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U:\OWRS\Analysis_Projects\WRF_Dual_Plumbing_Study\"/>
    </mc:Choice>
  </mc:AlternateContent>
  <xr:revisionPtr revIDLastSave="0" documentId="13_ncr:1_{9377F0C4-7D36-4F75-BCCB-64082AB0F48B}" xr6:coauthVersionLast="44" xr6:coauthVersionMax="44" xr10:uidLastSave="{00000000-0000-0000-0000-000000000000}"/>
  <workbookProtection workbookAlgorithmName="SHA-512" workbookHashValue="xK+u8haJOU34LxyMtH94g0DRgE0cjPQVqvKMwO240DGxt6H0TjTceS8G8ChA0QfHSRu9b04XcbXnzOo6FQIxDw==" workbookSaltValue="wjdsCYZ/E8FEzOWsp6x7sg==" workbookSpinCount="100000" lockStructure="1"/>
  <bookViews>
    <workbookView xWindow="-110" yWindow="-110" windowWidth="19420" windowHeight="10420" tabRatio="715" xr2:uid="{00000000-000D-0000-FFFF-FFFF00000000}"/>
  </bookViews>
  <sheets>
    <sheet name="Instructions" sheetId="1" r:id="rId1"/>
    <sheet name="Project Information" sheetId="11" r:id="rId2"/>
    <sheet name="Indoor Demand" sheetId="12" r:id="rId3"/>
    <sheet name="Outdoor Demand" sheetId="6" r:id="rId4"/>
    <sheet name="Indoor Supply" sheetId="7" r:id="rId5"/>
    <sheet name="Outdoor Supply" sheetId="9" r:id="rId6"/>
    <sheet name="Water Balance" sheetId="10" r:id="rId7"/>
    <sheet name="Project Definition" sheetId="19" r:id="rId8"/>
    <sheet name="Project Summary" sheetId="20" r:id="rId9"/>
    <sheet name="Supply_Calcs" sheetId="17" state="hidden" r:id="rId10"/>
  </sheets>
  <externalReferences>
    <externalReference r:id="rId11"/>
  </externalReferences>
  <definedNames>
    <definedName name="_xlnm._FilterDatabase" localSheetId="7" hidden="1">'Project Definition'!#REF!</definedName>
    <definedName name="ADDITIONAL_WATER_DEMANDS">'Indoor Demand'!$C$89:$Q$90</definedName>
    <definedName name="CAR_WASH">'Indoor Demand'!$C$106:$Q$106</definedName>
    <definedName name="COMMERCIAL_DISHWASHER">'Indoor Demand'!$C$96:$Q$96</definedName>
    <definedName name="COMMERCIAL_LAUNDRY">'Indoor Demand'!$C$105:$Q$105</definedName>
    <definedName name="COMMON_AREA_LAUNDRY" localSheetId="7">'Indoor Demand'!#REF!</definedName>
    <definedName name="COMMON_AREA_LAUNDRY">'Indoor Demand'!#REF!</definedName>
    <definedName name="CUSTOMER_WATER_USE">'Indoor Demand'!$C$59:$Q$66</definedName>
    <definedName name="EMPLOYEE_WATER_USE">'Indoor Demand'!$C$39:$Q$46</definedName>
    <definedName name="OCCUPANCY">'Indoor Demand'!$K$14:$K$37</definedName>
    <definedName name="PATIENT_GUEST_LAUNDRY">'Indoor Demand'!$C$91:$Q$91</definedName>
    <definedName name="PATIENT_GUEST_WATER_USE">'Indoor Demand'!$C$79:$Q$86</definedName>
    <definedName name="PROCESS_WATER_MEDICAL_EQUIPMENT">'Indoor Demand'!$C$107:$Q$107</definedName>
    <definedName name="RESIDENT_WATER_USE">'Indoor Demand'!$C$16:$Q$23</definedName>
    <definedName name="RESIDENTIAL_LAUNDRY">'Indoor Demand'!$C$21:$Q$21</definedName>
    <definedName name="STUDENT_WATER_USE">'Indoor Demand'!$C$69:$Q$76</definedName>
    <definedName name="USE_TYPE">'Project Information'!$D$26:$D$26</definedName>
    <definedName name="USER_OPTIONS">'Indoor Demand'!#REF!</definedName>
    <definedName name="VISITOR_TRANSIENT_WATER_USE">'Indoor Demand'!$C$49:$Q$56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20" l="1" a="1"/>
  <c r="D8" i="20" s="1"/>
  <c r="D5" i="20" l="1" a="1"/>
  <c r="D5" i="20" s="1"/>
  <c r="D6" i="20" a="1"/>
  <c r="D6" i="20" s="1"/>
  <c r="D4" i="20" a="1"/>
  <c r="D4" i="20" s="1"/>
  <c r="D23" i="20" a="1"/>
  <c r="D23" i="20" s="1"/>
  <c r="D21" i="20"/>
  <c r="D19" i="20" a="1"/>
  <c r="D19" i="20" s="1"/>
  <c r="D20" i="20" a="1"/>
  <c r="D20" i="20" s="1"/>
  <c r="D24" i="20" a="1"/>
  <c r="D24" i="20" s="1"/>
  <c r="I24" i="20"/>
  <c r="I23" i="20"/>
  <c r="I22" i="20"/>
  <c r="I21" i="20"/>
  <c r="I20" i="20"/>
  <c r="I19" i="20" a="1"/>
  <c r="I19" i="20" s="1"/>
  <c r="K64" i="19"/>
  <c r="H85" i="19" s="1"/>
  <c r="L64" i="19"/>
  <c r="I85" i="19" s="1"/>
  <c r="M64" i="19"/>
  <c r="J85" i="19" s="1"/>
  <c r="N64" i="19"/>
  <c r="K85" i="19" s="1"/>
  <c r="O64" i="19"/>
  <c r="L85" i="19" s="1"/>
  <c r="P64" i="19"/>
  <c r="M85" i="19" s="1"/>
  <c r="Q64" i="19"/>
  <c r="N85" i="19" s="1"/>
  <c r="R64" i="19"/>
  <c r="O85" i="19" s="1"/>
  <c r="S64" i="19"/>
  <c r="P85" i="19" s="1"/>
  <c r="T64" i="19"/>
  <c r="Q85" i="19" s="1"/>
  <c r="U64" i="19"/>
  <c r="R85" i="19" s="1"/>
  <c r="J64" i="19"/>
  <c r="E64" i="19" l="1"/>
  <c r="P35" i="9"/>
  <c r="P67" i="7"/>
  <c r="P56" i="7"/>
  <c r="S158" i="12"/>
  <c r="S149" i="12"/>
  <c r="P93" i="6"/>
  <c r="S138" i="12"/>
  <c r="P106" i="6"/>
  <c r="E35" i="19" s="1"/>
  <c r="P79" i="6"/>
  <c r="P67" i="6"/>
  <c r="P52" i="6"/>
  <c r="P31" i="6"/>
  <c r="M71" i="11" l="1"/>
  <c r="O71" i="11" s="1"/>
  <c r="O3" i="17" l="1"/>
  <c r="M4" i="17"/>
  <c r="N4" i="17"/>
  <c r="N3" i="17"/>
  <c r="M3" i="17"/>
  <c r="L4" i="17"/>
  <c r="L5" i="17"/>
  <c r="L3" i="17"/>
  <c r="E3665" i="17"/>
  <c r="K3184" i="17" l="1"/>
  <c r="K3357" i="17"/>
  <c r="K3615" i="17"/>
  <c r="K3532" i="17"/>
  <c r="K3122" i="17"/>
  <c r="K3531" i="17"/>
  <c r="K3109" i="17"/>
  <c r="K3647" i="17"/>
  <c r="K3645" i="17"/>
  <c r="K3644" i="17"/>
  <c r="K3359" i="17"/>
  <c r="J3558" i="17"/>
  <c r="K3358" i="17"/>
  <c r="K3588" i="17"/>
  <c r="K3509" i="17"/>
  <c r="K3450" i="17"/>
  <c r="K3300" i="17"/>
  <c r="K3566" i="17"/>
  <c r="K3209" i="17"/>
  <c r="K3507" i="17"/>
  <c r="K2993" i="17"/>
  <c r="K3646" i="17"/>
  <c r="K3422" i="17"/>
  <c r="K3414" i="17"/>
  <c r="K3626" i="17"/>
  <c r="K3539" i="17"/>
  <c r="K3208" i="17"/>
  <c r="K3503" i="17"/>
  <c r="K3580" i="17"/>
  <c r="K3500" i="17"/>
  <c r="K3349" i="17"/>
  <c r="K2976" i="17"/>
  <c r="J2040" i="17"/>
  <c r="K3579" i="17"/>
  <c r="K3462" i="17"/>
  <c r="K3318" i="17"/>
  <c r="K2975" i="17"/>
  <c r="K3350" i="17"/>
  <c r="K340" i="17"/>
  <c r="K2561" i="17"/>
  <c r="K3004" i="17"/>
  <c r="K3224" i="17"/>
  <c r="K3376" i="17"/>
  <c r="K3466" i="17"/>
  <c r="K3540" i="17"/>
  <c r="K3598" i="17"/>
  <c r="K3654" i="17"/>
  <c r="K2614" i="17"/>
  <c r="K3063" i="17"/>
  <c r="K3286" i="17"/>
  <c r="K3406" i="17"/>
  <c r="K3470" i="17"/>
  <c r="K3546" i="17"/>
  <c r="K3603" i="17"/>
  <c r="K3662" i="17"/>
  <c r="K2640" i="17"/>
  <c r="K3094" i="17"/>
  <c r="K3288" i="17"/>
  <c r="K3407" i="17"/>
  <c r="K3493" i="17"/>
  <c r="K3547" i="17"/>
  <c r="K3605" i="17"/>
  <c r="K2692" i="17"/>
  <c r="K3095" i="17"/>
  <c r="K3289" i="17"/>
  <c r="K3411" i="17"/>
  <c r="K3498" i="17"/>
  <c r="K3548" i="17"/>
  <c r="K3610" i="17"/>
  <c r="K2797" i="17"/>
  <c r="K3108" i="17"/>
  <c r="K3298" i="17"/>
  <c r="K3413" i="17"/>
  <c r="K3499" i="17"/>
  <c r="K3614" i="17"/>
  <c r="K2992" i="17"/>
  <c r="K2832" i="17"/>
  <c r="K2107" i="17"/>
  <c r="K3578" i="17"/>
  <c r="K3461" i="17"/>
  <c r="K2944" i="17"/>
  <c r="K3577" i="17"/>
  <c r="K3459" i="17"/>
  <c r="K3221" i="17"/>
  <c r="K3653" i="17"/>
  <c r="K3567" i="17"/>
  <c r="K3451" i="17"/>
  <c r="K3210" i="17"/>
  <c r="K2814" i="17"/>
  <c r="K3348" i="17"/>
  <c r="K3183" i="17"/>
  <c r="K3597" i="17"/>
  <c r="K3397" i="17"/>
  <c r="K2389" i="17"/>
  <c r="K1367" i="17"/>
  <c r="K3636" i="17"/>
  <c r="K3596" i="17"/>
  <c r="K3558" i="17"/>
  <c r="K3529" i="17"/>
  <c r="K3483" i="17"/>
  <c r="K3444" i="17"/>
  <c r="K3396" i="17"/>
  <c r="K3340" i="17"/>
  <c r="K3260" i="17"/>
  <c r="K3166" i="17"/>
  <c r="K3036" i="17"/>
  <c r="K2930" i="17"/>
  <c r="K2334" i="17"/>
  <c r="K3262" i="17"/>
  <c r="K2943" i="17"/>
  <c r="K3562" i="17"/>
  <c r="K3445" i="17"/>
  <c r="K3261" i="17"/>
  <c r="K2942" i="17"/>
  <c r="K3635" i="17"/>
  <c r="K3595" i="17"/>
  <c r="K3522" i="17"/>
  <c r="K3482" i="17"/>
  <c r="K3443" i="17"/>
  <c r="K3395" i="17"/>
  <c r="K3330" i="17"/>
  <c r="K3250" i="17"/>
  <c r="K3154" i="17"/>
  <c r="K3032" i="17"/>
  <c r="K2925" i="17"/>
  <c r="K2276" i="17"/>
  <c r="K3404" i="17"/>
  <c r="K3050" i="17"/>
  <c r="K3642" i="17"/>
  <c r="K3484" i="17"/>
  <c r="K3341" i="17"/>
  <c r="K3049" i="17"/>
  <c r="K3628" i="17"/>
  <c r="K3594" i="17"/>
  <c r="K3555" i="17"/>
  <c r="K3514" i="17"/>
  <c r="K3481" i="17"/>
  <c r="K3433" i="17"/>
  <c r="K3379" i="17"/>
  <c r="K3323" i="17"/>
  <c r="K3249" i="17"/>
  <c r="K3153" i="17"/>
  <c r="K3031" i="17"/>
  <c r="K2864" i="17"/>
  <c r="K2207" i="17"/>
  <c r="K3530" i="17"/>
  <c r="K3167" i="17"/>
  <c r="K3663" i="17"/>
  <c r="K3627" i="17"/>
  <c r="K3589" i="17"/>
  <c r="K3549" i="17"/>
  <c r="K3510" i="17"/>
  <c r="K3474" i="17"/>
  <c r="K3426" i="17"/>
  <c r="K3378" i="17"/>
  <c r="K3319" i="17"/>
  <c r="K3248" i="17"/>
  <c r="K3126" i="17"/>
  <c r="K3005" i="17"/>
  <c r="K2848" i="17"/>
  <c r="J3642" i="17"/>
  <c r="J3559" i="17"/>
  <c r="J3521" i="17"/>
  <c r="J3439" i="17"/>
  <c r="J3414" i="17"/>
  <c r="J3395" i="17"/>
  <c r="J3366" i="17"/>
  <c r="J3349" i="17"/>
  <c r="J3277" i="17"/>
  <c r="J2844" i="17"/>
  <c r="J2267" i="17"/>
  <c r="J3641" i="17"/>
  <c r="J3517" i="17"/>
  <c r="J3481" i="17"/>
  <c r="J3457" i="17"/>
  <c r="J3391" i="17"/>
  <c r="J3365" i="17"/>
  <c r="J3319" i="17"/>
  <c r="J3271" i="17"/>
  <c r="J3217" i="17"/>
  <c r="J2479" i="17"/>
  <c r="J2414" i="17"/>
  <c r="J3307" i="17"/>
  <c r="J3305" i="17"/>
  <c r="J2724" i="17"/>
  <c r="J2700" i="17"/>
  <c r="J3335" i="17"/>
  <c r="J3516" i="17"/>
  <c r="J3433" i="17"/>
  <c r="J3211" i="17"/>
  <c r="J2820" i="17"/>
  <c r="J3498" i="17"/>
  <c r="J3432" i="17"/>
  <c r="J3649" i="17"/>
  <c r="J3576" i="17"/>
  <c r="J3382" i="17"/>
  <c r="J3575" i="17"/>
  <c r="J3337" i="17"/>
  <c r="J3122" i="17"/>
  <c r="J3607" i="17"/>
  <c r="J2940" i="17"/>
  <c r="J3570" i="17"/>
  <c r="J3403" i="17"/>
  <c r="J2159" i="17"/>
  <c r="J3587" i="17"/>
  <c r="J3569" i="17"/>
  <c r="J3547" i="17"/>
  <c r="J3505" i="17"/>
  <c r="J3485" i="17"/>
  <c r="J3402" i="17"/>
  <c r="J3378" i="17"/>
  <c r="J3354" i="17"/>
  <c r="J2667" i="17"/>
  <c r="J2108" i="17"/>
  <c r="J3637" i="17"/>
  <c r="J3480" i="17"/>
  <c r="J3390" i="17"/>
  <c r="J3265" i="17"/>
  <c r="J3653" i="17"/>
  <c r="J3577" i="17"/>
  <c r="J3455" i="17"/>
  <c r="J3360" i="17"/>
  <c r="J3636" i="17"/>
  <c r="J3497" i="17"/>
  <c r="J3648" i="17"/>
  <c r="J3427" i="17"/>
  <c r="J3509" i="17"/>
  <c r="J3187" i="17"/>
  <c r="J11" i="17"/>
  <c r="J3588" i="17"/>
  <c r="J3445" i="17"/>
  <c r="J3600" i="17"/>
  <c r="J3583" i="17"/>
  <c r="J3504" i="17"/>
  <c r="J3463" i="17"/>
  <c r="J3444" i="17"/>
  <c r="J3419" i="17"/>
  <c r="J3377" i="17"/>
  <c r="J3353" i="17"/>
  <c r="J3324" i="17"/>
  <c r="J3247" i="17"/>
  <c r="J3168" i="17"/>
  <c r="J2916" i="17"/>
  <c r="J2641" i="17"/>
  <c r="J3659" i="17"/>
  <c r="J3539" i="17"/>
  <c r="J3456" i="17"/>
  <c r="J3361" i="17"/>
  <c r="J3135" i="17"/>
  <c r="J3535" i="17"/>
  <c r="J3341" i="17"/>
  <c r="J3611" i="17"/>
  <c r="J3469" i="17"/>
  <c r="J3301" i="17"/>
  <c r="J3571" i="17"/>
  <c r="J3493" i="17"/>
  <c r="J3008" i="17"/>
  <c r="J3647" i="17"/>
  <c r="J3492" i="17"/>
  <c r="J3426" i="17"/>
  <c r="J3625" i="17"/>
  <c r="J1848" i="17"/>
  <c r="J3661" i="17"/>
  <c r="J3624" i="17"/>
  <c r="J3599" i="17"/>
  <c r="J3582" i="17"/>
  <c r="J3546" i="17"/>
  <c r="J3415" i="17"/>
  <c r="J3241" i="17"/>
  <c r="J3083" i="17"/>
  <c r="J2051" i="17"/>
  <c r="J3613" i="17"/>
  <c r="J3413" i="17"/>
  <c r="J2964" i="17"/>
  <c r="J3612" i="17"/>
  <c r="J3557" i="17"/>
  <c r="J3389" i="17"/>
  <c r="J3534" i="17"/>
  <c r="J3431" i="17"/>
  <c r="J3589" i="17"/>
  <c r="J3533" i="17"/>
  <c r="J3023" i="17"/>
  <c r="J3468" i="17"/>
  <c r="J3379" i="17"/>
  <c r="J3336" i="17"/>
  <c r="J3467" i="17"/>
  <c r="J3355" i="17"/>
  <c r="J3660" i="17"/>
  <c r="J3623" i="17"/>
  <c r="J3545" i="17"/>
  <c r="J3522" i="17"/>
  <c r="J3503" i="17"/>
  <c r="J3443" i="17"/>
  <c r="J3367" i="17"/>
  <c r="J3323" i="17"/>
  <c r="J3283" i="17"/>
  <c r="J2987" i="17"/>
  <c r="K3658" i="17"/>
  <c r="K3643" i="17"/>
  <c r="K3625" i="17"/>
  <c r="K3606" i="17"/>
  <c r="K3557" i="17"/>
  <c r="K3541" i="17"/>
  <c r="K3492" i="17"/>
  <c r="K3471" i="17"/>
  <c r="K3455" i="17"/>
  <c r="K3423" i="17"/>
  <c r="K3405" i="17"/>
  <c r="K3374" i="17"/>
  <c r="K3356" i="17"/>
  <c r="K3338" i="17"/>
  <c r="K3311" i="17"/>
  <c r="K3197" i="17"/>
  <c r="K3152" i="17"/>
  <c r="K3020" i="17"/>
  <c r="K2974" i="17"/>
  <c r="K2912" i="17"/>
  <c r="K2782" i="17"/>
  <c r="K2517" i="17"/>
  <c r="K3388" i="17"/>
  <c r="K3371" i="17"/>
  <c r="K3309" i="17"/>
  <c r="K3276" i="17"/>
  <c r="K3237" i="17"/>
  <c r="K3196" i="17"/>
  <c r="K3139" i="17"/>
  <c r="K3082" i="17"/>
  <c r="K3019" i="17"/>
  <c r="K2911" i="17"/>
  <c r="K2763" i="17"/>
  <c r="K3519" i="17"/>
  <c r="K3491" i="17"/>
  <c r="K3454" i="17"/>
  <c r="K3436" i="17"/>
  <c r="K3403" i="17"/>
  <c r="K3387" i="17"/>
  <c r="K3367" i="17"/>
  <c r="K3272" i="17"/>
  <c r="K3236" i="17"/>
  <c r="K3195" i="17"/>
  <c r="K3138" i="17"/>
  <c r="K3078" i="17"/>
  <c r="K3018" i="17"/>
  <c r="K2960" i="17"/>
  <c r="K2896" i="17"/>
  <c r="K2732" i="17"/>
  <c r="K2477" i="17"/>
  <c r="K1954" i="17"/>
  <c r="K3587" i="17"/>
  <c r="K3570" i="17"/>
  <c r="K3551" i="17"/>
  <c r="K3518" i="17"/>
  <c r="K3502" i="17"/>
  <c r="K3486" i="17"/>
  <c r="K3453" i="17"/>
  <c r="K3435" i="17"/>
  <c r="K3418" i="17"/>
  <c r="K3386" i="17"/>
  <c r="K3235" i="17"/>
  <c r="K3137" i="17"/>
  <c r="K3077" i="17"/>
  <c r="K2959" i="17"/>
  <c r="K2895" i="17"/>
  <c r="K2433" i="17"/>
  <c r="K1780" i="17"/>
  <c r="K3651" i="17"/>
  <c r="K3637" i="17"/>
  <c r="K3618" i="17"/>
  <c r="K3599" i="17"/>
  <c r="K3550" i="17"/>
  <c r="K3501" i="17"/>
  <c r="K3452" i="17"/>
  <c r="K3434" i="17"/>
  <c r="K3402" i="17"/>
  <c r="K3385" i="17"/>
  <c r="K3366" i="17"/>
  <c r="K3351" i="17"/>
  <c r="K3331" i="17"/>
  <c r="K3301" i="17"/>
  <c r="K3231" i="17"/>
  <c r="K3185" i="17"/>
  <c r="K3064" i="17"/>
  <c r="K3006" i="17"/>
  <c r="K2958" i="17"/>
  <c r="K2883" i="17"/>
  <c r="K2712" i="17"/>
  <c r="J3325" i="17"/>
  <c r="J3311" i="17"/>
  <c r="J3223" i="17"/>
  <c r="J3193" i="17"/>
  <c r="J2216" i="17"/>
  <c r="J3619" i="17"/>
  <c r="J3606" i="17"/>
  <c r="J3595" i="17"/>
  <c r="J3581" i="17"/>
  <c r="J3553" i="17"/>
  <c r="J3515" i="17"/>
  <c r="J3479" i="17"/>
  <c r="J3438" i="17"/>
  <c r="J3425" i="17"/>
  <c r="J3401" i="17"/>
  <c r="J3318" i="17"/>
  <c r="J3205" i="17"/>
  <c r="J3063" i="17"/>
  <c r="J2796" i="17"/>
  <c r="J2375" i="17"/>
  <c r="J2019" i="17"/>
  <c r="J3635" i="17"/>
  <c r="J3552" i="17"/>
  <c r="J3541" i="17"/>
  <c r="J3529" i="17"/>
  <c r="J3491" i="17"/>
  <c r="J3475" i="17"/>
  <c r="J3462" i="17"/>
  <c r="J3451" i="17"/>
  <c r="J3437" i="17"/>
  <c r="J3409" i="17"/>
  <c r="J3373" i="17"/>
  <c r="J3359" i="17"/>
  <c r="J3348" i="17"/>
  <c r="J3331" i="17"/>
  <c r="J3317" i="17"/>
  <c r="J3295" i="17"/>
  <c r="J3235" i="17"/>
  <c r="J3199" i="17"/>
  <c r="J3155" i="17"/>
  <c r="J3109" i="17"/>
  <c r="J2633" i="17"/>
  <c r="J3655" i="17"/>
  <c r="J3631" i="17"/>
  <c r="J3618" i="17"/>
  <c r="J3605" i="17"/>
  <c r="J3594" i="17"/>
  <c r="J3565" i="17"/>
  <c r="J3528" i="17"/>
  <c r="J3511" i="17"/>
  <c r="J3487" i="17"/>
  <c r="J3408" i="17"/>
  <c r="J3397" i="17"/>
  <c r="J3385" i="17"/>
  <c r="J3372" i="17"/>
  <c r="J3347" i="17"/>
  <c r="J3313" i="17"/>
  <c r="J3050" i="17"/>
  <c r="J2892" i="17"/>
  <c r="J2772" i="17"/>
  <c r="J2324" i="17"/>
  <c r="J1857" i="17"/>
  <c r="J3630" i="17"/>
  <c r="J3617" i="17"/>
  <c r="J3593" i="17"/>
  <c r="J3564" i="17"/>
  <c r="J3551" i="17"/>
  <c r="J3540" i="17"/>
  <c r="J3527" i="17"/>
  <c r="J3474" i="17"/>
  <c r="J3461" i="17"/>
  <c r="J3450" i="17"/>
  <c r="J3421" i="17"/>
  <c r="J3384" i="17"/>
  <c r="J3343" i="17"/>
  <c r="J3330" i="17"/>
  <c r="J3312" i="17"/>
  <c r="J3289" i="17"/>
  <c r="J3259" i="17"/>
  <c r="J3229" i="17"/>
  <c r="J3096" i="17"/>
  <c r="J3001" i="17"/>
  <c r="J2605" i="17"/>
  <c r="J3654" i="17"/>
  <c r="J3643" i="17"/>
  <c r="J3629" i="17"/>
  <c r="J3601" i="17"/>
  <c r="J3563" i="17"/>
  <c r="J3523" i="17"/>
  <c r="J3510" i="17"/>
  <c r="J3499" i="17"/>
  <c r="J3486" i="17"/>
  <c r="J3473" i="17"/>
  <c r="J3449" i="17"/>
  <c r="J3420" i="17"/>
  <c r="J3407" i="17"/>
  <c r="J3396" i="17"/>
  <c r="J3383" i="17"/>
  <c r="J3371" i="17"/>
  <c r="J3342" i="17"/>
  <c r="J3329" i="17"/>
  <c r="J3253" i="17"/>
  <c r="J2994" i="17"/>
  <c r="J2868" i="17"/>
  <c r="J2748" i="17"/>
  <c r="J2597" i="17"/>
  <c r="K2882" i="17"/>
  <c r="K2863" i="17"/>
  <c r="K2847" i="17"/>
  <c r="K2831" i="17"/>
  <c r="K2813" i="17"/>
  <c r="K2796" i="17"/>
  <c r="K2781" i="17"/>
  <c r="K2762" i="17"/>
  <c r="K2747" i="17"/>
  <c r="K2731" i="17"/>
  <c r="K2711" i="17"/>
  <c r="K2686" i="17"/>
  <c r="K2665" i="17"/>
  <c r="K2636" i="17"/>
  <c r="K2613" i="17"/>
  <c r="K2596" i="17"/>
  <c r="K2560" i="17"/>
  <c r="K2516" i="17"/>
  <c r="K2476" i="17"/>
  <c r="K2432" i="17"/>
  <c r="K2388" i="17"/>
  <c r="K2331" i="17"/>
  <c r="K2195" i="17"/>
  <c r="K2093" i="17"/>
  <c r="K1939" i="17"/>
  <c r="K1762" i="17"/>
  <c r="K1308" i="17"/>
  <c r="K2924" i="17"/>
  <c r="K2910" i="17"/>
  <c r="K2894" i="17"/>
  <c r="K2881" i="17"/>
  <c r="K2862" i="17"/>
  <c r="K2846" i="17"/>
  <c r="K2830" i="17"/>
  <c r="K2812" i="17"/>
  <c r="K2780" i="17"/>
  <c r="K2761" i="17"/>
  <c r="K2746" i="17"/>
  <c r="K2729" i="17"/>
  <c r="K2710" i="17"/>
  <c r="K2683" i="17"/>
  <c r="K2657" i="17"/>
  <c r="K2634" i="17"/>
  <c r="K2612" i="17"/>
  <c r="K2590" i="17"/>
  <c r="K2554" i="17"/>
  <c r="K2512" i="17"/>
  <c r="K2473" i="17"/>
  <c r="K2431" i="17"/>
  <c r="K2376" i="17"/>
  <c r="K2265" i="17"/>
  <c r="K2193" i="17"/>
  <c r="K2077" i="17"/>
  <c r="K1923" i="17"/>
  <c r="K1741" i="17"/>
  <c r="K1261" i="17"/>
  <c r="K3339" i="17"/>
  <c r="K3310" i="17"/>
  <c r="K3299" i="17"/>
  <c r="K3287" i="17"/>
  <c r="K3271" i="17"/>
  <c r="K3259" i="17"/>
  <c r="K3247" i="17"/>
  <c r="K3220" i="17"/>
  <c r="K3207" i="17"/>
  <c r="K3194" i="17"/>
  <c r="K3179" i="17"/>
  <c r="K3165" i="17"/>
  <c r="K3151" i="17"/>
  <c r="K3121" i="17"/>
  <c r="K3107" i="17"/>
  <c r="K3093" i="17"/>
  <c r="K3076" i="17"/>
  <c r="K3062" i="17"/>
  <c r="K3048" i="17"/>
  <c r="K3030" i="17"/>
  <c r="K3017" i="17"/>
  <c r="K3003" i="17"/>
  <c r="K2988" i="17"/>
  <c r="K2973" i="17"/>
  <c r="K2957" i="17"/>
  <c r="K2923" i="17"/>
  <c r="K2909" i="17"/>
  <c r="K2893" i="17"/>
  <c r="K2876" i="17"/>
  <c r="K2861" i="17"/>
  <c r="K2844" i="17"/>
  <c r="K2826" i="17"/>
  <c r="K2810" i="17"/>
  <c r="K2795" i="17"/>
  <c r="K2775" i="17"/>
  <c r="K2760" i="17"/>
  <c r="K2745" i="17"/>
  <c r="K2725" i="17"/>
  <c r="K2709" i="17"/>
  <c r="K2682" i="17"/>
  <c r="K2656" i="17"/>
  <c r="K2611" i="17"/>
  <c r="K2589" i="17"/>
  <c r="K2548" i="17"/>
  <c r="K2504" i="17"/>
  <c r="K2469" i="17"/>
  <c r="K2425" i="17"/>
  <c r="K2375" i="17"/>
  <c r="K2320" i="17"/>
  <c r="K2261" i="17"/>
  <c r="K2181" i="17"/>
  <c r="K2060" i="17"/>
  <c r="K1906" i="17"/>
  <c r="K1719" i="17"/>
  <c r="K1205" i="17"/>
  <c r="K3219" i="17"/>
  <c r="K3206" i="17"/>
  <c r="K3193" i="17"/>
  <c r="K3178" i="17"/>
  <c r="K3164" i="17"/>
  <c r="K3150" i="17"/>
  <c r="K3134" i="17"/>
  <c r="K3120" i="17"/>
  <c r="K3106" i="17"/>
  <c r="K3089" i="17"/>
  <c r="K3075" i="17"/>
  <c r="K3061" i="17"/>
  <c r="K3044" i="17"/>
  <c r="K3029" i="17"/>
  <c r="K3016" i="17"/>
  <c r="K3002" i="17"/>
  <c r="K2987" i="17"/>
  <c r="K2971" i="17"/>
  <c r="K2956" i="17"/>
  <c r="K2939" i="17"/>
  <c r="K2922" i="17"/>
  <c r="K2908" i="17"/>
  <c r="K2892" i="17"/>
  <c r="K2875" i="17"/>
  <c r="K2860" i="17"/>
  <c r="K2825" i="17"/>
  <c r="K2809" i="17"/>
  <c r="K2794" i="17"/>
  <c r="K2774" i="17"/>
  <c r="K2759" i="17"/>
  <c r="K2744" i="17"/>
  <c r="K2724" i="17"/>
  <c r="K2706" i="17"/>
  <c r="K2681" i="17"/>
  <c r="K2655" i="17"/>
  <c r="K2631" i="17"/>
  <c r="K2609" i="17"/>
  <c r="K2588" i="17"/>
  <c r="K2547" i="17"/>
  <c r="K2503" i="17"/>
  <c r="K2461" i="17"/>
  <c r="K2419" i="17"/>
  <c r="K2319" i="17"/>
  <c r="K2249" i="17"/>
  <c r="K2177" i="17"/>
  <c r="K1891" i="17"/>
  <c r="K1696" i="17"/>
  <c r="K1132" i="17"/>
  <c r="K3328" i="17"/>
  <c r="K3308" i="17"/>
  <c r="K3297" i="17"/>
  <c r="K3258" i="17"/>
  <c r="K3246" i="17"/>
  <c r="K3230" i="17"/>
  <c r="K3218" i="17"/>
  <c r="K3177" i="17"/>
  <c r="K3163" i="17"/>
  <c r="K3149" i="17"/>
  <c r="K3119" i="17"/>
  <c r="K3105" i="17"/>
  <c r="K3088" i="17"/>
  <c r="K3060" i="17"/>
  <c r="K3043" i="17"/>
  <c r="K3028" i="17"/>
  <c r="K3015" i="17"/>
  <c r="K2955" i="17"/>
  <c r="K2937" i="17"/>
  <c r="K2921" i="17"/>
  <c r="K2907" i="17"/>
  <c r="K2874" i="17"/>
  <c r="K2859" i="17"/>
  <c r="K2843" i="17"/>
  <c r="K2824" i="17"/>
  <c r="K2808" i="17"/>
  <c r="K2793" i="17"/>
  <c r="K2773" i="17"/>
  <c r="K2758" i="17"/>
  <c r="K2743" i="17"/>
  <c r="K2705" i="17"/>
  <c r="K2680" i="17"/>
  <c r="K2654" i="17"/>
  <c r="K2630" i="17"/>
  <c r="K2544" i="17"/>
  <c r="K2502" i="17"/>
  <c r="K2460" i="17"/>
  <c r="K2418" i="17"/>
  <c r="K2363" i="17"/>
  <c r="K2318" i="17"/>
  <c r="K2247" i="17"/>
  <c r="K2165" i="17"/>
  <c r="K2047" i="17"/>
  <c r="K1875" i="17"/>
  <c r="K1678" i="17"/>
  <c r="K1070" i="17"/>
  <c r="K3270" i="17"/>
  <c r="K3205" i="17"/>
  <c r="K3133" i="17"/>
  <c r="K3074" i="17"/>
  <c r="K2970" i="17"/>
  <c r="K2587" i="17"/>
  <c r="K3661" i="17"/>
  <c r="K3652" i="17"/>
  <c r="K3634" i="17"/>
  <c r="K3623" i="17"/>
  <c r="K3613" i="17"/>
  <c r="K3604" i="17"/>
  <c r="K3586" i="17"/>
  <c r="K3575" i="17"/>
  <c r="K3565" i="17"/>
  <c r="K3556" i="17"/>
  <c r="K3538" i="17"/>
  <c r="K3527" i="17"/>
  <c r="K3517" i="17"/>
  <c r="K3508" i="17"/>
  <c r="K3490" i="17"/>
  <c r="K3479" i="17"/>
  <c r="K3469" i="17"/>
  <c r="K3460" i="17"/>
  <c r="K3442" i="17"/>
  <c r="K3431" i="17"/>
  <c r="K3421" i="17"/>
  <c r="K3412" i="17"/>
  <c r="K3394" i="17"/>
  <c r="K3383" i="17"/>
  <c r="K3375" i="17"/>
  <c r="K3365" i="17"/>
  <c r="K3355" i="17"/>
  <c r="K3347" i="17"/>
  <c r="K3327" i="17"/>
  <c r="K3317" i="17"/>
  <c r="K3307" i="17"/>
  <c r="K3296" i="17"/>
  <c r="K3282" i="17"/>
  <c r="K3269" i="17"/>
  <c r="K3257" i="17"/>
  <c r="K3245" i="17"/>
  <c r="K3229" i="17"/>
  <c r="K3217" i="17"/>
  <c r="K3190" i="17"/>
  <c r="K3176" i="17"/>
  <c r="K3162" i="17"/>
  <c r="K3145" i="17"/>
  <c r="K3132" i="17"/>
  <c r="K3118" i="17"/>
  <c r="K3104" i="17"/>
  <c r="K3087" i="17"/>
  <c r="K3073" i="17"/>
  <c r="K3059" i="17"/>
  <c r="K3042" i="17"/>
  <c r="K3027" i="17"/>
  <c r="K3014" i="17"/>
  <c r="K2999" i="17"/>
  <c r="K2986" i="17"/>
  <c r="K2969" i="17"/>
  <c r="K2951" i="17"/>
  <c r="K2936" i="17"/>
  <c r="K2920" i="17"/>
  <c r="K2906" i="17"/>
  <c r="K2889" i="17"/>
  <c r="K2873" i="17"/>
  <c r="K2858" i="17"/>
  <c r="K2839" i="17"/>
  <c r="K2823" i="17"/>
  <c r="K2807" i="17"/>
  <c r="K2789" i="17"/>
  <c r="K2772" i="17"/>
  <c r="K2757" i="17"/>
  <c r="K2738" i="17"/>
  <c r="K2723" i="17"/>
  <c r="K2679" i="17"/>
  <c r="K2653" i="17"/>
  <c r="K2629" i="17"/>
  <c r="K2603" i="17"/>
  <c r="K2584" i="17"/>
  <c r="K2540" i="17"/>
  <c r="K2496" i="17"/>
  <c r="K2459" i="17"/>
  <c r="K2417" i="17"/>
  <c r="K2362" i="17"/>
  <c r="K2306" i="17"/>
  <c r="K2235" i="17"/>
  <c r="K2163" i="17"/>
  <c r="K1858" i="17"/>
  <c r="K1632" i="17"/>
  <c r="K979" i="17"/>
  <c r="K3335" i="17"/>
  <c r="K3326" i="17"/>
  <c r="K3281" i="17"/>
  <c r="K3268" i="17"/>
  <c r="K3256" i="17"/>
  <c r="K3241" i="17"/>
  <c r="K3204" i="17"/>
  <c r="K3189" i="17"/>
  <c r="K3175" i="17"/>
  <c r="K3161" i="17"/>
  <c r="K3144" i="17"/>
  <c r="K3131" i="17"/>
  <c r="K3117" i="17"/>
  <c r="K3100" i="17"/>
  <c r="K3086" i="17"/>
  <c r="K3072" i="17"/>
  <c r="K3055" i="17"/>
  <c r="K3041" i="17"/>
  <c r="K3026" i="17"/>
  <c r="K3013" i="17"/>
  <c r="K2998" i="17"/>
  <c r="K2985" i="17"/>
  <c r="K2968" i="17"/>
  <c r="K2950" i="17"/>
  <c r="K2935" i="17"/>
  <c r="K2919" i="17"/>
  <c r="K2905" i="17"/>
  <c r="K2888" i="17"/>
  <c r="K2872" i="17"/>
  <c r="K2856" i="17"/>
  <c r="K2838" i="17"/>
  <c r="K2821" i="17"/>
  <c r="K2806" i="17"/>
  <c r="K2787" i="17"/>
  <c r="K2756" i="17"/>
  <c r="K2737" i="17"/>
  <c r="K2722" i="17"/>
  <c r="K2699" i="17"/>
  <c r="K2678" i="17"/>
  <c r="K2651" i="17"/>
  <c r="K2626" i="17"/>
  <c r="K2602" i="17"/>
  <c r="K2576" i="17"/>
  <c r="K2532" i="17"/>
  <c r="K2490" i="17"/>
  <c r="K2455" i="17"/>
  <c r="K2361" i="17"/>
  <c r="K2305" i="17"/>
  <c r="K2233" i="17"/>
  <c r="K2034" i="17"/>
  <c r="K1590" i="17"/>
  <c r="K859" i="17"/>
  <c r="K3200" i="17"/>
  <c r="K3071" i="17"/>
  <c r="K3025" i="17"/>
  <c r="K2983" i="17"/>
  <c r="K2948" i="17"/>
  <c r="K2918" i="17"/>
  <c r="K2900" i="17"/>
  <c r="K2887" i="17"/>
  <c r="K2871" i="17"/>
  <c r="K2855" i="17"/>
  <c r="K2837" i="17"/>
  <c r="K2820" i="17"/>
  <c r="K2805" i="17"/>
  <c r="K2786" i="17"/>
  <c r="K2755" i="17"/>
  <c r="K2721" i="17"/>
  <c r="K2698" i="17"/>
  <c r="K2670" i="17"/>
  <c r="K2643" i="17"/>
  <c r="K2625" i="17"/>
  <c r="K2601" i="17"/>
  <c r="K2575" i="17"/>
  <c r="K2531" i="17"/>
  <c r="K2489" i="17"/>
  <c r="K2447" i="17"/>
  <c r="K2406" i="17"/>
  <c r="K2304" i="17"/>
  <c r="K2221" i="17"/>
  <c r="K2150" i="17"/>
  <c r="K1844" i="17"/>
  <c r="K1541" i="17"/>
  <c r="K728" i="17"/>
  <c r="K3306" i="17"/>
  <c r="K2349" i="17"/>
  <c r="K3649" i="17"/>
  <c r="K3621" i="17"/>
  <c r="K3601" i="17"/>
  <c r="K3573" i="17"/>
  <c r="K3553" i="17"/>
  <c r="K3525" i="17"/>
  <c r="K3505" i="17"/>
  <c r="K3477" i="17"/>
  <c r="K3457" i="17"/>
  <c r="K3429" i="17"/>
  <c r="K3409" i="17"/>
  <c r="K3363" i="17"/>
  <c r="K3334" i="17"/>
  <c r="K3315" i="17"/>
  <c r="K3292" i="17"/>
  <c r="K3279" i="17"/>
  <c r="K3266" i="17"/>
  <c r="K3240" i="17"/>
  <c r="K3227" i="17"/>
  <c r="K3215" i="17"/>
  <c r="K3199" i="17"/>
  <c r="K3187" i="17"/>
  <c r="K3173" i="17"/>
  <c r="K3156" i="17"/>
  <c r="K3142" i="17"/>
  <c r="K3129" i="17"/>
  <c r="K3115" i="17"/>
  <c r="K3098" i="17"/>
  <c r="K3084" i="17"/>
  <c r="K3070" i="17"/>
  <c r="K3053" i="17"/>
  <c r="K3039" i="17"/>
  <c r="K3024" i="17"/>
  <c r="K3008" i="17"/>
  <c r="K2996" i="17"/>
  <c r="K2982" i="17"/>
  <c r="K2947" i="17"/>
  <c r="K2933" i="17"/>
  <c r="K2917" i="17"/>
  <c r="K2899" i="17"/>
  <c r="K2886" i="17"/>
  <c r="K2870" i="17"/>
  <c r="K2851" i="17"/>
  <c r="K2836" i="17"/>
  <c r="K2801" i="17"/>
  <c r="K2785" i="17"/>
  <c r="K2770" i="17"/>
  <c r="K2750" i="17"/>
  <c r="K2735" i="17"/>
  <c r="K2720" i="17"/>
  <c r="K2695" i="17"/>
  <c r="K2669" i="17"/>
  <c r="K2642" i="17"/>
  <c r="K2623" i="17"/>
  <c r="K2600" i="17"/>
  <c r="K2574" i="17"/>
  <c r="K2530" i="17"/>
  <c r="K2488" i="17"/>
  <c r="K2446" i="17"/>
  <c r="K2405" i="17"/>
  <c r="K2348" i="17"/>
  <c r="K2292" i="17"/>
  <c r="K2219" i="17"/>
  <c r="K2136" i="17"/>
  <c r="K2002" i="17"/>
  <c r="K1828" i="17"/>
  <c r="K1503" i="17"/>
  <c r="K562" i="17"/>
  <c r="K3660" i="17"/>
  <c r="K3630" i="17"/>
  <c r="K3612" i="17"/>
  <c r="K3574" i="17"/>
  <c r="K3554" i="17"/>
  <c r="K3534" i="17"/>
  <c r="K3516" i="17"/>
  <c r="K3478" i="17"/>
  <c r="K3458" i="17"/>
  <c r="K3430" i="17"/>
  <c r="K3410" i="17"/>
  <c r="K3390" i="17"/>
  <c r="K3382" i="17"/>
  <c r="K3364" i="17"/>
  <c r="K3354" i="17"/>
  <c r="K3325" i="17"/>
  <c r="K3316" i="17"/>
  <c r="K3293" i="17"/>
  <c r="K3267" i="17"/>
  <c r="K3255" i="17"/>
  <c r="K3228" i="17"/>
  <c r="K3216" i="17"/>
  <c r="K3188" i="17"/>
  <c r="K3174" i="17"/>
  <c r="K3143" i="17"/>
  <c r="K3130" i="17"/>
  <c r="K3116" i="17"/>
  <c r="K3099" i="17"/>
  <c r="K3085" i="17"/>
  <c r="K3040" i="17"/>
  <c r="K2997" i="17"/>
  <c r="K2934" i="17"/>
  <c r="K2771" i="17"/>
  <c r="K3639" i="17"/>
  <c r="K3591" i="17"/>
  <c r="K3563" i="17"/>
  <c r="K3533" i="17"/>
  <c r="K3515" i="17"/>
  <c r="K3495" i="17"/>
  <c r="K3485" i="17"/>
  <c r="K3476" i="17"/>
  <c r="K3467" i="17"/>
  <c r="K3447" i="17"/>
  <c r="K3437" i="17"/>
  <c r="K3428" i="17"/>
  <c r="K3419" i="17"/>
  <c r="K3399" i="17"/>
  <c r="K3389" i="17"/>
  <c r="K3381" i="17"/>
  <c r="K3372" i="17"/>
  <c r="K3362" i="17"/>
  <c r="K3342" i="17"/>
  <c r="K3333" i="17"/>
  <c r="K3324" i="17"/>
  <c r="K3314" i="17"/>
  <c r="K3303" i="17"/>
  <c r="K3291" i="17"/>
  <c r="K3278" i="17"/>
  <c r="K3265" i="17"/>
  <c r="K3252" i="17"/>
  <c r="K3239" i="17"/>
  <c r="K3226" i="17"/>
  <c r="K3214" i="17"/>
  <c r="K3172" i="17"/>
  <c r="K3155" i="17"/>
  <c r="K3141" i="17"/>
  <c r="K3128" i="17"/>
  <c r="K3111" i="17"/>
  <c r="K3097" i="17"/>
  <c r="K3083" i="17"/>
  <c r="K3066" i="17"/>
  <c r="K3052" i="17"/>
  <c r="K3038" i="17"/>
  <c r="K2995" i="17"/>
  <c r="K2981" i="17"/>
  <c r="K2963" i="17"/>
  <c r="K2946" i="17"/>
  <c r="K2932" i="17"/>
  <c r="K2898" i="17"/>
  <c r="K2885" i="17"/>
  <c r="K2869" i="17"/>
  <c r="K2850" i="17"/>
  <c r="K2835" i="17"/>
  <c r="K2819" i="17"/>
  <c r="K2800" i="17"/>
  <c r="K2784" i="17"/>
  <c r="K2769" i="17"/>
  <c r="K2749" i="17"/>
  <c r="K2734" i="17"/>
  <c r="K2718" i="17"/>
  <c r="K2694" i="17"/>
  <c r="K2668" i="17"/>
  <c r="K2641" i="17"/>
  <c r="K2621" i="17"/>
  <c r="K2599" i="17"/>
  <c r="K2568" i="17"/>
  <c r="K2526" i="17"/>
  <c r="K2482" i="17"/>
  <c r="K2445" i="17"/>
  <c r="K2402" i="17"/>
  <c r="K2347" i="17"/>
  <c r="K2290" i="17"/>
  <c r="K2122" i="17"/>
  <c r="K1987" i="17"/>
  <c r="K1811" i="17"/>
  <c r="K1465" i="17"/>
  <c r="K23" i="17"/>
  <c r="K35" i="17"/>
  <c r="K47" i="17"/>
  <c r="K59" i="17"/>
  <c r="K71" i="17"/>
  <c r="K83" i="17"/>
  <c r="K95" i="17"/>
  <c r="K107" i="17"/>
  <c r="K119" i="17"/>
  <c r="K131" i="17"/>
  <c r="K143" i="17"/>
  <c r="K155" i="17"/>
  <c r="K167" i="17"/>
  <c r="K179" i="17"/>
  <c r="K191" i="17"/>
  <c r="K203" i="17"/>
  <c r="K215" i="17"/>
  <c r="K227" i="17"/>
  <c r="K239" i="17"/>
  <c r="K251" i="17"/>
  <c r="K263" i="17"/>
  <c r="K275" i="17"/>
  <c r="K287" i="17"/>
  <c r="K299" i="17"/>
  <c r="K311" i="17"/>
  <c r="K323" i="17"/>
  <c r="K335" i="17"/>
  <c r="K347" i="17"/>
  <c r="K359" i="17"/>
  <c r="K371" i="17"/>
  <c r="K383" i="17"/>
  <c r="K395" i="17"/>
  <c r="K407" i="17"/>
  <c r="K419" i="17"/>
  <c r="K431" i="17"/>
  <c r="K443" i="17"/>
  <c r="K455" i="17"/>
  <c r="K467" i="17"/>
  <c r="K479" i="17"/>
  <c r="K491" i="17"/>
  <c r="K503" i="17"/>
  <c r="K515" i="17"/>
  <c r="K527" i="17"/>
  <c r="K539" i="17"/>
  <c r="K551" i="17"/>
  <c r="K563" i="17"/>
  <c r="K575" i="17"/>
  <c r="K587" i="17"/>
  <c r="K599" i="17"/>
  <c r="K611" i="17"/>
  <c r="K623" i="17"/>
  <c r="K635" i="17"/>
  <c r="K647" i="17"/>
  <c r="K659" i="17"/>
  <c r="K671" i="17"/>
  <c r="K683" i="17"/>
  <c r="K695" i="17"/>
  <c r="K707" i="17"/>
  <c r="K719" i="17"/>
  <c r="K731" i="17"/>
  <c r="K743" i="17"/>
  <c r="K755" i="17"/>
  <c r="K767" i="17"/>
  <c r="K779" i="17"/>
  <c r="K791" i="17"/>
  <c r="K803" i="17"/>
  <c r="K815" i="17"/>
  <c r="K827" i="17"/>
  <c r="K839" i="17"/>
  <c r="K851" i="17"/>
  <c r="K863" i="17"/>
  <c r="K875" i="17"/>
  <c r="K887" i="17"/>
  <c r="K899" i="17"/>
  <c r="K911" i="17"/>
  <c r="K923" i="17"/>
  <c r="K935" i="17"/>
  <c r="K947" i="17"/>
  <c r="K959" i="17"/>
  <c r="K971" i="17"/>
  <c r="K983" i="17"/>
  <c r="K995" i="17"/>
  <c r="K1007" i="17"/>
  <c r="K1019" i="17"/>
  <c r="K1031" i="17"/>
  <c r="K12" i="17"/>
  <c r="K24" i="17"/>
  <c r="K36" i="17"/>
  <c r="K48" i="17"/>
  <c r="K60" i="17"/>
  <c r="K72" i="17"/>
  <c r="K84" i="17"/>
  <c r="K96" i="17"/>
  <c r="K108" i="17"/>
  <c r="K120" i="17"/>
  <c r="K132" i="17"/>
  <c r="K144" i="17"/>
  <c r="K156" i="17"/>
  <c r="K168" i="17"/>
  <c r="K180" i="17"/>
  <c r="K192" i="17"/>
  <c r="K204" i="17"/>
  <c r="K216" i="17"/>
  <c r="K228" i="17"/>
  <c r="K240" i="17"/>
  <c r="K252" i="17"/>
  <c r="K264" i="17"/>
  <c r="K276" i="17"/>
  <c r="K288" i="17"/>
  <c r="K300" i="17"/>
  <c r="K312" i="17"/>
  <c r="K324" i="17"/>
  <c r="K336" i="17"/>
  <c r="K348" i="17"/>
  <c r="K360" i="17"/>
  <c r="K372" i="17"/>
  <c r="K384" i="17"/>
  <c r="K396" i="17"/>
  <c r="K408" i="17"/>
  <c r="K420" i="17"/>
  <c r="K432" i="17"/>
  <c r="K444" i="17"/>
  <c r="K456" i="17"/>
  <c r="K468" i="17"/>
  <c r="K480" i="17"/>
  <c r="K492" i="17"/>
  <c r="K504" i="17"/>
  <c r="K516" i="17"/>
  <c r="K528" i="17"/>
  <c r="K540" i="17"/>
  <c r="K552" i="17"/>
  <c r="K564" i="17"/>
  <c r="K576" i="17"/>
  <c r="K588" i="17"/>
  <c r="K600" i="17"/>
  <c r="K612" i="17"/>
  <c r="K624" i="17"/>
  <c r="K636" i="17"/>
  <c r="K648" i="17"/>
  <c r="K660" i="17"/>
  <c r="K672" i="17"/>
  <c r="K684" i="17"/>
  <c r="K696" i="17"/>
  <c r="K708" i="17"/>
  <c r="K720" i="17"/>
  <c r="K732" i="17"/>
  <c r="K744" i="17"/>
  <c r="K756" i="17"/>
  <c r="K768" i="17"/>
  <c r="K780" i="17"/>
  <c r="K792" i="17"/>
  <c r="K804" i="17"/>
  <c r="K816" i="17"/>
  <c r="K828" i="17"/>
  <c r="K840" i="17"/>
  <c r="K852" i="17"/>
  <c r="K864" i="17"/>
  <c r="K876" i="17"/>
  <c r="K888" i="17"/>
  <c r="K900" i="17"/>
  <c r="K912" i="17"/>
  <c r="K924" i="17"/>
  <c r="K936" i="17"/>
  <c r="K948" i="17"/>
  <c r="K960" i="17"/>
  <c r="K972" i="17"/>
  <c r="K984" i="17"/>
  <c r="K996" i="17"/>
  <c r="K1008" i="17"/>
  <c r="K1020" i="17"/>
  <c r="K13" i="17"/>
  <c r="K25" i="17"/>
  <c r="K37" i="17"/>
  <c r="K49" i="17"/>
  <c r="K61" i="17"/>
  <c r="K73" i="17"/>
  <c r="K85" i="17"/>
  <c r="K97" i="17"/>
  <c r="K109" i="17"/>
  <c r="K121" i="17"/>
  <c r="K133" i="17"/>
  <c r="K145" i="17"/>
  <c r="K157" i="17"/>
  <c r="K169" i="17"/>
  <c r="K181" i="17"/>
  <c r="K193" i="17"/>
  <c r="K205" i="17"/>
  <c r="K217" i="17"/>
  <c r="K229" i="17"/>
  <c r="K241" i="17"/>
  <c r="K253" i="17"/>
  <c r="K265" i="17"/>
  <c r="K277" i="17"/>
  <c r="K289" i="17"/>
  <c r="K301" i="17"/>
  <c r="K313" i="17"/>
  <c r="K325" i="17"/>
  <c r="K337" i="17"/>
  <c r="K349" i="17"/>
  <c r="K361" i="17"/>
  <c r="K373" i="17"/>
  <c r="K385" i="17"/>
  <c r="K397" i="17"/>
  <c r="K409" i="17"/>
  <c r="K421" i="17"/>
  <c r="K433" i="17"/>
  <c r="K445" i="17"/>
  <c r="K457" i="17"/>
  <c r="K469" i="17"/>
  <c r="K481" i="17"/>
  <c r="K493" i="17"/>
  <c r="K505" i="17"/>
  <c r="K517" i="17"/>
  <c r="K529" i="17"/>
  <c r="K541" i="17"/>
  <c r="K553" i="17"/>
  <c r="K565" i="17"/>
  <c r="K577" i="17"/>
  <c r="K589" i="17"/>
  <c r="K601" i="17"/>
  <c r="K613" i="17"/>
  <c r="K625" i="17"/>
  <c r="K637" i="17"/>
  <c r="K649" i="17"/>
  <c r="K661" i="17"/>
  <c r="K673" i="17"/>
  <c r="K685" i="17"/>
  <c r="K697" i="17"/>
  <c r="K709" i="17"/>
  <c r="K721" i="17"/>
  <c r="K733" i="17"/>
  <c r="K745" i="17"/>
  <c r="K757" i="17"/>
  <c r="K769" i="17"/>
  <c r="K781" i="17"/>
  <c r="K793" i="17"/>
  <c r="K805" i="17"/>
  <c r="K817" i="17"/>
  <c r="K829" i="17"/>
  <c r="K841" i="17"/>
  <c r="K853" i="17"/>
  <c r="K865" i="17"/>
  <c r="K877" i="17"/>
  <c r="K889" i="17"/>
  <c r="K901" i="17"/>
  <c r="K913" i="17"/>
  <c r="K925" i="17"/>
  <c r="K937" i="17"/>
  <c r="K949" i="17"/>
  <c r="K961" i="17"/>
  <c r="K973" i="17"/>
  <c r="K985" i="17"/>
  <c r="K997" i="17"/>
  <c r="K1009" i="17"/>
  <c r="K1021" i="17"/>
  <c r="K14" i="17"/>
  <c r="K26" i="17"/>
  <c r="K38" i="17"/>
  <c r="K50" i="17"/>
  <c r="K62" i="17"/>
  <c r="K74" i="17"/>
  <c r="K86" i="17"/>
  <c r="K98" i="17"/>
  <c r="K110" i="17"/>
  <c r="K122" i="17"/>
  <c r="K134" i="17"/>
  <c r="K146" i="17"/>
  <c r="K158" i="17"/>
  <c r="K170" i="17"/>
  <c r="K182" i="17"/>
  <c r="K194" i="17"/>
  <c r="K206" i="17"/>
  <c r="K218" i="17"/>
  <c r="K230" i="17"/>
  <c r="K242" i="17"/>
  <c r="K254" i="17"/>
  <c r="K266" i="17"/>
  <c r="K278" i="17"/>
  <c r="K290" i="17"/>
  <c r="K302" i="17"/>
  <c r="K314" i="17"/>
  <c r="K326" i="17"/>
  <c r="K338" i="17"/>
  <c r="K350" i="17"/>
  <c r="K362" i="17"/>
  <c r="K374" i="17"/>
  <c r="K386" i="17"/>
  <c r="K398" i="17"/>
  <c r="K410" i="17"/>
  <c r="K422" i="17"/>
  <c r="K434" i="17"/>
  <c r="K446" i="17"/>
  <c r="K458" i="17"/>
  <c r="K470" i="17"/>
  <c r="K482" i="17"/>
  <c r="K494" i="17"/>
  <c r="K506" i="17"/>
  <c r="K518" i="17"/>
  <c r="K530" i="17"/>
  <c r="K542" i="17"/>
  <c r="K554" i="17"/>
  <c r="K566" i="17"/>
  <c r="K578" i="17"/>
  <c r="K590" i="17"/>
  <c r="K602" i="17"/>
  <c r="K614" i="17"/>
  <c r="K626" i="17"/>
  <c r="K638" i="17"/>
  <c r="K650" i="17"/>
  <c r="K662" i="17"/>
  <c r="K674" i="17"/>
  <c r="K686" i="17"/>
  <c r="K698" i="17"/>
  <c r="K710" i="17"/>
  <c r="K722" i="17"/>
  <c r="K734" i="17"/>
  <c r="K746" i="17"/>
  <c r="K758" i="17"/>
  <c r="K770" i="17"/>
  <c r="K782" i="17"/>
  <c r="K794" i="17"/>
  <c r="K806" i="17"/>
  <c r="K818" i="17"/>
  <c r="K830" i="17"/>
  <c r="K842" i="17"/>
  <c r="K854" i="17"/>
  <c r="K866" i="17"/>
  <c r="K878" i="17"/>
  <c r="K890" i="17"/>
  <c r="K902" i="17"/>
  <c r="K914" i="17"/>
  <c r="K926" i="17"/>
  <c r="K938" i="17"/>
  <c r="K950" i="17"/>
  <c r="K962" i="17"/>
  <c r="K974" i="17"/>
  <c r="K986" i="17"/>
  <c r="K998" i="17"/>
  <c r="K1010" i="17"/>
  <c r="K1022" i="17"/>
  <c r="K15" i="17"/>
  <c r="K16" i="17"/>
  <c r="K18" i="17"/>
  <c r="K21" i="17"/>
  <c r="K33" i="17"/>
  <c r="K45" i="17"/>
  <c r="K57" i="17"/>
  <c r="K69" i="17"/>
  <c r="K81" i="17"/>
  <c r="K93" i="17"/>
  <c r="K105" i="17"/>
  <c r="K117" i="17"/>
  <c r="K129" i="17"/>
  <c r="K141" i="17"/>
  <c r="K153" i="17"/>
  <c r="K165" i="17"/>
  <c r="K177" i="17"/>
  <c r="K189" i="17"/>
  <c r="K201" i="17"/>
  <c r="K213" i="17"/>
  <c r="K225" i="17"/>
  <c r="K237" i="17"/>
  <c r="K249" i="17"/>
  <c r="K261" i="17"/>
  <c r="K273" i="17"/>
  <c r="K285" i="17"/>
  <c r="K297" i="17"/>
  <c r="K39" i="17"/>
  <c r="K56" i="17"/>
  <c r="K78" i="17"/>
  <c r="K100" i="17"/>
  <c r="K118" i="17"/>
  <c r="K139" i="17"/>
  <c r="K161" i="17"/>
  <c r="K183" i="17"/>
  <c r="K200" i="17"/>
  <c r="K222" i="17"/>
  <c r="K244" i="17"/>
  <c r="K262" i="17"/>
  <c r="K283" i="17"/>
  <c r="K305" i="17"/>
  <c r="K321" i="17"/>
  <c r="K341" i="17"/>
  <c r="K357" i="17"/>
  <c r="K377" i="17"/>
  <c r="K393" i="17"/>
  <c r="K413" i="17"/>
  <c r="K429" i="17"/>
  <c r="K449" i="17"/>
  <c r="K465" i="17"/>
  <c r="K485" i="17"/>
  <c r="K501" i="17"/>
  <c r="K521" i="17"/>
  <c r="K537" i="17"/>
  <c r="K557" i="17"/>
  <c r="K573" i="17"/>
  <c r="K593" i="17"/>
  <c r="K609" i="17"/>
  <c r="K629" i="17"/>
  <c r="K645" i="17"/>
  <c r="K665" i="17"/>
  <c r="K681" i="17"/>
  <c r="K701" i="17"/>
  <c r="K717" i="17"/>
  <c r="K737" i="17"/>
  <c r="K753" i="17"/>
  <c r="K773" i="17"/>
  <c r="K789" i="17"/>
  <c r="K809" i="17"/>
  <c r="K825" i="17"/>
  <c r="K845" i="17"/>
  <c r="K861" i="17"/>
  <c r="K881" i="17"/>
  <c r="K897" i="17"/>
  <c r="K917" i="17"/>
  <c r="K933" i="17"/>
  <c r="K953" i="17"/>
  <c r="K969" i="17"/>
  <c r="K989" i="17"/>
  <c r="K1005" i="17"/>
  <c r="K1025" i="17"/>
  <c r="K1038" i="17"/>
  <c r="K1050" i="17"/>
  <c r="K1062" i="17"/>
  <c r="K1074" i="17"/>
  <c r="K1086" i="17"/>
  <c r="K1098" i="17"/>
  <c r="K1110" i="17"/>
  <c r="K1122" i="17"/>
  <c r="K1134" i="17"/>
  <c r="K1146" i="17"/>
  <c r="K1158" i="17"/>
  <c r="K1170" i="17"/>
  <c r="K1182" i="17"/>
  <c r="K1194" i="17"/>
  <c r="K1206" i="17"/>
  <c r="K1218" i="17"/>
  <c r="K1230" i="17"/>
  <c r="K1242" i="17"/>
  <c r="K1254" i="17"/>
  <c r="K1266" i="17"/>
  <c r="K1278" i="17"/>
  <c r="K1290" i="17"/>
  <c r="K1302" i="17"/>
  <c r="K1314" i="17"/>
  <c r="K1326" i="17"/>
  <c r="K1338" i="17"/>
  <c r="K1350" i="17"/>
  <c r="K1362" i="17"/>
  <c r="K1374" i="17"/>
  <c r="K1386" i="17"/>
  <c r="K1398" i="17"/>
  <c r="K17" i="17"/>
  <c r="K40" i="17"/>
  <c r="K58" i="17"/>
  <c r="K79" i="17"/>
  <c r="K101" i="17"/>
  <c r="K123" i="17"/>
  <c r="K140" i="17"/>
  <c r="K162" i="17"/>
  <c r="K184" i="17"/>
  <c r="K202" i="17"/>
  <c r="K223" i="17"/>
  <c r="K245" i="17"/>
  <c r="K267" i="17"/>
  <c r="K284" i="17"/>
  <c r="K306" i="17"/>
  <c r="K322" i="17"/>
  <c r="K342" i="17"/>
  <c r="K358" i="17"/>
  <c r="K378" i="17"/>
  <c r="K394" i="17"/>
  <c r="K414" i="17"/>
  <c r="K430" i="17"/>
  <c r="K450" i="17"/>
  <c r="K466" i="17"/>
  <c r="K486" i="17"/>
  <c r="K502" i="17"/>
  <c r="K522" i="17"/>
  <c r="K538" i="17"/>
  <c r="K558" i="17"/>
  <c r="K574" i="17"/>
  <c r="K594" i="17"/>
  <c r="K610" i="17"/>
  <c r="K630" i="17"/>
  <c r="K646" i="17"/>
  <c r="K666" i="17"/>
  <c r="K682" i="17"/>
  <c r="K702" i="17"/>
  <c r="K718" i="17"/>
  <c r="K738" i="17"/>
  <c r="K754" i="17"/>
  <c r="K774" i="17"/>
  <c r="K790" i="17"/>
  <c r="K810" i="17"/>
  <c r="K826" i="17"/>
  <c r="K846" i="17"/>
  <c r="K862" i="17"/>
  <c r="K882" i="17"/>
  <c r="K898" i="17"/>
  <c r="K918" i="17"/>
  <c r="K934" i="17"/>
  <c r="K954" i="17"/>
  <c r="K970" i="17"/>
  <c r="K990" i="17"/>
  <c r="K1006" i="17"/>
  <c r="K1026" i="17"/>
  <c r="K1039" i="17"/>
  <c r="K1051" i="17"/>
  <c r="K1063" i="17"/>
  <c r="K1075" i="17"/>
  <c r="K1087" i="17"/>
  <c r="K1099" i="17"/>
  <c r="K1111" i="17"/>
  <c r="K1123" i="17"/>
  <c r="K1135" i="17"/>
  <c r="K1147" i="17"/>
  <c r="K1159" i="17"/>
  <c r="K1171" i="17"/>
  <c r="K1183" i="17"/>
  <c r="K1195" i="17"/>
  <c r="K1207" i="17"/>
  <c r="K1219" i="17"/>
  <c r="K1231" i="17"/>
  <c r="K1243" i="17"/>
  <c r="K1255" i="17"/>
  <c r="K1267" i="17"/>
  <c r="K1279" i="17"/>
  <c r="K1291" i="17"/>
  <c r="K1303" i="17"/>
  <c r="K1315" i="17"/>
  <c r="K1327" i="17"/>
  <c r="K1339" i="17"/>
  <c r="K1351" i="17"/>
  <c r="K1363" i="17"/>
  <c r="K1375" i="17"/>
  <c r="K1387" i="17"/>
  <c r="K1399" i="17"/>
  <c r="K1411" i="17"/>
  <c r="K19" i="17"/>
  <c r="K41" i="17"/>
  <c r="K63" i="17"/>
  <c r="K80" i="17"/>
  <c r="K102" i="17"/>
  <c r="K124" i="17"/>
  <c r="K142" i="17"/>
  <c r="K163" i="17"/>
  <c r="K185" i="17"/>
  <c r="K207" i="17"/>
  <c r="K224" i="17"/>
  <c r="K246" i="17"/>
  <c r="K268" i="17"/>
  <c r="K286" i="17"/>
  <c r="K307" i="17"/>
  <c r="K327" i="17"/>
  <c r="K343" i="17"/>
  <c r="K363" i="17"/>
  <c r="K379" i="17"/>
  <c r="K399" i="17"/>
  <c r="K415" i="17"/>
  <c r="K435" i="17"/>
  <c r="K451" i="17"/>
  <c r="K471" i="17"/>
  <c r="K487" i="17"/>
  <c r="K507" i="17"/>
  <c r="K523" i="17"/>
  <c r="K543" i="17"/>
  <c r="K559" i="17"/>
  <c r="K579" i="17"/>
  <c r="K595" i="17"/>
  <c r="K615" i="17"/>
  <c r="K631" i="17"/>
  <c r="K651" i="17"/>
  <c r="K667" i="17"/>
  <c r="K687" i="17"/>
  <c r="K703" i="17"/>
  <c r="K723" i="17"/>
  <c r="K739" i="17"/>
  <c r="K759" i="17"/>
  <c r="K775" i="17"/>
  <c r="K795" i="17"/>
  <c r="K811" i="17"/>
  <c r="K831" i="17"/>
  <c r="K847" i="17"/>
  <c r="K867" i="17"/>
  <c r="K883" i="17"/>
  <c r="K903" i="17"/>
  <c r="K919" i="17"/>
  <c r="K939" i="17"/>
  <c r="K955" i="17"/>
  <c r="K975" i="17"/>
  <c r="K991" i="17"/>
  <c r="K1011" i="17"/>
  <c r="K1027" i="17"/>
  <c r="K1040" i="17"/>
  <c r="K1052" i="17"/>
  <c r="K1064" i="17"/>
  <c r="K1076" i="17"/>
  <c r="K1088" i="17"/>
  <c r="K1100" i="17"/>
  <c r="K1112" i="17"/>
  <c r="K1124" i="17"/>
  <c r="K1136" i="17"/>
  <c r="K1148" i="17"/>
  <c r="K1160" i="17"/>
  <c r="K1172" i="17"/>
  <c r="K1184" i="17"/>
  <c r="K1196" i="17"/>
  <c r="K1208" i="17"/>
  <c r="K1220" i="17"/>
  <c r="K1232" i="17"/>
  <c r="K1244" i="17"/>
  <c r="K1256" i="17"/>
  <c r="K1268" i="17"/>
  <c r="K20" i="17"/>
  <c r="K42" i="17"/>
  <c r="K64" i="17"/>
  <c r="K82" i="17"/>
  <c r="K103" i="17"/>
  <c r="K125" i="17"/>
  <c r="K147" i="17"/>
  <c r="K164" i="17"/>
  <c r="K186" i="17"/>
  <c r="K208" i="17"/>
  <c r="K226" i="17"/>
  <c r="K247" i="17"/>
  <c r="K269" i="17"/>
  <c r="K291" i="17"/>
  <c r="K308" i="17"/>
  <c r="K328" i="17"/>
  <c r="K344" i="17"/>
  <c r="K364" i="17"/>
  <c r="K380" i="17"/>
  <c r="K400" i="17"/>
  <c r="K416" i="17"/>
  <c r="K436" i="17"/>
  <c r="K452" i="17"/>
  <c r="K472" i="17"/>
  <c r="K488" i="17"/>
  <c r="K508" i="17"/>
  <c r="K524" i="17"/>
  <c r="K544" i="17"/>
  <c r="K560" i="17"/>
  <c r="K580" i="17"/>
  <c r="K596" i="17"/>
  <c r="K616" i="17"/>
  <c r="K632" i="17"/>
  <c r="K652" i="17"/>
  <c r="K668" i="17"/>
  <c r="K688" i="17"/>
  <c r="K704" i="17"/>
  <c r="K724" i="17"/>
  <c r="K740" i="17"/>
  <c r="K760" i="17"/>
  <c r="K776" i="17"/>
  <c r="K796" i="17"/>
  <c r="K812" i="17"/>
  <c r="K832" i="17"/>
  <c r="K848" i="17"/>
  <c r="K868" i="17"/>
  <c r="K884" i="17"/>
  <c r="K904" i="17"/>
  <c r="K920" i="17"/>
  <c r="K940" i="17"/>
  <c r="K956" i="17"/>
  <c r="K976" i="17"/>
  <c r="K992" i="17"/>
  <c r="K1012" i="17"/>
  <c r="K1028" i="17"/>
  <c r="K1041" i="17"/>
  <c r="K1053" i="17"/>
  <c r="K1065" i="17"/>
  <c r="K1077" i="17"/>
  <c r="K1089" i="17"/>
  <c r="K1101" i="17"/>
  <c r="K1113" i="17"/>
  <c r="K1125" i="17"/>
  <c r="K1137" i="17"/>
  <c r="K1149" i="17"/>
  <c r="K1161" i="17"/>
  <c r="K1173" i="17"/>
  <c r="K1185" i="17"/>
  <c r="K1197" i="17"/>
  <c r="K1209" i="17"/>
  <c r="K1221" i="17"/>
  <c r="K1233" i="17"/>
  <c r="K22" i="17"/>
  <c r="K43" i="17"/>
  <c r="K65" i="17"/>
  <c r="K87" i="17"/>
  <c r="K104" i="17"/>
  <c r="K126" i="17"/>
  <c r="K148" i="17"/>
  <c r="K166" i="17"/>
  <c r="K187" i="17"/>
  <c r="K209" i="17"/>
  <c r="K231" i="17"/>
  <c r="K248" i="17"/>
  <c r="K270" i="17"/>
  <c r="K27" i="17"/>
  <c r="K44" i="17"/>
  <c r="K66" i="17"/>
  <c r="K88" i="17"/>
  <c r="K106" i="17"/>
  <c r="K127" i="17"/>
  <c r="K28" i="17"/>
  <c r="K46" i="17"/>
  <c r="K67" i="17"/>
  <c r="K29" i="17"/>
  <c r="K30" i="17"/>
  <c r="K32" i="17"/>
  <c r="K54" i="17"/>
  <c r="K76" i="17"/>
  <c r="K94" i="17"/>
  <c r="K115" i="17"/>
  <c r="K137" i="17"/>
  <c r="K159" i="17"/>
  <c r="K176" i="17"/>
  <c r="K198" i="17"/>
  <c r="K220" i="17"/>
  <c r="K238" i="17"/>
  <c r="K259" i="17"/>
  <c r="K281" i="17"/>
  <c r="K303" i="17"/>
  <c r="K319" i="17"/>
  <c r="K339" i="17"/>
  <c r="K355" i="17"/>
  <c r="K375" i="17"/>
  <c r="K391" i="17"/>
  <c r="K411" i="17"/>
  <c r="K427" i="17"/>
  <c r="K447" i="17"/>
  <c r="K463" i="17"/>
  <c r="K483" i="17"/>
  <c r="K499" i="17"/>
  <c r="K519" i="17"/>
  <c r="K535" i="17"/>
  <c r="K555" i="17"/>
  <c r="K571" i="17"/>
  <c r="K591" i="17"/>
  <c r="K90" i="17"/>
  <c r="K136" i="17"/>
  <c r="K175" i="17"/>
  <c r="K219" i="17"/>
  <c r="K258" i="17"/>
  <c r="K296" i="17"/>
  <c r="K331" i="17"/>
  <c r="K365" i="17"/>
  <c r="K390" i="17"/>
  <c r="K424" i="17"/>
  <c r="K454" i="17"/>
  <c r="K484" i="17"/>
  <c r="K513" i="17"/>
  <c r="K547" i="17"/>
  <c r="K581" i="17"/>
  <c r="K606" i="17"/>
  <c r="K634" i="17"/>
  <c r="K658" i="17"/>
  <c r="K690" i="17"/>
  <c r="K714" i="17"/>
  <c r="K742" i="17"/>
  <c r="K766" i="17"/>
  <c r="K798" i="17"/>
  <c r="K822" i="17"/>
  <c r="K850" i="17"/>
  <c r="K874" i="17"/>
  <c r="K906" i="17"/>
  <c r="K930" i="17"/>
  <c r="K958" i="17"/>
  <c r="K982" i="17"/>
  <c r="K1014" i="17"/>
  <c r="K1035" i="17"/>
  <c r="K1055" i="17"/>
  <c r="K1071" i="17"/>
  <c r="K1091" i="17"/>
  <c r="K1107" i="17"/>
  <c r="K1127" i="17"/>
  <c r="K1143" i="17"/>
  <c r="K1163" i="17"/>
  <c r="K1179" i="17"/>
  <c r="K1199" i="17"/>
  <c r="K1215" i="17"/>
  <c r="K1235" i="17"/>
  <c r="K1250" i="17"/>
  <c r="K1265" i="17"/>
  <c r="K1282" i="17"/>
  <c r="K1296" i="17"/>
  <c r="K1310" i="17"/>
  <c r="K1324" i="17"/>
  <c r="K1340" i="17"/>
  <c r="K1354" i="17"/>
  <c r="K1368" i="17"/>
  <c r="K1382" i="17"/>
  <c r="K1396" i="17"/>
  <c r="K1410" i="17"/>
  <c r="K1423" i="17"/>
  <c r="K1435" i="17"/>
  <c r="K1447" i="17"/>
  <c r="K1459" i="17"/>
  <c r="K1471" i="17"/>
  <c r="K1483" i="17"/>
  <c r="K1495" i="17"/>
  <c r="K1507" i="17"/>
  <c r="K1519" i="17"/>
  <c r="K1531" i="17"/>
  <c r="K1543" i="17"/>
  <c r="K1555" i="17"/>
  <c r="K1567" i="17"/>
  <c r="K1579" i="17"/>
  <c r="K1591" i="17"/>
  <c r="K1603" i="17"/>
  <c r="K1615" i="17"/>
  <c r="K1627" i="17"/>
  <c r="K1639" i="17"/>
  <c r="K1651" i="17"/>
  <c r="K1663" i="17"/>
  <c r="K1675" i="17"/>
  <c r="K1687" i="17"/>
  <c r="K1699" i="17"/>
  <c r="K1711" i="17"/>
  <c r="K1723" i="17"/>
  <c r="K1735" i="17"/>
  <c r="K1747" i="17"/>
  <c r="K1759" i="17"/>
  <c r="K1771" i="17"/>
  <c r="K31" i="17"/>
  <c r="K91" i="17"/>
  <c r="K138" i="17"/>
  <c r="K178" i="17"/>
  <c r="K221" i="17"/>
  <c r="K260" i="17"/>
  <c r="K298" i="17"/>
  <c r="K332" i="17"/>
  <c r="K366" i="17"/>
  <c r="K392" i="17"/>
  <c r="K425" i="17"/>
  <c r="K459" i="17"/>
  <c r="K489" i="17"/>
  <c r="K514" i="17"/>
  <c r="K548" i="17"/>
  <c r="K582" i="17"/>
  <c r="K607" i="17"/>
  <c r="K639" i="17"/>
  <c r="K663" i="17"/>
  <c r="K691" i="17"/>
  <c r="K715" i="17"/>
  <c r="K747" i="17"/>
  <c r="K771" i="17"/>
  <c r="K799" i="17"/>
  <c r="K823" i="17"/>
  <c r="K855" i="17"/>
  <c r="K879" i="17"/>
  <c r="K907" i="17"/>
  <c r="K931" i="17"/>
  <c r="K963" i="17"/>
  <c r="K987" i="17"/>
  <c r="K1015" i="17"/>
  <c r="K1036" i="17"/>
  <c r="K1056" i="17"/>
  <c r="K1072" i="17"/>
  <c r="K1092" i="17"/>
  <c r="K1108" i="17"/>
  <c r="K1128" i="17"/>
  <c r="K1144" i="17"/>
  <c r="K1164" i="17"/>
  <c r="K1180" i="17"/>
  <c r="K1200" i="17"/>
  <c r="K1216" i="17"/>
  <c r="K1236" i="17"/>
  <c r="K1251" i="17"/>
  <c r="K1269" i="17"/>
  <c r="K1283" i="17"/>
  <c r="K1297" i="17"/>
  <c r="K1311" i="17"/>
  <c r="K1325" i="17"/>
  <c r="K1341" i="17"/>
  <c r="K1355" i="17"/>
  <c r="K1369" i="17"/>
  <c r="K1383" i="17"/>
  <c r="K1397" i="17"/>
  <c r="K1412" i="17"/>
  <c r="K1424" i="17"/>
  <c r="K1436" i="17"/>
  <c r="K1448" i="17"/>
  <c r="K1460" i="17"/>
  <c r="K1472" i="17"/>
  <c r="K1484" i="17"/>
  <c r="K1496" i="17"/>
  <c r="K1508" i="17"/>
  <c r="K1520" i="17"/>
  <c r="K1532" i="17"/>
  <c r="K1544" i="17"/>
  <c r="K1556" i="17"/>
  <c r="K1568" i="17"/>
  <c r="K1580" i="17"/>
  <c r="K1592" i="17"/>
  <c r="K1604" i="17"/>
  <c r="K1616" i="17"/>
  <c r="K1628" i="17"/>
  <c r="K1640" i="17"/>
  <c r="K1652" i="17"/>
  <c r="K1664" i="17"/>
  <c r="K1676" i="17"/>
  <c r="K1688" i="17"/>
  <c r="K1700" i="17"/>
  <c r="K1712" i="17"/>
  <c r="K1724" i="17"/>
  <c r="K1736" i="17"/>
  <c r="K1748" i="17"/>
  <c r="K1760" i="17"/>
  <c r="K34" i="17"/>
  <c r="K92" i="17"/>
  <c r="K149" i="17"/>
  <c r="K188" i="17"/>
  <c r="K232" i="17"/>
  <c r="K271" i="17"/>
  <c r="K304" i="17"/>
  <c r="K333" i="17"/>
  <c r="K367" i="17"/>
  <c r="K401" i="17"/>
  <c r="K426" i="17"/>
  <c r="K460" i="17"/>
  <c r="K490" i="17"/>
  <c r="K520" i="17"/>
  <c r="K549" i="17"/>
  <c r="K583" i="17"/>
  <c r="K608" i="17"/>
  <c r="K640" i="17"/>
  <c r="K664" i="17"/>
  <c r="K692" i="17"/>
  <c r="K716" i="17"/>
  <c r="K748" i="17"/>
  <c r="K772" i="17"/>
  <c r="K800" i="17"/>
  <c r="K824" i="17"/>
  <c r="K856" i="17"/>
  <c r="K880" i="17"/>
  <c r="K908" i="17"/>
  <c r="K932" i="17"/>
  <c r="K964" i="17"/>
  <c r="K988" i="17"/>
  <c r="K1016" i="17"/>
  <c r="K1037" i="17"/>
  <c r="K1057" i="17"/>
  <c r="K1073" i="17"/>
  <c r="K1093" i="17"/>
  <c r="K1109" i="17"/>
  <c r="K1129" i="17"/>
  <c r="K1145" i="17"/>
  <c r="K1165" i="17"/>
  <c r="K1181" i="17"/>
  <c r="K1201" i="17"/>
  <c r="K1217" i="17"/>
  <c r="K1237" i="17"/>
  <c r="K1252" i="17"/>
  <c r="K1270" i="17"/>
  <c r="K1284" i="17"/>
  <c r="K1298" i="17"/>
  <c r="K1312" i="17"/>
  <c r="K1328" i="17"/>
  <c r="K1342" i="17"/>
  <c r="K1356" i="17"/>
  <c r="K1370" i="17"/>
  <c r="K1384" i="17"/>
  <c r="K1400" i="17"/>
  <c r="K1413" i="17"/>
  <c r="K1425" i="17"/>
  <c r="K1437" i="17"/>
  <c r="K1449" i="17"/>
  <c r="K1461" i="17"/>
  <c r="K1473" i="17"/>
  <c r="K1485" i="17"/>
  <c r="K1497" i="17"/>
  <c r="K1509" i="17"/>
  <c r="K1521" i="17"/>
  <c r="K1533" i="17"/>
  <c r="K1545" i="17"/>
  <c r="K1557" i="17"/>
  <c r="K1569" i="17"/>
  <c r="K1581" i="17"/>
  <c r="K1593" i="17"/>
  <c r="K1605" i="17"/>
  <c r="K1617" i="17"/>
  <c r="K1629" i="17"/>
  <c r="K1641" i="17"/>
  <c r="K1653" i="17"/>
  <c r="K1665" i="17"/>
  <c r="K1677" i="17"/>
  <c r="K1689" i="17"/>
  <c r="K1701" i="17"/>
  <c r="K1713" i="17"/>
  <c r="K1725" i="17"/>
  <c r="K1737" i="17"/>
  <c r="K1749" i="17"/>
  <c r="K1761" i="17"/>
  <c r="K51" i="17"/>
  <c r="K99" i="17"/>
  <c r="K150" i="17"/>
  <c r="K190" i="17"/>
  <c r="K233" i="17"/>
  <c r="K272" i="17"/>
  <c r="K309" i="17"/>
  <c r="K334" i="17"/>
  <c r="K368" i="17"/>
  <c r="K402" i="17"/>
  <c r="K428" i="17"/>
  <c r="K461" i="17"/>
  <c r="K495" i="17"/>
  <c r="K525" i="17"/>
  <c r="K550" i="17"/>
  <c r="K584" i="17"/>
  <c r="K617" i="17"/>
  <c r="K641" i="17"/>
  <c r="K669" i="17"/>
  <c r="K693" i="17"/>
  <c r="K725" i="17"/>
  <c r="K749" i="17"/>
  <c r="K777" i="17"/>
  <c r="K801" i="17"/>
  <c r="K833" i="17"/>
  <c r="K857" i="17"/>
  <c r="K885" i="17"/>
  <c r="K909" i="17"/>
  <c r="K941" i="17"/>
  <c r="K965" i="17"/>
  <c r="K993" i="17"/>
  <c r="K1017" i="17"/>
  <c r="K1042" i="17"/>
  <c r="K1058" i="17"/>
  <c r="K1078" i="17"/>
  <c r="K1094" i="17"/>
  <c r="K1114" i="17"/>
  <c r="K1130" i="17"/>
  <c r="K1150" i="17"/>
  <c r="K1166" i="17"/>
  <c r="K1186" i="17"/>
  <c r="K1202" i="17"/>
  <c r="K1222" i="17"/>
  <c r="K1238" i="17"/>
  <c r="K1253" i="17"/>
  <c r="K1271" i="17"/>
  <c r="K1285" i="17"/>
  <c r="K1299" i="17"/>
  <c r="K1313" i="17"/>
  <c r="K1329" i="17"/>
  <c r="K1343" i="17"/>
  <c r="K1357" i="17"/>
  <c r="K1371" i="17"/>
  <c r="K1385" i="17"/>
  <c r="K1401" i="17"/>
  <c r="K1414" i="17"/>
  <c r="K1426" i="17"/>
  <c r="K1438" i="17"/>
  <c r="K1450" i="17"/>
  <c r="K1462" i="17"/>
  <c r="K1474" i="17"/>
  <c r="K1486" i="17"/>
  <c r="K1498" i="17"/>
  <c r="K1510" i="17"/>
  <c r="K1522" i="17"/>
  <c r="K1534" i="17"/>
  <c r="K1546" i="17"/>
  <c r="K1558" i="17"/>
  <c r="K1570" i="17"/>
  <c r="K1582" i="17"/>
  <c r="K1594" i="17"/>
  <c r="K1606" i="17"/>
  <c r="K1618" i="17"/>
  <c r="K1630" i="17"/>
  <c r="K1642" i="17"/>
  <c r="K114" i="17"/>
  <c r="K174" i="17"/>
  <c r="K243" i="17"/>
  <c r="K295" i="17"/>
  <c r="K351" i="17"/>
  <c r="K389" i="17"/>
  <c r="K440" i="17"/>
  <c r="K478" i="17"/>
  <c r="K533" i="17"/>
  <c r="K572" i="17"/>
  <c r="K621" i="17"/>
  <c r="K657" i="17"/>
  <c r="K705" i="17"/>
  <c r="K741" i="17"/>
  <c r="K785" i="17"/>
  <c r="K821" i="17"/>
  <c r="K869" i="17"/>
  <c r="K905" i="17"/>
  <c r="K945" i="17"/>
  <c r="K981" i="17"/>
  <c r="K1029" i="17"/>
  <c r="K1054" i="17"/>
  <c r="K1082" i="17"/>
  <c r="K1106" i="17"/>
  <c r="K1138" i="17"/>
  <c r="K1162" i="17"/>
  <c r="K1190" i="17"/>
  <c r="K1214" i="17"/>
  <c r="K1245" i="17"/>
  <c r="K1264" i="17"/>
  <c r="K1289" i="17"/>
  <c r="K1309" i="17"/>
  <c r="K1333" i="17"/>
  <c r="K1353" i="17"/>
  <c r="K1377" i="17"/>
  <c r="K1395" i="17"/>
  <c r="K1418" i="17"/>
  <c r="K1434" i="17"/>
  <c r="K1454" i="17"/>
  <c r="K1470" i="17"/>
  <c r="K1490" i="17"/>
  <c r="K1506" i="17"/>
  <c r="K1526" i="17"/>
  <c r="K1542" i="17"/>
  <c r="K1562" i="17"/>
  <c r="K1578" i="17"/>
  <c r="K1598" i="17"/>
  <c r="K1614" i="17"/>
  <c r="K1634" i="17"/>
  <c r="K1650" i="17"/>
  <c r="K1668" i="17"/>
  <c r="K1683" i="17"/>
  <c r="K1698" i="17"/>
  <c r="K1716" i="17"/>
  <c r="K1731" i="17"/>
  <c r="K1746" i="17"/>
  <c r="K1764" i="17"/>
  <c r="K1777" i="17"/>
  <c r="K1789" i="17"/>
  <c r="K1801" i="17"/>
  <c r="K1813" i="17"/>
  <c r="K1825" i="17"/>
  <c r="K1837" i="17"/>
  <c r="K1849" i="17"/>
  <c r="K1860" i="17"/>
  <c r="K1872" i="17"/>
  <c r="K1884" i="17"/>
  <c r="K1896" i="17"/>
  <c r="K1908" i="17"/>
  <c r="K1920" i="17"/>
  <c r="K1932" i="17"/>
  <c r="K1944" i="17"/>
  <c r="K1956" i="17"/>
  <c r="K1968" i="17"/>
  <c r="K1980" i="17"/>
  <c r="K1992" i="17"/>
  <c r="K2004" i="17"/>
  <c r="K2016" i="17"/>
  <c r="K2027" i="17"/>
  <c r="K2039" i="17"/>
  <c r="K2050" i="17"/>
  <c r="K2061" i="17"/>
  <c r="K2073" i="17"/>
  <c r="K2085" i="17"/>
  <c r="K2097" i="17"/>
  <c r="K2108" i="17"/>
  <c r="K2120" i="17"/>
  <c r="K2132" i="17"/>
  <c r="K2144" i="17"/>
  <c r="K2156" i="17"/>
  <c r="K2167" i="17"/>
  <c r="K2179" i="17"/>
  <c r="K2191" i="17"/>
  <c r="K2203" i="17"/>
  <c r="K2215" i="17"/>
  <c r="K2226" i="17"/>
  <c r="K2238" i="17"/>
  <c r="K2250" i="17"/>
  <c r="K2262" i="17"/>
  <c r="K2273" i="17"/>
  <c r="K2285" i="17"/>
  <c r="K2297" i="17"/>
  <c r="K2309" i="17"/>
  <c r="K2321" i="17"/>
  <c r="K2332" i="17"/>
  <c r="K2344" i="17"/>
  <c r="K2356" i="17"/>
  <c r="K2368" i="17"/>
  <c r="K2379" i="17"/>
  <c r="K2391" i="17"/>
  <c r="K2403" i="17"/>
  <c r="K2414" i="17"/>
  <c r="K2426" i="17"/>
  <c r="K2438" i="17"/>
  <c r="K2450" i="17"/>
  <c r="K2462" i="17"/>
  <c r="K2474" i="17"/>
  <c r="K2485" i="17"/>
  <c r="K2497" i="17"/>
  <c r="K2509" i="17"/>
  <c r="K2521" i="17"/>
  <c r="K2533" i="17"/>
  <c r="K2545" i="17"/>
  <c r="K2557" i="17"/>
  <c r="K2569" i="17"/>
  <c r="K2581" i="17"/>
  <c r="K2593" i="17"/>
  <c r="K2604" i="17"/>
  <c r="K2615" i="17"/>
  <c r="K2627" i="17"/>
  <c r="K2638" i="17"/>
  <c r="K2649" i="17"/>
  <c r="K2661" i="17"/>
  <c r="K2672" i="17"/>
  <c r="K2684" i="17"/>
  <c r="K2696" i="17"/>
  <c r="K2707" i="17"/>
  <c r="K2719" i="17"/>
  <c r="K2730" i="17"/>
  <c r="K2742" i="17"/>
  <c r="K2753" i="17"/>
  <c r="K2765" i="17"/>
  <c r="K2776" i="17"/>
  <c r="K2788" i="17"/>
  <c r="K2799" i="17"/>
  <c r="K2811" i="17"/>
  <c r="K2822" i="17"/>
  <c r="K2834" i="17"/>
  <c r="K2845" i="17"/>
  <c r="K2857" i="17"/>
  <c r="K2868" i="17"/>
  <c r="K2880" i="17"/>
  <c r="K2903" i="17"/>
  <c r="K2915" i="17"/>
  <c r="K2926" i="17"/>
  <c r="K2938" i="17"/>
  <c r="K2949" i="17"/>
  <c r="K2961" i="17"/>
  <c r="K2972" i="17"/>
  <c r="K2984" i="17"/>
  <c r="K52" i="17"/>
  <c r="K116" i="17"/>
  <c r="K195" i="17"/>
  <c r="K250" i="17"/>
  <c r="K310" i="17"/>
  <c r="K352" i="17"/>
  <c r="K403" i="17"/>
  <c r="K441" i="17"/>
  <c r="K496" i="17"/>
  <c r="K534" i="17"/>
  <c r="K585" i="17"/>
  <c r="K622" i="17"/>
  <c r="K670" i="17"/>
  <c r="K706" i="17"/>
  <c r="K750" i="17"/>
  <c r="K786" i="17"/>
  <c r="K834" i="17"/>
  <c r="K870" i="17"/>
  <c r="K910" i="17"/>
  <c r="K946" i="17"/>
  <c r="K994" i="17"/>
  <c r="K1030" i="17"/>
  <c r="K1059" i="17"/>
  <c r="K1083" i="17"/>
  <c r="K1115" i="17"/>
  <c r="K1139" i="17"/>
  <c r="K1167" i="17"/>
  <c r="K1191" i="17"/>
  <c r="K1223" i="17"/>
  <c r="K1246" i="17"/>
  <c r="K1272" i="17"/>
  <c r="K1292" i="17"/>
  <c r="K1316" i="17"/>
  <c r="K1334" i="17"/>
  <c r="K1358" i="17"/>
  <c r="K1378" i="17"/>
  <c r="K1402" i="17"/>
  <c r="K1419" i="17"/>
  <c r="K1439" i="17"/>
  <c r="K1455" i="17"/>
  <c r="K1475" i="17"/>
  <c r="K1491" i="17"/>
  <c r="K1511" i="17"/>
  <c r="K1527" i="17"/>
  <c r="K1547" i="17"/>
  <c r="K1563" i="17"/>
  <c r="K1583" i="17"/>
  <c r="K1599" i="17"/>
  <c r="K1619" i="17"/>
  <c r="K1635" i="17"/>
  <c r="K1654" i="17"/>
  <c r="K1669" i="17"/>
  <c r="K1684" i="17"/>
  <c r="K1702" i="17"/>
  <c r="K1717" i="17"/>
  <c r="K1732" i="17"/>
  <c r="K1750" i="17"/>
  <c r="K1765" i="17"/>
  <c r="K1778" i="17"/>
  <c r="K1790" i="17"/>
  <c r="K1802" i="17"/>
  <c r="K1814" i="17"/>
  <c r="K1826" i="17"/>
  <c r="K1838" i="17"/>
  <c r="K1850" i="17"/>
  <c r="K1861" i="17"/>
  <c r="K1873" i="17"/>
  <c r="K1885" i="17"/>
  <c r="K1897" i="17"/>
  <c r="K1909" i="17"/>
  <c r="K1921" i="17"/>
  <c r="K1933" i="17"/>
  <c r="K1945" i="17"/>
  <c r="K1957" i="17"/>
  <c r="K1969" i="17"/>
  <c r="K1981" i="17"/>
  <c r="K1993" i="17"/>
  <c r="K2005" i="17"/>
  <c r="K2017" i="17"/>
  <c r="K2028" i="17"/>
  <c r="K2062" i="17"/>
  <c r="K2074" i="17"/>
  <c r="K2086" i="17"/>
  <c r="K2098" i="17"/>
  <c r="K2109" i="17"/>
  <c r="K2121" i="17"/>
  <c r="K2133" i="17"/>
  <c r="K2145" i="17"/>
  <c r="K2157" i="17"/>
  <c r="K2168" i="17"/>
  <c r="K2180" i="17"/>
  <c r="K2192" i="17"/>
  <c r="K2204" i="17"/>
  <c r="K2227" i="17"/>
  <c r="K2239" i="17"/>
  <c r="K2251" i="17"/>
  <c r="K2263" i="17"/>
  <c r="K2274" i="17"/>
  <c r="K2286" i="17"/>
  <c r="K2298" i="17"/>
  <c r="K2310" i="17"/>
  <c r="K2322" i="17"/>
  <c r="K2333" i="17"/>
  <c r="K2345" i="17"/>
  <c r="K2357" i="17"/>
  <c r="K2369" i="17"/>
  <c r="K2380" i="17"/>
  <c r="K2392" i="17"/>
  <c r="K2404" i="17"/>
  <c r="K2415" i="17"/>
  <c r="K2427" i="17"/>
  <c r="K2439" i="17"/>
  <c r="K2451" i="17"/>
  <c r="K2463" i="17"/>
  <c r="K2475" i="17"/>
  <c r="K2486" i="17"/>
  <c r="K2498" i="17"/>
  <c r="K2510" i="17"/>
  <c r="K2522" i="17"/>
  <c r="K2534" i="17"/>
  <c r="K2546" i="17"/>
  <c r="K2558" i="17"/>
  <c r="K2570" i="17"/>
  <c r="K2582" i="17"/>
  <c r="K2594" i="17"/>
  <c r="K2616" i="17"/>
  <c r="K2628" i="17"/>
  <c r="K2639" i="17"/>
  <c r="K2650" i="17"/>
  <c r="K2662" i="17"/>
  <c r="K2673" i="17"/>
  <c r="K2685" i="17"/>
  <c r="K2697" i="17"/>
  <c r="K2708" i="17"/>
  <c r="K53" i="17"/>
  <c r="K128" i="17"/>
  <c r="K196" i="17"/>
  <c r="K255" i="17"/>
  <c r="K315" i="17"/>
  <c r="K353" i="17"/>
  <c r="K404" i="17"/>
  <c r="K442" i="17"/>
  <c r="K497" i="17"/>
  <c r="K536" i="17"/>
  <c r="K586" i="17"/>
  <c r="K627" i="17"/>
  <c r="K675" i="17"/>
  <c r="K711" i="17"/>
  <c r="K751" i="17"/>
  <c r="K787" i="17"/>
  <c r="K835" i="17"/>
  <c r="K871" i="17"/>
  <c r="K915" i="17"/>
  <c r="K951" i="17"/>
  <c r="K999" i="17"/>
  <c r="K1032" i="17"/>
  <c r="K1060" i="17"/>
  <c r="K1084" i="17"/>
  <c r="K1116" i="17"/>
  <c r="K1140" i="17"/>
  <c r="K1168" i="17"/>
  <c r="K1192" i="17"/>
  <c r="K1224" i="17"/>
  <c r="K1247" i="17"/>
  <c r="K1273" i="17"/>
  <c r="K1293" i="17"/>
  <c r="K1317" i="17"/>
  <c r="K1335" i="17"/>
  <c r="K1359" i="17"/>
  <c r="K1379" i="17"/>
  <c r="K1403" i="17"/>
  <c r="K1420" i="17"/>
  <c r="K1440" i="17"/>
  <c r="K1456" i="17"/>
  <c r="K1476" i="17"/>
  <c r="K1492" i="17"/>
  <c r="K1512" i="17"/>
  <c r="K1528" i="17"/>
  <c r="K1548" i="17"/>
  <c r="K1564" i="17"/>
  <c r="K1584" i="17"/>
  <c r="K1600" i="17"/>
  <c r="K1620" i="17"/>
  <c r="K1636" i="17"/>
  <c r="K1655" i="17"/>
  <c r="K1670" i="17"/>
  <c r="K55" i="17"/>
  <c r="K130" i="17"/>
  <c r="K197" i="17"/>
  <c r="K256" i="17"/>
  <c r="K316" i="17"/>
  <c r="K354" i="17"/>
  <c r="K405" i="17"/>
  <c r="K448" i="17"/>
  <c r="K498" i="17"/>
  <c r="K545" i="17"/>
  <c r="K592" i="17"/>
  <c r="K628" i="17"/>
  <c r="K676" i="17"/>
  <c r="K712" i="17"/>
  <c r="K752" i="17"/>
  <c r="K788" i="17"/>
  <c r="K836" i="17"/>
  <c r="K872" i="17"/>
  <c r="K916" i="17"/>
  <c r="K952" i="17"/>
  <c r="K1000" i="17"/>
  <c r="K1033" i="17"/>
  <c r="K1061" i="17"/>
  <c r="K1085" i="17"/>
  <c r="K1117" i="17"/>
  <c r="K1141" i="17"/>
  <c r="K1169" i="17"/>
  <c r="K1193" i="17"/>
  <c r="K1225" i="17"/>
  <c r="K1248" i="17"/>
  <c r="K1274" i="17"/>
  <c r="K1294" i="17"/>
  <c r="K1318" i="17"/>
  <c r="K1336" i="17"/>
  <c r="K1360" i="17"/>
  <c r="K1380" i="17"/>
  <c r="K1404" i="17"/>
  <c r="K1421" i="17"/>
  <c r="K1441" i="17"/>
  <c r="K1457" i="17"/>
  <c r="K1477" i="17"/>
  <c r="K1493" i="17"/>
  <c r="K1513" i="17"/>
  <c r="K1529" i="17"/>
  <c r="K1549" i="17"/>
  <c r="K1565" i="17"/>
  <c r="K1585" i="17"/>
  <c r="K1601" i="17"/>
  <c r="K1621" i="17"/>
  <c r="K1637" i="17"/>
  <c r="K1656" i="17"/>
  <c r="K1671" i="17"/>
  <c r="K68" i="17"/>
  <c r="K135" i="17"/>
  <c r="K199" i="17"/>
  <c r="K257" i="17"/>
  <c r="K317" i="17"/>
  <c r="K356" i="17"/>
  <c r="K406" i="17"/>
  <c r="K453" i="17"/>
  <c r="K500" i="17"/>
  <c r="K546" i="17"/>
  <c r="K597" i="17"/>
  <c r="K633" i="17"/>
  <c r="K677" i="17"/>
  <c r="K713" i="17"/>
  <c r="K761" i="17"/>
  <c r="K797" i="17"/>
  <c r="K837" i="17"/>
  <c r="K873" i="17"/>
  <c r="K921" i="17"/>
  <c r="K957" i="17"/>
  <c r="K1001" i="17"/>
  <c r="K1034" i="17"/>
  <c r="K1066" i="17"/>
  <c r="K1090" i="17"/>
  <c r="K1118" i="17"/>
  <c r="K1142" i="17"/>
  <c r="K1174" i="17"/>
  <c r="K1198" i="17"/>
  <c r="K1226" i="17"/>
  <c r="K1249" i="17"/>
  <c r="K1275" i="17"/>
  <c r="K1295" i="17"/>
  <c r="K1319" i="17"/>
  <c r="K1337" i="17"/>
  <c r="K1361" i="17"/>
  <c r="K1381" i="17"/>
  <c r="K1405" i="17"/>
  <c r="K1422" i="17"/>
  <c r="K1442" i="17"/>
  <c r="K1458" i="17"/>
  <c r="K1478" i="17"/>
  <c r="K1494" i="17"/>
  <c r="K1514" i="17"/>
  <c r="K1530" i="17"/>
  <c r="K1550" i="17"/>
  <c r="K1566" i="17"/>
  <c r="K1586" i="17"/>
  <c r="K1602" i="17"/>
  <c r="K1622" i="17"/>
  <c r="K1638" i="17"/>
  <c r="K1657" i="17"/>
  <c r="K1672" i="17"/>
  <c r="K70" i="17"/>
  <c r="K151" i="17"/>
  <c r="K210" i="17"/>
  <c r="K274" i="17"/>
  <c r="K318" i="17"/>
  <c r="K369" i="17"/>
  <c r="K412" i="17"/>
  <c r="K462" i="17"/>
  <c r="K509" i="17"/>
  <c r="K556" i="17"/>
  <c r="K598" i="17"/>
  <c r="K642" i="17"/>
  <c r="K678" i="17"/>
  <c r="K726" i="17"/>
  <c r="K762" i="17"/>
  <c r="K802" i="17"/>
  <c r="K838" i="17"/>
  <c r="K886" i="17"/>
  <c r="K922" i="17"/>
  <c r="K966" i="17"/>
  <c r="K1002" i="17"/>
  <c r="K1043" i="17"/>
  <c r="K1067" i="17"/>
  <c r="K1095" i="17"/>
  <c r="K1119" i="17"/>
  <c r="K1151" i="17"/>
  <c r="K1175" i="17"/>
  <c r="K1203" i="17"/>
  <c r="K1227" i="17"/>
  <c r="K1257" i="17"/>
  <c r="K1276" i="17"/>
  <c r="K1300" i="17"/>
  <c r="K1320" i="17"/>
  <c r="K1344" i="17"/>
  <c r="K1364" i="17"/>
  <c r="K1388" i="17"/>
  <c r="K1406" i="17"/>
  <c r="K1427" i="17"/>
  <c r="K1443" i="17"/>
  <c r="K1463" i="17"/>
  <c r="K1479" i="17"/>
  <c r="K1499" i="17"/>
  <c r="K1515" i="17"/>
  <c r="K1535" i="17"/>
  <c r="K1551" i="17"/>
  <c r="K1571" i="17"/>
  <c r="K1587" i="17"/>
  <c r="K1607" i="17"/>
  <c r="K1623" i="17"/>
  <c r="K1643" i="17"/>
  <c r="K1658" i="17"/>
  <c r="K1673" i="17"/>
  <c r="K1691" i="17"/>
  <c r="K1706" i="17"/>
  <c r="K1721" i="17"/>
  <c r="K1739" i="17"/>
  <c r="K1754" i="17"/>
  <c r="K1769" i="17"/>
  <c r="K1782" i="17"/>
  <c r="K1794" i="17"/>
  <c r="K1806" i="17"/>
  <c r="K1818" i="17"/>
  <c r="K1830" i="17"/>
  <c r="K1842" i="17"/>
  <c r="K1854" i="17"/>
  <c r="K1865" i="17"/>
  <c r="K1877" i="17"/>
  <c r="K1889" i="17"/>
  <c r="K1901" i="17"/>
  <c r="K1913" i="17"/>
  <c r="K1925" i="17"/>
  <c r="K1937" i="17"/>
  <c r="K1949" i="17"/>
  <c r="K1961" i="17"/>
  <c r="K1973" i="17"/>
  <c r="K1985" i="17"/>
  <c r="K1997" i="17"/>
  <c r="K2009" i="17"/>
  <c r="K2020" i="17"/>
  <c r="K2032" i="17"/>
  <c r="K2043" i="17"/>
  <c r="K2054" i="17"/>
  <c r="K2066" i="17"/>
  <c r="K2078" i="17"/>
  <c r="K2090" i="17"/>
  <c r="K75" i="17"/>
  <c r="K152" i="17"/>
  <c r="K211" i="17"/>
  <c r="K279" i="17"/>
  <c r="K320" i="17"/>
  <c r="K370" i="17"/>
  <c r="K417" i="17"/>
  <c r="K464" i="17"/>
  <c r="K510" i="17"/>
  <c r="K561" i="17"/>
  <c r="K603" i="17"/>
  <c r="K643" i="17"/>
  <c r="K679" i="17"/>
  <c r="K727" i="17"/>
  <c r="K763" i="17"/>
  <c r="K807" i="17"/>
  <c r="K843" i="17"/>
  <c r="K891" i="17"/>
  <c r="K927" i="17"/>
  <c r="K967" i="17"/>
  <c r="K1003" i="17"/>
  <c r="K1044" i="17"/>
  <c r="K1068" i="17"/>
  <c r="K1096" i="17"/>
  <c r="K1120" i="17"/>
  <c r="K1152" i="17"/>
  <c r="K1176" i="17"/>
  <c r="K1204" i="17"/>
  <c r="K1228" i="17"/>
  <c r="K1258" i="17"/>
  <c r="K1277" i="17"/>
  <c r="K1301" i="17"/>
  <c r="K1321" i="17"/>
  <c r="K1345" i="17"/>
  <c r="K1365" i="17"/>
  <c r="K1389" i="17"/>
  <c r="K1407" i="17"/>
  <c r="K1428" i="17"/>
  <c r="K1444" i="17"/>
  <c r="K1464" i="17"/>
  <c r="K1480" i="17"/>
  <c r="K1500" i="17"/>
  <c r="K1516" i="17"/>
  <c r="K1536" i="17"/>
  <c r="K1552" i="17"/>
  <c r="K1572" i="17"/>
  <c r="K1588" i="17"/>
  <c r="K1608" i="17"/>
  <c r="K1624" i="17"/>
  <c r="K1644" i="17"/>
  <c r="K1659" i="17"/>
  <c r="K1674" i="17"/>
  <c r="K77" i="17"/>
  <c r="K154" i="17"/>
  <c r="K212" i="17"/>
  <c r="K280" i="17"/>
  <c r="K329" i="17"/>
  <c r="K376" i="17"/>
  <c r="K418" i="17"/>
  <c r="K89" i="17"/>
  <c r="K160" i="17"/>
  <c r="K214" i="17"/>
  <c r="K282" i="17"/>
  <c r="K330" i="17"/>
  <c r="K381" i="17"/>
  <c r="K423" i="17"/>
  <c r="K474" i="17"/>
  <c r="K512" i="17"/>
  <c r="K567" i="17"/>
  <c r="K605" i="17"/>
  <c r="K653" i="17"/>
  <c r="K689" i="17"/>
  <c r="K729" i="17"/>
  <c r="K765" i="17"/>
  <c r="K813" i="17"/>
  <c r="K849" i="17"/>
  <c r="K893" i="17"/>
  <c r="K929" i="17"/>
  <c r="K977" i="17"/>
  <c r="K1013" i="17"/>
  <c r="K112" i="17"/>
  <c r="K172" i="17"/>
  <c r="K235" i="17"/>
  <c r="K293" i="17"/>
  <c r="K345" i="17"/>
  <c r="K387" i="17"/>
  <c r="K438" i="17"/>
  <c r="K476" i="17"/>
  <c r="K531" i="17"/>
  <c r="K569" i="17"/>
  <c r="K619" i="17"/>
  <c r="K655" i="17"/>
  <c r="K699" i="17"/>
  <c r="K735" i="17"/>
  <c r="K783" i="17"/>
  <c r="K388" i="17"/>
  <c r="K604" i="17"/>
  <c r="K764" i="17"/>
  <c r="K894" i="17"/>
  <c r="K1018" i="17"/>
  <c r="K1081" i="17"/>
  <c r="K1154" i="17"/>
  <c r="K1212" i="17"/>
  <c r="K1280" i="17"/>
  <c r="K1330" i="17"/>
  <c r="K1376" i="17"/>
  <c r="K1430" i="17"/>
  <c r="K1468" i="17"/>
  <c r="K1517" i="17"/>
  <c r="K1559" i="17"/>
  <c r="K1597" i="17"/>
  <c r="K1646" i="17"/>
  <c r="K1681" i="17"/>
  <c r="K1704" i="17"/>
  <c r="K1726" i="17"/>
  <c r="K1744" i="17"/>
  <c r="K1767" i="17"/>
  <c r="K1784" i="17"/>
  <c r="K1799" i="17"/>
  <c r="K1816" i="17"/>
  <c r="K1832" i="17"/>
  <c r="K1847" i="17"/>
  <c r="K1863" i="17"/>
  <c r="K1879" i="17"/>
  <c r="K1894" i="17"/>
  <c r="K1911" i="17"/>
  <c r="K1927" i="17"/>
  <c r="K1942" i="17"/>
  <c r="K1959" i="17"/>
  <c r="K1975" i="17"/>
  <c r="K1990" i="17"/>
  <c r="K2007" i="17"/>
  <c r="K2022" i="17"/>
  <c r="K2037" i="17"/>
  <c r="K2065" i="17"/>
  <c r="K2081" i="17"/>
  <c r="K2096" i="17"/>
  <c r="K2111" i="17"/>
  <c r="K2125" i="17"/>
  <c r="K2139" i="17"/>
  <c r="K2153" i="17"/>
  <c r="K2166" i="17"/>
  <c r="K2182" i="17"/>
  <c r="K2196" i="17"/>
  <c r="K2210" i="17"/>
  <c r="K2222" i="17"/>
  <c r="K2236" i="17"/>
  <c r="K2252" i="17"/>
  <c r="K2266" i="17"/>
  <c r="K2279" i="17"/>
  <c r="K2293" i="17"/>
  <c r="K2307" i="17"/>
  <c r="K2323" i="17"/>
  <c r="K2336" i="17"/>
  <c r="K2350" i="17"/>
  <c r="K2364" i="17"/>
  <c r="K2377" i="17"/>
  <c r="K2393" i="17"/>
  <c r="K2407" i="17"/>
  <c r="K2420" i="17"/>
  <c r="K2434" i="17"/>
  <c r="K2448" i="17"/>
  <c r="K2464" i="17"/>
  <c r="K2478" i="17"/>
  <c r="K2491" i="17"/>
  <c r="K2505" i="17"/>
  <c r="K2519" i="17"/>
  <c r="K2535" i="17"/>
  <c r="K2549" i="17"/>
  <c r="K2563" i="17"/>
  <c r="K2577" i="17"/>
  <c r="K2591" i="17"/>
  <c r="K2618" i="17"/>
  <c r="K2632" i="17"/>
  <c r="K2644" i="17"/>
  <c r="K2658" i="17"/>
  <c r="K2671" i="17"/>
  <c r="K2687" i="17"/>
  <c r="K2700" i="17"/>
  <c r="K2714" i="17"/>
  <c r="K2726" i="17"/>
  <c r="K2739" i="17"/>
  <c r="K2751" i="17"/>
  <c r="K2764" i="17"/>
  <c r="K2777" i="17"/>
  <c r="K2790" i="17"/>
  <c r="K2802" i="17"/>
  <c r="K2815" i="17"/>
  <c r="K2827" i="17"/>
  <c r="K2840" i="17"/>
  <c r="K2852" i="17"/>
  <c r="K2865" i="17"/>
  <c r="K2877" i="17"/>
  <c r="K2890" i="17"/>
  <c r="K2901" i="17"/>
  <c r="K2914" i="17"/>
  <c r="K2927" i="17"/>
  <c r="K2952" i="17"/>
  <c r="K2964" i="17"/>
  <c r="K2977" i="17"/>
  <c r="K2989" i="17"/>
  <c r="K3000" i="17"/>
  <c r="K3010" i="17"/>
  <c r="K3022" i="17"/>
  <c r="K3033" i="17"/>
  <c r="K3045" i="17"/>
  <c r="K3056" i="17"/>
  <c r="K3067" i="17"/>
  <c r="K3079" i="17"/>
  <c r="K3090" i="17"/>
  <c r="K3101" i="17"/>
  <c r="K3112" i="17"/>
  <c r="K3123" i="17"/>
  <c r="K3146" i="17"/>
  <c r="K3157" i="17"/>
  <c r="K3168" i="17"/>
  <c r="K3180" i="17"/>
  <c r="K3191" i="17"/>
  <c r="K3201" i="17"/>
  <c r="K3211" i="17"/>
  <c r="K3222" i="17"/>
  <c r="K3232" i="17"/>
  <c r="K3242" i="17"/>
  <c r="K3263" i="17"/>
  <c r="K3273" i="17"/>
  <c r="K3283" i="17"/>
  <c r="K3294" i="17"/>
  <c r="K3304" i="17"/>
  <c r="K3312" i="17"/>
  <c r="K3320" i="17"/>
  <c r="K3336" i="17"/>
  <c r="K3344" i="17"/>
  <c r="K3360" i="17"/>
  <c r="K3368" i="17"/>
  <c r="K3391" i="17"/>
  <c r="K3400" i="17"/>
  <c r="K3415" i="17"/>
  <c r="K3424" i="17"/>
  <c r="K3439" i="17"/>
  <c r="K3448" i="17"/>
  <c r="K3463" i="17"/>
  <c r="K3472" i="17"/>
  <c r="K3487" i="17"/>
  <c r="K3496" i="17"/>
  <c r="K3511" i="17"/>
  <c r="K3520" i="17"/>
  <c r="K3535" i="17"/>
  <c r="K3544" i="17"/>
  <c r="K3559" i="17"/>
  <c r="K3568" i="17"/>
  <c r="K3583" i="17"/>
  <c r="K3592" i="17"/>
  <c r="K3607" i="17"/>
  <c r="K3616" i="17"/>
  <c r="K3631" i="17"/>
  <c r="K3640" i="17"/>
  <c r="K3655" i="17"/>
  <c r="K3664" i="17"/>
  <c r="K111" i="17"/>
  <c r="K437" i="17"/>
  <c r="K618" i="17"/>
  <c r="K778" i="17"/>
  <c r="K895" i="17"/>
  <c r="K1023" i="17"/>
  <c r="K1097" i="17"/>
  <c r="K1155" i="17"/>
  <c r="K1213" i="17"/>
  <c r="K1281" i="17"/>
  <c r="K1331" i="17"/>
  <c r="K1390" i="17"/>
  <c r="K1431" i="17"/>
  <c r="K1469" i="17"/>
  <c r="K1518" i="17"/>
  <c r="K1560" i="17"/>
  <c r="K1609" i="17"/>
  <c r="K1647" i="17"/>
  <c r="K1682" i="17"/>
  <c r="K1705" i="17"/>
  <c r="K1727" i="17"/>
  <c r="K1745" i="17"/>
  <c r="K1768" i="17"/>
  <c r="K1785" i="17"/>
  <c r="K1800" i="17"/>
  <c r="K1817" i="17"/>
  <c r="K1833" i="17"/>
  <c r="K1848" i="17"/>
  <c r="K1864" i="17"/>
  <c r="K1880" i="17"/>
  <c r="K1895" i="17"/>
  <c r="K1912" i="17"/>
  <c r="K1928" i="17"/>
  <c r="K1943" i="17"/>
  <c r="K1960" i="17"/>
  <c r="K1976" i="17"/>
  <c r="K1991" i="17"/>
  <c r="K2008" i="17"/>
  <c r="K2023" i="17"/>
  <c r="K2038" i="17"/>
  <c r="K2051" i="17"/>
  <c r="K2067" i="17"/>
  <c r="K2082" i="17"/>
  <c r="K2099" i="17"/>
  <c r="K2112" i="17"/>
  <c r="K2126" i="17"/>
  <c r="K2140" i="17"/>
  <c r="K2154" i="17"/>
  <c r="K2169" i="17"/>
  <c r="K2183" i="17"/>
  <c r="K2197" i="17"/>
  <c r="K2211" i="17"/>
  <c r="K2223" i="17"/>
  <c r="K2237" i="17"/>
  <c r="K2253" i="17"/>
  <c r="K2280" i="17"/>
  <c r="K2294" i="17"/>
  <c r="K2308" i="17"/>
  <c r="K2337" i="17"/>
  <c r="K2351" i="17"/>
  <c r="K2365" i="17"/>
  <c r="K2378" i="17"/>
  <c r="K2394" i="17"/>
  <c r="K2408" i="17"/>
  <c r="K2421" i="17"/>
  <c r="K2435" i="17"/>
  <c r="K2449" i="17"/>
  <c r="K2465" i="17"/>
  <c r="K2492" i="17"/>
  <c r="K2506" i="17"/>
  <c r="K2520" i="17"/>
  <c r="K2536" i="17"/>
  <c r="K2550" i="17"/>
  <c r="K2564" i="17"/>
  <c r="K2578" i="17"/>
  <c r="K2592" i="17"/>
  <c r="K2605" i="17"/>
  <c r="K2619" i="17"/>
  <c r="K2645" i="17"/>
  <c r="K2659" i="17"/>
  <c r="K2674" i="17"/>
  <c r="K2688" i="17"/>
  <c r="K2701" i="17"/>
  <c r="K2715" i="17"/>
  <c r="K2727" i="17"/>
  <c r="K2740" i="17"/>
  <c r="K2752" i="17"/>
  <c r="K2766" i="17"/>
  <c r="K2778" i="17"/>
  <c r="K2791" i="17"/>
  <c r="K2803" i="17"/>
  <c r="K2816" i="17"/>
  <c r="K2828" i="17"/>
  <c r="K2841" i="17"/>
  <c r="K2853" i="17"/>
  <c r="K2866" i="17"/>
  <c r="K2878" i="17"/>
  <c r="K2891" i="17"/>
  <c r="K2902" i="17"/>
  <c r="K2928" i="17"/>
  <c r="K2940" i="17"/>
  <c r="K2953" i="17"/>
  <c r="K2965" i="17"/>
  <c r="K2978" i="17"/>
  <c r="K2990" i="17"/>
  <c r="K3011" i="17"/>
  <c r="K3034" i="17"/>
  <c r="K3046" i="17"/>
  <c r="K3057" i="17"/>
  <c r="K3068" i="17"/>
  <c r="K3080" i="17"/>
  <c r="K3091" i="17"/>
  <c r="K3102" i="17"/>
  <c r="K3113" i="17"/>
  <c r="K3124" i="17"/>
  <c r="K3135" i="17"/>
  <c r="K3147" i="17"/>
  <c r="K3158" i="17"/>
  <c r="K3169" i="17"/>
  <c r="K3181" i="17"/>
  <c r="K3192" i="17"/>
  <c r="K3202" i="17"/>
  <c r="K3212" i="17"/>
  <c r="K3233" i="17"/>
  <c r="K3243" i="17"/>
  <c r="K3253" i="17"/>
  <c r="K3264" i="17"/>
  <c r="K3274" i="17"/>
  <c r="K3284" i="17"/>
  <c r="K3321" i="17"/>
  <c r="K3329" i="17"/>
  <c r="K3345" i="17"/>
  <c r="K3353" i="17"/>
  <c r="K3369" i="17"/>
  <c r="K3377" i="17"/>
  <c r="K3384" i="17"/>
  <c r="K3392" i="17"/>
  <c r="K3408" i="17"/>
  <c r="K3416" i="17"/>
  <c r="K3432" i="17"/>
  <c r="K3440" i="17"/>
  <c r="K3456" i="17"/>
  <c r="K3464" i="17"/>
  <c r="K3480" i="17"/>
  <c r="K3488" i="17"/>
  <c r="K3504" i="17"/>
  <c r="K3512" i="17"/>
  <c r="K3528" i="17"/>
  <c r="K3536" i="17"/>
  <c r="K3552" i="17"/>
  <c r="K3560" i="17"/>
  <c r="K3576" i="17"/>
  <c r="K3584" i="17"/>
  <c r="K3600" i="17"/>
  <c r="K3608" i="17"/>
  <c r="K3624" i="17"/>
  <c r="K3632" i="17"/>
  <c r="K3648" i="17"/>
  <c r="K3656" i="17"/>
  <c r="K11" i="17"/>
  <c r="K3657" i="17"/>
  <c r="K113" i="17"/>
  <c r="K439" i="17"/>
  <c r="K620" i="17"/>
  <c r="K784" i="17"/>
  <c r="K896" i="17"/>
  <c r="K1024" i="17"/>
  <c r="K1102" i="17"/>
  <c r="K1156" i="17"/>
  <c r="K1229" i="17"/>
  <c r="K1286" i="17"/>
  <c r="K1332" i="17"/>
  <c r="K1391" i="17"/>
  <c r="K1432" i="17"/>
  <c r="K1481" i="17"/>
  <c r="K1523" i="17"/>
  <c r="K1561" i="17"/>
  <c r="K1610" i="17"/>
  <c r="K1648" i="17"/>
  <c r="K1685" i="17"/>
  <c r="K1707" i="17"/>
  <c r="K1728" i="17"/>
  <c r="K1751" i="17"/>
  <c r="K1770" i="17"/>
  <c r="K1786" i="17"/>
  <c r="K1803" i="17"/>
  <c r="K1819" i="17"/>
  <c r="K1834" i="17"/>
  <c r="K1851" i="17"/>
  <c r="K1866" i="17"/>
  <c r="K1881" i="17"/>
  <c r="K1898" i="17"/>
  <c r="K1914" i="17"/>
  <c r="K1929" i="17"/>
  <c r="K1946" i="17"/>
  <c r="K1962" i="17"/>
  <c r="K1977" i="17"/>
  <c r="K1994" i="17"/>
  <c r="K2010" i="17"/>
  <c r="K2024" i="17"/>
  <c r="K2052" i="17"/>
  <c r="K2068" i="17"/>
  <c r="K2083" i="17"/>
  <c r="K2100" i="17"/>
  <c r="K2113" i="17"/>
  <c r="K2127" i="17"/>
  <c r="K2141" i="17"/>
  <c r="K2155" i="17"/>
  <c r="K2170" i="17"/>
  <c r="K2184" i="17"/>
  <c r="K2198" i="17"/>
  <c r="K2212" i="17"/>
  <c r="K2224" i="17"/>
  <c r="K2240" i="17"/>
  <c r="K2254" i="17"/>
  <c r="K2267" i="17"/>
  <c r="K2281" i="17"/>
  <c r="K2295" i="17"/>
  <c r="K2311" i="17"/>
  <c r="K2324" i="17"/>
  <c r="K2338" i="17"/>
  <c r="K2352" i="17"/>
  <c r="K2366" i="17"/>
  <c r="K2381" i="17"/>
  <c r="K2395" i="17"/>
  <c r="K2409" i="17"/>
  <c r="K2422" i="17"/>
  <c r="K2436" i="17"/>
  <c r="K2452" i="17"/>
  <c r="K2466" i="17"/>
  <c r="K2479" i="17"/>
  <c r="K2493" i="17"/>
  <c r="K2507" i="17"/>
  <c r="K2523" i="17"/>
  <c r="K2537" i="17"/>
  <c r="K2551" i="17"/>
  <c r="K2565" i="17"/>
  <c r="K2579" i="17"/>
  <c r="K2595" i="17"/>
  <c r="K2606" i="17"/>
  <c r="K2620" i="17"/>
  <c r="K2633" i="17"/>
  <c r="K2646" i="17"/>
  <c r="K2660" i="17"/>
  <c r="K2675" i="17"/>
  <c r="K2689" i="17"/>
  <c r="K2702" i="17"/>
  <c r="K2716" i="17"/>
  <c r="K2728" i="17"/>
  <c r="K2741" i="17"/>
  <c r="K2754" i="17"/>
  <c r="K2767" i="17"/>
  <c r="K2779" i="17"/>
  <c r="K2792" i="17"/>
  <c r="K2804" i="17"/>
  <c r="K2817" i="17"/>
  <c r="K2829" i="17"/>
  <c r="K2842" i="17"/>
  <c r="K2854" i="17"/>
  <c r="K2867" i="17"/>
  <c r="K2879" i="17"/>
  <c r="K2904" i="17"/>
  <c r="K2916" i="17"/>
  <c r="K2929" i="17"/>
  <c r="K2941" i="17"/>
  <c r="K2954" i="17"/>
  <c r="K2966" i="17"/>
  <c r="K2979" i="17"/>
  <c r="K2991" i="17"/>
  <c r="K3001" i="17"/>
  <c r="K3012" i="17"/>
  <c r="K3023" i="17"/>
  <c r="K3035" i="17"/>
  <c r="K3047" i="17"/>
  <c r="K3058" i="17"/>
  <c r="K3069" i="17"/>
  <c r="K3081" i="17"/>
  <c r="K3092" i="17"/>
  <c r="K3103" i="17"/>
  <c r="K3114" i="17"/>
  <c r="K3125" i="17"/>
  <c r="K3136" i="17"/>
  <c r="K3148" i="17"/>
  <c r="K3159" i="17"/>
  <c r="K3170" i="17"/>
  <c r="K3182" i="17"/>
  <c r="K3203" i="17"/>
  <c r="K3213" i="17"/>
  <c r="K3223" i="17"/>
  <c r="K3234" i="17"/>
  <c r="K3244" i="17"/>
  <c r="K3254" i="17"/>
  <c r="K3275" i="17"/>
  <c r="K3285" i="17"/>
  <c r="K3295" i="17"/>
  <c r="K3305" i="17"/>
  <c r="K3313" i="17"/>
  <c r="K3322" i="17"/>
  <c r="K3337" i="17"/>
  <c r="K3346" i="17"/>
  <c r="K3361" i="17"/>
  <c r="K3370" i="17"/>
  <c r="K3393" i="17"/>
  <c r="K3401" i="17"/>
  <c r="K3417" i="17"/>
  <c r="K3425" i="17"/>
  <c r="K3441" i="17"/>
  <c r="K3449" i="17"/>
  <c r="K3465" i="17"/>
  <c r="K3473" i="17"/>
  <c r="K3489" i="17"/>
  <c r="K3497" i="17"/>
  <c r="K3513" i="17"/>
  <c r="K3521" i="17"/>
  <c r="K3537" i="17"/>
  <c r="K3545" i="17"/>
  <c r="K3561" i="17"/>
  <c r="K3569" i="17"/>
  <c r="K3585" i="17"/>
  <c r="K3593" i="17"/>
  <c r="K3609" i="17"/>
  <c r="K3617" i="17"/>
  <c r="K3633" i="17"/>
  <c r="K3641" i="17"/>
  <c r="K171" i="17"/>
  <c r="K473" i="17"/>
  <c r="K644" i="17"/>
  <c r="K808" i="17"/>
  <c r="K928" i="17"/>
  <c r="K1045" i="17"/>
  <c r="K1103" i="17"/>
  <c r="K1157" i="17"/>
  <c r="K1234" i="17"/>
  <c r="K1287" i="17"/>
  <c r="K1346" i="17"/>
  <c r="K1392" i="17"/>
  <c r="K1433" i="17"/>
  <c r="K1482" i="17"/>
  <c r="K1524" i="17"/>
  <c r="K1573" i="17"/>
  <c r="K1611" i="17"/>
  <c r="K1649" i="17"/>
  <c r="K1686" i="17"/>
  <c r="K1708" i="17"/>
  <c r="K1729" i="17"/>
  <c r="K1752" i="17"/>
  <c r="K1772" i="17"/>
  <c r="K1787" i="17"/>
  <c r="K1804" i="17"/>
  <c r="K1820" i="17"/>
  <c r="K1835" i="17"/>
  <c r="K1852" i="17"/>
  <c r="K1867" i="17"/>
  <c r="K1882" i="17"/>
  <c r="K1899" i="17"/>
  <c r="K1915" i="17"/>
  <c r="K1930" i="17"/>
  <c r="K1947" i="17"/>
  <c r="K1963" i="17"/>
  <c r="K1978" i="17"/>
  <c r="K1995" i="17"/>
  <c r="K2011" i="17"/>
  <c r="K2025" i="17"/>
  <c r="K2040" i="17"/>
  <c r="K2053" i="17"/>
  <c r="K2069" i="17"/>
  <c r="K2084" i="17"/>
  <c r="K2101" i="17"/>
  <c r="K2114" i="17"/>
  <c r="K2128" i="17"/>
  <c r="K2142" i="17"/>
  <c r="K2158" i="17"/>
  <c r="K2171" i="17"/>
  <c r="K2185" i="17"/>
  <c r="K2199" i="17"/>
  <c r="K2213" i="17"/>
  <c r="K2225" i="17"/>
  <c r="K2241" i="17"/>
  <c r="K2255" i="17"/>
  <c r="K2268" i="17"/>
  <c r="K2282" i="17"/>
  <c r="K2296" i="17"/>
  <c r="K2312" i="17"/>
  <c r="K2325" i="17"/>
  <c r="K2339" i="17"/>
  <c r="K2353" i="17"/>
  <c r="K2367" i="17"/>
  <c r="K2382" i="17"/>
  <c r="K2396" i="17"/>
  <c r="K2410" i="17"/>
  <c r="K2423" i="17"/>
  <c r="K2437" i="17"/>
  <c r="K2453" i="17"/>
  <c r="K2467" i="17"/>
  <c r="K2480" i="17"/>
  <c r="K2494" i="17"/>
  <c r="K2508" i="17"/>
  <c r="K2524" i="17"/>
  <c r="K2538" i="17"/>
  <c r="K2552" i="17"/>
  <c r="K2566" i="17"/>
  <c r="K2580" i="17"/>
  <c r="K2607" i="17"/>
  <c r="K2647" i="17"/>
  <c r="K2663" i="17"/>
  <c r="K2676" i="17"/>
  <c r="K2690" i="17"/>
  <c r="K2703" i="17"/>
  <c r="K2717" i="17"/>
  <c r="K173" i="17"/>
  <c r="K475" i="17"/>
  <c r="K654" i="17"/>
  <c r="K814" i="17"/>
  <c r="K942" i="17"/>
  <c r="K1046" i="17"/>
  <c r="K1104" i="17"/>
  <c r="K1177" i="17"/>
  <c r="K1239" i="17"/>
  <c r="K1288" i="17"/>
  <c r="K1347" i="17"/>
  <c r="K1393" i="17"/>
  <c r="K1445" i="17"/>
  <c r="K1487" i="17"/>
  <c r="K1525" i="17"/>
  <c r="K1574" i="17"/>
  <c r="K1612" i="17"/>
  <c r="K1660" i="17"/>
  <c r="K1690" i="17"/>
  <c r="K1709" i="17"/>
  <c r="K1730" i="17"/>
  <c r="K1753" i="17"/>
  <c r="K1773" i="17"/>
  <c r="K1788" i="17"/>
  <c r="K1805" i="17"/>
  <c r="K1821" i="17"/>
  <c r="K1836" i="17"/>
  <c r="K1853" i="17"/>
  <c r="K1868" i="17"/>
  <c r="K1883" i="17"/>
  <c r="K1900" i="17"/>
  <c r="K1916" i="17"/>
  <c r="K1931" i="17"/>
  <c r="K1948" i="17"/>
  <c r="K1964" i="17"/>
  <c r="K1979" i="17"/>
  <c r="K1996" i="17"/>
  <c r="K2012" i="17"/>
  <c r="K2026" i="17"/>
  <c r="K2041" i="17"/>
  <c r="K2055" i="17"/>
  <c r="K2070" i="17"/>
  <c r="K2087" i="17"/>
  <c r="K2102" i="17"/>
  <c r="K2115" i="17"/>
  <c r="K2129" i="17"/>
  <c r="K2143" i="17"/>
  <c r="K2172" i="17"/>
  <c r="K2186" i="17"/>
  <c r="K2200" i="17"/>
  <c r="K2214" i="17"/>
  <c r="K2228" i="17"/>
  <c r="K2242" i="17"/>
  <c r="K2256" i="17"/>
  <c r="K2269" i="17"/>
  <c r="K2283" i="17"/>
  <c r="K2299" i="17"/>
  <c r="K2313" i="17"/>
  <c r="K2326" i="17"/>
  <c r="K2340" i="17"/>
  <c r="K2354" i="17"/>
  <c r="K2370" i="17"/>
  <c r="K2383" i="17"/>
  <c r="K2397" i="17"/>
  <c r="K2411" i="17"/>
  <c r="K2424" i="17"/>
  <c r="K2440" i="17"/>
  <c r="K2454" i="17"/>
  <c r="K2468" i="17"/>
  <c r="K2481" i="17"/>
  <c r="K2495" i="17"/>
  <c r="K2511" i="17"/>
  <c r="K2525" i="17"/>
  <c r="K2539" i="17"/>
  <c r="K2553" i="17"/>
  <c r="K2567" i="17"/>
  <c r="K2583" i="17"/>
  <c r="K2608" i="17"/>
  <c r="K2622" i="17"/>
  <c r="K2635" i="17"/>
  <c r="K2648" i="17"/>
  <c r="K2664" i="17"/>
  <c r="K2677" i="17"/>
  <c r="K2691" i="17"/>
  <c r="K2704" i="17"/>
  <c r="K234" i="17"/>
  <c r="K477" i="17"/>
  <c r="K656" i="17"/>
  <c r="K819" i="17"/>
  <c r="K943" i="17"/>
  <c r="K1047" i="17"/>
  <c r="K1105" i="17"/>
  <c r="K1178" i="17"/>
  <c r="K1240" i="17"/>
  <c r="K1304" i="17"/>
  <c r="K1348" i="17"/>
  <c r="K1394" i="17"/>
  <c r="K1446" i="17"/>
  <c r="K1488" i="17"/>
  <c r="K1537" i="17"/>
  <c r="K1575" i="17"/>
  <c r="K1613" i="17"/>
  <c r="K1661" i="17"/>
  <c r="K1692" i="17"/>
  <c r="K1710" i="17"/>
  <c r="K1733" i="17"/>
  <c r="K1755" i="17"/>
  <c r="K1774" i="17"/>
  <c r="K1791" i="17"/>
  <c r="K1807" i="17"/>
  <c r="K1822" i="17"/>
  <c r="K1839" i="17"/>
  <c r="K1855" i="17"/>
  <c r="K1869" i="17"/>
  <c r="K1886" i="17"/>
  <c r="K1902" i="17"/>
  <c r="K1917" i="17"/>
  <c r="K1934" i="17"/>
  <c r="K1950" i="17"/>
  <c r="K1965" i="17"/>
  <c r="K1982" i="17"/>
  <c r="K1998" i="17"/>
  <c r="K2013" i="17"/>
  <c r="K2029" i="17"/>
  <c r="K2042" i="17"/>
  <c r="K2056" i="17"/>
  <c r="K2071" i="17"/>
  <c r="K2088" i="17"/>
  <c r="K2103" i="17"/>
  <c r="K2116" i="17"/>
  <c r="K2130" i="17"/>
  <c r="K2146" i="17"/>
  <c r="K2159" i="17"/>
  <c r="K2173" i="17"/>
  <c r="K2187" i="17"/>
  <c r="K2201" i="17"/>
  <c r="K2229" i="17"/>
  <c r="K2243" i="17"/>
  <c r="K2257" i="17"/>
  <c r="K2270" i="17"/>
  <c r="K2284" i="17"/>
  <c r="K2300" i="17"/>
  <c r="K2314" i="17"/>
  <c r="K2327" i="17"/>
  <c r="K2341" i="17"/>
  <c r="K2355" i="17"/>
  <c r="K2371" i="17"/>
  <c r="K2384" i="17"/>
  <c r="K2398" i="17"/>
  <c r="K2412" i="17"/>
  <c r="K236" i="17"/>
  <c r="K511" i="17"/>
  <c r="K680" i="17"/>
  <c r="K820" i="17"/>
  <c r="K944" i="17"/>
  <c r="K1048" i="17"/>
  <c r="K1121" i="17"/>
  <c r="K1187" i="17"/>
  <c r="K1241" i="17"/>
  <c r="K1305" i="17"/>
  <c r="K1349" i="17"/>
  <c r="K1408" i="17"/>
  <c r="K1451" i="17"/>
  <c r="K1489" i="17"/>
  <c r="K1538" i="17"/>
  <c r="K1576" i="17"/>
  <c r="K1625" i="17"/>
  <c r="K1662" i="17"/>
  <c r="K1693" i="17"/>
  <c r="K1714" i="17"/>
  <c r="K1734" i="17"/>
  <c r="K1756" i="17"/>
  <c r="K1775" i="17"/>
  <c r="K1792" i="17"/>
  <c r="K1808" i="17"/>
  <c r="K1823" i="17"/>
  <c r="K1840" i="17"/>
  <c r="K1856" i="17"/>
  <c r="K1870" i="17"/>
  <c r="K1887" i="17"/>
  <c r="K1903" i="17"/>
  <c r="K1918" i="17"/>
  <c r="K1935" i="17"/>
  <c r="K1951" i="17"/>
  <c r="K1966" i="17"/>
  <c r="K1983" i="17"/>
  <c r="K1999" i="17"/>
  <c r="K2014" i="17"/>
  <c r="K2030" i="17"/>
  <c r="K2044" i="17"/>
  <c r="K2057" i="17"/>
  <c r="K2072" i="17"/>
  <c r="K2089" i="17"/>
  <c r="K2104" i="17"/>
  <c r="K2117" i="17"/>
  <c r="K2131" i="17"/>
  <c r="K2147" i="17"/>
  <c r="K2160" i="17"/>
  <c r="K2174" i="17"/>
  <c r="K2188" i="17"/>
  <c r="K2202" i="17"/>
  <c r="K2216" i="17"/>
  <c r="K2230" i="17"/>
  <c r="K2244" i="17"/>
  <c r="K2258" i="17"/>
  <c r="K2271" i="17"/>
  <c r="K2287" i="17"/>
  <c r="K2301" i="17"/>
  <c r="K2315" i="17"/>
  <c r="K2328" i="17"/>
  <c r="K2342" i="17"/>
  <c r="K2358" i="17"/>
  <c r="K2372" i="17"/>
  <c r="K2385" i="17"/>
  <c r="K2399" i="17"/>
  <c r="K2413" i="17"/>
  <c r="K2428" i="17"/>
  <c r="K2442" i="17"/>
  <c r="K2456" i="17"/>
  <c r="K2470" i="17"/>
  <c r="K2483" i="17"/>
  <c r="K2499" i="17"/>
  <c r="K2513" i="17"/>
  <c r="K2527" i="17"/>
  <c r="K2541" i="17"/>
  <c r="K2555" i="17"/>
  <c r="K2571" i="17"/>
  <c r="K2585" i="17"/>
  <c r="K2598" i="17"/>
  <c r="K2610" i="17"/>
  <c r="K2624" i="17"/>
  <c r="K2637" i="17"/>
  <c r="K2652" i="17"/>
  <c r="K2666" i="17"/>
  <c r="K292" i="17"/>
  <c r="K526" i="17"/>
  <c r="K694" i="17"/>
  <c r="K844" i="17"/>
  <c r="K968" i="17"/>
  <c r="K1049" i="17"/>
  <c r="K1126" i="17"/>
  <c r="K1188" i="17"/>
  <c r="K1259" i="17"/>
  <c r="K1306" i="17"/>
  <c r="K1352" i="17"/>
  <c r="K1409" i="17"/>
  <c r="K1452" i="17"/>
  <c r="K1501" i="17"/>
  <c r="K1539" i="17"/>
  <c r="K1577" i="17"/>
  <c r="K1626" i="17"/>
  <c r="K1666" i="17"/>
  <c r="K1694" i="17"/>
  <c r="K1715" i="17"/>
  <c r="K1738" i="17"/>
  <c r="K1757" i="17"/>
  <c r="K1776" i="17"/>
  <c r="K1793" i="17"/>
  <c r="K1809" i="17"/>
  <c r="K1824" i="17"/>
  <c r="K1841" i="17"/>
  <c r="K1871" i="17"/>
  <c r="K1888" i="17"/>
  <c r="K1904" i="17"/>
  <c r="K1919" i="17"/>
  <c r="K1936" i="17"/>
  <c r="K1952" i="17"/>
  <c r="K1967" i="17"/>
  <c r="K1984" i="17"/>
  <c r="K2000" i="17"/>
  <c r="K2015" i="17"/>
  <c r="K2031" i="17"/>
  <c r="K2045" i="17"/>
  <c r="K2058" i="17"/>
  <c r="K2075" i="17"/>
  <c r="K2091" i="17"/>
  <c r="K2105" i="17"/>
  <c r="K2118" i="17"/>
  <c r="K2134" i="17"/>
  <c r="K2148" i="17"/>
  <c r="K2161" i="17"/>
  <c r="K2175" i="17"/>
  <c r="K2189" i="17"/>
  <c r="K2205" i="17"/>
  <c r="K2217" i="17"/>
  <c r="K2231" i="17"/>
  <c r="K2245" i="17"/>
  <c r="K2259" i="17"/>
  <c r="K2272" i="17"/>
  <c r="K2288" i="17"/>
  <c r="K2302" i="17"/>
  <c r="K2316" i="17"/>
  <c r="K2329" i="17"/>
  <c r="K2343" i="17"/>
  <c r="K2359" i="17"/>
  <c r="K2373" i="17"/>
  <c r="K2386" i="17"/>
  <c r="K2400" i="17"/>
  <c r="K2429" i="17"/>
  <c r="K2443" i="17"/>
  <c r="K2457" i="17"/>
  <c r="K2471" i="17"/>
  <c r="K2484" i="17"/>
  <c r="K2500" i="17"/>
  <c r="K2514" i="17"/>
  <c r="K2528" i="17"/>
  <c r="K2542" i="17"/>
  <c r="K2556" i="17"/>
  <c r="K2572" i="17"/>
  <c r="K2586" i="17"/>
  <c r="K294" i="17"/>
  <c r="K532" i="17"/>
  <c r="K700" i="17"/>
  <c r="K858" i="17"/>
  <c r="K978" i="17"/>
  <c r="K1069" i="17"/>
  <c r="K1131" i="17"/>
  <c r="K1189" i="17"/>
  <c r="K1260" i="17"/>
  <c r="K1307" i="17"/>
  <c r="K1366" i="17"/>
  <c r="K1415" i="17"/>
  <c r="K1453" i="17"/>
  <c r="K1502" i="17"/>
  <c r="K1540" i="17"/>
  <c r="K1589" i="17"/>
  <c r="K1631" i="17"/>
  <c r="K1667" i="17"/>
  <c r="K1695" i="17"/>
  <c r="K1718" i="17"/>
  <c r="K1740" i="17"/>
  <c r="K1758" i="17"/>
  <c r="K1779" i="17"/>
  <c r="K1795" i="17"/>
  <c r="K1810" i="17"/>
  <c r="K1827" i="17"/>
  <c r="K1843" i="17"/>
  <c r="K1857" i="17"/>
  <c r="K1874" i="17"/>
  <c r="K1890" i="17"/>
  <c r="K1905" i="17"/>
  <c r="K1922" i="17"/>
  <c r="K1938" i="17"/>
  <c r="K1953" i="17"/>
  <c r="K1970" i="17"/>
  <c r="K1986" i="17"/>
  <c r="K2001" i="17"/>
  <c r="K2018" i="17"/>
  <c r="K2033" i="17"/>
  <c r="K2046" i="17"/>
  <c r="K2059" i="17"/>
  <c r="K2076" i="17"/>
  <c r="K2092" i="17"/>
  <c r="K2106" i="17"/>
  <c r="K2119" i="17"/>
  <c r="K2135" i="17"/>
  <c r="K2149" i="17"/>
  <c r="K2162" i="17"/>
  <c r="K2176" i="17"/>
  <c r="K2190" i="17"/>
  <c r="K2206" i="17"/>
  <c r="K2218" i="17"/>
  <c r="K2232" i="17"/>
  <c r="K2246" i="17"/>
  <c r="K2260" i="17"/>
  <c r="K2275" i="17"/>
  <c r="K2289" i="17"/>
  <c r="K2303" i="17"/>
  <c r="K2317" i="17"/>
  <c r="K2330" i="17"/>
  <c r="K2346" i="17"/>
  <c r="K2360" i="17"/>
  <c r="K2374" i="17"/>
  <c r="K2387" i="17"/>
  <c r="K2401" i="17"/>
  <c r="K2416" i="17"/>
  <c r="K2430" i="17"/>
  <c r="K2444" i="17"/>
  <c r="K2458" i="17"/>
  <c r="K2472" i="17"/>
  <c r="K2487" i="17"/>
  <c r="K2501" i="17"/>
  <c r="K2515" i="17"/>
  <c r="K2529" i="17"/>
  <c r="K2543" i="17"/>
  <c r="K2559" i="17"/>
  <c r="K2573" i="17"/>
  <c r="K346" i="17"/>
  <c r="K568" i="17"/>
  <c r="K730" i="17"/>
  <c r="K860" i="17"/>
  <c r="K980" i="17"/>
  <c r="K1079" i="17"/>
  <c r="K1133" i="17"/>
  <c r="K1210" i="17"/>
  <c r="K1262" i="17"/>
  <c r="K1322" i="17"/>
  <c r="K1372" i="17"/>
  <c r="K1417" i="17"/>
  <c r="K1466" i="17"/>
  <c r="K1504" i="17"/>
  <c r="K1553" i="17"/>
  <c r="K1595" i="17"/>
  <c r="K1633" i="17"/>
  <c r="K1679" i="17"/>
  <c r="K1697" i="17"/>
  <c r="K1720" i="17"/>
  <c r="K1742" i="17"/>
  <c r="K1763" i="17"/>
  <c r="K1781" i="17"/>
  <c r="K1797" i="17"/>
  <c r="K1812" i="17"/>
  <c r="K1829" i="17"/>
  <c r="K1845" i="17"/>
  <c r="K1859" i="17"/>
  <c r="K1876" i="17"/>
  <c r="K1892" i="17"/>
  <c r="K1907" i="17"/>
  <c r="K1924" i="17"/>
  <c r="K1940" i="17"/>
  <c r="K1955" i="17"/>
  <c r="K1972" i="17"/>
  <c r="K1988" i="17"/>
  <c r="K2003" i="17"/>
  <c r="K2019" i="17"/>
  <c r="K2035" i="17"/>
  <c r="K2048" i="17"/>
  <c r="K2063" i="17"/>
  <c r="K2079" i="17"/>
  <c r="K2094" i="17"/>
  <c r="K2123" i="17"/>
  <c r="K2137" i="17"/>
  <c r="K2151" i="17"/>
  <c r="K2164" i="17"/>
  <c r="K2178" i="17"/>
  <c r="K2194" i="17"/>
  <c r="K2208" i="17"/>
  <c r="K2220" i="17"/>
  <c r="K2234" i="17"/>
  <c r="K2248" i="17"/>
  <c r="K2264" i="17"/>
  <c r="K2277" i="17"/>
  <c r="K2291" i="17"/>
  <c r="K382" i="17"/>
  <c r="K570" i="17"/>
  <c r="K736" i="17"/>
  <c r="K892" i="17"/>
  <c r="K1004" i="17"/>
  <c r="K1080" i="17"/>
  <c r="K1153" i="17"/>
  <c r="K1211" i="17"/>
  <c r="K1263" i="17"/>
  <c r="K1323" i="17"/>
  <c r="K1373" i="17"/>
  <c r="K1429" i="17"/>
  <c r="K1467" i="17"/>
  <c r="K1505" i="17"/>
  <c r="K1554" i="17"/>
  <c r="K1596" i="17"/>
  <c r="K1645" i="17"/>
  <c r="K1680" i="17"/>
  <c r="K1703" i="17"/>
  <c r="K1722" i="17"/>
  <c r="K1743" i="17"/>
  <c r="K1766" i="17"/>
  <c r="K1783" i="17"/>
  <c r="K1798" i="17"/>
  <c r="K1815" i="17"/>
  <c r="K1831" i="17"/>
  <c r="K1846" i="17"/>
  <c r="K1862" i="17"/>
  <c r="K1878" i="17"/>
  <c r="K1893" i="17"/>
  <c r="K1910" i="17"/>
  <c r="K1926" i="17"/>
  <c r="K1941" i="17"/>
  <c r="K1958" i="17"/>
  <c r="K1974" i="17"/>
  <c r="K1989" i="17"/>
  <c r="K2006" i="17"/>
  <c r="K2021" i="17"/>
  <c r="K2036" i="17"/>
  <c r="K2049" i="17"/>
  <c r="K2064" i="17"/>
  <c r="K2080" i="17"/>
  <c r="K2095" i="17"/>
  <c r="K2110" i="17"/>
  <c r="K2124" i="17"/>
  <c r="K2138" i="17"/>
  <c r="K2152" i="17"/>
  <c r="K3650" i="17"/>
  <c r="K3622" i="17"/>
  <c r="K3602" i="17"/>
  <c r="K3582" i="17"/>
  <c r="K3564" i="17"/>
  <c r="K3526" i="17"/>
  <c r="K3506" i="17"/>
  <c r="K3468" i="17"/>
  <c r="K3438" i="17"/>
  <c r="K3420" i="17"/>
  <c r="K3373" i="17"/>
  <c r="K3343" i="17"/>
  <c r="K3280" i="17"/>
  <c r="K3160" i="17"/>
  <c r="K3054" i="17"/>
  <c r="K3009" i="17"/>
  <c r="K2967" i="17"/>
  <c r="K2736" i="17"/>
  <c r="K3659" i="17"/>
  <c r="K3629" i="17"/>
  <c r="K3620" i="17"/>
  <c r="K3611" i="17"/>
  <c r="K3581" i="17"/>
  <c r="K3572" i="17"/>
  <c r="K3543" i="17"/>
  <c r="K3524" i="17"/>
  <c r="K3638" i="17"/>
  <c r="K3619" i="17"/>
  <c r="K3590" i="17"/>
  <c r="K3571" i="17"/>
  <c r="K3542" i="17"/>
  <c r="K3523" i="17"/>
  <c r="K3494" i="17"/>
  <c r="K3475" i="17"/>
  <c r="K3446" i="17"/>
  <c r="K3427" i="17"/>
  <c r="K3398" i="17"/>
  <c r="K3380" i="17"/>
  <c r="K3352" i="17"/>
  <c r="K3332" i="17"/>
  <c r="K3302" i="17"/>
  <c r="K3290" i="17"/>
  <c r="K3277" i="17"/>
  <c r="K3251" i="17"/>
  <c r="K3238" i="17"/>
  <c r="K3225" i="17"/>
  <c r="K3198" i="17"/>
  <c r="K3186" i="17"/>
  <c r="K3171" i="17"/>
  <c r="K3140" i="17"/>
  <c r="K3127" i="17"/>
  <c r="K3110" i="17"/>
  <c r="K3096" i="17"/>
  <c r="K3065" i="17"/>
  <c r="K3051" i="17"/>
  <c r="K3037" i="17"/>
  <c r="K3021" i="17"/>
  <c r="K3007" i="17"/>
  <c r="K2994" i="17"/>
  <c r="K2980" i="17"/>
  <c r="K2962" i="17"/>
  <c r="K2945" i="17"/>
  <c r="K2931" i="17"/>
  <c r="K2913" i="17"/>
  <c r="K2897" i="17"/>
  <c r="K2884" i="17"/>
  <c r="K2849" i="17"/>
  <c r="K2833" i="17"/>
  <c r="K2818" i="17"/>
  <c r="K2798" i="17"/>
  <c r="K2783" i="17"/>
  <c r="K2768" i="17"/>
  <c r="K2748" i="17"/>
  <c r="K2733" i="17"/>
  <c r="K2713" i="17"/>
  <c r="K2693" i="17"/>
  <c r="K2667" i="17"/>
  <c r="K2617" i="17"/>
  <c r="K2597" i="17"/>
  <c r="K2562" i="17"/>
  <c r="K2518" i="17"/>
  <c r="K2441" i="17"/>
  <c r="K2390" i="17"/>
  <c r="K2335" i="17"/>
  <c r="K2278" i="17"/>
  <c r="K2209" i="17"/>
  <c r="K1971" i="17"/>
  <c r="K1796" i="17"/>
  <c r="K1416" i="17"/>
  <c r="J3180" i="17"/>
  <c r="J3174" i="17"/>
  <c r="J3161" i="17"/>
  <c r="J3141" i="17"/>
  <c r="J3128" i="17"/>
  <c r="J3115" i="17"/>
  <c r="J3102" i="17"/>
  <c r="J3089" i="17"/>
  <c r="J3069" i="17"/>
  <c r="J3056" i="17"/>
  <c r="J3043" i="17"/>
  <c r="J3036" i="17"/>
  <c r="J3029" i="17"/>
  <c r="J2971" i="17"/>
  <c r="J2947" i="17"/>
  <c r="J2923" i="17"/>
  <c r="J2899" i="17"/>
  <c r="J2875" i="17"/>
  <c r="J2851" i="17"/>
  <c r="J2827" i="17"/>
  <c r="J2803" i="17"/>
  <c r="J2779" i="17"/>
  <c r="J2755" i="17"/>
  <c r="J2731" i="17"/>
  <c r="J2707" i="17"/>
  <c r="J2675" i="17"/>
  <c r="J2540" i="17"/>
  <c r="J2495" i="17"/>
  <c r="J2450" i="17"/>
  <c r="J2441" i="17"/>
  <c r="J2431" i="17"/>
  <c r="J2383" i="17"/>
  <c r="J2353" i="17"/>
  <c r="J2345" i="17"/>
  <c r="J2275" i="17"/>
  <c r="J2245" i="17"/>
  <c r="J2237" i="17"/>
  <c r="J2167" i="17"/>
  <c r="J2137" i="17"/>
  <c r="J2129" i="17"/>
  <c r="J2059" i="17"/>
  <c r="J1867" i="17"/>
  <c r="J1647" i="17"/>
  <c r="J3306" i="17"/>
  <c r="J3300" i="17"/>
  <c r="J3294" i="17"/>
  <c r="J3288" i="17"/>
  <c r="J3282" i="17"/>
  <c r="J3276" i="17"/>
  <c r="J3270" i="17"/>
  <c r="J3264" i="17"/>
  <c r="J3258" i="17"/>
  <c r="J3252" i="17"/>
  <c r="J3246" i="17"/>
  <c r="J3240" i="17"/>
  <c r="J3234" i="17"/>
  <c r="J3228" i="17"/>
  <c r="J3222" i="17"/>
  <c r="J3216" i="17"/>
  <c r="J3210" i="17"/>
  <c r="J3204" i="17"/>
  <c r="J3198" i="17"/>
  <c r="J3192" i="17"/>
  <c r="J3186" i="17"/>
  <c r="J3167" i="17"/>
  <c r="J3147" i="17"/>
  <c r="J3134" i="17"/>
  <c r="J3121" i="17"/>
  <c r="J3108" i="17"/>
  <c r="J3095" i="17"/>
  <c r="J3075" i="17"/>
  <c r="J3062" i="17"/>
  <c r="J3049" i="17"/>
  <c r="J3014" i="17"/>
  <c r="J3007" i="17"/>
  <c r="J3000" i="17"/>
  <c r="J2993" i="17"/>
  <c r="J2978" i="17"/>
  <c r="J2963" i="17"/>
  <c r="J2939" i="17"/>
  <c r="J2915" i="17"/>
  <c r="J2891" i="17"/>
  <c r="J2867" i="17"/>
  <c r="J2843" i="17"/>
  <c r="J2819" i="17"/>
  <c r="J2795" i="17"/>
  <c r="J2771" i="17"/>
  <c r="J2747" i="17"/>
  <c r="J2723" i="17"/>
  <c r="J2699" i="17"/>
  <c r="J2682" i="17"/>
  <c r="J2666" i="17"/>
  <c r="J2648" i="17"/>
  <c r="J2640" i="17"/>
  <c r="J2612" i="17"/>
  <c r="J2604" i="17"/>
  <c r="J2567" i="17"/>
  <c r="J2558" i="17"/>
  <c r="J2549" i="17"/>
  <c r="J2513" i="17"/>
  <c r="J2486" i="17"/>
  <c r="J2459" i="17"/>
  <c r="J2027" i="17"/>
  <c r="J1751" i="17"/>
  <c r="J1541" i="17"/>
  <c r="J3179" i="17"/>
  <c r="J3173" i="17"/>
  <c r="J3153" i="17"/>
  <c r="J3140" i="17"/>
  <c r="J3127" i="17"/>
  <c r="J3114" i="17"/>
  <c r="J3101" i="17"/>
  <c r="J3081" i="17"/>
  <c r="J3068" i="17"/>
  <c r="J3055" i="17"/>
  <c r="J3042" i="17"/>
  <c r="J3035" i="17"/>
  <c r="J2970" i="17"/>
  <c r="J2946" i="17"/>
  <c r="J2922" i="17"/>
  <c r="J2898" i="17"/>
  <c r="J2874" i="17"/>
  <c r="J2850" i="17"/>
  <c r="J2826" i="17"/>
  <c r="J2802" i="17"/>
  <c r="J2778" i="17"/>
  <c r="J2754" i="17"/>
  <c r="J2730" i="17"/>
  <c r="J2706" i="17"/>
  <c r="J2575" i="17"/>
  <c r="J2503" i="17"/>
  <c r="J2494" i="17"/>
  <c r="J2390" i="17"/>
  <c r="J2382" i="17"/>
  <c r="J2352" i="17"/>
  <c r="J2282" i="17"/>
  <c r="J2274" i="17"/>
  <c r="J2244" i="17"/>
  <c r="J2174" i="17"/>
  <c r="J2166" i="17"/>
  <c r="J2136" i="17"/>
  <c r="J2066" i="17"/>
  <c r="J2058" i="17"/>
  <c r="J3299" i="17"/>
  <c r="J3293" i="17"/>
  <c r="J3287" i="17"/>
  <c r="J3281" i="17"/>
  <c r="J3275" i="17"/>
  <c r="J3269" i="17"/>
  <c r="J3263" i="17"/>
  <c r="J3257" i="17"/>
  <c r="J3251" i="17"/>
  <c r="J3245" i="17"/>
  <c r="J3239" i="17"/>
  <c r="J3233" i="17"/>
  <c r="J3227" i="17"/>
  <c r="J3221" i="17"/>
  <c r="J3215" i="17"/>
  <c r="J3209" i="17"/>
  <c r="J3203" i="17"/>
  <c r="J3197" i="17"/>
  <c r="J3191" i="17"/>
  <c r="J3185" i="17"/>
  <c r="J3159" i="17"/>
  <c r="J3146" i="17"/>
  <c r="J3133" i="17"/>
  <c r="J3120" i="17"/>
  <c r="J3107" i="17"/>
  <c r="J3087" i="17"/>
  <c r="J3074" i="17"/>
  <c r="J3061" i="17"/>
  <c r="J3048" i="17"/>
  <c r="J3027" i="17"/>
  <c r="J3020" i="17"/>
  <c r="J3013" i="17"/>
  <c r="J3006" i="17"/>
  <c r="J2999" i="17"/>
  <c r="J2984" i="17"/>
  <c r="J2977" i="17"/>
  <c r="J2953" i="17"/>
  <c r="J2929" i="17"/>
  <c r="J2905" i="17"/>
  <c r="J2881" i="17"/>
  <c r="J2857" i="17"/>
  <c r="J2833" i="17"/>
  <c r="J2809" i="17"/>
  <c r="J2785" i="17"/>
  <c r="J2761" i="17"/>
  <c r="J2737" i="17"/>
  <c r="J2713" i="17"/>
  <c r="J2689" i="17"/>
  <c r="J2681" i="17"/>
  <c r="J2673" i="17"/>
  <c r="J2647" i="17"/>
  <c r="J2639" i="17"/>
  <c r="J2611" i="17"/>
  <c r="J2603" i="17"/>
  <c r="J2566" i="17"/>
  <c r="J2557" i="17"/>
  <c r="J2520" i="17"/>
  <c r="J2512" i="17"/>
  <c r="J2448" i="17"/>
  <c r="J2360" i="17"/>
  <c r="J2303" i="17"/>
  <c r="J2252" i="17"/>
  <c r="J2195" i="17"/>
  <c r="J2144" i="17"/>
  <c r="J2087" i="17"/>
  <c r="J1444" i="17"/>
  <c r="J3178" i="17"/>
  <c r="J3165" i="17"/>
  <c r="J3152" i="17"/>
  <c r="J3139" i="17"/>
  <c r="J3126" i="17"/>
  <c r="J3113" i="17"/>
  <c r="J3093" i="17"/>
  <c r="J3080" i="17"/>
  <c r="J3067" i="17"/>
  <c r="J3054" i="17"/>
  <c r="J3041" i="17"/>
  <c r="J2969" i="17"/>
  <c r="J2945" i="17"/>
  <c r="J2921" i="17"/>
  <c r="J2897" i="17"/>
  <c r="J2873" i="17"/>
  <c r="J2849" i="17"/>
  <c r="J2825" i="17"/>
  <c r="J2801" i="17"/>
  <c r="J2777" i="17"/>
  <c r="J2753" i="17"/>
  <c r="J2729" i="17"/>
  <c r="J2705" i="17"/>
  <c r="J2466" i="17"/>
  <c r="J2389" i="17"/>
  <c r="J2381" i="17"/>
  <c r="J2311" i="17"/>
  <c r="J2281" i="17"/>
  <c r="J2273" i="17"/>
  <c r="J2203" i="17"/>
  <c r="J2173" i="17"/>
  <c r="J2165" i="17"/>
  <c r="J2095" i="17"/>
  <c r="J2065" i="17"/>
  <c r="J2057" i="17"/>
  <c r="J1992" i="17"/>
  <c r="J1549" i="17"/>
  <c r="J3202" i="17"/>
  <c r="J3060" i="17"/>
  <c r="J3047" i="17"/>
  <c r="J3012" i="17"/>
  <c r="J2990" i="17"/>
  <c r="J2952" i="17"/>
  <c r="J2904" i="17"/>
  <c r="J2880" i="17"/>
  <c r="J2856" i="17"/>
  <c r="J2832" i="17"/>
  <c r="J2784" i="17"/>
  <c r="J2760" i="17"/>
  <c r="J2736" i="17"/>
  <c r="J2688" i="17"/>
  <c r="J2663" i="17"/>
  <c r="J2654" i="17"/>
  <c r="J2646" i="17"/>
  <c r="J2618" i="17"/>
  <c r="J2610" i="17"/>
  <c r="J2573" i="17"/>
  <c r="J2536" i="17"/>
  <c r="J2527" i="17"/>
  <c r="J2519" i="17"/>
  <c r="J2474" i="17"/>
  <c r="J2418" i="17"/>
  <c r="J1782" i="17"/>
  <c r="J1713" i="17"/>
  <c r="J1396" i="17"/>
  <c r="J3646" i="17"/>
  <c r="J3616" i="17"/>
  <c r="J3586" i="17"/>
  <c r="J3550" i="17"/>
  <c r="J3532" i="17"/>
  <c r="J3514" i="17"/>
  <c r="J3490" i="17"/>
  <c r="J3466" i="17"/>
  <c r="J3436" i="17"/>
  <c r="J3418" i="17"/>
  <c r="J3406" i="17"/>
  <c r="J3388" i="17"/>
  <c r="J3364" i="17"/>
  <c r="J3346" i="17"/>
  <c r="J3334" i="17"/>
  <c r="J3304" i="17"/>
  <c r="J3292" i="17"/>
  <c r="J3286" i="17"/>
  <c r="J3280" i="17"/>
  <c r="J3274" i="17"/>
  <c r="J3262" i="17"/>
  <c r="J3256" i="17"/>
  <c r="J3244" i="17"/>
  <c r="J3238" i="17"/>
  <c r="J3226" i="17"/>
  <c r="J3214" i="17"/>
  <c r="J3208" i="17"/>
  <c r="J3196" i="17"/>
  <c r="J3190" i="17"/>
  <c r="J3158" i="17"/>
  <c r="J3145" i="17"/>
  <c r="J3132" i="17"/>
  <c r="J3119" i="17"/>
  <c r="J3086" i="17"/>
  <c r="J3026" i="17"/>
  <c r="J2928" i="17"/>
  <c r="J2808" i="17"/>
  <c r="J3183" i="17"/>
  <c r="J3177" i="17"/>
  <c r="J3164" i="17"/>
  <c r="J3151" i="17"/>
  <c r="J3138" i="17"/>
  <c r="J3125" i="17"/>
  <c r="J3105" i="17"/>
  <c r="J3092" i="17"/>
  <c r="J3079" i="17"/>
  <c r="J3066" i="17"/>
  <c r="J3053" i="17"/>
  <c r="J3032" i="17"/>
  <c r="J2959" i="17"/>
  <c r="J2935" i="17"/>
  <c r="J2911" i="17"/>
  <c r="J2887" i="17"/>
  <c r="J2863" i="17"/>
  <c r="J2839" i="17"/>
  <c r="J2815" i="17"/>
  <c r="J2791" i="17"/>
  <c r="J2767" i="17"/>
  <c r="J2743" i="17"/>
  <c r="J2719" i="17"/>
  <c r="J2695" i="17"/>
  <c r="J2679" i="17"/>
  <c r="J2627" i="17"/>
  <c r="J2564" i="17"/>
  <c r="J2482" i="17"/>
  <c r="J2455" i="17"/>
  <c r="J2426" i="17"/>
  <c r="J2388" i="17"/>
  <c r="J2318" i="17"/>
  <c r="J2310" i="17"/>
  <c r="J2280" i="17"/>
  <c r="J2210" i="17"/>
  <c r="J2202" i="17"/>
  <c r="J2172" i="17"/>
  <c r="J2102" i="17"/>
  <c r="J2094" i="17"/>
  <c r="J2064" i="17"/>
  <c r="J1896" i="17"/>
  <c r="J3664" i="17"/>
  <c r="J3634" i="17"/>
  <c r="J3604" i="17"/>
  <c r="J3574" i="17"/>
  <c r="J3538" i="17"/>
  <c r="J3496" i="17"/>
  <c r="J3460" i="17"/>
  <c r="J3424" i="17"/>
  <c r="J3370" i="17"/>
  <c r="J3322" i="17"/>
  <c r="J3250" i="17"/>
  <c r="J3171" i="17"/>
  <c r="J3005" i="17"/>
  <c r="J2712" i="17"/>
  <c r="J3657" i="17"/>
  <c r="J3627" i="17"/>
  <c r="J3603" i="17"/>
  <c r="J3585" i="17"/>
  <c r="J3555" i="17"/>
  <c r="J3531" i="17"/>
  <c r="J3519" i="17"/>
  <c r="J3507" i="17"/>
  <c r="J3489" i="17"/>
  <c r="J3471" i="17"/>
  <c r="J3447" i="17"/>
  <c r="J3435" i="17"/>
  <c r="J3423" i="17"/>
  <c r="J3405" i="17"/>
  <c r="J3399" i="17"/>
  <c r="J3393" i="17"/>
  <c r="J3387" i="17"/>
  <c r="J3375" i="17"/>
  <c r="J3369" i="17"/>
  <c r="J3363" i="17"/>
  <c r="J3357" i="17"/>
  <c r="J3351" i="17"/>
  <c r="J3339" i="17"/>
  <c r="J3333" i="17"/>
  <c r="J3327" i="17"/>
  <c r="J3321" i="17"/>
  <c r="J3315" i="17"/>
  <c r="J3309" i="17"/>
  <c r="J3303" i="17"/>
  <c r="J3297" i="17"/>
  <c r="J3291" i="17"/>
  <c r="J3285" i="17"/>
  <c r="J3279" i="17"/>
  <c r="J3273" i="17"/>
  <c r="J3261" i="17"/>
  <c r="J3255" i="17"/>
  <c r="J3249" i="17"/>
  <c r="J3243" i="17"/>
  <c r="J3237" i="17"/>
  <c r="J3231" i="17"/>
  <c r="J3225" i="17"/>
  <c r="J3219" i="17"/>
  <c r="J3213" i="17"/>
  <c r="J3207" i="17"/>
  <c r="J3201" i="17"/>
  <c r="J3195" i="17"/>
  <c r="J3189" i="17"/>
  <c r="J3170" i="17"/>
  <c r="J3157" i="17"/>
  <c r="J3144" i="17"/>
  <c r="J3131" i="17"/>
  <c r="J3111" i="17"/>
  <c r="J3098" i="17"/>
  <c r="J3085" i="17"/>
  <c r="J3072" i="17"/>
  <c r="J3059" i="17"/>
  <c r="J3025" i="17"/>
  <c r="J3018" i="17"/>
  <c r="J3011" i="17"/>
  <c r="J2996" i="17"/>
  <c r="J2989" i="17"/>
  <c r="J2982" i="17"/>
  <c r="J2975" i="17"/>
  <c r="J2951" i="17"/>
  <c r="J2927" i="17"/>
  <c r="J2903" i="17"/>
  <c r="J2879" i="17"/>
  <c r="J2855" i="17"/>
  <c r="J2831" i="17"/>
  <c r="J2807" i="17"/>
  <c r="J2783" i="17"/>
  <c r="J2759" i="17"/>
  <c r="J2735" i="17"/>
  <c r="J2711" i="17"/>
  <c r="J2687" i="17"/>
  <c r="J2653" i="17"/>
  <c r="J2617" i="17"/>
  <c r="J2590" i="17"/>
  <c r="J2580" i="17"/>
  <c r="J2572" i="17"/>
  <c r="J2544" i="17"/>
  <c r="J2526" i="17"/>
  <c r="J2518" i="17"/>
  <c r="J2490" i="17"/>
  <c r="J2473" i="17"/>
  <c r="J2464" i="17"/>
  <c r="J2417" i="17"/>
  <c r="J2407" i="17"/>
  <c r="J2396" i="17"/>
  <c r="J2339" i="17"/>
  <c r="J2288" i="17"/>
  <c r="J2231" i="17"/>
  <c r="J2180" i="17"/>
  <c r="J2123" i="17"/>
  <c r="J2072" i="17"/>
  <c r="J1954" i="17"/>
  <c r="J1791" i="17"/>
  <c r="J3640" i="17"/>
  <c r="J3592" i="17"/>
  <c r="J3568" i="17"/>
  <c r="J3526" i="17"/>
  <c r="J3508" i="17"/>
  <c r="J3478" i="17"/>
  <c r="J3442" i="17"/>
  <c r="J3412" i="17"/>
  <c r="J3400" i="17"/>
  <c r="J3376" i="17"/>
  <c r="J3352" i="17"/>
  <c r="J3340" i="17"/>
  <c r="J3328" i="17"/>
  <c r="J3298" i="17"/>
  <c r="J3268" i="17"/>
  <c r="J3220" i="17"/>
  <c r="J2983" i="17"/>
  <c r="J3639" i="17"/>
  <c r="J3615" i="17"/>
  <c r="J3591" i="17"/>
  <c r="J3573" i="17"/>
  <c r="J3549" i="17"/>
  <c r="J3537" i="17"/>
  <c r="J3525" i="17"/>
  <c r="J3513" i="17"/>
  <c r="J3501" i="17"/>
  <c r="J3495" i="17"/>
  <c r="J3483" i="17"/>
  <c r="J3477" i="17"/>
  <c r="J3465" i="17"/>
  <c r="J3453" i="17"/>
  <c r="J3441" i="17"/>
  <c r="J3429" i="17"/>
  <c r="J3411" i="17"/>
  <c r="J3381" i="17"/>
  <c r="J3345" i="17"/>
  <c r="J3267" i="17"/>
  <c r="J3182" i="17"/>
  <c r="J3176" i="17"/>
  <c r="J3163" i="17"/>
  <c r="J3150" i="17"/>
  <c r="J3137" i="17"/>
  <c r="J3117" i="17"/>
  <c r="J3104" i="17"/>
  <c r="J3091" i="17"/>
  <c r="J3078" i="17"/>
  <c r="J3065" i="17"/>
  <c r="J3045" i="17"/>
  <c r="J3038" i="17"/>
  <c r="J3031" i="17"/>
  <c r="J2958" i="17"/>
  <c r="J2934" i="17"/>
  <c r="J2910" i="17"/>
  <c r="J2886" i="17"/>
  <c r="J2862" i="17"/>
  <c r="J2838" i="17"/>
  <c r="J2814" i="17"/>
  <c r="J2790" i="17"/>
  <c r="J2766" i="17"/>
  <c r="J2742" i="17"/>
  <c r="J2718" i="17"/>
  <c r="J2694" i="17"/>
  <c r="J2669" i="17"/>
  <c r="J2661" i="17"/>
  <c r="J2534" i="17"/>
  <c r="J2498" i="17"/>
  <c r="J2425" i="17"/>
  <c r="J2347" i="17"/>
  <c r="J2317" i="17"/>
  <c r="J2309" i="17"/>
  <c r="J2239" i="17"/>
  <c r="J2209" i="17"/>
  <c r="J2201" i="17"/>
  <c r="J2131" i="17"/>
  <c r="J2101" i="17"/>
  <c r="J2093" i="17"/>
  <c r="J2011" i="17"/>
  <c r="J1404" i="17"/>
  <c r="J3622" i="17"/>
  <c r="J3562" i="17"/>
  <c r="J3454" i="17"/>
  <c r="J3316" i="17"/>
  <c r="J3099" i="17"/>
  <c r="J3663" i="17"/>
  <c r="J3651" i="17"/>
  <c r="J3633" i="17"/>
  <c r="J3609" i="17"/>
  <c r="J3561" i="17"/>
  <c r="J3459" i="17"/>
  <c r="J3662" i="17"/>
  <c r="J3644" i="17"/>
  <c r="J3626" i="17"/>
  <c r="J3614" i="17"/>
  <c r="J3602" i="17"/>
  <c r="J3584" i="17"/>
  <c r="J3572" i="17"/>
  <c r="J3554" i="17"/>
  <c r="J3536" i="17"/>
  <c r="J3506" i="17"/>
  <c r="J3482" i="17"/>
  <c r="J3464" i="17"/>
  <c r="J3440" i="17"/>
  <c r="J3416" i="17"/>
  <c r="J3398" i="17"/>
  <c r="J3374" i="17"/>
  <c r="J3350" i="17"/>
  <c r="J3326" i="17"/>
  <c r="J3308" i="17"/>
  <c r="J3296" i="17"/>
  <c r="J3290" i="17"/>
  <c r="J3278" i="17"/>
  <c r="J3260" i="17"/>
  <c r="J3248" i="17"/>
  <c r="J3236" i="17"/>
  <c r="J3224" i="17"/>
  <c r="J3212" i="17"/>
  <c r="J3206" i="17"/>
  <c r="J3194" i="17"/>
  <c r="J3188" i="17"/>
  <c r="J3169" i="17"/>
  <c r="J3156" i="17"/>
  <c r="J3143" i="17"/>
  <c r="J3123" i="17"/>
  <c r="J3110" i="17"/>
  <c r="J3097" i="17"/>
  <c r="J3084" i="17"/>
  <c r="J3071" i="17"/>
  <c r="J3051" i="17"/>
  <c r="J3024" i="17"/>
  <c r="J3017" i="17"/>
  <c r="J3002" i="17"/>
  <c r="J2995" i="17"/>
  <c r="J2988" i="17"/>
  <c r="J2981" i="17"/>
  <c r="J2965" i="17"/>
  <c r="J2941" i="17"/>
  <c r="J2917" i="17"/>
  <c r="J2893" i="17"/>
  <c r="J2869" i="17"/>
  <c r="J2845" i="17"/>
  <c r="J2821" i="17"/>
  <c r="J2797" i="17"/>
  <c r="J2773" i="17"/>
  <c r="J2749" i="17"/>
  <c r="J2725" i="17"/>
  <c r="J2701" i="17"/>
  <c r="J2634" i="17"/>
  <c r="J2598" i="17"/>
  <c r="J2579" i="17"/>
  <c r="J2525" i="17"/>
  <c r="J2480" i="17"/>
  <c r="J2472" i="17"/>
  <c r="J2443" i="17"/>
  <c r="J2020" i="17"/>
  <c r="J12" i="17"/>
  <c r="J18" i="17"/>
  <c r="J24" i="17"/>
  <c r="J30" i="17"/>
  <c r="J36" i="17"/>
  <c r="J42" i="17"/>
  <c r="J48" i="17"/>
  <c r="J54" i="17"/>
  <c r="J60" i="17"/>
  <c r="J66" i="17"/>
  <c r="J72" i="17"/>
  <c r="J78" i="17"/>
  <c r="J84" i="17"/>
  <c r="J90" i="17"/>
  <c r="J96" i="17"/>
  <c r="J102" i="17"/>
  <c r="J108" i="17"/>
  <c r="J114" i="17"/>
  <c r="J120" i="17"/>
  <c r="J126" i="17"/>
  <c r="J132" i="17"/>
  <c r="J138" i="17"/>
  <c r="J144" i="17"/>
  <c r="J150" i="17"/>
  <c r="J156" i="17"/>
  <c r="J162" i="17"/>
  <c r="J168" i="17"/>
  <c r="J174" i="17"/>
  <c r="J180" i="17"/>
  <c r="J186" i="17"/>
  <c r="J192" i="17"/>
  <c r="J198" i="17"/>
  <c r="J204" i="17"/>
  <c r="J210" i="17"/>
  <c r="J216" i="17"/>
  <c r="J222" i="17"/>
  <c r="J228" i="17"/>
  <c r="J234" i="17"/>
  <c r="J240" i="17"/>
  <c r="J246" i="17"/>
  <c r="J252" i="17"/>
  <c r="J258" i="17"/>
  <c r="J264" i="17"/>
  <c r="J270" i="17"/>
  <c r="J276" i="17"/>
  <c r="J282" i="17"/>
  <c r="J288" i="17"/>
  <c r="J294" i="17"/>
  <c r="J300" i="17"/>
  <c r="J306" i="17"/>
  <c r="J312" i="17"/>
  <c r="J318" i="17"/>
  <c r="J324" i="17"/>
  <c r="J330" i="17"/>
  <c r="J336" i="17"/>
  <c r="J342" i="17"/>
  <c r="J348" i="17"/>
  <c r="J354" i="17"/>
  <c r="J360" i="17"/>
  <c r="J366" i="17"/>
  <c r="J372" i="17"/>
  <c r="J378" i="17"/>
  <c r="J384" i="17"/>
  <c r="J390" i="17"/>
  <c r="J396" i="17"/>
  <c r="J402" i="17"/>
  <c r="J408" i="17"/>
  <c r="J414" i="17"/>
  <c r="J420" i="17"/>
  <c r="J426" i="17"/>
  <c r="J13" i="17"/>
  <c r="J19" i="17"/>
  <c r="J25" i="17"/>
  <c r="J31" i="17"/>
  <c r="J37" i="17"/>
  <c r="J43" i="17"/>
  <c r="J49" i="17"/>
  <c r="J55" i="17"/>
  <c r="J61" i="17"/>
  <c r="J67" i="17"/>
  <c r="J73" i="17"/>
  <c r="J79" i="17"/>
  <c r="J85" i="17"/>
  <c r="J91" i="17"/>
  <c r="J97" i="17"/>
  <c r="J103" i="17"/>
  <c r="J109" i="17"/>
  <c r="J115" i="17"/>
  <c r="J121" i="17"/>
  <c r="J127" i="17"/>
  <c r="J133" i="17"/>
  <c r="J139" i="17"/>
  <c r="J145" i="17"/>
  <c r="J151" i="17"/>
  <c r="J157" i="17"/>
  <c r="J163" i="17"/>
  <c r="J169" i="17"/>
  <c r="J175" i="17"/>
  <c r="J181" i="17"/>
  <c r="J187" i="17"/>
  <c r="J193" i="17"/>
  <c r="J199" i="17"/>
  <c r="J205" i="17"/>
  <c r="J211" i="17"/>
  <c r="J217" i="17"/>
  <c r="J223" i="17"/>
  <c r="J229" i="17"/>
  <c r="J235" i="17"/>
  <c r="J241" i="17"/>
  <c r="J247" i="17"/>
  <c r="J253" i="17"/>
  <c r="J259" i="17"/>
  <c r="J265" i="17"/>
  <c r="J271" i="17"/>
  <c r="J277" i="17"/>
  <c r="J283" i="17"/>
  <c r="J289" i="17"/>
  <c r="J295" i="17"/>
  <c r="J301" i="17"/>
  <c r="J307" i="17"/>
  <c r="J313" i="17"/>
  <c r="J319" i="17"/>
  <c r="J325" i="17"/>
  <c r="J331" i="17"/>
  <c r="J337" i="17"/>
  <c r="J343" i="17"/>
  <c r="J349" i="17"/>
  <c r="J355" i="17"/>
  <c r="J361" i="17"/>
  <c r="J367" i="17"/>
  <c r="J373" i="17"/>
  <c r="J379" i="17"/>
  <c r="J385" i="17"/>
  <c r="J391" i="17"/>
  <c r="J397" i="17"/>
  <c r="J403" i="17"/>
  <c r="J409" i="17"/>
  <c r="J415" i="17"/>
  <c r="J421" i="17"/>
  <c r="J427" i="17"/>
  <c r="J433" i="17"/>
  <c r="J439" i="17"/>
  <c r="J445" i="17"/>
  <c r="J451" i="17"/>
  <c r="J457" i="17"/>
  <c r="J463" i="17"/>
  <c r="J469" i="17"/>
  <c r="J475" i="17"/>
  <c r="J481" i="17"/>
  <c r="J487" i="17"/>
  <c r="J493" i="17"/>
  <c r="J499" i="17"/>
  <c r="J505" i="17"/>
  <c r="J511" i="17"/>
  <c r="J517" i="17"/>
  <c r="J14" i="17"/>
  <c r="J20" i="17"/>
  <c r="J27" i="17"/>
  <c r="J34" i="17"/>
  <c r="J41" i="17"/>
  <c r="J56" i="17"/>
  <c r="J63" i="17"/>
  <c r="J70" i="17"/>
  <c r="J77" i="17"/>
  <c r="J92" i="17"/>
  <c r="J99" i="17"/>
  <c r="J106" i="17"/>
  <c r="J113" i="17"/>
  <c r="J128" i="17"/>
  <c r="J135" i="17"/>
  <c r="J142" i="17"/>
  <c r="J149" i="17"/>
  <c r="J164" i="17"/>
  <c r="J171" i="17"/>
  <c r="J178" i="17"/>
  <c r="J185" i="17"/>
  <c r="J200" i="17"/>
  <c r="J207" i="17"/>
  <c r="J214" i="17"/>
  <c r="J221" i="17"/>
  <c r="J236" i="17"/>
  <c r="J243" i="17"/>
  <c r="J250" i="17"/>
  <c r="J257" i="17"/>
  <c r="J272" i="17"/>
  <c r="J279" i="17"/>
  <c r="J286" i="17"/>
  <c r="J293" i="17"/>
  <c r="J308" i="17"/>
  <c r="J315" i="17"/>
  <c r="J322" i="17"/>
  <c r="J329" i="17"/>
  <c r="J344" i="17"/>
  <c r="J351" i="17"/>
  <c r="J358" i="17"/>
  <c r="J365" i="17"/>
  <c r="J380" i="17"/>
  <c r="J387" i="17"/>
  <c r="J394" i="17"/>
  <c r="J401" i="17"/>
  <c r="J416" i="17"/>
  <c r="J423" i="17"/>
  <c r="J430" i="17"/>
  <c r="J443" i="17"/>
  <c r="J456" i="17"/>
  <c r="J476" i="17"/>
  <c r="J489" i="17"/>
  <c r="J502" i="17"/>
  <c r="J515" i="17"/>
  <c r="J437" i="17"/>
  <c r="J450" i="17"/>
  <c r="J470" i="17"/>
  <c r="J483" i="17"/>
  <c r="J496" i="17"/>
  <c r="J509" i="17"/>
  <c r="J522" i="17"/>
  <c r="J528" i="17"/>
  <c r="J534" i="17"/>
  <c r="J540" i="17"/>
  <c r="J546" i="17"/>
  <c r="J552" i="17"/>
  <c r="J558" i="17"/>
  <c r="J564" i="17"/>
  <c r="J570" i="17"/>
  <c r="J576" i="17"/>
  <c r="J582" i="17"/>
  <c r="J588" i="17"/>
  <c r="J594" i="17"/>
  <c r="J600" i="17"/>
  <c r="J606" i="17"/>
  <c r="J612" i="17"/>
  <c r="J618" i="17"/>
  <c r="J624" i="17"/>
  <c r="J630" i="17"/>
  <c r="J636" i="17"/>
  <c r="J642" i="17"/>
  <c r="J648" i="17"/>
  <c r="J654" i="17"/>
  <c r="J660" i="17"/>
  <c r="J666" i="17"/>
  <c r="J672" i="17"/>
  <c r="J678" i="17"/>
  <c r="J684" i="17"/>
  <c r="J690" i="17"/>
  <c r="J696" i="17"/>
  <c r="J702" i="17"/>
  <c r="J708" i="17"/>
  <c r="J714" i="17"/>
  <c r="J720" i="17"/>
  <c r="J726" i="17"/>
  <c r="J732" i="17"/>
  <c r="J738" i="17"/>
  <c r="J744" i="17"/>
  <c r="J750" i="17"/>
  <c r="J756" i="17"/>
  <c r="J762" i="17"/>
  <c r="J768" i="17"/>
  <c r="J774" i="17"/>
  <c r="J780" i="17"/>
  <c r="J786" i="17"/>
  <c r="J792" i="17"/>
  <c r="J798" i="17"/>
  <c r="J804" i="17"/>
  <c r="J810" i="17"/>
  <c r="J816" i="17"/>
  <c r="J822" i="17"/>
  <c r="J828" i="17"/>
  <c r="J834" i="17"/>
  <c r="J840" i="17"/>
  <c r="J846" i="17"/>
  <c r="J852" i="17"/>
  <c r="J858" i="17"/>
  <c r="J864" i="17"/>
  <c r="J870" i="17"/>
  <c r="J876" i="17"/>
  <c r="J882" i="17"/>
  <c r="J888" i="17"/>
  <c r="J894" i="17"/>
  <c r="J900" i="17"/>
  <c r="J906" i="17"/>
  <c r="J912" i="17"/>
  <c r="J918" i="17"/>
  <c r="J924" i="17"/>
  <c r="J930" i="17"/>
  <c r="J936" i="17"/>
  <c r="J942" i="17"/>
  <c r="J948" i="17"/>
  <c r="J954" i="17"/>
  <c r="J960" i="17"/>
  <c r="J966" i="17"/>
  <c r="J972" i="17"/>
  <c r="J978" i="17"/>
  <c r="J984" i="17"/>
  <c r="J990" i="17"/>
  <c r="J21" i="17"/>
  <c r="J28" i="17"/>
  <c r="J35" i="17"/>
  <c r="J50" i="17"/>
  <c r="J57" i="17"/>
  <c r="J64" i="17"/>
  <c r="J71" i="17"/>
  <c r="J86" i="17"/>
  <c r="J93" i="17"/>
  <c r="J100" i="17"/>
  <c r="J107" i="17"/>
  <c r="J122" i="17"/>
  <c r="J129" i="17"/>
  <c r="J136" i="17"/>
  <c r="J143" i="17"/>
  <c r="J158" i="17"/>
  <c r="J165" i="17"/>
  <c r="J172" i="17"/>
  <c r="J179" i="17"/>
  <c r="J194" i="17"/>
  <c r="J201" i="17"/>
  <c r="J208" i="17"/>
  <c r="J215" i="17"/>
  <c r="J230" i="17"/>
  <c r="J237" i="17"/>
  <c r="J244" i="17"/>
  <c r="J251" i="17"/>
  <c r="J266" i="17"/>
  <c r="J273" i="17"/>
  <c r="J280" i="17"/>
  <c r="J287" i="17"/>
  <c r="J302" i="17"/>
  <c r="J309" i="17"/>
  <c r="J316" i="17"/>
  <c r="J323" i="17"/>
  <c r="J338" i="17"/>
  <c r="J345" i="17"/>
  <c r="J352" i="17"/>
  <c r="J359" i="17"/>
  <c r="J374" i="17"/>
  <c r="J381" i="17"/>
  <c r="J388" i="17"/>
  <c r="J395" i="17"/>
  <c r="J410" i="17"/>
  <c r="J417" i="17"/>
  <c r="J424" i="17"/>
  <c r="J431" i="17"/>
  <c r="J444" i="17"/>
  <c r="J438" i="17"/>
  <c r="J458" i="17"/>
  <c r="J471" i="17"/>
  <c r="J484" i="17"/>
  <c r="J497" i="17"/>
  <c r="J510" i="17"/>
  <c r="J523" i="17"/>
  <c r="J529" i="17"/>
  <c r="J535" i="17"/>
  <c r="J541" i="17"/>
  <c r="J547" i="17"/>
  <c r="J553" i="17"/>
  <c r="J559" i="17"/>
  <c r="J565" i="17"/>
  <c r="J571" i="17"/>
  <c r="J577" i="17"/>
  <c r="J583" i="17"/>
  <c r="J589" i="17"/>
  <c r="J595" i="17"/>
  <c r="J601" i="17"/>
  <c r="J607" i="17"/>
  <c r="J613" i="17"/>
  <c r="J619" i="17"/>
  <c r="J625" i="17"/>
  <c r="J631" i="17"/>
  <c r="J637" i="17"/>
  <c r="J643" i="17"/>
  <c r="J649" i="17"/>
  <c r="J655" i="17"/>
  <c r="J661" i="17"/>
  <c r="J667" i="17"/>
  <c r="J673" i="17"/>
  <c r="J679" i="17"/>
  <c r="J685" i="17"/>
  <c r="J691" i="17"/>
  <c r="J697" i="17"/>
  <c r="J703" i="17"/>
  <c r="J709" i="17"/>
  <c r="J715" i="17"/>
  <c r="J721" i="17"/>
  <c r="J727" i="17"/>
  <c r="J733" i="17"/>
  <c r="J739" i="17"/>
  <c r="J745" i="17"/>
  <c r="J751" i="17"/>
  <c r="J757" i="17"/>
  <c r="J763" i="17"/>
  <c r="J769" i="17"/>
  <c r="J775" i="17"/>
  <c r="J781" i="17"/>
  <c r="J787" i="17"/>
  <c r="J793" i="17"/>
  <c r="J799" i="17"/>
  <c r="J805" i="17"/>
  <c r="J811" i="17"/>
  <c r="J817" i="17"/>
  <c r="J823" i="17"/>
  <c r="J829" i="17"/>
  <c r="J835" i="17"/>
  <c r="J841" i="17"/>
  <c r="J847" i="17"/>
  <c r="J853" i="17"/>
  <c r="J859" i="17"/>
  <c r="J865" i="17"/>
  <c r="J871" i="17"/>
  <c r="J877" i="17"/>
  <c r="J883" i="17"/>
  <c r="J889" i="17"/>
  <c r="J895" i="17"/>
  <c r="J15" i="17"/>
  <c r="J22" i="17"/>
  <c r="J29" i="17"/>
  <c r="J44" i="17"/>
  <c r="J51" i="17"/>
  <c r="J58" i="17"/>
  <c r="J65" i="17"/>
  <c r="J80" i="17"/>
  <c r="J446" i="17"/>
  <c r="J459" i="17"/>
  <c r="J472" i="17"/>
  <c r="J485" i="17"/>
  <c r="J498" i="17"/>
  <c r="J518" i="17"/>
  <c r="J524" i="17"/>
  <c r="J16" i="17"/>
  <c r="J23" i="17"/>
  <c r="J38" i="17"/>
  <c r="J45" i="17"/>
  <c r="J52" i="17"/>
  <c r="J59" i="17"/>
  <c r="J74" i="17"/>
  <c r="J81" i="17"/>
  <c r="J88" i="17"/>
  <c r="J95" i="17"/>
  <c r="J110" i="17"/>
  <c r="J117" i="17"/>
  <c r="J124" i="17"/>
  <c r="J131" i="17"/>
  <c r="J146" i="17"/>
  <c r="J153" i="17"/>
  <c r="J160" i="17"/>
  <c r="J167" i="17"/>
  <c r="J182" i="17"/>
  <c r="J189" i="17"/>
  <c r="J196" i="17"/>
  <c r="J203" i="17"/>
  <c r="J218" i="17"/>
  <c r="J225" i="17"/>
  <c r="J232" i="17"/>
  <c r="J239" i="17"/>
  <c r="J254" i="17"/>
  <c r="J261" i="17"/>
  <c r="J268" i="17"/>
  <c r="J275" i="17"/>
  <c r="J290" i="17"/>
  <c r="J297" i="17"/>
  <c r="J304" i="17"/>
  <c r="J311" i="17"/>
  <c r="J326" i="17"/>
  <c r="J333" i="17"/>
  <c r="J340" i="17"/>
  <c r="J347" i="17"/>
  <c r="J362" i="17"/>
  <c r="J369" i="17"/>
  <c r="J376" i="17"/>
  <c r="J383" i="17"/>
  <c r="J398" i="17"/>
  <c r="J405" i="17"/>
  <c r="J412" i="17"/>
  <c r="J434" i="17"/>
  <c r="J17" i="17"/>
  <c r="J26" i="17"/>
  <c r="J33" i="17"/>
  <c r="J40" i="17"/>
  <c r="J47" i="17"/>
  <c r="J62" i="17"/>
  <c r="J69" i="17"/>
  <c r="J76" i="17"/>
  <c r="J83" i="17"/>
  <c r="J98" i="17"/>
  <c r="J105" i="17"/>
  <c r="J112" i="17"/>
  <c r="J119" i="17"/>
  <c r="J154" i="17"/>
  <c r="J190" i="17"/>
  <c r="J226" i="17"/>
  <c r="J262" i="17"/>
  <c r="J298" i="17"/>
  <c r="J334" i="17"/>
  <c r="J370" i="17"/>
  <c r="J406" i="17"/>
  <c r="J432" i="17"/>
  <c r="J464" i="17"/>
  <c r="J479" i="17"/>
  <c r="J503" i="17"/>
  <c r="J526" i="17"/>
  <c r="J533" i="17"/>
  <c r="J548" i="17"/>
  <c r="J555" i="17"/>
  <c r="J562" i="17"/>
  <c r="J569" i="17"/>
  <c r="J584" i="17"/>
  <c r="J591" i="17"/>
  <c r="J598" i="17"/>
  <c r="J605" i="17"/>
  <c r="J620" i="17"/>
  <c r="J627" i="17"/>
  <c r="J634" i="17"/>
  <c r="J641" i="17"/>
  <c r="J656" i="17"/>
  <c r="J663" i="17"/>
  <c r="J670" i="17"/>
  <c r="J677" i="17"/>
  <c r="J692" i="17"/>
  <c r="J699" i="17"/>
  <c r="J706" i="17"/>
  <c r="J713" i="17"/>
  <c r="J728" i="17"/>
  <c r="J735" i="17"/>
  <c r="J742" i="17"/>
  <c r="J749" i="17"/>
  <c r="J764" i="17"/>
  <c r="J771" i="17"/>
  <c r="J778" i="17"/>
  <c r="J785" i="17"/>
  <c r="J800" i="17"/>
  <c r="J807" i="17"/>
  <c r="J814" i="17"/>
  <c r="J821" i="17"/>
  <c r="J836" i="17"/>
  <c r="J843" i="17"/>
  <c r="J850" i="17"/>
  <c r="J857" i="17"/>
  <c r="J872" i="17"/>
  <c r="J879" i="17"/>
  <c r="J886" i="17"/>
  <c r="J893" i="17"/>
  <c r="J907" i="17"/>
  <c r="J920" i="17"/>
  <c r="J933" i="17"/>
  <c r="J946" i="17"/>
  <c r="J959" i="17"/>
  <c r="J979" i="17"/>
  <c r="J992" i="17"/>
  <c r="J998" i="17"/>
  <c r="J1004" i="17"/>
  <c r="J1010" i="17"/>
  <c r="J1016" i="17"/>
  <c r="J1022" i="17"/>
  <c r="J1028" i="17"/>
  <c r="J1034" i="17"/>
  <c r="J1040" i="17"/>
  <c r="J1046" i="17"/>
  <c r="J1052" i="17"/>
  <c r="J1058" i="17"/>
  <c r="J1064" i="17"/>
  <c r="J1070" i="17"/>
  <c r="J1076" i="17"/>
  <c r="J1082" i="17"/>
  <c r="J1088" i="17"/>
  <c r="J1094" i="17"/>
  <c r="J1100" i="17"/>
  <c r="J1106" i="17"/>
  <c r="J1112" i="17"/>
  <c r="J1118" i="17"/>
  <c r="J1124" i="17"/>
  <c r="J1130" i="17"/>
  <c r="J1136" i="17"/>
  <c r="J46" i="17"/>
  <c r="J68" i="17"/>
  <c r="J118" i="17"/>
  <c r="J137" i="17"/>
  <c r="J173" i="17"/>
  <c r="J209" i="17"/>
  <c r="J245" i="17"/>
  <c r="J281" i="17"/>
  <c r="J317" i="17"/>
  <c r="J353" i="17"/>
  <c r="J389" i="17"/>
  <c r="J441" i="17"/>
  <c r="J449" i="17"/>
  <c r="J488" i="17"/>
  <c r="J495" i="17"/>
  <c r="J519" i="17"/>
  <c r="J901" i="17"/>
  <c r="J914" i="17"/>
  <c r="J927" i="17"/>
  <c r="J940" i="17"/>
  <c r="J953" i="17"/>
  <c r="J973" i="17"/>
  <c r="J986" i="17"/>
  <c r="J89" i="17"/>
  <c r="J147" i="17"/>
  <c r="J155" i="17"/>
  <c r="J183" i="17"/>
  <c r="J191" i="17"/>
  <c r="J219" i="17"/>
  <c r="J227" i="17"/>
  <c r="J255" i="17"/>
  <c r="J263" i="17"/>
  <c r="J291" i="17"/>
  <c r="J299" i="17"/>
  <c r="J327" i="17"/>
  <c r="J335" i="17"/>
  <c r="J363" i="17"/>
  <c r="J371" i="17"/>
  <c r="J399" i="17"/>
  <c r="J407" i="17"/>
  <c r="J425" i="17"/>
  <c r="J465" i="17"/>
  <c r="J473" i="17"/>
  <c r="J480" i="17"/>
  <c r="J504" i="17"/>
  <c r="J512" i="17"/>
  <c r="J527" i="17"/>
  <c r="J542" i="17"/>
  <c r="J549" i="17"/>
  <c r="J556" i="17"/>
  <c r="J563" i="17"/>
  <c r="J578" i="17"/>
  <c r="J585" i="17"/>
  <c r="J592" i="17"/>
  <c r="J599" i="17"/>
  <c r="J614" i="17"/>
  <c r="J621" i="17"/>
  <c r="J628" i="17"/>
  <c r="J635" i="17"/>
  <c r="J650" i="17"/>
  <c r="J657" i="17"/>
  <c r="J664" i="17"/>
  <c r="J671" i="17"/>
  <c r="J686" i="17"/>
  <c r="J693" i="17"/>
  <c r="J700" i="17"/>
  <c r="J707" i="17"/>
  <c r="J722" i="17"/>
  <c r="J729" i="17"/>
  <c r="J736" i="17"/>
  <c r="J743" i="17"/>
  <c r="J758" i="17"/>
  <c r="J765" i="17"/>
  <c r="J772" i="17"/>
  <c r="J779" i="17"/>
  <c r="J794" i="17"/>
  <c r="J801" i="17"/>
  <c r="J808" i="17"/>
  <c r="J815" i="17"/>
  <c r="J830" i="17"/>
  <c r="J837" i="17"/>
  <c r="J844" i="17"/>
  <c r="J851" i="17"/>
  <c r="J866" i="17"/>
  <c r="J873" i="17"/>
  <c r="J880" i="17"/>
  <c r="J887" i="17"/>
  <c r="J908" i="17"/>
  <c r="J921" i="17"/>
  <c r="J934" i="17"/>
  <c r="J947" i="17"/>
  <c r="J967" i="17"/>
  <c r="J980" i="17"/>
  <c r="J993" i="17"/>
  <c r="J999" i="17"/>
  <c r="J1005" i="17"/>
  <c r="J1011" i="17"/>
  <c r="J1017" i="17"/>
  <c r="J1023" i="17"/>
  <c r="J1029" i="17"/>
  <c r="J1035" i="17"/>
  <c r="J1041" i="17"/>
  <c r="J1047" i="17"/>
  <c r="J1053" i="17"/>
  <c r="J1059" i="17"/>
  <c r="J442" i="17"/>
  <c r="J520" i="17"/>
  <c r="J902" i="17"/>
  <c r="J915" i="17"/>
  <c r="J928" i="17"/>
  <c r="J941" i="17"/>
  <c r="J961" i="17"/>
  <c r="J974" i="17"/>
  <c r="J987" i="17"/>
  <c r="J101" i="17"/>
  <c r="J111" i="17"/>
  <c r="J130" i="17"/>
  <c r="J148" i="17"/>
  <c r="J166" i="17"/>
  <c r="J184" i="17"/>
  <c r="J202" i="17"/>
  <c r="J220" i="17"/>
  <c r="J238" i="17"/>
  <c r="J256" i="17"/>
  <c r="J274" i="17"/>
  <c r="J292" i="17"/>
  <c r="J310" i="17"/>
  <c r="J328" i="17"/>
  <c r="J346" i="17"/>
  <c r="J364" i="17"/>
  <c r="J382" i="17"/>
  <c r="J400" i="17"/>
  <c r="J418" i="17"/>
  <c r="J435" i="17"/>
  <c r="J466" i="17"/>
  <c r="J474" i="17"/>
  <c r="J490" i="17"/>
  <c r="J513" i="17"/>
  <c r="J536" i="17"/>
  <c r="J543" i="17"/>
  <c r="J550" i="17"/>
  <c r="J557" i="17"/>
  <c r="J572" i="17"/>
  <c r="J579" i="17"/>
  <c r="J586" i="17"/>
  <c r="J593" i="17"/>
  <c r="J608" i="17"/>
  <c r="J615" i="17"/>
  <c r="J622" i="17"/>
  <c r="J629" i="17"/>
  <c r="J644" i="17"/>
  <c r="J651" i="17"/>
  <c r="J658" i="17"/>
  <c r="J665" i="17"/>
  <c r="J680" i="17"/>
  <c r="J687" i="17"/>
  <c r="J694" i="17"/>
  <c r="J701" i="17"/>
  <c r="J716" i="17"/>
  <c r="J723" i="17"/>
  <c r="J730" i="17"/>
  <c r="J737" i="17"/>
  <c r="J752" i="17"/>
  <c r="J759" i="17"/>
  <c r="J766" i="17"/>
  <c r="J39" i="17"/>
  <c r="J82" i="17"/>
  <c r="J140" i="17"/>
  <c r="J176" i="17"/>
  <c r="J212" i="17"/>
  <c r="J248" i="17"/>
  <c r="J284" i="17"/>
  <c r="J320" i="17"/>
  <c r="J356" i="17"/>
  <c r="J123" i="17"/>
  <c r="J141" i="17"/>
  <c r="J159" i="17"/>
  <c r="J177" i="17"/>
  <c r="J195" i="17"/>
  <c r="J213" i="17"/>
  <c r="J231" i="17"/>
  <c r="J249" i="17"/>
  <c r="J267" i="17"/>
  <c r="J285" i="17"/>
  <c r="J303" i="17"/>
  <c r="J321" i="17"/>
  <c r="J339" i="17"/>
  <c r="J94" i="17"/>
  <c r="J104" i="17"/>
  <c r="J116" i="17"/>
  <c r="J125" i="17"/>
  <c r="J161" i="17"/>
  <c r="J305" i="17"/>
  <c r="J467" i="17"/>
  <c r="J477" i="17"/>
  <c r="J486" i="17"/>
  <c r="J783" i="17"/>
  <c r="J832" i="17"/>
  <c r="J849" i="17"/>
  <c r="J874" i="17"/>
  <c r="J891" i="17"/>
  <c r="J938" i="17"/>
  <c r="J976" i="17"/>
  <c r="J1077" i="17"/>
  <c r="J1090" i="17"/>
  <c r="J1103" i="17"/>
  <c r="J1116" i="17"/>
  <c r="J1129" i="17"/>
  <c r="J1142" i="17"/>
  <c r="J1148" i="17"/>
  <c r="J1154" i="17"/>
  <c r="J1160" i="17"/>
  <c r="J1166" i="17"/>
  <c r="J1172" i="17"/>
  <c r="J1178" i="17"/>
  <c r="J1184" i="17"/>
  <c r="J1190" i="17"/>
  <c r="J1196" i="17"/>
  <c r="J1202" i="17"/>
  <c r="J1208" i="17"/>
  <c r="J1214" i="17"/>
  <c r="J1220" i="17"/>
  <c r="J1226" i="17"/>
  <c r="J1232" i="17"/>
  <c r="J1238" i="17"/>
  <c r="J1244" i="17"/>
  <c r="J1250" i="17"/>
  <c r="J1256" i="17"/>
  <c r="J1262" i="17"/>
  <c r="J1268" i="17"/>
  <c r="J1274" i="17"/>
  <c r="J1280" i="17"/>
  <c r="J1286" i="17"/>
  <c r="J1292" i="17"/>
  <c r="J1298" i="17"/>
  <c r="J1304" i="17"/>
  <c r="J1310" i="17"/>
  <c r="J1316" i="17"/>
  <c r="J1322" i="17"/>
  <c r="J1328" i="17"/>
  <c r="J1334" i="17"/>
  <c r="J1340" i="17"/>
  <c r="J1346" i="17"/>
  <c r="J1352" i="17"/>
  <c r="J1358" i="17"/>
  <c r="J1364" i="17"/>
  <c r="J1370" i="17"/>
  <c r="J1376" i="17"/>
  <c r="J1382" i="17"/>
  <c r="J1388" i="17"/>
  <c r="J1394" i="17"/>
  <c r="J1400" i="17"/>
  <c r="J1406" i="17"/>
  <c r="J1412" i="17"/>
  <c r="J1418" i="17"/>
  <c r="J1424" i="17"/>
  <c r="J1430" i="17"/>
  <c r="J1436" i="17"/>
  <c r="J1442" i="17"/>
  <c r="J1448" i="17"/>
  <c r="J1454" i="17"/>
  <c r="J1460" i="17"/>
  <c r="J1466" i="17"/>
  <c r="J1472" i="17"/>
  <c r="J1478" i="17"/>
  <c r="J1484" i="17"/>
  <c r="J1490" i="17"/>
  <c r="J1496" i="17"/>
  <c r="J1502" i="17"/>
  <c r="J1508" i="17"/>
  <c r="J1514" i="17"/>
  <c r="J1520" i="17"/>
  <c r="J1526" i="17"/>
  <c r="J1532" i="17"/>
  <c r="J1538" i="17"/>
  <c r="J1544" i="17"/>
  <c r="J1550" i="17"/>
  <c r="J1556" i="17"/>
  <c r="J1562" i="17"/>
  <c r="J1568" i="17"/>
  <c r="J1574" i="17"/>
  <c r="J1580" i="17"/>
  <c r="J1586" i="17"/>
  <c r="J1592" i="17"/>
  <c r="J1598" i="17"/>
  <c r="J1604" i="17"/>
  <c r="J1610" i="17"/>
  <c r="J1616" i="17"/>
  <c r="J1622" i="17"/>
  <c r="J1628" i="17"/>
  <c r="J1634" i="17"/>
  <c r="J1640" i="17"/>
  <c r="J1646" i="17"/>
  <c r="J1652" i="17"/>
  <c r="J1658" i="17"/>
  <c r="J1664" i="17"/>
  <c r="J1670" i="17"/>
  <c r="J1676" i="17"/>
  <c r="J1682" i="17"/>
  <c r="J1688" i="17"/>
  <c r="J1694" i="17"/>
  <c r="J1700" i="17"/>
  <c r="J1706" i="17"/>
  <c r="J1712" i="17"/>
  <c r="J1718" i="17"/>
  <c r="J1724" i="17"/>
  <c r="J1730" i="17"/>
  <c r="J1736" i="17"/>
  <c r="J1742" i="17"/>
  <c r="J1748" i="17"/>
  <c r="J1754" i="17"/>
  <c r="J1760" i="17"/>
  <c r="J1766" i="17"/>
  <c r="J1772" i="17"/>
  <c r="J1778" i="17"/>
  <c r="J1784" i="17"/>
  <c r="J1790" i="17"/>
  <c r="J1796" i="17"/>
  <c r="J1802" i="17"/>
  <c r="J1808" i="17"/>
  <c r="J1814" i="17"/>
  <c r="J1820" i="17"/>
  <c r="J1826" i="17"/>
  <c r="J1832" i="17"/>
  <c r="J1838" i="17"/>
  <c r="J1844" i="17"/>
  <c r="J1850" i="17"/>
  <c r="J1856" i="17"/>
  <c r="J1862" i="17"/>
  <c r="J1868" i="17"/>
  <c r="J1874" i="17"/>
  <c r="J1880" i="17"/>
  <c r="J1886" i="17"/>
  <c r="J1892" i="17"/>
  <c r="J1898" i="17"/>
  <c r="J1904" i="17"/>
  <c r="J1910" i="17"/>
  <c r="J1916" i="17"/>
  <c r="J1922" i="17"/>
  <c r="J1928" i="17"/>
  <c r="J1934" i="17"/>
  <c r="J1940" i="17"/>
  <c r="J1946" i="17"/>
  <c r="J1952" i="17"/>
  <c r="J1958" i="17"/>
  <c r="J1964" i="17"/>
  <c r="J1970" i="17"/>
  <c r="J1976" i="17"/>
  <c r="J1982" i="17"/>
  <c r="J1988" i="17"/>
  <c r="J1994" i="17"/>
  <c r="J2000" i="17"/>
  <c r="J2006" i="17"/>
  <c r="J2012" i="17"/>
  <c r="J2018" i="17"/>
  <c r="J2024" i="17"/>
  <c r="J2030" i="17"/>
  <c r="J2036" i="17"/>
  <c r="J2042" i="17"/>
  <c r="J2048" i="17"/>
  <c r="J2054" i="17"/>
  <c r="J206" i="17"/>
  <c r="J350" i="17"/>
  <c r="J392" i="17"/>
  <c r="J422" i="17"/>
  <c r="J514" i="17"/>
  <c r="J532" i="17"/>
  <c r="J560" i="17"/>
  <c r="J568" i="17"/>
  <c r="J596" i="17"/>
  <c r="J604" i="17"/>
  <c r="J632" i="17"/>
  <c r="J640" i="17"/>
  <c r="J668" i="17"/>
  <c r="J676" i="17"/>
  <c r="J704" i="17"/>
  <c r="J712" i="17"/>
  <c r="J740" i="17"/>
  <c r="J748" i="17"/>
  <c r="J791" i="17"/>
  <c r="J825" i="17"/>
  <c r="J899" i="17"/>
  <c r="J923" i="17"/>
  <c r="J931" i="17"/>
  <c r="J962" i="17"/>
  <c r="J969" i="17"/>
  <c r="J1000" i="17"/>
  <c r="J1007" i="17"/>
  <c r="J1014" i="17"/>
  <c r="J1021" i="17"/>
  <c r="J1036" i="17"/>
  <c r="J1043" i="17"/>
  <c r="J1050" i="17"/>
  <c r="J1057" i="17"/>
  <c r="J1071" i="17"/>
  <c r="J1084" i="17"/>
  <c r="J1097" i="17"/>
  <c r="J1110" i="17"/>
  <c r="J1123" i="17"/>
  <c r="J152" i="17"/>
  <c r="J296" i="17"/>
  <c r="J413" i="17"/>
  <c r="J452" i="17"/>
  <c r="J460" i="17"/>
  <c r="J468" i="17"/>
  <c r="J478" i="17"/>
  <c r="J506" i="17"/>
  <c r="J551" i="17"/>
  <c r="J587" i="17"/>
  <c r="J623" i="17"/>
  <c r="J659" i="17"/>
  <c r="J695" i="17"/>
  <c r="J731" i="17"/>
  <c r="J767" i="17"/>
  <c r="J776" i="17"/>
  <c r="J784" i="17"/>
  <c r="J809" i="17"/>
  <c r="J818" i="17"/>
  <c r="J833" i="17"/>
  <c r="J842" i="17"/>
  <c r="J867" i="17"/>
  <c r="J875" i="17"/>
  <c r="J884" i="17"/>
  <c r="J892" i="17"/>
  <c r="J916" i="17"/>
  <c r="J939" i="17"/>
  <c r="J955" i="17"/>
  <c r="J977" i="17"/>
  <c r="J985" i="17"/>
  <c r="J1065" i="17"/>
  <c r="J1078" i="17"/>
  <c r="J1091" i="17"/>
  <c r="J1104" i="17"/>
  <c r="J1117" i="17"/>
  <c r="J1137" i="17"/>
  <c r="J1143" i="17"/>
  <c r="J1149" i="17"/>
  <c r="J197" i="17"/>
  <c r="J341" i="17"/>
  <c r="J393" i="17"/>
  <c r="J404" i="17"/>
  <c r="J525" i="17"/>
  <c r="J561" i="17"/>
  <c r="J597" i="17"/>
  <c r="J633" i="17"/>
  <c r="J669" i="17"/>
  <c r="J705" i="17"/>
  <c r="J741" i="17"/>
  <c r="J826" i="17"/>
  <c r="J860" i="17"/>
  <c r="J909" i="17"/>
  <c r="J932" i="17"/>
  <c r="J963" i="17"/>
  <c r="J970" i="17"/>
  <c r="J994" i="17"/>
  <c r="J1001" i="17"/>
  <c r="J1008" i="17"/>
  <c r="J1015" i="17"/>
  <c r="J1030" i="17"/>
  <c r="J1037" i="17"/>
  <c r="J1044" i="17"/>
  <c r="J1051" i="17"/>
  <c r="J1072" i="17"/>
  <c r="J1085" i="17"/>
  <c r="J1098" i="17"/>
  <c r="J1111" i="17"/>
  <c r="J1131" i="17"/>
  <c r="J242" i="17"/>
  <c r="J453" i="17"/>
  <c r="J461" i="17"/>
  <c r="J507" i="17"/>
  <c r="J516" i="17"/>
  <c r="J777" i="17"/>
  <c r="J802" i="17"/>
  <c r="J819" i="17"/>
  <c r="J868" i="17"/>
  <c r="J885" i="17"/>
  <c r="J917" i="17"/>
  <c r="J925" i="17"/>
  <c r="J949" i="17"/>
  <c r="J956" i="17"/>
  <c r="J1066" i="17"/>
  <c r="J1079" i="17"/>
  <c r="J1092" i="17"/>
  <c r="J1105" i="17"/>
  <c r="J1125" i="17"/>
  <c r="J1138" i="17"/>
  <c r="J1144" i="17"/>
  <c r="J1150" i="17"/>
  <c r="J1156" i="17"/>
  <c r="J1162" i="17"/>
  <c r="J1168" i="17"/>
  <c r="J1174" i="17"/>
  <c r="J1180" i="17"/>
  <c r="J1186" i="17"/>
  <c r="J1192" i="17"/>
  <c r="J1198" i="17"/>
  <c r="J1204" i="17"/>
  <c r="J1210" i="17"/>
  <c r="J1216" i="17"/>
  <c r="J1222" i="17"/>
  <c r="J1228" i="17"/>
  <c r="J1234" i="17"/>
  <c r="J1240" i="17"/>
  <c r="J1246" i="17"/>
  <c r="J1252" i="17"/>
  <c r="J1258" i="17"/>
  <c r="J1264" i="17"/>
  <c r="J1270" i="17"/>
  <c r="J1276" i="17"/>
  <c r="J1282" i="17"/>
  <c r="J1288" i="17"/>
  <c r="J1294" i="17"/>
  <c r="J1300" i="17"/>
  <c r="J1306" i="17"/>
  <c r="J1312" i="17"/>
  <c r="J1318" i="17"/>
  <c r="J1324" i="17"/>
  <c r="J1330" i="17"/>
  <c r="J1336" i="17"/>
  <c r="J1342" i="17"/>
  <c r="J1348" i="17"/>
  <c r="J1354" i="17"/>
  <c r="J1360" i="17"/>
  <c r="J1366" i="17"/>
  <c r="J1372" i="17"/>
  <c r="J188" i="17"/>
  <c r="J32" i="17"/>
  <c r="J233" i="17"/>
  <c r="J278" i="17"/>
  <c r="J454" i="17"/>
  <c r="J537" i="17"/>
  <c r="J545" i="17"/>
  <c r="J575" i="17"/>
  <c r="J645" i="17"/>
  <c r="J653" i="17"/>
  <c r="J683" i="17"/>
  <c r="J753" i="17"/>
  <c r="J761" i="17"/>
  <c r="J782" i="17"/>
  <c r="J848" i="17"/>
  <c r="J913" i="17"/>
  <c r="J968" i="17"/>
  <c r="J995" i="17"/>
  <c r="J1003" i="17"/>
  <c r="J1012" i="17"/>
  <c r="J1020" i="17"/>
  <c r="J1045" i="17"/>
  <c r="J1054" i="17"/>
  <c r="J1069" i="17"/>
  <c r="J1086" i="17"/>
  <c r="J1102" i="17"/>
  <c r="J1119" i="17"/>
  <c r="J1134" i="17"/>
  <c r="J1179" i="17"/>
  <c r="J1215" i="17"/>
  <c r="J1251" i="17"/>
  <c r="J1287" i="17"/>
  <c r="J1323" i="17"/>
  <c r="J1359" i="17"/>
  <c r="J1380" i="17"/>
  <c r="J1393" i="17"/>
  <c r="J1413" i="17"/>
  <c r="J1426" i="17"/>
  <c r="J1439" i="17"/>
  <c r="J1452" i="17"/>
  <c r="J1465" i="17"/>
  <c r="J1485" i="17"/>
  <c r="J1498" i="17"/>
  <c r="J1511" i="17"/>
  <c r="J1524" i="17"/>
  <c r="J1537" i="17"/>
  <c r="J1557" i="17"/>
  <c r="J1570" i="17"/>
  <c r="J1583" i="17"/>
  <c r="J1596" i="17"/>
  <c r="J1609" i="17"/>
  <c r="J1629" i="17"/>
  <c r="J1642" i="17"/>
  <c r="J1655" i="17"/>
  <c r="J1668" i="17"/>
  <c r="J1681" i="17"/>
  <c r="J1701" i="17"/>
  <c r="J1714" i="17"/>
  <c r="J1727" i="17"/>
  <c r="J1740" i="17"/>
  <c r="J1753" i="17"/>
  <c r="J1773" i="17"/>
  <c r="J1786" i="17"/>
  <c r="J1799" i="17"/>
  <c r="J1812" i="17"/>
  <c r="J1825" i="17"/>
  <c r="J1845" i="17"/>
  <c r="J1858" i="17"/>
  <c r="J1871" i="17"/>
  <c r="J1884" i="17"/>
  <c r="J1897" i="17"/>
  <c r="J1917" i="17"/>
  <c r="J1930" i="17"/>
  <c r="J1943" i="17"/>
  <c r="J1956" i="17"/>
  <c r="J1969" i="17"/>
  <c r="J1989" i="17"/>
  <c r="J2002" i="17"/>
  <c r="J2015" i="17"/>
  <c r="J2028" i="17"/>
  <c r="J2041" i="17"/>
  <c r="J314" i="17"/>
  <c r="J567" i="17"/>
  <c r="J675" i="17"/>
  <c r="J820" i="17"/>
  <c r="J839" i="17"/>
  <c r="J897" i="17"/>
  <c r="J905" i="17"/>
  <c r="J943" i="17"/>
  <c r="J951" i="17"/>
  <c r="J1062" i="17"/>
  <c r="J1095" i="17"/>
  <c r="J1127" i="17"/>
  <c r="J1151" i="17"/>
  <c r="J1158" i="17"/>
  <c r="J1165" i="17"/>
  <c r="J1187" i="17"/>
  <c r="J1194" i="17"/>
  <c r="J1201" i="17"/>
  <c r="J1223" i="17"/>
  <c r="J1230" i="17"/>
  <c r="J1237" i="17"/>
  <c r="J1259" i="17"/>
  <c r="J1266" i="17"/>
  <c r="J1273" i="17"/>
  <c r="J1295" i="17"/>
  <c r="J1302" i="17"/>
  <c r="J1309" i="17"/>
  <c r="J1331" i="17"/>
  <c r="J1338" i="17"/>
  <c r="J1345" i="17"/>
  <c r="J1367" i="17"/>
  <c r="J1374" i="17"/>
  <c r="J1387" i="17"/>
  <c r="J1407" i="17"/>
  <c r="J1420" i="17"/>
  <c r="J1433" i="17"/>
  <c r="J1446" i="17"/>
  <c r="J1459" i="17"/>
  <c r="J1479" i="17"/>
  <c r="J1492" i="17"/>
  <c r="J1505" i="17"/>
  <c r="J1518" i="17"/>
  <c r="J1531" i="17"/>
  <c r="J1551" i="17"/>
  <c r="J1564" i="17"/>
  <c r="J1577" i="17"/>
  <c r="J1590" i="17"/>
  <c r="J1603" i="17"/>
  <c r="J1623" i="17"/>
  <c r="J1636" i="17"/>
  <c r="J1649" i="17"/>
  <c r="J1662" i="17"/>
  <c r="J1675" i="17"/>
  <c r="J1695" i="17"/>
  <c r="J1708" i="17"/>
  <c r="J1721" i="17"/>
  <c r="J1734" i="17"/>
  <c r="J1747" i="17"/>
  <c r="J1767" i="17"/>
  <c r="J1780" i="17"/>
  <c r="J1793" i="17"/>
  <c r="J1806" i="17"/>
  <c r="J1819" i="17"/>
  <c r="J1839" i="17"/>
  <c r="J1852" i="17"/>
  <c r="J1865" i="17"/>
  <c r="J1878" i="17"/>
  <c r="J1891" i="17"/>
  <c r="J1911" i="17"/>
  <c r="J1924" i="17"/>
  <c r="J1937" i="17"/>
  <c r="J1950" i="17"/>
  <c r="J1963" i="17"/>
  <c r="J1983" i="17"/>
  <c r="J1996" i="17"/>
  <c r="J2009" i="17"/>
  <c r="J2022" i="17"/>
  <c r="J2035" i="17"/>
  <c r="J2055" i="17"/>
  <c r="J2061" i="17"/>
  <c r="J2067" i="17"/>
  <c r="J2073" i="17"/>
  <c r="J2079" i="17"/>
  <c r="J2085" i="17"/>
  <c r="J2091" i="17"/>
  <c r="J2097" i="17"/>
  <c r="J2103" i="17"/>
  <c r="J2109" i="17"/>
  <c r="J2115" i="17"/>
  <c r="J2121" i="17"/>
  <c r="J2127" i="17"/>
  <c r="J2133" i="17"/>
  <c r="J2139" i="17"/>
  <c r="J2145" i="17"/>
  <c r="J2151" i="17"/>
  <c r="J2157" i="17"/>
  <c r="J2163" i="17"/>
  <c r="J2169" i="17"/>
  <c r="J2175" i="17"/>
  <c r="J2181" i="17"/>
  <c r="J2187" i="17"/>
  <c r="J2193" i="17"/>
  <c r="J2199" i="17"/>
  <c r="J2205" i="17"/>
  <c r="J2211" i="17"/>
  <c r="J2217" i="17"/>
  <c r="J2223" i="17"/>
  <c r="J2229" i="17"/>
  <c r="J2235" i="17"/>
  <c r="J2241" i="17"/>
  <c r="J2247" i="17"/>
  <c r="J2253" i="17"/>
  <c r="J2259" i="17"/>
  <c r="J2265" i="17"/>
  <c r="J2271" i="17"/>
  <c r="J2277" i="17"/>
  <c r="J2283" i="17"/>
  <c r="J2289" i="17"/>
  <c r="J2295" i="17"/>
  <c r="J2301" i="17"/>
  <c r="J2307" i="17"/>
  <c r="J2313" i="17"/>
  <c r="J2319" i="17"/>
  <c r="J2325" i="17"/>
  <c r="J2331" i="17"/>
  <c r="J2337" i="17"/>
  <c r="J2343" i="17"/>
  <c r="J2349" i="17"/>
  <c r="J2355" i="17"/>
  <c r="J2361" i="17"/>
  <c r="J2367" i="17"/>
  <c r="J2373" i="17"/>
  <c r="J2379" i="17"/>
  <c r="J2385" i="17"/>
  <c r="J2391" i="17"/>
  <c r="J2397" i="17"/>
  <c r="J2403" i="17"/>
  <c r="J2409" i="17"/>
  <c r="J2415" i="17"/>
  <c r="J2421" i="17"/>
  <c r="J2427" i="17"/>
  <c r="J2433" i="17"/>
  <c r="J2439" i="17"/>
  <c r="J2445" i="17"/>
  <c r="J2451" i="17"/>
  <c r="J2457" i="17"/>
  <c r="J2463" i="17"/>
  <c r="J2469" i="17"/>
  <c r="J2475" i="17"/>
  <c r="J2481" i="17"/>
  <c r="J2487" i="17"/>
  <c r="J2493" i="17"/>
  <c r="J2499" i="17"/>
  <c r="J2505" i="17"/>
  <c r="J2511" i="17"/>
  <c r="J2517" i="17"/>
  <c r="J2523" i="17"/>
  <c r="J2529" i="17"/>
  <c r="J2535" i="17"/>
  <c r="J2541" i="17"/>
  <c r="J2547" i="17"/>
  <c r="J2553" i="17"/>
  <c r="J2559" i="17"/>
  <c r="J2565" i="17"/>
  <c r="J2571" i="17"/>
  <c r="J2577" i="17"/>
  <c r="J2583" i="17"/>
  <c r="J2589" i="17"/>
  <c r="J2595" i="17"/>
  <c r="J2601" i="17"/>
  <c r="J224" i="17"/>
  <c r="J269" i="17"/>
  <c r="J436" i="17"/>
  <c r="J455" i="17"/>
  <c r="J538" i="17"/>
  <c r="J616" i="17"/>
  <c r="J626" i="17"/>
  <c r="J646" i="17"/>
  <c r="J724" i="17"/>
  <c r="J734" i="17"/>
  <c r="J754" i="17"/>
  <c r="J773" i="17"/>
  <c r="J878" i="17"/>
  <c r="J988" i="17"/>
  <c r="J996" i="17"/>
  <c r="J1013" i="17"/>
  <c r="J1038" i="17"/>
  <c r="J1055" i="17"/>
  <c r="J1087" i="17"/>
  <c r="J1120" i="17"/>
  <c r="J1135" i="17"/>
  <c r="J1173" i="17"/>
  <c r="J1209" i="17"/>
  <c r="J1245" i="17"/>
  <c r="J1281" i="17"/>
  <c r="J1317" i="17"/>
  <c r="J1353" i="17"/>
  <c r="J1381" i="17"/>
  <c r="J1401" i="17"/>
  <c r="J1414" i="17"/>
  <c r="J1427" i="17"/>
  <c r="J1440" i="17"/>
  <c r="J1453" i="17"/>
  <c r="J1473" i="17"/>
  <c r="J1486" i="17"/>
  <c r="J1499" i="17"/>
  <c r="J1512" i="17"/>
  <c r="J1525" i="17"/>
  <c r="J1545" i="17"/>
  <c r="J1558" i="17"/>
  <c r="J1571" i="17"/>
  <c r="J1584" i="17"/>
  <c r="J1597" i="17"/>
  <c r="J1617" i="17"/>
  <c r="J1630" i="17"/>
  <c r="J1643" i="17"/>
  <c r="J1656" i="17"/>
  <c r="J1669" i="17"/>
  <c r="J1689" i="17"/>
  <c r="J1702" i="17"/>
  <c r="J1715" i="17"/>
  <c r="J1728" i="17"/>
  <c r="J1741" i="17"/>
  <c r="J1761" i="17"/>
  <c r="J1774" i="17"/>
  <c r="J1787" i="17"/>
  <c r="J1800" i="17"/>
  <c r="J1813" i="17"/>
  <c r="J1833" i="17"/>
  <c r="J1846" i="17"/>
  <c r="J1859" i="17"/>
  <c r="J1872" i="17"/>
  <c r="J1885" i="17"/>
  <c r="J1905" i="17"/>
  <c r="J1918" i="17"/>
  <c r="J1931" i="17"/>
  <c r="J1944" i="17"/>
  <c r="J1957" i="17"/>
  <c r="J1977" i="17"/>
  <c r="J1990" i="17"/>
  <c r="J2003" i="17"/>
  <c r="J2016" i="17"/>
  <c r="J2029" i="17"/>
  <c r="J2049" i="17"/>
  <c r="J447" i="17"/>
  <c r="J508" i="17"/>
  <c r="J530" i="17"/>
  <c r="J638" i="17"/>
  <c r="J746" i="17"/>
  <c r="J812" i="17"/>
  <c r="J831" i="17"/>
  <c r="J898" i="17"/>
  <c r="J935" i="17"/>
  <c r="J944" i="17"/>
  <c r="J952" i="17"/>
  <c r="J1063" i="17"/>
  <c r="J1080" i="17"/>
  <c r="J1096" i="17"/>
  <c r="J1113" i="17"/>
  <c r="J1128" i="17"/>
  <c r="J1152" i="17"/>
  <c r="J1159" i="17"/>
  <c r="J1181" i="17"/>
  <c r="J1188" i="17"/>
  <c r="J1195" i="17"/>
  <c r="J1217" i="17"/>
  <c r="J1224" i="17"/>
  <c r="J1231" i="17"/>
  <c r="J1253" i="17"/>
  <c r="J1260" i="17"/>
  <c r="J1267" i="17"/>
  <c r="J1289" i="17"/>
  <c r="J1296" i="17"/>
  <c r="J1303" i="17"/>
  <c r="J1325" i="17"/>
  <c r="J1332" i="17"/>
  <c r="J1339" i="17"/>
  <c r="J1361" i="17"/>
  <c r="J1368" i="17"/>
  <c r="J1375" i="17"/>
  <c r="J1395" i="17"/>
  <c r="J1408" i="17"/>
  <c r="J1421" i="17"/>
  <c r="J1434" i="17"/>
  <c r="J1447" i="17"/>
  <c r="J1467" i="17"/>
  <c r="J1480" i="17"/>
  <c r="J1493" i="17"/>
  <c r="J1506" i="17"/>
  <c r="J1519" i="17"/>
  <c r="J1539" i="17"/>
  <c r="J1552" i="17"/>
  <c r="J1565" i="17"/>
  <c r="J1578" i="17"/>
  <c r="J1591" i="17"/>
  <c r="J1611" i="17"/>
  <c r="J1624" i="17"/>
  <c r="J1637" i="17"/>
  <c r="J1650" i="17"/>
  <c r="J1663" i="17"/>
  <c r="J1683" i="17"/>
  <c r="J1696" i="17"/>
  <c r="J1709" i="17"/>
  <c r="J1722" i="17"/>
  <c r="J1735" i="17"/>
  <c r="J1755" i="17"/>
  <c r="J1768" i="17"/>
  <c r="J1781" i="17"/>
  <c r="J1794" i="17"/>
  <c r="J1807" i="17"/>
  <c r="J1827" i="17"/>
  <c r="J1840" i="17"/>
  <c r="J1853" i="17"/>
  <c r="J1866" i="17"/>
  <c r="J1879" i="17"/>
  <c r="J1899" i="17"/>
  <c r="J1912" i="17"/>
  <c r="J1925" i="17"/>
  <c r="J1938" i="17"/>
  <c r="J1951" i="17"/>
  <c r="J1971" i="17"/>
  <c r="J1984" i="17"/>
  <c r="J1997" i="17"/>
  <c r="J2010" i="17"/>
  <c r="J2023" i="17"/>
  <c r="J2043" i="17"/>
  <c r="J2056" i="17"/>
  <c r="J2062" i="17"/>
  <c r="J2068" i="17"/>
  <c r="J2074" i="17"/>
  <c r="J2080" i="17"/>
  <c r="J2086" i="17"/>
  <c r="J2092" i="17"/>
  <c r="J2098" i="17"/>
  <c r="J2104" i="17"/>
  <c r="J2110" i="17"/>
  <c r="J2116" i="17"/>
  <c r="J2122" i="17"/>
  <c r="J2128" i="17"/>
  <c r="J2134" i="17"/>
  <c r="J2140" i="17"/>
  <c r="J2146" i="17"/>
  <c r="J2152" i="17"/>
  <c r="J2158" i="17"/>
  <c r="J2164" i="17"/>
  <c r="J2170" i="17"/>
  <c r="J2176" i="17"/>
  <c r="J2182" i="17"/>
  <c r="J2188" i="17"/>
  <c r="J2194" i="17"/>
  <c r="J2200" i="17"/>
  <c r="J2206" i="17"/>
  <c r="J2212" i="17"/>
  <c r="J2218" i="17"/>
  <c r="J2224" i="17"/>
  <c r="J2230" i="17"/>
  <c r="J2236" i="17"/>
  <c r="J2242" i="17"/>
  <c r="J2248" i="17"/>
  <c r="J2254" i="17"/>
  <c r="J2260" i="17"/>
  <c r="J2266" i="17"/>
  <c r="J2272" i="17"/>
  <c r="J2278" i="17"/>
  <c r="J2284" i="17"/>
  <c r="J2290" i="17"/>
  <c r="J2296" i="17"/>
  <c r="J2302" i="17"/>
  <c r="J2308" i="17"/>
  <c r="J2314" i="17"/>
  <c r="J2320" i="17"/>
  <c r="J2326" i="17"/>
  <c r="J2332" i="17"/>
  <c r="J2338" i="17"/>
  <c r="J2344" i="17"/>
  <c r="J2350" i="17"/>
  <c r="J2356" i="17"/>
  <c r="J2362" i="17"/>
  <c r="J2368" i="17"/>
  <c r="J2374" i="17"/>
  <c r="J2380" i="17"/>
  <c r="J2386" i="17"/>
  <c r="J2392" i="17"/>
  <c r="J2398" i="17"/>
  <c r="J2404" i="17"/>
  <c r="J2410" i="17"/>
  <c r="J2416" i="17"/>
  <c r="J2422" i="17"/>
  <c r="J2428" i="17"/>
  <c r="J2434" i="17"/>
  <c r="J2440" i="17"/>
  <c r="J2446" i="17"/>
  <c r="J2452" i="17"/>
  <c r="J260" i="17"/>
  <c r="J428" i="17"/>
  <c r="J539" i="17"/>
  <c r="J609" i="17"/>
  <c r="J617" i="17"/>
  <c r="J647" i="17"/>
  <c r="J717" i="17"/>
  <c r="J725" i="17"/>
  <c r="J755" i="17"/>
  <c r="J803" i="17"/>
  <c r="J869" i="17"/>
  <c r="J890" i="17"/>
  <c r="J926" i="17"/>
  <c r="J971" i="17"/>
  <c r="J981" i="17"/>
  <c r="J989" i="17"/>
  <c r="J997" i="17"/>
  <c r="J1006" i="17"/>
  <c r="J1031" i="17"/>
  <c r="J1039" i="17"/>
  <c r="J1048" i="17"/>
  <c r="J1056" i="17"/>
  <c r="J1121" i="17"/>
  <c r="J1145" i="17"/>
  <c r="J1167" i="17"/>
  <c r="J1203" i="17"/>
  <c r="J1239" i="17"/>
  <c r="J1275" i="17"/>
  <c r="J1311" i="17"/>
  <c r="J1347" i="17"/>
  <c r="J1389" i="17"/>
  <c r="J1402" i="17"/>
  <c r="J1415" i="17"/>
  <c r="J1428" i="17"/>
  <c r="J1441" i="17"/>
  <c r="J1461" i="17"/>
  <c r="J1474" i="17"/>
  <c r="J1487" i="17"/>
  <c r="J1500" i="17"/>
  <c r="J1513" i="17"/>
  <c r="J1533" i="17"/>
  <c r="J1546" i="17"/>
  <c r="J1559" i="17"/>
  <c r="J1572" i="17"/>
  <c r="J1585" i="17"/>
  <c r="J1605" i="17"/>
  <c r="J1618" i="17"/>
  <c r="J1631" i="17"/>
  <c r="J1644" i="17"/>
  <c r="J1657" i="17"/>
  <c r="J1677" i="17"/>
  <c r="J1690" i="17"/>
  <c r="J1703" i="17"/>
  <c r="J1716" i="17"/>
  <c r="J1729" i="17"/>
  <c r="J1749" i="17"/>
  <c r="J1762" i="17"/>
  <c r="J1775" i="17"/>
  <c r="J1788" i="17"/>
  <c r="J1801" i="17"/>
  <c r="J1821" i="17"/>
  <c r="J1834" i="17"/>
  <c r="J1847" i="17"/>
  <c r="J1860" i="17"/>
  <c r="J1873" i="17"/>
  <c r="J1893" i="17"/>
  <c r="J1906" i="17"/>
  <c r="J1919" i="17"/>
  <c r="J1932" i="17"/>
  <c r="J1945" i="17"/>
  <c r="J1965" i="17"/>
  <c r="J1978" i="17"/>
  <c r="J1991" i="17"/>
  <c r="J2004" i="17"/>
  <c r="J2017" i="17"/>
  <c r="J2037" i="17"/>
  <c r="J2050" i="17"/>
  <c r="J75" i="17"/>
  <c r="J448" i="17"/>
  <c r="J491" i="17"/>
  <c r="J500" i="17"/>
  <c r="J521" i="17"/>
  <c r="J531" i="17"/>
  <c r="J639" i="17"/>
  <c r="J747" i="17"/>
  <c r="J795" i="17"/>
  <c r="J813" i="17"/>
  <c r="J861" i="17"/>
  <c r="J945" i="17"/>
  <c r="J1024" i="17"/>
  <c r="J1073" i="17"/>
  <c r="J1081" i="17"/>
  <c r="J1089" i="17"/>
  <c r="J1114" i="17"/>
  <c r="J1153" i="17"/>
  <c r="J1175" i="17"/>
  <c r="J1182" i="17"/>
  <c r="J1189" i="17"/>
  <c r="J1211" i="17"/>
  <c r="J1218" i="17"/>
  <c r="J1225" i="17"/>
  <c r="J1247" i="17"/>
  <c r="J1254" i="17"/>
  <c r="J1261" i="17"/>
  <c r="J1283" i="17"/>
  <c r="J1290" i="17"/>
  <c r="J1297" i="17"/>
  <c r="J53" i="17"/>
  <c r="J87" i="17"/>
  <c r="J134" i="17"/>
  <c r="J375" i="17"/>
  <c r="J419" i="17"/>
  <c r="J429" i="17"/>
  <c r="J580" i="17"/>
  <c r="J590" i="17"/>
  <c r="J610" i="17"/>
  <c r="J688" i="17"/>
  <c r="J698" i="17"/>
  <c r="J718" i="17"/>
  <c r="J824" i="17"/>
  <c r="J881" i="17"/>
  <c r="J937" i="17"/>
  <c r="J964" i="17"/>
  <c r="J982" i="17"/>
  <c r="J1032" i="17"/>
  <c r="J1049" i="17"/>
  <c r="J1107" i="17"/>
  <c r="J1122" i="17"/>
  <c r="J1146" i="17"/>
  <c r="J1161" i="17"/>
  <c r="J1197" i="17"/>
  <c r="J1233" i="17"/>
  <c r="J1269" i="17"/>
  <c r="J1305" i="17"/>
  <c r="J1341" i="17"/>
  <c r="J170" i="17"/>
  <c r="J386" i="17"/>
  <c r="J440" i="17"/>
  <c r="J482" i="17"/>
  <c r="J492" i="17"/>
  <c r="J501" i="17"/>
  <c r="J602" i="17"/>
  <c r="J710" i="17"/>
  <c r="J788" i="17"/>
  <c r="J796" i="17"/>
  <c r="J854" i="17"/>
  <c r="J862" i="17"/>
  <c r="J910" i="17"/>
  <c r="J919" i="17"/>
  <c r="J991" i="17"/>
  <c r="J1025" i="17"/>
  <c r="J1074" i="17"/>
  <c r="J1099" i="17"/>
  <c r="J1115" i="17"/>
  <c r="J1139" i="17"/>
  <c r="J1169" i="17"/>
  <c r="J1176" i="17"/>
  <c r="J1183" i="17"/>
  <c r="J1205" i="17"/>
  <c r="J1212" i="17"/>
  <c r="J1219" i="17"/>
  <c r="J1241" i="17"/>
  <c r="J1248" i="17"/>
  <c r="J1255" i="17"/>
  <c r="J1277" i="17"/>
  <c r="J1284" i="17"/>
  <c r="J1291" i="17"/>
  <c r="J1313" i="17"/>
  <c r="J332" i="17"/>
  <c r="J573" i="17"/>
  <c r="J581" i="17"/>
  <c r="J611" i="17"/>
  <c r="J681" i="17"/>
  <c r="J689" i="17"/>
  <c r="J719" i="17"/>
  <c r="J806" i="17"/>
  <c r="J845" i="17"/>
  <c r="J929" i="17"/>
  <c r="J965" i="17"/>
  <c r="J983" i="17"/>
  <c r="J1009" i="17"/>
  <c r="J1018" i="17"/>
  <c r="J1033" i="17"/>
  <c r="J1042" i="17"/>
  <c r="J1067" i="17"/>
  <c r="J1083" i="17"/>
  <c r="J1108" i="17"/>
  <c r="J1132" i="17"/>
  <c r="J1147" i="17"/>
  <c r="J1155" i="17"/>
  <c r="J1191" i="17"/>
  <c r="J1227" i="17"/>
  <c r="J1263" i="17"/>
  <c r="J1299" i="17"/>
  <c r="J1335" i="17"/>
  <c r="J377" i="17"/>
  <c r="J411" i="17"/>
  <c r="J603" i="17"/>
  <c r="J711" i="17"/>
  <c r="J789" i="17"/>
  <c r="J797" i="17"/>
  <c r="J855" i="17"/>
  <c r="J863" i="17"/>
  <c r="J903" i="17"/>
  <c r="J911" i="17"/>
  <c r="J957" i="17"/>
  <c r="J975" i="17"/>
  <c r="J1026" i="17"/>
  <c r="J1060" i="17"/>
  <c r="J1075" i="17"/>
  <c r="J1140" i="17"/>
  <c r="J1163" i="17"/>
  <c r="J1170" i="17"/>
  <c r="J1177" i="17"/>
  <c r="J1199" i="17"/>
  <c r="J1206" i="17"/>
  <c r="J1213" i="17"/>
  <c r="J1235" i="17"/>
  <c r="J1242" i="17"/>
  <c r="J1249" i="17"/>
  <c r="J1271" i="17"/>
  <c r="J1278" i="17"/>
  <c r="J1285" i="17"/>
  <c r="J1307" i="17"/>
  <c r="J1314" i="17"/>
  <c r="J1321" i="17"/>
  <c r="J357" i="17"/>
  <c r="J368" i="17"/>
  <c r="J462" i="17"/>
  <c r="J494" i="17"/>
  <c r="J544" i="17"/>
  <c r="J554" i="17"/>
  <c r="J574" i="17"/>
  <c r="J652" i="17"/>
  <c r="J662" i="17"/>
  <c r="J682" i="17"/>
  <c r="J760" i="17"/>
  <c r="J770" i="17"/>
  <c r="J827" i="17"/>
  <c r="J1002" i="17"/>
  <c r="J1019" i="17"/>
  <c r="J1068" i="17"/>
  <c r="J1093" i="17"/>
  <c r="J1101" i="17"/>
  <c r="J1109" i="17"/>
  <c r="J1133" i="17"/>
  <c r="J1185" i="17"/>
  <c r="J1221" i="17"/>
  <c r="J1171" i="17"/>
  <c r="J1350" i="17"/>
  <c r="J1391" i="17"/>
  <c r="J1423" i="17"/>
  <c r="J1456" i="17"/>
  <c r="J1471" i="17"/>
  <c r="J1488" i="17"/>
  <c r="J1504" i="17"/>
  <c r="J1521" i="17"/>
  <c r="J1536" i="17"/>
  <c r="J1601" i="17"/>
  <c r="J1625" i="17"/>
  <c r="J1633" i="17"/>
  <c r="J1641" i="17"/>
  <c r="J1666" i="17"/>
  <c r="J1731" i="17"/>
  <c r="J1746" i="17"/>
  <c r="J1770" i="17"/>
  <c r="J1795" i="17"/>
  <c r="J1811" i="17"/>
  <c r="J1835" i="17"/>
  <c r="J1851" i="17"/>
  <c r="J1876" i="17"/>
  <c r="J1900" i="17"/>
  <c r="J1915" i="17"/>
  <c r="J1980" i="17"/>
  <c r="J2005" i="17"/>
  <c r="J2013" i="17"/>
  <c r="J2021" i="17"/>
  <c r="J2045" i="17"/>
  <c r="J2060" i="17"/>
  <c r="J2075" i="17"/>
  <c r="J2082" i="17"/>
  <c r="J2089" i="17"/>
  <c r="J2096" i="17"/>
  <c r="J2111" i="17"/>
  <c r="J2118" i="17"/>
  <c r="J2125" i="17"/>
  <c r="J2132" i="17"/>
  <c r="J2147" i="17"/>
  <c r="J2154" i="17"/>
  <c r="J2161" i="17"/>
  <c r="J2168" i="17"/>
  <c r="J2183" i="17"/>
  <c r="J2190" i="17"/>
  <c r="J2197" i="17"/>
  <c r="J2204" i="17"/>
  <c r="J2219" i="17"/>
  <c r="J2226" i="17"/>
  <c r="J2233" i="17"/>
  <c r="J2240" i="17"/>
  <c r="J2255" i="17"/>
  <c r="J2262" i="17"/>
  <c r="J2269" i="17"/>
  <c r="J2276" i="17"/>
  <c r="J2291" i="17"/>
  <c r="J2298" i="17"/>
  <c r="J2305" i="17"/>
  <c r="J2312" i="17"/>
  <c r="J2327" i="17"/>
  <c r="J2334" i="17"/>
  <c r="J2341" i="17"/>
  <c r="J2348" i="17"/>
  <c r="J2363" i="17"/>
  <c r="J2370" i="17"/>
  <c r="J2377" i="17"/>
  <c r="J2384" i="17"/>
  <c r="J2399" i="17"/>
  <c r="J2406" i="17"/>
  <c r="J2413" i="17"/>
  <c r="J2420" i="17"/>
  <c r="J2435" i="17"/>
  <c r="J2442" i="17"/>
  <c r="J2449" i="17"/>
  <c r="J2456" i="17"/>
  <c r="J2476" i="17"/>
  <c r="J2489" i="17"/>
  <c r="J2502" i="17"/>
  <c r="J2515" i="17"/>
  <c r="J2528" i="17"/>
  <c r="J2548" i="17"/>
  <c r="J2561" i="17"/>
  <c r="J2574" i="17"/>
  <c r="J2587" i="17"/>
  <c r="J2600" i="17"/>
  <c r="J790" i="17"/>
  <c r="J1293" i="17"/>
  <c r="J1384" i="17"/>
  <c r="J1399" i="17"/>
  <c r="J1416" i="17"/>
  <c r="J1432" i="17"/>
  <c r="J1449" i="17"/>
  <c r="J1464" i="17"/>
  <c r="J1529" i="17"/>
  <c r="J1553" i="17"/>
  <c r="J1561" i="17"/>
  <c r="J1569" i="17"/>
  <c r="J1594" i="17"/>
  <c r="J1659" i="17"/>
  <c r="J1674" i="17"/>
  <c r="J1698" i="17"/>
  <c r="J1723" i="17"/>
  <c r="J1739" i="17"/>
  <c r="J1763" i="17"/>
  <c r="J1779" i="17"/>
  <c r="J1804" i="17"/>
  <c r="J1828" i="17"/>
  <c r="J1843" i="17"/>
  <c r="J1908" i="17"/>
  <c r="J1933" i="17"/>
  <c r="J1941" i="17"/>
  <c r="J1949" i="17"/>
  <c r="J1973" i="17"/>
  <c r="J2038" i="17"/>
  <c r="J2053" i="17"/>
  <c r="J2470" i="17"/>
  <c r="J2483" i="17"/>
  <c r="J2496" i="17"/>
  <c r="J2509" i="17"/>
  <c r="J2522" i="17"/>
  <c r="J2542" i="17"/>
  <c r="J2555" i="17"/>
  <c r="J2568" i="17"/>
  <c r="J2581" i="17"/>
  <c r="J2594" i="17"/>
  <c r="J2607" i="17"/>
  <c r="J2613" i="17"/>
  <c r="J2619" i="17"/>
  <c r="J2625" i="17"/>
  <c r="J2631" i="17"/>
  <c r="J2637" i="17"/>
  <c r="J2643" i="17"/>
  <c r="J2649" i="17"/>
  <c r="J2655" i="17"/>
  <c r="J838" i="17"/>
  <c r="J896" i="17"/>
  <c r="J1229" i="17"/>
  <c r="J1272" i="17"/>
  <c r="J1315" i="17"/>
  <c r="J1333" i="17"/>
  <c r="J1343" i="17"/>
  <c r="J1351" i="17"/>
  <c r="J1377" i="17"/>
  <c r="J1392" i="17"/>
  <c r="J1457" i="17"/>
  <c r="J1481" i="17"/>
  <c r="J1489" i="17"/>
  <c r="J1497" i="17"/>
  <c r="J1522" i="17"/>
  <c r="J1587" i="17"/>
  <c r="J1602" i="17"/>
  <c r="J1626" i="17"/>
  <c r="J1651" i="17"/>
  <c r="J1667" i="17"/>
  <c r="J1691" i="17"/>
  <c r="J1707" i="17"/>
  <c r="J1732" i="17"/>
  <c r="J1756" i="17"/>
  <c r="J1771" i="17"/>
  <c r="J1836" i="17"/>
  <c r="J1861" i="17"/>
  <c r="J1869" i="17"/>
  <c r="J1877" i="17"/>
  <c r="J1901" i="17"/>
  <c r="J1966" i="17"/>
  <c r="J1981" i="17"/>
  <c r="J1998" i="17"/>
  <c r="J2014" i="17"/>
  <c r="J2031" i="17"/>
  <c r="J2046" i="17"/>
  <c r="J2069" i="17"/>
  <c r="J2076" i="17"/>
  <c r="J2083" i="17"/>
  <c r="J2090" i="17"/>
  <c r="J2105" i="17"/>
  <c r="J2112" i="17"/>
  <c r="J2119" i="17"/>
  <c r="J2126" i="17"/>
  <c r="J2141" i="17"/>
  <c r="J2148" i="17"/>
  <c r="J2155" i="17"/>
  <c r="J2162" i="17"/>
  <c r="J2177" i="17"/>
  <c r="J2184" i="17"/>
  <c r="J2191" i="17"/>
  <c r="J2198" i="17"/>
  <c r="J2213" i="17"/>
  <c r="J2220" i="17"/>
  <c r="J2227" i="17"/>
  <c r="J2234" i="17"/>
  <c r="J2249" i="17"/>
  <c r="J2256" i="17"/>
  <c r="J2263" i="17"/>
  <c r="J2270" i="17"/>
  <c r="J2285" i="17"/>
  <c r="J2292" i="17"/>
  <c r="J2299" i="17"/>
  <c r="J2306" i="17"/>
  <c r="J2321" i="17"/>
  <c r="J2328" i="17"/>
  <c r="J2335" i="17"/>
  <c r="J2342" i="17"/>
  <c r="J2357" i="17"/>
  <c r="J2364" i="17"/>
  <c r="J2371" i="17"/>
  <c r="J2378" i="17"/>
  <c r="J2393" i="17"/>
  <c r="J2400" i="17"/>
  <c r="J566" i="17"/>
  <c r="J1141" i="17"/>
  <c r="J1207" i="17"/>
  <c r="J1369" i="17"/>
  <c r="J1385" i="17"/>
  <c r="J1409" i="17"/>
  <c r="J1417" i="17"/>
  <c r="J1425" i="17"/>
  <c r="J1450" i="17"/>
  <c r="J1515" i="17"/>
  <c r="J1530" i="17"/>
  <c r="J1554" i="17"/>
  <c r="J1579" i="17"/>
  <c r="J1595" i="17"/>
  <c r="J1619" i="17"/>
  <c r="J1635" i="17"/>
  <c r="J1660" i="17"/>
  <c r="J1684" i="17"/>
  <c r="J1699" i="17"/>
  <c r="J1764" i="17"/>
  <c r="J1789" i="17"/>
  <c r="J1797" i="17"/>
  <c r="J1805" i="17"/>
  <c r="J1829" i="17"/>
  <c r="J1894" i="17"/>
  <c r="J1909" i="17"/>
  <c r="J1926" i="17"/>
  <c r="J1942" i="17"/>
  <c r="J1959" i="17"/>
  <c r="J1974" i="17"/>
  <c r="J2007" i="17"/>
  <c r="J2039" i="17"/>
  <c r="J2458" i="17"/>
  <c r="J2471" i="17"/>
  <c r="J2484" i="17"/>
  <c r="J2497" i="17"/>
  <c r="J2510" i="17"/>
  <c r="J2530" i="17"/>
  <c r="J2543" i="17"/>
  <c r="J2556" i="17"/>
  <c r="J2569" i="17"/>
  <c r="J2582" i="17"/>
  <c r="J2602" i="17"/>
  <c r="J2608" i="17"/>
  <c r="J2614" i="17"/>
  <c r="J2620" i="17"/>
  <c r="J2626" i="17"/>
  <c r="J2632" i="17"/>
  <c r="J2638" i="17"/>
  <c r="J2644" i="17"/>
  <c r="J2650" i="17"/>
  <c r="J2656" i="17"/>
  <c r="J2662" i="17"/>
  <c r="J2668" i="17"/>
  <c r="J2674" i="17"/>
  <c r="J2680" i="17"/>
  <c r="J2686" i="17"/>
  <c r="J2692" i="17"/>
  <c r="J674" i="17"/>
  <c r="J1164" i="17"/>
  <c r="J1326" i="17"/>
  <c r="J1344" i="17"/>
  <c r="J1378" i="17"/>
  <c r="J1443" i="17"/>
  <c r="J1458" i="17"/>
  <c r="J1482" i="17"/>
  <c r="J1507" i="17"/>
  <c r="J1523" i="17"/>
  <c r="J1547" i="17"/>
  <c r="J1563" i="17"/>
  <c r="J1588" i="17"/>
  <c r="J1612" i="17"/>
  <c r="J1627" i="17"/>
  <c r="J1692" i="17"/>
  <c r="J1717" i="17"/>
  <c r="J1725" i="17"/>
  <c r="J1733" i="17"/>
  <c r="J1757" i="17"/>
  <c r="J1822" i="17"/>
  <c r="J1837" i="17"/>
  <c r="J1854" i="17"/>
  <c r="J1870" i="17"/>
  <c r="J1887" i="17"/>
  <c r="J1902" i="17"/>
  <c r="J1935" i="17"/>
  <c r="J1967" i="17"/>
  <c r="J1999" i="17"/>
  <c r="J2032" i="17"/>
  <c r="J2047" i="17"/>
  <c r="J2063" i="17"/>
  <c r="J2070" i="17"/>
  <c r="J2077" i="17"/>
  <c r="J2084" i="17"/>
  <c r="J2099" i="17"/>
  <c r="J2106" i="17"/>
  <c r="J2113" i="17"/>
  <c r="J2120" i="17"/>
  <c r="J2135" i="17"/>
  <c r="J2142" i="17"/>
  <c r="J2149" i="17"/>
  <c r="J2156" i="17"/>
  <c r="J2171" i="17"/>
  <c r="J2178" i="17"/>
  <c r="J2185" i="17"/>
  <c r="J2192" i="17"/>
  <c r="J2207" i="17"/>
  <c r="J2214" i="17"/>
  <c r="J2221" i="17"/>
  <c r="J2228" i="17"/>
  <c r="J2243" i="17"/>
  <c r="J2250" i="17"/>
  <c r="J2257" i="17"/>
  <c r="J2264" i="17"/>
  <c r="J2279" i="17"/>
  <c r="J2286" i="17"/>
  <c r="J2293" i="17"/>
  <c r="J2300" i="17"/>
  <c r="J2315" i="17"/>
  <c r="J2322" i="17"/>
  <c r="J2329" i="17"/>
  <c r="J2336" i="17"/>
  <c r="J2351" i="17"/>
  <c r="J2358" i="17"/>
  <c r="J2365" i="17"/>
  <c r="J2372" i="17"/>
  <c r="J2387" i="17"/>
  <c r="J2394" i="17"/>
  <c r="J2401" i="17"/>
  <c r="J2408" i="17"/>
  <c r="J2423" i="17"/>
  <c r="J2430" i="17"/>
  <c r="J2437" i="17"/>
  <c r="J2444" i="17"/>
  <c r="J2465" i="17"/>
  <c r="J2478" i="17"/>
  <c r="J2491" i="17"/>
  <c r="J2504" i="17"/>
  <c r="J2524" i="17"/>
  <c r="J2537" i="17"/>
  <c r="J2550" i="17"/>
  <c r="J2563" i="17"/>
  <c r="J2576" i="17"/>
  <c r="J2596" i="17"/>
  <c r="J1061" i="17"/>
  <c r="J922" i="17"/>
  <c r="J1027" i="17"/>
  <c r="J1243" i="17"/>
  <c r="J1265" i="17"/>
  <c r="J1308" i="17"/>
  <c r="J1327" i="17"/>
  <c r="J1200" i="17"/>
  <c r="J1319" i="17"/>
  <c r="J1337" i="17"/>
  <c r="J958" i="17"/>
  <c r="J1157" i="17"/>
  <c r="J1236" i="17"/>
  <c r="J1279" i="17"/>
  <c r="J1301" i="17"/>
  <c r="J1349" i="17"/>
  <c r="J1365" i="17"/>
  <c r="J1390" i="17"/>
  <c r="J1405" i="17"/>
  <c r="J1422" i="17"/>
  <c r="J1438" i="17"/>
  <c r="J1455" i="17"/>
  <c r="J1470" i="17"/>
  <c r="J1503" i="17"/>
  <c r="J1535" i="17"/>
  <c r="J1567" i="17"/>
  <c r="J1600" i="17"/>
  <c r="J1615" i="17"/>
  <c r="J1632" i="17"/>
  <c r="J1648" i="17"/>
  <c r="J1665" i="17"/>
  <c r="J1680" i="17"/>
  <c r="J1745" i="17"/>
  <c r="J1769" i="17"/>
  <c r="J1777" i="17"/>
  <c r="J1785" i="17"/>
  <c r="J1810" i="17"/>
  <c r="J1875" i="17"/>
  <c r="J1890" i="17"/>
  <c r="J1914" i="17"/>
  <c r="J1939" i="17"/>
  <c r="J1955" i="17"/>
  <c r="J1979" i="17"/>
  <c r="J1995" i="17"/>
  <c r="J1357" i="17"/>
  <c r="J1386" i="17"/>
  <c r="J1435" i="17"/>
  <c r="J1483" i="17"/>
  <c r="J1560" i="17"/>
  <c r="J1589" i="17"/>
  <c r="J1599" i="17"/>
  <c r="J1608" i="17"/>
  <c r="J1686" i="17"/>
  <c r="J1705" i="17"/>
  <c r="J1752" i="17"/>
  <c r="J1792" i="17"/>
  <c r="J1830" i="17"/>
  <c r="J1849" i="17"/>
  <c r="J1888" i="17"/>
  <c r="J1907" i="17"/>
  <c r="J1936" i="17"/>
  <c r="J1947" i="17"/>
  <c r="J1985" i="17"/>
  <c r="J1993" i="17"/>
  <c r="J2078" i="17"/>
  <c r="J2114" i="17"/>
  <c r="J2150" i="17"/>
  <c r="J2186" i="17"/>
  <c r="J2222" i="17"/>
  <c r="J2258" i="17"/>
  <c r="J2294" i="17"/>
  <c r="J2330" i="17"/>
  <c r="J2366" i="17"/>
  <c r="J2402" i="17"/>
  <c r="J2411" i="17"/>
  <c r="J2460" i="17"/>
  <c r="J2467" i="17"/>
  <c r="J2514" i="17"/>
  <c r="J2521" i="17"/>
  <c r="J2552" i="17"/>
  <c r="J2560" i="17"/>
  <c r="J2584" i="17"/>
  <c r="J2591" i="17"/>
  <c r="J2606" i="17"/>
  <c r="J2621" i="17"/>
  <c r="J2628" i="17"/>
  <c r="J2635" i="17"/>
  <c r="J2642" i="17"/>
  <c r="J2657" i="17"/>
  <c r="J2670" i="17"/>
  <c r="J2683" i="17"/>
  <c r="J2696" i="17"/>
  <c r="J2702" i="17"/>
  <c r="J2708" i="17"/>
  <c r="J2714" i="17"/>
  <c r="J2720" i="17"/>
  <c r="J2726" i="17"/>
  <c r="J2732" i="17"/>
  <c r="J2738" i="17"/>
  <c r="J2744" i="17"/>
  <c r="J2750" i="17"/>
  <c r="J2756" i="17"/>
  <c r="J2762" i="17"/>
  <c r="J2768" i="17"/>
  <c r="J2774" i="17"/>
  <c r="J2780" i="17"/>
  <c r="J2786" i="17"/>
  <c r="J2792" i="17"/>
  <c r="J2798" i="17"/>
  <c r="J2804" i="17"/>
  <c r="J2810" i="17"/>
  <c r="J2816" i="17"/>
  <c r="J2822" i="17"/>
  <c r="J2828" i="17"/>
  <c r="J2834" i="17"/>
  <c r="J2840" i="17"/>
  <c r="J2846" i="17"/>
  <c r="J2852" i="17"/>
  <c r="J2858" i="17"/>
  <c r="J2864" i="17"/>
  <c r="J2870" i="17"/>
  <c r="J2876" i="17"/>
  <c r="J2882" i="17"/>
  <c r="J2888" i="17"/>
  <c r="J2894" i="17"/>
  <c r="J2900" i="17"/>
  <c r="J2906" i="17"/>
  <c r="J2912" i="17"/>
  <c r="J2918" i="17"/>
  <c r="J2924" i="17"/>
  <c r="J2930" i="17"/>
  <c r="J2936" i="17"/>
  <c r="J2942" i="17"/>
  <c r="J2948" i="17"/>
  <c r="J2954" i="17"/>
  <c r="J2960" i="17"/>
  <c r="J2966" i="17"/>
  <c r="J2972" i="17"/>
  <c r="J1397" i="17"/>
  <c r="J1445" i="17"/>
  <c r="J1475" i="17"/>
  <c r="J1494" i="17"/>
  <c r="J1542" i="17"/>
  <c r="J1639" i="17"/>
  <c r="J1678" i="17"/>
  <c r="J1744" i="17"/>
  <c r="J1783" i="17"/>
  <c r="J1803" i="17"/>
  <c r="J1841" i="17"/>
  <c r="J1927" i="17"/>
  <c r="J1975" i="17"/>
  <c r="J2033" i="17"/>
  <c r="J2052" i="17"/>
  <c r="J2088" i="17"/>
  <c r="J2124" i="17"/>
  <c r="J2160" i="17"/>
  <c r="J2196" i="17"/>
  <c r="J2232" i="17"/>
  <c r="J2268" i="17"/>
  <c r="J2304" i="17"/>
  <c r="J2340" i="17"/>
  <c r="J2376" i="17"/>
  <c r="J2419" i="17"/>
  <c r="J2436" i="17"/>
  <c r="J2453" i="17"/>
  <c r="J2507" i="17"/>
  <c r="J2545" i="17"/>
  <c r="J2599" i="17"/>
  <c r="J2664" i="17"/>
  <c r="J2677" i="17"/>
  <c r="J2690" i="17"/>
  <c r="J1126" i="17"/>
  <c r="J1534" i="17"/>
  <c r="J1581" i="17"/>
  <c r="J1687" i="17"/>
  <c r="J1697" i="17"/>
  <c r="J1831" i="17"/>
  <c r="J1881" i="17"/>
  <c r="J1889" i="17"/>
  <c r="J1948" i="17"/>
  <c r="J1986" i="17"/>
  <c r="J2025" i="17"/>
  <c r="J2412" i="17"/>
  <c r="J2461" i="17"/>
  <c r="J2468" i="17"/>
  <c r="J2492" i="17"/>
  <c r="J2500" i="17"/>
  <c r="J2531" i="17"/>
  <c r="J2538" i="17"/>
  <c r="J2585" i="17"/>
  <c r="J2592" i="17"/>
  <c r="J2615" i="17"/>
  <c r="J2622" i="17"/>
  <c r="J2629" i="17"/>
  <c r="J2636" i="17"/>
  <c r="J2651" i="17"/>
  <c r="J2658" i="17"/>
  <c r="J2671" i="17"/>
  <c r="J2684" i="17"/>
  <c r="J2697" i="17"/>
  <c r="J2703" i="17"/>
  <c r="J2709" i="17"/>
  <c r="J2715" i="17"/>
  <c r="J2721" i="17"/>
  <c r="J2727" i="17"/>
  <c r="J2733" i="17"/>
  <c r="J2739" i="17"/>
  <c r="J2745" i="17"/>
  <c r="J2751" i="17"/>
  <c r="J2757" i="17"/>
  <c r="J2763" i="17"/>
  <c r="J2769" i="17"/>
  <c r="J2775" i="17"/>
  <c r="J2781" i="17"/>
  <c r="J2787" i="17"/>
  <c r="J2793" i="17"/>
  <c r="J2799" i="17"/>
  <c r="J2805" i="17"/>
  <c r="J2811" i="17"/>
  <c r="J2817" i="17"/>
  <c r="J2823" i="17"/>
  <c r="J2829" i="17"/>
  <c r="J2835" i="17"/>
  <c r="J2841" i="17"/>
  <c r="J2847" i="17"/>
  <c r="J2853" i="17"/>
  <c r="J2859" i="17"/>
  <c r="J2865" i="17"/>
  <c r="J2871" i="17"/>
  <c r="J2877" i="17"/>
  <c r="J2883" i="17"/>
  <c r="J2889" i="17"/>
  <c r="J2895" i="17"/>
  <c r="J2901" i="17"/>
  <c r="J2907" i="17"/>
  <c r="J2913" i="17"/>
  <c r="J2919" i="17"/>
  <c r="J2925" i="17"/>
  <c r="J2931" i="17"/>
  <c r="J2937" i="17"/>
  <c r="J2943" i="17"/>
  <c r="J2949" i="17"/>
  <c r="J2955" i="17"/>
  <c r="J2961" i="17"/>
  <c r="J2967" i="17"/>
  <c r="J2973" i="17"/>
  <c r="J2979" i="17"/>
  <c r="J2985" i="17"/>
  <c r="J2991" i="17"/>
  <c r="J2997" i="17"/>
  <c r="J3003" i="17"/>
  <c r="J3009" i="17"/>
  <c r="J3015" i="17"/>
  <c r="J3021" i="17"/>
  <c r="J3033" i="17"/>
  <c r="J3039" i="17"/>
  <c r="J1257" i="17"/>
  <c r="J1379" i="17"/>
  <c r="J1398" i="17"/>
  <c r="J1437" i="17"/>
  <c r="J1476" i="17"/>
  <c r="J1495" i="17"/>
  <c r="J1543" i="17"/>
  <c r="J1573" i="17"/>
  <c r="J1620" i="17"/>
  <c r="J1671" i="17"/>
  <c r="J1679" i="17"/>
  <c r="J1726" i="17"/>
  <c r="J1737" i="17"/>
  <c r="J1815" i="17"/>
  <c r="J1823" i="17"/>
  <c r="J1842" i="17"/>
  <c r="J1920" i="17"/>
  <c r="J2034" i="17"/>
  <c r="J2044" i="17"/>
  <c r="J2071" i="17"/>
  <c r="J2107" i="17"/>
  <c r="J2143" i="17"/>
  <c r="J2179" i="17"/>
  <c r="J2215" i="17"/>
  <c r="J2251" i="17"/>
  <c r="J2287" i="17"/>
  <c r="J2323" i="17"/>
  <c r="J2359" i="17"/>
  <c r="J2395" i="17"/>
  <c r="J2429" i="17"/>
  <c r="J2454" i="17"/>
  <c r="J2477" i="17"/>
  <c r="J2485" i="17"/>
  <c r="J2508" i="17"/>
  <c r="J2516" i="17"/>
  <c r="J2546" i="17"/>
  <c r="J2554" i="17"/>
  <c r="J2562" i="17"/>
  <c r="J2570" i="17"/>
  <c r="J2578" i="17"/>
  <c r="J2665" i="17"/>
  <c r="J2678" i="17"/>
  <c r="J2691" i="17"/>
  <c r="J3022" i="17"/>
  <c r="J3088" i="17"/>
  <c r="J3106" i="17"/>
  <c r="J3118" i="17"/>
  <c r="J3136" i="17"/>
  <c r="J3154" i="17"/>
  <c r="J3172" i="17"/>
  <c r="J3184" i="17"/>
  <c r="J1429" i="17"/>
  <c r="J1468" i="17"/>
  <c r="J1516" i="17"/>
  <c r="J1582" i="17"/>
  <c r="J1661" i="17"/>
  <c r="J1765" i="17"/>
  <c r="J1776" i="17"/>
  <c r="J1882" i="17"/>
  <c r="J1929" i="17"/>
  <c r="J1968" i="17"/>
  <c r="J1987" i="17"/>
  <c r="J2026" i="17"/>
  <c r="J2081" i="17"/>
  <c r="J2117" i="17"/>
  <c r="J2153" i="17"/>
  <c r="J2189" i="17"/>
  <c r="J2225" i="17"/>
  <c r="J2261" i="17"/>
  <c r="J2297" i="17"/>
  <c r="J2333" i="17"/>
  <c r="J2369" i="17"/>
  <c r="J2405" i="17"/>
  <c r="J2438" i="17"/>
  <c r="J2447" i="17"/>
  <c r="J2462" i="17"/>
  <c r="J2501" i="17"/>
  <c r="J2532" i="17"/>
  <c r="J2539" i="17"/>
  <c r="J2586" i="17"/>
  <c r="J2593" i="17"/>
  <c r="J2609" i="17"/>
  <c r="J2616" i="17"/>
  <c r="J2623" i="17"/>
  <c r="J2630" i="17"/>
  <c r="J2645" i="17"/>
  <c r="J2652" i="17"/>
  <c r="J2659" i="17"/>
  <c r="J2672" i="17"/>
  <c r="J2685" i="17"/>
  <c r="J2698" i="17"/>
  <c r="J2704" i="17"/>
  <c r="J2710" i="17"/>
  <c r="J2716" i="17"/>
  <c r="J2722" i="17"/>
  <c r="J2728" i="17"/>
  <c r="J2734" i="17"/>
  <c r="J2740" i="17"/>
  <c r="J2746" i="17"/>
  <c r="J2752" i="17"/>
  <c r="J2758" i="17"/>
  <c r="J2764" i="17"/>
  <c r="J2770" i="17"/>
  <c r="J2776" i="17"/>
  <c r="J2782" i="17"/>
  <c r="J2788" i="17"/>
  <c r="J2794" i="17"/>
  <c r="J2800" i="17"/>
  <c r="J2806" i="17"/>
  <c r="J2812" i="17"/>
  <c r="J2818" i="17"/>
  <c r="J2824" i="17"/>
  <c r="J2830" i="17"/>
  <c r="J2836" i="17"/>
  <c r="J2842" i="17"/>
  <c r="J2848" i="17"/>
  <c r="J2854" i="17"/>
  <c r="J2860" i="17"/>
  <c r="J2866" i="17"/>
  <c r="J2872" i="17"/>
  <c r="J2878" i="17"/>
  <c r="J2884" i="17"/>
  <c r="J2890" i="17"/>
  <c r="J2896" i="17"/>
  <c r="J2902" i="17"/>
  <c r="J2908" i="17"/>
  <c r="J2914" i="17"/>
  <c r="J2920" i="17"/>
  <c r="J2926" i="17"/>
  <c r="J2932" i="17"/>
  <c r="J2938" i="17"/>
  <c r="J2944" i="17"/>
  <c r="J2950" i="17"/>
  <c r="J2956" i="17"/>
  <c r="J2962" i="17"/>
  <c r="J2968" i="17"/>
  <c r="J2974" i="17"/>
  <c r="J2980" i="17"/>
  <c r="J2986" i="17"/>
  <c r="J2992" i="17"/>
  <c r="J2998" i="17"/>
  <c r="J3004" i="17"/>
  <c r="J3010" i="17"/>
  <c r="J3016" i="17"/>
  <c r="J3028" i="17"/>
  <c r="J3034" i="17"/>
  <c r="J3040" i="17"/>
  <c r="J3046" i="17"/>
  <c r="J3052" i="17"/>
  <c r="J3058" i="17"/>
  <c r="J3064" i="17"/>
  <c r="J3070" i="17"/>
  <c r="J3076" i="17"/>
  <c r="J3082" i="17"/>
  <c r="J3094" i="17"/>
  <c r="J3100" i="17"/>
  <c r="J3112" i="17"/>
  <c r="J3124" i="17"/>
  <c r="J3130" i="17"/>
  <c r="J3142" i="17"/>
  <c r="J3148" i="17"/>
  <c r="J3160" i="17"/>
  <c r="J3166" i="17"/>
  <c r="J856" i="17"/>
  <c r="J950" i="17"/>
  <c r="J1329" i="17"/>
  <c r="J1371" i="17"/>
  <c r="J1419" i="17"/>
  <c r="J1477" i="17"/>
  <c r="J1527" i="17"/>
  <c r="J1593" i="17"/>
  <c r="J1621" i="17"/>
  <c r="J1672" i="17"/>
  <c r="J1738" i="17"/>
  <c r="J1816" i="17"/>
  <c r="J1824" i="17"/>
  <c r="J1863" i="17"/>
  <c r="J1921" i="17"/>
  <c r="J1960" i="17"/>
  <c r="J2008" i="17"/>
  <c r="J904" i="17"/>
  <c r="J1362" i="17"/>
  <c r="J1410" i="17"/>
  <c r="J1469" i="17"/>
  <c r="J1517" i="17"/>
  <c r="J1555" i="17"/>
  <c r="J1575" i="17"/>
  <c r="J1613" i="17"/>
  <c r="J1653" i="17"/>
  <c r="J1710" i="17"/>
  <c r="J1719" i="17"/>
  <c r="J1883" i="17"/>
  <c r="J1320" i="17"/>
  <c r="J1431" i="17"/>
  <c r="J1509" i="17"/>
  <c r="J1528" i="17"/>
  <c r="J1566" i="17"/>
  <c r="J1673" i="17"/>
  <c r="J1758" i="17"/>
  <c r="J1798" i="17"/>
  <c r="J1817" i="17"/>
  <c r="J1855" i="17"/>
  <c r="J1864" i="17"/>
  <c r="J1903" i="17"/>
  <c r="J1913" i="17"/>
  <c r="J1961" i="17"/>
  <c r="J1355" i="17"/>
  <c r="J1363" i="17"/>
  <c r="J1373" i="17"/>
  <c r="J1383" i="17"/>
  <c r="J1411" i="17"/>
  <c r="J1451" i="17"/>
  <c r="J1462" i="17"/>
  <c r="J1576" i="17"/>
  <c r="J1606" i="17"/>
  <c r="J1614" i="17"/>
  <c r="J1645" i="17"/>
  <c r="J1654" i="17"/>
  <c r="J1711" i="17"/>
  <c r="J1720" i="17"/>
  <c r="J1750" i="17"/>
  <c r="J1809" i="17"/>
  <c r="J1923" i="17"/>
  <c r="J1953" i="17"/>
  <c r="J1403" i="17"/>
  <c r="J1491" i="17"/>
  <c r="J1510" i="17"/>
  <c r="J1540" i="17"/>
  <c r="J1548" i="17"/>
  <c r="J1693" i="17"/>
  <c r="J1759" i="17"/>
  <c r="J1818" i="17"/>
  <c r="J1895" i="17"/>
  <c r="J1962" i="17"/>
  <c r="J1972" i="17"/>
  <c r="J2001" i="17"/>
  <c r="J1193" i="17"/>
  <c r="J1356" i="17"/>
  <c r="J1463" i="17"/>
  <c r="J1501" i="17"/>
  <c r="J1607" i="17"/>
  <c r="J1685" i="17"/>
  <c r="J1704" i="17"/>
  <c r="J3658" i="17"/>
  <c r="J3652" i="17"/>
  <c r="J3628" i="17"/>
  <c r="J3610" i="17"/>
  <c r="J3598" i="17"/>
  <c r="J3580" i="17"/>
  <c r="J3556" i="17"/>
  <c r="J3544" i="17"/>
  <c r="J3520" i="17"/>
  <c r="J3502" i="17"/>
  <c r="J3484" i="17"/>
  <c r="J3472" i="17"/>
  <c r="J3448" i="17"/>
  <c r="J3430" i="17"/>
  <c r="J3394" i="17"/>
  <c r="J3358" i="17"/>
  <c r="J3310" i="17"/>
  <c r="J3232" i="17"/>
  <c r="J3073" i="17"/>
  <c r="J3019" i="17"/>
  <c r="J2976" i="17"/>
  <c r="J3645" i="17"/>
  <c r="J3621" i="17"/>
  <c r="J3597" i="17"/>
  <c r="J3579" i="17"/>
  <c r="J3567" i="17"/>
  <c r="J3543" i="17"/>
  <c r="J3417" i="17"/>
  <c r="J3656" i="17"/>
  <c r="J3650" i="17"/>
  <c r="J3638" i="17"/>
  <c r="J3632" i="17"/>
  <c r="J3620" i="17"/>
  <c r="J3608" i="17"/>
  <c r="J3596" i="17"/>
  <c r="J3590" i="17"/>
  <c r="J3578" i="17"/>
  <c r="J3566" i="17"/>
  <c r="J3560" i="17"/>
  <c r="J3548" i="17"/>
  <c r="J3542" i="17"/>
  <c r="J3530" i="17"/>
  <c r="J3524" i="17"/>
  <c r="J3518" i="17"/>
  <c r="J3512" i="17"/>
  <c r="J3500" i="17"/>
  <c r="J3494" i="17"/>
  <c r="J3488" i="17"/>
  <c r="J3476" i="17"/>
  <c r="J3470" i="17"/>
  <c r="J3458" i="17"/>
  <c r="J3452" i="17"/>
  <c r="J3446" i="17"/>
  <c r="J3434" i="17"/>
  <c r="J3428" i="17"/>
  <c r="J3422" i="17"/>
  <c r="J3410" i="17"/>
  <c r="J3404" i="17"/>
  <c r="J3392" i="17"/>
  <c r="J3386" i="17"/>
  <c r="J3380" i="17"/>
  <c r="J3368" i="17"/>
  <c r="J3362" i="17"/>
  <c r="J3356" i="17"/>
  <c r="J3344" i="17"/>
  <c r="J3338" i="17"/>
  <c r="J3332" i="17"/>
  <c r="J3320" i="17"/>
  <c r="J3314" i="17"/>
  <c r="J3302" i="17"/>
  <c r="J3284" i="17"/>
  <c r="J3272" i="17"/>
  <c r="J3266" i="17"/>
  <c r="J3254" i="17"/>
  <c r="J3242" i="17"/>
  <c r="J3230" i="17"/>
  <c r="J3218" i="17"/>
  <c r="J3200" i="17"/>
  <c r="J3181" i="17"/>
  <c r="J3175" i="17"/>
  <c r="J3162" i="17"/>
  <c r="J3149" i="17"/>
  <c r="J3129" i="17"/>
  <c r="J3116" i="17"/>
  <c r="J3103" i="17"/>
  <c r="J3090" i="17"/>
  <c r="J3077" i="17"/>
  <c r="J3057" i="17"/>
  <c r="J3044" i="17"/>
  <c r="J3037" i="17"/>
  <c r="J3030" i="17"/>
  <c r="J2957" i="17"/>
  <c r="J2933" i="17"/>
  <c r="J2909" i="17"/>
  <c r="J2885" i="17"/>
  <c r="J2861" i="17"/>
  <c r="J2837" i="17"/>
  <c r="J2813" i="17"/>
  <c r="J2789" i="17"/>
  <c r="J2765" i="17"/>
  <c r="J2741" i="17"/>
  <c r="J2717" i="17"/>
  <c r="J2693" i="17"/>
  <c r="J2676" i="17"/>
  <c r="J2660" i="17"/>
  <c r="J2624" i="17"/>
  <c r="J2588" i="17"/>
  <c r="J2551" i="17"/>
  <c r="J2533" i="17"/>
  <c r="J2506" i="17"/>
  <c r="J2488" i="17"/>
  <c r="J2432" i="17"/>
  <c r="J2424" i="17"/>
  <c r="J2354" i="17"/>
  <c r="J2346" i="17"/>
  <c r="J2316" i="17"/>
  <c r="J2246" i="17"/>
  <c r="J2238" i="17"/>
  <c r="J2208" i="17"/>
  <c r="J2138" i="17"/>
  <c r="J2130" i="17"/>
  <c r="J2100" i="17"/>
  <c r="J1743" i="17"/>
  <c r="J1638" i="17"/>
  <c r="F4" i="17"/>
  <c r="F3" i="17"/>
  <c r="E4" i="17"/>
  <c r="E3" i="17"/>
  <c r="D11" i="17"/>
  <c r="E7318" i="17"/>
  <c r="D18" i="9" l="1"/>
  <c r="F18" i="9"/>
  <c r="D4" i="17" s="1"/>
  <c r="F14" i="9"/>
  <c r="D3" i="17" s="1"/>
  <c r="D14" i="9"/>
  <c r="I18" i="9" l="1"/>
  <c r="C4" i="17"/>
  <c r="B4" i="17"/>
  <c r="I14" i="9"/>
  <c r="C3" i="17"/>
  <c r="H11" i="17" s="1"/>
  <c r="B3" i="17"/>
  <c r="F11" i="17" s="1"/>
  <c r="H4" i="17"/>
  <c r="G4" i="17"/>
  <c r="G3" i="17"/>
  <c r="H3" i="17"/>
  <c r="F12" i="17" l="1"/>
  <c r="F3664" i="17"/>
  <c r="F3663" i="17"/>
  <c r="F3662" i="17"/>
  <c r="F3655" i="17"/>
  <c r="F3660" i="17"/>
  <c r="F3661" i="17"/>
  <c r="F3659" i="17"/>
  <c r="F3454" i="17"/>
  <c r="F3600" i="17"/>
  <c r="F3384" i="17"/>
  <c r="F3142" i="17"/>
  <c r="F3545" i="17"/>
  <c r="F1774" i="17"/>
  <c r="F3296" i="17"/>
  <c r="F2851" i="17"/>
  <c r="F2579" i="17"/>
  <c r="F1751" i="17"/>
  <c r="F3129" i="17"/>
  <c r="F3380" i="17"/>
  <c r="F2892" i="17"/>
  <c r="F2924" i="17"/>
  <c r="F3096" i="17"/>
  <c r="F2792" i="17"/>
  <c r="F2215" i="17"/>
  <c r="F3095" i="17"/>
  <c r="F3017" i="17"/>
  <c r="F3310" i="17"/>
  <c r="F3198" i="17"/>
  <c r="F3123" i="17"/>
  <c r="F3287" i="17"/>
  <c r="F3345" i="17"/>
  <c r="F2536" i="17"/>
  <c r="F3276" i="17"/>
  <c r="F2830" i="17"/>
  <c r="F3584" i="17"/>
  <c r="F3183" i="17"/>
  <c r="F2615" i="17"/>
  <c r="F3524" i="17"/>
  <c r="F3144" i="17"/>
  <c r="F2519" i="17"/>
  <c r="F3455" i="17"/>
  <c r="F3077" i="17"/>
  <c r="F2312" i="17"/>
  <c r="F2297" i="17"/>
  <c r="F3630" i="17"/>
  <c r="F3414" i="17"/>
  <c r="F3196" i="17"/>
  <c r="F2938" i="17"/>
  <c r="F2552" i="17"/>
  <c r="F1149" i="17"/>
  <c r="F151" i="17"/>
  <c r="F68" i="17"/>
  <c r="F48" i="17"/>
  <c r="F217" i="17"/>
  <c r="F363" i="17"/>
  <c r="F507" i="17"/>
  <c r="F651" i="17"/>
  <c r="F795" i="17"/>
  <c r="F939" i="17"/>
  <c r="F1083" i="17"/>
  <c r="F1227" i="17"/>
  <c r="F149" i="17"/>
  <c r="F304" i="17"/>
  <c r="F448" i="17"/>
  <c r="F592" i="17"/>
  <c r="F736" i="17"/>
  <c r="F880" i="17"/>
  <c r="F1024" i="17"/>
  <c r="F78" i="17"/>
  <c r="F245" i="17"/>
  <c r="F389" i="17"/>
  <c r="F533" i="17"/>
  <c r="F677" i="17"/>
  <c r="F181" i="17"/>
  <c r="F330" i="17"/>
  <c r="F13" i="17"/>
  <c r="F262" i="17"/>
  <c r="F2903" i="17"/>
  <c r="F3418" i="17"/>
  <c r="F3513" i="17"/>
  <c r="F2676" i="17"/>
  <c r="F3359" i="17"/>
  <c r="F3635" i="17"/>
  <c r="F3271" i="17"/>
  <c r="F2804" i="17"/>
  <c r="F2484" i="17"/>
  <c r="F1270" i="17"/>
  <c r="F2947" i="17"/>
  <c r="F2564" i="17"/>
  <c r="F2566" i="17"/>
  <c r="F693" i="17"/>
  <c r="F2483" i="17"/>
  <c r="F2008" i="17"/>
  <c r="F3560" i="17"/>
  <c r="F2742" i="17"/>
  <c r="F2832" i="17"/>
  <c r="F2627" i="17"/>
  <c r="F3124" i="17"/>
  <c r="F3018" i="17"/>
  <c r="F3223" i="17"/>
  <c r="F3281" i="17"/>
  <c r="F2440" i="17"/>
  <c r="F3251" i="17"/>
  <c r="F2772" i="17"/>
  <c r="F3525" i="17"/>
  <c r="F3146" i="17"/>
  <c r="F2531" i="17"/>
  <c r="F3490" i="17"/>
  <c r="F3107" i="17"/>
  <c r="F2423" i="17"/>
  <c r="F3425" i="17"/>
  <c r="F3035" i="17"/>
  <c r="F2127" i="17"/>
  <c r="F2200" i="17"/>
  <c r="F3610" i="17"/>
  <c r="F3394" i="17"/>
  <c r="F3174" i="17"/>
  <c r="F2919" i="17"/>
  <c r="F2504" i="17"/>
  <c r="F19" i="17"/>
  <c r="F163" i="17"/>
  <c r="F80" i="17"/>
  <c r="F62" i="17"/>
  <c r="F230" i="17"/>
  <c r="F375" i="17"/>
  <c r="F519" i="17"/>
  <c r="F663" i="17"/>
  <c r="F807" i="17"/>
  <c r="F951" i="17"/>
  <c r="F1095" i="17"/>
  <c r="F1239" i="17"/>
  <c r="F165" i="17"/>
  <c r="F316" i="17"/>
  <c r="F460" i="17"/>
  <c r="F604" i="17"/>
  <c r="F748" i="17"/>
  <c r="F892" i="17"/>
  <c r="F1036" i="17"/>
  <c r="F94" i="17"/>
  <c r="F257" i="17"/>
  <c r="F401" i="17"/>
  <c r="F545" i="17"/>
  <c r="F23" i="17"/>
  <c r="F194" i="17"/>
  <c r="F342" i="17"/>
  <c r="F33" i="17"/>
  <c r="F278" i="17"/>
  <c r="F3634" i="17"/>
  <c r="F3200" i="17"/>
  <c r="F3065" i="17"/>
  <c r="F3297" i="17"/>
  <c r="F3105" i="17"/>
  <c r="F3605" i="17"/>
  <c r="F3237" i="17"/>
  <c r="F2753" i="17"/>
  <c r="F2392" i="17"/>
  <c r="F3161" i="17"/>
  <c r="F2663" i="17"/>
  <c r="F3222" i="17"/>
  <c r="F2387" i="17"/>
  <c r="F3595" i="17"/>
  <c r="F157" i="17"/>
  <c r="F3503" i="17"/>
  <c r="F3559" i="17"/>
  <c r="F2231" i="17"/>
  <c r="F2632" i="17"/>
  <c r="F3451" i="17"/>
  <c r="F3059" i="17"/>
  <c r="F2847" i="17"/>
  <c r="F3082" i="17"/>
  <c r="F3185" i="17"/>
  <c r="F2372" i="17"/>
  <c r="F3221" i="17"/>
  <c r="F2709" i="17"/>
  <c r="F3491" i="17"/>
  <c r="F3118" i="17"/>
  <c r="F2435" i="17"/>
  <c r="F3456" i="17"/>
  <c r="F3078" i="17"/>
  <c r="F2324" i="17"/>
  <c r="F3396" i="17"/>
  <c r="F2995" i="17"/>
  <c r="F1879" i="17"/>
  <c r="F2092" i="17"/>
  <c r="F3594" i="17"/>
  <c r="F3378" i="17"/>
  <c r="F3156" i="17"/>
  <c r="F2891" i="17"/>
  <c r="F2456" i="17"/>
  <c r="F31" i="17"/>
  <c r="F175" i="17"/>
  <c r="F92" i="17"/>
  <c r="F76" i="17"/>
  <c r="F243" i="17"/>
  <c r="F387" i="17"/>
  <c r="F531" i="17"/>
  <c r="F675" i="17"/>
  <c r="F819" i="17"/>
  <c r="F963" i="17"/>
  <c r="F1107" i="17"/>
  <c r="F1251" i="17"/>
  <c r="F179" i="17"/>
  <c r="F328" i="17"/>
  <c r="F472" i="17"/>
  <c r="F616" i="17"/>
  <c r="F760" i="17"/>
  <c r="F904" i="17"/>
  <c r="F1048" i="17"/>
  <c r="F108" i="17"/>
  <c r="F269" i="17"/>
  <c r="F413" i="17"/>
  <c r="F557" i="17"/>
  <c r="F37" i="17"/>
  <c r="F207" i="17"/>
  <c r="F354" i="17"/>
  <c r="F3611" i="17"/>
  <c r="F2517" i="17"/>
  <c r="F3477" i="17"/>
  <c r="F2920" i="17"/>
  <c r="F3360" i="17"/>
  <c r="F2580" i="17"/>
  <c r="F2895" i="17"/>
  <c r="F3417" i="17"/>
  <c r="F1649" i="17"/>
  <c r="F2879" i="17"/>
  <c r="F3476" i="17"/>
  <c r="F3186" i="17"/>
  <c r="F2248" i="17"/>
  <c r="F3257" i="17"/>
  <c r="F3060" i="17"/>
  <c r="F3656" i="17"/>
  <c r="F3473" i="17"/>
  <c r="F3081" i="17"/>
  <c r="F3492" i="17"/>
  <c r="F2922" i="17"/>
  <c r="F3432" i="17"/>
  <c r="F2921" i="17"/>
  <c r="F3583" i="17"/>
  <c r="F2996" i="17"/>
  <c r="F3612" i="17"/>
  <c r="F3143" i="17"/>
  <c r="F768" i="17"/>
  <c r="F1187" i="17"/>
  <c r="F3450" i="17"/>
  <c r="F3117" i="17"/>
  <c r="F2759" i="17"/>
  <c r="F1711" i="17"/>
  <c r="F199" i="17"/>
  <c r="F152" i="17"/>
  <c r="F191" i="17"/>
  <c r="F411" i="17"/>
  <c r="F591" i="17"/>
  <c r="F771" i="17"/>
  <c r="F987" i="17"/>
  <c r="F1167" i="17"/>
  <c r="F121" i="17"/>
  <c r="F352" i="17"/>
  <c r="F532" i="17"/>
  <c r="F712" i="17"/>
  <c r="F928" i="17"/>
  <c r="F1108" i="17"/>
  <c r="F219" i="17"/>
  <c r="F437" i="17"/>
  <c r="F617" i="17"/>
  <c r="F153" i="17"/>
  <c r="F378" i="17"/>
  <c r="F143" i="17"/>
  <c r="F406" i="17"/>
  <c r="F606" i="17"/>
  <c r="F786" i="17"/>
  <c r="F958" i="17"/>
  <c r="F1129" i="17"/>
  <c r="F1284" i="17"/>
  <c r="F1428" i="17"/>
  <c r="F1572" i="17"/>
  <c r="F1716" i="17"/>
  <c r="F1860" i="17"/>
  <c r="F2004" i="17"/>
  <c r="F38" i="17"/>
  <c r="F283" i="17"/>
  <c r="F493" i="17"/>
  <c r="F685" i="17"/>
  <c r="F859" i="17"/>
  <c r="F1031" i="17"/>
  <c r="F1196" i="17"/>
  <c r="F1345" i="17"/>
  <c r="F1489" i="17"/>
  <c r="F1633" i="17"/>
  <c r="F1777" i="17"/>
  <c r="F1921" i="17"/>
  <c r="F2065" i="17"/>
  <c r="F2209" i="17"/>
  <c r="F248" i="17"/>
  <c r="F464" i="17"/>
  <c r="F656" i="17"/>
  <c r="F830" i="17"/>
  <c r="F1004" i="17"/>
  <c r="F1171" i="17"/>
  <c r="F1322" i="17"/>
  <c r="F1466" i="17"/>
  <c r="F1610" i="17"/>
  <c r="F1754" i="17"/>
  <c r="F1898" i="17"/>
  <c r="F2042" i="17"/>
  <c r="F249" i="17"/>
  <c r="F465" i="17"/>
  <c r="F85" i="17"/>
  <c r="F66" i="17"/>
  <c r="F25" i="17"/>
  <c r="F418" i="17"/>
  <c r="F696" i="17"/>
  <c r="F926" i="17"/>
  <c r="F1153" i="17"/>
  <c r="F1354" i="17"/>
  <c r="F1546" i="17"/>
  <c r="F1738" i="17"/>
  <c r="F1930" i="17"/>
  <c r="F2116" i="17"/>
  <c r="F2269" i="17"/>
  <c r="F2413" i="17"/>
  <c r="F2557" i="17"/>
  <c r="F2701" i="17"/>
  <c r="F2845" i="17"/>
  <c r="F2989" i="17"/>
  <c r="F3133" i="17"/>
  <c r="F214" i="17"/>
  <c r="F548" i="17"/>
  <c r="F794" i="17"/>
  <c r="F1026" i="17"/>
  <c r="F1243" i="17"/>
  <c r="F1436" i="17"/>
  <c r="F1628" i="17"/>
  <c r="F1820" i="17"/>
  <c r="F2012" i="17"/>
  <c r="F2183" i="17"/>
  <c r="F2330" i="17"/>
  <c r="F2474" i="17"/>
  <c r="F2618" i="17"/>
  <c r="F2762" i="17"/>
  <c r="F2906" i="17"/>
  <c r="F3050" i="17"/>
  <c r="F312" i="17"/>
  <c r="F618" i="17"/>
  <c r="F853" i="17"/>
  <c r="F1085" i="17"/>
  <c r="F1293" i="17"/>
  <c r="F1485" i="17"/>
  <c r="F1677" i="17"/>
  <c r="F1869" i="17"/>
  <c r="F2060" i="17"/>
  <c r="F2223" i="17"/>
  <c r="F2367" i="17"/>
  <c r="F2511" i="17"/>
  <c r="F2655" i="17"/>
  <c r="F2799" i="17"/>
  <c r="F397" i="17"/>
  <c r="F682" i="17"/>
  <c r="F912" i="17"/>
  <c r="F346" i="17"/>
  <c r="F644" i="17"/>
  <c r="F877" i="17"/>
  <c r="F1109" i="17"/>
  <c r="F1313" i="17"/>
  <c r="F1505" i="17"/>
  <c r="F347" i="17"/>
  <c r="F645" i="17"/>
  <c r="F878" i="17"/>
  <c r="F1110" i="17"/>
  <c r="F1314" i="17"/>
  <c r="F1506" i="17"/>
  <c r="F224" i="17"/>
  <c r="F553" i="17"/>
  <c r="F804" i="17"/>
  <c r="F1034" i="17"/>
  <c r="F1252" i="17"/>
  <c r="F1444" i="17"/>
  <c r="F69" i="17"/>
  <c r="F457" i="17"/>
  <c r="F727" i="17"/>
  <c r="F957" i="17"/>
  <c r="F1181" i="17"/>
  <c r="F1379" i="17"/>
  <c r="F70" i="17"/>
  <c r="F466" i="17"/>
  <c r="F731" i="17"/>
  <c r="F961" i="17"/>
  <c r="F694" i="17"/>
  <c r="F1351" i="17"/>
  <c r="F1713" i="17"/>
  <c r="F1971" i="17"/>
  <c r="F2201" i="17"/>
  <c r="F2394" i="17"/>
  <c r="F2586" i="17"/>
  <c r="F2778" i="17"/>
  <c r="F2955" i="17"/>
  <c r="F3125" i="17"/>
  <c r="F3277" i="17"/>
  <c r="F3421" i="17"/>
  <c r="F3565" i="17"/>
  <c r="F3650" i="17"/>
  <c r="F3376" i="17"/>
  <c r="F309" i="17"/>
  <c r="F1193" i="17"/>
  <c r="F1630" i="17"/>
  <c r="F1888" i="17"/>
  <c r="F2133" i="17"/>
  <c r="F2332" i="17"/>
  <c r="F2524" i="17"/>
  <c r="F2716" i="17"/>
  <c r="F2898" i="17"/>
  <c r="F3070" i="17"/>
  <c r="F3230" i="17"/>
  <c r="F3374" i="17"/>
  <c r="F3518" i="17"/>
  <c r="F3519" i="17"/>
  <c r="F3568" i="17"/>
  <c r="F537" i="17"/>
  <c r="F1279" i="17"/>
  <c r="F1673" i="17"/>
  <c r="F1928" i="17"/>
  <c r="F2167" i="17"/>
  <c r="F2363" i="17"/>
  <c r="F2555" i="17"/>
  <c r="F2747" i="17"/>
  <c r="F2927" i="17"/>
  <c r="F3101" i="17"/>
  <c r="F3255" i="17"/>
  <c r="F3531" i="17"/>
  <c r="F2800" i="17"/>
  <c r="F866" i="17"/>
  <c r="F1434" i="17"/>
  <c r="F1761" i="17"/>
  <c r="F2019" i="17"/>
  <c r="F2238" i="17"/>
  <c r="F2430" i="17"/>
  <c r="F2622" i="17"/>
  <c r="F2814" i="17"/>
  <c r="F2986" i="17"/>
  <c r="F3154" i="17"/>
  <c r="F3448" i="17"/>
  <c r="F29" i="17"/>
  <c r="F1120" i="17"/>
  <c r="F1582" i="17"/>
  <c r="F1846" i="17"/>
  <c r="F2097" i="17"/>
  <c r="F2302" i="17"/>
  <c r="F2560" i="17"/>
  <c r="F563" i="17"/>
  <c r="F1289" i="17"/>
  <c r="F1679" i="17"/>
  <c r="F1937" i="17"/>
  <c r="F2174" i="17"/>
  <c r="F2369" i="17"/>
  <c r="F2561" i="17"/>
  <c r="F72" i="17"/>
  <c r="F1133" i="17"/>
  <c r="F1589" i="17"/>
  <c r="F1851" i="17"/>
  <c r="F2099" i="17"/>
  <c r="F2304" i="17"/>
  <c r="F2496" i="17"/>
  <c r="F2688" i="17"/>
  <c r="F889" i="17"/>
  <c r="F1448" i="17"/>
  <c r="F1768" i="17"/>
  <c r="F2023" i="17"/>
  <c r="F2242" i="17"/>
  <c r="F2434" i="17"/>
  <c r="F2626" i="17"/>
  <c r="F981" i="17"/>
  <c r="F1494" i="17"/>
  <c r="F1793" i="17"/>
  <c r="F2048" i="17"/>
  <c r="F2261" i="17"/>
  <c r="F982" i="17"/>
  <c r="F1495" i="17"/>
  <c r="F1794" i="17"/>
  <c r="F2049" i="17"/>
  <c r="F2262" i="17"/>
  <c r="F587" i="17"/>
  <c r="F1304" i="17"/>
  <c r="F3429" i="17"/>
  <c r="F3155" i="17"/>
  <c r="F3420" i="17"/>
  <c r="F3488" i="17"/>
  <c r="F2950" i="17"/>
  <c r="F2946" i="17"/>
  <c r="F3330" i="17"/>
  <c r="F2488" i="17"/>
  <c r="F2849" i="17"/>
  <c r="F3294" i="17"/>
  <c r="F3599" i="17"/>
  <c r="F2375" i="17"/>
  <c r="F3324" i="17"/>
  <c r="F3053" i="17"/>
  <c r="F3632" i="17"/>
  <c r="F3122" i="17"/>
  <c r="F2032" i="17"/>
  <c r="F3563" i="17"/>
  <c r="F3405" i="17"/>
  <c r="F3045" i="17"/>
  <c r="F3467" i="17"/>
  <c r="F2876" i="17"/>
  <c r="F3402" i="17"/>
  <c r="F2875" i="17"/>
  <c r="F3549" i="17"/>
  <c r="F2952" i="17"/>
  <c r="F3582" i="17"/>
  <c r="F3106" i="17"/>
  <c r="F2768" i="17"/>
  <c r="F307" i="17"/>
  <c r="F3430" i="17"/>
  <c r="F3094" i="17"/>
  <c r="F2729" i="17"/>
  <c r="F1568" i="17"/>
  <c r="F211" i="17"/>
  <c r="F164" i="17"/>
  <c r="F204" i="17"/>
  <c r="F423" i="17"/>
  <c r="F603" i="17"/>
  <c r="F783" i="17"/>
  <c r="F999" i="17"/>
  <c r="F1179" i="17"/>
  <c r="F135" i="17"/>
  <c r="F364" i="17"/>
  <c r="F544" i="17"/>
  <c r="F724" i="17"/>
  <c r="F940" i="17"/>
  <c r="F22" i="17"/>
  <c r="F232" i="17"/>
  <c r="F449" i="17"/>
  <c r="F629" i="17"/>
  <c r="F167" i="17"/>
  <c r="F390" i="17"/>
  <c r="F161" i="17"/>
  <c r="F422" i="17"/>
  <c r="F621" i="17"/>
  <c r="F800" i="17"/>
  <c r="F972" i="17"/>
  <c r="F1142" i="17"/>
  <c r="F1296" i="17"/>
  <c r="F1440" i="17"/>
  <c r="F1584" i="17"/>
  <c r="F1728" i="17"/>
  <c r="F1872" i="17"/>
  <c r="F2016" i="17"/>
  <c r="F58" i="17"/>
  <c r="F299" i="17"/>
  <c r="F511" i="17"/>
  <c r="F701" i="17"/>
  <c r="F873" i="17"/>
  <c r="F1045" i="17"/>
  <c r="F1209" i="17"/>
  <c r="F1357" i="17"/>
  <c r="F1501" i="17"/>
  <c r="F1645" i="17"/>
  <c r="F1789" i="17"/>
  <c r="F1933" i="17"/>
  <c r="F2077" i="17"/>
  <c r="F15" i="17"/>
  <c r="F264" i="17"/>
  <c r="F479" i="17"/>
  <c r="F671" i="17"/>
  <c r="F846" i="17"/>
  <c r="F1018" i="17"/>
  <c r="F1184" i="17"/>
  <c r="F1334" i="17"/>
  <c r="F1478" i="17"/>
  <c r="F1622" i="17"/>
  <c r="F1766" i="17"/>
  <c r="F1910" i="17"/>
  <c r="F16" i="17"/>
  <c r="F265" i="17"/>
  <c r="F480" i="17"/>
  <c r="F105" i="17"/>
  <c r="F86" i="17"/>
  <c r="F30" i="17"/>
  <c r="F446" i="17"/>
  <c r="F718" i="17"/>
  <c r="F948" i="17"/>
  <c r="F1173" i="17"/>
  <c r="F1372" i="17"/>
  <c r="F1564" i="17"/>
  <c r="F1756" i="17"/>
  <c r="F1948" i="17"/>
  <c r="F2130" i="17"/>
  <c r="F2281" i="17"/>
  <c r="F2425" i="17"/>
  <c r="F2569" i="17"/>
  <c r="F2713" i="17"/>
  <c r="F2857" i="17"/>
  <c r="F3001" i="17"/>
  <c r="F3145" i="17"/>
  <c r="F252" i="17"/>
  <c r="F570" i="17"/>
  <c r="F813" i="17"/>
  <c r="F1043" i="17"/>
  <c r="F1259" i="17"/>
  <c r="F1451" i="17"/>
  <c r="F1643" i="17"/>
  <c r="F1835" i="17"/>
  <c r="F2027" i="17"/>
  <c r="F2196" i="17"/>
  <c r="F2342" i="17"/>
  <c r="F2486" i="17"/>
  <c r="F2630" i="17"/>
  <c r="F2774" i="17"/>
  <c r="F2918" i="17"/>
  <c r="F3062" i="17"/>
  <c r="F344" i="17"/>
  <c r="F642" i="17"/>
  <c r="F875" i="17"/>
  <c r="F1105" i="17"/>
  <c r="F1311" i="17"/>
  <c r="F1503" i="17"/>
  <c r="F1695" i="17"/>
  <c r="F1887" i="17"/>
  <c r="F2074" i="17"/>
  <c r="F2235" i="17"/>
  <c r="F2379" i="17"/>
  <c r="F2523" i="17"/>
  <c r="F2667" i="17"/>
  <c r="F2811" i="17"/>
  <c r="F421" i="17"/>
  <c r="F704" i="17"/>
  <c r="F934" i="17"/>
  <c r="F374" i="17"/>
  <c r="F662" i="17"/>
  <c r="F896" i="17"/>
  <c r="F1125" i="17"/>
  <c r="F1328" i="17"/>
  <c r="F1520" i="17"/>
  <c r="F379" i="17"/>
  <c r="F666" i="17"/>
  <c r="F897" i="17"/>
  <c r="F1126" i="17"/>
  <c r="F1329" i="17"/>
  <c r="F1521" i="17"/>
  <c r="F261" i="17"/>
  <c r="F582" i="17"/>
  <c r="F823" i="17"/>
  <c r="F1053" i="17"/>
  <c r="F1267" i="17"/>
  <c r="F1459" i="17"/>
  <c r="F111" i="17"/>
  <c r="F487" i="17"/>
  <c r="F749" i="17"/>
  <c r="F979" i="17"/>
  <c r="F1200" i="17"/>
  <c r="F1397" i="17"/>
  <c r="F112" i="17"/>
  <c r="F488" i="17"/>
  <c r="F750" i="17"/>
  <c r="F980" i="17"/>
  <c r="F769" i="17"/>
  <c r="F1386" i="17"/>
  <c r="F1734" i="17"/>
  <c r="F1989" i="17"/>
  <c r="F2217" i="17"/>
  <c r="F2409" i="17"/>
  <c r="F2601" i="17"/>
  <c r="F2793" i="17"/>
  <c r="F2969" i="17"/>
  <c r="F3138" i="17"/>
  <c r="F3289" i="17"/>
  <c r="F3433" i="17"/>
  <c r="F3577" i="17"/>
  <c r="F3327" i="17"/>
  <c r="F3436" i="17"/>
  <c r="F417" i="17"/>
  <c r="F1238" i="17"/>
  <c r="F1651" i="17"/>
  <c r="F1906" i="17"/>
  <c r="F2150" i="17"/>
  <c r="F2347" i="17"/>
  <c r="F2539" i="17"/>
  <c r="F2731" i="17"/>
  <c r="F2912" i="17"/>
  <c r="F3084" i="17"/>
  <c r="F3242" i="17"/>
  <c r="F3386" i="17"/>
  <c r="F3530" i="17"/>
  <c r="F3543" i="17"/>
  <c r="F3616" i="17"/>
  <c r="F631" i="17"/>
  <c r="F1318" i="17"/>
  <c r="F1697" i="17"/>
  <c r="F1952" i="17"/>
  <c r="F2187" i="17"/>
  <c r="F2381" i="17"/>
  <c r="F2573" i="17"/>
  <c r="F2765" i="17"/>
  <c r="F2943" i="17"/>
  <c r="F3114" i="17"/>
  <c r="F3267" i="17"/>
  <c r="F3579" i="17"/>
  <c r="F2859" i="17"/>
  <c r="F943" i="17"/>
  <c r="F1479" i="17"/>
  <c r="F1782" i="17"/>
  <c r="F2037" i="17"/>
  <c r="F2253" i="17"/>
  <c r="F2445" i="17"/>
  <c r="F2637" i="17"/>
  <c r="F2828" i="17"/>
  <c r="F3000" i="17"/>
  <c r="F3167" i="17"/>
  <c r="F3472" i="17"/>
  <c r="F201" i="17"/>
  <c r="F1165" i="17"/>
  <c r="F1607" i="17"/>
  <c r="F1870" i="17"/>
  <c r="F2119" i="17"/>
  <c r="F2320" i="17"/>
  <c r="F2575" i="17"/>
  <c r="F649" i="17"/>
  <c r="F1327" i="17"/>
  <c r="F1700" i="17"/>
  <c r="F1955" i="17"/>
  <c r="F2190" i="17"/>
  <c r="F2384" i="17"/>
  <c r="F2576" i="17"/>
  <c r="F239" i="17"/>
  <c r="F1168" i="17"/>
  <c r="F1615" i="17"/>
  <c r="F1875" i="17"/>
  <c r="F2121" i="17"/>
  <c r="F2322" i="17"/>
  <c r="F2514" i="17"/>
  <c r="F2706" i="17"/>
  <c r="F966" i="17"/>
  <c r="F1486" i="17"/>
  <c r="F1792" i="17"/>
  <c r="F2047" i="17"/>
  <c r="F2260" i="17"/>
  <c r="F2452" i="17"/>
  <c r="F2644" i="17"/>
  <c r="F1039" i="17"/>
  <c r="F1529" i="17"/>
  <c r="F1811" i="17"/>
  <c r="F2067" i="17"/>
  <c r="F2276" i="17"/>
  <c r="F1040" i="17"/>
  <c r="F1530" i="17"/>
  <c r="F1815" i="17"/>
  <c r="F2068" i="17"/>
  <c r="F2277" i="17"/>
  <c r="F678" i="17"/>
  <c r="F1342" i="17"/>
  <c r="F3413" i="17"/>
  <c r="F3202" i="17"/>
  <c r="F2584" i="17"/>
  <c r="F3636" i="17"/>
  <c r="F2967" i="17"/>
  <c r="F3201" i="17"/>
  <c r="F2420" i="17"/>
  <c r="F2802" i="17"/>
  <c r="F3657" i="17"/>
  <c r="F3383" i="17"/>
  <c r="F3596" i="17"/>
  <c r="F3382" i="17"/>
  <c r="F2878" i="17"/>
  <c r="F3539" i="17"/>
  <c r="F1988" i="17"/>
  <c r="F3564" i="17"/>
  <c r="F3440" i="17"/>
  <c r="F2975" i="17"/>
  <c r="F3010" i="17"/>
  <c r="F3437" i="17"/>
  <c r="F2532" i="17"/>
  <c r="F3368" i="17"/>
  <c r="F2824" i="17"/>
  <c r="F3431" i="17"/>
  <c r="F2907" i="17"/>
  <c r="F3548" i="17"/>
  <c r="F2951" i="17"/>
  <c r="F2740" i="17"/>
  <c r="F3358" i="17"/>
  <c r="F3076" i="17"/>
  <c r="F2694" i="17"/>
  <c r="F43" i="17"/>
  <c r="F223" i="17"/>
  <c r="F176" i="17"/>
  <c r="F255" i="17"/>
  <c r="F435" i="17"/>
  <c r="F615" i="17"/>
  <c r="F831" i="17"/>
  <c r="F1011" i="17"/>
  <c r="F1191" i="17"/>
  <c r="F192" i="17"/>
  <c r="F376" i="17"/>
  <c r="F556" i="17"/>
  <c r="F772" i="17"/>
  <c r="F952" i="17"/>
  <c r="F36" i="17"/>
  <c r="F281" i="17"/>
  <c r="F461" i="17"/>
  <c r="F641" i="17"/>
  <c r="F220" i="17"/>
  <c r="F402" i="17"/>
  <c r="F185" i="17"/>
  <c r="F442" i="17"/>
  <c r="F636" i="17"/>
  <c r="F814" i="17"/>
  <c r="F986" i="17"/>
  <c r="F1156" i="17"/>
  <c r="F1308" i="17"/>
  <c r="F1452" i="17"/>
  <c r="F1596" i="17"/>
  <c r="F1740" i="17"/>
  <c r="F1884" i="17"/>
  <c r="F2028" i="17"/>
  <c r="F82" i="17"/>
  <c r="F319" i="17"/>
  <c r="F526" i="17"/>
  <c r="F715" i="17"/>
  <c r="F887" i="17"/>
  <c r="F1061" i="17"/>
  <c r="F1222" i="17"/>
  <c r="F1369" i="17"/>
  <c r="F1513" i="17"/>
  <c r="F1657" i="17"/>
  <c r="F1801" i="17"/>
  <c r="F1945" i="17"/>
  <c r="F2089" i="17"/>
  <c r="F39" i="17"/>
  <c r="F284" i="17"/>
  <c r="F494" i="17"/>
  <c r="F686" i="17"/>
  <c r="F860" i="17"/>
  <c r="F1032" i="17"/>
  <c r="F1197" i="17"/>
  <c r="F1346" i="17"/>
  <c r="F1490" i="17"/>
  <c r="F1634" i="17"/>
  <c r="F1778" i="17"/>
  <c r="F1922" i="17"/>
  <c r="F40" i="17"/>
  <c r="F285" i="17"/>
  <c r="F498" i="17"/>
  <c r="F129" i="17"/>
  <c r="F110" i="17"/>
  <c r="F74" i="17"/>
  <c r="F470" i="17"/>
  <c r="F737" i="17"/>
  <c r="F967" i="17"/>
  <c r="F1189" i="17"/>
  <c r="F1387" i="17"/>
  <c r="F1579" i="17"/>
  <c r="F1771" i="17"/>
  <c r="F1963" i="17"/>
  <c r="F2143" i="17"/>
  <c r="F2293" i="17"/>
  <c r="F2437" i="17"/>
  <c r="F2581" i="17"/>
  <c r="F2725" i="17"/>
  <c r="F2869" i="17"/>
  <c r="F3013" i="17"/>
  <c r="F3157" i="17"/>
  <c r="F286" i="17"/>
  <c r="F596" i="17"/>
  <c r="F835" i="17"/>
  <c r="F1065" i="17"/>
  <c r="F1277" i="17"/>
  <c r="F1469" i="17"/>
  <c r="F1661" i="17"/>
  <c r="F1853" i="17"/>
  <c r="F2045" i="17"/>
  <c r="F2210" i="17"/>
  <c r="F2354" i="17"/>
  <c r="F2498" i="17"/>
  <c r="F2642" i="17"/>
  <c r="F2786" i="17"/>
  <c r="F2930" i="17"/>
  <c r="F3074" i="17"/>
  <c r="F368" i="17"/>
  <c r="F660" i="17"/>
  <c r="F894" i="17"/>
  <c r="F1123" i="17"/>
  <c r="F1326" i="17"/>
  <c r="F1518" i="17"/>
  <c r="F1710" i="17"/>
  <c r="F1902" i="17"/>
  <c r="F2090" i="17"/>
  <c r="F2247" i="17"/>
  <c r="F2391" i="17"/>
  <c r="F2535" i="17"/>
  <c r="F2679" i="17"/>
  <c r="F47" i="17"/>
  <c r="F453" i="17"/>
  <c r="F721" i="17"/>
  <c r="F953" i="17"/>
  <c r="F398" i="17"/>
  <c r="F683" i="17"/>
  <c r="F913" i="17"/>
  <c r="F1141" i="17"/>
  <c r="F1343" i="17"/>
  <c r="F1535" i="17"/>
  <c r="F403" i="17"/>
  <c r="F689" i="17"/>
  <c r="F919" i="17"/>
  <c r="F1146" i="17"/>
  <c r="F1347" i="17"/>
  <c r="F1539" i="17"/>
  <c r="F296" i="17"/>
  <c r="F601" i="17"/>
  <c r="F840" i="17"/>
  <c r="F1070" i="17"/>
  <c r="F1282" i="17"/>
  <c r="F1474" i="17"/>
  <c r="F155" i="17"/>
  <c r="F506" i="17"/>
  <c r="F766" i="17"/>
  <c r="F996" i="17"/>
  <c r="F1217" i="17"/>
  <c r="F1412" i="17"/>
  <c r="F156" i="17"/>
  <c r="F514" i="17"/>
  <c r="F767" i="17"/>
  <c r="F997" i="17"/>
  <c r="F849" i="17"/>
  <c r="F1431" i="17"/>
  <c r="F1755" i="17"/>
  <c r="F2010" i="17"/>
  <c r="F2232" i="17"/>
  <c r="F2424" i="17"/>
  <c r="F2616" i="17"/>
  <c r="F2808" i="17"/>
  <c r="F2983" i="17"/>
  <c r="F3151" i="17"/>
  <c r="F3301" i="17"/>
  <c r="F3445" i="17"/>
  <c r="F3589" i="17"/>
  <c r="F3399" i="17"/>
  <c r="F3508" i="17"/>
  <c r="F517" i="17"/>
  <c r="F1275" i="17"/>
  <c r="F1672" i="17"/>
  <c r="F1927" i="17"/>
  <c r="F2166" i="17"/>
  <c r="F2362" i="17"/>
  <c r="F2554" i="17"/>
  <c r="F2746" i="17"/>
  <c r="F2926" i="17"/>
  <c r="F3100" i="17"/>
  <c r="F3254" i="17"/>
  <c r="F3398" i="17"/>
  <c r="F3554" i="17"/>
  <c r="F3567" i="17"/>
  <c r="F3652" i="17"/>
  <c r="F710" i="17"/>
  <c r="F1353" i="17"/>
  <c r="F1715" i="17"/>
  <c r="F1973" i="17"/>
  <c r="F2203" i="17"/>
  <c r="F2396" i="17"/>
  <c r="F2588" i="17"/>
  <c r="F2780" i="17"/>
  <c r="F2957" i="17"/>
  <c r="F3127" i="17"/>
  <c r="F3279" i="17"/>
  <c r="F3615" i="17"/>
  <c r="F2931" i="17"/>
  <c r="F1009" i="17"/>
  <c r="F1511" i="17"/>
  <c r="F1803" i="17"/>
  <c r="F2057" i="17"/>
  <c r="F2268" i="17"/>
  <c r="F2460" i="17"/>
  <c r="F2652" i="17"/>
  <c r="F2842" i="17"/>
  <c r="F3016" i="17"/>
  <c r="F3207" i="17"/>
  <c r="F3484" i="17"/>
  <c r="F333" i="17"/>
  <c r="F1204" i="17"/>
  <c r="F1636" i="17"/>
  <c r="F1891" i="17"/>
  <c r="F2136" i="17"/>
  <c r="F2335" i="17"/>
  <c r="F2608" i="17"/>
  <c r="F732" i="17"/>
  <c r="F1366" i="17"/>
  <c r="F1721" i="17"/>
  <c r="F1976" i="17"/>
  <c r="F2206" i="17"/>
  <c r="F2399" i="17"/>
  <c r="F2591" i="17"/>
  <c r="F360" i="17"/>
  <c r="F1212" i="17"/>
  <c r="F1638" i="17"/>
  <c r="F1893" i="17"/>
  <c r="F2139" i="17"/>
  <c r="F2337" i="17"/>
  <c r="F2529" i="17"/>
  <c r="F2721" i="17"/>
  <c r="F1028" i="17"/>
  <c r="F1528" i="17"/>
  <c r="F1810" i="17"/>
  <c r="F2066" i="17"/>
  <c r="F2275" i="17"/>
  <c r="F2467" i="17"/>
  <c r="F2659" i="17"/>
  <c r="F1094" i="17"/>
  <c r="F1563" i="17"/>
  <c r="F1832" i="17"/>
  <c r="F2084" i="17"/>
  <c r="F2291" i="17"/>
  <c r="F1097" i="17"/>
  <c r="F1567" i="17"/>
  <c r="F1833" i="17"/>
  <c r="F2085" i="17"/>
  <c r="F2292" i="17"/>
  <c r="F2805" i="17"/>
  <c r="F3511" i="17"/>
  <c r="F2109" i="17"/>
  <c r="F1385" i="17"/>
  <c r="F3168" i="17"/>
  <c r="F2309" i="17"/>
  <c r="F2743" i="17"/>
  <c r="F3259" i="17"/>
  <c r="F3199" i="17"/>
  <c r="F3346" i="17"/>
  <c r="F2979" i="17"/>
  <c r="F2711" i="17"/>
  <c r="F3441" i="17"/>
  <c r="F3654" i="17"/>
  <c r="F3509" i="17"/>
  <c r="F3347" i="17"/>
  <c r="F2777" i="17"/>
  <c r="F2923" i="17"/>
  <c r="F3403" i="17"/>
  <c r="F2436" i="17"/>
  <c r="F3343" i="17"/>
  <c r="F2771" i="17"/>
  <c r="F3401" i="17"/>
  <c r="F2874" i="17"/>
  <c r="F3523" i="17"/>
  <c r="F2904" i="17"/>
  <c r="F2695" i="17"/>
  <c r="F3342" i="17"/>
  <c r="F3052" i="17"/>
  <c r="F2648" i="17"/>
  <c r="F55" i="17"/>
  <c r="F235" i="17"/>
  <c r="F18" i="17"/>
  <c r="F267" i="17"/>
  <c r="F447" i="17"/>
  <c r="F627" i="17"/>
  <c r="F843" i="17"/>
  <c r="F1023" i="17"/>
  <c r="F1203" i="17"/>
  <c r="F205" i="17"/>
  <c r="F388" i="17"/>
  <c r="F568" i="17"/>
  <c r="F784" i="17"/>
  <c r="F964" i="17"/>
  <c r="F50" i="17"/>
  <c r="F293" i="17"/>
  <c r="F473" i="17"/>
  <c r="F653" i="17"/>
  <c r="F233" i="17"/>
  <c r="F414" i="17"/>
  <c r="F203" i="17"/>
  <c r="F458" i="17"/>
  <c r="F654" i="17"/>
  <c r="F828" i="17"/>
  <c r="F1002" i="17"/>
  <c r="F1169" i="17"/>
  <c r="F1320" i="17"/>
  <c r="F1464" i="17"/>
  <c r="F1608" i="17"/>
  <c r="F1752" i="17"/>
  <c r="F1896" i="17"/>
  <c r="F2040" i="17"/>
  <c r="F100" i="17"/>
  <c r="F335" i="17"/>
  <c r="F541" i="17"/>
  <c r="F729" i="17"/>
  <c r="F901" i="17"/>
  <c r="F1075" i="17"/>
  <c r="F1235" i="17"/>
  <c r="F1381" i="17"/>
  <c r="F1525" i="17"/>
  <c r="F1669" i="17"/>
  <c r="F1813" i="17"/>
  <c r="F1957" i="17"/>
  <c r="F2101" i="17"/>
  <c r="F59" i="17"/>
  <c r="F300" i="17"/>
  <c r="F512" i="17"/>
  <c r="F702" i="17"/>
  <c r="F874" i="17"/>
  <c r="F1046" i="17"/>
  <c r="F1210" i="17"/>
  <c r="F1358" i="17"/>
  <c r="F1502" i="17"/>
  <c r="F1646" i="17"/>
  <c r="F1790" i="17"/>
  <c r="F1934" i="17"/>
  <c r="F60" i="17"/>
  <c r="F301" i="17"/>
  <c r="F513" i="17"/>
  <c r="F147" i="17"/>
  <c r="F130" i="17"/>
  <c r="F118" i="17"/>
  <c r="F499" i="17"/>
  <c r="F754" i="17"/>
  <c r="F984" i="17"/>
  <c r="F1206" i="17"/>
  <c r="F1402" i="17"/>
  <c r="F1594" i="17"/>
  <c r="F1786" i="17"/>
  <c r="F1978" i="17"/>
  <c r="F2156" i="17"/>
  <c r="F2305" i="17"/>
  <c r="F2449" i="17"/>
  <c r="F2593" i="17"/>
  <c r="F2737" i="17"/>
  <c r="F2881" i="17"/>
  <c r="F3025" i="17"/>
  <c r="F3169" i="17"/>
  <c r="F311" i="17"/>
  <c r="F614" i="17"/>
  <c r="F852" i="17"/>
  <c r="F1082" i="17"/>
  <c r="F1292" i="17"/>
  <c r="F1484" i="17"/>
  <c r="F1676" i="17"/>
  <c r="F1868" i="17"/>
  <c r="F2059" i="17"/>
  <c r="F2222" i="17"/>
  <c r="F2366" i="17"/>
  <c r="F2510" i="17"/>
  <c r="F2654" i="17"/>
  <c r="F2798" i="17"/>
  <c r="F1423" i="17"/>
  <c r="F3034" i="17"/>
  <c r="F3575" i="17"/>
  <c r="F1648" i="17"/>
  <c r="F3137" i="17"/>
  <c r="F2108" i="17"/>
  <c r="F2388" i="17"/>
  <c r="F2801" i="17"/>
  <c r="F3020" i="17"/>
  <c r="F3159" i="17"/>
  <c r="F2662" i="17"/>
  <c r="F2374" i="17"/>
  <c r="F3348" i="17"/>
  <c r="F3527" i="17"/>
  <c r="F3475" i="17"/>
  <c r="F3224" i="17"/>
  <c r="F2469" i="17"/>
  <c r="F2877" i="17"/>
  <c r="F3344" i="17"/>
  <c r="F2327" i="17"/>
  <c r="F3309" i="17"/>
  <c r="F2708" i="17"/>
  <c r="F3367" i="17"/>
  <c r="F2823" i="17"/>
  <c r="F3489" i="17"/>
  <c r="F2860" i="17"/>
  <c r="F2660" i="17"/>
  <c r="F3646" i="17"/>
  <c r="F3322" i="17"/>
  <c r="F3032" i="17"/>
  <c r="F2600" i="17"/>
  <c r="F67" i="17"/>
  <c r="F20" i="17"/>
  <c r="F34" i="17"/>
  <c r="F279" i="17"/>
  <c r="F459" i="17"/>
  <c r="F639" i="17"/>
  <c r="F855" i="17"/>
  <c r="F1035" i="17"/>
  <c r="F1215" i="17"/>
  <c r="F218" i="17"/>
  <c r="F400" i="17"/>
  <c r="F580" i="17"/>
  <c r="F796" i="17"/>
  <c r="F976" i="17"/>
  <c r="F64" i="17"/>
  <c r="F305" i="17"/>
  <c r="F485" i="17"/>
  <c r="F665" i="17"/>
  <c r="F246" i="17"/>
  <c r="F426" i="17"/>
  <c r="F225" i="17"/>
  <c r="F477" i="17"/>
  <c r="F669" i="17"/>
  <c r="F842" i="17"/>
  <c r="F1016" i="17"/>
  <c r="F1182" i="17"/>
  <c r="F1332" i="17"/>
  <c r="F1476" i="17"/>
  <c r="F1620" i="17"/>
  <c r="F1764" i="17"/>
  <c r="F1908" i="17"/>
  <c r="F2052" i="17"/>
  <c r="F124" i="17"/>
  <c r="F355" i="17"/>
  <c r="F559" i="17"/>
  <c r="F743" i="17"/>
  <c r="F917" i="17"/>
  <c r="F1089" i="17"/>
  <c r="F1248" i="17"/>
  <c r="F1393" i="17"/>
  <c r="F1537" i="17"/>
  <c r="F1681" i="17"/>
  <c r="F1825" i="17"/>
  <c r="F1969" i="17"/>
  <c r="F2113" i="17"/>
  <c r="F83" i="17"/>
  <c r="F320" i="17"/>
  <c r="F527" i="17"/>
  <c r="F716" i="17"/>
  <c r="F888" i="17"/>
  <c r="F1062" i="17"/>
  <c r="F1223" i="17"/>
  <c r="F1370" i="17"/>
  <c r="F1514" i="17"/>
  <c r="F1658" i="17"/>
  <c r="F1802" i="17"/>
  <c r="F1946" i="17"/>
  <c r="F84" i="17"/>
  <c r="F321" i="17"/>
  <c r="F528" i="17"/>
  <c r="F171" i="17"/>
  <c r="F154" i="17"/>
  <c r="F160" i="17"/>
  <c r="F518" i="17"/>
  <c r="F776" i="17"/>
  <c r="F1006" i="17"/>
  <c r="F1225" i="17"/>
  <c r="F1420" i="17"/>
  <c r="F1612" i="17"/>
  <c r="F1804" i="17"/>
  <c r="F1996" i="17"/>
  <c r="F2169" i="17"/>
  <c r="F2317" i="17"/>
  <c r="F2461" i="17"/>
  <c r="F2605" i="17"/>
  <c r="F2749" i="17"/>
  <c r="F2893" i="17"/>
  <c r="F3037" i="17"/>
  <c r="F3181" i="17"/>
  <c r="F343" i="17"/>
  <c r="F635" i="17"/>
  <c r="F871" i="17"/>
  <c r="F1101" i="17"/>
  <c r="F1307" i="17"/>
  <c r="F1499" i="17"/>
  <c r="F1691" i="17"/>
  <c r="F1883" i="17"/>
  <c r="F2073" i="17"/>
  <c r="F2234" i="17"/>
  <c r="F2378" i="17"/>
  <c r="F2522" i="17"/>
  <c r="F2666" i="17"/>
  <c r="F2810" i="17"/>
  <c r="F2803" i="17"/>
  <c r="F3295" i="17"/>
  <c r="F3163" i="17"/>
  <c r="F3576" i="17"/>
  <c r="F3104" i="17"/>
  <c r="F1858" i="17"/>
  <c r="F3329" i="17"/>
  <c r="F1750" i="17"/>
  <c r="F2567" i="17"/>
  <c r="F3369" i="17"/>
  <c r="F2471" i="17"/>
  <c r="F2216" i="17"/>
  <c r="F3504" i="17"/>
  <c r="F3404" i="17"/>
  <c r="F3416" i="17"/>
  <c r="F2741" i="17"/>
  <c r="F1732" i="17"/>
  <c r="F2831" i="17"/>
  <c r="F3184" i="17"/>
  <c r="F2147" i="17"/>
  <c r="F3275" i="17"/>
  <c r="F2326" i="17"/>
  <c r="F3333" i="17"/>
  <c r="F2770" i="17"/>
  <c r="F3366" i="17"/>
  <c r="F2820" i="17"/>
  <c r="F2612" i="17"/>
  <c r="F3574" i="17"/>
  <c r="F3306" i="17"/>
  <c r="F3008" i="17"/>
  <c r="F2408" i="17"/>
  <c r="F79" i="17"/>
  <c r="F32" i="17"/>
  <c r="F90" i="17"/>
  <c r="F291" i="17"/>
  <c r="F471" i="17"/>
  <c r="F687" i="17"/>
  <c r="F867" i="17"/>
  <c r="F1047" i="17"/>
  <c r="F21" i="17"/>
  <c r="F231" i="17"/>
  <c r="F412" i="17"/>
  <c r="F628" i="17"/>
  <c r="F808" i="17"/>
  <c r="F988" i="17"/>
  <c r="F122" i="17"/>
  <c r="F317" i="17"/>
  <c r="F497" i="17"/>
  <c r="F51" i="17"/>
  <c r="F258" i="17"/>
  <c r="F438" i="17"/>
  <c r="F242" i="17"/>
  <c r="F492" i="17"/>
  <c r="F684" i="17"/>
  <c r="F858" i="17"/>
  <c r="F1030" i="17"/>
  <c r="F1195" i="17"/>
  <c r="F1344" i="17"/>
  <c r="F1488" i="17"/>
  <c r="F1632" i="17"/>
  <c r="F1776" i="17"/>
  <c r="F1920" i="17"/>
  <c r="F2064" i="17"/>
  <c r="F144" i="17"/>
  <c r="F371" i="17"/>
  <c r="F574" i="17"/>
  <c r="F757" i="17"/>
  <c r="F931" i="17"/>
  <c r="F1103" i="17"/>
  <c r="F1261" i="17"/>
  <c r="F1405" i="17"/>
  <c r="F1549" i="17"/>
  <c r="F1693" i="17"/>
  <c r="F1837" i="17"/>
  <c r="F1981" i="17"/>
  <c r="F2125" i="17"/>
  <c r="F101" i="17"/>
  <c r="F336" i="17"/>
  <c r="F542" i="17"/>
  <c r="F730" i="17"/>
  <c r="F902" i="17"/>
  <c r="F1076" i="17"/>
  <c r="F1236" i="17"/>
  <c r="F1382" i="17"/>
  <c r="F1526" i="17"/>
  <c r="F1670" i="17"/>
  <c r="F1814" i="17"/>
  <c r="F1958" i="17"/>
  <c r="F102" i="17"/>
  <c r="F337" i="17"/>
  <c r="F546" i="17"/>
  <c r="F190" i="17"/>
  <c r="F172" i="17"/>
  <c r="F202" i="17"/>
  <c r="F547" i="17"/>
  <c r="F793" i="17"/>
  <c r="F1025" i="17"/>
  <c r="F1242" i="17"/>
  <c r="F1435" i="17"/>
  <c r="F1627" i="17"/>
  <c r="F1819" i="17"/>
  <c r="F2011" i="17"/>
  <c r="F2182" i="17"/>
  <c r="F2329" i="17"/>
  <c r="F2473" i="17"/>
  <c r="F2617" i="17"/>
  <c r="F2761" i="17"/>
  <c r="F2905" i="17"/>
  <c r="F3049" i="17"/>
  <c r="F3193" i="17"/>
  <c r="F367" i="17"/>
  <c r="F659" i="17"/>
  <c r="F893" i="17"/>
  <c r="F1122" i="17"/>
  <c r="F1325" i="17"/>
  <c r="F1517" i="17"/>
  <c r="F1709" i="17"/>
  <c r="F1901" i="17"/>
  <c r="F2087" i="17"/>
  <c r="F2246" i="17"/>
  <c r="F2390" i="17"/>
  <c r="F2534" i="17"/>
  <c r="F2678" i="17"/>
  <c r="F2822" i="17"/>
  <c r="F2421" i="17"/>
  <c r="F2744" i="17"/>
  <c r="F3546" i="17"/>
  <c r="F3064" i="17"/>
  <c r="F1350" i="17"/>
  <c r="F3136" i="17"/>
  <c r="F3533" i="17"/>
  <c r="F3598" i="17"/>
  <c r="F3236" i="17"/>
  <c r="F2009" i="17"/>
  <c r="F3468" i="17"/>
  <c r="F3317" i="17"/>
  <c r="F3311" i="17"/>
  <c r="F3293" i="17"/>
  <c r="F2661" i="17"/>
  <c r="F3620" i="17"/>
  <c r="F2776" i="17"/>
  <c r="F3147" i="17"/>
  <c r="F1904" i="17"/>
  <c r="F3245" i="17"/>
  <c r="F2146" i="17"/>
  <c r="F3308" i="17"/>
  <c r="F2707" i="17"/>
  <c r="F3332" i="17"/>
  <c r="F2769" i="17"/>
  <c r="F2516" i="17"/>
  <c r="F3558" i="17"/>
  <c r="F3286" i="17"/>
  <c r="F2988" i="17"/>
  <c r="F2359" i="17"/>
  <c r="F91" i="17"/>
  <c r="F44" i="17"/>
  <c r="F106" i="17"/>
  <c r="F303" i="17"/>
  <c r="F483" i="17"/>
  <c r="F699" i="17"/>
  <c r="F879" i="17"/>
  <c r="F1059" i="17"/>
  <c r="F35" i="17"/>
  <c r="F244" i="17"/>
  <c r="F424" i="17"/>
  <c r="F640" i="17"/>
  <c r="F820" i="17"/>
  <c r="F1000" i="17"/>
  <c r="F136" i="17"/>
  <c r="F329" i="17"/>
  <c r="F509" i="17"/>
  <c r="F65" i="17"/>
  <c r="F270" i="17"/>
  <c r="F450" i="17"/>
  <c r="F298" i="17"/>
  <c r="F510" i="17"/>
  <c r="F698" i="17"/>
  <c r="F872" i="17"/>
  <c r="F1044" i="17"/>
  <c r="F1208" i="17"/>
  <c r="F1356" i="17"/>
  <c r="F1500" i="17"/>
  <c r="F1644" i="17"/>
  <c r="F1788" i="17"/>
  <c r="F1932" i="17"/>
  <c r="F2076" i="17"/>
  <c r="F168" i="17"/>
  <c r="F391" i="17"/>
  <c r="F589" i="17"/>
  <c r="F773" i="17"/>
  <c r="F945" i="17"/>
  <c r="F1117" i="17"/>
  <c r="F1273" i="17"/>
  <c r="F1417" i="17"/>
  <c r="F1561" i="17"/>
  <c r="F1705" i="17"/>
  <c r="F1849" i="17"/>
  <c r="F1993" i="17"/>
  <c r="F2137" i="17"/>
  <c r="F125" i="17"/>
  <c r="F356" i="17"/>
  <c r="F560" i="17"/>
  <c r="F744" i="17"/>
  <c r="F918" i="17"/>
  <c r="F1090" i="17"/>
  <c r="F1249" i="17"/>
  <c r="F1394" i="17"/>
  <c r="F1538" i="17"/>
  <c r="F1682" i="17"/>
  <c r="F1826" i="17"/>
  <c r="F1970" i="17"/>
  <c r="F126" i="17"/>
  <c r="F357" i="17"/>
  <c r="F561" i="17"/>
  <c r="F212" i="17"/>
  <c r="F195" i="17"/>
  <c r="F241" i="17"/>
  <c r="F566" i="17"/>
  <c r="F812" i="17"/>
  <c r="F1042" i="17"/>
  <c r="F1258" i="17"/>
  <c r="F1450" i="17"/>
  <c r="F1642" i="17"/>
  <c r="F1834" i="17"/>
  <c r="F2026" i="17"/>
  <c r="F2195" i="17"/>
  <c r="F2341" i="17"/>
  <c r="F2485" i="17"/>
  <c r="F2629" i="17"/>
  <c r="F2773" i="17"/>
  <c r="F2917" i="17"/>
  <c r="F3061" i="17"/>
  <c r="F3205" i="17"/>
  <c r="F395" i="17"/>
  <c r="F680" i="17"/>
  <c r="F910" i="17"/>
  <c r="F1138" i="17"/>
  <c r="F1340" i="17"/>
  <c r="F1532" i="17"/>
  <c r="F1724" i="17"/>
  <c r="F1916" i="17"/>
  <c r="F2103" i="17"/>
  <c r="F2258" i="17"/>
  <c r="F2402" i="17"/>
  <c r="F2546" i="17"/>
  <c r="F2690" i="17"/>
  <c r="F2834" i="17"/>
  <c r="F2674" i="17"/>
  <c r="F3581" i="17"/>
  <c r="F3272" i="17"/>
  <c r="F3365" i="17"/>
  <c r="F3512" i="17"/>
  <c r="F3033" i="17"/>
  <c r="F2896" i="17"/>
  <c r="F3021" i="17"/>
  <c r="F3381" i="17"/>
  <c r="F3323" i="17"/>
  <c r="F3103" i="17"/>
  <c r="F3597" i="17"/>
  <c r="F3252" i="17"/>
  <c r="F3160" i="17"/>
  <c r="F3158" i="17"/>
  <c r="F3225" i="17"/>
  <c r="F2565" i="17"/>
  <c r="F3561" i="17"/>
  <c r="F2628" i="17"/>
  <c r="F3119" i="17"/>
  <c r="F1625" i="17"/>
  <c r="F3215" i="17"/>
  <c r="F1903" i="17"/>
  <c r="F3274" i="17"/>
  <c r="F2614" i="17"/>
  <c r="F3307" i="17"/>
  <c r="F2696" i="17"/>
  <c r="F2360" i="17"/>
  <c r="F3538" i="17"/>
  <c r="F3270" i="17"/>
  <c r="F2964" i="17"/>
  <c r="F2296" i="17"/>
  <c r="F103" i="17"/>
  <c r="F56" i="17"/>
  <c r="F120" i="17"/>
  <c r="F315" i="17"/>
  <c r="F495" i="17"/>
  <c r="F711" i="17"/>
  <c r="F891" i="17"/>
  <c r="F1071" i="17"/>
  <c r="F49" i="17"/>
  <c r="F256" i="17"/>
  <c r="F436" i="17"/>
  <c r="F652" i="17"/>
  <c r="F832" i="17"/>
  <c r="F1012" i="17"/>
  <c r="F150" i="17"/>
  <c r="F341" i="17"/>
  <c r="F521" i="17"/>
  <c r="F81" i="17"/>
  <c r="F282" i="17"/>
  <c r="F462" i="17"/>
  <c r="F314" i="17"/>
  <c r="F525" i="17"/>
  <c r="F714" i="17"/>
  <c r="F886" i="17"/>
  <c r="F1058" i="17"/>
  <c r="F1221" i="17"/>
  <c r="F1368" i="17"/>
  <c r="F1512" i="17"/>
  <c r="F1656" i="17"/>
  <c r="F1800" i="17"/>
  <c r="F1944" i="17"/>
  <c r="F2088" i="17"/>
  <c r="F186" i="17"/>
  <c r="F407" i="17"/>
  <c r="F607" i="17"/>
  <c r="F787" i="17"/>
  <c r="F959" i="17"/>
  <c r="F1130" i="17"/>
  <c r="F1285" i="17"/>
  <c r="F1429" i="17"/>
  <c r="F1573" i="17"/>
  <c r="F1717" i="17"/>
  <c r="F1861" i="17"/>
  <c r="F2005" i="17"/>
  <c r="F2149" i="17"/>
  <c r="F145" i="17"/>
  <c r="F372" i="17"/>
  <c r="F575" i="17"/>
  <c r="F758" i="17"/>
  <c r="F932" i="17"/>
  <c r="F1104" i="17"/>
  <c r="F1262" i="17"/>
  <c r="F1406" i="17"/>
  <c r="F1550" i="17"/>
  <c r="F1694" i="17"/>
  <c r="F1838" i="17"/>
  <c r="F1982" i="17"/>
  <c r="F146" i="17"/>
  <c r="F373" i="17"/>
  <c r="F576" i="17"/>
  <c r="F229" i="17"/>
  <c r="F213" i="17"/>
  <c r="F277" i="17"/>
  <c r="F595" i="17"/>
  <c r="F834" i="17"/>
  <c r="F1064" i="17"/>
  <c r="F1276" i="17"/>
  <c r="F1468" i="17"/>
  <c r="F1660" i="17"/>
  <c r="F1852" i="17"/>
  <c r="F2044" i="17"/>
  <c r="F2208" i="17"/>
  <c r="F2353" i="17"/>
  <c r="F2497" i="17"/>
  <c r="F2641" i="17"/>
  <c r="F2785" i="17"/>
  <c r="F2929" i="17"/>
  <c r="F3073" i="17"/>
  <c r="F3217" i="17"/>
  <c r="F419" i="17"/>
  <c r="F697" i="17"/>
  <c r="F929" i="17"/>
  <c r="F1154" i="17"/>
  <c r="F1355" i="17"/>
  <c r="F1547" i="17"/>
  <c r="F1739" i="17"/>
  <c r="F1931" i="17"/>
  <c r="F2117" i="17"/>
  <c r="F2270" i="17"/>
  <c r="F2414" i="17"/>
  <c r="F2558" i="17"/>
  <c r="F2702" i="17"/>
  <c r="F2846" i="17"/>
  <c r="F3452" i="17"/>
  <c r="F3395" i="17"/>
  <c r="F2311" i="17"/>
  <c r="F2468" i="17"/>
  <c r="F3487" i="17"/>
  <c r="F2993" i="17"/>
  <c r="F2033" i="17"/>
  <c r="F2948" i="17"/>
  <c r="F3197" i="17"/>
  <c r="F3631" i="17"/>
  <c r="F3063" i="17"/>
  <c r="F3415" i="17"/>
  <c r="F3510" i="17"/>
  <c r="F2932" i="17"/>
  <c r="F2974" i="17"/>
  <c r="F3019" i="17"/>
  <c r="F2470" i="17"/>
  <c r="F3497" i="17"/>
  <c r="F610" i="17"/>
  <c r="F3080" i="17"/>
  <c r="F515" i="17"/>
  <c r="F3079" i="17"/>
  <c r="F1624" i="17"/>
  <c r="F3240" i="17"/>
  <c r="F2128" i="17"/>
  <c r="F3273" i="17"/>
  <c r="F2613" i="17"/>
  <c r="F1967" i="17"/>
  <c r="F3522" i="17"/>
  <c r="F3250" i="17"/>
  <c r="F2865" i="17"/>
  <c r="F2199" i="17"/>
  <c r="F115" i="17"/>
  <c r="F104" i="17"/>
  <c r="F134" i="17"/>
  <c r="F327" i="17"/>
  <c r="F543" i="17"/>
  <c r="F723" i="17"/>
  <c r="F903" i="17"/>
  <c r="F1119" i="17"/>
  <c r="F63" i="17"/>
  <c r="F268" i="17"/>
  <c r="F484" i="17"/>
  <c r="F664" i="17"/>
  <c r="F844" i="17"/>
  <c r="F1060" i="17"/>
  <c r="F166" i="17"/>
  <c r="F353" i="17"/>
  <c r="F569" i="17"/>
  <c r="F95" i="17"/>
  <c r="F294" i="17"/>
  <c r="F57" i="17"/>
  <c r="F334" i="17"/>
  <c r="F540" i="17"/>
  <c r="F728" i="17"/>
  <c r="F900" i="17"/>
  <c r="F1074" i="17"/>
  <c r="F1234" i="17"/>
  <c r="F1380" i="17"/>
  <c r="F1524" i="17"/>
  <c r="F1668" i="17"/>
  <c r="F1812" i="17"/>
  <c r="F1956" i="17"/>
  <c r="F2100" i="17"/>
  <c r="F208" i="17"/>
  <c r="F427" i="17"/>
  <c r="F622" i="17"/>
  <c r="F801" i="17"/>
  <c r="F973" i="17"/>
  <c r="F1144" i="17"/>
  <c r="F1297" i="17"/>
  <c r="F1441" i="17"/>
  <c r="F1585" i="17"/>
  <c r="F1729" i="17"/>
  <c r="F1873" i="17"/>
  <c r="F2017" i="17"/>
  <c r="F2161" i="17"/>
  <c r="F169" i="17"/>
  <c r="F392" i="17"/>
  <c r="F590" i="17"/>
  <c r="F774" i="17"/>
  <c r="F946" i="17"/>
  <c r="F1118" i="17"/>
  <c r="F1274" i="17"/>
  <c r="F1418" i="17"/>
  <c r="F1562" i="17"/>
  <c r="F1706" i="17"/>
  <c r="F1850" i="17"/>
  <c r="F1994" i="17"/>
  <c r="F170" i="17"/>
  <c r="F393" i="17"/>
  <c r="F594" i="17"/>
  <c r="F250" i="17"/>
  <c r="F234" i="17"/>
  <c r="F310" i="17"/>
  <c r="F613" i="17"/>
  <c r="F851" i="17"/>
  <c r="F1081" i="17"/>
  <c r="F1291" i="17"/>
  <c r="F1483" i="17"/>
  <c r="F1675" i="17"/>
  <c r="F1867" i="17"/>
  <c r="F2058" i="17"/>
  <c r="F2221" i="17"/>
  <c r="F2365" i="17"/>
  <c r="F2509" i="17"/>
  <c r="F2653" i="17"/>
  <c r="F2797" i="17"/>
  <c r="F2941" i="17"/>
  <c r="F3085" i="17"/>
  <c r="F45" i="17"/>
  <c r="F451" i="17"/>
  <c r="F719" i="17"/>
  <c r="F949" i="17"/>
  <c r="F1174" i="17"/>
  <c r="F2852" i="17"/>
  <c r="F2754" i="17"/>
  <c r="F3547" i="17"/>
  <c r="F2819" i="17"/>
  <c r="F3419" i="17"/>
  <c r="F2902" i="17"/>
  <c r="F3540" i="17"/>
  <c r="F3633" i="17"/>
  <c r="F2230" i="17"/>
  <c r="F3288" i="17"/>
  <c r="F2850" i="17"/>
  <c r="F3054" i="17"/>
  <c r="F3235" i="17"/>
  <c r="F3562" i="17"/>
  <c r="F3619" i="17"/>
  <c r="F2848" i="17"/>
  <c r="F3621" i="17"/>
  <c r="F3379" i="17"/>
  <c r="F3585" i="17"/>
  <c r="F3009" i="17"/>
  <c r="F3618" i="17"/>
  <c r="F3003" i="17"/>
  <c r="F3647" i="17"/>
  <c r="F3182" i="17"/>
  <c r="F1600" i="17"/>
  <c r="F3208" i="17"/>
  <c r="F2422" i="17"/>
  <c r="F1712" i="17"/>
  <c r="F3486" i="17"/>
  <c r="F3213" i="17"/>
  <c r="F2818" i="17"/>
  <c r="F1966" i="17"/>
  <c r="F139" i="17"/>
  <c r="F128" i="17"/>
  <c r="F162" i="17"/>
  <c r="F351" i="17"/>
  <c r="F567" i="17"/>
  <c r="F747" i="17"/>
  <c r="F927" i="17"/>
  <c r="F1143" i="17"/>
  <c r="F93" i="17"/>
  <c r="F292" i="17"/>
  <c r="F508" i="17"/>
  <c r="F688" i="17"/>
  <c r="F868" i="17"/>
  <c r="F1084" i="17"/>
  <c r="F193" i="17"/>
  <c r="F377" i="17"/>
  <c r="F593" i="17"/>
  <c r="F123" i="17"/>
  <c r="F318" i="17"/>
  <c r="F99" i="17"/>
  <c r="F370" i="17"/>
  <c r="F573" i="17"/>
  <c r="F756" i="17"/>
  <c r="F930" i="17"/>
  <c r="F1102" i="17"/>
  <c r="F1260" i="17"/>
  <c r="F1404" i="17"/>
  <c r="F1548" i="17"/>
  <c r="F1692" i="17"/>
  <c r="F1836" i="17"/>
  <c r="F1980" i="17"/>
  <c r="F2124" i="17"/>
  <c r="F247" i="17"/>
  <c r="F463" i="17"/>
  <c r="F655" i="17"/>
  <c r="F829" i="17"/>
  <c r="F1003" i="17"/>
  <c r="F1170" i="17"/>
  <c r="F1321" i="17"/>
  <c r="F1465" i="17"/>
  <c r="F1609" i="17"/>
  <c r="F1753" i="17"/>
  <c r="F1897" i="17"/>
  <c r="F2041" i="17"/>
  <c r="F2185" i="17"/>
  <c r="F209" i="17"/>
  <c r="F428" i="17"/>
  <c r="F623" i="17"/>
  <c r="F802" i="17"/>
  <c r="F974" i="17"/>
  <c r="F1145" i="17"/>
  <c r="F1298" i="17"/>
  <c r="F1442" i="17"/>
  <c r="F1586" i="17"/>
  <c r="F1730" i="17"/>
  <c r="F1874" i="17"/>
  <c r="F2018" i="17"/>
  <c r="F210" i="17"/>
  <c r="F429" i="17"/>
  <c r="F41" i="17"/>
  <c r="F24" i="17"/>
  <c r="F271" i="17"/>
  <c r="F362" i="17"/>
  <c r="F658" i="17"/>
  <c r="F890" i="17"/>
  <c r="F1121" i="17"/>
  <c r="F1324" i="17"/>
  <c r="F1516" i="17"/>
  <c r="F1708" i="17"/>
  <c r="F1900" i="17"/>
  <c r="F2086" i="17"/>
  <c r="F2245" i="17"/>
  <c r="F2389" i="17"/>
  <c r="F2533" i="17"/>
  <c r="F2677" i="17"/>
  <c r="F2821" i="17"/>
  <c r="F2965" i="17"/>
  <c r="F3109" i="17"/>
  <c r="F131" i="17"/>
  <c r="F500" i="17"/>
  <c r="F755" i="17"/>
  <c r="F985" i="17"/>
  <c r="F1859" i="17"/>
  <c r="F3331" i="17"/>
  <c r="F2994" i="17"/>
  <c r="F2866" i="17"/>
  <c r="F3389" i="17"/>
  <c r="F2675" i="17"/>
  <c r="F3162" i="17"/>
  <c r="F3569" i="17"/>
  <c r="F2710" i="17"/>
  <c r="F3089" i="17"/>
  <c r="F2249" i="17"/>
  <c r="F3312" i="17"/>
  <c r="F2991" i="17"/>
  <c r="F3439" i="17"/>
  <c r="F3260" i="17"/>
  <c r="F1229" i="17"/>
  <c r="F3528" i="17"/>
  <c r="F3120" i="17"/>
  <c r="F3526" i="17"/>
  <c r="F2973" i="17"/>
  <c r="F3461" i="17"/>
  <c r="F2968" i="17"/>
  <c r="F3617" i="17"/>
  <c r="F3036" i="17"/>
  <c r="F3641" i="17"/>
  <c r="F3176" i="17"/>
  <c r="F1593" i="17"/>
  <c r="F1571" i="17"/>
  <c r="F3466" i="17"/>
  <c r="F3135" i="17"/>
  <c r="F2790" i="17"/>
  <c r="F1840" i="17"/>
  <c r="F187" i="17"/>
  <c r="F140" i="17"/>
  <c r="F178" i="17"/>
  <c r="F399" i="17"/>
  <c r="F579" i="17"/>
  <c r="F759" i="17"/>
  <c r="F975" i="17"/>
  <c r="F1155" i="17"/>
  <c r="F107" i="17"/>
  <c r="F340" i="17"/>
  <c r="F520" i="17"/>
  <c r="F700" i="17"/>
  <c r="F916" i="17"/>
  <c r="F1096" i="17"/>
  <c r="F206" i="17"/>
  <c r="F425" i="17"/>
  <c r="F605" i="17"/>
  <c r="F137" i="17"/>
  <c r="F366" i="17"/>
  <c r="F119" i="17"/>
  <c r="F386" i="17"/>
  <c r="F588" i="17"/>
  <c r="F770" i="17"/>
  <c r="F944" i="17"/>
  <c r="F1116" i="17"/>
  <c r="F1272" i="17"/>
  <c r="F1416" i="17"/>
  <c r="F1560" i="17"/>
  <c r="F1704" i="17"/>
  <c r="F1848" i="17"/>
  <c r="F1992" i="17"/>
  <c r="F14" i="17"/>
  <c r="F263" i="17"/>
  <c r="F478" i="17"/>
  <c r="F670" i="17"/>
  <c r="F845" i="17"/>
  <c r="F1017" i="17"/>
  <c r="F1183" i="17"/>
  <c r="F1333" i="17"/>
  <c r="F1477" i="17"/>
  <c r="F1621" i="17"/>
  <c r="F1765" i="17"/>
  <c r="F1909" i="17"/>
  <c r="F2053" i="17"/>
  <c r="F2197" i="17"/>
  <c r="F227" i="17"/>
  <c r="F444" i="17"/>
  <c r="F638" i="17"/>
  <c r="F816" i="17"/>
  <c r="F990" i="17"/>
  <c r="F1158" i="17"/>
  <c r="F1310" i="17"/>
  <c r="F1454" i="17"/>
  <c r="F1598" i="17"/>
  <c r="F1742" i="17"/>
  <c r="F1886" i="17"/>
  <c r="F2030" i="17"/>
  <c r="F228" i="17"/>
  <c r="F445" i="17"/>
  <c r="F61" i="17"/>
  <c r="F42" i="17"/>
  <c r="F287" i="17"/>
  <c r="F394" i="17"/>
  <c r="F679" i="17"/>
  <c r="F909" i="17"/>
  <c r="F1137" i="17"/>
  <c r="F1339" i="17"/>
  <c r="F1531" i="17"/>
  <c r="F1723" i="17"/>
  <c r="F1915" i="17"/>
  <c r="F2102" i="17"/>
  <c r="F2257" i="17"/>
  <c r="F2401" i="17"/>
  <c r="F2545" i="17"/>
  <c r="F2689" i="17"/>
  <c r="F2833" i="17"/>
  <c r="F2977" i="17"/>
  <c r="F3121" i="17"/>
  <c r="F173" i="17"/>
  <c r="F522" i="17"/>
  <c r="F777" i="17"/>
  <c r="F1007" i="17"/>
  <c r="F2791" i="17"/>
  <c r="F2933" i="17"/>
  <c r="F1841" i="17"/>
  <c r="F1131" i="17"/>
  <c r="F75" i="17"/>
  <c r="F2112" i="17"/>
  <c r="F2029" i="17"/>
  <c r="F1862" i="17"/>
  <c r="F1498" i="17"/>
  <c r="F474" i="17"/>
  <c r="F1595" i="17"/>
  <c r="F2157" i="17"/>
  <c r="F2594" i="17"/>
  <c r="F2966" i="17"/>
  <c r="F174" i="17"/>
  <c r="F597" i="17"/>
  <c r="F950" i="17"/>
  <c r="F1228" i="17"/>
  <c r="F1470" i="17"/>
  <c r="F1758" i="17"/>
  <c r="F1998" i="17"/>
  <c r="F2211" i="17"/>
  <c r="F2427" i="17"/>
  <c r="F2607" i="17"/>
  <c r="F2787" i="17"/>
  <c r="F524" i="17"/>
  <c r="F837" i="17"/>
  <c r="F322" i="17"/>
  <c r="F741" i="17"/>
  <c r="F1029" i="17"/>
  <c r="F1295" i="17"/>
  <c r="F97" i="17"/>
  <c r="F552" i="17"/>
  <c r="F861" i="17"/>
  <c r="F1198" i="17"/>
  <c r="F1443" i="17"/>
  <c r="F184" i="17"/>
  <c r="F667" i="17"/>
  <c r="F956" i="17"/>
  <c r="F1232" i="17"/>
  <c r="F1522" i="17"/>
  <c r="F349" i="17"/>
  <c r="F708" i="17"/>
  <c r="F1054" i="17"/>
  <c r="F1316" i="17"/>
  <c r="F26" i="17"/>
  <c r="F584" i="17"/>
  <c r="F883" i="17"/>
  <c r="F611" i="17"/>
  <c r="F1543" i="17"/>
  <c r="F1881" i="17"/>
  <c r="F2181" i="17"/>
  <c r="F2472" i="17"/>
  <c r="F2712" i="17"/>
  <c r="F2939" i="17"/>
  <c r="F3190" i="17"/>
  <c r="F3373" i="17"/>
  <c r="F3553" i="17"/>
  <c r="F3507" i="17"/>
  <c r="F2782" i="17"/>
  <c r="F1151" i="17"/>
  <c r="F1735" i="17"/>
  <c r="F2055" i="17"/>
  <c r="F2314" i="17"/>
  <c r="F2602" i="17"/>
  <c r="F2840" i="17"/>
  <c r="F3056" i="17"/>
  <c r="F3290" i="17"/>
  <c r="F3470" i="17"/>
  <c r="F3483" i="17"/>
  <c r="F2734" i="17"/>
  <c r="F1114" i="17"/>
  <c r="F1652" i="17"/>
  <c r="F2036" i="17"/>
  <c r="F2300" i="17"/>
  <c r="F2540" i="17"/>
  <c r="F2827" i="17"/>
  <c r="F3043" i="17"/>
  <c r="F3243" i="17"/>
  <c r="F3316" i="17"/>
  <c r="F538" i="17"/>
  <c r="F1399" i="17"/>
  <c r="F1866" i="17"/>
  <c r="F2168" i="17"/>
  <c r="F2412" i="17"/>
  <c r="F2700" i="17"/>
  <c r="F2928" i="17"/>
  <c r="F3141" i="17"/>
  <c r="F3640" i="17"/>
  <c r="F869" i="17"/>
  <c r="F1556" i="17"/>
  <c r="F1954" i="17"/>
  <c r="F2239" i="17"/>
  <c r="F2542" i="17"/>
  <c r="F962" i="17"/>
  <c r="F1583" i="17"/>
  <c r="F1913" i="17"/>
  <c r="F2255" i="17"/>
  <c r="F2495" i="17"/>
  <c r="F2735" i="17"/>
  <c r="F1335" i="17"/>
  <c r="F1767" i="17"/>
  <c r="F2082" i="17"/>
  <c r="F2385" i="17"/>
  <c r="F2625" i="17"/>
  <c r="F811" i="17"/>
  <c r="F1616" i="17"/>
  <c r="F1939" i="17"/>
  <c r="F2227" i="17"/>
  <c r="F2515" i="17"/>
  <c r="F673" i="17"/>
  <c r="F1449" i="17"/>
  <c r="F1895" i="17"/>
  <c r="F2193" i="17"/>
  <c r="F907" i="17"/>
  <c r="F1641" i="17"/>
  <c r="F1962" i="17"/>
  <c r="F2244" i="17"/>
  <c r="F908" i="17"/>
  <c r="F3629" i="17"/>
  <c r="F3233" i="17"/>
  <c r="F2963" i="17"/>
  <c r="F2599" i="17"/>
  <c r="F1542" i="17"/>
  <c r="F3189" i="17"/>
  <c r="F2692" i="17"/>
  <c r="F1534" i="17"/>
  <c r="F3392" i="17"/>
  <c r="F3443" i="17"/>
  <c r="F3300" i="17"/>
  <c r="F3551" i="17"/>
  <c r="F3319" i="17"/>
  <c r="F3091" i="17"/>
  <c r="F2784" i="17"/>
  <c r="F2051" i="17"/>
  <c r="F3550" i="17"/>
  <c r="F3334" i="17"/>
  <c r="F3108" i="17"/>
  <c r="F2835" i="17"/>
  <c r="F2339" i="17"/>
  <c r="F3453" i="17"/>
  <c r="F848" i="17"/>
  <c r="F3502" i="17"/>
  <c r="F77" i="17"/>
  <c r="F350" i="17"/>
  <c r="F226" i="17"/>
  <c r="F2173" i="17"/>
  <c r="F2006" i="17"/>
  <c r="F1690" i="17"/>
  <c r="F738" i="17"/>
  <c r="F1613" i="17"/>
  <c r="F2170" i="17"/>
  <c r="F2606" i="17"/>
  <c r="F2978" i="17"/>
  <c r="F215" i="17"/>
  <c r="F681" i="17"/>
  <c r="F969" i="17"/>
  <c r="F1244" i="17"/>
  <c r="F1533" i="17"/>
  <c r="F1773" i="17"/>
  <c r="F2013" i="17"/>
  <c r="F2259" i="17"/>
  <c r="F2439" i="17"/>
  <c r="F2619" i="17"/>
  <c r="F89" i="17"/>
  <c r="F550" i="17"/>
  <c r="F854" i="17"/>
  <c r="F430" i="17"/>
  <c r="F763" i="17"/>
  <c r="F1051" i="17"/>
  <c r="F1361" i="17"/>
  <c r="F141" i="17"/>
  <c r="F578" i="17"/>
  <c r="F936" i="17"/>
  <c r="F1214" i="17"/>
  <c r="F1458" i="17"/>
  <c r="F324" i="17"/>
  <c r="F690" i="17"/>
  <c r="F978" i="17"/>
  <c r="F1300" i="17"/>
  <c r="F1540" i="17"/>
  <c r="F381" i="17"/>
  <c r="F785" i="17"/>
  <c r="F1073" i="17"/>
  <c r="F1331" i="17"/>
  <c r="F197" i="17"/>
  <c r="F609" i="17"/>
  <c r="F905" i="17"/>
  <c r="F924" i="17"/>
  <c r="F1575" i="17"/>
  <c r="F1905" i="17"/>
  <c r="F2250" i="17"/>
  <c r="F2490" i="17"/>
  <c r="F2730" i="17"/>
  <c r="F2997" i="17"/>
  <c r="F3203" i="17"/>
  <c r="F3385" i="17"/>
  <c r="F3601" i="17"/>
  <c r="F3555" i="17"/>
  <c r="F2887" i="17"/>
  <c r="F1317" i="17"/>
  <c r="F1759" i="17"/>
  <c r="F2075" i="17"/>
  <c r="F2380" i="17"/>
  <c r="F2620" i="17"/>
  <c r="F2854" i="17"/>
  <c r="F3113" i="17"/>
  <c r="F3302" i="17"/>
  <c r="F3482" i="17"/>
  <c r="F3603" i="17"/>
  <c r="F2815" i="17"/>
  <c r="F1152" i="17"/>
  <c r="F1736" i="17"/>
  <c r="F2056" i="17"/>
  <c r="F2315" i="17"/>
  <c r="F2603" i="17"/>
  <c r="F2841" i="17"/>
  <c r="F3057" i="17"/>
  <c r="F3291" i="17"/>
  <c r="F3412" i="17"/>
  <c r="F632" i="17"/>
  <c r="F1552" i="17"/>
  <c r="F1890" i="17"/>
  <c r="F2188" i="17"/>
  <c r="F2478" i="17"/>
  <c r="F2718" i="17"/>
  <c r="F2944" i="17"/>
  <c r="F3220" i="17"/>
  <c r="F2416" i="17"/>
  <c r="F947" i="17"/>
  <c r="F1654" i="17"/>
  <c r="F1975" i="17"/>
  <c r="F2254" i="17"/>
  <c r="F2671" i="17"/>
  <c r="F1021" i="17"/>
  <c r="F1611" i="17"/>
  <c r="F2000" i="17"/>
  <c r="F2273" i="17"/>
  <c r="F2513" i="17"/>
  <c r="F468" i="17"/>
  <c r="F1367" i="17"/>
  <c r="F1785" i="17"/>
  <c r="F2155" i="17"/>
  <c r="F2400" i="17"/>
  <c r="F2640" i="17"/>
  <c r="F1086" i="17"/>
  <c r="F1639" i="17"/>
  <c r="F1960" i="17"/>
  <c r="F2290" i="17"/>
  <c r="F2530" i="17"/>
  <c r="F751" i="17"/>
  <c r="F1591" i="17"/>
  <c r="F1919" i="17"/>
  <c r="F2213" i="17"/>
  <c r="F1136" i="17"/>
  <c r="F1665" i="17"/>
  <c r="F1986" i="17"/>
  <c r="F2310" i="17"/>
  <c r="F983" i="17"/>
  <c r="F3593" i="17"/>
  <c r="F3212" i="17"/>
  <c r="F2937" i="17"/>
  <c r="F2551" i="17"/>
  <c r="F1099" i="17"/>
  <c r="F3111" i="17"/>
  <c r="F2646" i="17"/>
  <c r="F1050" i="17"/>
  <c r="F3336" i="17"/>
  <c r="F3067" i="17"/>
  <c r="F3228" i="17"/>
  <c r="F3535" i="17"/>
  <c r="F3299" i="17"/>
  <c r="F3047" i="17"/>
  <c r="F2756" i="17"/>
  <c r="F1925" i="17"/>
  <c r="F3534" i="17"/>
  <c r="F3318" i="17"/>
  <c r="F3090" i="17"/>
  <c r="F2806" i="17"/>
  <c r="F2263" i="17"/>
  <c r="F2949" i="17"/>
  <c r="F3438" i="17"/>
  <c r="F3234" i="17"/>
  <c r="F280" i="17"/>
  <c r="F558" i="17"/>
  <c r="F443" i="17"/>
  <c r="F188" i="17"/>
  <c r="F189" i="17"/>
  <c r="F1882" i="17"/>
  <c r="F968" i="17"/>
  <c r="F1757" i="17"/>
  <c r="F2282" i="17"/>
  <c r="F2714" i="17"/>
  <c r="F2990" i="17"/>
  <c r="F253" i="17"/>
  <c r="F703" i="17"/>
  <c r="F991" i="17"/>
  <c r="F1263" i="17"/>
  <c r="F1551" i="17"/>
  <c r="F1791" i="17"/>
  <c r="F2031" i="17"/>
  <c r="F2271" i="17"/>
  <c r="F2451" i="17"/>
  <c r="F2631" i="17"/>
  <c r="F133" i="17"/>
  <c r="F572" i="17"/>
  <c r="F876" i="17"/>
  <c r="F454" i="17"/>
  <c r="F780" i="17"/>
  <c r="F1068" i="17"/>
  <c r="F1376" i="17"/>
  <c r="F183" i="17"/>
  <c r="F600" i="17"/>
  <c r="F955" i="17"/>
  <c r="F1231" i="17"/>
  <c r="F1473" i="17"/>
  <c r="F348" i="17"/>
  <c r="F707" i="17"/>
  <c r="F995" i="17"/>
  <c r="F1315" i="17"/>
  <c r="F1555" i="17"/>
  <c r="F405" i="17"/>
  <c r="F805" i="17"/>
  <c r="F1093" i="17"/>
  <c r="F1349" i="17"/>
  <c r="F237" i="17"/>
  <c r="F630" i="17"/>
  <c r="F922" i="17"/>
  <c r="F998" i="17"/>
  <c r="F1601" i="17"/>
  <c r="F1926" i="17"/>
  <c r="F2265" i="17"/>
  <c r="F2505" i="17"/>
  <c r="F2745" i="17"/>
  <c r="F3011" i="17"/>
  <c r="F3216" i="17"/>
  <c r="F3397" i="17"/>
  <c r="F3613" i="17"/>
  <c r="F3591" i="17"/>
  <c r="F2945" i="17"/>
  <c r="F1352" i="17"/>
  <c r="F1780" i="17"/>
  <c r="F2094" i="17"/>
  <c r="F2395" i="17"/>
  <c r="F2635" i="17"/>
  <c r="F2868" i="17"/>
  <c r="F3126" i="17"/>
  <c r="F3314" i="17"/>
  <c r="F3494" i="17"/>
  <c r="F3651" i="17"/>
  <c r="F2873" i="17"/>
  <c r="F1201" i="17"/>
  <c r="F1760" i="17"/>
  <c r="F2078" i="17"/>
  <c r="F2333" i="17"/>
  <c r="F2621" i="17"/>
  <c r="F2855" i="17"/>
  <c r="F3071" i="17"/>
  <c r="F3303" i="17"/>
  <c r="F3496" i="17"/>
  <c r="F713" i="17"/>
  <c r="F1578" i="17"/>
  <c r="F1911" i="17"/>
  <c r="F2204" i="17"/>
  <c r="F2493" i="17"/>
  <c r="F2733" i="17"/>
  <c r="F2958" i="17"/>
  <c r="F3244" i="17"/>
  <c r="F2590" i="17"/>
  <c r="F1020" i="17"/>
  <c r="F1678" i="17"/>
  <c r="F1999" i="17"/>
  <c r="F2272" i="17"/>
  <c r="F2704" i="17"/>
  <c r="F1079" i="17"/>
  <c r="F1637" i="17"/>
  <c r="F2021" i="17"/>
  <c r="F2288" i="17"/>
  <c r="F2528" i="17"/>
  <c r="F564" i="17"/>
  <c r="F1408" i="17"/>
  <c r="F1809" i="17"/>
  <c r="F2175" i="17"/>
  <c r="F2418" i="17"/>
  <c r="F2658" i="17"/>
  <c r="F1134" i="17"/>
  <c r="F1663" i="17"/>
  <c r="F1984" i="17"/>
  <c r="F2308" i="17"/>
  <c r="F2548" i="17"/>
  <c r="F826" i="17"/>
  <c r="F1619" i="17"/>
  <c r="F1940" i="17"/>
  <c r="F2228" i="17"/>
  <c r="F1185" i="17"/>
  <c r="F1686" i="17"/>
  <c r="F2007" i="17"/>
  <c r="F2325" i="17"/>
  <c r="F1041" i="17"/>
  <c r="F3557" i="17"/>
  <c r="F3195" i="17"/>
  <c r="F2916" i="17"/>
  <c r="F2503" i="17"/>
  <c r="F3048" i="17"/>
  <c r="F2598" i="17"/>
  <c r="F3320" i="17"/>
  <c r="F2344" i="17"/>
  <c r="F3150" i="17"/>
  <c r="F3515" i="17"/>
  <c r="F3283" i="17"/>
  <c r="F3023" i="17"/>
  <c r="F2723" i="17"/>
  <c r="F1796" i="17"/>
  <c r="F3514" i="17"/>
  <c r="F3298" i="17"/>
  <c r="F3066" i="17"/>
  <c r="F2783" i="17"/>
  <c r="F2163" i="17"/>
  <c r="F1305" i="17"/>
  <c r="F3653" i="17"/>
  <c r="F2844" i="17"/>
  <c r="F496" i="17"/>
  <c r="F742" i="17"/>
  <c r="F637" i="17"/>
  <c r="F408" i="17"/>
  <c r="F409" i="17"/>
  <c r="F2072" i="17"/>
  <c r="F1190" i="17"/>
  <c r="F1772" i="17"/>
  <c r="F2294" i="17"/>
  <c r="F2726" i="17"/>
  <c r="F3002" i="17"/>
  <c r="F288" i="17"/>
  <c r="F720" i="17"/>
  <c r="F1008" i="17"/>
  <c r="F1278" i="17"/>
  <c r="F1566" i="17"/>
  <c r="F1806" i="17"/>
  <c r="F2046" i="17"/>
  <c r="F2283" i="17"/>
  <c r="F2463" i="17"/>
  <c r="F2643" i="17"/>
  <c r="F177" i="17"/>
  <c r="F598" i="17"/>
  <c r="F895" i="17"/>
  <c r="F481" i="17"/>
  <c r="F799" i="17"/>
  <c r="F1087" i="17"/>
  <c r="F1391" i="17"/>
  <c r="F222" i="17"/>
  <c r="F624" i="17"/>
  <c r="F977" i="17"/>
  <c r="F1250" i="17"/>
  <c r="F1491" i="17"/>
  <c r="F380" i="17"/>
  <c r="F726" i="17"/>
  <c r="F1014" i="17"/>
  <c r="F1330" i="17"/>
  <c r="F1570" i="17"/>
  <c r="F433" i="17"/>
  <c r="F824" i="17"/>
  <c r="F1112" i="17"/>
  <c r="F1364" i="17"/>
  <c r="F273" i="17"/>
  <c r="F648" i="17"/>
  <c r="F941" i="17"/>
  <c r="F1056" i="17"/>
  <c r="F1626" i="17"/>
  <c r="F1947" i="17"/>
  <c r="F2280" i="17"/>
  <c r="F2520" i="17"/>
  <c r="F2760" i="17"/>
  <c r="F3027" i="17"/>
  <c r="F3229" i="17"/>
  <c r="F3409" i="17"/>
  <c r="F3625" i="17"/>
  <c r="F3627" i="17"/>
  <c r="F159" i="17"/>
  <c r="F1390" i="17"/>
  <c r="F1798" i="17"/>
  <c r="F2111" i="17"/>
  <c r="F2410" i="17"/>
  <c r="F2650" i="17"/>
  <c r="F2884" i="17"/>
  <c r="F3139" i="17"/>
  <c r="F3326" i="17"/>
  <c r="F3506" i="17"/>
  <c r="F3194" i="17"/>
  <c r="F27" i="17"/>
  <c r="F1240" i="17"/>
  <c r="F1781" i="17"/>
  <c r="F2095" i="17"/>
  <c r="F2348" i="17"/>
  <c r="F2636" i="17"/>
  <c r="F2871" i="17"/>
  <c r="F3087" i="17"/>
  <c r="F3315" i="17"/>
  <c r="F3592" i="17"/>
  <c r="F791" i="17"/>
  <c r="F1606" i="17"/>
  <c r="F1929" i="17"/>
  <c r="F2220" i="17"/>
  <c r="F2508" i="17"/>
  <c r="F2748" i="17"/>
  <c r="F2972" i="17"/>
  <c r="F3256" i="17"/>
  <c r="F2686" i="17"/>
  <c r="F1078" i="17"/>
  <c r="F1699" i="17"/>
  <c r="F2020" i="17"/>
  <c r="F2287" i="17"/>
  <c r="F2752" i="17"/>
  <c r="F1124" i="17"/>
  <c r="F1655" i="17"/>
  <c r="F2039" i="17"/>
  <c r="F2303" i="17"/>
  <c r="F2543" i="17"/>
  <c r="F650" i="17"/>
  <c r="F1447" i="17"/>
  <c r="F1830" i="17"/>
  <c r="F2191" i="17"/>
  <c r="F2433" i="17"/>
  <c r="F2673" i="17"/>
  <c r="F1172" i="17"/>
  <c r="F1684" i="17"/>
  <c r="F2002" i="17"/>
  <c r="F2323" i="17"/>
  <c r="F2563" i="17"/>
  <c r="F906" i="17"/>
  <c r="F1640" i="17"/>
  <c r="F1961" i="17"/>
  <c r="F2243" i="17"/>
  <c r="F1220" i="17"/>
  <c r="F1707" i="17"/>
  <c r="F1775" i="17"/>
  <c r="F3040" i="17"/>
  <c r="F2091" i="17"/>
  <c r="F676" i="17"/>
  <c r="F914" i="17"/>
  <c r="F815" i="17"/>
  <c r="F608" i="17"/>
  <c r="F17" i="17"/>
  <c r="F2233" i="17"/>
  <c r="F1207" i="17"/>
  <c r="F1787" i="17"/>
  <c r="F2306" i="17"/>
  <c r="F2738" i="17"/>
  <c r="F3014" i="17"/>
  <c r="F396" i="17"/>
  <c r="F739" i="17"/>
  <c r="F1027" i="17"/>
  <c r="F1341" i="17"/>
  <c r="F1581" i="17"/>
  <c r="F1821" i="17"/>
  <c r="F2104" i="17"/>
  <c r="F2295" i="17"/>
  <c r="F2475" i="17"/>
  <c r="F2691" i="17"/>
  <c r="F216" i="17"/>
  <c r="F619" i="17"/>
  <c r="F970" i="17"/>
  <c r="F503" i="17"/>
  <c r="F821" i="17"/>
  <c r="F1161" i="17"/>
  <c r="F1409" i="17"/>
  <c r="F260" i="17"/>
  <c r="F706" i="17"/>
  <c r="F994" i="17"/>
  <c r="F1266" i="17"/>
  <c r="F1554" i="17"/>
  <c r="F404" i="17"/>
  <c r="F746" i="17"/>
  <c r="F1092" i="17"/>
  <c r="F1348" i="17"/>
  <c r="F1588" i="17"/>
  <c r="F535" i="17"/>
  <c r="F841" i="17"/>
  <c r="F1128" i="17"/>
  <c r="F1427" i="17"/>
  <c r="F302" i="17"/>
  <c r="F672" i="17"/>
  <c r="F1019" i="17"/>
  <c r="F1106" i="17"/>
  <c r="F1650" i="17"/>
  <c r="F2034" i="17"/>
  <c r="F2298" i="17"/>
  <c r="F2538" i="17"/>
  <c r="F2825" i="17"/>
  <c r="F3041" i="17"/>
  <c r="F3241" i="17"/>
  <c r="F3457" i="17"/>
  <c r="F3637" i="17"/>
  <c r="F3180" i="17"/>
  <c r="F612" i="17"/>
  <c r="F1432" i="17"/>
  <c r="F1822" i="17"/>
  <c r="F2186" i="17"/>
  <c r="F2428" i="17"/>
  <c r="F2668" i="17"/>
  <c r="F2940" i="17"/>
  <c r="F3152" i="17"/>
  <c r="F3338" i="17"/>
  <c r="F3578" i="17"/>
  <c r="F3304" i="17"/>
  <c r="F198" i="17"/>
  <c r="F1398" i="17"/>
  <c r="F1799" i="17"/>
  <c r="F2114" i="17"/>
  <c r="F2411" i="17"/>
  <c r="F2651" i="17"/>
  <c r="F2885" i="17"/>
  <c r="F3140" i="17"/>
  <c r="F3351" i="17"/>
  <c r="F2464" i="17"/>
  <c r="F1067" i="17"/>
  <c r="F1635" i="17"/>
  <c r="F1953" i="17"/>
  <c r="F2286" i="17"/>
  <c r="F2526" i="17"/>
  <c r="F2766" i="17"/>
  <c r="F3030" i="17"/>
  <c r="F3280" i="17"/>
  <c r="F2767" i="17"/>
  <c r="F1245" i="17"/>
  <c r="F1720" i="17"/>
  <c r="F2038" i="17"/>
  <c r="F2350" i="17"/>
  <c r="F2829" i="17"/>
  <c r="F1166" i="17"/>
  <c r="F1745" i="17"/>
  <c r="F2062" i="17"/>
  <c r="F2321" i="17"/>
  <c r="F2609" i="17"/>
  <c r="F733" i="17"/>
  <c r="F1482" i="17"/>
  <c r="F1914" i="17"/>
  <c r="F2207" i="17"/>
  <c r="F2448" i="17"/>
  <c r="F2736" i="17"/>
  <c r="F1218" i="17"/>
  <c r="F1702" i="17"/>
  <c r="F2083" i="17"/>
  <c r="F2338" i="17"/>
  <c r="F2578" i="17"/>
  <c r="F1135" i="17"/>
  <c r="F1664" i="17"/>
  <c r="F1985" i="17"/>
  <c r="F114" i="17"/>
  <c r="F1264" i="17"/>
  <c r="F1731" i="17"/>
  <c r="F2107" i="17"/>
  <c r="F2358" i="17"/>
  <c r="F1140" i="17"/>
  <c r="F3465" i="17"/>
  <c r="F3134" i="17"/>
  <c r="F2864" i="17"/>
  <c r="F2407" i="17"/>
  <c r="F3537" i="17"/>
  <c r="F2962" i="17"/>
  <c r="F2502" i="17"/>
  <c r="F3501" i="17"/>
  <c r="F3248" i="17"/>
  <c r="F3573" i="17"/>
  <c r="F2976" i="17"/>
  <c r="F3648" i="17"/>
  <c r="F127" i="17"/>
  <c r="F856" i="17"/>
  <c r="F1088" i="17"/>
  <c r="F989" i="17"/>
  <c r="F788" i="17"/>
  <c r="F266" i="17"/>
  <c r="F2377" i="17"/>
  <c r="F1226" i="17"/>
  <c r="F1805" i="17"/>
  <c r="F2318" i="17"/>
  <c r="F2750" i="17"/>
  <c r="F3026" i="17"/>
  <c r="F420" i="17"/>
  <c r="F761" i="17"/>
  <c r="F1049" i="17"/>
  <c r="F1359" i="17"/>
  <c r="F1599" i="17"/>
  <c r="F1839" i="17"/>
  <c r="F2118" i="17"/>
  <c r="F2307" i="17"/>
  <c r="F2487" i="17"/>
  <c r="F2703" i="17"/>
  <c r="F254" i="17"/>
  <c r="F643" i="17"/>
  <c r="F52" i="17"/>
  <c r="F529" i="17"/>
  <c r="F838" i="17"/>
  <c r="F1177" i="17"/>
  <c r="F1424" i="17"/>
  <c r="F295" i="17"/>
  <c r="F725" i="17"/>
  <c r="F1013" i="17"/>
  <c r="F1281" i="17"/>
  <c r="F1569" i="17"/>
  <c r="F432" i="17"/>
  <c r="F765" i="17"/>
  <c r="F1111" i="17"/>
  <c r="F1363" i="17"/>
  <c r="F1603" i="17"/>
  <c r="F554" i="17"/>
  <c r="F863" i="17"/>
  <c r="F1148" i="17"/>
  <c r="F1445" i="17"/>
  <c r="F326" i="17"/>
  <c r="F692" i="17"/>
  <c r="F1038" i="17"/>
  <c r="F1150" i="17"/>
  <c r="F1671" i="17"/>
  <c r="F2054" i="17"/>
  <c r="F2313" i="17"/>
  <c r="F2553" i="17"/>
  <c r="F2839" i="17"/>
  <c r="F3055" i="17"/>
  <c r="F3253" i="17"/>
  <c r="F3469" i="17"/>
  <c r="F3649" i="17"/>
  <c r="F3268" i="17"/>
  <c r="F695" i="17"/>
  <c r="F1467" i="17"/>
  <c r="F1843" i="17"/>
  <c r="F2202" i="17"/>
  <c r="F2443" i="17"/>
  <c r="F2683" i="17"/>
  <c r="F2956" i="17"/>
  <c r="F3165" i="17"/>
  <c r="F3350" i="17"/>
  <c r="F3602" i="17"/>
  <c r="F3352" i="17"/>
  <c r="F331" i="17"/>
  <c r="F1433" i="17"/>
  <c r="F1823" i="17"/>
  <c r="F2134" i="17"/>
  <c r="F2429" i="17"/>
  <c r="F2669" i="17"/>
  <c r="F2899" i="17"/>
  <c r="F3153" i="17"/>
  <c r="F3363" i="17"/>
  <c r="F2623" i="17"/>
  <c r="F1115" i="17"/>
  <c r="F1653" i="17"/>
  <c r="F1974" i="17"/>
  <c r="F2301" i="17"/>
  <c r="F2541" i="17"/>
  <c r="F2781" i="17"/>
  <c r="F3044" i="17"/>
  <c r="F3292" i="17"/>
  <c r="F2843" i="17"/>
  <c r="F1288" i="17"/>
  <c r="F1744" i="17"/>
  <c r="F2061" i="17"/>
  <c r="F2368" i="17"/>
  <c r="F2901" i="17"/>
  <c r="F1205" i="17"/>
  <c r="F1763" i="17"/>
  <c r="F2081" i="17"/>
  <c r="F2336" i="17"/>
  <c r="F2624" i="17"/>
  <c r="F810" i="17"/>
  <c r="F1527" i="17"/>
  <c r="F1938" i="17"/>
  <c r="F2226" i="17"/>
  <c r="F2466" i="17"/>
  <c r="F73" i="17"/>
  <c r="F1256" i="17"/>
  <c r="F1726" i="17"/>
  <c r="F2105" i="17"/>
  <c r="F2356" i="17"/>
  <c r="F2596" i="17"/>
  <c r="F1176" i="17"/>
  <c r="F1685" i="17"/>
  <c r="F2003" i="17"/>
  <c r="F275" i="17"/>
  <c r="F1303" i="17"/>
  <c r="F1749" i="17"/>
  <c r="F2126" i="17"/>
  <c r="F2373" i="17"/>
  <c r="F1186" i="17"/>
  <c r="F3449" i="17"/>
  <c r="F3116" i="17"/>
  <c r="F2838" i="17"/>
  <c r="F2357" i="17"/>
  <c r="F3321" i="17"/>
  <c r="F2936" i="17"/>
  <c r="F2454" i="17"/>
  <c r="F3269" i="17"/>
  <c r="F3211" i="17"/>
  <c r="F3485" i="17"/>
  <c r="F2816" i="17"/>
  <c r="F3463" i="17"/>
  <c r="F3227" i="17"/>
  <c r="F2961" i="17"/>
  <c r="F2597" i="17"/>
  <c r="F992" i="17"/>
  <c r="F3462" i="17"/>
  <c r="F3246" i="17"/>
  <c r="F3004" i="17"/>
  <c r="F2680" i="17"/>
  <c r="F1795" i="17"/>
  <c r="F3474" i="17"/>
  <c r="F3039" i="17"/>
  <c r="F116" i="17"/>
  <c r="F1072" i="17"/>
  <c r="F1247" i="17"/>
  <c r="F1157" i="17"/>
  <c r="F960" i="17"/>
  <c r="F251" i="17"/>
  <c r="F2521" i="17"/>
  <c r="F1373" i="17"/>
  <c r="F1949" i="17"/>
  <c r="F2426" i="17"/>
  <c r="F2858" i="17"/>
  <c r="F3038" i="17"/>
  <c r="F452" i="17"/>
  <c r="F778" i="17"/>
  <c r="F1066" i="17"/>
  <c r="F1374" i="17"/>
  <c r="F1614" i="17"/>
  <c r="F1854" i="17"/>
  <c r="F2132" i="17"/>
  <c r="F2319" i="17"/>
  <c r="F2499" i="17"/>
  <c r="F2715" i="17"/>
  <c r="F289" i="17"/>
  <c r="F661" i="17"/>
  <c r="F96" i="17"/>
  <c r="F551" i="17"/>
  <c r="F857" i="17"/>
  <c r="F1194" i="17"/>
  <c r="F1439" i="17"/>
  <c r="F323" i="17"/>
  <c r="F745" i="17"/>
  <c r="F1033" i="17"/>
  <c r="F1299" i="17"/>
  <c r="F1587" i="17"/>
  <c r="F456" i="17"/>
  <c r="F782" i="17"/>
  <c r="F1127" i="17"/>
  <c r="F1378" i="17"/>
  <c r="F1618" i="17"/>
  <c r="F583" i="17"/>
  <c r="F882" i="17"/>
  <c r="F1164" i="17"/>
  <c r="F1460" i="17"/>
  <c r="F358" i="17"/>
  <c r="F709" i="17"/>
  <c r="F1055" i="17"/>
  <c r="F1188" i="17"/>
  <c r="F1689" i="17"/>
  <c r="F2071" i="17"/>
  <c r="F2328" i="17"/>
  <c r="F2568" i="17"/>
  <c r="F2853" i="17"/>
  <c r="F3069" i="17"/>
  <c r="F3265" i="17"/>
  <c r="F3481" i="17"/>
  <c r="F3542" i="17"/>
  <c r="F3328" i="17"/>
  <c r="F775" i="17"/>
  <c r="F1509" i="17"/>
  <c r="F1864" i="17"/>
  <c r="F2218" i="17"/>
  <c r="F2458" i="17"/>
  <c r="F2698" i="17"/>
  <c r="F2970" i="17"/>
  <c r="F3178" i="17"/>
  <c r="F3362" i="17"/>
  <c r="F3614" i="17"/>
  <c r="F3424" i="17"/>
  <c r="F439" i="17"/>
  <c r="F1471" i="17"/>
  <c r="F1844" i="17"/>
  <c r="F2151" i="17"/>
  <c r="F2444" i="17"/>
  <c r="F2684" i="17"/>
  <c r="F2913" i="17"/>
  <c r="F3166" i="17"/>
  <c r="F3387" i="17"/>
  <c r="F2719" i="17"/>
  <c r="F1160" i="17"/>
  <c r="F1674" i="17"/>
  <c r="F1995" i="17"/>
  <c r="F2316" i="17"/>
  <c r="F2556" i="17"/>
  <c r="F2796" i="17"/>
  <c r="F3058" i="17"/>
  <c r="F3340" i="17"/>
  <c r="F2915" i="17"/>
  <c r="F1323" i="17"/>
  <c r="F1762" i="17"/>
  <c r="F2080" i="17"/>
  <c r="F2383" i="17"/>
  <c r="F71" i="17"/>
  <c r="F1254" i="17"/>
  <c r="F1784" i="17"/>
  <c r="F2098" i="17"/>
  <c r="F2351" i="17"/>
  <c r="F2639" i="17"/>
  <c r="F885" i="17"/>
  <c r="F1558" i="17"/>
  <c r="F1959" i="17"/>
  <c r="F2241" i="17"/>
  <c r="F2481" i="17"/>
  <c r="F240" i="17"/>
  <c r="F1294" i="17"/>
  <c r="F1747" i="17"/>
  <c r="F2122" i="17"/>
  <c r="F2371" i="17"/>
  <c r="F2611" i="17"/>
  <c r="F1219" i="17"/>
  <c r="F1703" i="17"/>
  <c r="F2024" i="17"/>
  <c r="F384" i="17"/>
  <c r="F1338" i="17"/>
  <c r="F1770" i="17"/>
  <c r="F2142" i="17"/>
  <c r="F117" i="17"/>
  <c r="F1224" i="17"/>
  <c r="F3393" i="17"/>
  <c r="F3093" i="17"/>
  <c r="F2817" i="17"/>
  <c r="F2279" i="17"/>
  <c r="F3644" i="17"/>
  <c r="F2910" i="17"/>
  <c r="F2345" i="17"/>
  <c r="F3624" i="17"/>
  <c r="F3172" i="17"/>
  <c r="F3305" i="17"/>
  <c r="F1942" i="17"/>
  <c r="F3427" i="17"/>
  <c r="F3210" i="17"/>
  <c r="F2935" i="17"/>
  <c r="F2549" i="17"/>
  <c r="F3658" i="17"/>
  <c r="F3442" i="17"/>
  <c r="F3226" i="17"/>
  <c r="F2980" i="17"/>
  <c r="F2633" i="17"/>
  <c r="F1666" i="17"/>
  <c r="F2992" i="17"/>
  <c r="F415" i="17"/>
  <c r="F148" i="17"/>
  <c r="F180" i="17"/>
  <c r="F1392" i="17"/>
  <c r="F1309" i="17"/>
  <c r="F1132" i="17"/>
  <c r="F338" i="17"/>
  <c r="F2665" i="17"/>
  <c r="F1388" i="17"/>
  <c r="F1964" i="17"/>
  <c r="F2438" i="17"/>
  <c r="F2870" i="17"/>
  <c r="F3086" i="17"/>
  <c r="F475" i="17"/>
  <c r="F797" i="17"/>
  <c r="F1139" i="17"/>
  <c r="F1389" i="17"/>
  <c r="F1629" i="17"/>
  <c r="F1917" i="17"/>
  <c r="F2145" i="17"/>
  <c r="F2331" i="17"/>
  <c r="F2547" i="17"/>
  <c r="F2727" i="17"/>
  <c r="F313" i="17"/>
  <c r="F740" i="17"/>
  <c r="F138" i="17"/>
  <c r="F577" i="17"/>
  <c r="F935" i="17"/>
  <c r="F1213" i="17"/>
  <c r="F1457" i="17"/>
  <c r="F431" i="17"/>
  <c r="F764" i="17"/>
  <c r="F1052" i="17"/>
  <c r="F1362" i="17"/>
  <c r="F1602" i="17"/>
  <c r="F486" i="17"/>
  <c r="F862" i="17"/>
  <c r="F1147" i="17"/>
  <c r="F1396" i="17"/>
  <c r="F196" i="17"/>
  <c r="F602" i="17"/>
  <c r="F899" i="17"/>
  <c r="F1233" i="17"/>
  <c r="F1475" i="17"/>
  <c r="F382" i="17"/>
  <c r="F789" i="17"/>
  <c r="F1077" i="17"/>
  <c r="F1237" i="17"/>
  <c r="F1779" i="17"/>
  <c r="F2093" i="17"/>
  <c r="F2346" i="17"/>
  <c r="F2634" i="17"/>
  <c r="F2867" i="17"/>
  <c r="F3083" i="17"/>
  <c r="F3313" i="17"/>
  <c r="F3493" i="17"/>
  <c r="F3566" i="17"/>
  <c r="F3544" i="17"/>
  <c r="F850" i="17"/>
  <c r="F1544" i="17"/>
  <c r="F1951" i="17"/>
  <c r="F2236" i="17"/>
  <c r="F2476" i="17"/>
  <c r="F2764" i="17"/>
  <c r="F2984" i="17"/>
  <c r="F3191" i="17"/>
  <c r="F3410" i="17"/>
  <c r="F3638" i="17"/>
  <c r="F3460" i="17"/>
  <c r="F790" i="17"/>
  <c r="F1510" i="17"/>
  <c r="F1865" i="17"/>
  <c r="F2219" i="17"/>
  <c r="F2459" i="17"/>
  <c r="F2699" i="17"/>
  <c r="F2971" i="17"/>
  <c r="F3179" i="17"/>
  <c r="F3411" i="17"/>
  <c r="F2959" i="17"/>
  <c r="F1202" i="17"/>
  <c r="F1698" i="17"/>
  <c r="F2079" i="17"/>
  <c r="F2334" i="17"/>
  <c r="F2574" i="17"/>
  <c r="F2856" i="17"/>
  <c r="F3072" i="17"/>
  <c r="F3364" i="17"/>
  <c r="F441" i="17"/>
  <c r="F1365" i="17"/>
  <c r="F1783" i="17"/>
  <c r="F2153" i="17"/>
  <c r="F2431" i="17"/>
  <c r="F238" i="17"/>
  <c r="F1401" i="17"/>
  <c r="F1808" i="17"/>
  <c r="F2120" i="17"/>
  <c r="F2417" i="17"/>
  <c r="F2657" i="17"/>
  <c r="F965" i="17"/>
  <c r="F1659" i="17"/>
  <c r="F1977" i="17"/>
  <c r="F2256" i="17"/>
  <c r="F2544" i="17"/>
  <c r="F361" i="17"/>
  <c r="F1336" i="17"/>
  <c r="F1831" i="17"/>
  <c r="F2140" i="17"/>
  <c r="F2386" i="17"/>
  <c r="F113" i="17"/>
  <c r="F1257" i="17"/>
  <c r="F1727" i="17"/>
  <c r="F2106" i="17"/>
  <c r="F490" i="17"/>
  <c r="F1383" i="17"/>
  <c r="F1857" i="17"/>
  <c r="F2162" i="17"/>
  <c r="F276" i="17"/>
  <c r="F1269" i="17"/>
  <c r="F3377" i="17"/>
  <c r="F3075" i="17"/>
  <c r="F2789" i="17"/>
  <c r="F2180" i="17"/>
  <c r="F3588" i="17"/>
  <c r="F2863" i="17"/>
  <c r="F2278" i="17"/>
  <c r="F3572" i="17"/>
  <c r="F3132" i="17"/>
  <c r="F3608" i="17"/>
  <c r="F3643" i="17"/>
  <c r="F3407" i="17"/>
  <c r="F3188" i="17"/>
  <c r="F2909" i="17"/>
  <c r="F2501" i="17"/>
  <c r="F3642" i="17"/>
  <c r="F3426" i="17"/>
  <c r="F3209" i="17"/>
  <c r="F2960" i="17"/>
  <c r="F2585" i="17"/>
  <c r="F1462" i="17"/>
  <c r="F3258" i="17"/>
  <c r="F3214" i="17"/>
  <c r="F339" i="17"/>
  <c r="F365" i="17"/>
  <c r="F1536" i="17"/>
  <c r="F1453" i="17"/>
  <c r="F1286" i="17"/>
  <c r="F634" i="17"/>
  <c r="F2809" i="17"/>
  <c r="F1403" i="17"/>
  <c r="F1979" i="17"/>
  <c r="F2450" i="17"/>
  <c r="F2882" i="17"/>
  <c r="F3098" i="17"/>
  <c r="F501" i="17"/>
  <c r="F817" i="17"/>
  <c r="F1159" i="17"/>
  <c r="F1407" i="17"/>
  <c r="F1647" i="17"/>
  <c r="F1935" i="17"/>
  <c r="F2158" i="17"/>
  <c r="F2343" i="17"/>
  <c r="F2559" i="17"/>
  <c r="F2739" i="17"/>
  <c r="F345" i="17"/>
  <c r="F762" i="17"/>
  <c r="F182" i="17"/>
  <c r="F599" i="17"/>
  <c r="F954" i="17"/>
  <c r="F1230" i="17"/>
  <c r="F1472" i="17"/>
  <c r="F455" i="17"/>
  <c r="F781" i="17"/>
  <c r="F1069" i="17"/>
  <c r="F1377" i="17"/>
  <c r="F1617" i="17"/>
  <c r="F505" i="17"/>
  <c r="F881" i="17"/>
  <c r="F1163" i="17"/>
  <c r="F1411" i="17"/>
  <c r="F236" i="17"/>
  <c r="F626" i="17"/>
  <c r="F921" i="17"/>
  <c r="F1253" i="17"/>
  <c r="F1493" i="17"/>
  <c r="F410" i="17"/>
  <c r="F806" i="17"/>
  <c r="F158" i="17"/>
  <c r="F1271" i="17"/>
  <c r="F1797" i="17"/>
  <c r="F2110" i="17"/>
  <c r="F2361" i="17"/>
  <c r="F2649" i="17"/>
  <c r="F2883" i="17"/>
  <c r="F3099" i="17"/>
  <c r="F3325" i="17"/>
  <c r="F3505" i="17"/>
  <c r="F3590" i="17"/>
  <c r="F3580" i="17"/>
  <c r="F925" i="17"/>
  <c r="F1576" i="17"/>
  <c r="F1972" i="17"/>
  <c r="F2251" i="17"/>
  <c r="F2491" i="17"/>
  <c r="F2779" i="17"/>
  <c r="F2998" i="17"/>
  <c r="F3204" i="17"/>
  <c r="F3422" i="17"/>
  <c r="F3339" i="17"/>
  <c r="F3520" i="17"/>
  <c r="F865" i="17"/>
  <c r="F1545" i="17"/>
  <c r="F1889" i="17"/>
  <c r="F2237" i="17"/>
  <c r="F2477" i="17"/>
  <c r="F2717" i="17"/>
  <c r="F2985" i="17"/>
  <c r="F3192" i="17"/>
  <c r="F3447" i="17"/>
  <c r="F28" i="17"/>
  <c r="F1241" i="17"/>
  <c r="F1719" i="17"/>
  <c r="F2096" i="17"/>
  <c r="F2349" i="17"/>
  <c r="F2589" i="17"/>
  <c r="F2872" i="17"/>
  <c r="F3088" i="17"/>
  <c r="F3388" i="17"/>
  <c r="F539" i="17"/>
  <c r="F1400" i="17"/>
  <c r="F1807" i="17"/>
  <c r="F2172" i="17"/>
  <c r="F2479" i="17"/>
  <c r="F359" i="17"/>
  <c r="F1446" i="17"/>
  <c r="F1829" i="17"/>
  <c r="F2138" i="17"/>
  <c r="F2432" i="17"/>
  <c r="F2672" i="17"/>
  <c r="F1022" i="17"/>
  <c r="F1683" i="17"/>
  <c r="F2001" i="17"/>
  <c r="F2274" i="17"/>
  <c r="F2562" i="17"/>
  <c r="F469" i="17"/>
  <c r="F1371" i="17"/>
  <c r="F1855" i="17"/>
  <c r="F2159" i="17"/>
  <c r="F2404" i="17"/>
  <c r="F274" i="17"/>
  <c r="F1302" i="17"/>
  <c r="F1748" i="17"/>
  <c r="F2123" i="17"/>
  <c r="F586" i="17"/>
  <c r="F1415" i="17"/>
  <c r="F1878" i="17"/>
  <c r="F2178" i="17"/>
  <c r="F385" i="17"/>
  <c r="F1384" i="17"/>
  <c r="F3357" i="17"/>
  <c r="F3051" i="17"/>
  <c r="F2758" i="17"/>
  <c r="F2070" i="17"/>
  <c r="F3536" i="17"/>
  <c r="F2837" i="17"/>
  <c r="F2179" i="17"/>
  <c r="F3516" i="17"/>
  <c r="F3092" i="17"/>
  <c r="F3552" i="17"/>
  <c r="F3623" i="17"/>
  <c r="F3391" i="17"/>
  <c r="F3171" i="17"/>
  <c r="F2888" i="17"/>
  <c r="F2453" i="17"/>
  <c r="F3622" i="17"/>
  <c r="F3406" i="17"/>
  <c r="F3187" i="17"/>
  <c r="F2934" i="17"/>
  <c r="F2537" i="17"/>
  <c r="F923" i="17"/>
  <c r="F3175" i="17"/>
  <c r="F1733" i="17"/>
  <c r="F3239" i="17"/>
  <c r="F735" i="17"/>
  <c r="F109" i="17"/>
  <c r="F1824" i="17"/>
  <c r="F1741" i="17"/>
  <c r="F1574" i="17"/>
  <c r="F1100" i="17"/>
  <c r="F3097" i="17"/>
  <c r="F1565" i="17"/>
  <c r="F2131" i="17"/>
  <c r="F2570" i="17"/>
  <c r="F2942" i="17"/>
  <c r="F88" i="17"/>
  <c r="F549" i="17"/>
  <c r="F911" i="17"/>
  <c r="F1192" i="17"/>
  <c r="F1437" i="17"/>
  <c r="F1725" i="17"/>
  <c r="F1965" i="17"/>
  <c r="F2184" i="17"/>
  <c r="F2403" i="17"/>
  <c r="F2583" i="17"/>
  <c r="F2763" i="17"/>
  <c r="F476" i="17"/>
  <c r="F798" i="17"/>
  <c r="F259" i="17"/>
  <c r="F705" i="17"/>
  <c r="F993" i="17"/>
  <c r="F1265" i="17"/>
  <c r="F1553" i="17"/>
  <c r="F504" i="17"/>
  <c r="F822" i="17"/>
  <c r="F1162" i="17"/>
  <c r="F1410" i="17"/>
  <c r="F98" i="17"/>
  <c r="F625" i="17"/>
  <c r="F920" i="17"/>
  <c r="F1199" i="17"/>
  <c r="F1492" i="17"/>
  <c r="F297" i="17"/>
  <c r="F668" i="17"/>
  <c r="F1015" i="17"/>
  <c r="F1283" i="17"/>
  <c r="F1523" i="17"/>
  <c r="F536" i="17"/>
  <c r="F847" i="17"/>
  <c r="F416" i="17"/>
  <c r="F1463" i="17"/>
  <c r="F1842" i="17"/>
  <c r="F2148" i="17"/>
  <c r="F2442" i="17"/>
  <c r="F2682" i="17"/>
  <c r="F2911" i="17"/>
  <c r="F3164" i="17"/>
  <c r="F3349" i="17"/>
  <c r="F3529" i="17"/>
  <c r="F3435" i="17"/>
  <c r="F2398" i="17"/>
  <c r="F1057" i="17"/>
  <c r="F1696" i="17"/>
  <c r="F2014" i="17"/>
  <c r="F2284" i="17"/>
  <c r="F2572" i="17"/>
  <c r="F2812" i="17"/>
  <c r="F3028" i="17"/>
  <c r="F3266" i="17"/>
  <c r="F3446" i="17"/>
  <c r="F3423" i="17"/>
  <c r="F2446" i="17"/>
  <c r="F1005" i="17"/>
  <c r="F1605" i="17"/>
  <c r="F1991" i="17"/>
  <c r="F2267" i="17"/>
  <c r="F2507" i="17"/>
  <c r="F2795" i="17"/>
  <c r="F3015" i="17"/>
  <c r="F3219" i="17"/>
  <c r="F3639" i="17"/>
  <c r="F332" i="17"/>
  <c r="F1319" i="17"/>
  <c r="F1827" i="17"/>
  <c r="F2135" i="17"/>
  <c r="F2382" i="17"/>
  <c r="F2670" i="17"/>
  <c r="F2900" i="17"/>
  <c r="F3115" i="17"/>
  <c r="F3556" i="17"/>
  <c r="F717" i="17"/>
  <c r="F1480" i="17"/>
  <c r="F1912" i="17"/>
  <c r="F2205" i="17"/>
  <c r="F2512" i="17"/>
  <c r="F809" i="17"/>
  <c r="F1519" i="17"/>
  <c r="F1871" i="17"/>
  <c r="F2225" i="17"/>
  <c r="F2465" i="17"/>
  <c r="F2705" i="17"/>
  <c r="F1255" i="17"/>
  <c r="F1722" i="17"/>
  <c r="F2043" i="17"/>
  <c r="F2352" i="17"/>
  <c r="F2592" i="17"/>
  <c r="F657" i="17"/>
  <c r="F1559" i="17"/>
  <c r="F1894" i="17"/>
  <c r="F2192" i="17"/>
  <c r="F2482" i="17"/>
  <c r="F489" i="17"/>
  <c r="F1375" i="17"/>
  <c r="F1856" i="17"/>
  <c r="F2160" i="17"/>
  <c r="F752" i="17"/>
  <c r="F1592" i="17"/>
  <c r="F1923" i="17"/>
  <c r="F2214" i="17"/>
  <c r="F753" i="17"/>
  <c r="F1461" i="17"/>
  <c r="F3285" i="17"/>
  <c r="F3007" i="17"/>
  <c r="F2693" i="17"/>
  <c r="F1817" i="17"/>
  <c r="F3356" i="17"/>
  <c r="F2757" i="17"/>
  <c r="F1816" i="17"/>
  <c r="F3464" i="17"/>
  <c r="F2889" i="17"/>
  <c r="F3428" i="17"/>
  <c r="F3587" i="17"/>
  <c r="F3355" i="17"/>
  <c r="F3131" i="17"/>
  <c r="F2836" i="17"/>
  <c r="F2264" i="17"/>
  <c r="F3586" i="17"/>
  <c r="F3370" i="17"/>
  <c r="F3148" i="17"/>
  <c r="F2880" i="17"/>
  <c r="F2441" i="17"/>
  <c r="F3261" i="17"/>
  <c r="F1987" i="17"/>
  <c r="F2518" i="17"/>
  <c r="F915" i="17"/>
  <c r="F306" i="17"/>
  <c r="F1968" i="17"/>
  <c r="F1885" i="17"/>
  <c r="F1718" i="17"/>
  <c r="F1306" i="17"/>
  <c r="F87" i="17"/>
  <c r="F1580" i="17"/>
  <c r="F2144" i="17"/>
  <c r="F2582" i="17"/>
  <c r="F2954" i="17"/>
  <c r="F132" i="17"/>
  <c r="F571" i="17"/>
  <c r="F933" i="17"/>
  <c r="F1211" i="17"/>
  <c r="F1455" i="17"/>
  <c r="F1743" i="17"/>
  <c r="F1983" i="17"/>
  <c r="F2198" i="17"/>
  <c r="F2415" i="17"/>
  <c r="F2595" i="17"/>
  <c r="F2775" i="17"/>
  <c r="F502" i="17"/>
  <c r="F818" i="17"/>
  <c r="F290" i="17"/>
  <c r="F722" i="17"/>
  <c r="F1010" i="17"/>
  <c r="F1280" i="17"/>
  <c r="F53" i="17"/>
  <c r="F530" i="17"/>
  <c r="F839" i="17"/>
  <c r="F1178" i="17"/>
  <c r="F1425" i="17"/>
  <c r="F142" i="17"/>
  <c r="F646" i="17"/>
  <c r="F937" i="17"/>
  <c r="F1216" i="17"/>
  <c r="F1507" i="17"/>
  <c r="F325" i="17"/>
  <c r="F691" i="17"/>
  <c r="F1037" i="17"/>
  <c r="F1301" i="17"/>
  <c r="F1541" i="17"/>
  <c r="F562" i="17"/>
  <c r="F864" i="17"/>
  <c r="F516" i="17"/>
  <c r="F1504" i="17"/>
  <c r="F1863" i="17"/>
  <c r="F2165" i="17"/>
  <c r="F2457" i="17"/>
  <c r="F2697" i="17"/>
  <c r="F2925" i="17"/>
  <c r="F3177" i="17"/>
  <c r="F3361" i="17"/>
  <c r="F3541" i="17"/>
  <c r="F3471" i="17"/>
  <c r="F2656" i="17"/>
  <c r="F1113" i="17"/>
  <c r="F1714" i="17"/>
  <c r="F2035" i="17"/>
  <c r="F2299" i="17"/>
  <c r="F2587" i="17"/>
  <c r="F2826" i="17"/>
  <c r="F3042" i="17"/>
  <c r="F3278" i="17"/>
  <c r="F3458" i="17"/>
  <c r="F3459" i="17"/>
  <c r="F2638" i="17"/>
  <c r="F1063" i="17"/>
  <c r="F1631" i="17"/>
  <c r="F2015" i="17"/>
  <c r="F2285" i="17"/>
  <c r="F2525" i="17"/>
  <c r="F2813" i="17"/>
  <c r="F3029" i="17"/>
  <c r="F3231" i="17"/>
  <c r="F3232" i="17"/>
  <c r="F440" i="17"/>
  <c r="F1360" i="17"/>
  <c r="F1845" i="17"/>
  <c r="F2152" i="17"/>
  <c r="F2397" i="17"/>
  <c r="F2685" i="17"/>
  <c r="F2914" i="17"/>
  <c r="F3128" i="17"/>
  <c r="F3604" i="17"/>
  <c r="F792" i="17"/>
  <c r="F1515" i="17"/>
  <c r="F1936" i="17"/>
  <c r="F2224" i="17"/>
  <c r="F2527" i="17"/>
  <c r="F884" i="17"/>
  <c r="F1557" i="17"/>
  <c r="F1892" i="17"/>
  <c r="F2240" i="17"/>
  <c r="F2480" i="17"/>
  <c r="F2720" i="17"/>
  <c r="F1290" i="17"/>
  <c r="F1746" i="17"/>
  <c r="F2063" i="17"/>
  <c r="F2370" i="17"/>
  <c r="F2610" i="17"/>
  <c r="F734" i="17"/>
  <c r="F1590" i="17"/>
  <c r="F1918" i="17"/>
  <c r="F2212" i="17"/>
  <c r="F2500" i="17"/>
  <c r="F585" i="17"/>
  <c r="F1414" i="17"/>
  <c r="F1877" i="17"/>
  <c r="F2177" i="17"/>
  <c r="F827" i="17"/>
  <c r="F1623" i="17"/>
  <c r="F1941" i="17"/>
  <c r="F2229" i="17"/>
  <c r="F833" i="17"/>
  <c r="F1496" i="17"/>
  <c r="F3249" i="17"/>
  <c r="F2987" i="17"/>
  <c r="F2647" i="17"/>
  <c r="F1688" i="17"/>
  <c r="F3264" i="17"/>
  <c r="F2724" i="17"/>
  <c r="F1687" i="17"/>
  <c r="F3408" i="17"/>
  <c r="F2406" i="17"/>
  <c r="F3372" i="17"/>
  <c r="F3571" i="17"/>
  <c r="F3335" i="17"/>
  <c r="F3110" i="17"/>
  <c r="F2807" i="17"/>
  <c r="F2164" i="17"/>
  <c r="F3570" i="17"/>
  <c r="F3354" i="17"/>
  <c r="F3130" i="17"/>
  <c r="F2861" i="17"/>
  <c r="F2393" i="17"/>
  <c r="F2953" i="17"/>
  <c r="F2171" i="17"/>
  <c r="F803" i="17"/>
  <c r="F1508" i="17"/>
  <c r="F3517" i="17"/>
  <c r="F3375" i="17"/>
  <c r="F1287" i="17"/>
  <c r="F2494" i="17"/>
  <c r="F565" i="17"/>
  <c r="F2025" i="17"/>
  <c r="F2455" i="17"/>
  <c r="F2981" i="17"/>
  <c r="F3262" i="17"/>
  <c r="F1421" i="17"/>
  <c r="F2355" i="17"/>
  <c r="F1091" i="17"/>
  <c r="F434" i="17"/>
  <c r="F3626" i="17"/>
  <c r="F3532" i="17"/>
  <c r="F1737" i="17"/>
  <c r="F467" i="17"/>
  <c r="F1413" i="17"/>
  <c r="F2194" i="17"/>
  <c r="F1943" i="17"/>
  <c r="F3500" i="17"/>
  <c r="F2862" i="17"/>
  <c r="F3170" i="17"/>
  <c r="F1997" i="17"/>
  <c r="F2571" i="17"/>
  <c r="F1395" i="17"/>
  <c r="F825" i="17"/>
  <c r="F3628" i="17"/>
  <c r="F942" i="17"/>
  <c r="F2115" i="17"/>
  <c r="F1481" i="17"/>
  <c r="F1876" i="17"/>
  <c r="F2340" i="17"/>
  <c r="F3645" i="17"/>
  <c r="F3068" i="17"/>
  <c r="F2681" i="17"/>
  <c r="F3046" i="17"/>
  <c r="F3238" i="17"/>
  <c r="F2462" i="17"/>
  <c r="F2751" i="17"/>
  <c r="F54" i="17"/>
  <c r="F308" i="17"/>
  <c r="F1001" i="17"/>
  <c r="F1577" i="17"/>
  <c r="F2364" i="17"/>
  <c r="F1847" i="17"/>
  <c r="F2176" i="17"/>
  <c r="F491" i="17"/>
  <c r="F3444" i="17"/>
  <c r="F2982" i="17"/>
  <c r="F2645" i="17"/>
  <c r="F3022" i="17"/>
  <c r="F3353" i="17"/>
  <c r="F2894" i="17"/>
  <c r="F369" i="17"/>
  <c r="F534" i="17"/>
  <c r="F1312" i="17"/>
  <c r="F1604" i="17"/>
  <c r="F1907" i="17"/>
  <c r="F2604" i="17"/>
  <c r="F2154" i="17"/>
  <c r="F2419" i="17"/>
  <c r="F1098" i="17"/>
  <c r="F3006" i="17"/>
  <c r="F3607" i="17"/>
  <c r="F2405" i="17"/>
  <c r="F2908" i="17"/>
  <c r="F1880" i="17"/>
  <c r="F46" i="17"/>
  <c r="F779" i="17"/>
  <c r="F898" i="17"/>
  <c r="F1818" i="17"/>
  <c r="F1990" i="17"/>
  <c r="F2252" i="17"/>
  <c r="F2886" i="17"/>
  <c r="F2447" i="17"/>
  <c r="F383" i="17"/>
  <c r="F1419" i="17"/>
  <c r="F2788" i="17"/>
  <c r="F3499" i="17"/>
  <c r="F1667" i="17"/>
  <c r="F2755" i="17"/>
  <c r="F555" i="17"/>
  <c r="F523" i="17"/>
  <c r="F221" i="17"/>
  <c r="F1180" i="17"/>
  <c r="F2129" i="17"/>
  <c r="F2266" i="17"/>
  <c r="F2492" i="17"/>
  <c r="F3102" i="17"/>
  <c r="F2687" i="17"/>
  <c r="F1337" i="17"/>
  <c r="F3521" i="17"/>
  <c r="F2550" i="17"/>
  <c r="F3479" i="17"/>
  <c r="F1497" i="17"/>
  <c r="F2722" i="17"/>
  <c r="F1430" i="17"/>
  <c r="F1662" i="17"/>
  <c r="F1487" i="17"/>
  <c r="F938" i="17"/>
  <c r="F3112" i="17"/>
  <c r="F3218" i="17"/>
  <c r="F3495" i="17"/>
  <c r="F1828" i="17"/>
  <c r="F2289" i="17"/>
  <c r="F1456" i="17"/>
  <c r="F2890" i="17"/>
  <c r="F3284" i="17"/>
  <c r="F3149" i="17"/>
  <c r="F3390" i="17"/>
  <c r="F870" i="17"/>
  <c r="F1950" i="17"/>
  <c r="F482" i="17"/>
  <c r="F1268" i="17"/>
  <c r="F3337" i="17"/>
  <c r="F3434" i="17"/>
  <c r="F200" i="17"/>
  <c r="F2189" i="17"/>
  <c r="F2577" i="17"/>
  <c r="F1899" i="17"/>
  <c r="F2728" i="17"/>
  <c r="F3024" i="17"/>
  <c r="F3005" i="17"/>
  <c r="F3282" i="17"/>
  <c r="F581" i="17"/>
  <c r="F2376" i="17"/>
  <c r="F1080" i="17"/>
  <c r="F3371" i="17"/>
  <c r="F1680" i="17"/>
  <c r="F2664" i="17"/>
  <c r="F1701" i="17"/>
  <c r="F3263" i="17"/>
  <c r="F1597" i="17"/>
  <c r="F2897" i="17"/>
  <c r="F2022" i="17"/>
  <c r="F3247" i="17"/>
  <c r="F836" i="17"/>
  <c r="F2506" i="17"/>
  <c r="F1769" i="17"/>
  <c r="F3606" i="17"/>
  <c r="F1175" i="17"/>
  <c r="F2794" i="17"/>
  <c r="F2141" i="17"/>
  <c r="F3498" i="17"/>
  <c r="F1422" i="17"/>
  <c r="F3012" i="17"/>
  <c r="F674" i="17"/>
  <c r="F3478" i="17"/>
  <c r="F620" i="17"/>
  <c r="F2732" i="17"/>
  <c r="F3341" i="17"/>
  <c r="F2489" i="17"/>
  <c r="F971" i="17"/>
  <c r="F2999" i="17"/>
  <c r="F3173" i="17"/>
  <c r="F2050" i="17"/>
  <c r="F272" i="17"/>
  <c r="F633" i="17"/>
  <c r="F3609" i="17"/>
  <c r="F647" i="17"/>
  <c r="F1438" i="17"/>
  <c r="F3480" i="17"/>
  <c r="F1246" i="17"/>
  <c r="F3031" i="17"/>
  <c r="F1924" i="17"/>
  <c r="F1426" i="17"/>
  <c r="F3206" i="17"/>
  <c r="F3400" i="17"/>
  <c r="F2069" i="17"/>
  <c r="G3660" i="17"/>
  <c r="G3664" i="17"/>
  <c r="G3662" i="17"/>
  <c r="G3659" i="17"/>
  <c r="G12" i="17"/>
  <c r="G3663" i="17"/>
  <c r="G3661" i="17"/>
  <c r="G3192" i="17"/>
  <c r="G3571" i="17"/>
  <c r="G3321" i="17"/>
  <c r="G3155" i="17"/>
  <c r="G2358" i="17"/>
  <c r="G142" i="17"/>
  <c r="G286" i="17"/>
  <c r="G430" i="17"/>
  <c r="G574" i="17"/>
  <c r="G718" i="17"/>
  <c r="G862" i="17"/>
  <c r="G1006" i="17"/>
  <c r="G131" i="17"/>
  <c r="G275" i="17"/>
  <c r="G419" i="17"/>
  <c r="G563" i="17"/>
  <c r="G707" i="17"/>
  <c r="G851" i="17"/>
  <c r="G24" i="17"/>
  <c r="G168" i="17"/>
  <c r="G312" i="17"/>
  <c r="G456" i="17"/>
  <c r="G600" i="17"/>
  <c r="G744" i="17"/>
  <c r="G888" i="17"/>
  <c r="G85" i="17"/>
  <c r="G229" i="17"/>
  <c r="G373" i="17"/>
  <c r="G517" i="17"/>
  <c r="G661" i="17"/>
  <c r="G805" i="17"/>
  <c r="G949" i="17"/>
  <c r="G101" i="17"/>
  <c r="G317" i="17"/>
  <c r="G533" i="17"/>
  <c r="G749" i="17"/>
  <c r="G964" i="17"/>
  <c r="G1121" i="17"/>
  <c r="G1265" i="17"/>
  <c r="G102" i="17"/>
  <c r="G318" i="17"/>
  <c r="G534" i="17"/>
  <c r="G750" i="17"/>
  <c r="G965" i="17"/>
  <c r="G1122" i="17"/>
  <c r="G1266" i="17"/>
  <c r="G87" i="17"/>
  <c r="G303" i="17"/>
  <c r="G519" i="17"/>
  <c r="G735" i="17"/>
  <c r="G951" i="17"/>
  <c r="G1111" i="17"/>
  <c r="G1255" i="17"/>
  <c r="G68" i="17"/>
  <c r="G237" i="17"/>
  <c r="G525" i="17"/>
  <c r="G813" i="17"/>
  <c r="G1069" i="17"/>
  <c r="G1261" i="17"/>
  <c r="G1429" i="17"/>
  <c r="G1573" i="17"/>
  <c r="G219" i="17"/>
  <c r="G507" i="17"/>
  <c r="G795" i="17"/>
  <c r="G1055" i="17"/>
  <c r="G1247" i="17"/>
  <c r="G1418" i="17"/>
  <c r="G197" i="17"/>
  <c r="G485" i="17"/>
  <c r="G773" i="17"/>
  <c r="G1041" i="17"/>
  <c r="G221" i="17"/>
  <c r="G509" i="17"/>
  <c r="G379" i="17"/>
  <c r="G784" i="17"/>
  <c r="G1113" i="17"/>
  <c r="G1344" i="17"/>
  <c r="G1515" i="17"/>
  <c r="G1668" i="17"/>
  <c r="G1812" i="17"/>
  <c r="G1956" i="17"/>
  <c r="G350" i="17"/>
  <c r="G759" i="17"/>
  <c r="G1094" i="17"/>
  <c r="G1323" i="17"/>
  <c r="G1503" i="17"/>
  <c r="G1657" i="17"/>
  <c r="G1801" i="17"/>
  <c r="G279" i="17"/>
  <c r="G691" i="17"/>
  <c r="G1053" i="17"/>
  <c r="G1287" i="17"/>
  <c r="G1478" i="17"/>
  <c r="G100" i="17"/>
  <c r="G537" i="17"/>
  <c r="G921" i="17"/>
  <c r="G1192" i="17"/>
  <c r="G512" i="17"/>
  <c r="G1065" i="17"/>
  <c r="G1384" i="17"/>
  <c r="G1601" i="17"/>
  <c r="G1775" i="17"/>
  <c r="G1940" i="17"/>
  <c r="G2089" i="17"/>
  <c r="G2233" i="17"/>
  <c r="G2377" i="17"/>
  <c r="G2521" i="17"/>
  <c r="G2665" i="17"/>
  <c r="G2809" i="17"/>
  <c r="G2953" i="17"/>
  <c r="G3097" i="17"/>
  <c r="G403" i="17"/>
  <c r="G993" i="17"/>
  <c r="G1341" i="17"/>
  <c r="G1566" i="17"/>
  <c r="G1748" i="17"/>
  <c r="G1915" i="17"/>
  <c r="G2066" i="17"/>
  <c r="G2210" i="17"/>
  <c r="G2354" i="17"/>
  <c r="G2498" i="17"/>
  <c r="G2642" i="17"/>
  <c r="G2786" i="17"/>
  <c r="G2930" i="17"/>
  <c r="G415" i="17"/>
  <c r="G999" i="17"/>
  <c r="G1347" i="17"/>
  <c r="G1570" i="17"/>
  <c r="G1749" i="17"/>
  <c r="G1916" i="17"/>
  <c r="G2067" i="17"/>
  <c r="G2211" i="17"/>
  <c r="G2355" i="17"/>
  <c r="G2499" i="17"/>
  <c r="G2643" i="17"/>
  <c r="G257" i="17"/>
  <c r="G870" i="17"/>
  <c r="G1272" i="17"/>
  <c r="G1519" i="17"/>
  <c r="G1708" i="17"/>
  <c r="G1878" i="17"/>
  <c r="G2032" i="17"/>
  <c r="G2176" i="17"/>
  <c r="G583" i="17"/>
  <c r="G1106" i="17"/>
  <c r="G259" i="17"/>
  <c r="G872" i="17"/>
  <c r="G111" i="17"/>
  <c r="G738" i="17"/>
  <c r="G329" i="17"/>
  <c r="G932" i="17"/>
  <c r="G546" i="17"/>
  <c r="G294" i="17"/>
  <c r="G1281" i="17"/>
  <c r="G1627" i="17"/>
  <c r="G1883" i="17"/>
  <c r="G2109" i="17"/>
  <c r="G2311" i="17"/>
  <c r="G2503" i="17"/>
  <c r="G2695" i="17"/>
  <c r="G2872" i="17"/>
  <c r="G3039" i="17"/>
  <c r="G3193" i="17"/>
  <c r="G3337" i="17"/>
  <c r="G3481" i="17"/>
  <c r="G3625" i="17"/>
  <c r="G1330" i="17"/>
  <c r="G1652" i="17"/>
  <c r="G1906" i="17"/>
  <c r="G2130" i="17"/>
  <c r="G2327" i="17"/>
  <c r="G2519" i="17"/>
  <c r="G2711" i="17"/>
  <c r="G2887" i="17"/>
  <c r="G3053" i="17"/>
  <c r="G3206" i="17"/>
  <c r="G3350" i="17"/>
  <c r="G3498" i="17"/>
  <c r="G3639" i="17"/>
  <c r="G154" i="17"/>
  <c r="G298" i="17"/>
  <c r="G442" i="17"/>
  <c r="G586" i="17"/>
  <c r="G730" i="17"/>
  <c r="G874" i="17"/>
  <c r="G1018" i="17"/>
  <c r="G143" i="17"/>
  <c r="G287" i="17"/>
  <c r="G431" i="17"/>
  <c r="G575" i="17"/>
  <c r="G719" i="17"/>
  <c r="G863" i="17"/>
  <c r="G36" i="17"/>
  <c r="G180" i="17"/>
  <c r="G324" i="17"/>
  <c r="G468" i="17"/>
  <c r="G612" i="17"/>
  <c r="G756" i="17"/>
  <c r="G900" i="17"/>
  <c r="G97" i="17"/>
  <c r="G241" i="17"/>
  <c r="G385" i="17"/>
  <c r="G529" i="17"/>
  <c r="G673" i="17"/>
  <c r="G817" i="17"/>
  <c r="G961" i="17"/>
  <c r="G117" i="17"/>
  <c r="G333" i="17"/>
  <c r="G549" i="17"/>
  <c r="G765" i="17"/>
  <c r="G979" i="17"/>
  <c r="G1133" i="17"/>
  <c r="G1277" i="17"/>
  <c r="G122" i="17"/>
  <c r="G338" i="17"/>
  <c r="G554" i="17"/>
  <c r="G770" i="17"/>
  <c r="G980" i="17"/>
  <c r="G1134" i="17"/>
  <c r="G1278" i="17"/>
  <c r="G103" i="17"/>
  <c r="G319" i="17"/>
  <c r="G535" i="17"/>
  <c r="G751" i="17"/>
  <c r="G966" i="17"/>
  <c r="G1123" i="17"/>
  <c r="G1267" i="17"/>
  <c r="G88" i="17"/>
  <c r="G260" i="17"/>
  <c r="G548" i="17"/>
  <c r="G836" i="17"/>
  <c r="G1084" i="17"/>
  <c r="G1276" i="17"/>
  <c r="G1441" i="17"/>
  <c r="G1585" i="17"/>
  <c r="G242" i="17"/>
  <c r="G530" i="17"/>
  <c r="G818" i="17"/>
  <c r="G1070" i="17"/>
  <c r="G1262" i="17"/>
  <c r="G1430" i="17"/>
  <c r="G220" i="17"/>
  <c r="G508" i="17"/>
  <c r="G796" i="17"/>
  <c r="G1056" i="17"/>
  <c r="G244" i="17"/>
  <c r="G532" i="17"/>
  <c r="G417" i="17"/>
  <c r="G820" i="17"/>
  <c r="G1130" i="17"/>
  <c r="G1361" i="17"/>
  <c r="G1528" i="17"/>
  <c r="G1680" i="17"/>
  <c r="G1824" i="17"/>
  <c r="G1968" i="17"/>
  <c r="G380" i="17"/>
  <c r="G788" i="17"/>
  <c r="G1114" i="17"/>
  <c r="G1345" i="17"/>
  <c r="G1516" i="17"/>
  <c r="G1669" i="17"/>
  <c r="G1813" i="17"/>
  <c r="G320" i="17"/>
  <c r="G727" i="17"/>
  <c r="G1077" i="17"/>
  <c r="G1307" i="17"/>
  <c r="G1491" i="17"/>
  <c r="G136" i="17"/>
  <c r="G568" i="17"/>
  <c r="G954" i="17"/>
  <c r="G1212" i="17"/>
  <c r="G572" i="17"/>
  <c r="G1100" i="17"/>
  <c r="G1401" i="17"/>
  <c r="G1616" i="17"/>
  <c r="G1791" i="17"/>
  <c r="G1953" i="17"/>
  <c r="G2101" i="17"/>
  <c r="G2245" i="17"/>
  <c r="G2389" i="17"/>
  <c r="G2533" i="17"/>
  <c r="G2677" i="17"/>
  <c r="G2821" i="17"/>
  <c r="G2965" i="17"/>
  <c r="G3109" i="17"/>
  <c r="G471" i="17"/>
  <c r="G1035" i="17"/>
  <c r="G1366" i="17"/>
  <c r="G1586" i="17"/>
  <c r="G1762" i="17"/>
  <c r="G1928" i="17"/>
  <c r="G2078" i="17"/>
  <c r="G2222" i="17"/>
  <c r="G2366" i="17"/>
  <c r="G2510" i="17"/>
  <c r="G2654" i="17"/>
  <c r="G2798" i="17"/>
  <c r="G2942" i="17"/>
  <c r="G472" i="17"/>
  <c r="G1042" i="17"/>
  <c r="G1367" i="17"/>
  <c r="G1587" i="17"/>
  <c r="G1763" i="17"/>
  <c r="G1929" i="17"/>
  <c r="G2079" i="17"/>
  <c r="G2223" i="17"/>
  <c r="G2367" i="17"/>
  <c r="G2511" i="17"/>
  <c r="G2655" i="17"/>
  <c r="G306" i="17"/>
  <c r="G907" i="17"/>
  <c r="G1297" i="17"/>
  <c r="G1535" i="17"/>
  <c r="G1722" i="17"/>
  <c r="G1891" i="17"/>
  <c r="G2044" i="17"/>
  <c r="G2188" i="17"/>
  <c r="G638" i="17"/>
  <c r="G1139" i="17"/>
  <c r="G327" i="17"/>
  <c r="G927" i="17"/>
  <c r="G161" i="17"/>
  <c r="G782" i="17"/>
  <c r="G378" i="17"/>
  <c r="G974" i="17"/>
  <c r="G608" i="17"/>
  <c r="G343" i="17"/>
  <c r="G1321" i="17"/>
  <c r="G1651" i="17"/>
  <c r="G1905" i="17"/>
  <c r="G2129" i="17"/>
  <c r="G2326" i="17"/>
  <c r="G2518" i="17"/>
  <c r="G2710" i="17"/>
  <c r="G2886" i="17"/>
  <c r="G3052" i="17"/>
  <c r="G3205" i="17"/>
  <c r="G3349" i="17"/>
  <c r="G3493" i="17"/>
  <c r="G3637" i="17"/>
  <c r="G1359" i="17"/>
  <c r="G1672" i="17"/>
  <c r="G1924" i="17"/>
  <c r="G2146" i="17"/>
  <c r="G2345" i="17"/>
  <c r="G2537" i="17"/>
  <c r="G2729" i="17"/>
  <c r="G2901" i="17"/>
  <c r="G3066" i="17"/>
  <c r="G3218" i="17"/>
  <c r="G3622" i="17"/>
  <c r="G3319" i="17"/>
  <c r="G2982" i="17"/>
  <c r="G22" i="17"/>
  <c r="G166" i="17"/>
  <c r="G310" i="17"/>
  <c r="G454" i="17"/>
  <c r="G598" i="17"/>
  <c r="G742" i="17"/>
  <c r="G886" i="17"/>
  <c r="G1030" i="17"/>
  <c r="G155" i="17"/>
  <c r="G299" i="17"/>
  <c r="G443" i="17"/>
  <c r="G587" i="17"/>
  <c r="G731" i="17"/>
  <c r="G875" i="17"/>
  <c r="G48" i="17"/>
  <c r="G192" i="17"/>
  <c r="G336" i="17"/>
  <c r="G480" i="17"/>
  <c r="G624" i="17"/>
  <c r="G768" i="17"/>
  <c r="G912" i="17"/>
  <c r="G109" i="17"/>
  <c r="G253" i="17"/>
  <c r="G397" i="17"/>
  <c r="G541" i="17"/>
  <c r="G685" i="17"/>
  <c r="G829" i="17"/>
  <c r="G973" i="17"/>
  <c r="G137" i="17"/>
  <c r="G353" i="17"/>
  <c r="G569" i="17"/>
  <c r="G785" i="17"/>
  <c r="G3496" i="17"/>
  <c r="G58" i="17"/>
  <c r="G202" i="17"/>
  <c r="G346" i="17"/>
  <c r="G490" i="17"/>
  <c r="G634" i="17"/>
  <c r="G778" i="17"/>
  <c r="G922" i="17"/>
  <c r="G47" i="17"/>
  <c r="G191" i="17"/>
  <c r="G335" i="17"/>
  <c r="G479" i="17"/>
  <c r="G623" i="17"/>
  <c r="G767" i="17"/>
  <c r="G2867" i="17"/>
  <c r="G70" i="17"/>
  <c r="G214" i="17"/>
  <c r="G358" i="17"/>
  <c r="G502" i="17"/>
  <c r="G646" i="17"/>
  <c r="G790" i="17"/>
  <c r="G934" i="17"/>
  <c r="G59" i="17"/>
  <c r="G203" i="17"/>
  <c r="G347" i="17"/>
  <c r="G491" i="17"/>
  <c r="G635" i="17"/>
  <c r="G779" i="17"/>
  <c r="G3425" i="17"/>
  <c r="G82" i="17"/>
  <c r="G226" i="17"/>
  <c r="G370" i="17"/>
  <c r="G514" i="17"/>
  <c r="G658" i="17"/>
  <c r="G802" i="17"/>
  <c r="G946" i="17"/>
  <c r="G71" i="17"/>
  <c r="G215" i="17"/>
  <c r="G359" i="17"/>
  <c r="G503" i="17"/>
  <c r="G647" i="17"/>
  <c r="G791" i="17"/>
  <c r="G2496" i="17"/>
  <c r="G94" i="17"/>
  <c r="G238" i="17"/>
  <c r="G382" i="17"/>
  <c r="G526" i="17"/>
  <c r="G670" i="17"/>
  <c r="G814" i="17"/>
  <c r="G958" i="17"/>
  <c r="G83" i="17"/>
  <c r="G227" i="17"/>
  <c r="G371" i="17"/>
  <c r="G515" i="17"/>
  <c r="G659" i="17"/>
  <c r="G803" i="17"/>
  <c r="G947" i="17"/>
  <c r="G120" i="17"/>
  <c r="G264" i="17"/>
  <c r="G408" i="17"/>
  <c r="G552" i="17"/>
  <c r="G696" i="17"/>
  <c r="G840" i="17"/>
  <c r="G37" i="17"/>
  <c r="G181" i="17"/>
  <c r="G325" i="17"/>
  <c r="G469" i="17"/>
  <c r="G613" i="17"/>
  <c r="G3161" i="17"/>
  <c r="G2387" i="17"/>
  <c r="G118" i="17"/>
  <c r="G262" i="17"/>
  <c r="G406" i="17"/>
  <c r="G550" i="17"/>
  <c r="G694" i="17"/>
  <c r="G838" i="17"/>
  <c r="G982" i="17"/>
  <c r="G107" i="17"/>
  <c r="G251" i="17"/>
  <c r="G395" i="17"/>
  <c r="G539" i="17"/>
  <c r="G683" i="17"/>
  <c r="G827" i="17"/>
  <c r="G971" i="17"/>
  <c r="G144" i="17"/>
  <c r="G288" i="17"/>
  <c r="G432" i="17"/>
  <c r="G576" i="17"/>
  <c r="G720" i="17"/>
  <c r="G864" i="17"/>
  <c r="G61" i="17"/>
  <c r="G205" i="17"/>
  <c r="G349" i="17"/>
  <c r="G493" i="17"/>
  <c r="G637" i="17"/>
  <c r="G3569" i="17"/>
  <c r="G3396" i="17"/>
  <c r="G130" i="17"/>
  <c r="G274" i="17"/>
  <c r="G418" i="17"/>
  <c r="G562" i="17"/>
  <c r="G706" i="17"/>
  <c r="G850" i="17"/>
  <c r="G994" i="17"/>
  <c r="G119" i="17"/>
  <c r="G263" i="17"/>
  <c r="G407" i="17"/>
  <c r="G551" i="17"/>
  <c r="G695" i="17"/>
  <c r="G839" i="17"/>
  <c r="G983" i="17"/>
  <c r="G156" i="17"/>
  <c r="G300" i="17"/>
  <c r="G444" i="17"/>
  <c r="G588" i="17"/>
  <c r="G732" i="17"/>
  <c r="G876" i="17"/>
  <c r="G73" i="17"/>
  <c r="G217" i="17"/>
  <c r="G361" i="17"/>
  <c r="G505" i="17"/>
  <c r="G649" i="17"/>
  <c r="G2889" i="17"/>
  <c r="G478" i="17"/>
  <c r="G35" i="17"/>
  <c r="G611" i="17"/>
  <c r="G72" i="17"/>
  <c r="G360" i="17"/>
  <c r="G648" i="17"/>
  <c r="G936" i="17"/>
  <c r="G277" i="17"/>
  <c r="G565" i="17"/>
  <c r="G781" i="17"/>
  <c r="G997" i="17"/>
  <c r="G225" i="17"/>
  <c r="G497" i="17"/>
  <c r="G821" i="17"/>
  <c r="G1049" i="17"/>
  <c r="G1217" i="17"/>
  <c r="G66" i="17"/>
  <c r="G354" i="17"/>
  <c r="G606" i="17"/>
  <c r="G858" i="17"/>
  <c r="G1074" i="17"/>
  <c r="G1242" i="17"/>
  <c r="G123" i="17"/>
  <c r="G375" i="17"/>
  <c r="G627" i="17"/>
  <c r="G879" i="17"/>
  <c r="G1087" i="17"/>
  <c r="G1279" i="17"/>
  <c r="G39" i="17"/>
  <c r="G381" i="17"/>
  <c r="G722" i="17"/>
  <c r="G1036" i="17"/>
  <c r="G1294" i="17"/>
  <c r="G1477" i="17"/>
  <c r="G64" i="17"/>
  <c r="G412" i="17"/>
  <c r="G746" i="17"/>
  <c r="G1088" i="17"/>
  <c r="G1310" i="17"/>
  <c r="G41" i="17"/>
  <c r="G387" i="17"/>
  <c r="G724" i="17"/>
  <c r="G1071" i="17"/>
  <c r="G316" i="17"/>
  <c r="G163" i="17"/>
  <c r="G656" i="17"/>
  <c r="G1072" i="17"/>
  <c r="G1375" i="17"/>
  <c r="G1567" i="17"/>
  <c r="G1740" i="17"/>
  <c r="G1908" i="17"/>
  <c r="G278" i="17"/>
  <c r="G824" i="17"/>
  <c r="G1173" i="17"/>
  <c r="G1420" i="17"/>
  <c r="G1607" i="17"/>
  <c r="G1777" i="17"/>
  <c r="G351" i="17"/>
  <c r="G825" i="17"/>
  <c r="G1174" i="17"/>
  <c r="G1421" i="17"/>
  <c r="G20" i="17"/>
  <c r="G604" i="17"/>
  <c r="G1033" i="17"/>
  <c r="G186" i="17"/>
  <c r="G904" i="17"/>
  <c r="G1340" i="17"/>
  <c r="G1631" i="17"/>
  <c r="G1833" i="17"/>
  <c r="G2017" i="17"/>
  <c r="G2185" i="17"/>
  <c r="G2353" i="17"/>
  <c r="G2545" i="17"/>
  <c r="G2713" i="17"/>
  <c r="G2881" i="17"/>
  <c r="G3049" i="17"/>
  <c r="G304" i="17"/>
  <c r="G1066" i="17"/>
  <c r="G1424" i="17"/>
  <c r="G1662" i="17"/>
  <c r="G1863" i="17"/>
  <c r="G2042" i="17"/>
  <c r="G2234" i="17"/>
  <c r="G2402" i="17"/>
  <c r="G2570" i="17"/>
  <c r="G2738" i="17"/>
  <c r="G2906" i="17"/>
  <c r="G521" i="17"/>
  <c r="G1128" i="17"/>
  <c r="G1464" i="17"/>
  <c r="G1691" i="17"/>
  <c r="G1890" i="17"/>
  <c r="G2091" i="17"/>
  <c r="G2259" i="17"/>
  <c r="G2427" i="17"/>
  <c r="G2595" i="17"/>
  <c r="G151" i="17"/>
  <c r="G967" i="17"/>
  <c r="G1368" i="17"/>
  <c r="G1622" i="17"/>
  <c r="G1822" i="17"/>
  <c r="G2008" i="17"/>
  <c r="G28" i="17"/>
  <c r="G776" i="17"/>
  <c r="G1273" i="17"/>
  <c r="G686" i="17"/>
  <c r="G1223" i="17"/>
  <c r="G833" i="17"/>
  <c r="G545" i="17"/>
  <c r="G224" i="17"/>
  <c r="G75" i="17"/>
  <c r="G1177" i="17"/>
  <c r="G1671" i="17"/>
  <c r="G1962" i="17"/>
  <c r="G2215" i="17"/>
  <c r="G2440" i="17"/>
  <c r="G2662" i="17"/>
  <c r="G2900" i="17"/>
  <c r="G3091" i="17"/>
  <c r="G3265" i="17"/>
  <c r="G3433" i="17"/>
  <c r="G3601" i="17"/>
  <c r="G1392" i="17"/>
  <c r="G1738" i="17"/>
  <c r="G2022" i="17"/>
  <c r="G2264" i="17"/>
  <c r="G2489" i="17"/>
  <c r="G2743" i="17"/>
  <c r="G2945" i="17"/>
  <c r="G3131" i="17"/>
  <c r="G3302" i="17"/>
  <c r="G3458" i="17"/>
  <c r="G3602" i="17"/>
  <c r="G1179" i="17"/>
  <c r="G1579" i="17"/>
  <c r="G1845" i="17"/>
  <c r="G2075" i="17"/>
  <c r="G2280" i="17"/>
  <c r="G2472" i="17"/>
  <c r="G2664" i="17"/>
  <c r="G2844" i="17"/>
  <c r="G3015" i="17"/>
  <c r="G3171" i="17"/>
  <c r="G3315" i="17"/>
  <c r="G1200" i="17"/>
  <c r="G1583" i="17"/>
  <c r="G1846" i="17"/>
  <c r="G2076" i="17"/>
  <c r="G2284" i="17"/>
  <c r="G847" i="17"/>
  <c r="G1484" i="17"/>
  <c r="G1767" i="17"/>
  <c r="G2009" i="17"/>
  <c r="G2219" i="17"/>
  <c r="G450" i="17"/>
  <c r="G1428" i="17"/>
  <c r="G1724" i="17"/>
  <c r="G1972" i="17"/>
  <c r="G2190" i="17"/>
  <c r="G183" i="17"/>
  <c r="G1399" i="17"/>
  <c r="G1701" i="17"/>
  <c r="G1951" i="17"/>
  <c r="G1091" i="17"/>
  <c r="G1540" i="17"/>
  <c r="G1814" i="17"/>
  <c r="G232" i="17"/>
  <c r="G1410" i="17"/>
  <c r="G1709" i="17"/>
  <c r="G1958" i="17"/>
  <c r="G3399" i="17"/>
  <c r="G538" i="17"/>
  <c r="G95" i="17"/>
  <c r="G671" i="17"/>
  <c r="G84" i="17"/>
  <c r="G372" i="17"/>
  <c r="G660" i="17"/>
  <c r="G948" i="17"/>
  <c r="G289" i="17"/>
  <c r="G577" i="17"/>
  <c r="G793" i="17"/>
  <c r="G1009" i="17"/>
  <c r="G245" i="17"/>
  <c r="G513" i="17"/>
  <c r="G837" i="17"/>
  <c r="G1061" i="17"/>
  <c r="G1229" i="17"/>
  <c r="G86" i="17"/>
  <c r="G374" i="17"/>
  <c r="G626" i="17"/>
  <c r="G878" i="17"/>
  <c r="G1086" i="17"/>
  <c r="G1254" i="17"/>
  <c r="G139" i="17"/>
  <c r="G391" i="17"/>
  <c r="G643" i="17"/>
  <c r="G895" i="17"/>
  <c r="G1099" i="17"/>
  <c r="G1291" i="17"/>
  <c r="G63" i="17"/>
  <c r="G404" i="17"/>
  <c r="G741" i="17"/>
  <c r="G1054" i="17"/>
  <c r="G1309" i="17"/>
  <c r="G1489" i="17"/>
  <c r="G92" i="17"/>
  <c r="G435" i="17"/>
  <c r="G772" i="17"/>
  <c r="G1103" i="17"/>
  <c r="G1328" i="17"/>
  <c r="G69" i="17"/>
  <c r="G413" i="17"/>
  <c r="G747" i="17"/>
  <c r="G1089" i="17"/>
  <c r="G342" i="17"/>
  <c r="G201" i="17"/>
  <c r="G689" i="17"/>
  <c r="G1093" i="17"/>
  <c r="G1389" i="17"/>
  <c r="G1580" i="17"/>
  <c r="G1752" i="17"/>
  <c r="G1920" i="17"/>
  <c r="G308" i="17"/>
  <c r="G854" i="17"/>
  <c r="G1190" i="17"/>
  <c r="G1434" i="17"/>
  <c r="G1620" i="17"/>
  <c r="G1789" i="17"/>
  <c r="G392" i="17"/>
  <c r="G855" i="17"/>
  <c r="G1191" i="17"/>
  <c r="G1435" i="17"/>
  <c r="G56" i="17"/>
  <c r="G633" i="17"/>
  <c r="G1057" i="17"/>
  <c r="G254" i="17"/>
  <c r="G955" i="17"/>
  <c r="G1365" i="17"/>
  <c r="G1647" i="17"/>
  <c r="G1847" i="17"/>
  <c r="G2029" i="17"/>
  <c r="G2197" i="17"/>
  <c r="G2365" i="17"/>
  <c r="G2557" i="17"/>
  <c r="G2725" i="17"/>
  <c r="G2893" i="17"/>
  <c r="G3061" i="17"/>
  <c r="G357" i="17"/>
  <c r="G1101" i="17"/>
  <c r="G1443" i="17"/>
  <c r="G1676" i="17"/>
  <c r="G1876" i="17"/>
  <c r="G2054" i="17"/>
  <c r="G2246" i="17"/>
  <c r="G2414" i="17"/>
  <c r="G2582" i="17"/>
  <c r="G2750" i="17"/>
  <c r="G2918" i="17"/>
  <c r="G581" i="17"/>
  <c r="G1161" i="17"/>
  <c r="G1482" i="17"/>
  <c r="G1707" i="17"/>
  <c r="G1903" i="17"/>
  <c r="G2103" i="17"/>
  <c r="G2271" i="17"/>
  <c r="G2439" i="17"/>
  <c r="G2607" i="17"/>
  <c r="G200" i="17"/>
  <c r="G1000" i="17"/>
  <c r="G1387" i="17"/>
  <c r="G1636" i="17"/>
  <c r="G1838" i="17"/>
  <c r="G2020" i="17"/>
  <c r="G105" i="17"/>
  <c r="G831" i="17"/>
  <c r="G1298" i="17"/>
  <c r="G737" i="17"/>
  <c r="G38" i="17"/>
  <c r="G880" i="17"/>
  <c r="G593" i="17"/>
  <c r="G284" i="17"/>
  <c r="G127" i="17"/>
  <c r="G1235" i="17"/>
  <c r="G1695" i="17"/>
  <c r="G1984" i="17"/>
  <c r="G2230" i="17"/>
  <c r="G2455" i="17"/>
  <c r="G2680" i="17"/>
  <c r="G2914" i="17"/>
  <c r="G3104" i="17"/>
  <c r="G3277" i="17"/>
  <c r="G3445" i="17"/>
  <c r="G3613" i="17"/>
  <c r="G1415" i="17"/>
  <c r="G1758" i="17"/>
  <c r="G2038" i="17"/>
  <c r="G2279" i="17"/>
  <c r="G2504" i="17"/>
  <c r="G2757" i="17"/>
  <c r="G2959" i="17"/>
  <c r="G3144" i="17"/>
  <c r="G3314" i="17"/>
  <c r="G3470" i="17"/>
  <c r="G3614" i="17"/>
  <c r="G1237" i="17"/>
  <c r="G1610" i="17"/>
  <c r="G1868" i="17"/>
  <c r="G2095" i="17"/>
  <c r="G2298" i="17"/>
  <c r="G2490" i="17"/>
  <c r="G2682" i="17"/>
  <c r="G2860" i="17"/>
  <c r="G3028" i="17"/>
  <c r="G3183" i="17"/>
  <c r="G3327" i="17"/>
  <c r="G1251" i="17"/>
  <c r="G1611" i="17"/>
  <c r="G1869" i="17"/>
  <c r="G2096" i="17"/>
  <c r="G2299" i="17"/>
  <c r="G991" i="17"/>
  <c r="G1508" i="17"/>
  <c r="G1785" i="17"/>
  <c r="G2025" i="17"/>
  <c r="G2237" i="17"/>
  <c r="G655" i="17"/>
  <c r="G1456" i="17"/>
  <c r="G1744" i="17"/>
  <c r="G1989" i="17"/>
  <c r="G2205" i="17"/>
  <c r="G501" i="17"/>
  <c r="G1431" i="17"/>
  <c r="G1725" i="17"/>
  <c r="G1973" i="17"/>
  <c r="G1148" i="17"/>
  <c r="G1564" i="17"/>
  <c r="G1832" i="17"/>
  <c r="G511" i="17"/>
  <c r="G1436" i="17"/>
  <c r="G1727" i="17"/>
  <c r="G1975" i="17"/>
  <c r="G34" i="17"/>
  <c r="G610" i="17"/>
  <c r="G167" i="17"/>
  <c r="G743" i="17"/>
  <c r="G96" i="17"/>
  <c r="G384" i="17"/>
  <c r="G672" i="17"/>
  <c r="G13" i="17"/>
  <c r="G301" i="17"/>
  <c r="G589" i="17"/>
  <c r="G841" i="17"/>
  <c r="G1021" i="17"/>
  <c r="G261" i="17"/>
  <c r="G585" i="17"/>
  <c r="G857" i="17"/>
  <c r="G1073" i="17"/>
  <c r="G1241" i="17"/>
  <c r="G138" i="17"/>
  <c r="G390" i="17"/>
  <c r="G642" i="17"/>
  <c r="G894" i="17"/>
  <c r="G1098" i="17"/>
  <c r="G1290" i="17"/>
  <c r="G159" i="17"/>
  <c r="G411" i="17"/>
  <c r="G663" i="17"/>
  <c r="G915" i="17"/>
  <c r="G1135" i="17"/>
  <c r="G1303" i="17"/>
  <c r="G91" i="17"/>
  <c r="G434" i="17"/>
  <c r="G764" i="17"/>
  <c r="G1102" i="17"/>
  <c r="G1324" i="17"/>
  <c r="G1501" i="17"/>
  <c r="G116" i="17"/>
  <c r="G458" i="17"/>
  <c r="G844" i="17"/>
  <c r="G1118" i="17"/>
  <c r="G1343" i="17"/>
  <c r="G93" i="17"/>
  <c r="G436" i="17"/>
  <c r="G819" i="17"/>
  <c r="G18" i="17"/>
  <c r="G365" i="17"/>
  <c r="G235" i="17"/>
  <c r="G725" i="17"/>
  <c r="G1152" i="17"/>
  <c r="G1403" i="17"/>
  <c r="G1593" i="17"/>
  <c r="G1764" i="17"/>
  <c r="G1932" i="17"/>
  <c r="G422" i="17"/>
  <c r="G883" i="17"/>
  <c r="G1210" i="17"/>
  <c r="G1448" i="17"/>
  <c r="G1633" i="17"/>
  <c r="G1825" i="17"/>
  <c r="G423" i="17"/>
  <c r="G884" i="17"/>
  <c r="G1211" i="17"/>
  <c r="G1449" i="17"/>
  <c r="G177" i="17"/>
  <c r="G666" i="17"/>
  <c r="G1078" i="17"/>
  <c r="G296" i="17"/>
  <c r="G992" i="17"/>
  <c r="G1423" i="17"/>
  <c r="G1661" i="17"/>
  <c r="G1862" i="17"/>
  <c r="G2041" i="17"/>
  <c r="G2209" i="17"/>
  <c r="G2401" i="17"/>
  <c r="G2569" i="17"/>
  <c r="G2737" i="17"/>
  <c r="G2905" i="17"/>
  <c r="G3073" i="17"/>
  <c r="G520" i="17"/>
  <c r="G1127" i="17"/>
  <c r="G1460" i="17"/>
  <c r="G1690" i="17"/>
  <c r="G1889" i="17"/>
  <c r="G2090" i="17"/>
  <c r="G2258" i="17"/>
  <c r="G2426" i="17"/>
  <c r="G2594" i="17"/>
  <c r="G2762" i="17"/>
  <c r="G2954" i="17"/>
  <c r="G618" i="17"/>
  <c r="G1187" i="17"/>
  <c r="G1498" i="17"/>
  <c r="G1721" i="17"/>
  <c r="G1942" i="17"/>
  <c r="G2115" i="17"/>
  <c r="G2283" i="17"/>
  <c r="G2451" i="17"/>
  <c r="G2619" i="17"/>
  <c r="G367" i="17"/>
  <c r="G1043" i="17"/>
  <c r="G1409" i="17"/>
  <c r="G1650" i="17"/>
  <c r="G1852" i="17"/>
  <c r="G2056" i="17"/>
  <c r="G152" i="17"/>
  <c r="G871" i="17"/>
  <c r="G33" i="17"/>
  <c r="G777" i="17"/>
  <c r="G222" i="17"/>
  <c r="G928" i="17"/>
  <c r="G644" i="17"/>
  <c r="G330" i="17"/>
  <c r="G184" i="17"/>
  <c r="G1356" i="17"/>
  <c r="G1713" i="17"/>
  <c r="G2001" i="17"/>
  <c r="G2248" i="17"/>
  <c r="G2470" i="17"/>
  <c r="G2728" i="17"/>
  <c r="G2928" i="17"/>
  <c r="G3117" i="17"/>
  <c r="G3289" i="17"/>
  <c r="G3457" i="17"/>
  <c r="G3649" i="17"/>
  <c r="G1450" i="17"/>
  <c r="G1782" i="17"/>
  <c r="G2058" i="17"/>
  <c r="G2297" i="17"/>
  <c r="G2552" i="17"/>
  <c r="G2771" i="17"/>
  <c r="G2973" i="17"/>
  <c r="G3158" i="17"/>
  <c r="G3326" i="17"/>
  <c r="G3482" i="17"/>
  <c r="G3626" i="17"/>
  <c r="G1283" i="17"/>
  <c r="G1629" i="17"/>
  <c r="G1886" i="17"/>
  <c r="G2111" i="17"/>
  <c r="G2313" i="17"/>
  <c r="G2505" i="17"/>
  <c r="G2697" i="17"/>
  <c r="G2874" i="17"/>
  <c r="G3041" i="17"/>
  <c r="G3195" i="17"/>
  <c r="G3339" i="17"/>
  <c r="G1284" i="17"/>
  <c r="G1630" i="17"/>
  <c r="G1887" i="17"/>
  <c r="G2112" i="17"/>
  <c r="G2314" i="17"/>
  <c r="G1082" i="17"/>
  <c r="G1536" i="17"/>
  <c r="G1809" i="17"/>
  <c r="G2045" i="17"/>
  <c r="G2252" i="17"/>
  <c r="G848" i="17"/>
  <c r="G1485" i="17"/>
  <c r="G1768" i="17"/>
  <c r="G2010" i="17"/>
  <c r="G2220" i="17"/>
  <c r="G704" i="17"/>
  <c r="G1457" i="17"/>
  <c r="G1745" i="17"/>
  <c r="G1990" i="17"/>
  <c r="G1204" i="17"/>
  <c r="G1592" i="17"/>
  <c r="G1856" i="17"/>
  <c r="G710" i="17"/>
  <c r="G1468" i="17"/>
  <c r="G46" i="17"/>
  <c r="G622" i="17"/>
  <c r="G179" i="17"/>
  <c r="G755" i="17"/>
  <c r="G108" i="17"/>
  <c r="G396" i="17"/>
  <c r="G684" i="17"/>
  <c r="G25" i="17"/>
  <c r="G313" i="17"/>
  <c r="G601" i="17"/>
  <c r="G853" i="17"/>
  <c r="G14" i="17"/>
  <c r="G281" i="17"/>
  <c r="G605" i="17"/>
  <c r="G873" i="17"/>
  <c r="G1085" i="17"/>
  <c r="G1253" i="17"/>
  <c r="G158" i="17"/>
  <c r="G410" i="17"/>
  <c r="G662" i="17"/>
  <c r="G914" i="17"/>
  <c r="G1110" i="17"/>
  <c r="G1302" i="17"/>
  <c r="G175" i="17"/>
  <c r="G427" i="17"/>
  <c r="G679" i="17"/>
  <c r="G931" i="17"/>
  <c r="G1147" i="17"/>
  <c r="G1315" i="17"/>
  <c r="G115" i="17"/>
  <c r="G453" i="17"/>
  <c r="G794" i="17"/>
  <c r="G1117" i="17"/>
  <c r="G1342" i="17"/>
  <c r="G1513" i="17"/>
  <c r="G147" i="17"/>
  <c r="G484" i="17"/>
  <c r="G867" i="17"/>
  <c r="G1136" i="17"/>
  <c r="G1358" i="17"/>
  <c r="G125" i="17"/>
  <c r="G459" i="17"/>
  <c r="G845" i="17"/>
  <c r="G42" i="17"/>
  <c r="G388" i="17"/>
  <c r="G273" i="17"/>
  <c r="G758" i="17"/>
  <c r="G1172" i="17"/>
  <c r="G1419" i="17"/>
  <c r="G1606" i="17"/>
  <c r="G1776" i="17"/>
  <c r="G1944" i="17"/>
  <c r="G452" i="17"/>
  <c r="G919" i="17"/>
  <c r="G1227" i="17"/>
  <c r="G1462" i="17"/>
  <c r="G1645" i="17"/>
  <c r="G1837" i="17"/>
  <c r="G464" i="17"/>
  <c r="G920" i="17"/>
  <c r="G1233" i="17"/>
  <c r="G1463" i="17"/>
  <c r="G208" i="17"/>
  <c r="G702" i="17"/>
  <c r="G1096" i="17"/>
  <c r="G356" i="17"/>
  <c r="G1034" i="17"/>
  <c r="G1440" i="17"/>
  <c r="G1675" i="17"/>
  <c r="G1875" i="17"/>
  <c r="G2053" i="17"/>
  <c r="G2221" i="17"/>
  <c r="G2413" i="17"/>
  <c r="G2581" i="17"/>
  <c r="G2749" i="17"/>
  <c r="G2917" i="17"/>
  <c r="G3085" i="17"/>
  <c r="G573" i="17"/>
  <c r="G1160" i="17"/>
  <c r="G1481" i="17"/>
  <c r="G1706" i="17"/>
  <c r="G1902" i="17"/>
  <c r="G2102" i="17"/>
  <c r="G2270" i="17"/>
  <c r="G2438" i="17"/>
  <c r="G2606" i="17"/>
  <c r="G2774" i="17"/>
  <c r="G2966" i="17"/>
  <c r="G676" i="17"/>
  <c r="G1220" i="17"/>
  <c r="G1518" i="17"/>
  <c r="G1735" i="17"/>
  <c r="G1955" i="17"/>
  <c r="G2127" i="17"/>
  <c r="G2295" i="17"/>
  <c r="G2463" i="17"/>
  <c r="G2631" i="17"/>
  <c r="G416" i="17"/>
  <c r="G1068" i="17"/>
  <c r="G1426" i="17"/>
  <c r="G1664" i="17"/>
  <c r="G1865" i="17"/>
  <c r="G2068" i="17"/>
  <c r="G212" i="17"/>
  <c r="G926" i="17"/>
  <c r="G110" i="17"/>
  <c r="G832" i="17"/>
  <c r="G271" i="17"/>
  <c r="G972" i="17"/>
  <c r="G688" i="17"/>
  <c r="G398" i="17"/>
  <c r="G233" i="17"/>
  <c r="G1388" i="17"/>
  <c r="G1737" i="17"/>
  <c r="G2021" i="17"/>
  <c r="G2263" i="17"/>
  <c r="G2488" i="17"/>
  <c r="G2742" i="17"/>
  <c r="G2944" i="17"/>
  <c r="G3130" i="17"/>
  <c r="G3301" i="17"/>
  <c r="G3469" i="17"/>
  <c r="G344" i="17"/>
  <c r="G1473" i="17"/>
  <c r="G1802" i="17"/>
  <c r="G2074" i="17"/>
  <c r="G2312" i="17"/>
  <c r="G2567" i="17"/>
  <c r="G2787" i="17"/>
  <c r="G2987" i="17"/>
  <c r="G3170" i="17"/>
  <c r="G3338" i="17"/>
  <c r="G3494" i="17"/>
  <c r="G3638" i="17"/>
  <c r="G1331" i="17"/>
  <c r="G1653" i="17"/>
  <c r="G1907" i="17"/>
  <c r="G2131" i="17"/>
  <c r="G2328" i="17"/>
  <c r="G2520" i="17"/>
  <c r="G2712" i="17"/>
  <c r="G2888" i="17"/>
  <c r="G3054" i="17"/>
  <c r="G3207" i="17"/>
  <c r="G3351" i="17"/>
  <c r="G1332" i="17"/>
  <c r="G1654" i="17"/>
  <c r="G1909" i="17"/>
  <c r="G2132" i="17"/>
  <c r="G2332" i="17"/>
  <c r="G1142" i="17"/>
  <c r="G1560" i="17"/>
  <c r="G1829" i="17"/>
  <c r="G2061" i="17"/>
  <c r="G2267" i="17"/>
  <c r="G106" i="17"/>
  <c r="G682" i="17"/>
  <c r="G239" i="17"/>
  <c r="G815" i="17"/>
  <c r="G132" i="17"/>
  <c r="G420" i="17"/>
  <c r="G708" i="17"/>
  <c r="G49" i="17"/>
  <c r="G337" i="17"/>
  <c r="G625" i="17"/>
  <c r="G865" i="17"/>
  <c r="G29" i="17"/>
  <c r="G297" i="17"/>
  <c r="G621" i="17"/>
  <c r="G893" i="17"/>
  <c r="G1097" i="17"/>
  <c r="G1289" i="17"/>
  <c r="G174" i="17"/>
  <c r="G426" i="17"/>
  <c r="G678" i="17"/>
  <c r="G930" i="17"/>
  <c r="G1146" i="17"/>
  <c r="G1314" i="17"/>
  <c r="G195" i="17"/>
  <c r="G447" i="17"/>
  <c r="G699" i="17"/>
  <c r="G981" i="17"/>
  <c r="G1159" i="17"/>
  <c r="G1327" i="17"/>
  <c r="G146" i="17"/>
  <c r="G476" i="17"/>
  <c r="G866" i="17"/>
  <c r="G1132" i="17"/>
  <c r="G1357" i="17"/>
  <c r="G1525" i="17"/>
  <c r="G170" i="17"/>
  <c r="G556" i="17"/>
  <c r="G890" i="17"/>
  <c r="G1151" i="17"/>
  <c r="G1370" i="17"/>
  <c r="G148" i="17"/>
  <c r="G531" i="17"/>
  <c r="G868" i="17"/>
  <c r="G74" i="17"/>
  <c r="G414" i="17"/>
  <c r="G307" i="17"/>
  <c r="G849" i="17"/>
  <c r="G1189" i="17"/>
  <c r="G1433" i="17"/>
  <c r="G1619" i="17"/>
  <c r="G1788" i="17"/>
  <c r="G1980" i="17"/>
  <c r="G494" i="17"/>
  <c r="G952" i="17"/>
  <c r="G1249" i="17"/>
  <c r="G1476" i="17"/>
  <c r="G1681" i="17"/>
  <c r="G1849" i="17"/>
  <c r="G495" i="17"/>
  <c r="G953" i="17"/>
  <c r="G1250" i="17"/>
  <c r="G1504" i="17"/>
  <c r="G249" i="17"/>
  <c r="G728" i="17"/>
  <c r="G1116" i="17"/>
  <c r="G402" i="17"/>
  <c r="G1126" i="17"/>
  <c r="G1459" i="17"/>
  <c r="G1689" i="17"/>
  <c r="G1888" i="17"/>
  <c r="G2065" i="17"/>
  <c r="G2257" i="17"/>
  <c r="G2425" i="17"/>
  <c r="G2593" i="17"/>
  <c r="G2761" i="17"/>
  <c r="G2929" i="17"/>
  <c r="G3121" i="17"/>
  <c r="G617" i="17"/>
  <c r="G1186" i="17"/>
  <c r="G1497" i="17"/>
  <c r="G1720" i="17"/>
  <c r="G1941" i="17"/>
  <c r="G2114" i="17"/>
  <c r="G2282" i="17"/>
  <c r="G2450" i="17"/>
  <c r="G2618" i="17"/>
  <c r="G2810" i="17"/>
  <c r="G2978" i="17"/>
  <c r="G716" i="17"/>
  <c r="G1240" i="17"/>
  <c r="G1534" i="17"/>
  <c r="G1779" i="17"/>
  <c r="G1969" i="17"/>
  <c r="G2139" i="17"/>
  <c r="G2307" i="17"/>
  <c r="G2475" i="17"/>
  <c r="G2667" i="17"/>
  <c r="G473" i="17"/>
  <c r="G1105" i="17"/>
  <c r="G1445" i="17"/>
  <c r="G1678" i="17"/>
  <c r="G1904" i="17"/>
  <c r="G2080" i="17"/>
  <c r="G258" i="17"/>
  <c r="G968" i="17"/>
  <c r="G160" i="17"/>
  <c r="G969" i="17"/>
  <c r="G328" i="17"/>
  <c r="G1015" i="17"/>
  <c r="G739" i="17"/>
  <c r="G440" i="17"/>
  <c r="G400" i="17"/>
  <c r="G1414" i="17"/>
  <c r="G1757" i="17"/>
  <c r="G2037" i="17"/>
  <c r="G2278" i="17"/>
  <c r="G2536" i="17"/>
  <c r="G2756" i="17"/>
  <c r="G2958" i="17"/>
  <c r="G3143" i="17"/>
  <c r="G3313" i="17"/>
  <c r="G3505" i="17"/>
  <c r="G614" i="17"/>
  <c r="G1505" i="17"/>
  <c r="G1826" i="17"/>
  <c r="G2094" i="17"/>
  <c r="G2360" i="17"/>
  <c r="G2585" i="17"/>
  <c r="G2801" i="17"/>
  <c r="G3000" i="17"/>
  <c r="G3182" i="17"/>
  <c r="G3362" i="17"/>
  <c r="G3506" i="17"/>
  <c r="G3650" i="17"/>
  <c r="G1360" i="17"/>
  <c r="G1673" i="17"/>
  <c r="G1925" i="17"/>
  <c r="G2147" i="17"/>
  <c r="G2346" i="17"/>
  <c r="G2538" i="17"/>
  <c r="G2730" i="17"/>
  <c r="G2902" i="17"/>
  <c r="G3067" i="17"/>
  <c r="G3219" i="17"/>
  <c r="G3363" i="17"/>
  <c r="G1364" i="17"/>
  <c r="G1674" i="17"/>
  <c r="G1926" i="17"/>
  <c r="G178" i="17"/>
  <c r="G754" i="17"/>
  <c r="G311" i="17"/>
  <c r="G887" i="17"/>
  <c r="G204" i="17"/>
  <c r="G492" i="17"/>
  <c r="G780" i="17"/>
  <c r="G121" i="17"/>
  <c r="G409" i="17"/>
  <c r="G697" i="17"/>
  <c r="G877" i="17"/>
  <c r="G45" i="17"/>
  <c r="G369" i="17"/>
  <c r="G641" i="17"/>
  <c r="G909" i="17"/>
  <c r="G1109" i="17"/>
  <c r="G1301" i="17"/>
  <c r="G194" i="17"/>
  <c r="G190" i="17"/>
  <c r="G766" i="17"/>
  <c r="G323" i="17"/>
  <c r="G899" i="17"/>
  <c r="G216" i="17"/>
  <c r="G504" i="17"/>
  <c r="G792" i="17"/>
  <c r="G133" i="17"/>
  <c r="G421" i="17"/>
  <c r="G709" i="17"/>
  <c r="G889" i="17"/>
  <c r="G65" i="17"/>
  <c r="G389" i="17"/>
  <c r="G657" i="17"/>
  <c r="G3570" i="17"/>
  <c r="G394" i="17"/>
  <c r="G970" i="17"/>
  <c r="G527" i="17"/>
  <c r="G959" i="17"/>
  <c r="G276" i="17"/>
  <c r="G3497" i="17"/>
  <c r="G466" i="17"/>
  <c r="G23" i="17"/>
  <c r="G599" i="17"/>
  <c r="G60" i="17"/>
  <c r="G348" i="17"/>
  <c r="G636" i="17"/>
  <c r="G924" i="17"/>
  <c r="G265" i="17"/>
  <c r="G553" i="17"/>
  <c r="G769" i="17"/>
  <c r="G985" i="17"/>
  <c r="G209" i="17"/>
  <c r="G477" i="17"/>
  <c r="G801" i="17"/>
  <c r="G1037" i="17"/>
  <c r="G1205" i="17"/>
  <c r="G50" i="17"/>
  <c r="G302" i="17"/>
  <c r="G826" i="17"/>
  <c r="G516" i="17"/>
  <c r="G433" i="17"/>
  <c r="G81" i="17"/>
  <c r="G929" i="17"/>
  <c r="G1337" i="17"/>
  <c r="G518" i="17"/>
  <c r="G1011" i="17"/>
  <c r="G1326" i="17"/>
  <c r="G339" i="17"/>
  <c r="G807" i="17"/>
  <c r="G1183" i="17"/>
  <c r="G124" i="17"/>
  <c r="G650" i="17"/>
  <c r="G1180" i="17"/>
  <c r="G1537" i="17"/>
  <c r="G363" i="17"/>
  <c r="G984" i="17"/>
  <c r="G1394" i="17"/>
  <c r="G364" i="17"/>
  <c r="G986" i="17"/>
  <c r="G486" i="17"/>
  <c r="G882" i="17"/>
  <c r="G1305" i="17"/>
  <c r="G1692" i="17"/>
  <c r="G54" i="17"/>
  <c r="G726" i="17"/>
  <c r="G1376" i="17"/>
  <c r="G1717" i="17"/>
  <c r="G536" i="17"/>
  <c r="G1137" i="17"/>
  <c r="G1556" i="17"/>
  <c r="G797" i="17"/>
  <c r="G140" i="17"/>
  <c r="G1263" i="17"/>
  <c r="G1733" i="17"/>
  <c r="G2077" i="17"/>
  <c r="G2329" i="17"/>
  <c r="G2641" i="17"/>
  <c r="G2977" i="17"/>
  <c r="G255" i="17"/>
  <c r="G1318" i="17"/>
  <c r="G1792" i="17"/>
  <c r="G2126" i="17"/>
  <c r="G2378" i="17"/>
  <c r="G2690" i="17"/>
  <c r="G79" i="17"/>
  <c r="G1104" i="17"/>
  <c r="G1649" i="17"/>
  <c r="G2007" i="17"/>
  <c r="G2319" i="17"/>
  <c r="G2571" i="17"/>
  <c r="G680" i="17"/>
  <c r="G1483" i="17"/>
  <c r="G1808" i="17"/>
  <c r="G2140" i="17"/>
  <c r="G1079" i="17"/>
  <c r="G1014" i="17"/>
  <c r="G640" i="17"/>
  <c r="G1016" i="17"/>
  <c r="G331" i="17"/>
  <c r="G1605" i="17"/>
  <c r="G2165" i="17"/>
  <c r="G2584" i="17"/>
  <c r="G2972" i="17"/>
  <c r="G3241" i="17"/>
  <c r="G3553" i="17"/>
  <c r="G1557" i="17"/>
  <c r="G2002" i="17"/>
  <c r="G2441" i="17"/>
  <c r="G2843" i="17"/>
  <c r="G3194" i="17"/>
  <c r="G3434" i="17"/>
  <c r="G808" i="17"/>
  <c r="G1715" i="17"/>
  <c r="G2059" i="17"/>
  <c r="G2424" i="17"/>
  <c r="G2772" i="17"/>
  <c r="G3080" i="17"/>
  <c r="G3291" i="17"/>
  <c r="G1479" i="17"/>
  <c r="G1965" i="17"/>
  <c r="G2251" i="17"/>
  <c r="G1288" i="17"/>
  <c r="G1723" i="17"/>
  <c r="G2117" i="17"/>
  <c r="G2381" i="17"/>
  <c r="G1538" i="17"/>
  <c r="G1871" i="17"/>
  <c r="G2154" i="17"/>
  <c r="G1023" i="17"/>
  <c r="G1591" i="17"/>
  <c r="G1912" i="17"/>
  <c r="G1304" i="17"/>
  <c r="G1702" i="17"/>
  <c r="G2012" i="17"/>
  <c r="G1520" i="17"/>
  <c r="G1839" i="17"/>
  <c r="G2105" i="17"/>
  <c r="G1380" i="17"/>
  <c r="G1687" i="17"/>
  <c r="G1938" i="17"/>
  <c r="G1861" i="17"/>
  <c r="G2397" i="17"/>
  <c r="G2656" i="17"/>
  <c r="G2892" i="17"/>
  <c r="G3111" i="17"/>
  <c r="G3307" i="17"/>
  <c r="G3486" i="17"/>
  <c r="G3658" i="17"/>
  <c r="G2242" i="17"/>
  <c r="G2549" i="17"/>
  <c r="G2796" i="17"/>
  <c r="G3023" i="17"/>
  <c r="G3227" i="17"/>
  <c r="G3415" i="17"/>
  <c r="G3587" i="17"/>
  <c r="G2064" i="17"/>
  <c r="G2445" i="17"/>
  <c r="G2700" i="17"/>
  <c r="G2935" i="17"/>
  <c r="G3149" i="17"/>
  <c r="G3342" i="17"/>
  <c r="G3516" i="17"/>
  <c r="G1493" i="17"/>
  <c r="G2310" i="17"/>
  <c r="G2596" i="17"/>
  <c r="G2839" i="17"/>
  <c r="G3062" i="17"/>
  <c r="G3262" i="17"/>
  <c r="G3447" i="17"/>
  <c r="G3619" i="17"/>
  <c r="G2155" i="17"/>
  <c r="G2492" i="17"/>
  <c r="G2746" i="17"/>
  <c r="G2976" i="17"/>
  <c r="G3185" i="17"/>
  <c r="G3376" i="17"/>
  <c r="G3548" i="17"/>
  <c r="G2156" i="17"/>
  <c r="G2493" i="17"/>
  <c r="G2747" i="17"/>
  <c r="G2979" i="17"/>
  <c r="G3186" i="17"/>
  <c r="G3377" i="17"/>
  <c r="G3549" i="17"/>
  <c r="G2193" i="17"/>
  <c r="G2515" i="17"/>
  <c r="G2767" i="17"/>
  <c r="G2996" i="17"/>
  <c r="G3202" i="17"/>
  <c r="G3392" i="17"/>
  <c r="G3564" i="17"/>
  <c r="G2158" i="17"/>
  <c r="G2495" i="17"/>
  <c r="G2751" i="17"/>
  <c r="G2981" i="17"/>
  <c r="G3188" i="17"/>
  <c r="G2171" i="17"/>
  <c r="G2501" i="17"/>
  <c r="G2754" i="17"/>
  <c r="G2984" i="17"/>
  <c r="G2240" i="17"/>
  <c r="G2544" i="17"/>
  <c r="G2794" i="17"/>
  <c r="G1939" i="17"/>
  <c r="G3256" i="17"/>
  <c r="G3643" i="17"/>
  <c r="G3222" i="17"/>
  <c r="G3624" i="17"/>
  <c r="G3124" i="17"/>
  <c r="G3582" i="17"/>
  <c r="G3020" i="17"/>
  <c r="G3513" i="17"/>
  <c r="G2827" i="17"/>
  <c r="G3452" i="17"/>
  <c r="G2587" i="17"/>
  <c r="G3382" i="17"/>
  <c r="G2324" i="17"/>
  <c r="G3317" i="17"/>
  <c r="G1574" i="17"/>
  <c r="G3238" i="17"/>
  <c r="G3160" i="17"/>
  <c r="G2524" i="17"/>
  <c r="G3354" i="17"/>
  <c r="G3597" i="17"/>
  <c r="G2752" i="17"/>
  <c r="G3466" i="17"/>
  <c r="G2357" i="17"/>
  <c r="G2189" i="17"/>
  <c r="G1092" i="17"/>
  <c r="G1773" i="17"/>
  <c r="G2739" i="17"/>
  <c r="G3544" i="17"/>
  <c r="G2371" i="17"/>
  <c r="G3293" i="17"/>
  <c r="G2529" i="17"/>
  <c r="G3008" i="17"/>
  <c r="G2000" i="17"/>
  <c r="G3503" i="17"/>
  <c r="G2576" i="17"/>
  <c r="G3432" i="17"/>
  <c r="G2577" i="17"/>
  <c r="G3435" i="17"/>
  <c r="G3068" i="17"/>
  <c r="G2579" i="17"/>
  <c r="G2832" i="17"/>
  <c r="G2871" i="17"/>
  <c r="G3369" i="17"/>
  <c r="G3224" i="17"/>
  <c r="G3034" i="17"/>
  <c r="G2608" i="17"/>
  <c r="G3427" i="17"/>
  <c r="G2196" i="17"/>
  <c r="G3416" i="17"/>
  <c r="G2704" i="17"/>
  <c r="G3343" i="17"/>
  <c r="G2320" i="17"/>
  <c r="G3263" i="17"/>
  <c r="G2321" i="17"/>
  <c r="G3064" i="17"/>
  <c r="G1670" i="17"/>
  <c r="G2864" i="17"/>
  <c r="G2323" i="17"/>
  <c r="G2848" i="17"/>
  <c r="G2335" i="17"/>
  <c r="G2652" i="17"/>
  <c r="G2791" i="17"/>
  <c r="G2671" i="17"/>
  <c r="G2036" i="17"/>
  <c r="G3609" i="17"/>
  <c r="G2734" i="17"/>
  <c r="G1710" i="17"/>
  <c r="G2775" i="17"/>
  <c r="G2863" i="17"/>
  <c r="G2644" i="17"/>
  <c r="G3478" i="17"/>
  <c r="G2356" i="17"/>
  <c r="G3086" i="17"/>
  <c r="G2868" i="17"/>
  <c r="G2418" i="17"/>
  <c r="G2792" i="17"/>
  <c r="G2262" i="17"/>
  <c r="G3225" i="17"/>
  <c r="G3035" i="17"/>
  <c r="G2646" i="17"/>
  <c r="G3366" i="17"/>
  <c r="G1816" i="17"/>
  <c r="G2645" i="17"/>
  <c r="G2884" i="17"/>
  <c r="G1842" i="17"/>
  <c r="G2890" i="17"/>
  <c r="G2694" i="17"/>
  <c r="G3510" i="17"/>
  <c r="G2688" i="17"/>
  <c r="G2086" i="17"/>
  <c r="G3610" i="17"/>
  <c r="G3332" i="17"/>
  <c r="G3287" i="17"/>
  <c r="G898" i="17"/>
  <c r="G528" i="17"/>
  <c r="G445" i="17"/>
  <c r="G153" i="17"/>
  <c r="G945" i="17"/>
  <c r="G1349" i="17"/>
  <c r="G570" i="17"/>
  <c r="G1025" i="17"/>
  <c r="G1338" i="17"/>
  <c r="G355" i="17"/>
  <c r="G823" i="17"/>
  <c r="G1195" i="17"/>
  <c r="G165" i="17"/>
  <c r="G669" i="17"/>
  <c r="G1198" i="17"/>
  <c r="G1549" i="17"/>
  <c r="G386" i="17"/>
  <c r="G1002" i="17"/>
  <c r="G1406" i="17"/>
  <c r="G557" i="17"/>
  <c r="G1003" i="17"/>
  <c r="G558" i="17"/>
  <c r="G918" i="17"/>
  <c r="G1322" i="17"/>
  <c r="G1704" i="17"/>
  <c r="G90" i="17"/>
  <c r="G976" i="17"/>
  <c r="G1390" i="17"/>
  <c r="G1729" i="17"/>
  <c r="G567" i="17"/>
  <c r="G1154" i="17"/>
  <c r="G1569" i="17"/>
  <c r="G830" i="17"/>
  <c r="G470" i="17"/>
  <c r="G1292" i="17"/>
  <c r="G1747" i="17"/>
  <c r="G2113" i="17"/>
  <c r="G2341" i="17"/>
  <c r="G2653" i="17"/>
  <c r="G2989" i="17"/>
  <c r="G668" i="17"/>
  <c r="G1385" i="17"/>
  <c r="G1806" i="17"/>
  <c r="G2138" i="17"/>
  <c r="G2390" i="17"/>
  <c r="G2702" i="17"/>
  <c r="G150" i="17"/>
  <c r="G1271" i="17"/>
  <c r="G1663" i="17"/>
  <c r="G2019" i="17"/>
  <c r="G2331" i="17"/>
  <c r="G2583" i="17"/>
  <c r="G717" i="17"/>
  <c r="G1499" i="17"/>
  <c r="G1917" i="17"/>
  <c r="G2152" i="17"/>
  <c r="G1163" i="17"/>
  <c r="G1045" i="17"/>
  <c r="G687" i="17"/>
  <c r="G44" i="17"/>
  <c r="G609" i="17"/>
  <c r="G1781" i="17"/>
  <c r="G2181" i="17"/>
  <c r="G2599" i="17"/>
  <c r="G2986" i="17"/>
  <c r="G3253" i="17"/>
  <c r="G3565" i="17"/>
  <c r="G1578" i="17"/>
  <c r="G2110" i="17"/>
  <c r="G2456" i="17"/>
  <c r="G2859" i="17"/>
  <c r="G3230" i="17"/>
  <c r="G3446" i="17"/>
  <c r="G989" i="17"/>
  <c r="G1739" i="17"/>
  <c r="G2167" i="17"/>
  <c r="G2442" i="17"/>
  <c r="G2788" i="17"/>
  <c r="G3093" i="17"/>
  <c r="G3303" i="17"/>
  <c r="G1507" i="17"/>
  <c r="G1987" i="17"/>
  <c r="G2266" i="17"/>
  <c r="G1333" i="17"/>
  <c r="G1743" i="17"/>
  <c r="G2133" i="17"/>
  <c r="G128" i="17"/>
  <c r="G1562" i="17"/>
  <c r="G1893" i="17"/>
  <c r="G2170" i="17"/>
  <c r="G1090" i="17"/>
  <c r="G1614" i="17"/>
  <c r="G1934" i="17"/>
  <c r="G1336" i="17"/>
  <c r="G1726" i="17"/>
  <c r="G2028" i="17"/>
  <c r="G1544" i="17"/>
  <c r="G1857" i="17"/>
  <c r="G285" i="17"/>
  <c r="G1412" i="17"/>
  <c r="G1711" i="17"/>
  <c r="G1960" i="17"/>
  <c r="G1978" i="17"/>
  <c r="G2419" i="17"/>
  <c r="G2674" i="17"/>
  <c r="G2911" i="17"/>
  <c r="G3127" i="17"/>
  <c r="G3322" i="17"/>
  <c r="G3500" i="17"/>
  <c r="G1260" i="17"/>
  <c r="G2275" i="17"/>
  <c r="G2573" i="17"/>
  <c r="G2818" i="17"/>
  <c r="G3043" i="17"/>
  <c r="G3245" i="17"/>
  <c r="G3429" i="17"/>
  <c r="G3603" i="17"/>
  <c r="G2107" i="17"/>
  <c r="G2466" i="17"/>
  <c r="G2721" i="17"/>
  <c r="G2952" i="17"/>
  <c r="G3165" i="17"/>
  <c r="G3357" i="17"/>
  <c r="G3532" i="17"/>
  <c r="G1642" i="17"/>
  <c r="G2340" i="17"/>
  <c r="G2620" i="17"/>
  <c r="G2861" i="17"/>
  <c r="G3081" i="17"/>
  <c r="G3280" i="17"/>
  <c r="G3461" i="17"/>
  <c r="G3633" i="17"/>
  <c r="G2191" i="17"/>
  <c r="G2513" i="17"/>
  <c r="G2765" i="17"/>
  <c r="G2994" i="17"/>
  <c r="G3200" i="17"/>
  <c r="G3390" i="17"/>
  <c r="G3562" i="17"/>
  <c r="G2192" i="17"/>
  <c r="G2514" i="17"/>
  <c r="G2766" i="17"/>
  <c r="G2995" i="17"/>
  <c r="G3201" i="17"/>
  <c r="G3391" i="17"/>
  <c r="G3563" i="17"/>
  <c r="G2226" i="17"/>
  <c r="G2539" i="17"/>
  <c r="G2789" i="17"/>
  <c r="G3016" i="17"/>
  <c r="G3220" i="17"/>
  <c r="G3406" i="17"/>
  <c r="G3580" i="17"/>
  <c r="G2194" i="17"/>
  <c r="G2516" i="17"/>
  <c r="G2768" i="17"/>
  <c r="G2997" i="17"/>
  <c r="G3203" i="17"/>
  <c r="G2206" i="17"/>
  <c r="G2525" i="17"/>
  <c r="G2776" i="17"/>
  <c r="G1224" i="17"/>
  <c r="G2273" i="17"/>
  <c r="G2565" i="17"/>
  <c r="G2813" i="17"/>
  <c r="G2228" i="17"/>
  <c r="G3288" i="17"/>
  <c r="G1959" i="17"/>
  <c r="G3257" i="17"/>
  <c r="G3648" i="17"/>
  <c r="G3175" i="17"/>
  <c r="G3607" i="17"/>
  <c r="G3072" i="17"/>
  <c r="G3552" i="17"/>
  <c r="G2943" i="17"/>
  <c r="G3484" i="17"/>
  <c r="G2716" i="17"/>
  <c r="G3423" i="17"/>
  <c r="G2478" i="17"/>
  <c r="G3352" i="17"/>
  <c r="G2124" i="17"/>
  <c r="G3273" i="17"/>
  <c r="G3208" i="17"/>
  <c r="G3003" i="17"/>
  <c r="G3437" i="17"/>
  <c r="G3656" i="17"/>
  <c r="G3090" i="17"/>
  <c r="G3539" i="17"/>
  <c r="G2866" i="17"/>
  <c r="G1143" i="17"/>
  <c r="G1790" i="17"/>
  <c r="G1494" i="17"/>
  <c r="G2969" i="17"/>
  <c r="G2876" i="17"/>
  <c r="G2213" i="17"/>
  <c r="G3213" i="17"/>
  <c r="G2428" i="17"/>
  <c r="G3328" i="17"/>
  <c r="G2823" i="17"/>
  <c r="G1353" i="17"/>
  <c r="G2824" i="17"/>
  <c r="G1523" i="17"/>
  <c r="G3268" i="17"/>
  <c r="G1379" i="17"/>
  <c r="G3050" i="17"/>
  <c r="G2588" i="17"/>
  <c r="G2628" i="17"/>
  <c r="G2542" i="17"/>
  <c r="G3628" i="17"/>
  <c r="G3524" i="17"/>
  <c r="G3642" i="17"/>
  <c r="G3588" i="17"/>
  <c r="G2446" i="17"/>
  <c r="G3150" i="17"/>
  <c r="G1495" i="17"/>
  <c r="G3063" i="17"/>
  <c r="G1521" i="17"/>
  <c r="G2841" i="17"/>
  <c r="G3449" i="17"/>
  <c r="G2623" i="17"/>
  <c r="G3464" i="17"/>
  <c r="G3069" i="17"/>
  <c r="G2396" i="17"/>
  <c r="G3439" i="17"/>
  <c r="G3335" i="17"/>
  <c r="G3652" i="17"/>
  <c r="G3556" i="17"/>
  <c r="G3509" i="17"/>
  <c r="G3468" i="17"/>
  <c r="G3083" i="17"/>
  <c r="G3463" i="17"/>
  <c r="G2384" i="17"/>
  <c r="G2883" i="17"/>
  <c r="G3101" i="17"/>
  <c r="G1686" i="17"/>
  <c r="G2624" i="17"/>
  <c r="G2865" i="17"/>
  <c r="G2368" i="17"/>
  <c r="G1976" i="17"/>
  <c r="G2910" i="17"/>
  <c r="G2562" i="17"/>
  <c r="G1383" i="17"/>
  <c r="G3585" i="17"/>
  <c r="G3204" i="17"/>
  <c r="G3108" i="17"/>
  <c r="G3120" i="17"/>
  <c r="G2050" i="17"/>
  <c r="G3411" i="17"/>
  <c r="G3189" i="17"/>
  <c r="G2964" i="17"/>
  <c r="G3051" i="17"/>
  <c r="G3621" i="17"/>
  <c r="G910" i="17"/>
  <c r="G540" i="17"/>
  <c r="G457" i="17"/>
  <c r="G173" i="17"/>
  <c r="G995" i="17"/>
  <c r="G30" i="17"/>
  <c r="G590" i="17"/>
  <c r="G1038" i="17"/>
  <c r="G1350" i="17"/>
  <c r="G463" i="17"/>
  <c r="G843" i="17"/>
  <c r="G1207" i="17"/>
  <c r="G188" i="17"/>
  <c r="G692" i="17"/>
  <c r="G1213" i="17"/>
  <c r="G1561" i="17"/>
  <c r="G579" i="17"/>
  <c r="G1020" i="17"/>
  <c r="G1442" i="17"/>
  <c r="G580" i="17"/>
  <c r="G1022" i="17"/>
  <c r="G53" i="17"/>
  <c r="G944" i="17"/>
  <c r="G1447" i="17"/>
  <c r="G1716" i="17"/>
  <c r="G134" i="17"/>
  <c r="G1005" i="17"/>
  <c r="G1404" i="17"/>
  <c r="G1741" i="17"/>
  <c r="G596" i="17"/>
  <c r="G1270" i="17"/>
  <c r="G1582" i="17"/>
  <c r="G856" i="17"/>
  <c r="G616" i="17"/>
  <c r="G1317" i="17"/>
  <c r="G1761" i="17"/>
  <c r="G2125" i="17"/>
  <c r="G2437" i="17"/>
  <c r="G2689" i="17"/>
  <c r="G3001" i="17"/>
  <c r="G712" i="17"/>
  <c r="G1402" i="17"/>
  <c r="G1820" i="17"/>
  <c r="G2150" i="17"/>
  <c r="G2462" i="17"/>
  <c r="G2714" i="17"/>
  <c r="G199" i="17"/>
  <c r="G1296" i="17"/>
  <c r="G1677" i="17"/>
  <c r="G2031" i="17"/>
  <c r="G2343" i="17"/>
  <c r="G2679" i="17"/>
  <c r="G775" i="17"/>
  <c r="G1552" i="17"/>
  <c r="G1930" i="17"/>
  <c r="G2164" i="17"/>
  <c r="G1196" i="17"/>
  <c r="G1080" i="17"/>
  <c r="G43" i="17"/>
  <c r="G113" i="17"/>
  <c r="G799" i="17"/>
  <c r="G1799" i="17"/>
  <c r="G2200" i="17"/>
  <c r="G2614" i="17"/>
  <c r="G2999" i="17"/>
  <c r="G3325" i="17"/>
  <c r="G3577" i="17"/>
  <c r="G1608" i="17"/>
  <c r="G2166" i="17"/>
  <c r="G2471" i="17"/>
  <c r="G2873" i="17"/>
  <c r="G3242" i="17"/>
  <c r="G3518" i="17"/>
  <c r="G1064" i="17"/>
  <c r="G1759" i="17"/>
  <c r="G2183" i="17"/>
  <c r="G2457" i="17"/>
  <c r="G2802" i="17"/>
  <c r="G3106" i="17"/>
  <c r="G76" i="17"/>
  <c r="G1531" i="17"/>
  <c r="G2004" i="17"/>
  <c r="G2347" i="17"/>
  <c r="G1371" i="17"/>
  <c r="G1853" i="17"/>
  <c r="G2153" i="17"/>
  <c r="G1017" i="17"/>
  <c r="G1590" i="17"/>
  <c r="G1911" i="17"/>
  <c r="G2238" i="17"/>
  <c r="G1144" i="17"/>
  <c r="G1639" i="17"/>
  <c r="G2011" i="17"/>
  <c r="G1374" i="17"/>
  <c r="G1746" i="17"/>
  <c r="G903" i="17"/>
  <c r="G1572" i="17"/>
  <c r="G1879" i="17"/>
  <c r="G559" i="17"/>
  <c r="G1438" i="17"/>
  <c r="G1731" i="17"/>
  <c r="G1977" i="17"/>
  <c r="G2051" i="17"/>
  <c r="G2443" i="17"/>
  <c r="G2698" i="17"/>
  <c r="G2933" i="17"/>
  <c r="G3147" i="17"/>
  <c r="G3340" i="17"/>
  <c r="G3514" i="17"/>
  <c r="G1469" i="17"/>
  <c r="G2308" i="17"/>
  <c r="G2591" i="17"/>
  <c r="G2837" i="17"/>
  <c r="G3059" i="17"/>
  <c r="G3260" i="17"/>
  <c r="G3443" i="17"/>
  <c r="G3617" i="17"/>
  <c r="G2143" i="17"/>
  <c r="G2484" i="17"/>
  <c r="G2741" i="17"/>
  <c r="G2971" i="17"/>
  <c r="G3180" i="17"/>
  <c r="G3372" i="17"/>
  <c r="G3546" i="17"/>
  <c r="G1772" i="17"/>
  <c r="G2373" i="17"/>
  <c r="G2638" i="17"/>
  <c r="G2878" i="17"/>
  <c r="G3098" i="17"/>
  <c r="G3295" i="17"/>
  <c r="G3475" i="17"/>
  <c r="G3647" i="17"/>
  <c r="G2224" i="17"/>
  <c r="G2531" i="17"/>
  <c r="G2782" i="17"/>
  <c r="G3010" i="17"/>
  <c r="G3215" i="17"/>
  <c r="G3404" i="17"/>
  <c r="G3576" i="17"/>
  <c r="G2225" i="17"/>
  <c r="G2532" i="17"/>
  <c r="G2783" i="17"/>
  <c r="G3011" i="17"/>
  <c r="G3216" i="17"/>
  <c r="G3405" i="17"/>
  <c r="G1046" i="17"/>
  <c r="G2256" i="17"/>
  <c r="G2560" i="17"/>
  <c r="G2806" i="17"/>
  <c r="G3032" i="17"/>
  <c r="G3235" i="17"/>
  <c r="G3420" i="17"/>
  <c r="G3594" i="17"/>
  <c r="G2227" i="17"/>
  <c r="G2540" i="17"/>
  <c r="G2790" i="17"/>
  <c r="G3017" i="17"/>
  <c r="G3221" i="17"/>
  <c r="G2239" i="17"/>
  <c r="G2543" i="17"/>
  <c r="G2793" i="17"/>
  <c r="G1437" i="17"/>
  <c r="G2303" i="17"/>
  <c r="G2589" i="17"/>
  <c r="G2835" i="17"/>
  <c r="G2412" i="17"/>
  <c r="G3333" i="17"/>
  <c r="G2229" i="17"/>
  <c r="G3299" i="17"/>
  <c r="G1119" i="17"/>
  <c r="G3223" i="17"/>
  <c r="G3627" i="17"/>
  <c r="G3125" i="17"/>
  <c r="G3583" i="17"/>
  <c r="G3021" i="17"/>
  <c r="G3523" i="17"/>
  <c r="G2831" i="17"/>
  <c r="G3453" i="17"/>
  <c r="G2604" i="17"/>
  <c r="G3383" i="17"/>
  <c r="G2325" i="17"/>
  <c r="G1818" i="17"/>
  <c r="G3251" i="17"/>
  <c r="G3209" i="17"/>
  <c r="G3526" i="17"/>
  <c r="G1840" i="17"/>
  <c r="G3284" i="17"/>
  <c r="G3615" i="17"/>
  <c r="G3142" i="17"/>
  <c r="G1638" i="17"/>
  <c r="G1432" i="17"/>
  <c r="G941" i="17"/>
  <c r="G2482" i="17"/>
  <c r="G3370" i="17"/>
  <c r="G2636" i="17"/>
  <c r="G3473" i="17"/>
  <c r="G3402" i="17"/>
  <c r="G2919" i="17"/>
  <c r="G1316" i="17"/>
  <c r="G3248" i="17"/>
  <c r="G3047" i="17"/>
  <c r="G2847" i="17"/>
  <c r="G2290" i="17"/>
  <c r="G1413" i="17"/>
  <c r="G1730" i="17"/>
  <c r="G2670" i="17"/>
  <c r="G2261" i="17"/>
  <c r="G1167" i="17"/>
  <c r="G3584" i="17"/>
  <c r="G3454" i="17"/>
  <c r="G2500" i="17"/>
  <c r="G3056" i="17"/>
  <c r="G3395" i="17"/>
  <c r="G3228" i="17"/>
  <c r="G2936" i="17"/>
  <c r="G2840" i="17"/>
  <c r="G3448" i="17"/>
  <c r="G2598" i="17"/>
  <c r="G3264" i="17"/>
  <c r="G2352" i="17"/>
  <c r="G3084" i="17"/>
  <c r="G1545" i="17"/>
  <c r="G2603" i="17"/>
  <c r="G1576" i="17"/>
  <c r="G1858" i="17"/>
  <c r="G2891" i="17"/>
  <c r="G3408" i="17"/>
  <c r="G3269" i="17"/>
  <c r="G3087" i="17"/>
  <c r="G3495" i="17"/>
  <c r="G2983" i="17"/>
  <c r="G3538" i="17"/>
  <c r="G2351" i="17"/>
  <c r="G1798" i="17"/>
  <c r="G1712" i="17"/>
  <c r="G2907" i="17"/>
  <c r="G3379" i="17"/>
  <c r="G3629" i="17"/>
  <c r="G2850" i="17"/>
  <c r="G2626" i="17"/>
  <c r="G3568" i="17"/>
  <c r="G3492" i="17"/>
  <c r="G3102" i="17"/>
  <c r="G2651" i="17"/>
  <c r="G2436" i="17"/>
  <c r="G3004" i="17"/>
  <c r="G3479" i="17"/>
  <c r="G3336" i="17"/>
  <c r="G3653" i="17"/>
  <c r="G3557" i="17"/>
  <c r="G2160" i="17"/>
  <c r="G383" i="17"/>
  <c r="G564" i="17"/>
  <c r="G481" i="17"/>
  <c r="G189" i="17"/>
  <c r="G1010" i="17"/>
  <c r="G210" i="17"/>
  <c r="G698" i="17"/>
  <c r="G1050" i="17"/>
  <c r="G15" i="17"/>
  <c r="G483" i="17"/>
  <c r="G859" i="17"/>
  <c r="G1219" i="17"/>
  <c r="G218" i="17"/>
  <c r="G885" i="17"/>
  <c r="G1228" i="17"/>
  <c r="G1597" i="17"/>
  <c r="G602" i="17"/>
  <c r="G1040" i="17"/>
  <c r="G1454" i="17"/>
  <c r="G603" i="17"/>
  <c r="G98" i="17"/>
  <c r="G89" i="17"/>
  <c r="G975" i="17"/>
  <c r="G1461" i="17"/>
  <c r="G1728" i="17"/>
  <c r="G164" i="17"/>
  <c r="G1031" i="17"/>
  <c r="G1490" i="17"/>
  <c r="G1753" i="17"/>
  <c r="G632" i="17"/>
  <c r="G1329" i="17"/>
  <c r="G1595" i="17"/>
  <c r="G892" i="17"/>
  <c r="G667" i="17"/>
  <c r="G1480" i="17"/>
  <c r="G1805" i="17"/>
  <c r="G2137" i="17"/>
  <c r="G2449" i="17"/>
  <c r="G2701" i="17"/>
  <c r="G3013" i="17"/>
  <c r="G763" i="17"/>
  <c r="G1514" i="17"/>
  <c r="G1834" i="17"/>
  <c r="G2162" i="17"/>
  <c r="G2474" i="17"/>
  <c r="G2726" i="17"/>
  <c r="G256" i="17"/>
  <c r="G1319" i="17"/>
  <c r="G1793" i="17"/>
  <c r="G2043" i="17"/>
  <c r="G2379" i="17"/>
  <c r="G2691" i="17"/>
  <c r="G812" i="17"/>
  <c r="G1571" i="17"/>
  <c r="G1943" i="17"/>
  <c r="G326" i="17"/>
  <c r="G1222" i="17"/>
  <c r="G1107" i="17"/>
  <c r="G112" i="17"/>
  <c r="G182" i="17"/>
  <c r="G943" i="17"/>
  <c r="G1823" i="17"/>
  <c r="G2296" i="17"/>
  <c r="G2632" i="17"/>
  <c r="G3012" i="17"/>
  <c r="G3361" i="17"/>
  <c r="G3589" i="17"/>
  <c r="G1628" i="17"/>
  <c r="G2182" i="17"/>
  <c r="G2600" i="17"/>
  <c r="G2915" i="17"/>
  <c r="G3254" i="17"/>
  <c r="G3530" i="17"/>
  <c r="G1125" i="17"/>
  <c r="G1783" i="17"/>
  <c r="G2202" i="17"/>
  <c r="G2553" i="17"/>
  <c r="G2816" i="17"/>
  <c r="G3119" i="17"/>
  <c r="G401" i="17"/>
  <c r="G1559" i="17"/>
  <c r="G2024" i="17"/>
  <c r="G2362" i="17"/>
  <c r="G1397" i="17"/>
  <c r="G1870" i="17"/>
  <c r="G2169" i="17"/>
  <c r="G1083" i="17"/>
  <c r="G1613" i="17"/>
  <c r="G1933" i="17"/>
  <c r="G2253" i="17"/>
  <c r="G1203" i="17"/>
  <c r="G1659" i="17"/>
  <c r="G2027" i="17"/>
  <c r="G1400" i="17"/>
  <c r="G1770" i="17"/>
  <c r="G1028" i="17"/>
  <c r="G1596" i="17"/>
  <c r="G1897" i="17"/>
  <c r="G752" i="17"/>
  <c r="G1470" i="17"/>
  <c r="G1755" i="17"/>
  <c r="G295" i="17"/>
  <c r="G2100" i="17"/>
  <c r="G2464" i="17"/>
  <c r="G2719" i="17"/>
  <c r="G2950" i="17"/>
  <c r="G3163" i="17"/>
  <c r="G3355" i="17"/>
  <c r="G3528" i="17"/>
  <c r="G1624" i="17"/>
  <c r="G2338" i="17"/>
  <c r="G2612" i="17"/>
  <c r="G2854" i="17"/>
  <c r="G3076" i="17"/>
  <c r="G3275" i="17"/>
  <c r="G3459" i="17"/>
  <c r="G3631" i="17"/>
  <c r="G2179" i="17"/>
  <c r="G2508" i="17"/>
  <c r="G2763" i="17"/>
  <c r="G2992" i="17"/>
  <c r="G3198" i="17"/>
  <c r="G3388" i="17"/>
  <c r="G3560" i="17"/>
  <c r="G1898" i="17"/>
  <c r="G2400" i="17"/>
  <c r="G2659" i="17"/>
  <c r="G2897" i="17"/>
  <c r="G3114" i="17"/>
  <c r="G3310" i="17"/>
  <c r="G3489" i="17"/>
  <c r="G748" i="17"/>
  <c r="G2254" i="17"/>
  <c r="G2555" i="17"/>
  <c r="G2804" i="17"/>
  <c r="G3030" i="17"/>
  <c r="G3233" i="17"/>
  <c r="G3418" i="17"/>
  <c r="G933" i="17"/>
  <c r="G2255" i="17"/>
  <c r="G2556" i="17"/>
  <c r="G2805" i="17"/>
  <c r="G3031" i="17"/>
  <c r="G3234" i="17"/>
  <c r="G3419" i="17"/>
  <c r="G1355" i="17"/>
  <c r="G2289" i="17"/>
  <c r="G2578" i="17"/>
  <c r="G2825" i="17"/>
  <c r="G3048" i="17"/>
  <c r="G3250" i="17"/>
  <c r="G3436" i="17"/>
  <c r="G1108" i="17"/>
  <c r="G2260" i="17"/>
  <c r="G2561" i="17"/>
  <c r="G2807" i="17"/>
  <c r="G3033" i="17"/>
  <c r="G1176" i="17"/>
  <c r="G2272" i="17"/>
  <c r="G2564" i="17"/>
  <c r="G2812" i="17"/>
  <c r="G1598" i="17"/>
  <c r="G2336" i="17"/>
  <c r="G2610" i="17"/>
  <c r="G2852" i="17"/>
  <c r="G2541" i="17"/>
  <c r="G3368" i="17"/>
  <c r="G2416" i="17"/>
  <c r="G3334" i="17"/>
  <c r="G2035" i="17"/>
  <c r="G3258" i="17"/>
  <c r="G3651" i="17"/>
  <c r="G3176" i="17"/>
  <c r="G3608" i="17"/>
  <c r="G3074" i="17"/>
  <c r="G3555" i="17"/>
  <c r="G2947" i="17"/>
  <c r="G3485" i="17"/>
  <c r="G2733" i="17"/>
  <c r="G3424" i="17"/>
  <c r="G2479" i="17"/>
  <c r="G2195" i="17"/>
  <c r="G3286" i="17"/>
  <c r="G3353" i="17"/>
  <c r="G3596" i="17"/>
  <c r="G2650" i="17"/>
  <c r="G3367" i="17"/>
  <c r="G11" i="17"/>
  <c r="G3318" i="17"/>
  <c r="G1892" i="17"/>
  <c r="G1918" i="17"/>
  <c r="G2141" i="17"/>
  <c r="G3178" i="17"/>
  <c r="G1754" i="17"/>
  <c r="G3095" i="17"/>
  <c r="G3645" i="17"/>
  <c r="G2780" i="17"/>
  <c r="G3574" i="17"/>
  <c r="G3134" i="17"/>
  <c r="G2287" i="17"/>
  <c r="G3046" i="17"/>
  <c r="G2288" i="17"/>
  <c r="G3249" i="17"/>
  <c r="G2322" i="17"/>
  <c r="G2602" i="17"/>
  <c r="G3450" i="17"/>
  <c r="G2826" i="17"/>
  <c r="G2302" i="17"/>
  <c r="G2369" i="17"/>
  <c r="G3407" i="17"/>
  <c r="G3300" i="17"/>
  <c r="G3126" i="17"/>
  <c r="G2849" i="17"/>
  <c r="G2386" i="17"/>
  <c r="G3465" i="17"/>
  <c r="G2799" i="17"/>
  <c r="G2597" i="17"/>
  <c r="G3283" i="17"/>
  <c r="G2851" i="17"/>
  <c r="G2433" i="17"/>
  <c r="G3177" i="17"/>
  <c r="G2963" i="17"/>
  <c r="G2517" i="17"/>
  <c r="G3252" i="17"/>
  <c r="G1666" i="17"/>
  <c r="G3298" i="17"/>
  <c r="G2627" i="17"/>
  <c r="G3471" i="17"/>
  <c r="G3440" i="17"/>
  <c r="G3304" i="17"/>
  <c r="G3139" i="17"/>
  <c r="G3525" i="17"/>
  <c r="G3595" i="17"/>
  <c r="G3612" i="17"/>
  <c r="G3316" i="17"/>
  <c r="G2388" i="17"/>
  <c r="G2927" i="17"/>
  <c r="G2908" i="17"/>
  <c r="G2434" i="17"/>
  <c r="G3270" i="17"/>
  <c r="G3088" i="17"/>
  <c r="G2769" i="17"/>
  <c r="G3455" i="17"/>
  <c r="G455" i="17"/>
  <c r="G804" i="17"/>
  <c r="G721" i="17"/>
  <c r="G405" i="17"/>
  <c r="G1024" i="17"/>
  <c r="G230" i="17"/>
  <c r="G714" i="17"/>
  <c r="G1062" i="17"/>
  <c r="G31" i="17"/>
  <c r="G499" i="17"/>
  <c r="G998" i="17"/>
  <c r="G1231" i="17"/>
  <c r="G290" i="17"/>
  <c r="G908" i="17"/>
  <c r="G1246" i="17"/>
  <c r="G1609" i="17"/>
  <c r="G628" i="17"/>
  <c r="G1166" i="17"/>
  <c r="G1466" i="17"/>
  <c r="G629" i="17"/>
  <c r="G126" i="17"/>
  <c r="G129" i="17"/>
  <c r="G1004" i="17"/>
  <c r="G1475" i="17"/>
  <c r="G1800" i="17"/>
  <c r="G206" i="17"/>
  <c r="G1052" i="17"/>
  <c r="G1529" i="17"/>
  <c r="G1765" i="17"/>
  <c r="G665" i="17"/>
  <c r="G1346" i="17"/>
  <c r="G280" i="17"/>
  <c r="G987" i="17"/>
  <c r="G711" i="17"/>
  <c r="G1496" i="17"/>
  <c r="G1819" i="17"/>
  <c r="G2149" i="17"/>
  <c r="G2461" i="17"/>
  <c r="G2773" i="17"/>
  <c r="G3025" i="17"/>
  <c r="G810" i="17"/>
  <c r="G1533" i="17"/>
  <c r="G1850" i="17"/>
  <c r="G2174" i="17"/>
  <c r="G2486" i="17"/>
  <c r="G2822" i="17"/>
  <c r="G305" i="17"/>
  <c r="G1386" i="17"/>
  <c r="G1807" i="17"/>
  <c r="G2055" i="17"/>
  <c r="G2391" i="17"/>
  <c r="G2703" i="17"/>
  <c r="G1129" i="17"/>
  <c r="G1588" i="17"/>
  <c r="G1957" i="17"/>
  <c r="G368" i="17"/>
  <c r="G1245" i="17"/>
  <c r="G1140" i="17"/>
  <c r="G162" i="17"/>
  <c r="G500" i="17"/>
  <c r="G1059" i="17"/>
  <c r="G1843" i="17"/>
  <c r="G2344" i="17"/>
  <c r="G2647" i="17"/>
  <c r="G3026" i="17"/>
  <c r="G3373" i="17"/>
  <c r="G800" i="17"/>
  <c r="G1696" i="17"/>
  <c r="G2201" i="17"/>
  <c r="G2615" i="17"/>
  <c r="G2931" i="17"/>
  <c r="G3266" i="17"/>
  <c r="G3542" i="17"/>
  <c r="G1395" i="17"/>
  <c r="G1803" i="17"/>
  <c r="G2217" i="17"/>
  <c r="G2568" i="17"/>
  <c r="G2830" i="17"/>
  <c r="G3132" i="17"/>
  <c r="G653" i="17"/>
  <c r="G1698" i="17"/>
  <c r="G2040" i="17"/>
  <c r="G2380" i="17"/>
  <c r="G1427" i="17"/>
  <c r="G1950" i="17"/>
  <c r="G2268" i="17"/>
  <c r="G1257" i="17"/>
  <c r="G1683" i="17"/>
  <c r="G2047" i="17"/>
  <c r="G1623" i="17"/>
  <c r="G560" i="17"/>
  <c r="G2683" i="17"/>
  <c r="G467" i="17"/>
  <c r="G816" i="17"/>
  <c r="G733" i="17"/>
  <c r="G425" i="17"/>
  <c r="G1145" i="17"/>
  <c r="G246" i="17"/>
  <c r="G734" i="17"/>
  <c r="G1158" i="17"/>
  <c r="G51" i="17"/>
  <c r="G555" i="17"/>
  <c r="G1012" i="17"/>
  <c r="G1243" i="17"/>
  <c r="G309" i="17"/>
  <c r="G938" i="17"/>
  <c r="G1369" i="17"/>
  <c r="G1621" i="17"/>
  <c r="G651" i="17"/>
  <c r="G1184" i="17"/>
  <c r="G17" i="17"/>
  <c r="G652" i="17"/>
  <c r="G149" i="17"/>
  <c r="G345" i="17"/>
  <c r="G1029" i="17"/>
  <c r="G1488" i="17"/>
  <c r="G1836" i="17"/>
  <c r="G236" i="17"/>
  <c r="G1076" i="17"/>
  <c r="G1542" i="17"/>
  <c r="G19" i="17"/>
  <c r="G760" i="17"/>
  <c r="G1363" i="17"/>
  <c r="G321" i="17"/>
  <c r="G1008" i="17"/>
  <c r="G762" i="17"/>
  <c r="G1512" i="17"/>
  <c r="G1901" i="17"/>
  <c r="G2161" i="17"/>
  <c r="G2473" i="17"/>
  <c r="G2785" i="17"/>
  <c r="G3037" i="17"/>
  <c r="G861" i="17"/>
  <c r="G1550" i="17"/>
  <c r="G1954" i="17"/>
  <c r="G2186" i="17"/>
  <c r="G2522" i="17"/>
  <c r="G2834" i="17"/>
  <c r="G366" i="17"/>
  <c r="G1408" i="17"/>
  <c r="G1821" i="17"/>
  <c r="G2151" i="17"/>
  <c r="G2403" i="17"/>
  <c r="G2715" i="17"/>
  <c r="G1162" i="17"/>
  <c r="G1604" i="17"/>
  <c r="G1970" i="17"/>
  <c r="G428" i="17"/>
  <c r="G213" i="17"/>
  <c r="G1164" i="17"/>
  <c r="G223" i="17"/>
  <c r="G645" i="17"/>
  <c r="G1120" i="17"/>
  <c r="G1866" i="17"/>
  <c r="G2359" i="17"/>
  <c r="G2770" i="17"/>
  <c r="G3065" i="17"/>
  <c r="G3385" i="17"/>
  <c r="G988" i="17"/>
  <c r="G1714" i="17"/>
  <c r="G2216" i="17"/>
  <c r="G2633" i="17"/>
  <c r="G3014" i="17"/>
  <c r="G3278" i="17"/>
  <c r="G3554" i="17"/>
  <c r="G1416" i="17"/>
  <c r="G1827" i="17"/>
  <c r="G2232" i="17"/>
  <c r="G2586" i="17"/>
  <c r="G2916" i="17"/>
  <c r="G3146" i="17"/>
  <c r="G846" i="17"/>
  <c r="G1718" i="17"/>
  <c r="G2060" i="17"/>
  <c r="G2395" i="17"/>
  <c r="G1455" i="17"/>
  <c r="G1910" i="17"/>
  <c r="G2204" i="17"/>
  <c r="G1202" i="17"/>
  <c r="G1658" i="17"/>
  <c r="G2026" i="17"/>
  <c r="G2286" i="17"/>
  <c r="G1300" i="17"/>
  <c r="G1769" i="17"/>
  <c r="G2063" i="17"/>
  <c r="G1458" i="17"/>
  <c r="G1874" i="17"/>
  <c r="G1149" i="17"/>
  <c r="G1641" i="17"/>
  <c r="G1936" i="17"/>
  <c r="G1047" i="17"/>
  <c r="G1522" i="17"/>
  <c r="G1797" i="17"/>
  <c r="G753" i="17"/>
  <c r="G2177" i="17"/>
  <c r="G2506" i="17"/>
  <c r="G2759" i="17"/>
  <c r="G2990" i="17"/>
  <c r="G3196" i="17"/>
  <c r="G3384" i="17"/>
  <c r="G3558" i="17"/>
  <c r="G1880" i="17"/>
  <c r="G2398" i="17"/>
  <c r="G2657" i="17"/>
  <c r="G2895" i="17"/>
  <c r="G3112" i="17"/>
  <c r="G3308" i="17"/>
  <c r="G3487" i="17"/>
  <c r="G234" i="17"/>
  <c r="G2243" i="17"/>
  <c r="G2550" i="17"/>
  <c r="G3024" i="17"/>
  <c r="G2070" i="17"/>
  <c r="G3519" i="17"/>
  <c r="G2609" i="17"/>
  <c r="G911" i="17"/>
  <c r="G828" i="17"/>
  <c r="G745" i="17"/>
  <c r="G441" i="17"/>
  <c r="G1157" i="17"/>
  <c r="G266" i="17"/>
  <c r="G786" i="17"/>
  <c r="G1170" i="17"/>
  <c r="G67" i="17"/>
  <c r="G571" i="17"/>
  <c r="G1026" i="17"/>
  <c r="G1339" i="17"/>
  <c r="G332" i="17"/>
  <c r="G957" i="17"/>
  <c r="G1381" i="17"/>
  <c r="G40" i="17"/>
  <c r="G674" i="17"/>
  <c r="G1199" i="17"/>
  <c r="G171" i="17"/>
  <c r="G675" i="17"/>
  <c r="G172" i="17"/>
  <c r="G451" i="17"/>
  <c r="G1048" i="17"/>
  <c r="G1502" i="17"/>
  <c r="G1848" i="17"/>
  <c r="G524" i="17"/>
  <c r="G1131" i="17"/>
  <c r="G1555" i="17"/>
  <c r="G55" i="17"/>
  <c r="G789" i="17"/>
  <c r="G1377" i="17"/>
  <c r="G352" i="17"/>
  <c r="G1138" i="17"/>
  <c r="G809" i="17"/>
  <c r="G1532" i="17"/>
  <c r="G1914" i="17"/>
  <c r="G2173" i="17"/>
  <c r="G2485" i="17"/>
  <c r="G2797" i="17"/>
  <c r="G3133" i="17"/>
  <c r="G905" i="17"/>
  <c r="G1602" i="17"/>
  <c r="G1967" i="17"/>
  <c r="G2198" i="17"/>
  <c r="G2534" i="17"/>
  <c r="G2846" i="17"/>
  <c r="G774" i="17"/>
  <c r="G1425" i="17"/>
  <c r="G1835" i="17"/>
  <c r="G2163" i="17"/>
  <c r="G2415" i="17"/>
  <c r="G2727" i="17"/>
  <c r="G1188" i="17"/>
  <c r="G1694" i="17"/>
  <c r="G1983" i="17"/>
  <c r="G474" i="17"/>
  <c r="G376" i="17"/>
  <c r="G1197" i="17"/>
  <c r="G272" i="17"/>
  <c r="G703" i="17"/>
  <c r="G1446" i="17"/>
  <c r="G1923" i="17"/>
  <c r="G2374" i="17"/>
  <c r="G2784" i="17"/>
  <c r="G3078" i="17"/>
  <c r="G3397" i="17"/>
  <c r="G1060" i="17"/>
  <c r="G1844" i="17"/>
  <c r="G2231" i="17"/>
  <c r="G2648" i="17"/>
  <c r="G3027" i="17"/>
  <c r="G3290" i="17"/>
  <c r="G3566" i="17"/>
  <c r="G1451" i="17"/>
  <c r="G1947" i="17"/>
  <c r="G2250" i="17"/>
  <c r="G2601" i="17"/>
  <c r="G2932" i="17"/>
  <c r="G3159" i="17"/>
  <c r="G990" i="17"/>
  <c r="G1742" i="17"/>
  <c r="G2148" i="17"/>
  <c r="G2410" i="17"/>
  <c r="G1589" i="17"/>
  <c r="G1931" i="17"/>
  <c r="G2285" i="17"/>
  <c r="G1256" i="17"/>
  <c r="G1682" i="17"/>
  <c r="G2046" i="17"/>
  <c r="G2301" i="17"/>
  <c r="G1335" i="17"/>
  <c r="G1787" i="17"/>
  <c r="G185" i="17"/>
  <c r="G1487" i="17"/>
  <c r="G1895" i="17"/>
  <c r="G1208" i="17"/>
  <c r="G1665" i="17"/>
  <c r="G1997" i="17"/>
  <c r="G1112" i="17"/>
  <c r="G1546" i="17"/>
  <c r="G1817" i="17"/>
  <c r="G942" i="17"/>
  <c r="G2208" i="17"/>
  <c r="G2527" i="17"/>
  <c r="G2778" i="17"/>
  <c r="G3006" i="17"/>
  <c r="G3211" i="17"/>
  <c r="G3400" i="17"/>
  <c r="G3572" i="17"/>
  <c r="G1998" i="17"/>
  <c r="G2420" i="17"/>
  <c r="G2675" i="17"/>
  <c r="G2912" i="17"/>
  <c r="G3128" i="17"/>
  <c r="G3323" i="17"/>
  <c r="G3501" i="17"/>
  <c r="G1275" i="17"/>
  <c r="G2276" i="17"/>
  <c r="G2574" i="17"/>
  <c r="G2819" i="17"/>
  <c r="G3044" i="17"/>
  <c r="G3246" i="17"/>
  <c r="G3430" i="17"/>
  <c r="G3604" i="17"/>
  <c r="G2108" i="17"/>
  <c r="G2467" i="17"/>
  <c r="G2722" i="17"/>
  <c r="G2955" i="17"/>
  <c r="G3166" i="17"/>
  <c r="G3358" i="17"/>
  <c r="G3533" i="17"/>
  <c r="G1646" i="17"/>
  <c r="G2350" i="17"/>
  <c r="G2621" i="17"/>
  <c r="G2862" i="17"/>
  <c r="G3082" i="17"/>
  <c r="G3281" i="17"/>
  <c r="G3462" i="17"/>
  <c r="G2622" i="17"/>
  <c r="G3282" i="17"/>
  <c r="G2673" i="17"/>
  <c r="G923" i="17"/>
  <c r="G852" i="17"/>
  <c r="G757" i="17"/>
  <c r="G461" i="17"/>
  <c r="G1169" i="17"/>
  <c r="G282" i="17"/>
  <c r="G806" i="17"/>
  <c r="G1182" i="17"/>
  <c r="G211" i="17"/>
  <c r="G591" i="17"/>
  <c r="G1039" i="17"/>
  <c r="G1351" i="17"/>
  <c r="G362" i="17"/>
  <c r="G978" i="17"/>
  <c r="G1393" i="17"/>
  <c r="G196" i="17"/>
  <c r="G700" i="17"/>
  <c r="G1214" i="17"/>
  <c r="G243" i="17"/>
  <c r="G701" i="17"/>
  <c r="G198" i="17"/>
  <c r="G489" i="17"/>
  <c r="G1209" i="17"/>
  <c r="G1541" i="17"/>
  <c r="G1860" i="17"/>
  <c r="G566" i="17"/>
  <c r="G1153" i="17"/>
  <c r="G1568" i="17"/>
  <c r="G99" i="17"/>
  <c r="G977" i="17"/>
  <c r="G1391" i="17"/>
  <c r="G393" i="17"/>
  <c r="G1155" i="17"/>
  <c r="G860" i="17"/>
  <c r="G1548" i="17"/>
  <c r="G1927" i="17"/>
  <c r="G2269" i="17"/>
  <c r="G2497" i="17"/>
  <c r="G2833" i="17"/>
  <c r="G3145" i="17"/>
  <c r="G956" i="17"/>
  <c r="G1617" i="17"/>
  <c r="G1981" i="17"/>
  <c r="G2294" i="17"/>
  <c r="G2546" i="17"/>
  <c r="G2858" i="17"/>
  <c r="G811" i="17"/>
  <c r="G1444" i="17"/>
  <c r="G1851" i="17"/>
  <c r="G2175" i="17"/>
  <c r="G2487" i="17"/>
  <c r="G27" i="17"/>
  <c r="G1221" i="17"/>
  <c r="G1736" i="17"/>
  <c r="G1996" i="17"/>
  <c r="G542" i="17"/>
  <c r="G429" i="17"/>
  <c r="G377" i="17"/>
  <c r="G439" i="17"/>
  <c r="G740" i="17"/>
  <c r="G1472" i="17"/>
  <c r="G1945" i="17"/>
  <c r="G2392" i="17"/>
  <c r="G2800" i="17"/>
  <c r="G3156" i="17"/>
  <c r="G3409" i="17"/>
  <c r="G1124" i="17"/>
  <c r="G1867" i="17"/>
  <c r="G2249" i="17"/>
  <c r="G2663" i="17"/>
  <c r="G3040" i="17"/>
  <c r="G3374" i="17"/>
  <c r="G3578" i="17"/>
  <c r="G1474" i="17"/>
  <c r="G1964" i="17"/>
  <c r="G2265" i="17"/>
  <c r="G2616" i="17"/>
  <c r="G2946" i="17"/>
  <c r="G3231" i="17"/>
  <c r="G1081" i="17"/>
  <c r="G1760" i="17"/>
  <c r="G2168" i="17"/>
  <c r="G114" i="17"/>
  <c r="G1612" i="17"/>
  <c r="G1949" i="17"/>
  <c r="G2300" i="17"/>
  <c r="G1299" i="17"/>
  <c r="G1700" i="17"/>
  <c r="G2062" i="17"/>
  <c r="G2316" i="17"/>
  <c r="G1373" i="17"/>
  <c r="G1811" i="17"/>
  <c r="G510" i="17"/>
  <c r="G1511" i="17"/>
  <c r="G1913" i="17"/>
  <c r="G1259" i="17"/>
  <c r="G1685" i="17"/>
  <c r="G2013" i="17"/>
  <c r="G1168" i="17"/>
  <c r="G1575" i="17"/>
  <c r="G1841" i="17"/>
  <c r="G1058" i="17"/>
  <c r="G2241" i="17"/>
  <c r="G2548" i="17"/>
  <c r="G2795" i="17"/>
  <c r="G3022" i="17"/>
  <c r="G3226" i="17"/>
  <c r="G3414" i="17"/>
  <c r="G3586" i="17"/>
  <c r="G2052" i="17"/>
  <c r="G2444" i="17"/>
  <c r="G2699" i="17"/>
  <c r="G2934" i="17"/>
  <c r="G3148" i="17"/>
  <c r="G3341" i="17"/>
  <c r="G3515" i="17"/>
  <c r="G1471" i="17"/>
  <c r="G2309" i="17"/>
  <c r="G2592" i="17"/>
  <c r="G2838" i="17"/>
  <c r="G3060" i="17"/>
  <c r="G3261" i="17"/>
  <c r="G3444" i="17"/>
  <c r="G3618" i="17"/>
  <c r="G2144" i="17"/>
  <c r="G2491" i="17"/>
  <c r="G2745" i="17"/>
  <c r="G2975" i="17"/>
  <c r="G3184" i="17"/>
  <c r="G3375" i="17"/>
  <c r="G3547" i="17"/>
  <c r="G1774" i="17"/>
  <c r="G2382" i="17"/>
  <c r="G2639" i="17"/>
  <c r="G2879" i="17"/>
  <c r="G3099" i="17"/>
  <c r="G3296" i="17"/>
  <c r="G3476" i="17"/>
  <c r="G1796" i="17"/>
  <c r="G2383" i="17"/>
  <c r="G2640" i="17"/>
  <c r="G2880" i="17"/>
  <c r="G3100" i="17"/>
  <c r="G3297" i="17"/>
  <c r="G3477" i="17"/>
  <c r="G1922" i="17"/>
  <c r="G2406" i="17"/>
  <c r="G2668" i="17"/>
  <c r="G2903" i="17"/>
  <c r="G2385" i="17"/>
  <c r="G322" i="17"/>
  <c r="G240" i="17"/>
  <c r="G169" i="17"/>
  <c r="G925" i="17"/>
  <c r="G713" i="17"/>
  <c r="G1313" i="17"/>
  <c r="G482" i="17"/>
  <c r="G950" i="17"/>
  <c r="G1218" i="17"/>
  <c r="G267" i="17"/>
  <c r="G771" i="17"/>
  <c r="G1075" i="17"/>
  <c r="G52" i="17"/>
  <c r="G597" i="17"/>
  <c r="G1150" i="17"/>
  <c r="G1453" i="17"/>
  <c r="G314" i="17"/>
  <c r="G939" i="17"/>
  <c r="G1295" i="17"/>
  <c r="G315" i="17"/>
  <c r="G940" i="17"/>
  <c r="G437" i="17"/>
  <c r="G594" i="17"/>
  <c r="G1268" i="17"/>
  <c r="G1644" i="17"/>
  <c r="G1896" i="17"/>
  <c r="G664" i="17"/>
  <c r="G1306" i="17"/>
  <c r="G1693" i="17"/>
  <c r="G207" i="17"/>
  <c r="G1095" i="17"/>
  <c r="G1530" i="17"/>
  <c r="G496" i="17"/>
  <c r="G57" i="17"/>
  <c r="G1215" i="17"/>
  <c r="G1703" i="17"/>
  <c r="G1993" i="17"/>
  <c r="G2305" i="17"/>
  <c r="G2617" i="17"/>
  <c r="G2869" i="17"/>
  <c r="G141" i="17"/>
  <c r="G1264" i="17"/>
  <c r="G1734" i="17"/>
  <c r="G2018" i="17"/>
  <c r="G2330" i="17"/>
  <c r="G2666" i="17"/>
  <c r="G2894" i="17"/>
  <c r="G963" i="17"/>
  <c r="G1618" i="17"/>
  <c r="G1982" i="17"/>
  <c r="G2235" i="17"/>
  <c r="G2547" i="17"/>
  <c r="G582" i="17"/>
  <c r="G1348" i="17"/>
  <c r="G1780" i="17"/>
  <c r="G2116" i="17"/>
  <c r="G1013" i="17"/>
  <c r="G584" i="17"/>
  <c r="G544" i="17"/>
  <c r="G834" i="17"/>
  <c r="G896" i="17"/>
  <c r="G1553" i="17"/>
  <c r="G2093" i="17"/>
  <c r="G2551" i="17"/>
  <c r="G2842" i="17"/>
  <c r="G3217" i="17"/>
  <c r="G3529" i="17"/>
  <c r="G1282" i="17"/>
  <c r="G1963" i="17"/>
  <c r="G2408" i="17"/>
  <c r="G2815" i="17"/>
  <c r="G3105" i="17"/>
  <c r="G3410" i="17"/>
  <c r="G399" i="17"/>
  <c r="G1558" i="17"/>
  <c r="G2023" i="17"/>
  <c r="G2394" i="17"/>
  <c r="G2744" i="17"/>
  <c r="G2988" i="17"/>
  <c r="G3267" i="17"/>
  <c r="G1422" i="17"/>
  <c r="G1828" i="17"/>
  <c r="G2218" i="17"/>
  <c r="G1201" i="17"/>
  <c r="G1679" i="17"/>
  <c r="G2081" i="17"/>
  <c r="G2348" i="17"/>
  <c r="G1398" i="17"/>
  <c r="G1830" i="17"/>
  <c r="G2118" i="17"/>
  <c r="G2364" i="17"/>
  <c r="G1539" i="17"/>
  <c r="G1873" i="17"/>
  <c r="G1027" i="17"/>
  <c r="G1660" i="17"/>
  <c r="G1974" i="17"/>
  <c r="G1378" i="17"/>
  <c r="G1795" i="17"/>
  <c r="G2069" i="17"/>
  <c r="G1312" i="17"/>
  <c r="G1643" i="17"/>
  <c r="G1899" i="17"/>
  <c r="G1600" i="17"/>
  <c r="G2337" i="17"/>
  <c r="G2611" i="17"/>
  <c r="G2853" i="17"/>
  <c r="G3075" i="17"/>
  <c r="G3274" i="17"/>
  <c r="G3456" i="17"/>
  <c r="G3630" i="17"/>
  <c r="G2178" i="17"/>
  <c r="G2507" i="17"/>
  <c r="G2760" i="17"/>
  <c r="G2991" i="17"/>
  <c r="G3197" i="17"/>
  <c r="G3387" i="17"/>
  <c r="G3559" i="17"/>
  <c r="G1882" i="17"/>
  <c r="G2399" i="17"/>
  <c r="G2658" i="17"/>
  <c r="G2896" i="17"/>
  <c r="G3113" i="17"/>
  <c r="G3309" i="17"/>
  <c r="G3488" i="17"/>
  <c r="G547" i="17"/>
  <c r="G2244" i="17"/>
  <c r="G2554" i="17"/>
  <c r="G2803" i="17"/>
  <c r="G3029" i="17"/>
  <c r="G3232" i="17"/>
  <c r="G3417" i="17"/>
  <c r="G3591" i="17"/>
  <c r="G2071" i="17"/>
  <c r="G2447" i="17"/>
  <c r="G2705" i="17"/>
  <c r="G2937" i="17"/>
  <c r="G3151" i="17"/>
  <c r="G3344" i="17"/>
  <c r="G3520" i="17"/>
  <c r="G2072" i="17"/>
  <c r="G2448" i="17"/>
  <c r="G2706" i="17"/>
  <c r="G2938" i="17"/>
  <c r="G3152" i="17"/>
  <c r="G3345" i="17"/>
  <c r="G3521" i="17"/>
  <c r="G2121" i="17"/>
  <c r="G2476" i="17"/>
  <c r="G2731" i="17"/>
  <c r="G2961" i="17"/>
  <c r="G3172" i="17"/>
  <c r="G3364" i="17"/>
  <c r="G3536" i="17"/>
  <c r="G2084" i="17"/>
  <c r="G2453" i="17"/>
  <c r="G2708" i="17"/>
  <c r="G2940" i="17"/>
  <c r="G3154" i="17"/>
  <c r="G2088" i="17"/>
  <c r="G2459" i="17"/>
  <c r="G2717" i="17"/>
  <c r="G2948" i="17"/>
  <c r="G2172" i="17"/>
  <c r="G2502" i="17"/>
  <c r="G2755" i="17"/>
  <c r="G2985" i="17"/>
  <c r="G3162" i="17"/>
  <c r="G334" i="17"/>
  <c r="G252" i="17"/>
  <c r="G193" i="17"/>
  <c r="G937" i="17"/>
  <c r="G729" i="17"/>
  <c r="G1325" i="17"/>
  <c r="G498" i="17"/>
  <c r="G996" i="17"/>
  <c r="G1230" i="17"/>
  <c r="G283" i="17"/>
  <c r="G787" i="17"/>
  <c r="G1171" i="17"/>
  <c r="G104" i="17"/>
  <c r="G620" i="17"/>
  <c r="G1165" i="17"/>
  <c r="G1465" i="17"/>
  <c r="G340" i="17"/>
  <c r="G960" i="17"/>
  <c r="G1382" i="17"/>
  <c r="G341" i="17"/>
  <c r="G962" i="17"/>
  <c r="G460" i="17"/>
  <c r="G630" i="17"/>
  <c r="G1285" i="17"/>
  <c r="G1656" i="17"/>
  <c r="G1992" i="17"/>
  <c r="G690" i="17"/>
  <c r="G1362" i="17"/>
  <c r="G1705" i="17"/>
  <c r="G248" i="17"/>
  <c r="G1115" i="17"/>
  <c r="G1543" i="17"/>
  <c r="G761" i="17"/>
  <c r="G77" i="17"/>
  <c r="G1238" i="17"/>
  <c r="G1719" i="17"/>
  <c r="G2005" i="17"/>
  <c r="G2317" i="17"/>
  <c r="G2629" i="17"/>
  <c r="G2941" i="17"/>
  <c r="G187" i="17"/>
  <c r="G1293" i="17"/>
  <c r="G1778" i="17"/>
  <c r="G2030" i="17"/>
  <c r="G2342" i="17"/>
  <c r="G2678" i="17"/>
  <c r="G26" i="17"/>
  <c r="G1067" i="17"/>
  <c r="G1635" i="17"/>
  <c r="G1995" i="17"/>
  <c r="G2247" i="17"/>
  <c r="G2559" i="17"/>
  <c r="G619" i="17"/>
  <c r="G1467" i="17"/>
  <c r="G1794" i="17"/>
  <c r="G2128" i="17"/>
  <c r="G1044" i="17"/>
  <c r="G639" i="17"/>
  <c r="G592" i="17"/>
  <c r="G881" i="17"/>
  <c r="G449" i="17"/>
  <c r="G1577" i="17"/>
  <c r="G2145" i="17"/>
  <c r="G2566" i="17"/>
  <c r="G2856" i="17"/>
  <c r="G3229" i="17"/>
  <c r="G3541" i="17"/>
  <c r="G1526" i="17"/>
  <c r="G1985" i="17"/>
  <c r="G2423" i="17"/>
  <c r="G2829" i="17"/>
  <c r="G3118" i="17"/>
  <c r="G3422" i="17"/>
  <c r="G615" i="17"/>
  <c r="G1697" i="17"/>
  <c r="G2039" i="17"/>
  <c r="G2409" i="17"/>
  <c r="G2758" i="17"/>
  <c r="G3002" i="17"/>
  <c r="G3279" i="17"/>
  <c r="G1452" i="17"/>
  <c r="G1948" i="17"/>
  <c r="G2236" i="17"/>
  <c r="G1252" i="17"/>
  <c r="G1699" i="17"/>
  <c r="G2097" i="17"/>
  <c r="G2363" i="17"/>
  <c r="G1509" i="17"/>
  <c r="G1854" i="17"/>
  <c r="G2134" i="17"/>
  <c r="G897" i="17"/>
  <c r="G1563" i="17"/>
  <c r="G1894" i="17"/>
  <c r="G1258" i="17"/>
  <c r="G1684" i="17"/>
  <c r="G1991" i="17"/>
  <c r="G1492" i="17"/>
  <c r="G1815" i="17"/>
  <c r="G2085" i="17"/>
  <c r="G1354" i="17"/>
  <c r="G1667" i="17"/>
  <c r="G1921" i="17"/>
  <c r="G1732" i="17"/>
  <c r="G2370" i="17"/>
  <c r="G2635" i="17"/>
  <c r="G2875" i="17"/>
  <c r="G3094" i="17"/>
  <c r="G3292" i="17"/>
  <c r="G3472" i="17"/>
  <c r="G3644" i="17"/>
  <c r="G2212" i="17"/>
  <c r="G2528" i="17"/>
  <c r="G2779" i="17"/>
  <c r="G3007" i="17"/>
  <c r="G3212" i="17"/>
  <c r="G3401" i="17"/>
  <c r="G3573" i="17"/>
  <c r="G1999" i="17"/>
  <c r="G2421" i="17"/>
  <c r="G2676" i="17"/>
  <c r="G2913" i="17"/>
  <c r="G3129" i="17"/>
  <c r="G3324" i="17"/>
  <c r="G3502" i="17"/>
  <c r="G1311" i="17"/>
  <c r="G2277" i="17"/>
  <c r="G2575" i="17"/>
  <c r="G2820" i="17"/>
  <c r="G3045" i="17"/>
  <c r="G3247" i="17"/>
  <c r="G3431" i="17"/>
  <c r="G3605" i="17"/>
  <c r="G2119" i="17"/>
  <c r="G2468" i="17"/>
  <c r="G2723" i="17"/>
  <c r="G2956" i="17"/>
  <c r="G3167" i="17"/>
  <c r="G3359" i="17"/>
  <c r="G3534" i="17"/>
  <c r="G2120" i="17"/>
  <c r="G2469" i="17"/>
  <c r="G2724" i="17"/>
  <c r="G2957" i="17"/>
  <c r="G3168" i="17"/>
  <c r="G3360" i="17"/>
  <c r="G3535" i="17"/>
  <c r="G2157" i="17"/>
  <c r="G2494" i="17"/>
  <c r="G2748" i="17"/>
  <c r="G2980" i="17"/>
  <c r="G3187" i="17"/>
  <c r="G3378" i="17"/>
  <c r="G3550" i="17"/>
  <c r="G2122" i="17"/>
  <c r="G2477" i="17"/>
  <c r="G2732" i="17"/>
  <c r="G2962" i="17"/>
  <c r="G3173" i="17"/>
  <c r="G2135" i="17"/>
  <c r="G2480" i="17"/>
  <c r="G2735" i="17"/>
  <c r="G2967" i="17"/>
  <c r="G2207" i="17"/>
  <c r="G2526" i="17"/>
  <c r="G2777" i="17"/>
  <c r="G3005" i="17"/>
  <c r="G3210" i="17"/>
  <c r="G901" i="17"/>
  <c r="G231" i="17"/>
  <c r="G1405" i="17"/>
  <c r="G270" i="17"/>
  <c r="G1269" i="17"/>
  <c r="G1175" i="17"/>
  <c r="G2845" i="17"/>
  <c r="G2558" i="17"/>
  <c r="G2523" i="17"/>
  <c r="G475" i="17"/>
  <c r="G2407" i="17"/>
  <c r="G2375" i="17"/>
  <c r="G1986" i="17"/>
  <c r="G1784" i="17"/>
  <c r="G1334" i="17"/>
  <c r="G705" i="17"/>
  <c r="G1225" i="17"/>
  <c r="G2817" i="17"/>
  <c r="G2465" i="17"/>
  <c r="G1626" i="17"/>
  <c r="G3460" i="17"/>
  <c r="G3199" i="17"/>
  <c r="G2898" i="17"/>
  <c r="G2661" i="17"/>
  <c r="G2431" i="17"/>
  <c r="G1937" i="17"/>
  <c r="G2417" i="17"/>
  <c r="G2949" i="17"/>
  <c r="G3511" i="17"/>
  <c r="G2563" i="17"/>
  <c r="G3305" i="17"/>
  <c r="G3634" i="17"/>
  <c r="G3036" i="17"/>
  <c r="G3641" i="17"/>
  <c r="G2159" i="17"/>
  <c r="G3115" i="17"/>
  <c r="G3581" i="17"/>
  <c r="G1547" i="17"/>
  <c r="G3103" i="17"/>
  <c r="G3058" i="17"/>
  <c r="G2372" i="17"/>
  <c r="G3403" i="17"/>
  <c r="G2432" i="17"/>
  <c r="G3110" i="17"/>
  <c r="G2925" i="17"/>
  <c r="G2123" i="17"/>
  <c r="G1216" i="17"/>
  <c r="G3079" i="17"/>
  <c r="G1935" i="17"/>
  <c r="G2951" i="17"/>
  <c r="G3311" i="17"/>
  <c r="G2909" i="17"/>
  <c r="G1411" i="17"/>
  <c r="G3393" i="17"/>
  <c r="G916" i="17"/>
  <c r="G176" i="17"/>
  <c r="G1320" i="17"/>
  <c r="G3181" i="17"/>
  <c r="G2098" i="17"/>
  <c r="G2970" i="17"/>
  <c r="G3329" i="17"/>
  <c r="G2687" i="17"/>
  <c r="G3412" i="17"/>
  <c r="G3240" i="17"/>
  <c r="G1007" i="17"/>
  <c r="G798" i="17"/>
  <c r="G1637" i="17"/>
  <c r="G3428" i="17"/>
  <c r="G3490" i="17"/>
  <c r="G2099" i="17"/>
  <c r="G2292" i="17"/>
  <c r="G3467" i="17"/>
  <c r="G32" i="17"/>
  <c r="G1648" i="17"/>
  <c r="G3517" i="17"/>
  <c r="G2349" i="17"/>
  <c r="G3179" i="17"/>
  <c r="G3504" i="17"/>
  <c r="G2136" i="17"/>
  <c r="G2458" i="17"/>
  <c r="G3567" i="17"/>
  <c r="G269" i="17"/>
  <c r="G2281" i="17"/>
  <c r="G1500" i="17"/>
  <c r="G3243" i="17"/>
  <c r="G2274" i="17"/>
  <c r="G2764" i="17"/>
  <c r="G3331" i="17"/>
  <c r="G3441" i="17"/>
  <c r="G3426" i="17"/>
  <c r="G578" i="17"/>
  <c r="G1884" i="17"/>
  <c r="G2006" i="17"/>
  <c r="G1236" i="17"/>
  <c r="G1510" i="17"/>
  <c r="G3371" i="17"/>
  <c r="G2015" i="17"/>
  <c r="G2481" i="17"/>
  <c r="G3271" i="17"/>
  <c r="G3636" i="17"/>
  <c r="G681" i="17"/>
  <c r="G1141" i="17"/>
  <c r="G2572" i="17"/>
  <c r="G3276" i="17"/>
  <c r="G2016" i="17"/>
  <c r="G3512" i="17"/>
  <c r="G3593" i="17"/>
  <c r="G1206" i="17"/>
  <c r="G736" i="17"/>
  <c r="G3348" i="17"/>
  <c r="G913" i="17"/>
  <c r="G247" i="17"/>
  <c r="G1417" i="17"/>
  <c r="G293" i="17"/>
  <c r="G1286" i="17"/>
  <c r="G21" i="17"/>
  <c r="G2857" i="17"/>
  <c r="G2630" i="17"/>
  <c r="G2535" i="17"/>
  <c r="G543" i="17"/>
  <c r="G2422" i="17"/>
  <c r="G2393" i="17"/>
  <c r="G2003" i="17"/>
  <c r="G1804" i="17"/>
  <c r="G1372" i="17"/>
  <c r="G902" i="17"/>
  <c r="G1274" i="17"/>
  <c r="G2836" i="17"/>
  <c r="G2483" i="17"/>
  <c r="G1756" i="17"/>
  <c r="G3474" i="17"/>
  <c r="G3214" i="17"/>
  <c r="G2920" i="17"/>
  <c r="G2685" i="17"/>
  <c r="G2452" i="17"/>
  <c r="G2034" i="17"/>
  <c r="G2435" i="17"/>
  <c r="G2968" i="17"/>
  <c r="G3543" i="17"/>
  <c r="G2692" i="17"/>
  <c r="G3347" i="17"/>
  <c r="G3654" i="17"/>
  <c r="G3089" i="17"/>
  <c r="G1688" i="17"/>
  <c r="G2753" i="17"/>
  <c r="G2686" i="17"/>
  <c r="G2411" i="17"/>
  <c r="G3057" i="17"/>
  <c r="G2811" i="17"/>
  <c r="G3141" i="17"/>
  <c r="G2625" i="17"/>
  <c r="G1625" i="17"/>
  <c r="G3646" i="17"/>
  <c r="G2707" i="17"/>
  <c r="G2693" i="17"/>
  <c r="G3413" i="17"/>
  <c r="G3038" i="17"/>
  <c r="G1051" i="17"/>
  <c r="G723" i="17"/>
  <c r="G135" i="17"/>
  <c r="G869" i="17"/>
  <c r="G488" i="17"/>
  <c r="G448" i="17"/>
  <c r="G1859" i="17"/>
  <c r="G2613" i="17"/>
  <c r="G3116" i="17"/>
  <c r="G3540" i="17"/>
  <c r="G3140" i="17"/>
  <c r="G1193" i="17"/>
  <c r="G1239" i="17"/>
  <c r="G3092" i="17"/>
  <c r="G1952" i="17"/>
  <c r="G2637" i="17"/>
  <c r="G3136" i="17"/>
  <c r="G3579" i="17"/>
  <c r="G3190" i="17"/>
  <c r="G3394" i="17"/>
  <c r="G1232" i="17"/>
  <c r="G1966" i="17"/>
  <c r="G1750" i="17"/>
  <c r="G2960" i="17"/>
  <c r="G1234" i="17"/>
  <c r="G2512" i="17"/>
  <c r="G3137" i="17"/>
  <c r="G3019" i="17"/>
  <c r="G3365" i="17"/>
  <c r="G1280" i="17"/>
  <c r="G1632" i="17"/>
  <c r="G1979" i="17"/>
  <c r="G1766" i="17"/>
  <c r="G3398" i="17"/>
  <c r="G1352" i="17"/>
  <c r="G2877" i="17"/>
  <c r="G3330" i="17"/>
  <c r="G3623" i="17"/>
  <c r="G3272" i="17"/>
  <c r="G935" i="17"/>
  <c r="G1864" i="17"/>
  <c r="G1971" i="17"/>
  <c r="G3600" i="17"/>
  <c r="G2404" i="17"/>
  <c r="G3122" i="17"/>
  <c r="G2291" i="17"/>
  <c r="G3527" i="17"/>
  <c r="G292" i="17"/>
  <c r="G2293" i="17"/>
  <c r="G1524" i="17"/>
  <c r="G1988" i="17"/>
  <c r="G2304" i="17"/>
  <c r="G2781" i="17"/>
  <c r="G3346" i="17"/>
  <c r="G3480" i="17"/>
  <c r="G3499" i="17"/>
  <c r="G2187" i="17"/>
  <c r="G2033" i="17"/>
  <c r="G2993" i="17"/>
  <c r="G1961" i="17"/>
  <c r="G3306" i="17"/>
  <c r="G1019" i="17"/>
  <c r="G2199" i="17"/>
  <c r="G2430" i="17"/>
  <c r="G677" i="17"/>
  <c r="G607" i="17"/>
  <c r="G268" i="17"/>
  <c r="G523" i="17"/>
  <c r="G1581" i="17"/>
  <c r="G1156" i="17"/>
  <c r="G3157" i="17"/>
  <c r="G2870" i="17"/>
  <c r="G80" i="17"/>
  <c r="G438" i="17"/>
  <c r="G2814" i="17"/>
  <c r="G2681" i="17"/>
  <c r="G2361" i="17"/>
  <c r="G2184" i="17"/>
  <c r="G1786" i="17"/>
  <c r="G1615" i="17"/>
  <c r="G1599" i="17"/>
  <c r="G3042" i="17"/>
  <c r="G2720" i="17"/>
  <c r="G2339" i="17"/>
  <c r="G3632" i="17"/>
  <c r="G3389" i="17"/>
  <c r="G2899" i="17"/>
  <c r="G2672" i="17"/>
  <c r="G3381" i="17"/>
  <c r="G2921" i="17"/>
  <c r="G3606" i="17"/>
  <c r="G3191" i="17"/>
  <c r="G1181" i="17"/>
  <c r="G1226" i="17"/>
  <c r="G1565" i="17"/>
  <c r="G1244" i="17"/>
  <c r="G2634" i="17"/>
  <c r="G2082" i="17"/>
  <c r="G3244" i="17"/>
  <c r="G3561" i="17"/>
  <c r="G2922" i="17"/>
  <c r="G2808" i="17"/>
  <c r="G2885" i="17"/>
  <c r="G1063" i="17"/>
  <c r="G1248" i="17"/>
  <c r="G906" i="17"/>
  <c r="G783" i="17"/>
  <c r="G654" i="17"/>
  <c r="G1881" i="17"/>
  <c r="G2214" i="17"/>
  <c r="G2939" i="17"/>
  <c r="G2924" i="17"/>
  <c r="G2998" i="17"/>
  <c r="G446" i="17"/>
  <c r="G1634" i="17"/>
  <c r="G3421" i="17"/>
  <c r="G2334" i="17"/>
  <c r="G3164" i="17"/>
  <c r="G1900" i="17"/>
  <c r="G2904" i="17"/>
  <c r="G3451" i="17"/>
  <c r="G3055" i="17"/>
  <c r="G462" i="17"/>
  <c r="G1603" i="17"/>
  <c r="G2974" i="17"/>
  <c r="G1439" i="17"/>
  <c r="G2530" i="17"/>
  <c r="G3153" i="17"/>
  <c r="G3071" i="17"/>
  <c r="G3107" i="17"/>
  <c r="G822" i="17"/>
  <c r="G1872" i="17"/>
  <c r="G1994" i="17"/>
  <c r="G1178" i="17"/>
  <c r="G1486" i="17"/>
  <c r="G3356" i="17"/>
  <c r="G1919" i="17"/>
  <c r="G2460" i="17"/>
  <c r="G3236" i="17"/>
  <c r="G3620" i="17"/>
  <c r="G842" i="17"/>
  <c r="G1517" i="17"/>
  <c r="G2104" i="17"/>
  <c r="G62" i="17"/>
  <c r="G1771" i="17"/>
  <c r="G3096" i="17"/>
  <c r="G3507" i="17"/>
  <c r="G3070" i="17"/>
  <c r="G3611" i="17"/>
  <c r="G2057" i="17"/>
  <c r="G2315" i="17"/>
  <c r="G2106" i="17"/>
  <c r="G2660" i="17"/>
  <c r="G2718" i="17"/>
  <c r="G2580" i="17"/>
  <c r="G3598" i="17"/>
  <c r="G917" i="17"/>
  <c r="G2318" i="17"/>
  <c r="G2049" i="17"/>
  <c r="G693" i="17"/>
  <c r="G715" i="17"/>
  <c r="G291" i="17"/>
  <c r="G561" i="17"/>
  <c r="G1594" i="17"/>
  <c r="G1185" i="17"/>
  <c r="G78" i="17"/>
  <c r="G2882" i="17"/>
  <c r="G522" i="17"/>
  <c r="G487" i="17"/>
  <c r="G2828" i="17"/>
  <c r="G2696" i="17"/>
  <c r="G2376" i="17"/>
  <c r="G2203" i="17"/>
  <c r="G1810" i="17"/>
  <c r="G1640" i="17"/>
  <c r="G2740" i="17"/>
  <c r="G3135" i="17"/>
  <c r="G3285" i="17"/>
  <c r="G3169" i="17"/>
  <c r="G2180" i="17"/>
  <c r="G2669" i="17"/>
  <c r="G3380" i="17"/>
  <c r="G3239" i="17"/>
  <c r="G1584" i="17"/>
  <c r="G2649" i="17"/>
  <c r="G3259" i="17"/>
  <c r="G3575" i="17"/>
  <c r="G2926" i="17"/>
  <c r="G2087" i="17"/>
  <c r="G16" i="17"/>
  <c r="G1554" i="17"/>
  <c r="G1551" i="17"/>
  <c r="G3386" i="17"/>
  <c r="G1308" i="17"/>
  <c r="G2855" i="17"/>
  <c r="G3312" i="17"/>
  <c r="G3599" i="17"/>
  <c r="G3237" i="17"/>
  <c r="G250" i="17"/>
  <c r="G1032" i="17"/>
  <c r="G835" i="17"/>
  <c r="G1655" i="17"/>
  <c r="G3442" i="17"/>
  <c r="G2014" i="17"/>
  <c r="G2923" i="17"/>
  <c r="G3483" i="17"/>
  <c r="G3438" i="17"/>
  <c r="G506" i="17"/>
  <c r="G1407" i="17"/>
  <c r="G2092" i="17"/>
  <c r="G3590" i="17"/>
  <c r="G1751" i="17"/>
  <c r="G3077" i="17"/>
  <c r="G3491" i="17"/>
  <c r="G3018" i="17"/>
  <c r="G3592" i="17"/>
  <c r="G228" i="17"/>
  <c r="G1877" i="17"/>
  <c r="G3255" i="17"/>
  <c r="G3616" i="17"/>
  <c r="G2429" i="17"/>
  <c r="G3138" i="17"/>
  <c r="G2454" i="17"/>
  <c r="G3537" i="17"/>
  <c r="G1885" i="17"/>
  <c r="G1831" i="17"/>
  <c r="G3531" i="17"/>
  <c r="G2405" i="17"/>
  <c r="G3123" i="17"/>
  <c r="G3635" i="17"/>
  <c r="G3320" i="17"/>
  <c r="G631" i="17"/>
  <c r="G2605" i="17"/>
  <c r="G1527" i="17"/>
  <c r="G145" i="17"/>
  <c r="G1194" i="17"/>
  <c r="G1001" i="17"/>
  <c r="G891" i="17"/>
  <c r="G595" i="17"/>
  <c r="G424" i="17"/>
  <c r="G2509" i="17"/>
  <c r="G2306" i="17"/>
  <c r="G1506" i="17"/>
  <c r="G3508" i="17"/>
  <c r="G2073" i="17"/>
  <c r="G1396" i="17"/>
  <c r="G2333" i="17"/>
  <c r="G1855" i="17"/>
  <c r="G2590" i="17"/>
  <c r="G2142" i="17"/>
  <c r="G3545" i="17"/>
  <c r="G3294" i="17"/>
  <c r="G3009" i="17"/>
  <c r="G2684" i="17"/>
  <c r="G2083" i="17"/>
  <c r="G3522" i="17"/>
  <c r="G2048" i="17"/>
  <c r="G2736" i="17"/>
  <c r="G3174" i="17"/>
  <c r="G3551" i="17"/>
  <c r="G2709" i="17"/>
  <c r="G3655" i="17"/>
  <c r="G3640" i="17"/>
  <c r="G3657" i="17"/>
  <c r="G157" i="17"/>
  <c r="G465" i="17"/>
  <c r="G1946" i="17"/>
  <c r="H12" i="17"/>
  <c r="H3258" i="17"/>
  <c r="H3292" i="17"/>
  <c r="H3580" i="17"/>
  <c r="H3564" i="17"/>
  <c r="H2438" i="17"/>
  <c r="H2681" i="17"/>
  <c r="H3434" i="17"/>
  <c r="H3310" i="17"/>
  <c r="H2969" i="17"/>
  <c r="H2367" i="17"/>
  <c r="H3661" i="17"/>
  <c r="H2105" i="17"/>
  <c r="H2383" i="17"/>
  <c r="H2551" i="17"/>
  <c r="H2708" i="17"/>
  <c r="H2885" i="17"/>
  <c r="H3059" i="17"/>
  <c r="H3251" i="17"/>
  <c r="H3421" i="17"/>
  <c r="H3567" i="17"/>
  <c r="H2220" i="17"/>
  <c r="H2399" i="17"/>
  <c r="H2579" i="17"/>
  <c r="H2737" i="17"/>
  <c r="H2898" i="17"/>
  <c r="H3060" i="17"/>
  <c r="H3252" i="17"/>
  <c r="H3387" i="17"/>
  <c r="H3510" i="17"/>
  <c r="H1149" i="17"/>
  <c r="H2259" i="17"/>
  <c r="H2429" i="17"/>
  <c r="H2606" i="17"/>
  <c r="H2793" i="17"/>
  <c r="H2952" i="17"/>
  <c r="H3126" i="17"/>
  <c r="H3288" i="17"/>
  <c r="H3423" i="17"/>
  <c r="H3568" i="17"/>
  <c r="H1851" i="17"/>
  <c r="H2291" i="17"/>
  <c r="H2457" i="17"/>
  <c r="H2635" i="17"/>
  <c r="H2808" i="17"/>
  <c r="H2967" i="17"/>
  <c r="H3127" i="17"/>
  <c r="H3321" i="17"/>
  <c r="H3447" i="17"/>
  <c r="H3585" i="17"/>
  <c r="H2118" i="17"/>
  <c r="H2373" i="17"/>
  <c r="H882" i="17"/>
  <c r="H2262" i="17"/>
  <c r="H2459" i="17"/>
  <c r="H2637" i="17"/>
  <c r="H2810" i="17"/>
  <c r="H2983" i="17"/>
  <c r="H3140" i="17"/>
  <c r="H2124" i="17"/>
  <c r="H2376" i="17"/>
  <c r="H2544" i="17"/>
  <c r="H2715" i="17"/>
  <c r="H2903" i="17"/>
  <c r="H3066" i="17"/>
  <c r="H1771" i="17"/>
  <c r="H2307" i="17"/>
  <c r="H2475" i="17"/>
  <c r="H2652" i="17"/>
  <c r="H2840" i="17"/>
  <c r="H3000" i="17"/>
  <c r="H3182" i="17"/>
  <c r="H2209" i="17"/>
  <c r="H2407" i="17"/>
  <c r="H2573" i="17"/>
  <c r="H2745" i="17"/>
  <c r="H2918" i="17"/>
  <c r="H3093" i="17"/>
  <c r="H2052" i="17"/>
  <c r="H2178" i="17"/>
  <c r="H2381" i="17"/>
  <c r="H2549" i="17"/>
  <c r="H3615" i="17"/>
  <c r="H3470" i="17"/>
  <c r="H3306" i="17"/>
  <c r="H2963" i="17"/>
  <c r="H2365" i="17"/>
  <c r="H3645" i="17"/>
  <c r="H3652" i="17"/>
  <c r="H3419" i="17"/>
  <c r="H3393" i="17"/>
  <c r="H3614" i="17"/>
  <c r="H3545" i="17"/>
  <c r="H3354" i="17"/>
  <c r="H3293" i="17"/>
  <c r="H2927" i="17"/>
  <c r="H2286" i="17"/>
  <c r="H3659" i="17"/>
  <c r="H2217" i="17"/>
  <c r="H2397" i="17"/>
  <c r="H2564" i="17"/>
  <c r="H2723" i="17"/>
  <c r="H2897" i="17"/>
  <c r="H3073" i="17"/>
  <c r="H3264" i="17"/>
  <c r="H3437" i="17"/>
  <c r="H3582" i="17"/>
  <c r="H2237" i="17"/>
  <c r="H2413" i="17"/>
  <c r="H2592" i="17"/>
  <c r="H2751" i="17"/>
  <c r="H2911" i="17"/>
  <c r="H3085" i="17"/>
  <c r="H3265" i="17"/>
  <c r="H3395" i="17"/>
  <c r="H3551" i="17"/>
  <c r="H1588" i="17"/>
  <c r="H2273" i="17"/>
  <c r="H2442" i="17"/>
  <c r="H2621" i="17"/>
  <c r="H2807" i="17"/>
  <c r="H2966" i="17"/>
  <c r="H3138" i="17"/>
  <c r="H3298" i="17"/>
  <c r="H3438" i="17"/>
  <c r="H3584" i="17"/>
  <c r="H1935" i="17"/>
  <c r="H2303" i="17"/>
  <c r="H2471" i="17"/>
  <c r="H2648" i="17"/>
  <c r="H2821" i="17"/>
  <c r="H2981" i="17"/>
  <c r="H3151" i="17"/>
  <c r="H3330" i="17"/>
  <c r="H3456" i="17"/>
  <c r="H3593" i="17"/>
  <c r="H2158" i="17"/>
  <c r="H2388" i="17"/>
  <c r="H1483" i="17"/>
  <c r="H2279" i="17"/>
  <c r="H2473" i="17"/>
  <c r="H2651" i="17"/>
  <c r="H2823" i="17"/>
  <c r="H2997" i="17"/>
  <c r="H3153" i="17"/>
  <c r="H2165" i="17"/>
  <c r="H2390" i="17"/>
  <c r="H2558" i="17"/>
  <c r="H2730" i="17"/>
  <c r="H2916" i="17"/>
  <c r="H3079" i="17"/>
  <c r="H1876" i="17"/>
  <c r="H2322" i="17"/>
  <c r="H2489" i="17"/>
  <c r="H2665" i="17"/>
  <c r="H2853" i="17"/>
  <c r="H3026" i="17"/>
  <c r="H3195" i="17"/>
  <c r="H2249" i="17"/>
  <c r="H2421" i="17"/>
  <c r="H2586" i="17"/>
  <c r="H2760" i="17"/>
  <c r="H2931" i="17"/>
  <c r="H3119" i="17"/>
  <c r="H2093" i="17"/>
  <c r="H2214" i="17"/>
  <c r="H2395" i="17"/>
  <c r="H2562" i="17"/>
  <c r="H2922" i="17"/>
  <c r="H2283" i="17"/>
  <c r="H3635" i="17"/>
  <c r="H2145" i="17"/>
  <c r="H2843" i="17"/>
  <c r="H2720" i="17"/>
  <c r="H3530" i="17"/>
  <c r="H3458" i="17"/>
  <c r="H3002" i="17"/>
  <c r="H3279" i="17"/>
  <c r="H2889" i="17"/>
  <c r="H2236" i="17"/>
  <c r="H2412" i="17"/>
  <c r="H2577" i="17"/>
  <c r="H2736" i="17"/>
  <c r="H2910" i="17"/>
  <c r="H3098" i="17"/>
  <c r="H3275" i="17"/>
  <c r="H3454" i="17"/>
  <c r="H1140" i="17"/>
  <c r="H2256" i="17"/>
  <c r="H2427" i="17"/>
  <c r="H2605" i="17"/>
  <c r="H2765" i="17"/>
  <c r="H2923" i="17"/>
  <c r="H3099" i="17"/>
  <c r="H3276" i="17"/>
  <c r="H3405" i="17"/>
  <c r="H3559" i="17"/>
  <c r="H1719" i="17"/>
  <c r="H2289" i="17"/>
  <c r="H2456" i="17"/>
  <c r="H2634" i="17"/>
  <c r="H2820" i="17"/>
  <c r="H2994" i="17"/>
  <c r="H3150" i="17"/>
  <c r="H3309" i="17"/>
  <c r="H3479" i="17"/>
  <c r="H3592" i="17"/>
  <c r="H1993" i="17"/>
  <c r="H2317" i="17"/>
  <c r="H2484" i="17"/>
  <c r="H2660" i="17"/>
  <c r="H2835" i="17"/>
  <c r="H2995" i="17"/>
  <c r="H3164" i="17"/>
  <c r="H3341" i="17"/>
  <c r="H3464" i="17"/>
  <c r="H3609" i="17"/>
  <c r="H2191" i="17"/>
  <c r="H2402" i="17"/>
  <c r="H1627" i="17"/>
  <c r="H2305" i="17"/>
  <c r="H2486" i="17"/>
  <c r="H2663" i="17"/>
  <c r="H2838" i="17"/>
  <c r="H3011" i="17"/>
  <c r="H3167" i="17"/>
  <c r="H2197" i="17"/>
  <c r="H2405" i="17"/>
  <c r="H2570" i="17"/>
  <c r="H2743" i="17"/>
  <c r="H2929" i="17"/>
  <c r="H3091" i="17"/>
  <c r="H1949" i="17"/>
  <c r="H2334" i="17"/>
  <c r="H2502" i="17"/>
  <c r="H2677" i="17"/>
  <c r="H2867" i="17"/>
  <c r="H3039" i="17"/>
  <c r="H954" i="17"/>
  <c r="H2266" i="17"/>
  <c r="H2436" i="17"/>
  <c r="H2599" i="17"/>
  <c r="H2773" i="17"/>
  <c r="H2946" i="17"/>
  <c r="H3132" i="17"/>
  <c r="H1002" i="17"/>
  <c r="H2233" i="17"/>
  <c r="H2409" i="17"/>
  <c r="H2575" i="17"/>
  <c r="H3590" i="17"/>
  <c r="H3445" i="17"/>
  <c r="H3274" i="17"/>
  <c r="H2883" i="17"/>
  <c r="H667" i="17"/>
  <c r="H3507" i="17"/>
  <c r="H3578" i="17"/>
  <c r="H3626" i="17"/>
  <c r="H3444" i="17"/>
  <c r="H3370" i="17"/>
  <c r="H2268" i="17"/>
  <c r="H3260" i="17"/>
  <c r="H2850" i="17"/>
  <c r="H1095" i="17"/>
  <c r="H2255" i="17"/>
  <c r="H2426" i="17"/>
  <c r="H2591" i="17"/>
  <c r="H2750" i="17"/>
  <c r="H2936" i="17"/>
  <c r="H3110" i="17"/>
  <c r="H3286" i="17"/>
  <c r="H3462" i="17"/>
  <c r="H1396" i="17"/>
  <c r="H2272" i="17"/>
  <c r="H2441" i="17"/>
  <c r="H2619" i="17"/>
  <c r="H2779" i="17"/>
  <c r="H2937" i="17"/>
  <c r="H3111" i="17"/>
  <c r="H3287" i="17"/>
  <c r="H3422" i="17"/>
  <c r="H3575" i="17"/>
  <c r="H1843" i="17"/>
  <c r="H2301" i="17"/>
  <c r="H2469" i="17"/>
  <c r="H2647" i="17"/>
  <c r="H2834" i="17"/>
  <c r="H3007" i="17"/>
  <c r="H3163" i="17"/>
  <c r="H3320" i="17"/>
  <c r="H3487" i="17"/>
  <c r="H3601" i="17"/>
  <c r="H2034" i="17"/>
  <c r="H2331" i="17"/>
  <c r="H2497" i="17"/>
  <c r="H2685" i="17"/>
  <c r="H2849" i="17"/>
  <c r="H3008" i="17"/>
  <c r="H3177" i="17"/>
  <c r="H3352" i="17"/>
  <c r="H3472" i="17"/>
  <c r="H814" i="17"/>
  <c r="H2224" i="17"/>
  <c r="H3651" i="17"/>
  <c r="H3505" i="17"/>
  <c r="H2802" i="17"/>
  <c r="H3555" i="17"/>
  <c r="H3356" i="17"/>
  <c r="H3159" i="17"/>
  <c r="H3634" i="17"/>
  <c r="H3243" i="17"/>
  <c r="H2809" i="17"/>
  <c r="H1389" i="17"/>
  <c r="H2269" i="17"/>
  <c r="H2439" i="17"/>
  <c r="H2604" i="17"/>
  <c r="H2778" i="17"/>
  <c r="H2949" i="17"/>
  <c r="H3123" i="17"/>
  <c r="H3296" i="17"/>
  <c r="H3494" i="17"/>
  <c r="H1575" i="17"/>
  <c r="H2288" i="17"/>
  <c r="H2455" i="17"/>
  <c r="H2633" i="17"/>
  <c r="H2792" i="17"/>
  <c r="H2951" i="17"/>
  <c r="H3125" i="17"/>
  <c r="H3297" i="17"/>
  <c r="H3430" i="17"/>
  <c r="H3583" i="17"/>
  <c r="H1923" i="17"/>
  <c r="H2316" i="17"/>
  <c r="H2496" i="17"/>
  <c r="H2659" i="17"/>
  <c r="H2847" i="17"/>
  <c r="H3020" i="17"/>
  <c r="H3176" i="17"/>
  <c r="H3340" i="17"/>
  <c r="H3503" i="17"/>
  <c r="H3625" i="17"/>
  <c r="H2079" i="17"/>
  <c r="H2343" i="17"/>
  <c r="H2511" i="17"/>
  <c r="H2699" i="17"/>
  <c r="H2862" i="17"/>
  <c r="H3021" i="17"/>
  <c r="H3192" i="17"/>
  <c r="H3362" i="17"/>
  <c r="H3480" i="17"/>
  <c r="H1418" i="17"/>
  <c r="H2242" i="17"/>
  <c r="H3643" i="17"/>
  <c r="H3491" i="17"/>
  <c r="H3589" i="17"/>
  <c r="H3459" i="17"/>
  <c r="H3043" i="17"/>
  <c r="H2521" i="17"/>
  <c r="H3565" i="17"/>
  <c r="H3223" i="17"/>
  <c r="H2768" i="17"/>
  <c r="H1555" i="17"/>
  <c r="H2287" i="17"/>
  <c r="H2454" i="17"/>
  <c r="H2618" i="17"/>
  <c r="H2791" i="17"/>
  <c r="H2964" i="17"/>
  <c r="H3137" i="17"/>
  <c r="H3307" i="17"/>
  <c r="H3502" i="17"/>
  <c r="H1915" i="17"/>
  <c r="H2300" i="17"/>
  <c r="H2468" i="17"/>
  <c r="H2646" i="17"/>
  <c r="H2805" i="17"/>
  <c r="H2965" i="17"/>
  <c r="H3149" i="17"/>
  <c r="H3308" i="17"/>
  <c r="H3446" i="17"/>
  <c r="H3591" i="17"/>
  <c r="H1987" i="17"/>
  <c r="H2330" i="17"/>
  <c r="H2510" i="17"/>
  <c r="H2673" i="17"/>
  <c r="H2861" i="17"/>
  <c r="H3033" i="17"/>
  <c r="H3191" i="17"/>
  <c r="H3351" i="17"/>
  <c r="H3511" i="17"/>
  <c r="H3648" i="17"/>
  <c r="H2112" i="17"/>
  <c r="H2358" i="17"/>
  <c r="H2526" i="17"/>
  <c r="H2712" i="17"/>
  <c r="H2874" i="17"/>
  <c r="H3035" i="17"/>
  <c r="H3204" i="17"/>
  <c r="H3379" i="17"/>
  <c r="H3488" i="17"/>
  <c r="H1614" i="17"/>
  <c r="H2261" i="17"/>
  <c r="H3642" i="17"/>
  <c r="H3482" i="17"/>
  <c r="H3424" i="17"/>
  <c r="H3381" i="17"/>
  <c r="H2353" i="17"/>
  <c r="H3617" i="17"/>
  <c r="H3492" i="17"/>
  <c r="H3205" i="17"/>
  <c r="H2727" i="17"/>
  <c r="H1699" i="17"/>
  <c r="H2299" i="17"/>
  <c r="H2467" i="17"/>
  <c r="H2631" i="17"/>
  <c r="H2804" i="17"/>
  <c r="H2978" i="17"/>
  <c r="H3162" i="17"/>
  <c r="H3318" i="17"/>
  <c r="H3518" i="17"/>
  <c r="H1981" i="17"/>
  <c r="H2315" i="17"/>
  <c r="H2483" i="17"/>
  <c r="H2658" i="17"/>
  <c r="H2819" i="17"/>
  <c r="H2979" i="17"/>
  <c r="H3175" i="17"/>
  <c r="H3319" i="17"/>
  <c r="H3455" i="17"/>
  <c r="H3600" i="17"/>
  <c r="H2033" i="17"/>
  <c r="H2342" i="17"/>
  <c r="H2525" i="17"/>
  <c r="H2711" i="17"/>
  <c r="H2873" i="17"/>
  <c r="H3048" i="17"/>
  <c r="H3203" i="17"/>
  <c r="H3361" i="17"/>
  <c r="H3519" i="17"/>
  <c r="H3657" i="17"/>
  <c r="H2157" i="17"/>
  <c r="H2372" i="17"/>
  <c r="H2540" i="17"/>
  <c r="H2726" i="17"/>
  <c r="H2888" i="17"/>
  <c r="H3049" i="17"/>
  <c r="H3229" i="17"/>
  <c r="H3388" i="17"/>
  <c r="H3496" i="17"/>
  <c r="H1745" i="17"/>
  <c r="H2275" i="17"/>
  <c r="H3603" i="17"/>
  <c r="H3517" i="17"/>
  <c r="H2882" i="17"/>
  <c r="H3198" i="17"/>
  <c r="H3627" i="17"/>
  <c r="H3542" i="17"/>
  <c r="H3411" i="17"/>
  <c r="H3165" i="17"/>
  <c r="H2687" i="17"/>
  <c r="H1830" i="17"/>
  <c r="H2313" i="17"/>
  <c r="H2481" i="17"/>
  <c r="H2645" i="17"/>
  <c r="H2817" i="17"/>
  <c r="H2991" i="17"/>
  <c r="H3174" i="17"/>
  <c r="H3349" i="17"/>
  <c r="H3527" i="17"/>
  <c r="H2027" i="17"/>
  <c r="H2329" i="17"/>
  <c r="H2509" i="17"/>
  <c r="H2672" i="17"/>
  <c r="H2833" i="17"/>
  <c r="H2993" i="17"/>
  <c r="H3189" i="17"/>
  <c r="H3329" i="17"/>
  <c r="H3463" i="17"/>
  <c r="H3608" i="17"/>
  <c r="H2073" i="17"/>
  <c r="H2357" i="17"/>
  <c r="H2539" i="17"/>
  <c r="H2725" i="17"/>
  <c r="H2887" i="17"/>
  <c r="H3061" i="17"/>
  <c r="H3217" i="17"/>
  <c r="H3369" i="17"/>
  <c r="H3528" i="17"/>
  <c r="H643" i="17"/>
  <c r="H2190" i="17"/>
  <c r="H2387" i="17"/>
  <c r="H2555" i="17"/>
  <c r="H2739" i="17"/>
  <c r="H3433" i="17"/>
  <c r="H3237" i="17"/>
  <c r="H3410" i="17"/>
  <c r="H2587" i="17"/>
  <c r="H3556" i="17"/>
  <c r="H3366" i="17"/>
  <c r="H3323" i="17"/>
  <c r="H3128" i="17"/>
  <c r="H2649" i="17"/>
  <c r="H3660" i="17"/>
  <c r="H1903" i="17"/>
  <c r="H2328" i="17"/>
  <c r="H2495" i="17"/>
  <c r="H2657" i="17"/>
  <c r="H2832" i="17"/>
  <c r="H3005" i="17"/>
  <c r="H3188" i="17"/>
  <c r="H3359" i="17"/>
  <c r="H3535" i="17"/>
  <c r="H2067" i="17"/>
  <c r="H2341" i="17"/>
  <c r="H2523" i="17"/>
  <c r="H2684" i="17"/>
  <c r="H2846" i="17"/>
  <c r="H3006" i="17"/>
  <c r="H3201" i="17"/>
  <c r="H3339" i="17"/>
  <c r="H3471" i="17"/>
  <c r="H3616" i="17"/>
  <c r="H2111" i="17"/>
  <c r="H2371" i="17"/>
  <c r="H2553" i="17"/>
  <c r="H2738" i="17"/>
  <c r="H2899" i="17"/>
  <c r="H3074" i="17"/>
  <c r="H3242" i="17"/>
  <c r="H3378" i="17"/>
  <c r="H3536" i="17"/>
  <c r="H1185" i="17"/>
  <c r="H2223" i="17"/>
  <c r="H2401" i="17"/>
  <c r="H2568" i="17"/>
  <c r="H2754" i="17"/>
  <c r="H2913" i="17"/>
  <c r="H3075" i="17"/>
  <c r="H3267" i="17"/>
  <c r="H3407" i="17"/>
  <c r="H3520" i="17"/>
  <c r="H1936" i="17"/>
  <c r="H2304" i="17"/>
  <c r="H2498" i="17"/>
  <c r="H2164" i="17"/>
  <c r="H2403" i="17"/>
  <c r="H2582" i="17"/>
  <c r="H2742" i="17"/>
  <c r="H2928" i="17"/>
  <c r="H3090" i="17"/>
  <c r="H1948" i="17"/>
  <c r="H2321" i="17"/>
  <c r="H2487" i="17"/>
  <c r="H2664" i="17"/>
  <c r="H2839" i="17"/>
  <c r="H3012" i="17"/>
  <c r="H929" i="17"/>
  <c r="H2203" i="17"/>
  <c r="H2420" i="17"/>
  <c r="H2585" i="17"/>
  <c r="H3342" i="17"/>
  <c r="H3516" i="17"/>
  <c r="H3398" i="17"/>
  <c r="H3448" i="17"/>
  <c r="H3383" i="17"/>
  <c r="H3604" i="17"/>
  <c r="H2099" i="17"/>
  <c r="H3050" i="17"/>
  <c r="H2535" i="17"/>
  <c r="H3663" i="17"/>
  <c r="H2026" i="17"/>
  <c r="H2354" i="17"/>
  <c r="H2522" i="17"/>
  <c r="H2683" i="17"/>
  <c r="H2858" i="17"/>
  <c r="H3031" i="17"/>
  <c r="H3215" i="17"/>
  <c r="H3376" i="17"/>
  <c r="H3550" i="17"/>
  <c r="H2151" i="17"/>
  <c r="H2370" i="17"/>
  <c r="H2552" i="17"/>
  <c r="H2709" i="17"/>
  <c r="H2871" i="17"/>
  <c r="H3032" i="17"/>
  <c r="H3228" i="17"/>
  <c r="H3360" i="17"/>
  <c r="H3486" i="17"/>
  <c r="H3632" i="17"/>
  <c r="H2221" i="17"/>
  <c r="H2400" i="17"/>
  <c r="H2580" i="17"/>
  <c r="H2766" i="17"/>
  <c r="H2924" i="17"/>
  <c r="H3101" i="17"/>
  <c r="H3266" i="17"/>
  <c r="H3406" i="17"/>
  <c r="H3552" i="17"/>
  <c r="H1601" i="17"/>
  <c r="H2260" i="17"/>
  <c r="H2430" i="17"/>
  <c r="H2607" i="17"/>
  <c r="H2781" i="17"/>
  <c r="H2940" i="17"/>
  <c r="H3102" i="17"/>
  <c r="H3289" i="17"/>
  <c r="H3431" i="17"/>
  <c r="H3553" i="17"/>
  <c r="H2039" i="17"/>
  <c r="H2345" i="17"/>
  <c r="H2527" i="17"/>
  <c r="H2226" i="17"/>
  <c r="H2432" i="17"/>
  <c r="H2610" i="17"/>
  <c r="H2769" i="17"/>
  <c r="H2955" i="17"/>
  <c r="H3116" i="17"/>
  <c r="H2046" i="17"/>
  <c r="H2347" i="17"/>
  <c r="H2515" i="17"/>
  <c r="H2689" i="17"/>
  <c r="H2865" i="17"/>
  <c r="H3038" i="17"/>
  <c r="H1516" i="17"/>
  <c r="H2248" i="17"/>
  <c r="H2448" i="17"/>
  <c r="H3337" i="17"/>
  <c r="H2961" i="17"/>
  <c r="H2762" i="17"/>
  <c r="H3121" i="17"/>
  <c r="H3221" i="17"/>
  <c r="H3521" i="17"/>
  <c r="H3325" i="17"/>
  <c r="H3009" i="17"/>
  <c r="H2453" i="17"/>
  <c r="H3664" i="17"/>
  <c r="H2065" i="17"/>
  <c r="H2369" i="17"/>
  <c r="H2537" i="17"/>
  <c r="H2696" i="17"/>
  <c r="H2870" i="17"/>
  <c r="H3045" i="17"/>
  <c r="H3240" i="17"/>
  <c r="H3413" i="17"/>
  <c r="H3558" i="17"/>
  <c r="H2184" i="17"/>
  <c r="H2384" i="17"/>
  <c r="H2565" i="17"/>
  <c r="H2724" i="17"/>
  <c r="H2886" i="17"/>
  <c r="H3047" i="17"/>
  <c r="H3241" i="17"/>
  <c r="H3377" i="17"/>
  <c r="H3495" i="17"/>
  <c r="H553" i="17"/>
  <c r="H2239" i="17"/>
  <c r="H2414" i="17"/>
  <c r="H2593" i="17"/>
  <c r="H2780" i="17"/>
  <c r="H2939" i="17"/>
  <c r="H3113" i="17"/>
  <c r="H3277" i="17"/>
  <c r="H3414" i="17"/>
  <c r="H3560" i="17"/>
  <c r="H1732" i="17"/>
  <c r="H2274" i="17"/>
  <c r="H2443" i="17"/>
  <c r="H2622" i="17"/>
  <c r="H2795" i="17"/>
  <c r="H2953" i="17"/>
  <c r="H3114" i="17"/>
  <c r="H3299" i="17"/>
  <c r="H3439" i="17"/>
  <c r="H3576" i="17"/>
  <c r="H2080" i="17"/>
  <c r="H2359" i="17"/>
  <c r="H2541" i="17"/>
  <c r="H2243" i="17"/>
  <c r="H2445" i="17"/>
  <c r="H2624" i="17"/>
  <c r="H2784" i="17"/>
  <c r="H2970" i="17"/>
  <c r="H3129" i="17"/>
  <c r="H2085" i="17"/>
  <c r="H2361" i="17"/>
  <c r="H2529" i="17"/>
  <c r="H2702" i="17"/>
  <c r="H2877" i="17"/>
  <c r="H3053" i="17"/>
  <c r="H1647" i="17"/>
  <c r="H2280" i="17"/>
  <c r="H2461" i="17"/>
  <c r="H2640" i="17"/>
  <c r="H2826" i="17"/>
  <c r="H2985" i="17"/>
  <c r="H3169" i="17"/>
  <c r="H3305" i="17"/>
  <c r="H2508" i="17"/>
  <c r="H3019" i="17"/>
  <c r="H3396" i="17"/>
  <c r="H3278" i="17"/>
  <c r="H2472" i="17"/>
  <c r="H2375" i="17"/>
  <c r="H2714" i="17"/>
  <c r="H3065" i="17"/>
  <c r="H2293" i="17"/>
  <c r="H2625" i="17"/>
  <c r="H2984" i="17"/>
  <c r="H2125" i="17"/>
  <c r="H2559" i="17"/>
  <c r="H2879" i="17"/>
  <c r="H3117" i="17"/>
  <c r="H2171" i="17"/>
  <c r="H2477" i="17"/>
  <c r="H2691" i="17"/>
  <c r="H2905" i="17"/>
  <c r="H3170" i="17"/>
  <c r="H2020" i="17"/>
  <c r="H2366" i="17"/>
  <c r="H2616" i="17"/>
  <c r="H3324" i="17"/>
  <c r="H2763" i="17"/>
  <c r="H3633" i="17"/>
  <c r="H2875" i="17"/>
  <c r="H2021" i="17"/>
  <c r="H3348" i="17"/>
  <c r="H3030" i="17"/>
  <c r="H2504" i="17"/>
  <c r="H3501" i="17"/>
  <c r="H2947" i="17"/>
  <c r="H2327" i="17"/>
  <c r="H3211" i="17"/>
  <c r="H2408" i="17"/>
  <c r="H3179" i="17"/>
  <c r="H2881" i="17"/>
  <c r="H3303" i="17"/>
  <c r="H3658" i="17"/>
  <c r="H3610" i="17"/>
  <c r="H3440" i="17"/>
  <c r="H3230" i="17"/>
  <c r="H2741" i="17"/>
  <c r="H3263" i="17"/>
  <c r="H1542" i="17"/>
  <c r="H2351" i="17"/>
  <c r="H3637" i="17"/>
  <c r="H3460" i="17"/>
  <c r="H3294" i="17"/>
  <c r="H2934" i="17"/>
  <c r="H2298" i="17"/>
  <c r="H3622" i="17"/>
  <c r="H3640" i="17"/>
  <c r="H3107" i="17"/>
  <c r="H3594" i="17"/>
  <c r="H3449" i="17"/>
  <c r="H3280" i="17"/>
  <c r="H2893" i="17"/>
  <c r="H2177" i="17"/>
  <c r="H2671" i="17"/>
  <c r="H3216" i="17"/>
  <c r="H3544" i="17"/>
  <c r="H3397" i="17"/>
  <c r="H2485" i="17"/>
  <c r="H2389" i="17"/>
  <c r="H2729" i="17"/>
  <c r="H3078" i="17"/>
  <c r="H2306" i="17"/>
  <c r="H2639" i="17"/>
  <c r="H2999" i="17"/>
  <c r="H2170" i="17"/>
  <c r="H2571" i="17"/>
  <c r="H2891" i="17"/>
  <c r="H3131" i="17"/>
  <c r="H2281" i="17"/>
  <c r="H2490" i="17"/>
  <c r="H2705" i="17"/>
  <c r="H2959" i="17"/>
  <c r="H3183" i="17"/>
  <c r="H2053" i="17"/>
  <c r="H2424" i="17"/>
  <c r="H2629" i="17"/>
  <c r="H3506" i="17"/>
  <c r="H3259" i="17"/>
  <c r="H2721" i="17"/>
  <c r="H3443" i="17"/>
  <c r="H2837" i="17"/>
  <c r="H3490" i="17"/>
  <c r="H3334" i="17"/>
  <c r="H2990" i="17"/>
  <c r="H2423" i="17"/>
  <c r="H3466" i="17"/>
  <c r="H2907" i="17"/>
  <c r="H2235" i="17"/>
  <c r="H3069" i="17"/>
  <c r="H2324" i="17"/>
  <c r="H3233" i="17"/>
  <c r="H2480" i="17"/>
  <c r="H2761" i="17"/>
  <c r="H2996" i="17"/>
  <c r="H3586" i="17"/>
  <c r="H3426" i="17"/>
  <c r="H3210" i="17"/>
  <c r="H2700" i="17"/>
  <c r="H3571" i="17"/>
  <c r="H3247" i="17"/>
  <c r="H2816" i="17"/>
  <c r="H3650" i="17"/>
  <c r="H3573" i="17"/>
  <c r="H3606" i="17"/>
  <c r="H3281" i="17"/>
  <c r="H2894" i="17"/>
  <c r="H2183" i="17"/>
  <c r="H3588" i="17"/>
  <c r="H3598" i="17"/>
  <c r="H2868" i="17"/>
  <c r="H3654" i="17"/>
  <c r="H3435" i="17"/>
  <c r="H2856" i="17"/>
  <c r="H1049" i="17"/>
  <c r="H3569" i="17"/>
  <c r="H2845" i="17"/>
  <c r="H3350" i="17"/>
  <c r="H1403" i="17"/>
  <c r="H3415" i="17"/>
  <c r="H2513" i="17"/>
  <c r="H2418" i="17"/>
  <c r="H2756" i="17"/>
  <c r="H3104" i="17"/>
  <c r="H2333" i="17"/>
  <c r="H2676" i="17"/>
  <c r="H3025" i="17"/>
  <c r="H2229" i="17"/>
  <c r="H2598" i="17"/>
  <c r="H2904" i="17"/>
  <c r="H3143" i="17"/>
  <c r="H2294" i="17"/>
  <c r="H2503" i="17"/>
  <c r="H2718" i="17"/>
  <c r="H2973" i="17"/>
  <c r="H984" i="17"/>
  <c r="H2098" i="17"/>
  <c r="H2437" i="17"/>
  <c r="H2642" i="17"/>
  <c r="H3493" i="17"/>
  <c r="H3239" i="17"/>
  <c r="H2682" i="17"/>
  <c r="H2796" i="17"/>
  <c r="H3477" i="17"/>
  <c r="H3317" i="17"/>
  <c r="H2948" i="17"/>
  <c r="H2336" i="17"/>
  <c r="H3417" i="17"/>
  <c r="H1902" i="17"/>
  <c r="H3027" i="17"/>
  <c r="H2230" i="17"/>
  <c r="H1686" i="17"/>
  <c r="H2059" i="17"/>
  <c r="H3597" i="17"/>
  <c r="H3561" i="17"/>
  <c r="H3416" i="17"/>
  <c r="H3139" i="17"/>
  <c r="H2661" i="17"/>
  <c r="H3227" i="17"/>
  <c r="H2777" i="17"/>
  <c r="H3524" i="17"/>
  <c r="H3581" i="17"/>
  <c r="H3436" i="17"/>
  <c r="H3261" i="17"/>
  <c r="H2857" i="17"/>
  <c r="H1382" i="17"/>
  <c r="H3539" i="17"/>
  <c r="H3596" i="17"/>
  <c r="H3646" i="17"/>
  <c r="H3245" i="17"/>
  <c r="H2814" i="17"/>
  <c r="H3623" i="17"/>
  <c r="H3018" i="17"/>
  <c r="H3478" i="17"/>
  <c r="H2241" i="17"/>
  <c r="H3512" i="17"/>
  <c r="H1864" i="17"/>
  <c r="H2499" i="17"/>
  <c r="H2851" i="17"/>
  <c r="H3180" i="17"/>
  <c r="H2419" i="17"/>
  <c r="H2757" i="17"/>
  <c r="H3105" i="17"/>
  <c r="H2348" i="17"/>
  <c r="H2612" i="17"/>
  <c r="H2917" i="17"/>
  <c r="H3156" i="17"/>
  <c r="H2309" i="17"/>
  <c r="H2517" i="17"/>
  <c r="H2731" i="17"/>
  <c r="H2987" i="17"/>
  <c r="H1352" i="17"/>
  <c r="H2139" i="17"/>
  <c r="H2451" i="17"/>
  <c r="H3483" i="17"/>
  <c r="H3222" i="17"/>
  <c r="H2643" i="17"/>
  <c r="H3272" i="17"/>
  <c r="H2755" i="17"/>
  <c r="H3467" i="17"/>
  <c r="H2909" i="17"/>
  <c r="H2250" i="17"/>
  <c r="H3347" i="17"/>
  <c r="H2829" i="17"/>
  <c r="H2988" i="17"/>
  <c r="H1817" i="17"/>
  <c r="H3599" i="17"/>
  <c r="H3548" i="17"/>
  <c r="H3401" i="17"/>
  <c r="H3103" i="17"/>
  <c r="H2615" i="17"/>
  <c r="H3400" i="17"/>
  <c r="H3469" i="17"/>
  <c r="H3200" i="17"/>
  <c r="H3624" i="17"/>
  <c r="H2415" i="17"/>
  <c r="H3529" i="17"/>
  <c r="H2001" i="17"/>
  <c r="H2514" i="17"/>
  <c r="H2864" i="17"/>
  <c r="H3194" i="17"/>
  <c r="H2433" i="17"/>
  <c r="H2771" i="17"/>
  <c r="H3141" i="17"/>
  <c r="H2363" i="17"/>
  <c r="H2690" i="17"/>
  <c r="H2930" i="17"/>
  <c r="H1529" i="17"/>
  <c r="H2323" i="17"/>
  <c r="H2532" i="17"/>
  <c r="H2786" i="17"/>
  <c r="H3001" i="17"/>
  <c r="H1889" i="17"/>
  <c r="H2253" i="17"/>
  <c r="H2465" i="17"/>
  <c r="H3644" i="17"/>
  <c r="H3199" i="17"/>
  <c r="H2589" i="17"/>
  <c r="H3255" i="17"/>
  <c r="H2713" i="17"/>
  <c r="H3304" i="17"/>
  <c r="H3453" i="17"/>
  <c r="H2869" i="17"/>
  <c r="H1975" i="17"/>
  <c r="H3302" i="17"/>
  <c r="H2789" i="17"/>
  <c r="H3631" i="17"/>
  <c r="H3489" i="17"/>
  <c r="H3602" i="17"/>
  <c r="H3538" i="17"/>
  <c r="H3537" i="17"/>
  <c r="H3063" i="17"/>
  <c r="H3534" i="17"/>
  <c r="H3386" i="17"/>
  <c r="H3653" i="17"/>
  <c r="H3368" i="17"/>
  <c r="H2152" i="17"/>
  <c r="H2594" i="17"/>
  <c r="H1863" i="17"/>
  <c r="H2040" i="17"/>
  <c r="H2528" i="17"/>
  <c r="H2876" i="17"/>
  <c r="H910" i="17"/>
  <c r="H2447" i="17"/>
  <c r="H2785" i="17"/>
  <c r="H3155" i="17"/>
  <c r="H2377" i="17"/>
  <c r="H2703" i="17"/>
  <c r="H2945" i="17"/>
  <c r="H1660" i="17"/>
  <c r="H2335" i="17"/>
  <c r="H2546" i="17"/>
  <c r="H2799" i="17"/>
  <c r="H3013" i="17"/>
  <c r="H1962" i="17"/>
  <c r="H2267" i="17"/>
  <c r="H2479" i="17"/>
  <c r="H3420" i="17"/>
  <c r="H3161" i="17"/>
  <c r="H2533" i="17"/>
  <c r="H3235" i="17"/>
  <c r="H3271" i="17"/>
  <c r="H2831" i="17"/>
  <c r="H3285" i="17"/>
  <c r="H2748" i="17"/>
  <c r="H2906" i="17"/>
  <c r="H3613" i="17"/>
  <c r="H3541" i="17"/>
  <c r="H3649" i="17"/>
  <c r="H3500" i="17"/>
  <c r="H3373" i="17"/>
  <c r="H3023" i="17"/>
  <c r="H2396" i="17"/>
  <c r="H3523" i="17"/>
  <c r="H3372" i="17"/>
  <c r="H2921" i="17"/>
  <c r="H3543" i="17"/>
  <c r="H2385" i="17"/>
  <c r="H2767" i="17"/>
  <c r="H1995" i="17"/>
  <c r="H2082" i="17"/>
  <c r="H2543" i="17"/>
  <c r="H2901" i="17"/>
  <c r="H1503" i="17"/>
  <c r="H2460" i="17"/>
  <c r="H2797" i="17"/>
  <c r="H3168" i="17"/>
  <c r="H2391" i="17"/>
  <c r="H2717" i="17"/>
  <c r="H2958" i="17"/>
  <c r="H1791" i="17"/>
  <c r="H2349" i="17"/>
  <c r="H2561" i="17"/>
  <c r="H2813" i="17"/>
  <c r="H3041" i="17"/>
  <c r="H2014" i="17"/>
  <c r="H2285" i="17"/>
  <c r="H2492" i="17"/>
  <c r="H3122" i="17"/>
  <c r="H2450" i="17"/>
  <c r="H3218" i="17"/>
  <c r="H2630" i="17"/>
  <c r="H3577" i="17"/>
  <c r="H3429" i="17"/>
  <c r="H3234" i="17"/>
  <c r="H2790" i="17"/>
  <c r="H3270" i="17"/>
  <c r="H3273" i="17"/>
  <c r="H2787" i="17"/>
  <c r="H3574" i="17"/>
  <c r="H3402" i="17"/>
  <c r="H3432" i="17"/>
  <c r="H3612" i="17"/>
  <c r="H3465" i="17"/>
  <c r="H3513" i="17"/>
  <c r="H2982" i="17"/>
  <c r="H3509" i="17"/>
  <c r="H3358" i="17"/>
  <c r="H3089" i="17"/>
  <c r="H2106" i="17"/>
  <c r="H2567" i="17"/>
  <c r="H2900" i="17"/>
  <c r="H2292" i="17"/>
  <c r="H2119" i="17"/>
  <c r="H2557" i="17"/>
  <c r="H2915" i="17"/>
  <c r="H1758" i="17"/>
  <c r="H2474" i="17"/>
  <c r="H2825" i="17"/>
  <c r="H3181" i="17"/>
  <c r="H2406" i="17"/>
  <c r="H2744" i="17"/>
  <c r="H2972" i="17"/>
  <c r="H1877" i="17"/>
  <c r="H2364" i="17"/>
  <c r="H2613" i="17"/>
  <c r="H2827" i="17"/>
  <c r="H3055" i="17"/>
  <c r="H1359" i="17"/>
  <c r="H2297" i="17"/>
  <c r="H2505" i="17"/>
  <c r="H3579" i="17"/>
  <c r="H3394" i="17"/>
  <c r="H3084" i="17"/>
  <c r="H2137" i="17"/>
  <c r="H3152" i="17"/>
  <c r="H2576" i="17"/>
  <c r="H3335" i="17"/>
  <c r="H3213" i="17"/>
  <c r="H2749" i="17"/>
  <c r="H3219" i="17"/>
  <c r="H3212" i="17"/>
  <c r="H2669" i="17"/>
  <c r="H2519" i="17"/>
  <c r="H2747" i="17"/>
  <c r="H2355" i="17"/>
  <c r="H2753" i="17"/>
  <c r="H2925" i="17"/>
  <c r="H2318" i="17"/>
  <c r="H2196" i="17"/>
  <c r="H2595" i="17"/>
  <c r="H2942" i="17"/>
  <c r="H2007" i="17"/>
  <c r="H2501" i="17"/>
  <c r="H2852" i="17"/>
  <c r="H1277" i="17"/>
  <c r="H2435" i="17"/>
  <c r="H2759" i="17"/>
  <c r="H3054" i="17"/>
  <c r="H1961" i="17"/>
  <c r="H2378" i="17"/>
  <c r="H2627" i="17"/>
  <c r="H2841" i="17"/>
  <c r="H3068" i="17"/>
  <c r="H1673" i="17"/>
  <c r="H2311" i="17"/>
  <c r="H2520" i="17"/>
  <c r="H3566" i="17"/>
  <c r="H3382" i="17"/>
  <c r="H3044" i="17"/>
  <c r="H3115" i="17"/>
  <c r="H2507" i="17"/>
  <c r="H3404" i="17"/>
  <c r="H3187" i="17"/>
  <c r="H2707" i="17"/>
  <c r="H2581" i="17"/>
  <c r="H3108" i="17"/>
  <c r="H2623" i="17"/>
  <c r="H3554" i="17"/>
  <c r="H2667" i="17"/>
  <c r="H3621" i="17"/>
  <c r="H3346" i="17"/>
  <c r="H3322" i="17"/>
  <c r="H3457" i="17"/>
  <c r="H3363" i="17"/>
  <c r="H3647" i="17"/>
  <c r="H3331" i="17"/>
  <c r="H3485" i="17"/>
  <c r="H3328" i="17"/>
  <c r="H3017" i="17"/>
  <c r="H2478" i="17"/>
  <c r="H3042" i="17"/>
  <c r="H3452" i="17"/>
  <c r="H2828" i="17"/>
  <c r="H3357" i="17"/>
  <c r="H3096" i="17"/>
  <c r="H2603" i="17"/>
  <c r="H2960" i="17"/>
  <c r="H3036" i="17"/>
  <c r="H3636" i="17"/>
  <c r="H3497" i="17"/>
  <c r="H3343" i="17"/>
  <c r="H3056" i="17"/>
  <c r="H2547" i="17"/>
  <c r="H1980" i="17"/>
  <c r="H2697" i="17"/>
  <c r="H3086" i="17"/>
  <c r="H3087" i="17"/>
  <c r="H2431" i="17"/>
  <c r="H2346" i="17"/>
  <c r="H2688" i="17"/>
  <c r="H3037" i="17"/>
  <c r="H2247" i="17"/>
  <c r="H2597" i="17"/>
  <c r="H2957" i="17"/>
  <c r="H2047" i="17"/>
  <c r="H2531" i="17"/>
  <c r="H2798" i="17"/>
  <c r="H3080" i="17"/>
  <c r="H2092" i="17"/>
  <c r="H2449" i="17"/>
  <c r="H2666" i="17"/>
  <c r="H2880" i="17"/>
  <c r="H3144" i="17"/>
  <c r="H1890" i="17"/>
  <c r="H2337" i="17"/>
  <c r="H2588" i="17"/>
  <c r="H3355" i="17"/>
  <c r="H2844" i="17"/>
  <c r="H3197" i="17"/>
  <c r="H2954" i="17"/>
  <c r="H2339" i="17"/>
  <c r="H3526" i="17"/>
  <c r="H3375" i="17"/>
  <c r="H3109" i="17"/>
  <c r="H2628" i="17"/>
  <c r="H3353" i="17"/>
  <c r="H3029" i="17"/>
  <c r="H2493" i="17"/>
  <c r="H3611" i="17"/>
  <c r="H2563" i="17"/>
  <c r="H3525" i="17"/>
  <c r="H3301" i="17"/>
  <c r="H3120" i="17"/>
  <c r="H3408" i="17"/>
  <c r="H3145" i="17"/>
  <c r="H3629" i="17"/>
  <c r="H3283" i="17"/>
  <c r="H2822" i="17"/>
  <c r="H3607" i="17"/>
  <c r="H3461" i="17"/>
  <c r="H3295" i="17"/>
  <c r="H2935" i="17"/>
  <c r="H2310" i="17"/>
  <c r="H2801" i="17"/>
  <c r="H3316" i="17"/>
  <c r="H3268" i="17"/>
  <c r="H3327" i="17"/>
  <c r="H3015" i="17"/>
  <c r="H2466" i="17"/>
  <c r="H2719" i="17"/>
  <c r="H3427" i="17"/>
  <c r="H3618" i="17"/>
  <c r="H3473" i="17"/>
  <c r="H3311" i="17"/>
  <c r="H2975" i="17"/>
  <c r="H2379" i="17"/>
  <c r="H2340" i="17"/>
  <c r="H2859" i="17"/>
  <c r="H3253" i="17"/>
  <c r="H3254" i="17"/>
  <c r="H2444" i="17"/>
  <c r="H2360" i="17"/>
  <c r="H2701" i="17"/>
  <c r="H3051" i="17"/>
  <c r="H2263" i="17"/>
  <c r="H2611" i="17"/>
  <c r="H2971" i="17"/>
  <c r="H2086" i="17"/>
  <c r="H2545" i="17"/>
  <c r="H2811" i="17"/>
  <c r="H3092" i="17"/>
  <c r="H2131" i="17"/>
  <c r="H2462" i="17"/>
  <c r="H2678" i="17"/>
  <c r="H2892" i="17"/>
  <c r="H3157" i="17"/>
  <c r="H1974" i="17"/>
  <c r="H2352" i="17"/>
  <c r="H2601" i="17"/>
  <c r="H3531" i="17"/>
  <c r="H3338" i="17"/>
  <c r="H2803" i="17"/>
  <c r="H2636" i="17"/>
  <c r="H2254" i="17"/>
  <c r="H3515" i="17"/>
  <c r="H3364" i="17"/>
  <c r="H3072" i="17"/>
  <c r="H2574" i="17"/>
  <c r="H3562" i="17"/>
  <c r="H2989" i="17"/>
  <c r="H2411" i="17"/>
  <c r="H3284" i="17"/>
  <c r="H2491" i="17"/>
  <c r="H3442" i="17"/>
  <c r="H3231" i="17"/>
  <c r="H3662" i="17"/>
  <c r="H2516" i="17"/>
  <c r="H3367" i="17"/>
  <c r="H2941" i="17"/>
  <c r="H3209" i="17"/>
  <c r="H2394" i="17"/>
  <c r="H3557" i="17"/>
  <c r="H3312" i="17"/>
  <c r="H2654" i="17"/>
  <c r="H3300" i="17"/>
  <c r="H2732" i="17"/>
  <c r="H2538" i="17"/>
  <c r="H2772" i="17"/>
  <c r="H3003" i="17"/>
  <c r="H3587" i="17"/>
  <c r="H3269" i="17"/>
  <c r="H2863" i="17"/>
  <c r="H3173" i="17"/>
  <c r="H2211" i="17"/>
  <c r="H3547" i="17"/>
  <c r="H3246" i="17"/>
  <c r="H2550" i="17"/>
  <c r="H3392" i="17"/>
  <c r="H2215" i="17"/>
  <c r="H3605" i="17"/>
  <c r="H2693" i="17"/>
  <c r="H2912" i="17"/>
  <c r="H3067" i="17"/>
  <c r="H3374" i="17"/>
  <c r="H2706" i="17"/>
  <c r="H2783" i="17"/>
  <c r="H3135" i="17"/>
  <c r="H3390" i="17"/>
  <c r="H3533" i="17"/>
  <c r="H3225" i="17"/>
  <c r="H2382" i="17"/>
  <c r="H3290" i="17"/>
  <c r="H3655" i="17"/>
  <c r="H3326" i="17"/>
  <c r="H2653" i="17"/>
  <c r="H3062" i="17"/>
  <c r="H2013" i="17"/>
  <c r="H3077" i="17"/>
  <c r="H3332" i="17"/>
  <c r="H3656" i="17"/>
  <c r="H3638" i="17"/>
  <c r="H3097" i="17"/>
  <c r="H3522" i="17"/>
  <c r="H3207" i="17"/>
  <c r="H3641" i="17"/>
  <c r="H3546" i="17"/>
  <c r="H2600" i="17"/>
  <c r="H2417" i="17"/>
  <c r="H2393" i="17"/>
  <c r="H2425" i="17"/>
  <c r="H3365" i="17"/>
  <c r="H3639" i="17"/>
  <c r="H3476" i="17"/>
  <c r="H3171" i="17"/>
  <c r="H3409" i="17"/>
  <c r="H3532" i="17"/>
  <c r="H3224" i="17"/>
  <c r="H2463" i="17"/>
  <c r="H2319" i="17"/>
  <c r="H2641" i="17"/>
  <c r="H3540" i="17"/>
  <c r="H3236" i="17"/>
  <c r="H3620" i="17"/>
  <c r="H2977" i="17"/>
  <c r="H3291" i="17"/>
  <c r="H3441" i="17"/>
  <c r="H3474" i="17"/>
  <c r="H3134" i="17"/>
  <c r="H3336" i="17"/>
  <c r="H3206" i="17"/>
  <c r="H2295" i="17"/>
  <c r="H2675" i="17"/>
  <c r="H2855" i="17"/>
  <c r="H3391" i="17"/>
  <c r="H3499" i="17"/>
  <c r="H3498" i="17"/>
  <c r="H2895" i="17"/>
  <c r="H3158" i="17"/>
  <c r="H3389" i="17"/>
  <c r="H3425" i="17"/>
  <c r="H3057" i="17"/>
  <c r="H3257" i="17"/>
  <c r="H3403" i="17"/>
  <c r="H3508" i="17"/>
  <c r="H3024" i="17"/>
  <c r="H3081" i="17"/>
  <c r="H3147" i="17"/>
  <c r="H3563" i="17"/>
  <c r="H3418" i="17"/>
  <c r="H3475" i="17"/>
  <c r="H2735" i="17"/>
  <c r="H2919" i="17"/>
  <c r="H3315" i="17"/>
  <c r="H3412" i="17"/>
  <c r="H2976" i="17"/>
  <c r="H3083" i="17"/>
  <c r="H3333" i="17"/>
  <c r="H3628" i="17"/>
  <c r="H3484" i="17"/>
  <c r="H3133" i="17"/>
  <c r="H2943" i="17"/>
  <c r="H2534" i="17"/>
  <c r="H3428" i="17"/>
  <c r="H3314" i="17"/>
  <c r="H3313" i="17"/>
  <c r="H2609" i="17"/>
  <c r="H3193" i="17"/>
  <c r="H2312" i="17"/>
  <c r="H3371" i="17"/>
  <c r="H2733" i="17"/>
  <c r="H3504" i="17"/>
  <c r="H3514" i="17"/>
  <c r="H2933" i="17"/>
  <c r="H2008" i="17"/>
  <c r="H2617" i="17"/>
  <c r="H3146" i="17"/>
  <c r="H3248" i="17"/>
  <c r="H3282" i="17"/>
  <c r="H2556" i="17"/>
  <c r="H3630" i="17"/>
  <c r="H3570" i="17"/>
  <c r="H3344" i="17"/>
  <c r="H2694" i="17"/>
  <c r="H3481" i="17"/>
  <c r="H3249" i="17"/>
  <c r="H3384" i="17"/>
  <c r="H2774" i="17"/>
  <c r="H2227" i="17"/>
  <c r="H3450" i="17"/>
  <c r="H2583" i="17"/>
  <c r="H3345" i="17"/>
  <c r="H1804" i="17"/>
  <c r="H2695" i="17"/>
  <c r="H3186" i="17"/>
  <c r="H2325" i="17"/>
  <c r="H2655" i="17"/>
  <c r="H2670" i="17"/>
  <c r="H2679" i="17"/>
  <c r="H3619" i="17"/>
  <c r="H3468" i="17"/>
  <c r="H3595" i="17"/>
  <c r="H3071" i="17"/>
  <c r="H3185" i="17"/>
  <c r="H2569" i="17"/>
  <c r="H3572" i="17"/>
  <c r="H3451" i="17"/>
  <c r="H2815" i="17"/>
  <c r="H2775" i="17"/>
  <c r="H3380" i="17"/>
  <c r="H1733" i="17"/>
  <c r="H1563" i="17"/>
  <c r="H1383" i="17"/>
  <c r="H930" i="17"/>
  <c r="H1896" i="17"/>
  <c r="H1726" i="17"/>
  <c r="H1549" i="17"/>
  <c r="H1328" i="17"/>
  <c r="H994" i="17"/>
  <c r="H1908" i="17"/>
  <c r="H1738" i="17"/>
  <c r="H1561" i="17"/>
  <c r="H1425" i="17"/>
  <c r="H1192" i="17"/>
  <c r="H2202" i="17"/>
  <c r="H2032" i="17"/>
  <c r="H1855" i="17"/>
  <c r="H1685" i="17"/>
  <c r="H1515" i="17"/>
  <c r="H1038" i="17"/>
  <c r="H2149" i="17"/>
  <c r="H1979" i="17"/>
  <c r="H1809" i="17"/>
  <c r="H1632" i="17"/>
  <c r="H1468" i="17"/>
  <c r="H1300" i="17"/>
  <c r="H840" i="17"/>
  <c r="H2103" i="17"/>
  <c r="H1926" i="17"/>
  <c r="H1756" i="17"/>
  <c r="H1579" i="17"/>
  <c r="H1316" i="17"/>
  <c r="H990" i="17"/>
  <c r="H2122" i="17"/>
  <c r="H1945" i="17"/>
  <c r="H1775" i="17"/>
  <c r="H1605" i="17"/>
  <c r="H1430" i="17"/>
  <c r="H1170" i="17"/>
  <c r="H2200" i="17"/>
  <c r="H2010" i="17"/>
  <c r="H1840" i="17"/>
  <c r="H1663" i="17"/>
  <c r="H1493" i="17"/>
  <c r="H1206" i="17"/>
  <c r="H915" i="17"/>
  <c r="H2147" i="17"/>
  <c r="H1977" i="17"/>
  <c r="H1800" i="17"/>
  <c r="H1630" i="17"/>
  <c r="H1451" i="17"/>
  <c r="H1169" i="17"/>
  <c r="H3262" i="17"/>
  <c r="H3190" i="17"/>
  <c r="H3118" i="17"/>
  <c r="H3046" i="17"/>
  <c r="H2974" i="17"/>
  <c r="H2902" i="17"/>
  <c r="H2830" i="17"/>
  <c r="H2758" i="17"/>
  <c r="H2686" i="17"/>
  <c r="H3549" i="17"/>
  <c r="H1720" i="17"/>
  <c r="H1543" i="17"/>
  <c r="H1376" i="17"/>
  <c r="H893" i="17"/>
  <c r="H1883" i="17"/>
  <c r="H1713" i="17"/>
  <c r="H1536" i="17"/>
  <c r="H1320" i="17"/>
  <c r="H947" i="17"/>
  <c r="H1895" i="17"/>
  <c r="H1725" i="17"/>
  <c r="H1548" i="17"/>
  <c r="H1410" i="17"/>
  <c r="H1157" i="17"/>
  <c r="H2189" i="17"/>
  <c r="H2019" i="17"/>
  <c r="H1842" i="17"/>
  <c r="H1672" i="17"/>
  <c r="H1495" i="17"/>
  <c r="H1001" i="17"/>
  <c r="H2136" i="17"/>
  <c r="H1966" i="17"/>
  <c r="H1789" i="17"/>
  <c r="H1619" i="17"/>
  <c r="H1461" i="17"/>
  <c r="H1283" i="17"/>
  <c r="H832" i="17"/>
  <c r="H2083" i="17"/>
  <c r="H1913" i="17"/>
  <c r="H1743" i="17"/>
  <c r="H1566" i="17"/>
  <c r="H1290" i="17"/>
  <c r="H952" i="17"/>
  <c r="H2109" i="17"/>
  <c r="H1932" i="17"/>
  <c r="H1762" i="17"/>
  <c r="H1585" i="17"/>
  <c r="H1415" i="17"/>
  <c r="H1155" i="17"/>
  <c r="H2187" i="17"/>
  <c r="H1997" i="17"/>
  <c r="H1827" i="17"/>
  <c r="H1650" i="17"/>
  <c r="H1480" i="17"/>
  <c r="H1162" i="17"/>
  <c r="H746" i="17"/>
  <c r="H2134" i="17"/>
  <c r="H1957" i="17"/>
  <c r="H1787" i="17"/>
  <c r="H1617" i="17"/>
  <c r="H1414" i="17"/>
  <c r="H1126" i="17"/>
  <c r="H3256" i="17"/>
  <c r="H3184" i="17"/>
  <c r="H3112" i="17"/>
  <c r="H3040" i="17"/>
  <c r="H2968" i="17"/>
  <c r="H2896" i="17"/>
  <c r="H2824" i="17"/>
  <c r="H2752" i="17"/>
  <c r="H3399" i="17"/>
  <c r="H1707" i="17"/>
  <c r="H1530" i="17"/>
  <c r="H1368" i="17"/>
  <c r="H875" i="17"/>
  <c r="H1870" i="17"/>
  <c r="H1693" i="17"/>
  <c r="H1523" i="17"/>
  <c r="H1294" i="17"/>
  <c r="H825" i="17"/>
  <c r="H1882" i="17"/>
  <c r="H1705" i="17"/>
  <c r="H1535" i="17"/>
  <c r="H1366" i="17"/>
  <c r="H1131" i="17"/>
  <c r="H2176" i="17"/>
  <c r="H1999" i="17"/>
  <c r="H1829" i="17"/>
  <c r="H1659" i="17"/>
  <c r="H1482" i="17"/>
  <c r="H983" i="17"/>
  <c r="H2123" i="17"/>
  <c r="H1953" i="17"/>
  <c r="H1776" i="17"/>
  <c r="H1606" i="17"/>
  <c r="H1454" i="17"/>
  <c r="H1268" i="17"/>
  <c r="H792" i="17"/>
  <c r="H2070" i="17"/>
  <c r="H1900" i="17"/>
  <c r="H1723" i="17"/>
  <c r="H1553" i="17"/>
  <c r="H1275" i="17"/>
  <c r="H916" i="17"/>
  <c r="H2089" i="17"/>
  <c r="H1919" i="17"/>
  <c r="H1749" i="17"/>
  <c r="H1572" i="17"/>
  <c r="H1408" i="17"/>
  <c r="H1054" i="17"/>
  <c r="H2167" i="17"/>
  <c r="H1984" i="17"/>
  <c r="H1807" i="17"/>
  <c r="H1637" i="17"/>
  <c r="H1444" i="17"/>
  <c r="H1145" i="17"/>
  <c r="H658" i="17"/>
  <c r="H2121" i="17"/>
  <c r="H1944" i="17"/>
  <c r="H1774" i="17"/>
  <c r="H1597" i="17"/>
  <c r="H1370" i="17"/>
  <c r="H1053" i="17"/>
  <c r="H3250" i="17"/>
  <c r="H3178" i="17"/>
  <c r="H3106" i="17"/>
  <c r="H3034" i="17"/>
  <c r="H2962" i="17"/>
  <c r="H2890" i="17"/>
  <c r="H2818" i="17"/>
  <c r="H2746" i="17"/>
  <c r="H3385" i="17"/>
  <c r="H3095" i="17"/>
  <c r="H3014" i="17"/>
  <c r="H1635" i="17"/>
  <c r="H1397" i="17"/>
  <c r="H844" i="17"/>
  <c r="H1798" i="17"/>
  <c r="H1582" i="17"/>
  <c r="H1263" i="17"/>
  <c r="H499" i="17"/>
  <c r="H1764" i="17"/>
  <c r="H1509" i="17"/>
  <c r="H1269" i="17"/>
  <c r="H619" i="17"/>
  <c r="H1973" i="17"/>
  <c r="H1757" i="17"/>
  <c r="H1541" i="17"/>
  <c r="H963" i="17"/>
  <c r="H2051" i="17"/>
  <c r="H1835" i="17"/>
  <c r="H1573" i="17"/>
  <c r="H1372" i="17"/>
  <c r="H945" i="17"/>
  <c r="H2044" i="17"/>
  <c r="H1828" i="17"/>
  <c r="H1612" i="17"/>
  <c r="H1163" i="17"/>
  <c r="H2194" i="17"/>
  <c r="H1978" i="17"/>
  <c r="H1716" i="17"/>
  <c r="H1500" i="17"/>
  <c r="H1233" i="17"/>
  <c r="H2141" i="17"/>
  <c r="H1912" i="17"/>
  <c r="H1696" i="17"/>
  <c r="H1422" i="17"/>
  <c r="H1061" i="17"/>
  <c r="H2173" i="17"/>
  <c r="H1918" i="17"/>
  <c r="H1702" i="17"/>
  <c r="H1486" i="17"/>
  <c r="H969" i="17"/>
  <c r="H3220" i="17"/>
  <c r="H3130" i="17"/>
  <c r="H3022" i="17"/>
  <c r="H2932" i="17"/>
  <c r="H2842" i="17"/>
  <c r="H2734" i="17"/>
  <c r="H2656" i="17"/>
  <c r="H2584" i="17"/>
  <c r="H2512" i="17"/>
  <c r="H2440" i="17"/>
  <c r="H2368" i="17"/>
  <c r="H2296" i="17"/>
  <c r="H2140" i="17"/>
  <c r="H1963" i="17"/>
  <c r="H1793" i="17"/>
  <c r="H1623" i="17"/>
  <c r="H1436" i="17"/>
  <c r="H1098" i="17"/>
  <c r="H36" i="17"/>
  <c r="H108" i="17"/>
  <c r="H180" i="17"/>
  <c r="H252" i="17"/>
  <c r="H324" i="17"/>
  <c r="H396" i="17"/>
  <c r="H468" i="17"/>
  <c r="H31" i="17"/>
  <c r="H103" i="17"/>
  <c r="H175" i="17"/>
  <c r="H71" i="17"/>
  <c r="H179" i="17"/>
  <c r="H351" i="17"/>
  <c r="H521" i="17"/>
  <c r="H593" i="17"/>
  <c r="H665" i="17"/>
  <c r="H737" i="17"/>
  <c r="H809" i="17"/>
  <c r="H319" i="17"/>
  <c r="H489" i="17"/>
  <c r="H101" i="17"/>
  <c r="H221" i="17"/>
  <c r="H398" i="17"/>
  <c r="H540" i="17"/>
  <c r="H612" i="17"/>
  <c r="H684" i="17"/>
  <c r="H202" i="17"/>
  <c r="H379" i="17"/>
  <c r="H45" i="17"/>
  <c r="H153" i="17"/>
  <c r="H301" i="17"/>
  <c r="H39" i="17"/>
  <c r="H147" i="17"/>
  <c r="H224" i="17"/>
  <c r="H76" i="17"/>
  <c r="H184" i="17"/>
  <c r="H349" i="17"/>
  <c r="H519" i="17"/>
  <c r="H591" i="17"/>
  <c r="H663" i="17"/>
  <c r="H735" i="17"/>
  <c r="H70" i="17"/>
  <c r="H178" i="17"/>
  <c r="H322" i="17"/>
  <c r="H548" i="17"/>
  <c r="H692" i="17"/>
  <c r="H847" i="17"/>
  <c r="H919" i="17"/>
  <c r="H991" i="17"/>
  <c r="H1063" i="17"/>
  <c r="H1135" i="17"/>
  <c r="H1207" i="17"/>
  <c r="H1279" i="17"/>
  <c r="H225" i="17"/>
  <c r="H589" i="17"/>
  <c r="H810" i="17"/>
  <c r="H804" i="17"/>
  <c r="H890" i="17"/>
  <c r="H962" i="17"/>
  <c r="H1034" i="17"/>
  <c r="H1106" i="17"/>
  <c r="H1178" i="17"/>
  <c r="H1250" i="17"/>
  <c r="H518" i="17"/>
  <c r="H662" i="17"/>
  <c r="H798" i="17"/>
  <c r="H446" i="17"/>
  <c r="H374" i="17"/>
  <c r="H520" i="17"/>
  <c r="H335" i="17"/>
  <c r="H465" i="17"/>
  <c r="H626" i="17"/>
  <c r="H1344" i="17"/>
  <c r="H849" i="17"/>
  <c r="H957" i="17"/>
  <c r="H1831" i="17"/>
  <c r="H1615" i="17"/>
  <c r="H1390" i="17"/>
  <c r="H806" i="17"/>
  <c r="H1785" i="17"/>
  <c r="H1569" i="17"/>
  <c r="H1254" i="17"/>
  <c r="H1967" i="17"/>
  <c r="H1751" i="17"/>
  <c r="H1489" i="17"/>
  <c r="H1253" i="17"/>
  <c r="H272" i="17"/>
  <c r="H1960" i="17"/>
  <c r="H1744" i="17"/>
  <c r="H1528" i="17"/>
  <c r="H953" i="17"/>
  <c r="H2038" i="17"/>
  <c r="H1822" i="17"/>
  <c r="H1560" i="17"/>
  <c r="H1365" i="17"/>
  <c r="H898" i="17"/>
  <c r="H2031" i="17"/>
  <c r="H1815" i="17"/>
  <c r="H1599" i="17"/>
  <c r="H1146" i="17"/>
  <c r="H2181" i="17"/>
  <c r="H1965" i="17"/>
  <c r="H1703" i="17"/>
  <c r="H1487" i="17"/>
  <c r="H1224" i="17"/>
  <c r="H2128" i="17"/>
  <c r="H1899" i="17"/>
  <c r="H1683" i="17"/>
  <c r="H1392" i="17"/>
  <c r="H1025" i="17"/>
  <c r="H2160" i="17"/>
  <c r="H1905" i="17"/>
  <c r="H1689" i="17"/>
  <c r="H1473" i="17"/>
  <c r="H886" i="17"/>
  <c r="H3214" i="17"/>
  <c r="H3124" i="17"/>
  <c r="H3016" i="17"/>
  <c r="H2926" i="17"/>
  <c r="H2836" i="17"/>
  <c r="H2728" i="17"/>
  <c r="H2650" i="17"/>
  <c r="H2578" i="17"/>
  <c r="H2506" i="17"/>
  <c r="H2434" i="17"/>
  <c r="H2362" i="17"/>
  <c r="H2290" i="17"/>
  <c r="H2127" i="17"/>
  <c r="H1950" i="17"/>
  <c r="H1780" i="17"/>
  <c r="H1603" i="17"/>
  <c r="H1428" i="17"/>
  <c r="H1060" i="17"/>
  <c r="H42" i="17"/>
  <c r="H114" i="17"/>
  <c r="H186" i="17"/>
  <c r="H258" i="17"/>
  <c r="H330" i="17"/>
  <c r="H402" i="17"/>
  <c r="H474" i="17"/>
  <c r="H37" i="17"/>
  <c r="H109" i="17"/>
  <c r="H181" i="17"/>
  <c r="H86" i="17"/>
  <c r="H194" i="17"/>
  <c r="H364" i="17"/>
  <c r="H527" i="17"/>
  <c r="H599" i="17"/>
  <c r="H671" i="17"/>
  <c r="H743" i="17"/>
  <c r="H815" i="17"/>
  <c r="H332" i="17"/>
  <c r="H502" i="17"/>
  <c r="H116" i="17"/>
  <c r="H241" i="17"/>
  <c r="H411" i="17"/>
  <c r="H546" i="17"/>
  <c r="H618" i="17"/>
  <c r="H690" i="17"/>
  <c r="H215" i="17"/>
  <c r="H392" i="17"/>
  <c r="H52" i="17"/>
  <c r="H160" i="17"/>
  <c r="H314" i="17"/>
  <c r="H46" i="17"/>
  <c r="H154" i="17"/>
  <c r="H237" i="17"/>
  <c r="H83" i="17"/>
  <c r="H191" i="17"/>
  <c r="H362" i="17"/>
  <c r="H525" i="17"/>
  <c r="H597" i="17"/>
  <c r="H669" i="17"/>
  <c r="H741" i="17"/>
  <c r="H77" i="17"/>
  <c r="H185" i="17"/>
  <c r="H355" i="17"/>
  <c r="H556" i="17"/>
  <c r="H700" i="17"/>
  <c r="H853" i="17"/>
  <c r="H925" i="17"/>
  <c r="H997" i="17"/>
  <c r="H1069" i="17"/>
  <c r="H1141" i="17"/>
  <c r="H1213" i="17"/>
  <c r="H1285" i="17"/>
  <c r="H256" i="17"/>
  <c r="H613" i="17"/>
  <c r="H823" i="17"/>
  <c r="H817" i="17"/>
  <c r="H896" i="17"/>
  <c r="H968" i="17"/>
  <c r="H1040" i="17"/>
  <c r="H1112" i="17"/>
  <c r="H1184" i="17"/>
  <c r="H1256" i="17"/>
  <c r="H526" i="17"/>
  <c r="H670" i="17"/>
  <c r="H811" i="17"/>
  <c r="H454" i="17"/>
  <c r="H382" i="17"/>
  <c r="H536" i="17"/>
  <c r="H343" i="17"/>
  <c r="H481" i="17"/>
  <c r="H673" i="17"/>
  <c r="H344" i="17"/>
  <c r="H856" i="17"/>
  <c r="H964" i="17"/>
  <c r="H1818" i="17"/>
  <c r="H1602" i="17"/>
  <c r="H1353" i="17"/>
  <c r="H698" i="17"/>
  <c r="H1765" i="17"/>
  <c r="H1510" i="17"/>
  <c r="H1246" i="17"/>
  <c r="H1954" i="17"/>
  <c r="H1692" i="17"/>
  <c r="H1476" i="17"/>
  <c r="H1227" i="17"/>
  <c r="H2163" i="17"/>
  <c r="H1947" i="17"/>
  <c r="H1731" i="17"/>
  <c r="H1402" i="17"/>
  <c r="H917" i="17"/>
  <c r="H2025" i="17"/>
  <c r="H1763" i="17"/>
  <c r="H1547" i="17"/>
  <c r="H1350" i="17"/>
  <c r="H782" i="17"/>
  <c r="H2011" i="17"/>
  <c r="H1795" i="17"/>
  <c r="H1540" i="17"/>
  <c r="H1119" i="17"/>
  <c r="H2161" i="17"/>
  <c r="H1906" i="17"/>
  <c r="H1690" i="17"/>
  <c r="H1474" i="17"/>
  <c r="H970" i="17"/>
  <c r="H2115" i="17"/>
  <c r="H1879" i="17"/>
  <c r="H1624" i="17"/>
  <c r="H1385" i="17"/>
  <c r="H1017" i="17"/>
  <c r="H2101" i="17"/>
  <c r="H1885" i="17"/>
  <c r="H1669" i="17"/>
  <c r="H1355" i="17"/>
  <c r="H846" i="17"/>
  <c r="H3208" i="17"/>
  <c r="H3100" i="17"/>
  <c r="H3010" i="17"/>
  <c r="H2920" i="17"/>
  <c r="H2812" i="17"/>
  <c r="H2722" i="17"/>
  <c r="H2644" i="17"/>
  <c r="H2572" i="17"/>
  <c r="H2500" i="17"/>
  <c r="H2428" i="17"/>
  <c r="H2356" i="17"/>
  <c r="H2284" i="17"/>
  <c r="H2107" i="17"/>
  <c r="H1937" i="17"/>
  <c r="H1767" i="17"/>
  <c r="H1590" i="17"/>
  <c r="H1421" i="17"/>
  <c r="H1024" i="17"/>
  <c r="H48" i="17"/>
  <c r="H120" i="17"/>
  <c r="H192" i="17"/>
  <c r="H264" i="17"/>
  <c r="H336" i="17"/>
  <c r="H408" i="17"/>
  <c r="H480" i="17"/>
  <c r="H43" i="17"/>
  <c r="H115" i="17"/>
  <c r="H187" i="17"/>
  <c r="H93" i="17"/>
  <c r="H207" i="17"/>
  <c r="H377" i="17"/>
  <c r="H533" i="17"/>
  <c r="H605" i="17"/>
  <c r="H677" i="17"/>
  <c r="H749" i="17"/>
  <c r="H821" i="17"/>
  <c r="H345" i="17"/>
  <c r="H515" i="17"/>
  <c r="H123" i="17"/>
  <c r="H254" i="17"/>
  <c r="H424" i="17"/>
  <c r="H552" i="17"/>
  <c r="H624" i="17"/>
  <c r="H696" i="17"/>
  <c r="H235" i="17"/>
  <c r="H405" i="17"/>
  <c r="H59" i="17"/>
  <c r="H167" i="17"/>
  <c r="H16" i="17"/>
  <c r="H53" i="17"/>
  <c r="H161" i="17"/>
  <c r="H250" i="17"/>
  <c r="H98" i="17"/>
  <c r="H205" i="17"/>
  <c r="H375" i="17"/>
  <c r="H531" i="17"/>
  <c r="H603" i="17"/>
  <c r="H675" i="17"/>
  <c r="H747" i="17"/>
  <c r="H92" i="17"/>
  <c r="H206" i="17"/>
  <c r="H363" i="17"/>
  <c r="H572" i="17"/>
  <c r="H716" i="17"/>
  <c r="H859" i="17"/>
  <c r="H931" i="17"/>
  <c r="H1003" i="17"/>
  <c r="H1075" i="17"/>
  <c r="H1147" i="17"/>
  <c r="H1219" i="17"/>
  <c r="H1291" i="17"/>
  <c r="H331" i="17"/>
  <c r="H637" i="17"/>
  <c r="H297" i="17"/>
  <c r="H830" i="17"/>
  <c r="H902" i="17"/>
  <c r="H974" i="17"/>
  <c r="H1046" i="17"/>
  <c r="H1118" i="17"/>
  <c r="H1190" i="17"/>
  <c r="H1262" i="17"/>
  <c r="H542" i="17"/>
  <c r="H686" i="17"/>
  <c r="H824" i="17"/>
  <c r="H535" i="17"/>
  <c r="H471" i="17"/>
  <c r="H544" i="17"/>
  <c r="H368" i="17"/>
  <c r="H212" i="17"/>
  <c r="H691" i="17"/>
  <c r="H488" i="17"/>
  <c r="H863" i="17"/>
  <c r="H1805" i="17"/>
  <c r="H1589" i="17"/>
  <c r="H1278" i="17"/>
  <c r="H1968" i="17"/>
  <c r="H1752" i="17"/>
  <c r="H1497" i="17"/>
  <c r="H1211" i="17"/>
  <c r="H1941" i="17"/>
  <c r="H1679" i="17"/>
  <c r="H1469" i="17"/>
  <c r="H1218" i="17"/>
  <c r="H2143" i="17"/>
  <c r="H1927" i="17"/>
  <c r="H1711" i="17"/>
  <c r="H1395" i="17"/>
  <c r="H909" i="17"/>
  <c r="H2005" i="17"/>
  <c r="H1750" i="17"/>
  <c r="H1534" i="17"/>
  <c r="H1342" i="17"/>
  <c r="H727" i="17"/>
  <c r="H1998" i="17"/>
  <c r="H1782" i="17"/>
  <c r="H1527" i="17"/>
  <c r="H1792" i="17"/>
  <c r="H1576" i="17"/>
  <c r="H1229" i="17"/>
  <c r="H1955" i="17"/>
  <c r="H1739" i="17"/>
  <c r="H1477" i="17"/>
  <c r="H1193" i="17"/>
  <c r="H1921" i="17"/>
  <c r="H1666" i="17"/>
  <c r="H1462" i="17"/>
  <c r="H1210" i="17"/>
  <c r="H2130" i="17"/>
  <c r="H1914" i="17"/>
  <c r="H1698" i="17"/>
  <c r="H1388" i="17"/>
  <c r="H2208" i="17"/>
  <c r="H1992" i="17"/>
  <c r="H1737" i="17"/>
  <c r="H1521" i="17"/>
  <c r="H1308" i="17"/>
  <c r="H2201" i="17"/>
  <c r="H1985" i="17"/>
  <c r="H1769" i="17"/>
  <c r="H1507" i="17"/>
  <c r="H1779" i="17"/>
  <c r="H1517" i="17"/>
  <c r="H1203" i="17"/>
  <c r="H1942" i="17"/>
  <c r="H1680" i="17"/>
  <c r="H1470" i="17"/>
  <c r="H1132" i="17"/>
  <c r="H1869" i="17"/>
  <c r="H1653" i="17"/>
  <c r="H1455" i="17"/>
  <c r="H1103" i="17"/>
  <c r="H2117" i="17"/>
  <c r="H1901" i="17"/>
  <c r="H1639" i="17"/>
  <c r="H1358" i="17"/>
  <c r="H2195" i="17"/>
  <c r="H1933" i="17"/>
  <c r="H1717" i="17"/>
  <c r="H1501" i="17"/>
  <c r="H1260" i="17"/>
  <c r="H2188" i="17"/>
  <c r="H1972" i="17"/>
  <c r="H1710" i="17"/>
  <c r="H1494" i="17"/>
  <c r="H1759" i="17"/>
  <c r="H1504" i="17"/>
  <c r="H1186" i="17"/>
  <c r="H1929" i="17"/>
  <c r="H1667" i="17"/>
  <c r="H1463" i="17"/>
  <c r="H1114" i="17"/>
  <c r="H1849" i="17"/>
  <c r="H1633" i="17"/>
  <c r="H1448" i="17"/>
  <c r="H1056" i="17"/>
  <c r="H2104" i="17"/>
  <c r="H1888" i="17"/>
  <c r="H1626" i="17"/>
  <c r="H1276" i="17"/>
  <c r="H2182" i="17"/>
  <c r="H1920" i="17"/>
  <c r="H1704" i="17"/>
  <c r="H1488" i="17"/>
  <c r="H1234" i="17"/>
  <c r="H2175" i="17"/>
  <c r="H1959" i="17"/>
  <c r="H1697" i="17"/>
  <c r="H1481" i="17"/>
  <c r="H1746" i="17"/>
  <c r="H1491" i="17"/>
  <c r="H1041" i="17"/>
  <c r="H1909" i="17"/>
  <c r="H1654" i="17"/>
  <c r="H1456" i="17"/>
  <c r="H1077" i="17"/>
  <c r="H1836" i="17"/>
  <c r="H1620" i="17"/>
  <c r="H1440" i="17"/>
  <c r="H1011" i="17"/>
  <c r="H2091" i="17"/>
  <c r="H1875" i="17"/>
  <c r="H1613" i="17"/>
  <c r="H1687" i="17"/>
  <c r="H1442" i="17"/>
  <c r="H1032" i="17"/>
  <c r="H1857" i="17"/>
  <c r="H1641" i="17"/>
  <c r="H1449" i="17"/>
  <c r="H775" i="17"/>
  <c r="H1823" i="17"/>
  <c r="H1607" i="17"/>
  <c r="H1343" i="17"/>
  <c r="H946" i="17"/>
  <c r="H2071" i="17"/>
  <c r="H1816" i="17"/>
  <c r="H1600" i="17"/>
  <c r="H1164" i="17"/>
  <c r="H2110" i="17"/>
  <c r="H1894" i="17"/>
  <c r="H1678" i="17"/>
  <c r="H1431" i="17"/>
  <c r="H1191" i="17"/>
  <c r="H1661" i="17"/>
  <c r="H1412" i="17"/>
  <c r="H940" i="17"/>
  <c r="H1824" i="17"/>
  <c r="H1608" i="17"/>
  <c r="H1336" i="17"/>
  <c r="H610" i="17"/>
  <c r="H1797" i="17"/>
  <c r="H1581" i="17"/>
  <c r="H1301" i="17"/>
  <c r="H833" i="17"/>
  <c r="H2045" i="17"/>
  <c r="H1783" i="17"/>
  <c r="H1567" i="17"/>
  <c r="H1048" i="17"/>
  <c r="H2077" i="17"/>
  <c r="H1861" i="17"/>
  <c r="H1645" i="17"/>
  <c r="H1416" i="17"/>
  <c r="H1102" i="17"/>
  <c r="H1648" i="17"/>
  <c r="H1404" i="17"/>
  <c r="H864" i="17"/>
  <c r="H1811" i="17"/>
  <c r="H1595" i="17"/>
  <c r="H1270" i="17"/>
  <c r="H577" i="17"/>
  <c r="H1777" i="17"/>
  <c r="H1522" i="17"/>
  <c r="H1284" i="17"/>
  <c r="H706" i="17"/>
  <c r="H1986" i="17"/>
  <c r="H1770" i="17"/>
  <c r="H1554" i="17"/>
  <c r="H972" i="17"/>
  <c r="H2064" i="17"/>
  <c r="H1848" i="17"/>
  <c r="H1593" i="17"/>
  <c r="H1409" i="17"/>
  <c r="H1055" i="17"/>
  <c r="H862" i="17"/>
  <c r="H1475" i="17"/>
  <c r="H1854" i="17"/>
  <c r="H1110" i="17"/>
  <c r="H2063" i="17"/>
  <c r="H1801" i="17"/>
  <c r="H1467" i="17"/>
  <c r="H800" i="17"/>
  <c r="H1951" i="17"/>
  <c r="H1611" i="17"/>
  <c r="H1289" i="17"/>
  <c r="H2219" i="17"/>
  <c r="H1872" i="17"/>
  <c r="H1571" i="17"/>
  <c r="H1188" i="17"/>
  <c r="H3202" i="17"/>
  <c r="H3076" i="17"/>
  <c r="H2950" i="17"/>
  <c r="H2806" i="17"/>
  <c r="H2698" i="17"/>
  <c r="H2602" i="17"/>
  <c r="H2494" i="17"/>
  <c r="H2404" i="17"/>
  <c r="H2314" i="17"/>
  <c r="H2094" i="17"/>
  <c r="H1878" i="17"/>
  <c r="H1662" i="17"/>
  <c r="H1398" i="17"/>
  <c r="H876" i="17"/>
  <c r="H90" i="17"/>
  <c r="H198" i="17"/>
  <c r="H288" i="17"/>
  <c r="H378" i="17"/>
  <c r="H486" i="17"/>
  <c r="H67" i="17"/>
  <c r="H157" i="17"/>
  <c r="H100" i="17"/>
  <c r="H266" i="17"/>
  <c r="H482" i="17"/>
  <c r="H611" i="17"/>
  <c r="H701" i="17"/>
  <c r="H791" i="17"/>
  <c r="H358" i="17"/>
  <c r="H51" i="17"/>
  <c r="H188" i="17"/>
  <c r="H437" i="17"/>
  <c r="H576" i="17"/>
  <c r="H666" i="17"/>
  <c r="H248" i="17"/>
  <c r="H464" i="17"/>
  <c r="H124" i="17"/>
  <c r="H203" i="17"/>
  <c r="H89" i="17"/>
  <c r="H243" i="17"/>
  <c r="H105" i="17"/>
  <c r="H257" i="17"/>
  <c r="H473" i="17"/>
  <c r="H609" i="17"/>
  <c r="H699" i="17"/>
  <c r="H41" i="17"/>
  <c r="H219" i="17"/>
  <c r="H459" i="17"/>
  <c r="H652" i="17"/>
  <c r="H865" i="17"/>
  <c r="H955" i="17"/>
  <c r="H1045" i="17"/>
  <c r="H1153" i="17"/>
  <c r="H1243" i="17"/>
  <c r="H1333" i="17"/>
  <c r="H661" i="17"/>
  <c r="H356" i="17"/>
  <c r="H872" i="17"/>
  <c r="H980" i="17"/>
  <c r="H1070" i="17"/>
  <c r="H1160" i="17"/>
  <c r="H226" i="17"/>
  <c r="H590" i="17"/>
  <c r="H757" i="17"/>
  <c r="H559" i="17"/>
  <c r="H239" i="17"/>
  <c r="H271" i="17"/>
  <c r="H284" i="17"/>
  <c r="H826" i="17"/>
  <c r="H781" i="17"/>
  <c r="H971" i="17"/>
  <c r="H1079" i="17"/>
  <c r="H1187" i="17"/>
  <c r="H1312" i="17"/>
  <c r="H1405" i="17"/>
  <c r="H311" i="17"/>
  <c r="H1306" i="17"/>
  <c r="H758" i="17"/>
  <c r="H988" i="17"/>
  <c r="H1204" i="17"/>
  <c r="H1386" i="17"/>
  <c r="H818" i="17"/>
  <c r="H1143" i="17"/>
  <c r="H1413" i="17"/>
  <c r="H1520" i="17"/>
  <c r="H1592" i="17"/>
  <c r="H1664" i="17"/>
  <c r="H1736" i="17"/>
  <c r="H1808" i="17"/>
  <c r="H1880" i="17"/>
  <c r="H1952" i="17"/>
  <c r="H2024" i="17"/>
  <c r="H2096" i="17"/>
  <c r="H2168" i="17"/>
  <c r="H2240" i="17"/>
  <c r="H751" i="17"/>
  <c r="H982" i="17"/>
  <c r="H1198" i="17"/>
  <c r="H1394" i="17"/>
  <c r="H760" i="17"/>
  <c r="H1083" i="17"/>
  <c r="H960" i="17"/>
  <c r="H745" i="17"/>
  <c r="H754" i="17"/>
  <c r="H1085" i="17"/>
  <c r="H2113" i="17"/>
  <c r="H1943" i="17"/>
  <c r="H1773" i="17"/>
  <c r="H1596" i="17"/>
  <c r="H1346" i="17"/>
  <c r="H1125" i="17"/>
  <c r="H2058" i="17"/>
  <c r="H1424" i="17"/>
  <c r="H1841" i="17"/>
  <c r="H1092" i="17"/>
  <c r="H2050" i="17"/>
  <c r="H1788" i="17"/>
  <c r="H1460" i="17"/>
  <c r="H736" i="17"/>
  <c r="H1938" i="17"/>
  <c r="H1591" i="17"/>
  <c r="H1215" i="17"/>
  <c r="H2206" i="17"/>
  <c r="H1859" i="17"/>
  <c r="H1558" i="17"/>
  <c r="H1179" i="17"/>
  <c r="H3196" i="17"/>
  <c r="H3070" i="17"/>
  <c r="H2944" i="17"/>
  <c r="H2800" i="17"/>
  <c r="H2692" i="17"/>
  <c r="H2596" i="17"/>
  <c r="H2488" i="17"/>
  <c r="H2398" i="17"/>
  <c r="H2308" i="17"/>
  <c r="H2081" i="17"/>
  <c r="H1865" i="17"/>
  <c r="H1649" i="17"/>
  <c r="H1391" i="17"/>
  <c r="H837" i="17"/>
  <c r="H96" i="17"/>
  <c r="H204" i="17"/>
  <c r="H294" i="17"/>
  <c r="H384" i="17"/>
  <c r="H492" i="17"/>
  <c r="H73" i="17"/>
  <c r="H163" i="17"/>
  <c r="H107" i="17"/>
  <c r="H279" i="17"/>
  <c r="H495" i="17"/>
  <c r="H617" i="17"/>
  <c r="H707" i="17"/>
  <c r="H797" i="17"/>
  <c r="H371" i="17"/>
  <c r="H58" i="17"/>
  <c r="H195" i="17"/>
  <c r="H457" i="17"/>
  <c r="H582" i="17"/>
  <c r="H672" i="17"/>
  <c r="H261" i="17"/>
  <c r="H477" i="17"/>
  <c r="H131" i="17"/>
  <c r="H223" i="17"/>
  <c r="H104" i="17"/>
  <c r="H17" i="17"/>
  <c r="H112" i="17"/>
  <c r="H277" i="17"/>
  <c r="H493" i="17"/>
  <c r="H615" i="17"/>
  <c r="H705" i="17"/>
  <c r="H56" i="17"/>
  <c r="H232" i="17"/>
  <c r="H467" i="17"/>
  <c r="H668" i="17"/>
  <c r="H871" i="17"/>
  <c r="H961" i="17"/>
  <c r="H1051" i="17"/>
  <c r="H1159" i="17"/>
  <c r="H1249" i="17"/>
  <c r="H1339" i="17"/>
  <c r="H685" i="17"/>
  <c r="H445" i="17"/>
  <c r="H878" i="17"/>
  <c r="H986" i="17"/>
  <c r="H1076" i="17"/>
  <c r="H1166" i="17"/>
  <c r="H373" i="17"/>
  <c r="H598" i="17"/>
  <c r="H764" i="17"/>
  <c r="H583" i="17"/>
  <c r="H399" i="17"/>
  <c r="H310" i="17"/>
  <c r="H321" i="17"/>
  <c r="H1272" i="17"/>
  <c r="H819" i="17"/>
  <c r="H978" i="17"/>
  <c r="H1086" i="17"/>
  <c r="H1194" i="17"/>
  <c r="H1325" i="17"/>
  <c r="H1411" i="17"/>
  <c r="H409" i="17"/>
  <c r="H1319" i="17"/>
  <c r="H793" i="17"/>
  <c r="H1019" i="17"/>
  <c r="H1235" i="17"/>
  <c r="H1406" i="17"/>
  <c r="H850" i="17"/>
  <c r="H1174" i="17"/>
  <c r="H1426" i="17"/>
  <c r="H1526" i="17"/>
  <c r="H1598" i="17"/>
  <c r="H1670" i="17"/>
  <c r="H1742" i="17"/>
  <c r="H1814" i="17"/>
  <c r="H1886" i="17"/>
  <c r="H1958" i="17"/>
  <c r="H2030" i="17"/>
  <c r="H2102" i="17"/>
  <c r="H2174" i="17"/>
  <c r="H2246" i="17"/>
  <c r="H786" i="17"/>
  <c r="H989" i="17"/>
  <c r="H1205" i="17"/>
  <c r="H1407" i="17"/>
  <c r="H769" i="17"/>
  <c r="H1121" i="17"/>
  <c r="H976" i="17"/>
  <c r="H762" i="17"/>
  <c r="H772" i="17"/>
  <c r="H2277" i="17"/>
  <c r="H2100" i="17"/>
  <c r="H1930" i="17"/>
  <c r="H1753" i="17"/>
  <c r="H1583" i="17"/>
  <c r="H1337" i="17"/>
  <c r="H1078" i="17"/>
  <c r="H1674" i="17"/>
  <c r="H1803" i="17"/>
  <c r="H1217" i="17"/>
  <c r="H1684" i="17"/>
  <c r="H1062" i="17"/>
  <c r="H2037" i="17"/>
  <c r="H1729" i="17"/>
  <c r="H1371" i="17"/>
  <c r="H649" i="17"/>
  <c r="H1925" i="17"/>
  <c r="H1578" i="17"/>
  <c r="H1109" i="17"/>
  <c r="H2193" i="17"/>
  <c r="H1846" i="17"/>
  <c r="H1545" i="17"/>
  <c r="H1006" i="17"/>
  <c r="H3172" i="17"/>
  <c r="H3064" i="17"/>
  <c r="H2938" i="17"/>
  <c r="H2794" i="17"/>
  <c r="H2680" i="17"/>
  <c r="H2590" i="17"/>
  <c r="H2482" i="17"/>
  <c r="H2392" i="17"/>
  <c r="H2302" i="17"/>
  <c r="H2068" i="17"/>
  <c r="H1852" i="17"/>
  <c r="H1636" i="17"/>
  <c r="H1384" i="17"/>
  <c r="H807" i="17"/>
  <c r="H102" i="17"/>
  <c r="H210" i="17"/>
  <c r="H300" i="17"/>
  <c r="H390" i="17"/>
  <c r="H498" i="17"/>
  <c r="H79" i="17"/>
  <c r="H169" i="17"/>
  <c r="H122" i="17"/>
  <c r="H292" i="17"/>
  <c r="H508" i="17"/>
  <c r="H623" i="17"/>
  <c r="H713" i="17"/>
  <c r="H803" i="17"/>
  <c r="H391" i="17"/>
  <c r="H65" i="17"/>
  <c r="H208" i="17"/>
  <c r="H470" i="17"/>
  <c r="H588" i="17"/>
  <c r="H678" i="17"/>
  <c r="H274" i="17"/>
  <c r="H490" i="17"/>
  <c r="H146" i="17"/>
  <c r="H236" i="17"/>
  <c r="H111" i="17"/>
  <c r="H211" i="17"/>
  <c r="H119" i="17"/>
  <c r="H290" i="17"/>
  <c r="H506" i="17"/>
  <c r="H621" i="17"/>
  <c r="H711" i="17"/>
  <c r="H63" i="17"/>
  <c r="H245" i="17"/>
  <c r="H484" i="17"/>
  <c r="H676" i="17"/>
  <c r="H877" i="17"/>
  <c r="H967" i="17"/>
  <c r="H1057" i="17"/>
  <c r="H1165" i="17"/>
  <c r="H1255" i="17"/>
  <c r="H1345" i="17"/>
  <c r="H709" i="17"/>
  <c r="H453" i="17"/>
  <c r="H884" i="17"/>
  <c r="H992" i="17"/>
  <c r="H1082" i="17"/>
  <c r="H1172" i="17"/>
  <c r="H381" i="17"/>
  <c r="H614" i="17"/>
  <c r="H778" i="17"/>
  <c r="H259" i="17"/>
  <c r="H407" i="17"/>
  <c r="H327" i="17"/>
  <c r="H337" i="17"/>
  <c r="H1292" i="17"/>
  <c r="H834" i="17"/>
  <c r="H993" i="17"/>
  <c r="H1101" i="17"/>
  <c r="H1209" i="17"/>
  <c r="H1338" i="17"/>
  <c r="H1417" i="17"/>
  <c r="H538" i="17"/>
  <c r="H1332" i="17"/>
  <c r="H801" i="17"/>
  <c r="H1026" i="17"/>
  <c r="H1242" i="17"/>
  <c r="H1419" i="17"/>
  <c r="H888" i="17"/>
  <c r="H1212" i="17"/>
  <c r="H1439" i="17"/>
  <c r="H1532" i="17"/>
  <c r="H1604" i="17"/>
  <c r="H1676" i="17"/>
  <c r="H1748" i="17"/>
  <c r="H1820" i="17"/>
  <c r="H1892" i="17"/>
  <c r="H1964" i="17"/>
  <c r="H2036" i="17"/>
  <c r="H2108" i="17"/>
  <c r="H2180" i="17"/>
  <c r="H2252" i="17"/>
  <c r="H794" i="17"/>
  <c r="H1005" i="17"/>
  <c r="H1221" i="17"/>
  <c r="H1420" i="17"/>
  <c r="H828" i="17"/>
  <c r="H1152" i="17"/>
  <c r="H999" i="17"/>
  <c r="H780" i="17"/>
  <c r="H822" i="17"/>
  <c r="H2257" i="17"/>
  <c r="H2087" i="17"/>
  <c r="H1917" i="17"/>
  <c r="H1740" i="17"/>
  <c r="H1570" i="17"/>
  <c r="H1329" i="17"/>
  <c r="H995" i="17"/>
  <c r="H1427" i="17"/>
  <c r="H1587" i="17"/>
  <c r="H1156" i="17"/>
  <c r="H1671" i="17"/>
  <c r="H1037" i="17"/>
  <c r="H2017" i="17"/>
  <c r="H1677" i="17"/>
  <c r="H1364" i="17"/>
  <c r="H514" i="17"/>
  <c r="H1866" i="17"/>
  <c r="H1565" i="17"/>
  <c r="H1091" i="17"/>
  <c r="H2088" i="17"/>
  <c r="H1833" i="17"/>
  <c r="H1525" i="17"/>
  <c r="H799" i="17"/>
  <c r="H3166" i="17"/>
  <c r="H3058" i="17"/>
  <c r="H2914" i="17"/>
  <c r="H2788" i="17"/>
  <c r="H2674" i="17"/>
  <c r="H2566" i="17"/>
  <c r="H2476" i="17"/>
  <c r="H2386" i="17"/>
  <c r="H2271" i="17"/>
  <c r="H2055" i="17"/>
  <c r="H1839" i="17"/>
  <c r="H1577" i="17"/>
  <c r="H1377" i="17"/>
  <c r="H18" i="17"/>
  <c r="H126" i="17"/>
  <c r="H216" i="17"/>
  <c r="H306" i="17"/>
  <c r="H414" i="17"/>
  <c r="H504" i="17"/>
  <c r="H85" i="17"/>
  <c r="H193" i="17"/>
  <c r="H129" i="17"/>
  <c r="H305" i="17"/>
  <c r="H539" i="17"/>
  <c r="H629" i="17"/>
  <c r="H719" i="17"/>
  <c r="H827" i="17"/>
  <c r="H404" i="17"/>
  <c r="H80" i="17"/>
  <c r="H267" i="17"/>
  <c r="H483" i="17"/>
  <c r="H594" i="17"/>
  <c r="H702" i="17"/>
  <c r="H287" i="17"/>
  <c r="H503" i="17"/>
  <c r="H182" i="17"/>
  <c r="H249" i="17"/>
  <c r="H118" i="17"/>
  <c r="H263" i="17"/>
  <c r="H134" i="17"/>
  <c r="H303" i="17"/>
  <c r="H537" i="17"/>
  <c r="H627" i="17"/>
  <c r="H717" i="17"/>
  <c r="H99" i="17"/>
  <c r="H265" i="17"/>
  <c r="H500" i="17"/>
  <c r="H724" i="17"/>
  <c r="H883" i="17"/>
  <c r="H973" i="17"/>
  <c r="H1081" i="17"/>
  <c r="H1171" i="17"/>
  <c r="H1261" i="17"/>
  <c r="H347" i="17"/>
  <c r="H733" i="17"/>
  <c r="H485" i="17"/>
  <c r="H908" i="17"/>
  <c r="H998" i="17"/>
  <c r="H1088" i="17"/>
  <c r="H1196" i="17"/>
  <c r="H413" i="17"/>
  <c r="H622" i="17"/>
  <c r="H238" i="17"/>
  <c r="H289" i="17"/>
  <c r="H415" i="17"/>
  <c r="H383" i="17"/>
  <c r="H442" i="17"/>
  <c r="H1023" i="17"/>
  <c r="H1200" i="17"/>
  <c r="H2155" i="17"/>
  <c r="H1651" i="17"/>
  <c r="H1018" i="17"/>
  <c r="H2004" i="17"/>
  <c r="H1657" i="17"/>
  <c r="H1356" i="17"/>
  <c r="H2213" i="17"/>
  <c r="H1853" i="17"/>
  <c r="H1552" i="17"/>
  <c r="H1080" i="17"/>
  <c r="H2075" i="17"/>
  <c r="H1813" i="17"/>
  <c r="H1512" i="17"/>
  <c r="H679" i="17"/>
  <c r="H3160" i="17"/>
  <c r="H3052" i="17"/>
  <c r="H2908" i="17"/>
  <c r="H2782" i="17"/>
  <c r="H2668" i="17"/>
  <c r="H2560" i="17"/>
  <c r="H2470" i="17"/>
  <c r="H2380" i="17"/>
  <c r="H2251" i="17"/>
  <c r="H2035" i="17"/>
  <c r="H1819" i="17"/>
  <c r="H1564" i="17"/>
  <c r="H1362" i="17"/>
  <c r="H24" i="17"/>
  <c r="H132" i="17"/>
  <c r="H222" i="17"/>
  <c r="H312" i="17"/>
  <c r="H420" i="17"/>
  <c r="H510" i="17"/>
  <c r="H91" i="17"/>
  <c r="H14" i="17"/>
  <c r="H136" i="17"/>
  <c r="H325" i="17"/>
  <c r="H545" i="17"/>
  <c r="H635" i="17"/>
  <c r="H725" i="17"/>
  <c r="H201" i="17"/>
  <c r="H417" i="17"/>
  <c r="H87" i="17"/>
  <c r="H280" i="17"/>
  <c r="H496" i="17"/>
  <c r="H600" i="17"/>
  <c r="H708" i="17"/>
  <c r="H307" i="17"/>
  <c r="H23" i="17"/>
  <c r="H189" i="17"/>
  <c r="H262" i="17"/>
  <c r="H125" i="17"/>
  <c r="H283" i="17"/>
  <c r="H141" i="17"/>
  <c r="H316" i="17"/>
  <c r="H543" i="17"/>
  <c r="H633" i="17"/>
  <c r="H723" i="17"/>
  <c r="H106" i="17"/>
  <c r="H278" i="17"/>
  <c r="H524" i="17"/>
  <c r="H740" i="17"/>
  <c r="H889" i="17"/>
  <c r="H979" i="17"/>
  <c r="H1087" i="17"/>
  <c r="H1177" i="17"/>
  <c r="H1267" i="17"/>
  <c r="H380" i="17"/>
  <c r="H756" i="17"/>
  <c r="H501" i="17"/>
  <c r="H914" i="17"/>
  <c r="H1004" i="17"/>
  <c r="H1094" i="17"/>
  <c r="H1202" i="17"/>
  <c r="H429" i="17"/>
  <c r="H638" i="17"/>
  <c r="H269" i="17"/>
  <c r="H309" i="17"/>
  <c r="H440" i="17"/>
  <c r="H448" i="17"/>
  <c r="H458" i="17"/>
  <c r="H1837" i="17"/>
  <c r="H1139" i="17"/>
  <c r="H2142" i="17"/>
  <c r="H1638" i="17"/>
  <c r="H879" i="17"/>
  <c r="H1991" i="17"/>
  <c r="H1644" i="17"/>
  <c r="H1349" i="17"/>
  <c r="H2154" i="17"/>
  <c r="H1794" i="17"/>
  <c r="H1539" i="17"/>
  <c r="H1071" i="17"/>
  <c r="H2062" i="17"/>
  <c r="H1761" i="17"/>
  <c r="H1499" i="17"/>
  <c r="H523" i="17"/>
  <c r="H3154" i="17"/>
  <c r="H3028" i="17"/>
  <c r="H2884" i="17"/>
  <c r="H2776" i="17"/>
  <c r="H2662" i="17"/>
  <c r="H2554" i="17"/>
  <c r="H2464" i="17"/>
  <c r="H2374" i="17"/>
  <c r="H2238" i="17"/>
  <c r="H2022" i="17"/>
  <c r="H1806" i="17"/>
  <c r="H1551" i="17"/>
  <c r="H1322" i="17"/>
  <c r="H30" i="17"/>
  <c r="H138" i="17"/>
  <c r="H228" i="17"/>
  <c r="H318" i="17"/>
  <c r="H426" i="17"/>
  <c r="H516" i="17"/>
  <c r="H97" i="17"/>
  <c r="H20" i="17"/>
  <c r="H143" i="17"/>
  <c r="H338" i="17"/>
  <c r="H551" i="17"/>
  <c r="H641" i="17"/>
  <c r="H731" i="17"/>
  <c r="H214" i="17"/>
  <c r="H430" i="17"/>
  <c r="H94" i="17"/>
  <c r="H293" i="17"/>
  <c r="H509" i="17"/>
  <c r="H606" i="17"/>
  <c r="H714" i="17"/>
  <c r="H320" i="17"/>
  <c r="H38" i="17"/>
  <c r="H196" i="17"/>
  <c r="H275" i="17"/>
  <c r="H140" i="17"/>
  <c r="H296" i="17"/>
  <c r="H148" i="17"/>
  <c r="H329" i="17"/>
  <c r="H549" i="17"/>
  <c r="H639" i="17"/>
  <c r="H729" i="17"/>
  <c r="H113" i="17"/>
  <c r="H291" i="17"/>
  <c r="H532" i="17"/>
  <c r="H748" i="17"/>
  <c r="H895" i="17"/>
  <c r="H985" i="17"/>
  <c r="H1093" i="17"/>
  <c r="H1183" i="17"/>
  <c r="H1273" i="17"/>
  <c r="H387" i="17"/>
  <c r="H763" i="17"/>
  <c r="H784" i="17"/>
  <c r="H920" i="17"/>
  <c r="H1010" i="17"/>
  <c r="H1100" i="17"/>
  <c r="H1208" i="17"/>
  <c r="H461" i="17"/>
  <c r="H646" i="17"/>
  <c r="H298" i="17"/>
  <c r="H317" i="17"/>
  <c r="H455" i="17"/>
  <c r="H472" i="17"/>
  <c r="H466" i="17"/>
  <c r="H1621" i="17"/>
  <c r="H2169" i="17"/>
  <c r="H2129" i="17"/>
  <c r="H1625" i="17"/>
  <c r="H595" i="17"/>
  <c r="H1893" i="17"/>
  <c r="H1631" i="17"/>
  <c r="H1307" i="17"/>
  <c r="H2095" i="17"/>
  <c r="H1781" i="17"/>
  <c r="H1519" i="17"/>
  <c r="H933" i="17"/>
  <c r="H2049" i="17"/>
  <c r="H1741" i="17"/>
  <c r="H1330" i="17"/>
  <c r="H513" i="17"/>
  <c r="H3148" i="17"/>
  <c r="H3004" i="17"/>
  <c r="H2878" i="17"/>
  <c r="H2770" i="17"/>
  <c r="H2638" i="17"/>
  <c r="H2548" i="17"/>
  <c r="H2458" i="17"/>
  <c r="H2350" i="17"/>
  <c r="H2225" i="17"/>
  <c r="H2009" i="17"/>
  <c r="H1747" i="17"/>
  <c r="H1531" i="17"/>
  <c r="H1222" i="17"/>
  <c r="H54" i="17"/>
  <c r="H144" i="17"/>
  <c r="H234" i="17"/>
  <c r="H342" i="17"/>
  <c r="H432" i="17"/>
  <c r="H13" i="17"/>
  <c r="H121" i="17"/>
  <c r="H21" i="17"/>
  <c r="H158" i="17"/>
  <c r="H397" i="17"/>
  <c r="H557" i="17"/>
  <c r="H647" i="17"/>
  <c r="H755" i="17"/>
  <c r="H227" i="17"/>
  <c r="H443" i="17"/>
  <c r="H130" i="17"/>
  <c r="H313" i="17"/>
  <c r="H522" i="17"/>
  <c r="H630" i="17"/>
  <c r="H720" i="17"/>
  <c r="H333" i="17"/>
  <c r="H74" i="17"/>
  <c r="H209" i="17"/>
  <c r="H295" i="17"/>
  <c r="H176" i="17"/>
  <c r="H26" i="17"/>
  <c r="H155" i="17"/>
  <c r="H388" i="17"/>
  <c r="H555" i="17"/>
  <c r="H645" i="17"/>
  <c r="H753" i="17"/>
  <c r="H128" i="17"/>
  <c r="H304" i="17"/>
  <c r="H580" i="17"/>
  <c r="H783" i="17"/>
  <c r="H901" i="17"/>
  <c r="H1009" i="17"/>
  <c r="H1099" i="17"/>
  <c r="H1189" i="17"/>
  <c r="H1297" i="17"/>
  <c r="H395" i="17"/>
  <c r="H770" i="17"/>
  <c r="H836" i="17"/>
  <c r="H926" i="17"/>
  <c r="H1016" i="17"/>
  <c r="H1124" i="17"/>
  <c r="H1214" i="17"/>
  <c r="H478" i="17"/>
  <c r="H694" i="17"/>
  <c r="H341" i="17"/>
  <c r="H334" i="17"/>
  <c r="H560" i="17"/>
  <c r="H376" i="17"/>
  <c r="H1434" i="17"/>
  <c r="H2097" i="17"/>
  <c r="H2116" i="17"/>
  <c r="H1438" i="17"/>
  <c r="H505" i="17"/>
  <c r="H1873" i="17"/>
  <c r="H1618" i="17"/>
  <c r="H1282" i="17"/>
  <c r="H2069" i="17"/>
  <c r="H1768" i="17"/>
  <c r="H1506" i="17"/>
  <c r="H924" i="17"/>
  <c r="H2029" i="17"/>
  <c r="H1728" i="17"/>
  <c r="H1314" i="17"/>
  <c r="H361" i="17"/>
  <c r="H3142" i="17"/>
  <c r="H2998" i="17"/>
  <c r="H2872" i="17"/>
  <c r="H2764" i="17"/>
  <c r="H2632" i="17"/>
  <c r="H2542" i="17"/>
  <c r="H2452" i="17"/>
  <c r="H2344" i="17"/>
  <c r="H2212" i="17"/>
  <c r="H1996" i="17"/>
  <c r="H1734" i="17"/>
  <c r="H1518" i="17"/>
  <c r="H1161" i="17"/>
  <c r="H60" i="17"/>
  <c r="H150" i="17"/>
  <c r="H240" i="17"/>
  <c r="H348" i="17"/>
  <c r="H438" i="17"/>
  <c r="H19" i="17"/>
  <c r="H127" i="17"/>
  <c r="H28" i="17"/>
  <c r="H165" i="17"/>
  <c r="H410" i="17"/>
  <c r="H563" i="17"/>
  <c r="H653" i="17"/>
  <c r="H761" i="17"/>
  <c r="H247" i="17"/>
  <c r="H463" i="17"/>
  <c r="H137" i="17"/>
  <c r="H326" i="17"/>
  <c r="H528" i="17"/>
  <c r="H636" i="17"/>
  <c r="H726" i="17"/>
  <c r="H346" i="17"/>
  <c r="H81" i="17"/>
  <c r="H229" i="17"/>
  <c r="H308" i="17"/>
  <c r="H183" i="17"/>
  <c r="H33" i="17"/>
  <c r="H170" i="17"/>
  <c r="H401" i="17"/>
  <c r="H561" i="17"/>
  <c r="H651" i="17"/>
  <c r="H759" i="17"/>
  <c r="H135" i="17"/>
  <c r="H213" i="17"/>
  <c r="H596" i="17"/>
  <c r="H796" i="17"/>
  <c r="H907" i="17"/>
  <c r="H1015" i="17"/>
  <c r="H1105" i="17"/>
  <c r="H1195" i="17"/>
  <c r="H1303" i="17"/>
  <c r="H412" i="17"/>
  <c r="H777" i="17"/>
  <c r="H842" i="17"/>
  <c r="H932" i="17"/>
  <c r="H1022" i="17"/>
  <c r="H1130" i="17"/>
  <c r="H1220" i="17"/>
  <c r="H494" i="17"/>
  <c r="H710" i="17"/>
  <c r="H357" i="17"/>
  <c r="H350" i="17"/>
  <c r="H568" i="17"/>
  <c r="H400" i="17"/>
  <c r="H1594" i="17"/>
  <c r="H1691" i="17"/>
  <c r="H1887" i="17"/>
  <c r="H1324" i="17"/>
  <c r="H2135" i="17"/>
  <c r="H1834" i="17"/>
  <c r="H1533" i="17"/>
  <c r="H839" i="17"/>
  <c r="H2023" i="17"/>
  <c r="H1722" i="17"/>
  <c r="H1323" i="17"/>
  <c r="H2245" i="17"/>
  <c r="H1990" i="17"/>
  <c r="H1643" i="17"/>
  <c r="H1248" i="17"/>
  <c r="H3232" i="17"/>
  <c r="H3088" i="17"/>
  <c r="H2980" i="17"/>
  <c r="H2854" i="17"/>
  <c r="H2710" i="17"/>
  <c r="H2614" i="17"/>
  <c r="H2524" i="17"/>
  <c r="H2416" i="17"/>
  <c r="H2326" i="17"/>
  <c r="H2166" i="17"/>
  <c r="H1911" i="17"/>
  <c r="H1695" i="17"/>
  <c r="H1479" i="17"/>
  <c r="H941" i="17"/>
  <c r="H78" i="17"/>
  <c r="H168" i="17"/>
  <c r="H276" i="17"/>
  <c r="H366" i="17"/>
  <c r="H456" i="17"/>
  <c r="H55" i="17"/>
  <c r="H145" i="17"/>
  <c r="H57" i="17"/>
  <c r="H233" i="17"/>
  <c r="H449" i="17"/>
  <c r="H581" i="17"/>
  <c r="H689" i="17"/>
  <c r="H779" i="17"/>
  <c r="H286" i="17"/>
  <c r="H29" i="17"/>
  <c r="H166" i="17"/>
  <c r="H365" i="17"/>
  <c r="H564" i="17"/>
  <c r="H654" i="17"/>
  <c r="H744" i="17"/>
  <c r="H431" i="17"/>
  <c r="H110" i="17"/>
  <c r="H268" i="17"/>
  <c r="H75" i="17"/>
  <c r="H217" i="17"/>
  <c r="H62" i="17"/>
  <c r="H231" i="17"/>
  <c r="H447" i="17"/>
  <c r="H579" i="17"/>
  <c r="H687" i="17"/>
  <c r="H27" i="17"/>
  <c r="H164" i="17"/>
  <c r="H419" i="17"/>
  <c r="H628" i="17"/>
  <c r="H835" i="17"/>
  <c r="H943" i="17"/>
  <c r="H1033" i="17"/>
  <c r="H1123" i="17"/>
  <c r="H1231" i="17"/>
  <c r="H1321" i="17"/>
  <c r="H541" i="17"/>
  <c r="H323" i="17"/>
  <c r="H860" i="17"/>
  <c r="H950" i="17"/>
  <c r="H1058" i="17"/>
  <c r="H1148" i="17"/>
  <c r="H1238" i="17"/>
  <c r="H566" i="17"/>
  <c r="H742" i="17"/>
  <c r="H422" i="17"/>
  <c r="H487" i="17"/>
  <c r="H199" i="17"/>
  <c r="H433" i="17"/>
  <c r="H788" i="17"/>
  <c r="H664" i="17"/>
  <c r="H935" i="17"/>
  <c r="H1065" i="17"/>
  <c r="H1173" i="17"/>
  <c r="H1286" i="17"/>
  <c r="H1393" i="17"/>
  <c r="H1335" i="17"/>
  <c r="H1665" i="17"/>
  <c r="H1867" i="17"/>
  <c r="H1199" i="17"/>
  <c r="H2076" i="17"/>
  <c r="H1821" i="17"/>
  <c r="H1513" i="17"/>
  <c r="H820" i="17"/>
  <c r="H1971" i="17"/>
  <c r="H1709" i="17"/>
  <c r="H1298" i="17"/>
  <c r="H2232" i="17"/>
  <c r="H1931" i="17"/>
  <c r="H1584" i="17"/>
  <c r="H1240" i="17"/>
  <c r="H3226" i="17"/>
  <c r="H3082" i="17"/>
  <c r="H2956" i="17"/>
  <c r="H2848" i="17"/>
  <c r="H2704" i="17"/>
  <c r="H2608" i="17"/>
  <c r="H2518" i="17"/>
  <c r="H2410" i="17"/>
  <c r="H2320" i="17"/>
  <c r="H2153" i="17"/>
  <c r="H1891" i="17"/>
  <c r="H1675" i="17"/>
  <c r="H1443" i="17"/>
  <c r="H894" i="17"/>
  <c r="H84" i="17"/>
  <c r="H174" i="17"/>
  <c r="H282" i="17"/>
  <c r="H372" i="17"/>
  <c r="H462" i="17"/>
  <c r="H61" i="17"/>
  <c r="H151" i="17"/>
  <c r="H64" i="17"/>
  <c r="H253" i="17"/>
  <c r="H469" i="17"/>
  <c r="H587" i="17"/>
  <c r="H695" i="17"/>
  <c r="H785" i="17"/>
  <c r="H299" i="17"/>
  <c r="H44" i="17"/>
  <c r="H173" i="17"/>
  <c r="H385" i="17"/>
  <c r="H570" i="17"/>
  <c r="H660" i="17"/>
  <c r="H15" i="17"/>
  <c r="H451" i="17"/>
  <c r="H117" i="17"/>
  <c r="H281" i="17"/>
  <c r="H82" i="17"/>
  <c r="H230" i="17"/>
  <c r="H69" i="17"/>
  <c r="H244" i="17"/>
  <c r="H460" i="17"/>
  <c r="H585" i="17"/>
  <c r="H693" i="17"/>
  <c r="H34" i="17"/>
  <c r="H171" i="17"/>
  <c r="H452" i="17"/>
  <c r="H644" i="17"/>
  <c r="H841" i="17"/>
  <c r="H949" i="17"/>
  <c r="H1039" i="17"/>
  <c r="H1129" i="17"/>
  <c r="H1237" i="17"/>
  <c r="H1327" i="17"/>
  <c r="H565" i="17"/>
  <c r="H340" i="17"/>
  <c r="H866" i="17"/>
  <c r="H956" i="17"/>
  <c r="H1064" i="17"/>
  <c r="H1154" i="17"/>
  <c r="H1244" i="17"/>
  <c r="H574" i="17"/>
  <c r="H750" i="17"/>
  <c r="H439" i="17"/>
  <c r="H512" i="17"/>
  <c r="H251" i="17"/>
  <c r="H441" i="17"/>
  <c r="H795" i="17"/>
  <c r="H682" i="17"/>
  <c r="H942" i="17"/>
  <c r="H1072" i="17"/>
  <c r="H1180" i="17"/>
  <c r="H1299" i="17"/>
  <c r="H1399" i="17"/>
  <c r="H1471" i="17"/>
  <c r="H1401" i="17"/>
  <c r="H1755" i="17"/>
  <c r="H3244" i="17"/>
  <c r="H2536" i="17"/>
  <c r="H1505" i="17"/>
  <c r="H444" i="17"/>
  <c r="H569" i="17"/>
  <c r="H339" i="17"/>
  <c r="H242" i="17"/>
  <c r="H567" i="17"/>
  <c r="H816" i="17"/>
  <c r="H428" i="17"/>
  <c r="H1226" i="17"/>
  <c r="H416" i="17"/>
  <c r="H655" i="17"/>
  <c r="H1036" i="17"/>
  <c r="H1230" i="17"/>
  <c r="H1423" i="17"/>
  <c r="H774" i="17"/>
  <c r="H640" i="17"/>
  <c r="H1073" i="17"/>
  <c r="H1317" i="17"/>
  <c r="H768" i="17"/>
  <c r="H1251" i="17"/>
  <c r="H1490" i="17"/>
  <c r="H1580" i="17"/>
  <c r="H1688" i="17"/>
  <c r="H1778" i="17"/>
  <c r="H1868" i="17"/>
  <c r="H1976" i="17"/>
  <c r="H2066" i="17"/>
  <c r="H2156" i="17"/>
  <c r="H2264" i="17"/>
  <c r="H881" i="17"/>
  <c r="H1167" i="17"/>
  <c r="H1446" i="17"/>
  <c r="H959" i="17"/>
  <c r="H891" i="17"/>
  <c r="H813" i="17"/>
  <c r="H939" i="17"/>
  <c r="H2146" i="17"/>
  <c r="H1884" i="17"/>
  <c r="H1668" i="17"/>
  <c r="H1457" i="17"/>
  <c r="H903" i="17"/>
  <c r="H1379" i="17"/>
  <c r="H1735" i="17"/>
  <c r="H3238" i="17"/>
  <c r="H2530" i="17"/>
  <c r="H1492" i="17"/>
  <c r="H450" i="17"/>
  <c r="H575" i="17"/>
  <c r="H352" i="17"/>
  <c r="H255" i="17"/>
  <c r="H573" i="17"/>
  <c r="H829" i="17"/>
  <c r="H517" i="17"/>
  <c r="H1232" i="17"/>
  <c r="H425" i="17"/>
  <c r="H870" i="17"/>
  <c r="H1043" i="17"/>
  <c r="H1245" i="17"/>
  <c r="H1429" i="17"/>
  <c r="H789" i="17"/>
  <c r="H680" i="17"/>
  <c r="H1089" i="17"/>
  <c r="H1340" i="17"/>
  <c r="H776" i="17"/>
  <c r="H1274" i="17"/>
  <c r="H1496" i="17"/>
  <c r="H1586" i="17"/>
  <c r="H1694" i="17"/>
  <c r="H1784" i="17"/>
  <c r="H1874" i="17"/>
  <c r="H1982" i="17"/>
  <c r="H2072" i="17"/>
  <c r="H2162" i="17"/>
  <c r="H2270" i="17"/>
  <c r="H897" i="17"/>
  <c r="H1182" i="17"/>
  <c r="H1466" i="17"/>
  <c r="H975" i="17"/>
  <c r="H922" i="17"/>
  <c r="H838" i="17"/>
  <c r="H977" i="17"/>
  <c r="H2133" i="17"/>
  <c r="H1871" i="17"/>
  <c r="H1655" i="17"/>
  <c r="H1450" i="17"/>
  <c r="H855" i="17"/>
  <c r="H2207" i="17"/>
  <c r="H1437" i="17"/>
  <c r="H3136" i="17"/>
  <c r="H2446" i="17"/>
  <c r="H1116" i="17"/>
  <c r="H25" i="17"/>
  <c r="H659" i="17"/>
  <c r="H534" i="17"/>
  <c r="H32" i="17"/>
  <c r="H657" i="17"/>
  <c r="H913" i="17"/>
  <c r="H790" i="17"/>
  <c r="H511" i="17"/>
  <c r="H386" i="17"/>
  <c r="H885" i="17"/>
  <c r="H1050" i="17"/>
  <c r="H1252" i="17"/>
  <c r="H1435" i="17"/>
  <c r="H812" i="17"/>
  <c r="H808" i="17"/>
  <c r="H1096" i="17"/>
  <c r="H1347" i="17"/>
  <c r="H904" i="17"/>
  <c r="H1281" i="17"/>
  <c r="H1502" i="17"/>
  <c r="H1610" i="17"/>
  <c r="H1700" i="17"/>
  <c r="H1790" i="17"/>
  <c r="H1898" i="17"/>
  <c r="H1988" i="17"/>
  <c r="H2078" i="17"/>
  <c r="H2186" i="17"/>
  <c r="H2276" i="17"/>
  <c r="H912" i="17"/>
  <c r="H1236" i="17"/>
  <c r="H475" i="17"/>
  <c r="H1013" i="17"/>
  <c r="H1030" i="17"/>
  <c r="H845" i="17"/>
  <c r="H1008" i="17"/>
  <c r="H2074" i="17"/>
  <c r="H1858" i="17"/>
  <c r="H1642" i="17"/>
  <c r="H1313" i="17"/>
  <c r="H787" i="17"/>
  <c r="H2148" i="17"/>
  <c r="H1378" i="17"/>
  <c r="H3094" i="17"/>
  <c r="H2422" i="17"/>
  <c r="H987" i="17"/>
  <c r="H49" i="17"/>
  <c r="H683" i="17"/>
  <c r="H558" i="17"/>
  <c r="H68" i="17"/>
  <c r="H681" i="17"/>
  <c r="H937" i="17"/>
  <c r="H315" i="17"/>
  <c r="H550" i="17"/>
  <c r="H497" i="17"/>
  <c r="H892" i="17"/>
  <c r="H1108" i="17"/>
  <c r="H1259" i="17"/>
  <c r="H1441" i="17"/>
  <c r="H1280" i="17"/>
  <c r="H857" i="17"/>
  <c r="H1127" i="17"/>
  <c r="H1360" i="17"/>
  <c r="H927" i="17"/>
  <c r="H1288" i="17"/>
  <c r="H1508" i="17"/>
  <c r="H1616" i="17"/>
  <c r="H1706" i="17"/>
  <c r="H1796" i="17"/>
  <c r="H1904" i="17"/>
  <c r="H1994" i="17"/>
  <c r="H2084" i="17"/>
  <c r="H2192" i="17"/>
  <c r="H2282" i="17"/>
  <c r="H951" i="17"/>
  <c r="H1296" i="17"/>
  <c r="H529" i="17"/>
  <c r="H1044" i="17"/>
  <c r="H1068" i="17"/>
  <c r="H861" i="17"/>
  <c r="H1031" i="17"/>
  <c r="H2061" i="17"/>
  <c r="H1845" i="17"/>
  <c r="H1629" i="17"/>
  <c r="H1304" i="17"/>
  <c r="H688" i="17"/>
  <c r="H1860" i="17"/>
  <c r="H2278" i="17"/>
  <c r="H2992" i="17"/>
  <c r="H2338" i="17"/>
  <c r="H66" i="17"/>
  <c r="H133" i="17"/>
  <c r="H767" i="17"/>
  <c r="H642" i="17"/>
  <c r="H190" i="17"/>
  <c r="H765" i="17"/>
  <c r="H1021" i="17"/>
  <c r="H848" i="17"/>
  <c r="H718" i="17"/>
  <c r="H547" i="17"/>
  <c r="H899" i="17"/>
  <c r="H1115" i="17"/>
  <c r="H1266" i="17"/>
  <c r="H1447" i="17"/>
  <c r="H1293" i="17"/>
  <c r="H873" i="17"/>
  <c r="H1134" i="17"/>
  <c r="H1373" i="17"/>
  <c r="H958" i="17"/>
  <c r="H1354" i="17"/>
  <c r="H1514" i="17"/>
  <c r="H1622" i="17"/>
  <c r="H1712" i="17"/>
  <c r="H1802" i="17"/>
  <c r="H1910" i="17"/>
  <c r="H2000" i="17"/>
  <c r="H2090" i="17"/>
  <c r="H2198" i="17"/>
  <c r="H370" i="17"/>
  <c r="H966" i="17"/>
  <c r="H1311" i="17"/>
  <c r="H562" i="17"/>
  <c r="H1067" i="17"/>
  <c r="H1084" i="17"/>
  <c r="H353" i="17"/>
  <c r="H1047" i="17"/>
  <c r="H2041" i="17"/>
  <c r="H1825" i="17"/>
  <c r="H1609" i="17"/>
  <c r="H1287" i="17"/>
  <c r="H656" i="17"/>
  <c r="H1847" i="17"/>
  <c r="H2265" i="17"/>
  <c r="H2986" i="17"/>
  <c r="H2332" i="17"/>
  <c r="H72" i="17"/>
  <c r="H139" i="17"/>
  <c r="H773" i="17"/>
  <c r="H648" i="17"/>
  <c r="H197" i="17"/>
  <c r="H771" i="17"/>
  <c r="H1027" i="17"/>
  <c r="H854" i="17"/>
  <c r="H734" i="17"/>
  <c r="H728" i="17"/>
  <c r="H906" i="17"/>
  <c r="H1122" i="17"/>
  <c r="H1351" i="17"/>
  <c r="H1453" i="17"/>
  <c r="H302" i="17"/>
  <c r="H880" i="17"/>
  <c r="H1150" i="17"/>
  <c r="H1432" i="17"/>
  <c r="H996" i="17"/>
  <c r="H1367" i="17"/>
  <c r="H1538" i="17"/>
  <c r="H1628" i="17"/>
  <c r="H1718" i="17"/>
  <c r="H1826" i="17"/>
  <c r="H1916" i="17"/>
  <c r="H2006" i="17"/>
  <c r="H2114" i="17"/>
  <c r="H2204" i="17"/>
  <c r="H393" i="17"/>
  <c r="H1020" i="17"/>
  <c r="H1326" i="17"/>
  <c r="H703" i="17"/>
  <c r="H1175" i="17"/>
  <c r="H1107" i="17"/>
  <c r="H607" i="17"/>
  <c r="H2244" i="17"/>
  <c r="H2028" i="17"/>
  <c r="H1812" i="17"/>
  <c r="H1557" i="17"/>
  <c r="H1271" i="17"/>
  <c r="H601" i="17"/>
  <c r="H752" i="17"/>
  <c r="H1559" i="17"/>
  <c r="H2016" i="17"/>
  <c r="H2866" i="17"/>
  <c r="H2199" i="17"/>
  <c r="H156" i="17"/>
  <c r="H35" i="17"/>
  <c r="H260" i="17"/>
  <c r="H732" i="17"/>
  <c r="H40" i="17"/>
  <c r="H142" i="17"/>
  <c r="H1111" i="17"/>
  <c r="H938" i="17"/>
  <c r="H389" i="17"/>
  <c r="H1305" i="17"/>
  <c r="H921" i="17"/>
  <c r="H1137" i="17"/>
  <c r="H1357" i="17"/>
  <c r="H1459" i="17"/>
  <c r="H369" i="17"/>
  <c r="H911" i="17"/>
  <c r="H1181" i="17"/>
  <c r="H1445" i="17"/>
  <c r="H1012" i="17"/>
  <c r="H1380" i="17"/>
  <c r="H1544" i="17"/>
  <c r="H1634" i="17"/>
  <c r="H1724" i="17"/>
  <c r="H1832" i="17"/>
  <c r="H1922" i="17"/>
  <c r="H2012" i="17"/>
  <c r="H2120" i="17"/>
  <c r="H2210" i="17"/>
  <c r="H427" i="17"/>
  <c r="H1059" i="17"/>
  <c r="H1334" i="17"/>
  <c r="H712" i="17"/>
  <c r="H328" i="17"/>
  <c r="H1138" i="17"/>
  <c r="H697" i="17"/>
  <c r="H2231" i="17"/>
  <c r="H2015" i="17"/>
  <c r="H1799" i="17"/>
  <c r="H1537" i="17"/>
  <c r="H1264" i="17"/>
  <c r="H394" i="17"/>
  <c r="H1810" i="17"/>
  <c r="H1546" i="17"/>
  <c r="H2003" i="17"/>
  <c r="H2860" i="17"/>
  <c r="H2179" i="17"/>
  <c r="H162" i="17"/>
  <c r="H50" i="17"/>
  <c r="H273" i="17"/>
  <c r="H738" i="17"/>
  <c r="H47" i="17"/>
  <c r="H149" i="17"/>
  <c r="H1117" i="17"/>
  <c r="H944" i="17"/>
  <c r="H406" i="17"/>
  <c r="H1318" i="17"/>
  <c r="H928" i="17"/>
  <c r="H1144" i="17"/>
  <c r="H1363" i="17"/>
  <c r="H1465" i="17"/>
  <c r="H491" i="17"/>
  <c r="H918" i="17"/>
  <c r="H1197" i="17"/>
  <c r="H1458" i="17"/>
  <c r="H1035" i="17"/>
  <c r="H1400" i="17"/>
  <c r="H1550" i="17"/>
  <c r="H1640" i="17"/>
  <c r="H1730" i="17"/>
  <c r="H1838" i="17"/>
  <c r="H1928" i="17"/>
  <c r="H2018" i="17"/>
  <c r="H2126" i="17"/>
  <c r="H2216" i="17"/>
  <c r="H632" i="17"/>
  <c r="H1074" i="17"/>
  <c r="H1341" i="17"/>
  <c r="H722" i="17"/>
  <c r="H625" i="17"/>
  <c r="H1176" i="17"/>
  <c r="H715" i="17"/>
  <c r="H2218" i="17"/>
  <c r="H2002" i="17"/>
  <c r="H1786" i="17"/>
  <c r="H1524" i="17"/>
  <c r="H1247" i="17"/>
  <c r="H1907" i="17"/>
  <c r="H1241" i="17"/>
  <c r="H1715" i="17"/>
  <c r="H2740" i="17"/>
  <c r="H1983" i="17"/>
  <c r="H246" i="17"/>
  <c r="H172" i="17"/>
  <c r="H476" i="17"/>
  <c r="H359" i="17"/>
  <c r="H177" i="17"/>
  <c r="H285" i="17"/>
  <c r="H1201" i="17"/>
  <c r="H1028" i="17"/>
  <c r="H367" i="17"/>
  <c r="H1331" i="17"/>
  <c r="H1000" i="17"/>
  <c r="H1151" i="17"/>
  <c r="H1369" i="17"/>
  <c r="H674" i="17"/>
  <c r="H530" i="17"/>
  <c r="H934" i="17"/>
  <c r="H1258" i="17"/>
  <c r="H571" i="17"/>
  <c r="H1066" i="17"/>
  <c r="H1452" i="17"/>
  <c r="H1556" i="17"/>
  <c r="H1646" i="17"/>
  <c r="H1754" i="17"/>
  <c r="H1844" i="17"/>
  <c r="H1934" i="17"/>
  <c r="H2042" i="17"/>
  <c r="H2132" i="17"/>
  <c r="H2222" i="17"/>
  <c r="H802" i="17"/>
  <c r="H1090" i="17"/>
  <c r="H1348" i="17"/>
  <c r="H851" i="17"/>
  <c r="H634" i="17"/>
  <c r="H554" i="17"/>
  <c r="H831" i="17"/>
  <c r="H2205" i="17"/>
  <c r="H1989" i="17"/>
  <c r="H1727" i="17"/>
  <c r="H1511" i="17"/>
  <c r="H1239" i="17"/>
  <c r="H2057" i="17"/>
  <c r="H2056" i="17"/>
  <c r="H1265" i="17"/>
  <c r="H2626" i="17"/>
  <c r="H1721" i="17"/>
  <c r="H354" i="17"/>
  <c r="H423" i="17"/>
  <c r="H152" i="17"/>
  <c r="H88" i="17"/>
  <c r="H421" i="17"/>
  <c r="H604" i="17"/>
  <c r="H1309" i="17"/>
  <c r="H1136" i="17"/>
  <c r="H584" i="17"/>
  <c r="H578" i="17"/>
  <c r="H1014" i="17"/>
  <c r="H1216" i="17"/>
  <c r="H1381" i="17"/>
  <c r="H739" i="17"/>
  <c r="H200" i="17"/>
  <c r="H981" i="17"/>
  <c r="H1302" i="17"/>
  <c r="H650" i="17"/>
  <c r="H1120" i="17"/>
  <c r="H1478" i="17"/>
  <c r="H1568" i="17"/>
  <c r="H1658" i="17"/>
  <c r="H1766" i="17"/>
  <c r="H1856" i="17"/>
  <c r="H1946" i="17"/>
  <c r="H2054" i="17"/>
  <c r="H2144" i="17"/>
  <c r="H2234" i="17"/>
  <c r="H858" i="17"/>
  <c r="H1113" i="17"/>
  <c r="H1374" i="17"/>
  <c r="H905" i="17"/>
  <c r="H852" i="17"/>
  <c r="H616" i="17"/>
  <c r="H900" i="17"/>
  <c r="H2172" i="17"/>
  <c r="H1956" i="17"/>
  <c r="H1701" i="17"/>
  <c r="H1485" i="17"/>
  <c r="H1133" i="17"/>
  <c r="H1939" i="17"/>
  <c r="H2043" i="17"/>
  <c r="H1257" i="17"/>
  <c r="H2620" i="17"/>
  <c r="H1708" i="17"/>
  <c r="H360" i="17"/>
  <c r="H436" i="17"/>
  <c r="H159" i="17"/>
  <c r="H95" i="17"/>
  <c r="H434" i="17"/>
  <c r="H620" i="17"/>
  <c r="H1315" i="17"/>
  <c r="H1142" i="17"/>
  <c r="H592" i="17"/>
  <c r="H608" i="17"/>
  <c r="H1029" i="17"/>
  <c r="H1223" i="17"/>
  <c r="H1387" i="17"/>
  <c r="H766" i="17"/>
  <c r="H631" i="17"/>
  <c r="H1042" i="17"/>
  <c r="H1310" i="17"/>
  <c r="H730" i="17"/>
  <c r="H1228" i="17"/>
  <c r="H1484" i="17"/>
  <c r="H1574" i="17"/>
  <c r="H1682" i="17"/>
  <c r="H1772" i="17"/>
  <c r="H1862" i="17"/>
  <c r="H1970" i="17"/>
  <c r="H2060" i="17"/>
  <c r="H2150" i="17"/>
  <c r="H2258" i="17"/>
  <c r="H874" i="17"/>
  <c r="H1128" i="17"/>
  <c r="H1433" i="17"/>
  <c r="H936" i="17"/>
  <c r="H868" i="17"/>
  <c r="H805" i="17"/>
  <c r="H923" i="17"/>
  <c r="H2159" i="17"/>
  <c r="H1897" i="17"/>
  <c r="H1681" i="17"/>
  <c r="H1464" i="17"/>
  <c r="H948" i="17"/>
  <c r="H1881" i="17"/>
  <c r="H1052" i="17"/>
  <c r="H1472" i="17"/>
  <c r="H867" i="17"/>
  <c r="H887" i="17"/>
  <c r="H479" i="17"/>
  <c r="H1562" i="17"/>
  <c r="H704" i="17"/>
  <c r="H1656" i="17"/>
  <c r="H507" i="17"/>
  <c r="H1652" i="17"/>
  <c r="H586" i="17"/>
  <c r="H2716" i="17"/>
  <c r="H1007" i="17"/>
  <c r="H1760" i="17"/>
  <c r="H869" i="17"/>
  <c r="H1924" i="17"/>
  <c r="H1158" i="17"/>
  <c r="H1850" i="17"/>
  <c r="H2185" i="17"/>
  <c r="H270" i="17"/>
  <c r="H1375" i="17"/>
  <c r="H1940" i="17"/>
  <c r="H1969" i="17"/>
  <c r="H220" i="17"/>
  <c r="H721" i="17"/>
  <c r="H2048" i="17"/>
  <c r="H1714" i="17"/>
  <c r="H22" i="17"/>
  <c r="H435" i="17"/>
  <c r="H2138" i="17"/>
  <c r="H1498" i="17"/>
  <c r="H418" i="17"/>
  <c r="H965" i="17"/>
  <c r="H2228" i="17"/>
  <c r="H1168" i="17"/>
  <c r="H403" i="17"/>
  <c r="H602" i="17"/>
  <c r="H1097" i="17"/>
  <c r="H1225" i="17"/>
  <c r="H1104" i="17"/>
  <c r="H1361" i="17"/>
  <c r="H218" i="17"/>
  <c r="H1295" i="17"/>
  <c r="H843" i="17"/>
  <c r="I3603" i="17"/>
  <c r="I3458" i="17"/>
  <c r="I3292" i="17"/>
  <c r="I3589" i="17"/>
  <c r="I3593" i="17"/>
  <c r="I3531" i="17"/>
  <c r="I3496" i="17"/>
  <c r="I3483" i="17"/>
  <c r="I3472" i="17"/>
  <c r="I3517" i="17"/>
  <c r="I3501" i="17"/>
  <c r="I3664" i="17"/>
  <c r="I3404" i="17"/>
  <c r="I1718" i="17"/>
  <c r="I3535" i="17"/>
  <c r="I3430" i="17"/>
  <c r="I2673" i="17"/>
  <c r="I3601" i="17"/>
  <c r="I1243" i="17"/>
  <c r="I2626" i="17"/>
  <c r="I3196" i="17"/>
  <c r="I3374" i="17"/>
  <c r="I3581" i="17"/>
  <c r="I3436" i="17"/>
  <c r="I2857" i="17"/>
  <c r="I3629" i="17"/>
  <c r="I144" i="17"/>
  <c r="I288" i="17"/>
  <c r="I432" i="17"/>
  <c r="I575" i="17"/>
  <c r="I718" i="17"/>
  <c r="I873" i="17"/>
  <c r="I1023" i="17"/>
  <c r="I133" i="17"/>
  <c r="I277" i="17"/>
  <c r="I421" i="17"/>
  <c r="I576" i="17"/>
  <c r="I719" i="17"/>
  <c r="I862" i="17"/>
  <c r="I1001" i="17"/>
  <c r="I134" i="17"/>
  <c r="I278" i="17"/>
  <c r="I422" i="17"/>
  <c r="I565" i="17"/>
  <c r="I708" i="17"/>
  <c r="I851" i="17"/>
  <c r="I1013" i="17"/>
  <c r="I123" i="17"/>
  <c r="I267" i="17"/>
  <c r="I411" i="17"/>
  <c r="I76" i="17"/>
  <c r="I220" i="17"/>
  <c r="I364" i="17"/>
  <c r="I29" i="17"/>
  <c r="I173" i="17"/>
  <c r="I317" i="17"/>
  <c r="I66" i="17"/>
  <c r="I210" i="17"/>
  <c r="I354" i="17"/>
  <c r="I103" i="17"/>
  <c r="I247" i="17"/>
  <c r="I391" i="17"/>
  <c r="I68" i="17"/>
  <c r="I212" i="17"/>
  <c r="I356" i="17"/>
  <c r="I3250" i="17"/>
  <c r="I3505" i="17"/>
  <c r="I2147" i="17"/>
  <c r="I3429" i="17"/>
  <c r="I1830" i="17"/>
  <c r="I3543" i="17"/>
  <c r="I3446" i="17"/>
  <c r="I3138" i="17"/>
  <c r="I1196" i="17"/>
  <c r="I1636" i="17"/>
  <c r="I2730" i="17"/>
  <c r="I1534" i="17"/>
  <c r="I3639" i="17"/>
  <c r="I3425" i="17"/>
  <c r="I3273" i="17"/>
  <c r="I3449" i="17"/>
  <c r="I3580" i="17"/>
  <c r="I3260" i="17"/>
  <c r="I156" i="17"/>
  <c r="I300" i="17"/>
  <c r="I444" i="17"/>
  <c r="I587" i="17"/>
  <c r="I730" i="17"/>
  <c r="I884" i="17"/>
  <c r="I1035" i="17"/>
  <c r="I145" i="17"/>
  <c r="I289" i="17"/>
  <c r="I433" i="17"/>
  <c r="I588" i="17"/>
  <c r="I731" i="17"/>
  <c r="I874" i="17"/>
  <c r="I1012" i="17"/>
  <c r="I146" i="17"/>
  <c r="I290" i="17"/>
  <c r="I434" i="17"/>
  <c r="I577" i="17"/>
  <c r="I720" i="17"/>
  <c r="I863" i="17"/>
  <c r="I1025" i="17"/>
  <c r="I135" i="17"/>
  <c r="I279" i="17"/>
  <c r="I423" i="17"/>
  <c r="I88" i="17"/>
  <c r="I232" i="17"/>
  <c r="I376" i="17"/>
  <c r="I41" i="17"/>
  <c r="I185" i="17"/>
  <c r="I329" i="17"/>
  <c r="I78" i="17"/>
  <c r="I222" i="17"/>
  <c r="I366" i="17"/>
  <c r="I115" i="17"/>
  <c r="I259" i="17"/>
  <c r="I403" i="17"/>
  <c r="I80" i="17"/>
  <c r="I224" i="17"/>
  <c r="I368" i="17"/>
  <c r="I3321" i="17"/>
  <c r="I3393" i="17"/>
  <c r="I2183" i="17"/>
  <c r="I3445" i="17"/>
  <c r="I2495" i="17"/>
  <c r="I3567" i="17"/>
  <c r="I3455" i="17"/>
  <c r="I3217" i="17"/>
  <c r="I2331" i="17"/>
  <c r="I1867" i="17"/>
  <c r="I2785" i="17"/>
  <c r="I1669" i="17"/>
  <c r="I2868" i="17"/>
  <c r="I3620" i="17"/>
  <c r="I3649" i="17"/>
  <c r="I3557" i="17"/>
  <c r="I3412" i="17"/>
  <c r="I3633" i="17"/>
  <c r="I3613" i="17"/>
  <c r="I3529" i="17"/>
  <c r="I3569" i="17"/>
  <c r="I3424" i="17"/>
  <c r="I24" i="17"/>
  <c r="I168" i="17"/>
  <c r="I312" i="17"/>
  <c r="I456" i="17"/>
  <c r="I599" i="17"/>
  <c r="I742" i="17"/>
  <c r="I896" i="17"/>
  <c r="I13" i="17"/>
  <c r="I157" i="17"/>
  <c r="I301" i="17"/>
  <c r="I445" i="17"/>
  <c r="I600" i="17"/>
  <c r="I743" i="17"/>
  <c r="I885" i="17"/>
  <c r="I14" i="17"/>
  <c r="I158" i="17"/>
  <c r="I302" i="17"/>
  <c r="I446" i="17"/>
  <c r="I589" i="17"/>
  <c r="I732" i="17"/>
  <c r="I875" i="17"/>
  <c r="I1037" i="17"/>
  <c r="I147" i="17"/>
  <c r="I291" i="17"/>
  <c r="I435" i="17"/>
  <c r="I100" i="17"/>
  <c r="I244" i="17"/>
  <c r="I388" i="17"/>
  <c r="I53" i="17"/>
  <c r="I197" i="17"/>
  <c r="I341" i="17"/>
  <c r="I90" i="17"/>
  <c r="I234" i="17"/>
  <c r="I378" i="17"/>
  <c r="I127" i="17"/>
  <c r="I271" i="17"/>
  <c r="I415" i="17"/>
  <c r="I92" i="17"/>
  <c r="I236" i="17"/>
  <c r="I380" i="17"/>
  <c r="I3652" i="17"/>
  <c r="I3457" i="17"/>
  <c r="I3302" i="17"/>
  <c r="I2764" i="17"/>
  <c r="I3470" i="17"/>
  <c r="I3073" i="17"/>
  <c r="I1397" i="17"/>
  <c r="I3463" i="17"/>
  <c r="I3242" i="17"/>
  <c r="I2458" i="17"/>
  <c r="I2279" i="17"/>
  <c r="I3012" i="17"/>
  <c r="I1797" i="17"/>
  <c r="I3614" i="17"/>
  <c r="I3548" i="17"/>
  <c r="I3469" i="17"/>
  <c r="I3641" i="17"/>
  <c r="I3561" i="17"/>
  <c r="I3547" i="17"/>
  <c r="I3433" i="17"/>
  <c r="I3285" i="17"/>
  <c r="I2922" i="17"/>
  <c r="I3477" i="17"/>
  <c r="I3137" i="17"/>
  <c r="I2184" i="17"/>
  <c r="I3471" i="17"/>
  <c r="I3309" i="17"/>
  <c r="I1197" i="17"/>
  <c r="I2651" i="17"/>
  <c r="I3105" i="17"/>
  <c r="I1535" i="17"/>
  <c r="I3083" i="17"/>
  <c r="I2946" i="17"/>
  <c r="I3577" i="17"/>
  <c r="I3549" i="17"/>
  <c r="I3388" i="17"/>
  <c r="I2561" i="17"/>
  <c r="I3634" i="17"/>
  <c r="I2674" i="17"/>
  <c r="I2436" i="17"/>
  <c r="I3442" i="17"/>
  <c r="I3661" i="17"/>
  <c r="I3084" i="17"/>
  <c r="I3485" i="17"/>
  <c r="I3162" i="17"/>
  <c r="I2483" i="17"/>
  <c r="I3495" i="17"/>
  <c r="I3369" i="17"/>
  <c r="I1747" i="17"/>
  <c r="I2810" i="17"/>
  <c r="I1294" i="17"/>
  <c r="I3482" i="17"/>
  <c r="I3443" i="17"/>
  <c r="I3451" i="17"/>
  <c r="I3541" i="17"/>
  <c r="I3523" i="17"/>
  <c r="I3626" i="17"/>
  <c r="I3410" i="17"/>
  <c r="I3660" i="17"/>
  <c r="I3148" i="17"/>
  <c r="I3509" i="17"/>
  <c r="I3368" i="17"/>
  <c r="I2684" i="17"/>
  <c r="I3575" i="17"/>
  <c r="I3423" i="17"/>
  <c r="I1943" i="17"/>
  <c r="I2890" i="17"/>
  <c r="I2047" i="17"/>
  <c r="I3602" i="17"/>
  <c r="I2706" i="17"/>
  <c r="I3515" i="17"/>
  <c r="I3362" i="17"/>
  <c r="I3646" i="17"/>
  <c r="I3417" i="17"/>
  <c r="I3659" i="17"/>
  <c r="I3227" i="17"/>
  <c r="I3574" i="17"/>
  <c r="I3413" i="17"/>
  <c r="I2698" i="17"/>
  <c r="I3608" i="17"/>
  <c r="I3503" i="17"/>
  <c r="I2292" i="17"/>
  <c r="I3116" i="17"/>
  <c r="I2229" i="17"/>
  <c r="I2594" i="17"/>
  <c r="I3530" i="17"/>
  <c r="I3562" i="17"/>
  <c r="I12" i="17"/>
  <c r="I3328" i="17"/>
  <c r="I3590" i="17"/>
  <c r="I3437" i="17"/>
  <c r="I2980" i="17"/>
  <c r="I3616" i="17"/>
  <c r="I3536" i="17"/>
  <c r="I2332" i="17"/>
  <c r="I3130" i="17"/>
  <c r="I2652" i="17"/>
  <c r="I3489" i="17"/>
  <c r="I3488" i="17"/>
  <c r="I2900" i="17"/>
  <c r="I3628" i="17"/>
  <c r="I3508" i="17"/>
  <c r="I3586" i="17"/>
  <c r="I96" i="17"/>
  <c r="I240" i="17"/>
  <c r="I384" i="17"/>
  <c r="I528" i="17"/>
  <c r="I670" i="17"/>
  <c r="I825" i="17"/>
  <c r="I977" i="17"/>
  <c r="I85" i="17"/>
  <c r="I229" i="17"/>
  <c r="I373" i="17"/>
  <c r="I517" i="17"/>
  <c r="I3542" i="17"/>
  <c r="I3663" i="17"/>
  <c r="I3386" i="17"/>
  <c r="I3607" i="17"/>
  <c r="I3518" i="17"/>
  <c r="I3329" i="17"/>
  <c r="I3640" i="17"/>
  <c r="I3560" i="17"/>
  <c r="I2796" i="17"/>
  <c r="I2265" i="17"/>
  <c r="I3026" i="17"/>
  <c r="I3363" i="17"/>
  <c r="I3464" i="17"/>
  <c r="I3484" i="17"/>
  <c r="I3621" i="17"/>
  <c r="I120" i="17"/>
  <c r="I264" i="17"/>
  <c r="I408" i="17"/>
  <c r="I552" i="17"/>
  <c r="I694" i="17"/>
  <c r="I849" i="17"/>
  <c r="I2914" i="17"/>
  <c r="I3662" i="17"/>
  <c r="I3394" i="17"/>
  <c r="I3615" i="17"/>
  <c r="I3527" i="17"/>
  <c r="I3387" i="17"/>
  <c r="I2580" i="17"/>
  <c r="I3568" i="17"/>
  <c r="I2889" i="17"/>
  <c r="I2293" i="17"/>
  <c r="I3106" i="17"/>
  <c r="I3001" i="17"/>
  <c r="I3502" i="17"/>
  <c r="I3658" i="17"/>
  <c r="I3416" i="17"/>
  <c r="I3573" i="17"/>
  <c r="I3431" i="17"/>
  <c r="I3627" i="17"/>
  <c r="I3370" i="17"/>
  <c r="I132" i="17"/>
  <c r="I372" i="17"/>
  <c r="I635" i="17"/>
  <c r="I908" i="17"/>
  <c r="I73" i="17"/>
  <c r="I313" i="17"/>
  <c r="I505" i="17"/>
  <c r="I707" i="17"/>
  <c r="I920" i="17"/>
  <c r="I86" i="17"/>
  <c r="I266" i="17"/>
  <c r="I482" i="17"/>
  <c r="I660" i="17"/>
  <c r="I839" i="17"/>
  <c r="I39" i="17"/>
  <c r="I219" i="17"/>
  <c r="I399" i="17"/>
  <c r="I136" i="17"/>
  <c r="I316" i="17"/>
  <c r="I17" i="17"/>
  <c r="I233" i="17"/>
  <c r="I18" i="17"/>
  <c r="I198" i="17"/>
  <c r="I19" i="17"/>
  <c r="I199" i="17"/>
  <c r="I379" i="17"/>
  <c r="I128" i="17"/>
  <c r="I308" i="17"/>
  <c r="I488" i="17"/>
  <c r="I631" i="17"/>
  <c r="I94" i="17"/>
  <c r="I238" i="17"/>
  <c r="I382" i="17"/>
  <c r="I486" i="17"/>
  <c r="I698" i="17"/>
  <c r="I888" i="17"/>
  <c r="I1072" i="17"/>
  <c r="I1212" i="17"/>
  <c r="I1354" i="17"/>
  <c r="I1491" i="17"/>
  <c r="I461" i="17"/>
  <c r="I680" i="17"/>
  <c r="I872" i="17"/>
  <c r="I1049" i="17"/>
  <c r="I1189" i="17"/>
  <c r="I1332" i="17"/>
  <c r="I1481" i="17"/>
  <c r="I431" i="17"/>
  <c r="I664" i="17"/>
  <c r="I858" i="17"/>
  <c r="I1039" i="17"/>
  <c r="I1179" i="17"/>
  <c r="I1321" i="17"/>
  <c r="I1458" i="17"/>
  <c r="I395" i="17"/>
  <c r="I649" i="17"/>
  <c r="I844" i="17"/>
  <c r="I1026" i="17"/>
  <c r="I189" i="17"/>
  <c r="I597" i="17"/>
  <c r="I799" i="17"/>
  <c r="I997" i="17"/>
  <c r="I47" i="17"/>
  <c r="I562" i="17"/>
  <c r="I770" i="17"/>
  <c r="I969" i="17"/>
  <c r="I1136" i="17"/>
  <c r="I549" i="17"/>
  <c r="I753" i="17"/>
  <c r="I939" i="17"/>
  <c r="I1113" i="17"/>
  <c r="I514" i="17"/>
  <c r="I724" i="17"/>
  <c r="I911" i="17"/>
  <c r="I153" i="17"/>
  <c r="I590" i="17"/>
  <c r="I793" i="17"/>
  <c r="I991" i="17"/>
  <c r="I640" i="17"/>
  <c r="I1185" i="17"/>
  <c r="I1374" i="17"/>
  <c r="I1574" i="17"/>
  <c r="I1719" i="17"/>
  <c r="I1875" i="17"/>
  <c r="I1998" i="17"/>
  <c r="I2138" i="17"/>
  <c r="I992" i="17"/>
  <c r="I1267" i="17"/>
  <c r="I1465" i="17"/>
  <c r="I1642" i="17"/>
  <c r="I1788" i="17"/>
  <c r="I1928" i="17"/>
  <c r="I2092" i="17"/>
  <c r="I900" i="17"/>
  <c r="I1253" i="17"/>
  <c r="I1436" i="17"/>
  <c r="I1598" i="17"/>
  <c r="I1744" i="17"/>
  <c r="I1876" i="17"/>
  <c r="I2009" i="17"/>
  <c r="I2130" i="17"/>
  <c r="I1002" i="17"/>
  <c r="I1286" i="17"/>
  <c r="I1467" i="17"/>
  <c r="I1644" i="17"/>
  <c r="I1790" i="17"/>
  <c r="I1930" i="17"/>
  <c r="I2093" i="17"/>
  <c r="I957" i="17"/>
  <c r="I1255" i="17"/>
  <c r="I1438" i="17"/>
  <c r="I853" i="17"/>
  <c r="I1223" i="17"/>
  <c r="I1424" i="17"/>
  <c r="I855" i="17"/>
  <c r="I1242" i="17"/>
  <c r="I1440" i="17"/>
  <c r="I1105" i="17"/>
  <c r="I555" i="17"/>
  <c r="I1429" i="17"/>
  <c r="I1673" i="17"/>
  <c r="I1880" i="17"/>
  <c r="I2061" i="17"/>
  <c r="I2281" i="17"/>
  <c r="I2419" i="17"/>
  <c r="I2563" i="17"/>
  <c r="I2707" i="17"/>
  <c r="I2851" i="17"/>
  <c r="I2995" i="17"/>
  <c r="I3139" i="17"/>
  <c r="I605" i="17"/>
  <c r="I1430" i="17"/>
  <c r="I1706" i="17"/>
  <c r="I1913" i="17"/>
  <c r="I2124" i="17"/>
  <c r="I2260" i="17"/>
  <c r="I2387" i="17"/>
  <c r="I2531" i="17"/>
  <c r="I2675" i="17"/>
  <c r="I2819" i="17"/>
  <c r="I2963" i="17"/>
  <c r="I3107" i="17"/>
  <c r="I3251" i="17"/>
  <c r="I3330" i="17"/>
  <c r="I3228" i="17"/>
  <c r="I3514" i="17"/>
  <c r="I3356" i="17"/>
  <c r="I180" i="17"/>
  <c r="I396" i="17"/>
  <c r="I646" i="17"/>
  <c r="I919" i="17"/>
  <c r="I97" i="17"/>
  <c r="I325" i="17"/>
  <c r="I529" i="17"/>
  <c r="I755" i="17"/>
  <c r="I931" i="17"/>
  <c r="I98" i="17"/>
  <c r="I314" i="17"/>
  <c r="I494" i="17"/>
  <c r="I672" i="17"/>
  <c r="I886" i="17"/>
  <c r="I51" i="17"/>
  <c r="I231" i="17"/>
  <c r="I447" i="17"/>
  <c r="I148" i="17"/>
  <c r="I328" i="17"/>
  <c r="I65" i="17"/>
  <c r="I245" i="17"/>
  <c r="I30" i="17"/>
  <c r="I246" i="17"/>
  <c r="I31" i="17"/>
  <c r="I211" i="17"/>
  <c r="I427" i="17"/>
  <c r="I140" i="17"/>
  <c r="I320" i="17"/>
  <c r="I500" i="17"/>
  <c r="I654" i="17"/>
  <c r="I106" i="17"/>
  <c r="I250" i="17"/>
  <c r="I394" i="17"/>
  <c r="I503" i="17"/>
  <c r="I714" i="17"/>
  <c r="I903" i="17"/>
  <c r="I1084" i="17"/>
  <c r="I1224" i="17"/>
  <c r="I1365" i="17"/>
  <c r="I1514" i="17"/>
  <c r="I487" i="17"/>
  <c r="I699" i="17"/>
  <c r="I889" i="17"/>
  <c r="I1061" i="17"/>
  <c r="I1201" i="17"/>
  <c r="I1344" i="17"/>
  <c r="I1492" i="17"/>
  <c r="I462" i="17"/>
  <c r="I681" i="17"/>
  <c r="I876" i="17"/>
  <c r="I1050" i="17"/>
  <c r="I1190" i="17"/>
  <c r="I1333" i="17"/>
  <c r="I1470" i="17"/>
  <c r="I437" i="17"/>
  <c r="I665" i="17"/>
  <c r="I859" i="17"/>
  <c r="I1040" i="17"/>
  <c r="I261" i="17"/>
  <c r="I616" i="17"/>
  <c r="I830" i="17"/>
  <c r="I1010" i="17"/>
  <c r="I119" i="17"/>
  <c r="I581" i="17"/>
  <c r="I785" i="17"/>
  <c r="I998" i="17"/>
  <c r="I57" i="17"/>
  <c r="I566" i="17"/>
  <c r="I771" i="17"/>
  <c r="I970" i="17"/>
  <c r="I1125" i="17"/>
  <c r="I533" i="17"/>
  <c r="I739" i="17"/>
  <c r="I926" i="17"/>
  <c r="I225" i="17"/>
  <c r="I606" i="17"/>
  <c r="I808" i="17"/>
  <c r="I1004" i="17"/>
  <c r="I710" i="17"/>
  <c r="I1203" i="17"/>
  <c r="I1417" i="17"/>
  <c r="I1585" i="17"/>
  <c r="I1731" i="17"/>
  <c r="I1885" i="17"/>
  <c r="I2017" i="17"/>
  <c r="I2148" i="17"/>
  <c r="I1046" i="17"/>
  <c r="I1281" i="17"/>
  <c r="I1497" i="17"/>
  <c r="I1653" i="17"/>
  <c r="I1799" i="17"/>
  <c r="I1938" i="17"/>
  <c r="I2101" i="17"/>
  <c r="I947" i="17"/>
  <c r="I1268" i="17"/>
  <c r="I1451" i="17"/>
  <c r="I1609" i="17"/>
  <c r="I1755" i="17"/>
  <c r="I1887" i="17"/>
  <c r="I2019" i="17"/>
  <c r="I2139" i="17"/>
  <c r="I1092" i="17"/>
  <c r="I1301" i="17"/>
  <c r="I1484" i="17"/>
  <c r="I1655" i="17"/>
  <c r="I1801" i="17"/>
  <c r="I1940" i="17"/>
  <c r="I2103" i="17"/>
  <c r="I1003" i="17"/>
  <c r="I1270" i="17"/>
  <c r="I1453" i="17"/>
  <c r="I912" i="17"/>
  <c r="I1241" i="17"/>
  <c r="I1439" i="17"/>
  <c r="I913" i="17"/>
  <c r="I1257" i="17"/>
  <c r="I1455" i="17"/>
  <c r="I1138" i="17"/>
  <c r="I758" i="17"/>
  <c r="I1474" i="17"/>
  <c r="I1691" i="17"/>
  <c r="I1894" i="17"/>
  <c r="I2077" i="17"/>
  <c r="I2288" i="17"/>
  <c r="I2432" i="17"/>
  <c r="I2576" i="17"/>
  <c r="I2720" i="17"/>
  <c r="I2864" i="17"/>
  <c r="I3008" i="17"/>
  <c r="I3152" i="17"/>
  <c r="I761" i="17"/>
  <c r="I1475" i="17"/>
  <c r="I1725" i="17"/>
  <c r="I1931" i="17"/>
  <c r="I2151" i="17"/>
  <c r="I2267" i="17"/>
  <c r="I2400" i="17"/>
  <c r="I2544" i="17"/>
  <c r="I2688" i="17"/>
  <c r="I2832" i="17"/>
  <c r="I2976" i="17"/>
  <c r="I3120" i="17"/>
  <c r="I3264" i="17"/>
  <c r="I3336" i="17"/>
  <c r="I3380" i="17"/>
  <c r="I3632" i="17"/>
  <c r="I3554" i="17"/>
  <c r="I3556" i="17"/>
  <c r="I192" i="17"/>
  <c r="I420" i="17"/>
  <c r="I658" i="17"/>
  <c r="I930" i="17"/>
  <c r="I109" i="17"/>
  <c r="I337" i="17"/>
  <c r="I541" i="17"/>
  <c r="I767" i="17"/>
  <c r="I943" i="17"/>
  <c r="I110" i="17"/>
  <c r="I326" i="17"/>
  <c r="I506" i="17"/>
  <c r="I684" i="17"/>
  <c r="I898" i="17"/>
  <c r="I63" i="17"/>
  <c r="I243" i="17"/>
  <c r="I459" i="17"/>
  <c r="I160" i="17"/>
  <c r="I340" i="17"/>
  <c r="I77" i="17"/>
  <c r="I257" i="17"/>
  <c r="I42" i="17"/>
  <c r="I258" i="17"/>
  <c r="I43" i="17"/>
  <c r="I223" i="17"/>
  <c r="I439" i="17"/>
  <c r="I152" i="17"/>
  <c r="I332" i="17"/>
  <c r="I512" i="17"/>
  <c r="I666" i="17"/>
  <c r="I118" i="17"/>
  <c r="I262" i="17"/>
  <c r="I406" i="17"/>
  <c r="I522" i="17"/>
  <c r="I729" i="17"/>
  <c r="I916" i="17"/>
  <c r="I1095" i="17"/>
  <c r="I1236" i="17"/>
  <c r="I1377" i="17"/>
  <c r="I1525" i="17"/>
  <c r="I507" i="17"/>
  <c r="I715" i="17"/>
  <c r="I904" i="17"/>
  <c r="I1073" i="17"/>
  <c r="I1213" i="17"/>
  <c r="I1355" i="17"/>
  <c r="I1503" i="17"/>
  <c r="I489" i="17"/>
  <c r="I700" i="17"/>
  <c r="I890" i="17"/>
  <c r="I1062" i="17"/>
  <c r="I1202" i="17"/>
  <c r="I1345" i="17"/>
  <c r="I1482" i="17"/>
  <c r="I465" i="17"/>
  <c r="I685" i="17"/>
  <c r="I877" i="17"/>
  <c r="I1051" i="17"/>
  <c r="I333" i="17"/>
  <c r="I633" i="17"/>
  <c r="I845" i="17"/>
  <c r="I1027" i="17"/>
  <c r="I191" i="17"/>
  <c r="I598" i="17"/>
  <c r="I800" i="17"/>
  <c r="I1014" i="17"/>
  <c r="I129" i="17"/>
  <c r="I582" i="17"/>
  <c r="I786" i="17"/>
  <c r="I984" i="17"/>
  <c r="I1137" i="17"/>
  <c r="I550" i="17"/>
  <c r="I757" i="17"/>
  <c r="I940" i="17"/>
  <c r="I297" i="17"/>
  <c r="I626" i="17"/>
  <c r="I821" i="17"/>
  <c r="I1019" i="17"/>
  <c r="I773" i="17"/>
  <c r="I1218" i="17"/>
  <c r="I1431" i="17"/>
  <c r="I1596" i="17"/>
  <c r="I1742" i="17"/>
  <c r="I1895" i="17"/>
  <c r="I2026" i="17"/>
  <c r="I71" i="17"/>
  <c r="I1083" i="17"/>
  <c r="I1299" i="17"/>
  <c r="I1510" i="17"/>
  <c r="I1664" i="17"/>
  <c r="I1810" i="17"/>
  <c r="I1960" i="17"/>
  <c r="I2119" i="17"/>
  <c r="I1048" i="17"/>
  <c r="I1282" i="17"/>
  <c r="I1466" i="17"/>
  <c r="I1620" i="17"/>
  <c r="I1766" i="17"/>
  <c r="I1897" i="17"/>
  <c r="I2027" i="17"/>
  <c r="I2150" i="17"/>
  <c r="I1117" i="17"/>
  <c r="I1316" i="17"/>
  <c r="I1499" i="17"/>
  <c r="I1666" i="17"/>
  <c r="I1812" i="17"/>
  <c r="I1950" i="17"/>
  <c r="I2121" i="17"/>
  <c r="I1056" i="17"/>
  <c r="I1287" i="17"/>
  <c r="I1471" i="17"/>
  <c r="I958" i="17"/>
  <c r="I1256" i="17"/>
  <c r="I1454" i="17"/>
  <c r="I960" i="17"/>
  <c r="I1275" i="17"/>
  <c r="I1473" i="17"/>
  <c r="I1151" i="17"/>
  <c r="I915" i="17"/>
  <c r="I1502" i="17"/>
  <c r="I1705" i="17"/>
  <c r="I1912" i="17"/>
  <c r="I2087" i="17"/>
  <c r="I2301" i="17"/>
  <c r="I2445" i="17"/>
  <c r="I2589" i="17"/>
  <c r="I2733" i="17"/>
  <c r="I2877" i="17"/>
  <c r="I3021" i="17"/>
  <c r="I3165" i="17"/>
  <c r="I927" i="17"/>
  <c r="I1521" i="17"/>
  <c r="I1739" i="17"/>
  <c r="I1945" i="17"/>
  <c r="I2160" i="17"/>
  <c r="I2274" i="17"/>
  <c r="I2413" i="17"/>
  <c r="I2557" i="17"/>
  <c r="I2701" i="17"/>
  <c r="I2845" i="17"/>
  <c r="I2989" i="17"/>
  <c r="I3133" i="17"/>
  <c r="I3270" i="17"/>
  <c r="I3342" i="17"/>
  <c r="I3544" i="17"/>
  <c r="I3418" i="17"/>
  <c r="I3249" i="17"/>
  <c r="I2641" i="17"/>
  <c r="I3293" i="17"/>
  <c r="I204" i="17"/>
  <c r="I468" i="17"/>
  <c r="I682" i="17"/>
  <c r="I942" i="17"/>
  <c r="I121" i="17"/>
  <c r="I349" i="17"/>
  <c r="I564" i="17"/>
  <c r="I779" i="17"/>
  <c r="I954" i="17"/>
  <c r="I122" i="17"/>
  <c r="I338" i="17"/>
  <c r="I518" i="17"/>
  <c r="I696" i="17"/>
  <c r="I921" i="17"/>
  <c r="I75" i="17"/>
  <c r="I255" i="17"/>
  <c r="I471" i="17"/>
  <c r="I172" i="17"/>
  <c r="I352" i="17"/>
  <c r="I89" i="17"/>
  <c r="I269" i="17"/>
  <c r="I54" i="17"/>
  <c r="I270" i="17"/>
  <c r="I55" i="17"/>
  <c r="I235" i="17"/>
  <c r="I451" i="17"/>
  <c r="I164" i="17"/>
  <c r="I344" i="17"/>
  <c r="I524" i="17"/>
  <c r="I678" i="17"/>
  <c r="I130" i="17"/>
  <c r="I274" i="17"/>
  <c r="I418" i="17"/>
  <c r="I539" i="17"/>
  <c r="I747" i="17"/>
  <c r="I933" i="17"/>
  <c r="I1107" i="17"/>
  <c r="I1248" i="17"/>
  <c r="I1388" i="17"/>
  <c r="I1536" i="17"/>
  <c r="I523" i="17"/>
  <c r="I733" i="17"/>
  <c r="I917" i="17"/>
  <c r="I1085" i="17"/>
  <c r="I1225" i="17"/>
  <c r="I1366" i="17"/>
  <c r="I1515" i="17"/>
  <c r="I508" i="17"/>
  <c r="I716" i="17"/>
  <c r="I905" i="17"/>
  <c r="I1074" i="17"/>
  <c r="I1214" i="17"/>
  <c r="I1356" i="17"/>
  <c r="I1493" i="17"/>
  <c r="I490" i="17"/>
  <c r="I701" i="17"/>
  <c r="I891" i="17"/>
  <c r="I1063" i="17"/>
  <c r="I405" i="17"/>
  <c r="I650" i="17"/>
  <c r="I860" i="17"/>
  <c r="I1041" i="17"/>
  <c r="I263" i="17"/>
  <c r="I617" i="17"/>
  <c r="I816" i="17"/>
  <c r="I1028" i="17"/>
  <c r="I201" i="17"/>
  <c r="I602" i="17"/>
  <c r="I2569" i="17"/>
  <c r="I3619" i="17"/>
  <c r="I3058" i="17"/>
  <c r="I3353" i="17"/>
  <c r="I3497" i="17"/>
  <c r="I3587" i="17"/>
  <c r="I216" i="17"/>
  <c r="I480" i="17"/>
  <c r="I706" i="17"/>
  <c r="I965" i="17"/>
  <c r="I169" i="17"/>
  <c r="I361" i="17"/>
  <c r="I612" i="17"/>
  <c r="I791" i="17"/>
  <c r="I966" i="17"/>
  <c r="I170" i="17"/>
  <c r="I350" i="17"/>
  <c r="I530" i="17"/>
  <c r="I744" i="17"/>
  <c r="I932" i="17"/>
  <c r="I87" i="17"/>
  <c r="I303" i="17"/>
  <c r="I483" i="17"/>
  <c r="I184" i="17"/>
  <c r="I400" i="17"/>
  <c r="I101" i="17"/>
  <c r="I281" i="17"/>
  <c r="I102" i="17"/>
  <c r="I282" i="17"/>
  <c r="I67" i="17"/>
  <c r="I283" i="17"/>
  <c r="I463" i="17"/>
  <c r="I176" i="17"/>
  <c r="I392" i="17"/>
  <c r="I536" i="17"/>
  <c r="I690" i="17"/>
  <c r="I142" i="17"/>
  <c r="I286" i="17"/>
  <c r="I21" i="17"/>
  <c r="I556" i="17"/>
  <c r="I762" i="17"/>
  <c r="I948" i="17"/>
  <c r="I1119" i="17"/>
  <c r="I1260" i="17"/>
  <c r="I1398" i="17"/>
  <c r="I1547" i="17"/>
  <c r="I543" i="17"/>
  <c r="I748" i="17"/>
  <c r="I934" i="17"/>
  <c r="I1096" i="17"/>
  <c r="I1237" i="17"/>
  <c r="I1378" i="17"/>
  <c r="I1526" i="17"/>
  <c r="I525" i="17"/>
  <c r="I734" i="17"/>
  <c r="I918" i="17"/>
  <c r="I1086" i="17"/>
  <c r="I1226" i="17"/>
  <c r="I1367" i="17"/>
  <c r="I1504" i="17"/>
  <c r="I509" i="17"/>
  <c r="I717" i="17"/>
  <c r="I906" i="17"/>
  <c r="I1075" i="17"/>
  <c r="I438" i="17"/>
  <c r="I667" i="17"/>
  <c r="I878" i="17"/>
  <c r="I1052" i="17"/>
  <c r="I335" i="17"/>
  <c r="I634" i="17"/>
  <c r="I831" i="17"/>
  <c r="I1042" i="17"/>
  <c r="I273" i="17"/>
  <c r="I618" i="17"/>
  <c r="I3194" i="17"/>
  <c r="I3595" i="17"/>
  <c r="I3476" i="17"/>
  <c r="I3521" i="17"/>
  <c r="I228" i="17"/>
  <c r="I492" i="17"/>
  <c r="I754" i="17"/>
  <c r="I988" i="17"/>
  <c r="I181" i="17"/>
  <c r="I385" i="17"/>
  <c r="I624" i="17"/>
  <c r="I803" i="17"/>
  <c r="I978" i="17"/>
  <c r="I182" i="17"/>
  <c r="I362" i="17"/>
  <c r="I542" i="17"/>
  <c r="I756" i="17"/>
  <c r="I944" i="17"/>
  <c r="I99" i="17"/>
  <c r="I315" i="17"/>
  <c r="I16" i="17"/>
  <c r="I196" i="17"/>
  <c r="I412" i="17"/>
  <c r="I113" i="17"/>
  <c r="I293" i="17"/>
  <c r="I114" i="17"/>
  <c r="I294" i="17"/>
  <c r="I79" i="17"/>
  <c r="I295" i="17"/>
  <c r="I475" i="17"/>
  <c r="I188" i="17"/>
  <c r="I404" i="17"/>
  <c r="I548" i="17"/>
  <c r="I702" i="17"/>
  <c r="I154" i="17"/>
  <c r="I298" i="17"/>
  <c r="I93" i="17"/>
  <c r="I573" i="17"/>
  <c r="I777" i="17"/>
  <c r="I961" i="17"/>
  <c r="I1131" i="17"/>
  <c r="I1272" i="17"/>
  <c r="I1409" i="17"/>
  <c r="I23" i="17"/>
  <c r="I557" i="17"/>
  <c r="I763" i="17"/>
  <c r="I949" i="17"/>
  <c r="I1108" i="17"/>
  <c r="I1249" i="17"/>
  <c r="I1399" i="17"/>
  <c r="I1537" i="17"/>
  <c r="I544" i="17"/>
  <c r="I749" i="17"/>
  <c r="I935" i="17"/>
  <c r="I1097" i="17"/>
  <c r="I1238" i="17"/>
  <c r="I1379" i="17"/>
  <c r="I1527" i="17"/>
  <c r="I526" i="17"/>
  <c r="I735" i="17"/>
  <c r="I922" i="17"/>
  <c r="I1087" i="17"/>
  <c r="I466" i="17"/>
  <c r="I686" i="17"/>
  <c r="I892" i="17"/>
  <c r="I1064" i="17"/>
  <c r="I407" i="17"/>
  <c r="I651" i="17"/>
  <c r="I846" i="17"/>
  <c r="I1053" i="17"/>
  <c r="I345" i="17"/>
  <c r="I2867" i="17"/>
  <c r="I3490" i="17"/>
  <c r="I3170" i="17"/>
  <c r="I36" i="17"/>
  <c r="I252" i="17"/>
  <c r="I504" i="17"/>
  <c r="I766" i="17"/>
  <c r="I1000" i="17"/>
  <c r="I193" i="17"/>
  <c r="I397" i="17"/>
  <c r="I636" i="17"/>
  <c r="I814" i="17"/>
  <c r="I989" i="17"/>
  <c r="I194" i="17"/>
  <c r="I374" i="17"/>
  <c r="I553" i="17"/>
  <c r="I768" i="17"/>
  <c r="I955" i="17"/>
  <c r="I111" i="17"/>
  <c r="I327" i="17"/>
  <c r="I28" i="17"/>
  <c r="I208" i="17"/>
  <c r="I424" i="17"/>
  <c r="I125" i="17"/>
  <c r="I305" i="17"/>
  <c r="I126" i="17"/>
  <c r="I306" i="17"/>
  <c r="I91" i="17"/>
  <c r="I307" i="17"/>
  <c r="I20" i="17"/>
  <c r="I200" i="17"/>
  <c r="I416" i="17"/>
  <c r="I559" i="17"/>
  <c r="I22" i="17"/>
  <c r="I166" i="17"/>
  <c r="I310" i="17"/>
  <c r="I165" i="17"/>
  <c r="I592" i="17"/>
  <c r="I795" i="17"/>
  <c r="I976" i="17"/>
  <c r="I1142" i="17"/>
  <c r="I1283" i="17"/>
  <c r="I1420" i="17"/>
  <c r="I95" i="17"/>
  <c r="I574" i="17"/>
  <c r="I781" i="17"/>
  <c r="I962" i="17"/>
  <c r="I1120" i="17"/>
  <c r="I1261" i="17"/>
  <c r="I1410" i="17"/>
  <c r="I33" i="17"/>
  <c r="I558" i="17"/>
  <c r="I764" i="17"/>
  <c r="I950" i="17"/>
  <c r="I1109" i="17"/>
  <c r="I1250" i="17"/>
  <c r="I1389" i="17"/>
  <c r="I1538" i="17"/>
  <c r="I545" i="17"/>
  <c r="I750" i="17"/>
  <c r="I936" i="17"/>
  <c r="I1098" i="17"/>
  <c r="I491" i="17"/>
  <c r="I703" i="17"/>
  <c r="I907" i="17"/>
  <c r="I1076" i="17"/>
  <c r="I441" i="17"/>
  <c r="I668" i="17"/>
  <c r="I864" i="17"/>
  <c r="I1065" i="17"/>
  <c r="I413" i="17"/>
  <c r="I3475" i="17"/>
  <c r="I48" i="17"/>
  <c r="I276" i="17"/>
  <c r="I516" i="17"/>
  <c r="I778" i="17"/>
  <c r="I1011" i="17"/>
  <c r="I205" i="17"/>
  <c r="I409" i="17"/>
  <c r="I647" i="17"/>
  <c r="I826" i="17"/>
  <c r="I26" i="17"/>
  <c r="I206" i="17"/>
  <c r="I386" i="17"/>
  <c r="I601" i="17"/>
  <c r="I780" i="17"/>
  <c r="I967" i="17"/>
  <c r="I159" i="17"/>
  <c r="I339" i="17"/>
  <c r="I40" i="17"/>
  <c r="I256" i="17"/>
  <c r="I436" i="17"/>
  <c r="I137" i="17"/>
  <c r="I353" i="17"/>
  <c r="I138" i="17"/>
  <c r="I318" i="17"/>
  <c r="I139" i="17"/>
  <c r="I319" i="17"/>
  <c r="I32" i="17"/>
  <c r="I248" i="17"/>
  <c r="I428" i="17"/>
  <c r="I571" i="17"/>
  <c r="I34" i="17"/>
  <c r="I178" i="17"/>
  <c r="I322" i="17"/>
  <c r="I237" i="17"/>
  <c r="I609" i="17"/>
  <c r="I810" i="17"/>
  <c r="I993" i="17"/>
  <c r="I1153" i="17"/>
  <c r="I1295" i="17"/>
  <c r="I1432" i="17"/>
  <c r="I167" i="17"/>
  <c r="I593" i="17"/>
  <c r="I796" i="17"/>
  <c r="I980" i="17"/>
  <c r="I1132" i="17"/>
  <c r="I1273" i="17"/>
  <c r="I1421" i="17"/>
  <c r="I105" i="17"/>
  <c r="I578" i="17"/>
  <c r="I782" i="17"/>
  <c r="I963" i="17"/>
  <c r="I1121" i="17"/>
  <c r="I1262" i="17"/>
  <c r="I1400" i="17"/>
  <c r="I35" i="17"/>
  <c r="I560" i="17"/>
  <c r="I765" i="17"/>
  <c r="I951" i="17"/>
  <c r="I1110" i="17"/>
  <c r="I510" i="17"/>
  <c r="I721" i="17"/>
  <c r="I923" i="17"/>
  <c r="I1088" i="17"/>
  <c r="I467" i="17"/>
  <c r="I687" i="17"/>
  <c r="I879" i="17"/>
  <c r="I1077" i="17"/>
  <c r="I442" i="17"/>
  <c r="I3338" i="17"/>
  <c r="I3364" i="17"/>
  <c r="I3653" i="17"/>
  <c r="I3398" i="17"/>
  <c r="I84" i="17"/>
  <c r="I348" i="17"/>
  <c r="I611" i="17"/>
  <c r="I837" i="17"/>
  <c r="I49" i="17"/>
  <c r="I253" i="17"/>
  <c r="I481" i="17"/>
  <c r="I683" i="17"/>
  <c r="I897" i="17"/>
  <c r="I62" i="17"/>
  <c r="I242" i="17"/>
  <c r="I458" i="17"/>
  <c r="I637" i="17"/>
  <c r="I815" i="17"/>
  <c r="I15" i="17"/>
  <c r="I195" i="17"/>
  <c r="I375" i="17"/>
  <c r="I112" i="17"/>
  <c r="I292" i="17"/>
  <c r="I472" i="17"/>
  <c r="I209" i="17"/>
  <c r="I389" i="17"/>
  <c r="I174" i="17"/>
  <c r="I390" i="17"/>
  <c r="I175" i="17"/>
  <c r="I355" i="17"/>
  <c r="I104" i="17"/>
  <c r="I284" i="17"/>
  <c r="I464" i="17"/>
  <c r="I607" i="17"/>
  <c r="I70" i="17"/>
  <c r="I214" i="17"/>
  <c r="I358" i="17"/>
  <c r="I429" i="17"/>
  <c r="I662" i="17"/>
  <c r="I856" i="17"/>
  <c r="I1036" i="17"/>
  <c r="I1188" i="17"/>
  <c r="I1331" i="17"/>
  <c r="I1468" i="17"/>
  <c r="I383" i="17"/>
  <c r="I644" i="17"/>
  <c r="I842" i="17"/>
  <c r="I1022" i="17"/>
  <c r="I1166" i="17"/>
  <c r="I1308" i="17"/>
  <c r="I1457" i="17"/>
  <c r="I321" i="17"/>
  <c r="I630" i="17"/>
  <c r="I828" i="17"/>
  <c r="I1008" i="17"/>
  <c r="I1155" i="17"/>
  <c r="I1297" i="17"/>
  <c r="I1434" i="17"/>
  <c r="I251" i="17"/>
  <c r="I615" i="17"/>
  <c r="I813" i="17"/>
  <c r="I996" i="17"/>
  <c r="I45" i="17"/>
  <c r="I561" i="17"/>
  <c r="I769" i="17"/>
  <c r="I968" i="17"/>
  <c r="I1123" i="17"/>
  <c r="I531" i="17"/>
  <c r="I737" i="17"/>
  <c r="I938" i="17"/>
  <c r="I1112" i="17"/>
  <c r="I513" i="17"/>
  <c r="I723" i="17"/>
  <c r="I910" i="17"/>
  <c r="I1090" i="17"/>
  <c r="I474" i="17"/>
  <c r="I689" i="17"/>
  <c r="I881" i="17"/>
  <c r="I1067" i="17"/>
  <c r="I554" i="17"/>
  <c r="I760" i="17"/>
  <c r="I959" i="17"/>
  <c r="I498" i="17"/>
  <c r="I1156" i="17"/>
  <c r="I1346" i="17"/>
  <c r="I1551" i="17"/>
  <c r="I1697" i="17"/>
  <c r="I1831" i="17"/>
  <c r="I1979" i="17"/>
  <c r="I2110" i="17"/>
  <c r="I899" i="17"/>
  <c r="I1234" i="17"/>
  <c r="I1435" i="17"/>
  <c r="I1619" i="17"/>
  <c r="I1765" i="17"/>
  <c r="I1906" i="17"/>
  <c r="I2074" i="17"/>
  <c r="I776" i="17"/>
  <c r="I1220" i="17"/>
  <c r="I1404" i="17"/>
  <c r="I1575" i="17"/>
  <c r="I1721" i="17"/>
  <c r="I1855" i="17"/>
  <c r="I1990" i="17"/>
  <c r="I2111" i="17"/>
  <c r="I840" i="17"/>
  <c r="I1254" i="17"/>
  <c r="I3555" i="17"/>
  <c r="I3599" i="17"/>
  <c r="I3645" i="17"/>
  <c r="I108" i="17"/>
  <c r="I360" i="17"/>
  <c r="I623" i="17"/>
  <c r="I861" i="17"/>
  <c r="I61" i="17"/>
  <c r="I265" i="17"/>
  <c r="I493" i="17"/>
  <c r="I695" i="17"/>
  <c r="I909" i="17"/>
  <c r="I74" i="17"/>
  <c r="I254" i="17"/>
  <c r="I470" i="17"/>
  <c r="I648" i="17"/>
  <c r="I827" i="17"/>
  <c r="I27" i="17"/>
  <c r="I207" i="17"/>
  <c r="I387" i="17"/>
  <c r="I124" i="17"/>
  <c r="I304" i="17"/>
  <c r="I484" i="17"/>
  <c r="I221" i="17"/>
  <c r="I401" i="17"/>
  <c r="I186" i="17"/>
  <c r="I402" i="17"/>
  <c r="I187" i="17"/>
  <c r="I367" i="17"/>
  <c r="I116" i="17"/>
  <c r="I296" i="17"/>
  <c r="I476" i="17"/>
  <c r="I619" i="17"/>
  <c r="I82" i="17"/>
  <c r="I226" i="17"/>
  <c r="I370" i="17"/>
  <c r="I455" i="17"/>
  <c r="I679" i="17"/>
  <c r="I871" i="17"/>
  <c r="I1060" i="17"/>
  <c r="I1200" i="17"/>
  <c r="I1343" i="17"/>
  <c r="I1480" i="17"/>
  <c r="I430" i="17"/>
  <c r="I663" i="17"/>
  <c r="I857" i="17"/>
  <c r="I1038" i="17"/>
  <c r="I1178" i="17"/>
  <c r="I1320" i="17"/>
  <c r="I1469" i="17"/>
  <c r="I393" i="17"/>
  <c r="I645" i="17"/>
  <c r="I843" i="17"/>
  <c r="I1024" i="17"/>
  <c r="I1167" i="17"/>
  <c r="I1309" i="17"/>
  <c r="I1446" i="17"/>
  <c r="I323" i="17"/>
  <c r="I632" i="17"/>
  <c r="I829" i="17"/>
  <c r="I1009" i="17"/>
  <c r="I117" i="17"/>
  <c r="I580" i="17"/>
  <c r="I784" i="17"/>
  <c r="I983" i="17"/>
  <c r="I1135" i="17"/>
  <c r="I547" i="17"/>
  <c r="I752" i="17"/>
  <c r="I953" i="17"/>
  <c r="I1124" i="17"/>
  <c r="I532" i="17"/>
  <c r="I738" i="17"/>
  <c r="I925" i="17"/>
  <c r="I1101" i="17"/>
  <c r="I497" i="17"/>
  <c r="I709" i="17"/>
  <c r="I895" i="17"/>
  <c r="I81" i="17"/>
  <c r="I570" i="17"/>
  <c r="I775" i="17"/>
  <c r="I974" i="17"/>
  <c r="I568" i="17"/>
  <c r="I1171" i="17"/>
  <c r="I1359" i="17"/>
  <c r="I1562" i="17"/>
  <c r="I1708" i="17"/>
  <c r="I1853" i="17"/>
  <c r="I1988" i="17"/>
  <c r="I2128" i="17"/>
  <c r="I945" i="17"/>
  <c r="I1252" i="17"/>
  <c r="I1450" i="17"/>
  <c r="I1630" i="17"/>
  <c r="I1776" i="17"/>
  <c r="I1917" i="17"/>
  <c r="I2083" i="17"/>
  <c r="I835" i="17"/>
  <c r="I1235" i="17"/>
  <c r="I1418" i="17"/>
  <c r="I2842" i="17"/>
  <c r="I324" i="17"/>
  <c r="I659" i="17"/>
  <c r="I792" i="17"/>
  <c r="I448" i="17"/>
  <c r="I331" i="17"/>
  <c r="I190" i="17"/>
  <c r="I1165" i="17"/>
  <c r="I994" i="17"/>
  <c r="I797" i="17"/>
  <c r="I579" i="17"/>
  <c r="I937" i="17"/>
  <c r="I473" i="17"/>
  <c r="I880" i="17"/>
  <c r="I275" i="17"/>
  <c r="I787" i="17"/>
  <c r="I1055" i="17"/>
  <c r="I712" i="17"/>
  <c r="I1058" i="17"/>
  <c r="I1233" i="17"/>
  <c r="I1522" i="17"/>
  <c r="I1787" i="17"/>
  <c r="I2045" i="17"/>
  <c r="I834" i="17"/>
  <c r="I1375" i="17"/>
  <c r="I1698" i="17"/>
  <c r="I1970" i="17"/>
  <c r="I572" i="17"/>
  <c r="I1348" i="17"/>
  <c r="I1631" i="17"/>
  <c r="I1822" i="17"/>
  <c r="I2037" i="17"/>
  <c r="I655" i="17"/>
  <c r="I1334" i="17"/>
  <c r="I1565" i="17"/>
  <c r="I1756" i="17"/>
  <c r="I1961" i="17"/>
  <c r="I519" i="17"/>
  <c r="I1207" i="17"/>
  <c r="I1485" i="17"/>
  <c r="I1126" i="17"/>
  <c r="I1364" i="17"/>
  <c r="I1017" i="17"/>
  <c r="I1337" i="17"/>
  <c r="I819" i="17"/>
  <c r="I1018" i="17"/>
  <c r="I1577" i="17"/>
  <c r="I1838" i="17"/>
  <c r="I2098" i="17"/>
  <c r="I2347" i="17"/>
  <c r="I2524" i="17"/>
  <c r="I2740" i="17"/>
  <c r="I2923" i="17"/>
  <c r="I3100" i="17"/>
  <c r="I1020" i="17"/>
  <c r="I1592" i="17"/>
  <c r="I1869" i="17"/>
  <c r="I2178" i="17"/>
  <c r="I2315" i="17"/>
  <c r="I2498" i="17"/>
  <c r="I2714" i="17"/>
  <c r="I2891" i="17"/>
  <c r="I3074" i="17"/>
  <c r="I3276" i="17"/>
  <c r="I928" i="17"/>
  <c r="I1561" i="17"/>
  <c r="I1791" i="17"/>
  <c r="I2001" i="17"/>
  <c r="I2179" i="17"/>
  <c r="I2361" i="17"/>
  <c r="I2505" i="17"/>
  <c r="I2649" i="17"/>
  <c r="I2793" i="17"/>
  <c r="I2937" i="17"/>
  <c r="I3081" i="17"/>
  <c r="I3225" i="17"/>
  <c r="I1311" i="17"/>
  <c r="I1627" i="17"/>
  <c r="I1841" i="17"/>
  <c r="I2104" i="17"/>
  <c r="I2261" i="17"/>
  <c r="I2388" i="17"/>
  <c r="I2532" i="17"/>
  <c r="I2676" i="17"/>
  <c r="I2820" i="17"/>
  <c r="I2964" i="17"/>
  <c r="I3108" i="17"/>
  <c r="I3252" i="17"/>
  <c r="I3331" i="17"/>
  <c r="I1352" i="17"/>
  <c r="I1647" i="17"/>
  <c r="I1859" i="17"/>
  <c r="I2115" i="17"/>
  <c r="I2240" i="17"/>
  <c r="I2408" i="17"/>
  <c r="I2552" i="17"/>
  <c r="I1414" i="17"/>
  <c r="I1682" i="17"/>
  <c r="I1902" i="17"/>
  <c r="I2105" i="17"/>
  <c r="I2255" i="17"/>
  <c r="I2389" i="17"/>
  <c r="I2533" i="17"/>
  <c r="I1386" i="17"/>
  <c r="I1668" i="17"/>
  <c r="I1874" i="17"/>
  <c r="I2081" i="17"/>
  <c r="I2270" i="17"/>
  <c r="I2409" i="17"/>
  <c r="I2553" i="17"/>
  <c r="I1370" i="17"/>
  <c r="I1657" i="17"/>
  <c r="I1878" i="17"/>
  <c r="I2072" i="17"/>
  <c r="I2243" i="17"/>
  <c r="I2392" i="17"/>
  <c r="I1684" i="17"/>
  <c r="I2249" i="17"/>
  <c r="I2588" i="17"/>
  <c r="I2876" i="17"/>
  <c r="I3164" i="17"/>
  <c r="I3333" i="17"/>
  <c r="I3414" i="17"/>
  <c r="I3486" i="17"/>
  <c r="I3558" i="17"/>
  <c r="I3630" i="17"/>
  <c r="I3069" i="17"/>
  <c r="I1556" i="17"/>
  <c r="I2326" i="17"/>
  <c r="I2613" i="17"/>
  <c r="I2765" i="17"/>
  <c r="I2909" i="17"/>
  <c r="I3157" i="17"/>
  <c r="I1815" i="17"/>
  <c r="I2250" i="17"/>
  <c r="I2686" i="17"/>
  <c r="I2974" i="17"/>
  <c r="I3262" i="17"/>
  <c r="I3367" i="17"/>
  <c r="I1570" i="17"/>
  <c r="I2132" i="17"/>
  <c r="I2430" i="17"/>
  <c r="I2743" i="17"/>
  <c r="I3031" i="17"/>
  <c r="I1290" i="17"/>
  <c r="I2176" i="17"/>
  <c r="I2548" i="17"/>
  <c r="I2736" i="17"/>
  <c r="I2903" i="17"/>
  <c r="I3071" i="17"/>
  <c r="I3255" i="17"/>
  <c r="I1737" i="17"/>
  <c r="I2339" i="17"/>
  <c r="I2672" i="17"/>
  <c r="I2840" i="17"/>
  <c r="I3007" i="17"/>
  <c r="I3184" i="17"/>
  <c r="I1658" i="17"/>
  <c r="I2228" i="17"/>
  <c r="I2549" i="17"/>
  <c r="I2809" i="17"/>
  <c r="I3097" i="17"/>
  <c r="I1327" i="17"/>
  <c r="I2123" i="17"/>
  <c r="I2562" i="17"/>
  <c r="I2771" i="17"/>
  <c r="I2987" i="17"/>
  <c r="I3203" i="17"/>
  <c r="I2266" i="17"/>
  <c r="I336" i="17"/>
  <c r="I671" i="17"/>
  <c r="I804" i="17"/>
  <c r="I460" i="17"/>
  <c r="I343" i="17"/>
  <c r="I202" i="17"/>
  <c r="I1177" i="17"/>
  <c r="I1007" i="17"/>
  <c r="I812" i="17"/>
  <c r="I596" i="17"/>
  <c r="I952" i="17"/>
  <c r="I496" i="17"/>
  <c r="I894" i="17"/>
  <c r="I347" i="17"/>
  <c r="I805" i="17"/>
  <c r="I369" i="17"/>
  <c r="I727" i="17"/>
  <c r="I1070" i="17"/>
  <c r="I1251" i="17"/>
  <c r="I1539" i="17"/>
  <c r="I1798" i="17"/>
  <c r="I2053" i="17"/>
  <c r="I1115" i="17"/>
  <c r="I1390" i="17"/>
  <c r="I1709" i="17"/>
  <c r="I1989" i="17"/>
  <c r="I713" i="17"/>
  <c r="I1361" i="17"/>
  <c r="I1643" i="17"/>
  <c r="I1833" i="17"/>
  <c r="I2046" i="17"/>
  <c r="I725" i="17"/>
  <c r="I1349" i="17"/>
  <c r="I1576" i="17"/>
  <c r="I1767" i="17"/>
  <c r="I1972" i="17"/>
  <c r="I586" i="17"/>
  <c r="I1222" i="17"/>
  <c r="I1500" i="17"/>
  <c r="I1147" i="17"/>
  <c r="I1394" i="17"/>
  <c r="I1059" i="17"/>
  <c r="I1368" i="17"/>
  <c r="I1032" i="17"/>
  <c r="I1104" i="17"/>
  <c r="I1591" i="17"/>
  <c r="I1851" i="17"/>
  <c r="I2136" i="17"/>
  <c r="I2360" i="17"/>
  <c r="I2537" i="17"/>
  <c r="I2753" i="17"/>
  <c r="I2936" i="17"/>
  <c r="I3113" i="17"/>
  <c r="I1106" i="17"/>
  <c r="I1611" i="17"/>
  <c r="I1881" i="17"/>
  <c r="I2188" i="17"/>
  <c r="I2328" i="17"/>
  <c r="I2511" i="17"/>
  <c r="I2727" i="17"/>
  <c r="I2904" i="17"/>
  <c r="I3087" i="17"/>
  <c r="I3282" i="17"/>
  <c r="I1031" i="17"/>
  <c r="I1579" i="17"/>
  <c r="I1806" i="17"/>
  <c r="I2013" i="17"/>
  <c r="I2189" i="17"/>
  <c r="I2368" i="17"/>
  <c r="I2512" i="17"/>
  <c r="I2656" i="17"/>
  <c r="I2800" i="17"/>
  <c r="I2944" i="17"/>
  <c r="I3088" i="17"/>
  <c r="I3232" i="17"/>
  <c r="I1383" i="17"/>
  <c r="I1661" i="17"/>
  <c r="I1858" i="17"/>
  <c r="I2114" i="17"/>
  <c r="I2268" i="17"/>
  <c r="I2401" i="17"/>
  <c r="I2545" i="17"/>
  <c r="I2689" i="17"/>
  <c r="I2833" i="17"/>
  <c r="I2977" i="17"/>
  <c r="I3121" i="17"/>
  <c r="I3265" i="17"/>
  <c r="I3337" i="17"/>
  <c r="I1384" i="17"/>
  <c r="I1662" i="17"/>
  <c r="I1872" i="17"/>
  <c r="I2126" i="17"/>
  <c r="I2276" i="17"/>
  <c r="I2421" i="17"/>
  <c r="I2565" i="17"/>
  <c r="I1447" i="17"/>
  <c r="I1696" i="17"/>
  <c r="I1920" i="17"/>
  <c r="I2116" i="17"/>
  <c r="I2262" i="17"/>
  <c r="I2402" i="17"/>
  <c r="I2546" i="17"/>
  <c r="I1415" i="17"/>
  <c r="I1683" i="17"/>
  <c r="I1889" i="17"/>
  <c r="I2117" i="17"/>
  <c r="I2278" i="17"/>
  <c r="I2416" i="17"/>
  <c r="I2560" i="17"/>
  <c r="I1396" i="17"/>
  <c r="I1672" i="17"/>
  <c r="I1892" i="17"/>
  <c r="I2097" i="17"/>
  <c r="I2251" i="17"/>
  <c r="I2405" i="17"/>
  <c r="I1762" i="17"/>
  <c r="I2259" i="17"/>
  <c r="I2605" i="17"/>
  <c r="I2893" i="17"/>
  <c r="I3181" i="17"/>
  <c r="I3340" i="17"/>
  <c r="I3420" i="17"/>
  <c r="I3492" i="17"/>
  <c r="I3564" i="17"/>
  <c r="I3636" i="17"/>
  <c r="I3125" i="17"/>
  <c r="I1602" i="17"/>
  <c r="I2366" i="17"/>
  <c r="I2621" i="17"/>
  <c r="I2781" i="17"/>
  <c r="I2925" i="17"/>
  <c r="I3174" i="17"/>
  <c r="I1890" i="17"/>
  <c r="I2306" i="17"/>
  <c r="I2710" i="17"/>
  <c r="I2998" i="17"/>
  <c r="I3269" i="17"/>
  <c r="I3373" i="17"/>
  <c r="I1605" i="17"/>
  <c r="I2175" i="17"/>
  <c r="I2509" i="17"/>
  <c r="I2790" i="17"/>
  <c r="I3078" i="17"/>
  <c r="I1371" i="17"/>
  <c r="I2193" i="17"/>
  <c r="I2567" i="17"/>
  <c r="I2751" i="17"/>
  <c r="I2919" i="17"/>
  <c r="I3096" i="17"/>
  <c r="I3263" i="17"/>
  <c r="I1781" i="17"/>
  <c r="I2411" i="17"/>
  <c r="I2680" i="17"/>
  <c r="I2848" i="17"/>
  <c r="I3032" i="17"/>
  <c r="I3200" i="17"/>
  <c r="I1701" i="17"/>
  <c r="I2242" i="17"/>
  <c r="I2568" i="17"/>
  <c r="I2856" i="17"/>
  <c r="I3144" i="17"/>
  <c r="I1494" i="17"/>
  <c r="I2145" i="17"/>
  <c r="I2587" i="17"/>
  <c r="I2803" i="17"/>
  <c r="I3019" i="17"/>
  <c r="I3235" i="17"/>
  <c r="I540" i="17"/>
  <c r="I838" i="17"/>
  <c r="I979" i="17"/>
  <c r="I149" i="17"/>
  <c r="I44" i="17"/>
  <c r="I334" i="17"/>
  <c r="I1307" i="17"/>
  <c r="I1143" i="17"/>
  <c r="I981" i="17"/>
  <c r="I783" i="17"/>
  <c r="I1099" i="17"/>
  <c r="I638" i="17"/>
  <c r="I999" i="17"/>
  <c r="I414" i="17"/>
  <c r="I818" i="17"/>
  <c r="I425" i="17"/>
  <c r="I745" i="17"/>
  <c r="I1082" i="17"/>
  <c r="I1266" i="17"/>
  <c r="I1607" i="17"/>
  <c r="I1809" i="17"/>
  <c r="I2064" i="17"/>
  <c r="I1140" i="17"/>
  <c r="I1403" i="17"/>
  <c r="I1720" i="17"/>
  <c r="I1999" i="17"/>
  <c r="I1091" i="17"/>
  <c r="I1376" i="17"/>
  <c r="I1654" i="17"/>
  <c r="I1844" i="17"/>
  <c r="I2055" i="17"/>
  <c r="I788" i="17"/>
  <c r="I1362" i="17"/>
  <c r="I1599" i="17"/>
  <c r="I1778" i="17"/>
  <c r="I1991" i="17"/>
  <c r="I656" i="17"/>
  <c r="I1240" i="17"/>
  <c r="I155" i="17"/>
  <c r="I1161" i="17"/>
  <c r="I1407" i="17"/>
  <c r="I1127" i="17"/>
  <c r="I1382" i="17"/>
  <c r="I1079" i="17"/>
  <c r="I1164" i="17"/>
  <c r="I1606" i="17"/>
  <c r="I1868" i="17"/>
  <c r="I2159" i="17"/>
  <c r="I2373" i="17"/>
  <c r="I2550" i="17"/>
  <c r="I2766" i="17"/>
  <c r="I2949" i="17"/>
  <c r="I3126" i="17"/>
  <c r="I1168" i="17"/>
  <c r="I1626" i="17"/>
  <c r="I1899" i="17"/>
  <c r="I2207" i="17"/>
  <c r="I2341" i="17"/>
  <c r="I2518" i="17"/>
  <c r="I2734" i="17"/>
  <c r="I2917" i="17"/>
  <c r="I3094" i="17"/>
  <c r="I3288" i="17"/>
  <c r="I1128" i="17"/>
  <c r="I1593" i="17"/>
  <c r="I1825" i="17"/>
  <c r="I2025" i="17"/>
  <c r="I2197" i="17"/>
  <c r="I2381" i="17"/>
  <c r="I2525" i="17"/>
  <c r="I2669" i="17"/>
  <c r="I2813" i="17"/>
  <c r="I2957" i="17"/>
  <c r="I3101" i="17"/>
  <c r="I3245" i="17"/>
  <c r="I1412" i="17"/>
  <c r="I1680" i="17"/>
  <c r="I1871" i="17"/>
  <c r="I2125" i="17"/>
  <c r="I2275" i="17"/>
  <c r="I2414" i="17"/>
  <c r="I2558" i="17"/>
  <c r="I2702" i="17"/>
  <c r="I2846" i="17"/>
  <c r="I2990" i="17"/>
  <c r="I3134" i="17"/>
  <c r="I3271" i="17"/>
  <c r="I3343" i="17"/>
  <c r="I1413" i="17"/>
  <c r="I1681" i="17"/>
  <c r="I1884" i="17"/>
  <c r="I2141" i="17"/>
  <c r="I2284" i="17"/>
  <c r="I2428" i="17"/>
  <c r="I454" i="17"/>
  <c r="I1508" i="17"/>
  <c r="I1714" i="17"/>
  <c r="I1963" i="17"/>
  <c r="I2127" i="17"/>
  <c r="I2269" i="17"/>
  <c r="I2415" i="17"/>
  <c r="I2559" i="17"/>
  <c r="I1448" i="17"/>
  <c r="I1715" i="17"/>
  <c r="I1921" i="17"/>
  <c r="I2143" i="17"/>
  <c r="I2285" i="17"/>
  <c r="I2429" i="17"/>
  <c r="I551" i="17"/>
  <c r="I1427" i="17"/>
  <c r="I1689" i="17"/>
  <c r="I1910" i="17"/>
  <c r="I2109" i="17"/>
  <c r="I2280" i="17"/>
  <c r="I2418" i="17"/>
  <c r="I1802" i="17"/>
  <c r="I2305" i="17"/>
  <c r="I2628" i="17"/>
  <c r="I2916" i="17"/>
  <c r="I3204" i="17"/>
  <c r="I3347" i="17"/>
  <c r="I3426" i="17"/>
  <c r="I3498" i="17"/>
  <c r="I3570" i="17"/>
  <c r="I3642" i="17"/>
  <c r="I3149" i="17"/>
  <c r="I1639" i="17"/>
  <c r="I2398" i="17"/>
  <c r="I2637" i="17"/>
  <c r="I2789" i="17"/>
  <c r="I2933" i="17"/>
  <c r="I3197" i="17"/>
  <c r="I1923" i="17"/>
  <c r="I2378" i="17"/>
  <c r="I2750" i="17"/>
  <c r="I3038" i="17"/>
  <c r="I3284" i="17"/>
  <c r="I3379" i="17"/>
  <c r="I1650" i="17"/>
  <c r="I2192" i="17"/>
  <c r="I2547" i="17"/>
  <c r="I2798" i="17"/>
  <c r="I3086" i="17"/>
  <c r="I1460" i="17"/>
  <c r="I2213" i="17"/>
  <c r="I2592" i="17"/>
  <c r="I2759" i="17"/>
  <c r="I2927" i="17"/>
  <c r="I3111" i="17"/>
  <c r="I3278" i="17"/>
  <c r="I1818" i="17"/>
  <c r="I2482" i="17"/>
  <c r="I2696" i="17"/>
  <c r="I2863" i="17"/>
  <c r="I3040" i="17"/>
  <c r="I3208" i="17"/>
  <c r="I1782" i="17"/>
  <c r="I2264" i="17"/>
  <c r="I2585" i="17"/>
  <c r="I2873" i="17"/>
  <c r="I3161" i="17"/>
  <c r="I1542" i="17"/>
  <c r="I2166" i="17"/>
  <c r="I2595" i="17"/>
  <c r="I2811" i="17"/>
  <c r="I3027" i="17"/>
  <c r="I3243" i="17"/>
  <c r="I3647" i="17"/>
  <c r="I563" i="17"/>
  <c r="I850" i="17"/>
  <c r="I990" i="17"/>
  <c r="I161" i="17"/>
  <c r="I56" i="17"/>
  <c r="I346" i="17"/>
  <c r="I1319" i="17"/>
  <c r="I1154" i="17"/>
  <c r="I995" i="17"/>
  <c r="I798" i="17"/>
  <c r="I1111" i="17"/>
  <c r="I652" i="17"/>
  <c r="I1015" i="17"/>
  <c r="I443" i="17"/>
  <c r="I833" i="17"/>
  <c r="I453" i="17"/>
  <c r="I836" i="17"/>
  <c r="I69" i="17"/>
  <c r="I1280" i="17"/>
  <c r="I1618" i="17"/>
  <c r="I1820" i="17"/>
  <c r="I2073" i="17"/>
  <c r="I1157" i="17"/>
  <c r="I1523" i="17"/>
  <c r="I1743" i="17"/>
  <c r="I2008" i="17"/>
  <c r="I1116" i="17"/>
  <c r="I1391" i="17"/>
  <c r="I1665" i="17"/>
  <c r="I1865" i="17"/>
  <c r="I2065" i="17"/>
  <c r="I902" i="17"/>
  <c r="I1380" i="17"/>
  <c r="I1610" i="17"/>
  <c r="I1823" i="17"/>
  <c r="I2010" i="17"/>
  <c r="I726" i="17"/>
  <c r="I1302" i="17"/>
  <c r="I426" i="17"/>
  <c r="I1176" i="17"/>
  <c r="I1472" i="17"/>
  <c r="I1148" i="17"/>
  <c r="I1395" i="17"/>
  <c r="I1169" i="17"/>
  <c r="I1211" i="17"/>
  <c r="I1625" i="17"/>
  <c r="I1926" i="17"/>
  <c r="I2169" i="17"/>
  <c r="I2380" i="17"/>
  <c r="I2596" i="17"/>
  <c r="I2779" i="17"/>
  <c r="I2956" i="17"/>
  <c r="I3172" i="17"/>
  <c r="I1215" i="17"/>
  <c r="I1645" i="17"/>
  <c r="I1958" i="17"/>
  <c r="I2215" i="17"/>
  <c r="I2354" i="17"/>
  <c r="I2570" i="17"/>
  <c r="I2747" i="17"/>
  <c r="I2930" i="17"/>
  <c r="I3146" i="17"/>
  <c r="I3294" i="17"/>
  <c r="I1170" i="17"/>
  <c r="I1612" i="17"/>
  <c r="I1840" i="17"/>
  <c r="I2039" i="17"/>
  <c r="I2208" i="17"/>
  <c r="I2394" i="17"/>
  <c r="I2538" i="17"/>
  <c r="I2682" i="17"/>
  <c r="I790" i="17"/>
  <c r="I38" i="17"/>
  <c r="I171" i="17"/>
  <c r="I365" i="17"/>
  <c r="I260" i="17"/>
  <c r="I309" i="17"/>
  <c r="I1444" i="17"/>
  <c r="I1284" i="17"/>
  <c r="I1133" i="17"/>
  <c r="I964" i="17"/>
  <c r="I495" i="17"/>
  <c r="I669" i="17"/>
  <c r="I1029" i="17"/>
  <c r="I567" i="17"/>
  <c r="I848" i="17"/>
  <c r="I479" i="17"/>
  <c r="I854" i="17"/>
  <c r="I357" i="17"/>
  <c r="I1298" i="17"/>
  <c r="I1629" i="17"/>
  <c r="I1905" i="17"/>
  <c r="I2082" i="17"/>
  <c r="I1172" i="17"/>
  <c r="I1540" i="17"/>
  <c r="I1754" i="17"/>
  <c r="I2018" i="17"/>
  <c r="I1141" i="17"/>
  <c r="I1483" i="17"/>
  <c r="I1676" i="17"/>
  <c r="I1907" i="17"/>
  <c r="I2075" i="17"/>
  <c r="I1145" i="17"/>
  <c r="I1392" i="17"/>
  <c r="I1621" i="17"/>
  <c r="I1834" i="17"/>
  <c r="I2028" i="17"/>
  <c r="I789" i="17"/>
  <c r="I1317" i="17"/>
  <c r="I521" i="17"/>
  <c r="I1193" i="17"/>
  <c r="I1486" i="17"/>
  <c r="I1162" i="17"/>
  <c r="I1408" i="17"/>
  <c r="I1184" i="17"/>
  <c r="I1259" i="17"/>
  <c r="I1640" i="17"/>
  <c r="I1944" i="17"/>
  <c r="I2187" i="17"/>
  <c r="I2393" i="17"/>
  <c r="I2609" i="17"/>
  <c r="I2792" i="17"/>
  <c r="I2969" i="17"/>
  <c r="I3185" i="17"/>
  <c r="I1263" i="17"/>
  <c r="I1678" i="17"/>
  <c r="I1974" i="17"/>
  <c r="I2223" i="17"/>
  <c r="I2367" i="17"/>
  <c r="I2583" i="17"/>
  <c r="I2760" i="17"/>
  <c r="I2943" i="17"/>
  <c r="I3159" i="17"/>
  <c r="I3300" i="17"/>
  <c r="I1217" i="17"/>
  <c r="I1646" i="17"/>
  <c r="I1857" i="17"/>
  <c r="I2050" i="17"/>
  <c r="I2216" i="17"/>
  <c r="I2407" i="17"/>
  <c r="I2551" i="17"/>
  <c r="I11" i="17"/>
  <c r="I802" i="17"/>
  <c r="I50" i="17"/>
  <c r="I183" i="17"/>
  <c r="I377" i="17"/>
  <c r="I272" i="17"/>
  <c r="I381" i="17"/>
  <c r="I1456" i="17"/>
  <c r="I1296" i="17"/>
  <c r="I1144" i="17"/>
  <c r="I982" i="17"/>
  <c r="I511" i="17"/>
  <c r="I688" i="17"/>
  <c r="I1043" i="17"/>
  <c r="I584" i="17"/>
  <c r="I866" i="17"/>
  <c r="I501" i="17"/>
  <c r="I869" i="17"/>
  <c r="I822" i="17"/>
  <c r="I1313" i="17"/>
  <c r="I1641" i="17"/>
  <c r="I1916" i="17"/>
  <c r="I2100" i="17"/>
  <c r="I1186" i="17"/>
  <c r="I1552" i="17"/>
  <c r="I1821" i="17"/>
  <c r="I2036" i="17"/>
  <c r="I1158" i="17"/>
  <c r="I1498" i="17"/>
  <c r="I1687" i="17"/>
  <c r="I1918" i="17"/>
  <c r="I2084" i="17"/>
  <c r="I1159" i="17"/>
  <c r="I1405" i="17"/>
  <c r="I1632" i="17"/>
  <c r="I1845" i="17"/>
  <c r="I2038" i="17"/>
  <c r="I852" i="17"/>
  <c r="I1335" i="17"/>
  <c r="I591" i="17"/>
  <c r="I1208" i="17"/>
  <c r="I213" i="17"/>
  <c r="I1180" i="17"/>
  <c r="I1425" i="17"/>
  <c r="I1198" i="17"/>
  <c r="I1305" i="17"/>
  <c r="I1659" i="17"/>
  <c r="I1957" i="17"/>
  <c r="I2196" i="17"/>
  <c r="I2406" i="17"/>
  <c r="I2622" i="17"/>
  <c r="I2805" i="17"/>
  <c r="I2982" i="17"/>
  <c r="I3198" i="17"/>
  <c r="I1306" i="17"/>
  <c r="I1692" i="17"/>
  <c r="I1985" i="17"/>
  <c r="I2230" i="17"/>
  <c r="I2374" i="17"/>
  <c r="I2590" i="17"/>
  <c r="I2773" i="17"/>
  <c r="I2950" i="17"/>
  <c r="I3166" i="17"/>
  <c r="I3306" i="17"/>
  <c r="I1265" i="17"/>
  <c r="I1660" i="17"/>
  <c r="I1870" i="17"/>
  <c r="I2063" i="17"/>
  <c r="I2231" i="17"/>
  <c r="I2420" i="17"/>
  <c r="I2564" i="17"/>
  <c r="I3459" i="17"/>
  <c r="I25" i="17"/>
  <c r="I218" i="17"/>
  <c r="I351" i="17"/>
  <c r="I150" i="17"/>
  <c r="I440" i="17"/>
  <c r="I628" i="17"/>
  <c r="I239" i="17"/>
  <c r="I1433" i="17"/>
  <c r="I1274" i="17"/>
  <c r="I1122" i="17"/>
  <c r="I704" i="17"/>
  <c r="I705" i="17"/>
  <c r="I1054" i="17"/>
  <c r="I603" i="17"/>
  <c r="I956" i="17"/>
  <c r="I520" i="17"/>
  <c r="I883" i="17"/>
  <c r="I887" i="17"/>
  <c r="I1328" i="17"/>
  <c r="I1652" i="17"/>
  <c r="I1927" i="17"/>
  <c r="I359" i="17"/>
  <c r="I1204" i="17"/>
  <c r="I1563" i="17"/>
  <c r="I1832" i="17"/>
  <c r="I2054" i="17"/>
  <c r="I1173" i="17"/>
  <c r="I1511" i="17"/>
  <c r="I1710" i="17"/>
  <c r="I1929" i="17"/>
  <c r="I2102" i="17"/>
  <c r="I1174" i="17"/>
  <c r="I1419" i="17"/>
  <c r="I1677" i="17"/>
  <c r="I1856" i="17"/>
  <c r="I2056" i="17"/>
  <c r="I1093" i="17"/>
  <c r="I1350" i="17"/>
  <c r="I661" i="17"/>
  <c r="I1271" i="17"/>
  <c r="I449" i="17"/>
  <c r="I1194" i="17"/>
  <c r="I1487" i="17"/>
  <c r="I1216" i="17"/>
  <c r="I1340" i="17"/>
  <c r="I1724" i="17"/>
  <c r="I1984" i="17"/>
  <c r="I2206" i="17"/>
  <c r="I2452" i="17"/>
  <c r="I2635" i="17"/>
  <c r="I2812" i="17"/>
  <c r="I3028" i="17"/>
  <c r="I3211" i="17"/>
  <c r="I1341" i="17"/>
  <c r="I1757" i="17"/>
  <c r="I2024" i="17"/>
  <c r="I2238" i="17"/>
  <c r="I2426" i="17"/>
  <c r="I2603" i="17"/>
  <c r="I2786" i="17"/>
  <c r="I3002" i="17"/>
  <c r="I3179" i="17"/>
  <c r="I3312" i="17"/>
  <c r="I1310" i="17"/>
  <c r="I1679" i="17"/>
  <c r="I1882" i="17"/>
  <c r="I2089" i="17"/>
  <c r="I2289" i="17"/>
  <c r="I2433" i="17"/>
  <c r="I2577" i="17"/>
  <c r="I3411" i="17"/>
  <c r="I37" i="17"/>
  <c r="I230" i="17"/>
  <c r="I363" i="17"/>
  <c r="I162" i="17"/>
  <c r="I452" i="17"/>
  <c r="I643" i="17"/>
  <c r="I311" i="17"/>
  <c r="I1445" i="17"/>
  <c r="I1285" i="17"/>
  <c r="I1134" i="17"/>
  <c r="I722" i="17"/>
  <c r="I801" i="17"/>
  <c r="I1066" i="17"/>
  <c r="I620" i="17"/>
  <c r="I971" i="17"/>
  <c r="I537" i="17"/>
  <c r="I901" i="17"/>
  <c r="I941" i="17"/>
  <c r="I1449" i="17"/>
  <c r="I1663" i="17"/>
  <c r="I1937" i="17"/>
  <c r="I499" i="17"/>
  <c r="I1219" i="17"/>
  <c r="I1586" i="17"/>
  <c r="I1843" i="17"/>
  <c r="I2129" i="17"/>
  <c r="I1187" i="17"/>
  <c r="I1524" i="17"/>
  <c r="I1732" i="17"/>
  <c r="I1939" i="17"/>
  <c r="I2120" i="17"/>
  <c r="I1191" i="17"/>
  <c r="I1437" i="17"/>
  <c r="I1688" i="17"/>
  <c r="I1866" i="17"/>
  <c r="I2066" i="17"/>
  <c r="I1118" i="17"/>
  <c r="I1363" i="17"/>
  <c r="I728" i="17"/>
  <c r="I1288" i="17"/>
  <c r="I534" i="17"/>
  <c r="I1209" i="17"/>
  <c r="I287" i="17"/>
  <c r="I1231" i="17"/>
  <c r="I1372" i="17"/>
  <c r="I1738" i="17"/>
  <c r="I1997" i="17"/>
  <c r="I2237" i="17"/>
  <c r="I2465" i="17"/>
  <c r="I2648" i="17"/>
  <c r="I2825" i="17"/>
  <c r="I3041" i="17"/>
  <c r="I3224" i="17"/>
  <c r="I1373" i="17"/>
  <c r="I1771" i="17"/>
  <c r="I2049" i="17"/>
  <c r="I2246" i="17"/>
  <c r="I2439" i="17"/>
  <c r="I2616" i="17"/>
  <c r="I2799" i="17"/>
  <c r="I3015" i="17"/>
  <c r="I3192" i="17"/>
  <c r="I3318" i="17"/>
  <c r="I1342" i="17"/>
  <c r="I1693" i="17"/>
  <c r="I1900" i="17"/>
  <c r="I2099" i="17"/>
  <c r="I2296" i="17"/>
  <c r="I2440" i="17"/>
  <c r="I2584" i="17"/>
  <c r="I60" i="17"/>
  <c r="I457" i="17"/>
  <c r="I613" i="17"/>
  <c r="I268" i="17"/>
  <c r="I151" i="17"/>
  <c r="I46" i="17"/>
  <c r="I1006" i="17"/>
  <c r="I811" i="17"/>
  <c r="I594" i="17"/>
  <c r="I107" i="17"/>
  <c r="I736" i="17"/>
  <c r="I1089" i="17"/>
  <c r="I847" i="17"/>
  <c r="I131" i="17"/>
  <c r="I673" i="17"/>
  <c r="I1030" i="17"/>
  <c r="I676" i="17"/>
  <c r="I1033" i="17"/>
  <c r="I1081" i="17"/>
  <c r="I1496" i="17"/>
  <c r="I1764" i="17"/>
  <c r="I1969" i="17"/>
  <c r="I711" i="17"/>
  <c r="I1347" i="17"/>
  <c r="I1675" i="17"/>
  <c r="I1886" i="17"/>
  <c r="I371" i="17"/>
  <c r="I1315" i="17"/>
  <c r="I1564" i="17"/>
  <c r="I1800" i="17"/>
  <c r="I1980" i="17"/>
  <c r="I515" i="17"/>
  <c r="I1239" i="17"/>
  <c r="I1528" i="17"/>
  <c r="I1722" i="17"/>
  <c r="I1908" i="17"/>
  <c r="I143" i="17"/>
  <c r="I1175" i="17"/>
  <c r="I1406" i="17"/>
  <c r="I1057" i="17"/>
  <c r="I1336" i="17"/>
  <c r="I740" i="17"/>
  <c r="I1304" i="17"/>
  <c r="I692" i="17"/>
  <c r="I1278" i="17"/>
  <c r="I1543" i="17"/>
  <c r="I1804" i="17"/>
  <c r="I2034" i="17"/>
  <c r="I2321" i="17"/>
  <c r="I2504" i="17"/>
  <c r="I2681" i="17"/>
  <c r="I2897" i="17"/>
  <c r="I3080" i="17"/>
  <c r="I3257" i="17"/>
  <c r="I1560" i="17"/>
  <c r="I1839" i="17"/>
  <c r="I2088" i="17"/>
  <c r="I2295" i="17"/>
  <c r="I2472" i="17"/>
  <c r="I2655" i="17"/>
  <c r="I2871" i="17"/>
  <c r="I3048" i="17"/>
  <c r="I3231" i="17"/>
  <c r="I608" i="17"/>
  <c r="I1505" i="17"/>
  <c r="I1740" i="17"/>
  <c r="I1946" i="17"/>
  <c r="I2161" i="17"/>
  <c r="I2335" i="17"/>
  <c r="I2479" i="17"/>
  <c r="I2623" i="17"/>
  <c r="I2767" i="17"/>
  <c r="I2911" i="17"/>
  <c r="I3055" i="17"/>
  <c r="I3345" i="17"/>
  <c r="I72" i="17"/>
  <c r="I469" i="17"/>
  <c r="I625" i="17"/>
  <c r="I280" i="17"/>
  <c r="I163" i="17"/>
  <c r="I58" i="17"/>
  <c r="I1021" i="17"/>
  <c r="I824" i="17"/>
  <c r="I614" i="17"/>
  <c r="I179" i="17"/>
  <c r="I751" i="17"/>
  <c r="I1100" i="17"/>
  <c r="I865" i="17"/>
  <c r="I203" i="17"/>
  <c r="I772" i="17"/>
  <c r="I1044" i="17"/>
  <c r="I693" i="17"/>
  <c r="I1047" i="17"/>
  <c r="I1114" i="17"/>
  <c r="I1509" i="17"/>
  <c r="I1775" i="17"/>
  <c r="I2035" i="17"/>
  <c r="I774" i="17"/>
  <c r="I1360" i="17"/>
  <c r="I1686" i="17"/>
  <c r="I1896" i="17"/>
  <c r="I502" i="17"/>
  <c r="I1330" i="17"/>
  <c r="I1587" i="17"/>
  <c r="I1811" i="17"/>
  <c r="I2000" i="17"/>
  <c r="I585" i="17"/>
  <c r="I1269" i="17"/>
  <c r="I1554" i="17"/>
  <c r="I1733" i="17"/>
  <c r="I1919" i="17"/>
  <c r="I419" i="17"/>
  <c r="I1192" i="17"/>
  <c r="I1423" i="17"/>
  <c r="I1094" i="17"/>
  <c r="I1351" i="17"/>
  <c r="I806" i="17"/>
  <c r="I1322" i="17"/>
  <c r="I759" i="17"/>
  <c r="I215" i="17"/>
  <c r="I1559" i="17"/>
  <c r="I1819" i="17"/>
  <c r="I2048" i="17"/>
  <c r="I2334" i="17"/>
  <c r="I2517" i="17"/>
  <c r="I2694" i="17"/>
  <c r="I2910" i="17"/>
  <c r="I3093" i="17"/>
  <c r="I227" i="17"/>
  <c r="I1578" i="17"/>
  <c r="I1852" i="17"/>
  <c r="I2112" i="17"/>
  <c r="I2302" i="17"/>
  <c r="I2485" i="17"/>
  <c r="I2662" i="17"/>
  <c r="I2878" i="17"/>
  <c r="I3061" i="17"/>
  <c r="I3238" i="17"/>
  <c r="I807" i="17"/>
  <c r="I1545" i="17"/>
  <c r="I1772" i="17"/>
  <c r="I1986" i="17"/>
  <c r="I2170" i="17"/>
  <c r="I2348" i="17"/>
  <c r="I2492" i="17"/>
  <c r="I2636" i="17"/>
  <c r="I2780" i="17"/>
  <c r="I2924" i="17"/>
  <c r="I330" i="17"/>
  <c r="I527" i="17"/>
  <c r="I642" i="17"/>
  <c r="I569" i="17"/>
  <c r="I1541" i="17"/>
  <c r="I1699" i="17"/>
  <c r="I1303" i="17"/>
  <c r="I1752" i="17"/>
  <c r="I3054" i="17"/>
  <c r="I2446" i="17"/>
  <c r="I1441" i="17"/>
  <c r="I2597" i="17"/>
  <c r="I2872" i="17"/>
  <c r="I3127" i="17"/>
  <c r="I1034" i="17"/>
  <c r="I1594" i="17"/>
  <c r="I1901" i="17"/>
  <c r="I2224" i="17"/>
  <c r="I2362" i="17"/>
  <c r="I2578" i="17"/>
  <c r="I2761" i="17"/>
  <c r="I2938" i="17"/>
  <c r="I3154" i="17"/>
  <c r="I3301" i="17"/>
  <c r="I1229" i="17"/>
  <c r="I1713" i="17"/>
  <c r="I1987" i="17"/>
  <c r="I2217" i="17"/>
  <c r="I2454" i="17"/>
  <c r="I1230" i="17"/>
  <c r="I1648" i="17"/>
  <c r="I1992" i="17"/>
  <c r="I2200" i="17"/>
  <c r="I2363" i="17"/>
  <c r="I675" i="17"/>
  <c r="I1569" i="17"/>
  <c r="I1846" i="17"/>
  <c r="I2164" i="17"/>
  <c r="I2344" i="17"/>
  <c r="I2527" i="17"/>
  <c r="I1495" i="17"/>
  <c r="I1784" i="17"/>
  <c r="I2033" i="17"/>
  <c r="I2300" i="17"/>
  <c r="I1103" i="17"/>
  <c r="I2222" i="17"/>
  <c r="I2677" i="17"/>
  <c r="I3037" i="17"/>
  <c r="I3311" i="17"/>
  <c r="I3438" i="17"/>
  <c r="I3528" i="17"/>
  <c r="I3618" i="17"/>
  <c r="I3213" i="17"/>
  <c r="I1954" i="17"/>
  <c r="I2581" i="17"/>
  <c r="I2814" i="17"/>
  <c r="I3077" i="17"/>
  <c r="I1603" i="17"/>
  <c r="I2470" i="17"/>
  <c r="I2854" i="17"/>
  <c r="I3214" i="17"/>
  <c r="I3391" i="17"/>
  <c r="I1862" i="17"/>
  <c r="I2399" i="17"/>
  <c r="I2862" i="17"/>
  <c r="I3222" i="17"/>
  <c r="I2133" i="17"/>
  <c r="I2615" i="17"/>
  <c r="I2831" i="17"/>
  <c r="I3047" i="17"/>
  <c r="I975" i="17"/>
  <c r="I2135" i="17"/>
  <c r="I2632" i="17"/>
  <c r="I2896" i="17"/>
  <c r="I3112" i="17"/>
  <c r="I1533" i="17"/>
  <c r="I2319" i="17"/>
  <c r="I2712" i="17"/>
  <c r="I3072" i="17"/>
  <c r="I1635" i="17"/>
  <c r="I2425" i="17"/>
  <c r="I2739" i="17"/>
  <c r="I3059" i="17"/>
  <c r="I3303" i="17"/>
  <c r="I3395" i="17"/>
  <c r="I3524" i="17"/>
  <c r="I3322" i="17"/>
  <c r="I2913" i="17"/>
  <c r="I2118" i="17"/>
  <c r="I2762" i="17"/>
  <c r="I3034" i="17"/>
  <c r="I2404" i="17"/>
  <c r="I3066" i="17"/>
  <c r="I2541" i="17"/>
  <c r="I3592" i="17"/>
  <c r="I3422" i="17"/>
  <c r="I2724" i="17"/>
  <c r="I3631" i="17"/>
  <c r="I3454" i="17"/>
  <c r="I3122" i="17"/>
  <c r="I2633" i="17"/>
  <c r="I1339" i="17"/>
  <c r="I3506" i="17"/>
  <c r="I3098" i="17"/>
  <c r="I2412" i="17"/>
  <c r="I3597" i="17"/>
  <c r="I3427" i="17"/>
  <c r="I2994" i="17"/>
  <c r="I1835" i="17"/>
  <c r="I342" i="17"/>
  <c r="I546" i="17"/>
  <c r="I657" i="17"/>
  <c r="I641" i="17"/>
  <c r="I1553" i="17"/>
  <c r="I1711" i="17"/>
  <c r="I1318" i="17"/>
  <c r="I1786" i="17"/>
  <c r="I3067" i="17"/>
  <c r="I2459" i="17"/>
  <c r="I1476" i="17"/>
  <c r="I2610" i="17"/>
  <c r="I2885" i="17"/>
  <c r="I3140" i="17"/>
  <c r="I1129" i="17"/>
  <c r="I1613" i="17"/>
  <c r="I1933" i="17"/>
  <c r="I2232" i="17"/>
  <c r="I2375" i="17"/>
  <c r="I2591" i="17"/>
  <c r="I2774" i="17"/>
  <c r="I2951" i="17"/>
  <c r="I3167" i="17"/>
  <c r="I3307" i="17"/>
  <c r="I1312" i="17"/>
  <c r="I1728" i="17"/>
  <c r="I2003" i="17"/>
  <c r="I2225" i="17"/>
  <c r="I2467" i="17"/>
  <c r="I1277" i="17"/>
  <c r="I1667" i="17"/>
  <c r="I2004" i="17"/>
  <c r="I2210" i="17"/>
  <c r="I2376" i="17"/>
  <c r="I867" i="17"/>
  <c r="I1583" i="17"/>
  <c r="I1861" i="17"/>
  <c r="I2173" i="17"/>
  <c r="I2357" i="17"/>
  <c r="I2540" i="17"/>
  <c r="I1518" i="17"/>
  <c r="I1803" i="17"/>
  <c r="I2059" i="17"/>
  <c r="I2313" i="17"/>
  <c r="I1244" i="17"/>
  <c r="I2235" i="17"/>
  <c r="I2700" i="17"/>
  <c r="I3060" i="17"/>
  <c r="I3326" i="17"/>
  <c r="I3444" i="17"/>
  <c r="I3534" i="17"/>
  <c r="I3624" i="17"/>
  <c r="I3229" i="17"/>
  <c r="I1981" i="17"/>
  <c r="I2598" i="17"/>
  <c r="I2829" i="17"/>
  <c r="I3085" i="17"/>
  <c r="I1768" i="17"/>
  <c r="I2489" i="17"/>
  <c r="I2894" i="17"/>
  <c r="I3254" i="17"/>
  <c r="I3397" i="17"/>
  <c r="I1891" i="17"/>
  <c r="I2410" i="17"/>
  <c r="I2870" i="17"/>
  <c r="I3230" i="17"/>
  <c r="I2157" i="17"/>
  <c r="I2631" i="17"/>
  <c r="I2847" i="17"/>
  <c r="I3063" i="17"/>
  <c r="I1163" i="17"/>
  <c r="I2194" i="17"/>
  <c r="I2647" i="17"/>
  <c r="I2912" i="17"/>
  <c r="I3128" i="17"/>
  <c r="I1617" i="17"/>
  <c r="I2351" i="17"/>
  <c r="I2729" i="17"/>
  <c r="I3089" i="17"/>
  <c r="I1671" i="17"/>
  <c r="I2476" i="17"/>
  <c r="I2763" i="17"/>
  <c r="I3091" i="17"/>
  <c r="I3310" i="17"/>
  <c r="I3401" i="17"/>
  <c r="I3511" i="17"/>
  <c r="I3314" i="17"/>
  <c r="I2834" i="17"/>
  <c r="I2022" i="17"/>
  <c r="I2716" i="17"/>
  <c r="I3011" i="17"/>
  <c r="I2365" i="17"/>
  <c r="I3044" i="17"/>
  <c r="I2403" i="17"/>
  <c r="I3579" i="17"/>
  <c r="I3400" i="17"/>
  <c r="I2713" i="17"/>
  <c r="I3611" i="17"/>
  <c r="I3441" i="17"/>
  <c r="I3076" i="17"/>
  <c r="I2611" i="17"/>
  <c r="I697" i="17"/>
  <c r="I3493" i="17"/>
  <c r="I3018" i="17"/>
  <c r="I2095" i="17"/>
  <c r="I3584" i="17"/>
  <c r="I3406" i="17"/>
  <c r="I2972" i="17"/>
  <c r="I1748" i="17"/>
  <c r="I583" i="17"/>
  <c r="I893" i="17"/>
  <c r="I914" i="17"/>
  <c r="I1314" i="17"/>
  <c r="I1777" i="17"/>
  <c r="I1888" i="17"/>
  <c r="I604" i="17"/>
  <c r="I2012" i="17"/>
  <c r="I3237" i="17"/>
  <c r="I2629" i="17"/>
  <c r="I1707" i="17"/>
  <c r="I2695" i="17"/>
  <c r="I2898" i="17"/>
  <c r="I3153" i="17"/>
  <c r="I1181" i="17"/>
  <c r="I1694" i="17"/>
  <c r="I1947" i="17"/>
  <c r="I2239" i="17"/>
  <c r="I2427" i="17"/>
  <c r="I2604" i="17"/>
  <c r="I2787" i="17"/>
  <c r="I3003" i="17"/>
  <c r="I3180" i="17"/>
  <c r="I3313" i="17"/>
  <c r="I1443" i="17"/>
  <c r="I1759" i="17"/>
  <c r="I2014" i="17"/>
  <c r="I2297" i="17"/>
  <c r="I2480" i="17"/>
  <c r="I1323" i="17"/>
  <c r="I1729" i="17"/>
  <c r="I2015" i="17"/>
  <c r="I2218" i="17"/>
  <c r="I2422" i="17"/>
  <c r="I972" i="17"/>
  <c r="I1615" i="17"/>
  <c r="I1935" i="17"/>
  <c r="I2191" i="17"/>
  <c r="I2370" i="17"/>
  <c r="I741" i="17"/>
  <c r="I1557" i="17"/>
  <c r="I1817" i="17"/>
  <c r="I2122" i="17"/>
  <c r="I2320" i="17"/>
  <c r="I1555" i="17"/>
  <c r="I2325" i="17"/>
  <c r="I2732" i="17"/>
  <c r="I3092" i="17"/>
  <c r="I3360" i="17"/>
  <c r="I3450" i="17"/>
  <c r="I3540" i="17"/>
  <c r="I3648" i="17"/>
  <c r="I3246" i="17"/>
  <c r="I2058" i="17"/>
  <c r="I2653" i="17"/>
  <c r="I2837" i="17"/>
  <c r="I3102" i="17"/>
  <c r="I1956" i="17"/>
  <c r="I2528" i="17"/>
  <c r="I2902" i="17"/>
  <c r="I3291" i="17"/>
  <c r="I3403" i="17"/>
  <c r="I1925" i="17"/>
  <c r="I2556" i="17"/>
  <c r="I2887" i="17"/>
  <c r="I3247" i="17"/>
  <c r="I2307" i="17"/>
  <c r="I2639" i="17"/>
  <c r="I2855" i="17"/>
  <c r="I3119" i="17"/>
  <c r="I1291" i="17"/>
  <c r="I2227" i="17"/>
  <c r="I2704" i="17"/>
  <c r="I2920" i="17"/>
  <c r="I3136" i="17"/>
  <c r="I1936" i="17"/>
  <c r="I2371" i="17"/>
  <c r="I2737" i="17"/>
  <c r="I3169" i="17"/>
  <c r="I1717" i="17"/>
  <c r="I2515" i="17"/>
  <c r="I2835" i="17"/>
  <c r="I3099" i="17"/>
  <c r="I3317" i="17"/>
  <c r="I3407" i="17"/>
  <c r="I3491" i="17"/>
  <c r="I3286" i="17"/>
  <c r="I2788" i="17"/>
  <c r="I1941" i="17"/>
  <c r="I2705" i="17"/>
  <c r="I2954" i="17"/>
  <c r="I2340" i="17"/>
  <c r="I3033" i="17"/>
  <c r="I2352" i="17"/>
  <c r="I3566" i="17"/>
  <c r="I3376" i="17"/>
  <c r="I2364" i="17"/>
  <c r="I3598" i="17"/>
  <c r="I3428" i="17"/>
  <c r="I3065" i="17"/>
  <c r="I2464" i="17"/>
  <c r="I3650" i="17"/>
  <c r="I3473" i="17"/>
  <c r="I2962" i="17"/>
  <c r="I2031" i="17"/>
  <c r="I3571" i="17"/>
  <c r="I3382" i="17"/>
  <c r="I2961" i="17"/>
  <c r="I1670" i="17"/>
  <c r="I595" i="17"/>
  <c r="I924" i="17"/>
  <c r="I946" i="17"/>
  <c r="I1329" i="17"/>
  <c r="I1789" i="17"/>
  <c r="I1898" i="17"/>
  <c r="I674" i="17"/>
  <c r="I2023" i="17"/>
  <c r="I3244" i="17"/>
  <c r="I2642" i="17"/>
  <c r="I1726" i="17"/>
  <c r="I2708" i="17"/>
  <c r="I2970" i="17"/>
  <c r="I3160" i="17"/>
  <c r="I1228" i="17"/>
  <c r="I1712" i="17"/>
  <c r="I1975" i="17"/>
  <c r="I2247" i="17"/>
  <c r="I2434" i="17"/>
  <c r="I2617" i="17"/>
  <c r="I2794" i="17"/>
  <c r="I3010" i="17"/>
  <c r="I3193" i="17"/>
  <c r="I3319" i="17"/>
  <c r="I1478" i="17"/>
  <c r="I1774" i="17"/>
  <c r="I2040" i="17"/>
  <c r="I2310" i="17"/>
  <c r="I2493" i="17"/>
  <c r="I1353" i="17"/>
  <c r="I1745" i="17"/>
  <c r="I2029" i="17"/>
  <c r="I2233" i="17"/>
  <c r="I2435" i="17"/>
  <c r="I1069" i="17"/>
  <c r="I1634" i="17"/>
  <c r="I1951" i="17"/>
  <c r="I2201" i="17"/>
  <c r="I2383" i="17"/>
  <c r="I882" i="17"/>
  <c r="I1573" i="17"/>
  <c r="I1836" i="17"/>
  <c r="I2134" i="17"/>
  <c r="I2333" i="17"/>
  <c r="I1601" i="17"/>
  <c r="I2345" i="17"/>
  <c r="I2749" i="17"/>
  <c r="I3109" i="17"/>
  <c r="I3366" i="17"/>
  <c r="I3456" i="17"/>
  <c r="I3546" i="17"/>
  <c r="I3654" i="17"/>
  <c r="I3354" i="17"/>
  <c r="I2271" i="17"/>
  <c r="I2670" i="17"/>
  <c r="I2853" i="17"/>
  <c r="I3117" i="17"/>
  <c r="I1983" i="17"/>
  <c r="I2566" i="17"/>
  <c r="I2926" i="17"/>
  <c r="I3298" i="17"/>
  <c r="I3409" i="17"/>
  <c r="I2060" i="17"/>
  <c r="I2574" i="17"/>
  <c r="I2934" i="17"/>
  <c r="I973" i="17"/>
  <c r="I2318" i="17"/>
  <c r="I2664" i="17"/>
  <c r="I2880" i="17"/>
  <c r="I823" i="17"/>
  <c r="I817" i="17"/>
  <c r="I987" i="17"/>
  <c r="I1597" i="17"/>
  <c r="I1949" i="17"/>
  <c r="I2076" i="17"/>
  <c r="I1227" i="17"/>
  <c r="I2245" i="17"/>
  <c r="I1402" i="17"/>
  <c r="I2806" i="17"/>
  <c r="I1914" i="17"/>
  <c r="I2721" i="17"/>
  <c r="I2983" i="17"/>
  <c r="I3173" i="17"/>
  <c r="I1276" i="17"/>
  <c r="I1727" i="17"/>
  <c r="I2002" i="17"/>
  <c r="I2254" i="17"/>
  <c r="I2447" i="17"/>
  <c r="I2630" i="17"/>
  <c r="I2807" i="17"/>
  <c r="I3023" i="17"/>
  <c r="I3206" i="17"/>
  <c r="I3325" i="17"/>
  <c r="I1507" i="17"/>
  <c r="I1793" i="17"/>
  <c r="I2091" i="17"/>
  <c r="I2323" i="17"/>
  <c r="I2500" i="17"/>
  <c r="I1385" i="17"/>
  <c r="I1760" i="17"/>
  <c r="I2041" i="17"/>
  <c r="I2248" i="17"/>
  <c r="I2448" i="17"/>
  <c r="I1232" i="17"/>
  <c r="I1649" i="17"/>
  <c r="I1964" i="17"/>
  <c r="I2219" i="17"/>
  <c r="I2396" i="17"/>
  <c r="I986" i="17"/>
  <c r="I1589" i="17"/>
  <c r="I1850" i="17"/>
  <c r="I2146" i="17"/>
  <c r="I2346" i="17"/>
  <c r="I1637" i="17"/>
  <c r="I2377" i="17"/>
  <c r="I2772" i="17"/>
  <c r="I3132" i="17"/>
  <c r="I3372" i="17"/>
  <c r="I3462" i="17"/>
  <c r="I3552" i="17"/>
  <c r="I2645" i="17"/>
  <c r="I535" i="17"/>
  <c r="I2294" i="17"/>
  <c r="I2685" i="17"/>
  <c r="I2861" i="17"/>
  <c r="I3141" i="17"/>
  <c r="I2011" i="17"/>
  <c r="I2606" i="17"/>
  <c r="I2966" i="17"/>
  <c r="I3305" i="17"/>
  <c r="I1149" i="17"/>
  <c r="I2107" i="17"/>
  <c r="I2582" i="17"/>
  <c r="I2942" i="17"/>
  <c r="I1150" i="17"/>
  <c r="I2379" i="17"/>
  <c r="I2679" i="17"/>
  <c r="I2895" i="17"/>
  <c r="I841" i="17"/>
  <c r="I832" i="17"/>
  <c r="I1045" i="17"/>
  <c r="I1608" i="17"/>
  <c r="I1971" i="17"/>
  <c r="I2140" i="17"/>
  <c r="I1289" i="17"/>
  <c r="I2308" i="17"/>
  <c r="I1544" i="17"/>
  <c r="I2858" i="17"/>
  <c r="I1932" i="17"/>
  <c r="I2728" i="17"/>
  <c r="I2996" i="17"/>
  <c r="I3186" i="17"/>
  <c r="I1442" i="17"/>
  <c r="I1741" i="17"/>
  <c r="I2051" i="17"/>
  <c r="I2283" i="17"/>
  <c r="I2460" i="17"/>
  <c r="I2643" i="17"/>
  <c r="I2859" i="17"/>
  <c r="I3036" i="17"/>
  <c r="I3219" i="17"/>
  <c r="I3349" i="17"/>
  <c r="I1530" i="17"/>
  <c r="I1808" i="17"/>
  <c r="I2153" i="17"/>
  <c r="I2336" i="17"/>
  <c r="I2513" i="17"/>
  <c r="I1531" i="17"/>
  <c r="I1779" i="17"/>
  <c r="I2052" i="17"/>
  <c r="I2277" i="17"/>
  <c r="I2461" i="17"/>
  <c r="I1279" i="17"/>
  <c r="I1730" i="17"/>
  <c r="I1978" i="17"/>
  <c r="I2226" i="17"/>
  <c r="I2442" i="17"/>
  <c r="I1102" i="17"/>
  <c r="I1604" i="17"/>
  <c r="I1924" i="17"/>
  <c r="I2167" i="17"/>
  <c r="I2359" i="17"/>
  <c r="I1848" i="17"/>
  <c r="I2397" i="17"/>
  <c r="I2804" i="17"/>
  <c r="I3236" i="17"/>
  <c r="I3378" i="17"/>
  <c r="I3468" i="17"/>
  <c r="I3576" i="17"/>
  <c r="I2941" i="17"/>
  <c r="I1245" i="17"/>
  <c r="I2438" i="17"/>
  <c r="I2693" i="17"/>
  <c r="I2869" i="17"/>
  <c r="I3221" i="17"/>
  <c r="I2085" i="17"/>
  <c r="I2614" i="17"/>
  <c r="I3046" i="17"/>
  <c r="I3320" i="17"/>
  <c r="I1369" i="17"/>
  <c r="I217" i="17"/>
  <c r="I610" i="17"/>
  <c r="I1078" i="17"/>
  <c r="I1464" i="17"/>
  <c r="I1854" i="17"/>
  <c r="I141" i="17"/>
  <c r="I1146" i="17"/>
  <c r="I478" i="17"/>
  <c r="I2478" i="17"/>
  <c r="I1805" i="17"/>
  <c r="I3022" i="17"/>
  <c r="I2113" i="17"/>
  <c r="I2741" i="17"/>
  <c r="I3009" i="17"/>
  <c r="I3199" i="17"/>
  <c r="I1477" i="17"/>
  <c r="I1758" i="17"/>
  <c r="I2079" i="17"/>
  <c r="I2290" i="17"/>
  <c r="I2473" i="17"/>
  <c r="I2650" i="17"/>
  <c r="I2866" i="17"/>
  <c r="I3049" i="17"/>
  <c r="I3226" i="17"/>
  <c r="I3355" i="17"/>
  <c r="I1548" i="17"/>
  <c r="I1827" i="17"/>
  <c r="I2163" i="17"/>
  <c r="I2349" i="17"/>
  <c r="I2526" i="17"/>
  <c r="I1549" i="17"/>
  <c r="I1794" i="17"/>
  <c r="I2067" i="17"/>
  <c r="I2291" i="17"/>
  <c r="I2474" i="17"/>
  <c r="I1324" i="17"/>
  <c r="I1746" i="17"/>
  <c r="I2005" i="17"/>
  <c r="I2234" i="17"/>
  <c r="I2455" i="17"/>
  <c r="I1152" i="17"/>
  <c r="I1623" i="17"/>
  <c r="I1942" i="17"/>
  <c r="I2185" i="17"/>
  <c r="I2372" i="17"/>
  <c r="I1922" i="17"/>
  <c r="I2417" i="17"/>
  <c r="I2821" i="17"/>
  <c r="I3253" i="17"/>
  <c r="I3384" i="17"/>
  <c r="I3474" i="17"/>
  <c r="I3582" i="17"/>
  <c r="I2981" i="17"/>
  <c r="I1358" i="17"/>
  <c r="I2469" i="17"/>
  <c r="I2709" i="17"/>
  <c r="I2886" i="17"/>
  <c r="I3261" i="17"/>
  <c r="I2106" i="17"/>
  <c r="I2638" i="17"/>
  <c r="I3070" i="17"/>
  <c r="I3327" i="17"/>
  <c r="I1459" i="17"/>
  <c r="I2252" i="17"/>
  <c r="I2646" i="17"/>
  <c r="I3006" i="17"/>
  <c r="I1571" i="17"/>
  <c r="I2451" i="17"/>
  <c r="I2703" i="17"/>
  <c r="I241" i="17"/>
  <c r="I629" i="17"/>
  <c r="I59" i="17"/>
  <c r="I1479" i="17"/>
  <c r="I1864" i="17"/>
  <c r="I417" i="17"/>
  <c r="I1160" i="17"/>
  <c r="I622" i="17"/>
  <c r="I2491" i="17"/>
  <c r="I1824" i="17"/>
  <c r="I3035" i="17"/>
  <c r="I2137" i="17"/>
  <c r="I2754" i="17"/>
  <c r="I3016" i="17"/>
  <c r="I3212" i="17"/>
  <c r="I1506" i="17"/>
  <c r="I1773" i="17"/>
  <c r="I2090" i="17"/>
  <c r="I2303" i="17"/>
  <c r="I2486" i="17"/>
  <c r="I2663" i="17"/>
  <c r="I2879" i="17"/>
  <c r="I3062" i="17"/>
  <c r="I3239" i="17"/>
  <c r="I450" i="17"/>
  <c r="I1567" i="17"/>
  <c r="I1842" i="17"/>
  <c r="I2171" i="17"/>
  <c r="I2356" i="17"/>
  <c r="I2539" i="17"/>
  <c r="I1568" i="17"/>
  <c r="I1813" i="17"/>
  <c r="I2080" i="17"/>
  <c r="I2304" i="17"/>
  <c r="I2487" i="17"/>
  <c r="I1357" i="17"/>
  <c r="I1761" i="17"/>
  <c r="I2016" i="17"/>
  <c r="I2241" i="17"/>
  <c r="I2468" i="17"/>
  <c r="I1199" i="17"/>
  <c r="I1638" i="17"/>
  <c r="I1955" i="17"/>
  <c r="I2195" i="17"/>
  <c r="I2385" i="17"/>
  <c r="I1953" i="17"/>
  <c r="I2449" i="17"/>
  <c r="I2844" i="17"/>
  <c r="I3268" i="17"/>
  <c r="I3390" i="17"/>
  <c r="I3480" i="17"/>
  <c r="I3588" i="17"/>
  <c r="I2997" i="17"/>
  <c r="I1426" i="17"/>
  <c r="I2497" i="17"/>
  <c r="I2717" i="17"/>
  <c r="I2901" i="17"/>
  <c r="I538" i="17"/>
  <c r="I2131" i="17"/>
  <c r="I2678" i="17"/>
  <c r="I3110" i="17"/>
  <c r="I3334" i="17"/>
  <c r="I398" i="17"/>
  <c r="I177" i="17"/>
  <c r="I639" i="17"/>
  <c r="I1674" i="17"/>
  <c r="I2149" i="17"/>
  <c r="I1206" i="17"/>
  <c r="I1381" i="17"/>
  <c r="I1246" i="17"/>
  <c r="I2661" i="17"/>
  <c r="I2062" i="17"/>
  <c r="I3205" i="17"/>
  <c r="I2309" i="17"/>
  <c r="I2826" i="17"/>
  <c r="I3029" i="17"/>
  <c r="I3258" i="17"/>
  <c r="I1529" i="17"/>
  <c r="I1792" i="17"/>
  <c r="I2152" i="17"/>
  <c r="I2316" i="17"/>
  <c r="I2499" i="17"/>
  <c r="I2715" i="17"/>
  <c r="I2892" i="17"/>
  <c r="I3075" i="17"/>
  <c r="I3277" i="17"/>
  <c r="I627" i="17"/>
  <c r="I1581" i="17"/>
  <c r="I1915" i="17"/>
  <c r="I2181" i="17"/>
  <c r="I2369" i="17"/>
  <c r="I820" i="17"/>
  <c r="I1582" i="17"/>
  <c r="I1828" i="17"/>
  <c r="I2142" i="17"/>
  <c r="I2317" i="17"/>
  <c r="I2494" i="17"/>
  <c r="I1488" i="17"/>
  <c r="I1780" i="17"/>
  <c r="I2030" i="17"/>
  <c r="I2298" i="17"/>
  <c r="I2481" i="17"/>
  <c r="I1247" i="17"/>
  <c r="I1703" i="17"/>
  <c r="I1968" i="17"/>
  <c r="I2204" i="17"/>
  <c r="I2431" i="17"/>
  <c r="I2007" i="17"/>
  <c r="I2477" i="17"/>
  <c r="I2948" i="17"/>
  <c r="I3275" i="17"/>
  <c r="I3396" i="17"/>
  <c r="I3504" i="17"/>
  <c r="I3594" i="17"/>
  <c r="I3013" i="17"/>
  <c r="I1685" i="17"/>
  <c r="I2508" i="17"/>
  <c r="I2725" i="17"/>
  <c r="I2958" i="17"/>
  <c r="I1258" i="17"/>
  <c r="I2156" i="17"/>
  <c r="I2758" i="17"/>
  <c r="I3118" i="17"/>
  <c r="I3341" i="17"/>
  <c r="I1690" i="17"/>
  <c r="I2286" i="17"/>
  <c r="I52" i="17"/>
  <c r="I1411" i="17"/>
  <c r="I985" i="17"/>
  <c r="I1948" i="17"/>
  <c r="I1205" i="17"/>
  <c r="I1452" i="17"/>
  <c r="I794" i="17"/>
  <c r="I1401" i="17"/>
  <c r="I2838" i="17"/>
  <c r="I2253" i="17"/>
  <c r="I3324" i="17"/>
  <c r="I2453" i="17"/>
  <c r="I2852" i="17"/>
  <c r="I3068" i="17"/>
  <c r="I621" i="17"/>
  <c r="I1566" i="17"/>
  <c r="I1826" i="17"/>
  <c r="I2180" i="17"/>
  <c r="I2342" i="17"/>
  <c r="I2519" i="17"/>
  <c r="I2735" i="17"/>
  <c r="I2918" i="17"/>
  <c r="I3095" i="17"/>
  <c r="I3289" i="17"/>
  <c r="I1130" i="17"/>
  <c r="I1628" i="17"/>
  <c r="I1962" i="17"/>
  <c r="I2199" i="17"/>
  <c r="I2395" i="17"/>
  <c r="I1139" i="17"/>
  <c r="I1614" i="17"/>
  <c r="I1873" i="17"/>
  <c r="I2172" i="17"/>
  <c r="I2343" i="17"/>
  <c r="I2520" i="17"/>
  <c r="I1532" i="17"/>
  <c r="I1814" i="17"/>
  <c r="I2068" i="17"/>
  <c r="I2324" i="17"/>
  <c r="I2501" i="17"/>
  <c r="I1338" i="17"/>
  <c r="I1750" i="17"/>
  <c r="I1995" i="17"/>
  <c r="I2236" i="17"/>
  <c r="I2457" i="17"/>
  <c r="I2057" i="17"/>
  <c r="I2535" i="17"/>
  <c r="I2988" i="17"/>
  <c r="I3297" i="17"/>
  <c r="I3408" i="17"/>
  <c r="I3516" i="17"/>
  <c r="I3606" i="17"/>
  <c r="I3053" i="17"/>
  <c r="I1763" i="17"/>
  <c r="I2555" i="17"/>
  <c r="I2757" i="17"/>
  <c r="I3005" i="17"/>
  <c r="I1516" i="17"/>
  <c r="I2211" i="17"/>
  <c r="I2822" i="17"/>
  <c r="I3182" i="17"/>
  <c r="I3361" i="17"/>
  <c r="I1770" i="17"/>
  <c r="I2338" i="17"/>
  <c r="I64" i="17"/>
  <c r="I1422" i="17"/>
  <c r="I1016" i="17"/>
  <c r="I1959" i="17"/>
  <c r="I1300" i="17"/>
  <c r="I1512" i="17"/>
  <c r="I1005" i="17"/>
  <c r="I1520" i="17"/>
  <c r="I2884" i="17"/>
  <c r="I2282" i="17"/>
  <c r="I285" i="17"/>
  <c r="I2466" i="17"/>
  <c r="I2865" i="17"/>
  <c r="I3114" i="17"/>
  <c r="I809" i="17"/>
  <c r="I1580" i="17"/>
  <c r="I1883" i="17"/>
  <c r="I2198" i="17"/>
  <c r="I2355" i="17"/>
  <c r="I2571" i="17"/>
  <c r="I2748" i="17"/>
  <c r="I2931" i="17"/>
  <c r="I3147" i="17"/>
  <c r="I3295" i="17"/>
  <c r="I1182" i="17"/>
  <c r="I1695" i="17"/>
  <c r="I1976" i="17"/>
  <c r="I2209" i="17"/>
  <c r="I2441" i="17"/>
  <c r="I1183" i="17"/>
  <c r="I1633" i="17"/>
  <c r="I1977" i="17"/>
  <c r="I2182" i="17"/>
  <c r="I2350" i="17"/>
  <c r="I477" i="17"/>
  <c r="I1550" i="17"/>
  <c r="I1829" i="17"/>
  <c r="I2155" i="17"/>
  <c r="I2337" i="17"/>
  <c r="I2514" i="17"/>
  <c r="I1462" i="17"/>
  <c r="I1769" i="17"/>
  <c r="I2021" i="17"/>
  <c r="I2287" i="17"/>
  <c r="I485" i="17"/>
  <c r="I2186" i="17"/>
  <c r="I2660" i="17"/>
  <c r="I3020" i="17"/>
  <c r="I3304" i="17"/>
  <c r="I3432" i="17"/>
  <c r="I3522" i="17"/>
  <c r="I3612" i="17"/>
  <c r="I3189" i="17"/>
  <c r="I1849" i="17"/>
  <c r="I2573" i="17"/>
  <c r="I2797" i="17"/>
  <c r="I3045" i="17"/>
  <c r="I1558" i="17"/>
  <c r="I2450" i="17"/>
  <c r="I2830" i="17"/>
  <c r="I3190" i="17"/>
  <c r="I3385" i="17"/>
  <c r="I1816" i="17"/>
  <c r="I2358" i="17"/>
  <c r="I410" i="17"/>
  <c r="I2839" i="17"/>
  <c r="I929" i="17"/>
  <c r="I1795" i="17"/>
  <c r="I3290" i="17"/>
  <c r="I3142" i="17"/>
  <c r="I2815" i="17"/>
  <c r="I2108" i="17"/>
  <c r="I2823" i="17"/>
  <c r="I3191" i="17"/>
  <c r="I1993" i="17"/>
  <c r="I2744" i="17"/>
  <c r="I2992" i="17"/>
  <c r="I1387" i="17"/>
  <c r="I2423" i="17"/>
  <c r="I2945" i="17"/>
  <c r="I1210" i="17"/>
  <c r="I2543" i="17"/>
  <c r="I2915" i="17"/>
  <c r="I3281" i="17"/>
  <c r="I3635" i="17"/>
  <c r="I3419" i="17"/>
  <c r="I2993" i="17"/>
  <c r="I1416" i="17"/>
  <c r="I1973" i="17"/>
  <c r="I2542" i="17"/>
  <c r="I2850" i="17"/>
  <c r="I1702" i="17"/>
  <c r="I3448" i="17"/>
  <c r="I2168" i="17"/>
  <c r="I3526" i="17"/>
  <c r="I3259" i="17"/>
  <c r="I2256" i="17"/>
  <c r="I3578" i="17"/>
  <c r="I3178" i="17"/>
  <c r="I1749" i="17"/>
  <c r="I3499" i="17"/>
  <c r="I3177" i="17"/>
  <c r="I1325" i="17"/>
  <c r="I249" i="17"/>
  <c r="I3042" i="17"/>
  <c r="I1595" i="17"/>
  <c r="I2042" i="17"/>
  <c r="I3402" i="17"/>
  <c r="I3348" i="17"/>
  <c r="I2959" i="17"/>
  <c r="I2390" i="17"/>
  <c r="I2952" i="17"/>
  <c r="I3207" i="17"/>
  <c r="I2043" i="17"/>
  <c r="I2752" i="17"/>
  <c r="I3056" i="17"/>
  <c r="I1463" i="17"/>
  <c r="I2443" i="17"/>
  <c r="I2953" i="17"/>
  <c r="I1590" i="17"/>
  <c r="I2619" i="17"/>
  <c r="I2947" i="17"/>
  <c r="I3296" i="17"/>
  <c r="I3622" i="17"/>
  <c r="I3405" i="17"/>
  <c r="I2971" i="17"/>
  <c r="I3115" i="17"/>
  <c r="I1716" i="17"/>
  <c r="I2503" i="17"/>
  <c r="I2828" i="17"/>
  <c r="I3651" i="17"/>
  <c r="I3435" i="17"/>
  <c r="I2071" i="17"/>
  <c r="I3513" i="17"/>
  <c r="I3201" i="17"/>
  <c r="I2165" i="17"/>
  <c r="I3565" i="17"/>
  <c r="I3155" i="17"/>
  <c r="I1489" i="17"/>
  <c r="I3479" i="17"/>
  <c r="I3052" i="17"/>
  <c r="I653" i="17"/>
  <c r="I299" i="17"/>
  <c r="I1934" i="17"/>
  <c r="I2311" i="17"/>
  <c r="I3510" i="17"/>
  <c r="I1517" i="17"/>
  <c r="I3014" i="17"/>
  <c r="I2462" i="17"/>
  <c r="I2967" i="17"/>
  <c r="I3215" i="17"/>
  <c r="I2263" i="17"/>
  <c r="I2768" i="17"/>
  <c r="I3064" i="17"/>
  <c r="I1966" i="17"/>
  <c r="I2463" i="17"/>
  <c r="I3000" i="17"/>
  <c r="I1751" i="17"/>
  <c r="I2627" i="17"/>
  <c r="I2955" i="17"/>
  <c r="I3332" i="17"/>
  <c r="I3609" i="17"/>
  <c r="I3381" i="17"/>
  <c r="I2777" i="17"/>
  <c r="I3057" i="17"/>
  <c r="I1624" i="17"/>
  <c r="I2244" i="17"/>
  <c r="I2817" i="17"/>
  <c r="I3638" i="17"/>
  <c r="I3335" i="17"/>
  <c r="I1903" i="17"/>
  <c r="I3500" i="17"/>
  <c r="I3043" i="17"/>
  <c r="I2096" i="17"/>
  <c r="I3545" i="17"/>
  <c r="I2939" i="17"/>
  <c r="I1326" i="17"/>
  <c r="I3466" i="17"/>
  <c r="I2836" i="17"/>
  <c r="I1753" i="17"/>
  <c r="I1546" i="17"/>
  <c r="I2190" i="17"/>
  <c r="I2488" i="17"/>
  <c r="I3600" i="17"/>
  <c r="I1734" i="17"/>
  <c r="I3103" i="17"/>
  <c r="I2471" i="17"/>
  <c r="I2975" i="17"/>
  <c r="I3240" i="17"/>
  <c r="I2273" i="17"/>
  <c r="I2776" i="17"/>
  <c r="I3079" i="17"/>
  <c r="I1994" i="17"/>
  <c r="I2502" i="17"/>
  <c r="I3017" i="17"/>
  <c r="I1796" i="17"/>
  <c r="I2659" i="17"/>
  <c r="I2979" i="17"/>
  <c r="I3339" i="17"/>
  <c r="I3596" i="17"/>
  <c r="I3357" i="17"/>
  <c r="I2755" i="17"/>
  <c r="I2978" i="17"/>
  <c r="I1195" i="17"/>
  <c r="I2144" i="17"/>
  <c r="I2692" i="17"/>
  <c r="I3625" i="17"/>
  <c r="I3299" i="17"/>
  <c r="I1847" i="17"/>
  <c r="I3487" i="17"/>
  <c r="I2985" i="17"/>
  <c r="I2070" i="17"/>
  <c r="I3532" i="17"/>
  <c r="I2882" i="17"/>
  <c r="I1071" i="17"/>
  <c r="I3453" i="17"/>
  <c r="I2778" i="17"/>
  <c r="I83" i="17"/>
  <c r="I1807" i="17"/>
  <c r="I2382" i="17"/>
  <c r="I1293" i="17"/>
  <c r="I3030" i="17"/>
  <c r="I2212" i="17"/>
  <c r="I3150" i="17"/>
  <c r="I2490" i="17"/>
  <c r="I2991" i="17"/>
  <c r="I677" i="17"/>
  <c r="I2510" i="17"/>
  <c r="I2791" i="17"/>
  <c r="I3104" i="17"/>
  <c r="I2020" i="17"/>
  <c r="I2593" i="17"/>
  <c r="I3025" i="17"/>
  <c r="I1877" i="17"/>
  <c r="I2667" i="17"/>
  <c r="I3051" i="17"/>
  <c r="I3346" i="17"/>
  <c r="I3583" i="17"/>
  <c r="I3350" i="17"/>
  <c r="I2697" i="17"/>
  <c r="I2932" i="17"/>
  <c r="I3090" i="17"/>
  <c r="I1967" i="17"/>
  <c r="I2634" i="17"/>
  <c r="I3605" i="17"/>
  <c r="I3202" i="17"/>
  <c r="I1501" i="17"/>
  <c r="I3467" i="17"/>
  <c r="I2906" i="17"/>
  <c r="I1996" i="17"/>
  <c r="I3519" i="17"/>
  <c r="I2802" i="17"/>
  <c r="I3656" i="17"/>
  <c r="I3440" i="17"/>
  <c r="I2756" i="17"/>
  <c r="I1221" i="17"/>
  <c r="I2162" i="17"/>
  <c r="I1068" i="17"/>
  <c r="I1736" i="17"/>
  <c r="I1723" i="17"/>
  <c r="I2272" i="17"/>
  <c r="I3158" i="17"/>
  <c r="I2529" i="17"/>
  <c r="I2999" i="17"/>
  <c r="I1461" i="17"/>
  <c r="I2521" i="17"/>
  <c r="I2816" i="17"/>
  <c r="I3151" i="17"/>
  <c r="I2044" i="17"/>
  <c r="I2640" i="17"/>
  <c r="I3216" i="17"/>
  <c r="I1911" i="17"/>
  <c r="I2691" i="17"/>
  <c r="I3123" i="17"/>
  <c r="I3359" i="17"/>
  <c r="I3563" i="17"/>
  <c r="I3266" i="17"/>
  <c r="I2618" i="17"/>
  <c r="I2921" i="17"/>
  <c r="I2874" i="17"/>
  <c r="I1909" i="17"/>
  <c r="I2612" i="17"/>
  <c r="I3553" i="17"/>
  <c r="I3156" i="17"/>
  <c r="I746" i="17"/>
  <c r="I3415" i="17"/>
  <c r="I2860" i="17"/>
  <c r="I1952" i="17"/>
  <c r="I3460" i="17"/>
  <c r="I2746" i="17"/>
  <c r="I3643" i="17"/>
  <c r="I3358" i="17"/>
  <c r="I2745" i="17"/>
  <c r="I1393" i="17"/>
  <c r="I2329" i="17"/>
  <c r="I1600" i="17"/>
  <c r="I1982" i="17"/>
  <c r="I2536" i="17"/>
  <c r="I2327" i="17"/>
  <c r="I3175" i="17"/>
  <c r="I2607" i="17"/>
  <c r="I3024" i="17"/>
  <c r="I1572" i="17"/>
  <c r="I2530" i="17"/>
  <c r="I2824" i="17"/>
  <c r="I3176" i="17"/>
  <c r="I2069" i="17"/>
  <c r="I2657" i="17"/>
  <c r="I3233" i="17"/>
  <c r="I2006" i="17"/>
  <c r="I2699" i="17"/>
  <c r="I3131" i="17"/>
  <c r="I3365" i="17"/>
  <c r="I3550" i="17"/>
  <c r="I3220" i="17"/>
  <c r="I2572" i="17"/>
  <c r="I2899" i="17"/>
  <c r="I2818" i="17"/>
  <c r="I1785" i="17"/>
  <c r="I2601" i="17"/>
  <c r="I3533" i="17"/>
  <c r="I3145" i="17"/>
  <c r="I3657" i="17"/>
  <c r="I3392" i="17"/>
  <c r="I2849" i="17"/>
  <c r="I1588" i="17"/>
  <c r="I3447" i="17"/>
  <c r="I2723" i="17"/>
  <c r="I3623" i="17"/>
  <c r="I3351" i="17"/>
  <c r="I2620" i="17"/>
  <c r="I1264" i="17"/>
  <c r="I2506" i="17"/>
  <c r="I1860" i="17"/>
  <c r="I2221" i="17"/>
  <c r="I2742" i="17"/>
  <c r="I2599" i="17"/>
  <c r="I1519" i="17"/>
  <c r="I2687" i="17"/>
  <c r="I3039" i="17"/>
  <c r="I1616" i="17"/>
  <c r="I2575" i="17"/>
  <c r="I2888" i="17"/>
  <c r="I3223" i="17"/>
  <c r="I2158" i="17"/>
  <c r="I2665" i="17"/>
  <c r="I3241" i="17"/>
  <c r="I2203" i="17"/>
  <c r="I2731" i="17"/>
  <c r="I3163" i="17"/>
  <c r="I3371" i="17"/>
  <c r="I3537" i="17"/>
  <c r="I3209" i="17"/>
  <c r="I2522" i="17"/>
  <c r="I2841" i="17"/>
  <c r="I2795" i="17"/>
  <c r="I1704" i="17"/>
  <c r="I2554" i="17"/>
  <c r="I3520" i="17"/>
  <c r="I2986" i="17"/>
  <c r="I3644" i="17"/>
  <c r="I3352" i="17"/>
  <c r="I2827" i="17"/>
  <c r="I1490" i="17"/>
  <c r="I3434" i="17"/>
  <c r="I2666" i="17"/>
  <c r="I3610" i="17"/>
  <c r="I3323" i="17"/>
  <c r="I2523" i="17"/>
  <c r="I2668" i="17"/>
  <c r="I2722" i="17"/>
  <c r="I2154" i="17"/>
  <c r="I2444" i="17"/>
  <c r="I2973" i="17"/>
  <c r="I2654" i="17"/>
  <c r="I1651" i="17"/>
  <c r="I2711" i="17"/>
  <c r="I3135" i="17"/>
  <c r="I1656" i="17"/>
  <c r="I2600" i="17"/>
  <c r="I2935" i="17"/>
  <c r="I3248" i="17"/>
  <c r="I2177" i="17"/>
  <c r="I2784" i="17"/>
  <c r="I3272" i="17"/>
  <c r="I2220" i="17"/>
  <c r="I2843" i="17"/>
  <c r="I3171" i="17"/>
  <c r="I3377" i="17"/>
  <c r="I3478" i="17"/>
  <c r="I3187" i="17"/>
  <c r="I2496" i="17"/>
  <c r="I2683" i="17"/>
  <c r="I2738" i="17"/>
  <c r="I1622" i="17"/>
  <c r="I2314" i="17"/>
  <c r="I3507" i="17"/>
  <c r="I2940" i="17"/>
  <c r="I3585" i="17"/>
  <c r="I3344" i="17"/>
  <c r="I2769" i="17"/>
  <c r="I3637" i="17"/>
  <c r="I3421" i="17"/>
  <c r="I2586" i="17"/>
  <c r="I3551" i="17"/>
  <c r="I3315" i="17"/>
  <c r="I2424" i="17"/>
  <c r="I3218" i="17"/>
  <c r="I3082" i="17"/>
  <c r="I2507" i="17"/>
  <c r="I2516" i="17"/>
  <c r="I2174" i="17"/>
  <c r="I2718" i="17"/>
  <c r="I1893" i="17"/>
  <c r="I2783" i="17"/>
  <c r="I3168" i="17"/>
  <c r="I1863" i="17"/>
  <c r="I2624" i="17"/>
  <c r="I2968" i="17"/>
  <c r="I691" i="17"/>
  <c r="I2299" i="17"/>
  <c r="I2881" i="17"/>
  <c r="I868" i="17"/>
  <c r="I2353" i="17"/>
  <c r="I2883" i="17"/>
  <c r="I3267" i="17"/>
  <c r="I3389" i="17"/>
  <c r="I3452" i="17"/>
  <c r="I3050" i="17"/>
  <c r="I2384" i="17"/>
  <c r="I2456" i="17"/>
  <c r="I2602" i="17"/>
  <c r="I3124" i="17"/>
  <c r="I1904" i="17"/>
  <c r="I3481" i="17"/>
  <c r="I2770" i="17"/>
  <c r="I3559" i="17"/>
  <c r="I3308" i="17"/>
  <c r="I2644" i="17"/>
  <c r="I3604" i="17"/>
  <c r="I3375" i="17"/>
  <c r="I2437" i="17"/>
  <c r="I3525" i="17"/>
  <c r="I3210" i="17"/>
  <c r="I2094" i="17"/>
  <c r="I2322" i="17"/>
  <c r="I3283" i="17"/>
  <c r="I1513" i="17"/>
  <c r="I2965" i="17"/>
  <c r="I2782" i="17"/>
  <c r="I2726" i="17"/>
  <c r="I2086" i="17"/>
  <c r="I2808" i="17"/>
  <c r="I3183" i="17"/>
  <c r="I1965" i="17"/>
  <c r="I2719" i="17"/>
  <c r="I2984" i="17"/>
  <c r="I1292" i="17"/>
  <c r="I2391" i="17"/>
  <c r="I2928" i="17"/>
  <c r="I1080" i="17"/>
  <c r="I2534" i="17"/>
  <c r="I2907" i="17"/>
  <c r="I3274" i="17"/>
  <c r="I3655" i="17"/>
  <c r="I3439" i="17"/>
  <c r="I3004" i="17"/>
  <c r="I1879" i="17"/>
  <c r="I2205" i="17"/>
  <c r="I2579" i="17"/>
  <c r="I2908" i="17"/>
  <c r="I1783" i="17"/>
  <c r="I3461" i="17"/>
  <c r="I2257" i="17"/>
  <c r="I3539" i="17"/>
  <c r="I3280" i="17"/>
  <c r="I2312" i="17"/>
  <c r="I3591" i="17"/>
  <c r="I3234" i="17"/>
  <c r="I1837" i="17"/>
  <c r="I3512" i="17"/>
  <c r="I3188" i="17"/>
  <c r="I1584" i="17"/>
  <c r="I2078" i="17"/>
  <c r="I3256" i="17"/>
  <c r="I2658" i="17"/>
  <c r="I3287" i="17"/>
  <c r="I2905" i="17"/>
  <c r="I2214" i="17"/>
  <c r="I870" i="17"/>
  <c r="I2386" i="17"/>
  <c r="I2330" i="17"/>
  <c r="I2801" i="17"/>
  <c r="I2202" i="17"/>
  <c r="I2032" i="17"/>
  <c r="I3279" i="17"/>
  <c r="I3494" i="17"/>
  <c r="I1428" i="17"/>
  <c r="I2258" i="17"/>
  <c r="I2929" i="17"/>
  <c r="I2671" i="17"/>
  <c r="I2875" i="17"/>
  <c r="I3572" i="17"/>
  <c r="I1735" i="17"/>
  <c r="I3195" i="17"/>
  <c r="I3316" i="17"/>
  <c r="I2775" i="17"/>
  <c r="I3383" i="17"/>
  <c r="I2690" i="17"/>
  <c r="I2608" i="17"/>
  <c r="I2484" i="17"/>
  <c r="I2475" i="17"/>
  <c r="I2960" i="17"/>
  <c r="I2625" i="17"/>
  <c r="I3538" i="17"/>
  <c r="I3143" i="17"/>
  <c r="I1700" i="17"/>
  <c r="I3465" i="17"/>
  <c r="I3129" i="17"/>
  <c r="I3617" i="17"/>
  <c r="I3399" i="17"/>
  <c r="P33" i="9" l="1"/>
  <c r="E30" i="9"/>
  <c r="E34" i="9" s="1"/>
  <c r="G85" i="19"/>
  <c r="H64" i="19"/>
  <c r="K35" i="19"/>
  <c r="V6" i="17" s="1"/>
  <c r="L35" i="19"/>
  <c r="W6" i="17" s="1"/>
  <c r="M35" i="19"/>
  <c r="X6" i="17" s="1"/>
  <c r="N35" i="19"/>
  <c r="Y6" i="17" s="1"/>
  <c r="O35" i="19"/>
  <c r="Z6" i="17" s="1"/>
  <c r="P35" i="19"/>
  <c r="AA6" i="17" s="1"/>
  <c r="Q35" i="19"/>
  <c r="AB6" i="17" s="1"/>
  <c r="R35" i="19"/>
  <c r="AC6" i="17" s="1"/>
  <c r="S35" i="19"/>
  <c r="AD6" i="17" s="1"/>
  <c r="T35" i="19"/>
  <c r="AE6" i="17" s="1"/>
  <c r="U35" i="19"/>
  <c r="AF6" i="17" s="1"/>
  <c r="J35" i="19"/>
  <c r="U6" i="17" s="1"/>
  <c r="H35" i="19"/>
  <c r="H26" i="19"/>
  <c r="O103" i="10"/>
  <c r="N103" i="10"/>
  <c r="M103" i="10"/>
  <c r="L103" i="10"/>
  <c r="K103" i="10"/>
  <c r="J103" i="10"/>
  <c r="I103" i="10"/>
  <c r="H103" i="10"/>
  <c r="G103" i="10"/>
  <c r="F103" i="10"/>
  <c r="E103" i="10"/>
  <c r="D103" i="10"/>
  <c r="O113" i="10"/>
  <c r="N113" i="10"/>
  <c r="M113" i="10"/>
  <c r="L113" i="10"/>
  <c r="K113" i="10"/>
  <c r="J113" i="10"/>
  <c r="I113" i="10"/>
  <c r="H113" i="10"/>
  <c r="G113" i="10"/>
  <c r="F113" i="10"/>
  <c r="E113" i="10"/>
  <c r="D113" i="10"/>
  <c r="O111" i="10"/>
  <c r="N111" i="10"/>
  <c r="M111" i="10"/>
  <c r="L111" i="10"/>
  <c r="K111" i="10"/>
  <c r="J111" i="10"/>
  <c r="I111" i="10"/>
  <c r="H111" i="10"/>
  <c r="G111" i="10"/>
  <c r="F111" i="10"/>
  <c r="E111" i="10"/>
  <c r="D111" i="10"/>
  <c r="O110" i="10"/>
  <c r="N110" i="10"/>
  <c r="N112" i="10" s="1"/>
  <c r="M110" i="10"/>
  <c r="M112" i="10" s="1"/>
  <c r="L110" i="10"/>
  <c r="K110" i="10"/>
  <c r="J110" i="10"/>
  <c r="I110" i="10"/>
  <c r="I112" i="10" s="1"/>
  <c r="H110" i="10"/>
  <c r="G110" i="10"/>
  <c r="G112" i="10" s="1"/>
  <c r="F110" i="10"/>
  <c r="E110" i="10"/>
  <c r="E112" i="10" s="1"/>
  <c r="D110" i="10"/>
  <c r="D112" i="10" s="1"/>
  <c r="D3660" i="17"/>
  <c r="D3659" i="17"/>
  <c r="D3658" i="17"/>
  <c r="D3657" i="17"/>
  <c r="D3656" i="17"/>
  <c r="D3655" i="17"/>
  <c r="D3654" i="17"/>
  <c r="D3653" i="17"/>
  <c r="D3652" i="17"/>
  <c r="D3651" i="17"/>
  <c r="D3650" i="17"/>
  <c r="D3649" i="17"/>
  <c r="D3648" i="17"/>
  <c r="D3647" i="17"/>
  <c r="D3646" i="17"/>
  <c r="D3645" i="17"/>
  <c r="D3644" i="17"/>
  <c r="D3643" i="17"/>
  <c r="D3642" i="17"/>
  <c r="D3641" i="17"/>
  <c r="D3640" i="17"/>
  <c r="D3639" i="17"/>
  <c r="D3638" i="17"/>
  <c r="D3637" i="17"/>
  <c r="D3636" i="17"/>
  <c r="D3635" i="17"/>
  <c r="D3634" i="17"/>
  <c r="D3633" i="17"/>
  <c r="D3632" i="17"/>
  <c r="D3631" i="17"/>
  <c r="D3630" i="17"/>
  <c r="D3629" i="17"/>
  <c r="D3628" i="17"/>
  <c r="D3627" i="17"/>
  <c r="D3626" i="17"/>
  <c r="D3625" i="17"/>
  <c r="D3624" i="17"/>
  <c r="D3623" i="17"/>
  <c r="D3622" i="17"/>
  <c r="D3621" i="17"/>
  <c r="D3620" i="17"/>
  <c r="D3619" i="17"/>
  <c r="D3618" i="17"/>
  <c r="D3617" i="17"/>
  <c r="D3616" i="17"/>
  <c r="D3615" i="17"/>
  <c r="D3614" i="17"/>
  <c r="D3613" i="17"/>
  <c r="D3612" i="17"/>
  <c r="D3611" i="17"/>
  <c r="D3610" i="17"/>
  <c r="D3609" i="17"/>
  <c r="D3608" i="17"/>
  <c r="D3607" i="17"/>
  <c r="D3606" i="17"/>
  <c r="D3605" i="17"/>
  <c r="D3604" i="17"/>
  <c r="D3603" i="17"/>
  <c r="D3602" i="17"/>
  <c r="D3601" i="17"/>
  <c r="D3600" i="17"/>
  <c r="D3599" i="17"/>
  <c r="D3598" i="17"/>
  <c r="D3597" i="17"/>
  <c r="D3596" i="17"/>
  <c r="D3595" i="17"/>
  <c r="D3594" i="17"/>
  <c r="D3593" i="17"/>
  <c r="D3592" i="17"/>
  <c r="D3591" i="17"/>
  <c r="D3590" i="17"/>
  <c r="D3589" i="17"/>
  <c r="D3588" i="17"/>
  <c r="D3587" i="17"/>
  <c r="D3586" i="17"/>
  <c r="D3585" i="17"/>
  <c r="D3584" i="17"/>
  <c r="D3583" i="17"/>
  <c r="D3582" i="17"/>
  <c r="D3581" i="17"/>
  <c r="D3580" i="17"/>
  <c r="D3579" i="17"/>
  <c r="D3578" i="17"/>
  <c r="D3577" i="17"/>
  <c r="D3576" i="17"/>
  <c r="D3575" i="17"/>
  <c r="D3574" i="17"/>
  <c r="D3573" i="17"/>
  <c r="D3572" i="17"/>
  <c r="D3571" i="17"/>
  <c r="D3570" i="17"/>
  <c r="D3569" i="17"/>
  <c r="D3568" i="17"/>
  <c r="D3567" i="17"/>
  <c r="D3566" i="17"/>
  <c r="D3565" i="17"/>
  <c r="D3564" i="17"/>
  <c r="D3563" i="17"/>
  <c r="D3562" i="17"/>
  <c r="D3561" i="17"/>
  <c r="D3560" i="17"/>
  <c r="D3559" i="17"/>
  <c r="D3558" i="17"/>
  <c r="D3557" i="17"/>
  <c r="D3556" i="17"/>
  <c r="D3555" i="17"/>
  <c r="D3554" i="17"/>
  <c r="D3553" i="17"/>
  <c r="D3552" i="17"/>
  <c r="D3551" i="17"/>
  <c r="D3550" i="17"/>
  <c r="D3549" i="17"/>
  <c r="D3548" i="17"/>
  <c r="D3547" i="17"/>
  <c r="D3546" i="17"/>
  <c r="D3545" i="17"/>
  <c r="D3544" i="17"/>
  <c r="D3543" i="17"/>
  <c r="D3542" i="17"/>
  <c r="D3541" i="17"/>
  <c r="D3540" i="17"/>
  <c r="D3539" i="17"/>
  <c r="D3538" i="17"/>
  <c r="D3537" i="17"/>
  <c r="D3536" i="17"/>
  <c r="D3535" i="17"/>
  <c r="D3534" i="17"/>
  <c r="D3533" i="17"/>
  <c r="D3532" i="17"/>
  <c r="D3531" i="17"/>
  <c r="D3530" i="17"/>
  <c r="D3529" i="17"/>
  <c r="D3528" i="17"/>
  <c r="D3527" i="17"/>
  <c r="D3526" i="17"/>
  <c r="D3525" i="17"/>
  <c r="D3524" i="17"/>
  <c r="D3523" i="17"/>
  <c r="D3522" i="17"/>
  <c r="D3521" i="17"/>
  <c r="D3520" i="17"/>
  <c r="D3519" i="17"/>
  <c r="D3518" i="17"/>
  <c r="D3517" i="17"/>
  <c r="D3516" i="17"/>
  <c r="D3515" i="17"/>
  <c r="D3514" i="17"/>
  <c r="D3513" i="17"/>
  <c r="D3512" i="17"/>
  <c r="D3511" i="17"/>
  <c r="D3510" i="17"/>
  <c r="D3509" i="17"/>
  <c r="D3508" i="17"/>
  <c r="D3507" i="17"/>
  <c r="D3506" i="17"/>
  <c r="D3505" i="17"/>
  <c r="D3504" i="17"/>
  <c r="D3503" i="17"/>
  <c r="D3502" i="17"/>
  <c r="D3501" i="17"/>
  <c r="D3500" i="17"/>
  <c r="D3499" i="17"/>
  <c r="D3498" i="17"/>
  <c r="D3497" i="17"/>
  <c r="D3496" i="17"/>
  <c r="D3495" i="17"/>
  <c r="D3494" i="17"/>
  <c r="D3493" i="17"/>
  <c r="D3492" i="17"/>
  <c r="D3491" i="17"/>
  <c r="D3490" i="17"/>
  <c r="D3489" i="17"/>
  <c r="D3488" i="17"/>
  <c r="D3487" i="17"/>
  <c r="D3486" i="17"/>
  <c r="D3485" i="17"/>
  <c r="D3484" i="17"/>
  <c r="D3483" i="17"/>
  <c r="D3482" i="17"/>
  <c r="D3481" i="17"/>
  <c r="D3480" i="17"/>
  <c r="D3479" i="17"/>
  <c r="D3478" i="17"/>
  <c r="D3477" i="17"/>
  <c r="D3476" i="17"/>
  <c r="D3475" i="17"/>
  <c r="D3474" i="17"/>
  <c r="D3473" i="17"/>
  <c r="D3472" i="17"/>
  <c r="D3471" i="17"/>
  <c r="D3470" i="17"/>
  <c r="D3469" i="17"/>
  <c r="D3468" i="17"/>
  <c r="D3467" i="17"/>
  <c r="D3466" i="17"/>
  <c r="D3465" i="17"/>
  <c r="D3464" i="17"/>
  <c r="D3463" i="17"/>
  <c r="D3462" i="17"/>
  <c r="D3461" i="17"/>
  <c r="D3460" i="17"/>
  <c r="D3459" i="17"/>
  <c r="D3458" i="17"/>
  <c r="D3457" i="17"/>
  <c r="D3456" i="17"/>
  <c r="D3455" i="17"/>
  <c r="D3454" i="17"/>
  <c r="D3453" i="17"/>
  <c r="D3452" i="17"/>
  <c r="D3451" i="17"/>
  <c r="D3450" i="17"/>
  <c r="D3449" i="17"/>
  <c r="D3448" i="17"/>
  <c r="D3447" i="17"/>
  <c r="D3446" i="17"/>
  <c r="D3445" i="17"/>
  <c r="D3444" i="17"/>
  <c r="D3443" i="17"/>
  <c r="D3442" i="17"/>
  <c r="D3441" i="17"/>
  <c r="D3440" i="17"/>
  <c r="D3439" i="17"/>
  <c r="D3438" i="17"/>
  <c r="D3437" i="17"/>
  <c r="D3436" i="17"/>
  <c r="D3435" i="17"/>
  <c r="D3434" i="17"/>
  <c r="D3433" i="17"/>
  <c r="D3432" i="17"/>
  <c r="D3431" i="17"/>
  <c r="D3430" i="17"/>
  <c r="D3429" i="17"/>
  <c r="D3428" i="17"/>
  <c r="D3427" i="17"/>
  <c r="D3426" i="17"/>
  <c r="D3425" i="17"/>
  <c r="D3424" i="17"/>
  <c r="D3423" i="17"/>
  <c r="D3422" i="17"/>
  <c r="D3421" i="17"/>
  <c r="D3420" i="17"/>
  <c r="D3419" i="17"/>
  <c r="D3418" i="17"/>
  <c r="D3417" i="17"/>
  <c r="D3416" i="17"/>
  <c r="D3415" i="17"/>
  <c r="D3414" i="17"/>
  <c r="D3413" i="17"/>
  <c r="D3412" i="17"/>
  <c r="D3411" i="17"/>
  <c r="D3410" i="17"/>
  <c r="D3409" i="17"/>
  <c r="D3408" i="17"/>
  <c r="D3407" i="17"/>
  <c r="D3406" i="17"/>
  <c r="D3405" i="17"/>
  <c r="D3404" i="17"/>
  <c r="D3403" i="17"/>
  <c r="D3402" i="17"/>
  <c r="D3401" i="17"/>
  <c r="D3400" i="17"/>
  <c r="D3399" i="17"/>
  <c r="D3398" i="17"/>
  <c r="D3397" i="17"/>
  <c r="D3396" i="17"/>
  <c r="D3395" i="17"/>
  <c r="D3394" i="17"/>
  <c r="D3393" i="17"/>
  <c r="D3392" i="17"/>
  <c r="D3391" i="17"/>
  <c r="D3390" i="17"/>
  <c r="D3389" i="17"/>
  <c r="D3388" i="17"/>
  <c r="D3387" i="17"/>
  <c r="D3386" i="17"/>
  <c r="D3385" i="17"/>
  <c r="D3384" i="17"/>
  <c r="D3383" i="17"/>
  <c r="D3382" i="17"/>
  <c r="D3381" i="17"/>
  <c r="D3380" i="17"/>
  <c r="D3379" i="17"/>
  <c r="D3378" i="17"/>
  <c r="D3377" i="17"/>
  <c r="D3376" i="17"/>
  <c r="D3375" i="17"/>
  <c r="D3374" i="17"/>
  <c r="D3373" i="17"/>
  <c r="D3372" i="17"/>
  <c r="D3371" i="17"/>
  <c r="D3370" i="17"/>
  <c r="D3369" i="17"/>
  <c r="D3368" i="17"/>
  <c r="D3367" i="17"/>
  <c r="D3366" i="17"/>
  <c r="D3365" i="17"/>
  <c r="D3364" i="17"/>
  <c r="D3363" i="17"/>
  <c r="D3362" i="17"/>
  <c r="D3361" i="17"/>
  <c r="D3360" i="17"/>
  <c r="D3359" i="17"/>
  <c r="D3358" i="17"/>
  <c r="D3357" i="17"/>
  <c r="D3356" i="17"/>
  <c r="D3355" i="17"/>
  <c r="D3354" i="17"/>
  <c r="D3353" i="17"/>
  <c r="D3352" i="17"/>
  <c r="D3351" i="17"/>
  <c r="D3350" i="17"/>
  <c r="D3349" i="17"/>
  <c r="D3348" i="17"/>
  <c r="D3347" i="17"/>
  <c r="D3346" i="17"/>
  <c r="D3345" i="17"/>
  <c r="D3344" i="17"/>
  <c r="D3343" i="17"/>
  <c r="D3342" i="17"/>
  <c r="D3341" i="17"/>
  <c r="D3340" i="17"/>
  <c r="D3339" i="17"/>
  <c r="D3338" i="17"/>
  <c r="D3337" i="17"/>
  <c r="D3336" i="17"/>
  <c r="D3335" i="17"/>
  <c r="D3334" i="17"/>
  <c r="D3333" i="17"/>
  <c r="D3332" i="17"/>
  <c r="D3331" i="17"/>
  <c r="D3330" i="17"/>
  <c r="D3329" i="17"/>
  <c r="D3328" i="17"/>
  <c r="D3327" i="17"/>
  <c r="D3326" i="17"/>
  <c r="D3325" i="17"/>
  <c r="D3324" i="17"/>
  <c r="D3323" i="17"/>
  <c r="D3322" i="17"/>
  <c r="D3321" i="17"/>
  <c r="D3320" i="17"/>
  <c r="D3319" i="17"/>
  <c r="D3318" i="17"/>
  <c r="D3317" i="17"/>
  <c r="D3316" i="17"/>
  <c r="D3315" i="17"/>
  <c r="D3314" i="17"/>
  <c r="D3313" i="17"/>
  <c r="D3312" i="17"/>
  <c r="D3311" i="17"/>
  <c r="D3310" i="17"/>
  <c r="D3309" i="17"/>
  <c r="D3308" i="17"/>
  <c r="D3307" i="17"/>
  <c r="D3306" i="17"/>
  <c r="D3305" i="17"/>
  <c r="D3304" i="17"/>
  <c r="D3303" i="17"/>
  <c r="D3302" i="17"/>
  <c r="D3301" i="17"/>
  <c r="D3300" i="17"/>
  <c r="D3299" i="17"/>
  <c r="D3298" i="17"/>
  <c r="D3297" i="17"/>
  <c r="D3296" i="17"/>
  <c r="D3295" i="17"/>
  <c r="D3294" i="17"/>
  <c r="D3293" i="17"/>
  <c r="D3292" i="17"/>
  <c r="D3291" i="17"/>
  <c r="D3290" i="17"/>
  <c r="D3289" i="17"/>
  <c r="D3288" i="17"/>
  <c r="D3287" i="17"/>
  <c r="D3286" i="17"/>
  <c r="D3285" i="17"/>
  <c r="D3284" i="17"/>
  <c r="D3283" i="17"/>
  <c r="D3282" i="17"/>
  <c r="D3281" i="17"/>
  <c r="D3280" i="17"/>
  <c r="D3279" i="17"/>
  <c r="D3278" i="17"/>
  <c r="D3277" i="17"/>
  <c r="D3276" i="17"/>
  <c r="D3275" i="17"/>
  <c r="D3274" i="17"/>
  <c r="D3273" i="17"/>
  <c r="D3272" i="17"/>
  <c r="D3271" i="17"/>
  <c r="D3270" i="17"/>
  <c r="D3269" i="17"/>
  <c r="D3268" i="17"/>
  <c r="D3267" i="17"/>
  <c r="D3266" i="17"/>
  <c r="D3265" i="17"/>
  <c r="D3264" i="17"/>
  <c r="D3263" i="17"/>
  <c r="D3262" i="17"/>
  <c r="D3261" i="17"/>
  <c r="D3260" i="17"/>
  <c r="D3259" i="17"/>
  <c r="D3258" i="17"/>
  <c r="D3257" i="17"/>
  <c r="D3256" i="17"/>
  <c r="D3255" i="17"/>
  <c r="D3254" i="17"/>
  <c r="D3253" i="17"/>
  <c r="D3252" i="17"/>
  <c r="D3251" i="17"/>
  <c r="D3250" i="17"/>
  <c r="D3249" i="17"/>
  <c r="D3248" i="17"/>
  <c r="D3247" i="17"/>
  <c r="D3246" i="17"/>
  <c r="D3245" i="17"/>
  <c r="D3244" i="17"/>
  <c r="D3243" i="17"/>
  <c r="D3242" i="17"/>
  <c r="D3241" i="17"/>
  <c r="D3240" i="17"/>
  <c r="D3239" i="17"/>
  <c r="D3238" i="17"/>
  <c r="D3237" i="17"/>
  <c r="D3236" i="17"/>
  <c r="D3235" i="17"/>
  <c r="D3234" i="17"/>
  <c r="D3233" i="17"/>
  <c r="D3232" i="17"/>
  <c r="D3231" i="17"/>
  <c r="D3230" i="17"/>
  <c r="D3229" i="17"/>
  <c r="D3228" i="17"/>
  <c r="D3227" i="17"/>
  <c r="D3226" i="17"/>
  <c r="D3225" i="17"/>
  <c r="D3224" i="17"/>
  <c r="D3223" i="17"/>
  <c r="D3222" i="17"/>
  <c r="D3221" i="17"/>
  <c r="D3220" i="17"/>
  <c r="D3219" i="17"/>
  <c r="D3218" i="17"/>
  <c r="D3217" i="17"/>
  <c r="D3216" i="17"/>
  <c r="D3215" i="17"/>
  <c r="D3214" i="17"/>
  <c r="D3213" i="17"/>
  <c r="D3212" i="17"/>
  <c r="D3211" i="17"/>
  <c r="D3210" i="17"/>
  <c r="D3209" i="17"/>
  <c r="D3208" i="17"/>
  <c r="D3207" i="17"/>
  <c r="D3206" i="17"/>
  <c r="D3205" i="17"/>
  <c r="D3204" i="17"/>
  <c r="D3203" i="17"/>
  <c r="D3202" i="17"/>
  <c r="D3201" i="17"/>
  <c r="D3200" i="17"/>
  <c r="D3199" i="17"/>
  <c r="D3198" i="17"/>
  <c r="D3197" i="17"/>
  <c r="D3196" i="17"/>
  <c r="D3195" i="17"/>
  <c r="D3194" i="17"/>
  <c r="D3193" i="17"/>
  <c r="D3192" i="17"/>
  <c r="D3191" i="17"/>
  <c r="D3190" i="17"/>
  <c r="D3189" i="17"/>
  <c r="D3188" i="17"/>
  <c r="D3187" i="17"/>
  <c r="D3186" i="17"/>
  <c r="D3185" i="17"/>
  <c r="D3184" i="17"/>
  <c r="D3183" i="17"/>
  <c r="D3182" i="17"/>
  <c r="D3181" i="17"/>
  <c r="D3180" i="17"/>
  <c r="D3179" i="17"/>
  <c r="D3178" i="17"/>
  <c r="D3177" i="17"/>
  <c r="D3176" i="17"/>
  <c r="D3175" i="17"/>
  <c r="D3174" i="17"/>
  <c r="D3173" i="17"/>
  <c r="D3172" i="17"/>
  <c r="D3171" i="17"/>
  <c r="D3170" i="17"/>
  <c r="D3169" i="17"/>
  <c r="D3168" i="17"/>
  <c r="D3167" i="17"/>
  <c r="D3166" i="17"/>
  <c r="D3165" i="17"/>
  <c r="D3164" i="17"/>
  <c r="D3163" i="17"/>
  <c r="D3162" i="17"/>
  <c r="D3161" i="17"/>
  <c r="D3160" i="17"/>
  <c r="D3159" i="17"/>
  <c r="D3158" i="17"/>
  <c r="D3157" i="17"/>
  <c r="D3156" i="17"/>
  <c r="D3155" i="17"/>
  <c r="D3154" i="17"/>
  <c r="D3153" i="17"/>
  <c r="D3152" i="17"/>
  <c r="D3151" i="17"/>
  <c r="D3150" i="17"/>
  <c r="D3149" i="17"/>
  <c r="D3148" i="17"/>
  <c r="D3147" i="17"/>
  <c r="D3146" i="17"/>
  <c r="D3145" i="17"/>
  <c r="D3144" i="17"/>
  <c r="D3143" i="17"/>
  <c r="D3142" i="17"/>
  <c r="D3141" i="17"/>
  <c r="D3140" i="17"/>
  <c r="D3139" i="17"/>
  <c r="D3138" i="17"/>
  <c r="D3137" i="17"/>
  <c r="D3136" i="17"/>
  <c r="D3135" i="17"/>
  <c r="D3134" i="17"/>
  <c r="D3133" i="17"/>
  <c r="D3132" i="17"/>
  <c r="D3131" i="17"/>
  <c r="D3130" i="17"/>
  <c r="D3129" i="17"/>
  <c r="D3128" i="17"/>
  <c r="D3127" i="17"/>
  <c r="D3126" i="17"/>
  <c r="D3125" i="17"/>
  <c r="D3124" i="17"/>
  <c r="D3123" i="17"/>
  <c r="D3122" i="17"/>
  <c r="D3121" i="17"/>
  <c r="D3120" i="17"/>
  <c r="D3119" i="17"/>
  <c r="D3118" i="17"/>
  <c r="D3117" i="17"/>
  <c r="D3116" i="17"/>
  <c r="D3115" i="17"/>
  <c r="D3114" i="17"/>
  <c r="D3113" i="17"/>
  <c r="D3112" i="17"/>
  <c r="D3111" i="17"/>
  <c r="D3110" i="17"/>
  <c r="D3109" i="17"/>
  <c r="D3108" i="17"/>
  <c r="D3107" i="17"/>
  <c r="D3106" i="17"/>
  <c r="D3105" i="17"/>
  <c r="D3104" i="17"/>
  <c r="D3103" i="17"/>
  <c r="D3102" i="17"/>
  <c r="D3101" i="17"/>
  <c r="D3100" i="17"/>
  <c r="D3099" i="17"/>
  <c r="D3098" i="17"/>
  <c r="D3097" i="17"/>
  <c r="D3096" i="17"/>
  <c r="D3095" i="17"/>
  <c r="D3094" i="17"/>
  <c r="D3093" i="17"/>
  <c r="D3092" i="17"/>
  <c r="D3091" i="17"/>
  <c r="D3090" i="17"/>
  <c r="D3089" i="17"/>
  <c r="D3088" i="17"/>
  <c r="D3087" i="17"/>
  <c r="D3086" i="17"/>
  <c r="D3085" i="17"/>
  <c r="D3084" i="17"/>
  <c r="D3083" i="17"/>
  <c r="D3082" i="17"/>
  <c r="D3081" i="17"/>
  <c r="D3080" i="17"/>
  <c r="D3079" i="17"/>
  <c r="D3078" i="17"/>
  <c r="D3077" i="17"/>
  <c r="D3076" i="17"/>
  <c r="D3075" i="17"/>
  <c r="D3074" i="17"/>
  <c r="D3073" i="17"/>
  <c r="D3072" i="17"/>
  <c r="D3071" i="17"/>
  <c r="D3070" i="17"/>
  <c r="D3069" i="17"/>
  <c r="D3068" i="17"/>
  <c r="D3067" i="17"/>
  <c r="D3066" i="17"/>
  <c r="D3065" i="17"/>
  <c r="D3064" i="17"/>
  <c r="D3063" i="17"/>
  <c r="D3062" i="17"/>
  <c r="D3061" i="17"/>
  <c r="D3060" i="17"/>
  <c r="D3059" i="17"/>
  <c r="D3058" i="17"/>
  <c r="D3057" i="17"/>
  <c r="D3056" i="17"/>
  <c r="D3055" i="17"/>
  <c r="D3054" i="17"/>
  <c r="D3053" i="17"/>
  <c r="D3052" i="17"/>
  <c r="D3051" i="17"/>
  <c r="D3050" i="17"/>
  <c r="D3049" i="17"/>
  <c r="D3048" i="17"/>
  <c r="D3047" i="17"/>
  <c r="D3046" i="17"/>
  <c r="D3045" i="17"/>
  <c r="D3044" i="17"/>
  <c r="D3043" i="17"/>
  <c r="D3042" i="17"/>
  <c r="D3041" i="17"/>
  <c r="D3040" i="17"/>
  <c r="D3039" i="17"/>
  <c r="D3038" i="17"/>
  <c r="D3037" i="17"/>
  <c r="D3036" i="17"/>
  <c r="D3035" i="17"/>
  <c r="D3034" i="17"/>
  <c r="D3033" i="17"/>
  <c r="D3032" i="17"/>
  <c r="D3031" i="17"/>
  <c r="D3030" i="17"/>
  <c r="D3029" i="17"/>
  <c r="D3028" i="17"/>
  <c r="D3027" i="17"/>
  <c r="D3026" i="17"/>
  <c r="D3025" i="17"/>
  <c r="D3024" i="17"/>
  <c r="D3023" i="17"/>
  <c r="D3022" i="17"/>
  <c r="D3021" i="17"/>
  <c r="D3020" i="17"/>
  <c r="D3019" i="17"/>
  <c r="D3018" i="17"/>
  <c r="D3017" i="17"/>
  <c r="D3016" i="17"/>
  <c r="D3015" i="17"/>
  <c r="D3014" i="17"/>
  <c r="D3013" i="17"/>
  <c r="D3012" i="17"/>
  <c r="D3011" i="17"/>
  <c r="D3010" i="17"/>
  <c r="D3009" i="17"/>
  <c r="D3008" i="17"/>
  <c r="D3007" i="17"/>
  <c r="D3006" i="17"/>
  <c r="D3005" i="17"/>
  <c r="D3004" i="17"/>
  <c r="D3003" i="17"/>
  <c r="D3002" i="17"/>
  <c r="D3001" i="17"/>
  <c r="D3000" i="17"/>
  <c r="D2999" i="17"/>
  <c r="D2998" i="17"/>
  <c r="D2997" i="17"/>
  <c r="D2996" i="17"/>
  <c r="D2995" i="17"/>
  <c r="D2994" i="17"/>
  <c r="D2993" i="17"/>
  <c r="D2992" i="17"/>
  <c r="D2991" i="17"/>
  <c r="D2990" i="17"/>
  <c r="D2989" i="17"/>
  <c r="D2988" i="17"/>
  <c r="D2987" i="17"/>
  <c r="D2986" i="17"/>
  <c r="D2985" i="17"/>
  <c r="D2984" i="17"/>
  <c r="D2983" i="17"/>
  <c r="D2982" i="17"/>
  <c r="D2981" i="17"/>
  <c r="D2980" i="17"/>
  <c r="D2979" i="17"/>
  <c r="D2978" i="17"/>
  <c r="D2977" i="17"/>
  <c r="D2976" i="17"/>
  <c r="D2975" i="17"/>
  <c r="D2974" i="17"/>
  <c r="D2973" i="17"/>
  <c r="D2972" i="17"/>
  <c r="D2971" i="17"/>
  <c r="D2970" i="17"/>
  <c r="D2969" i="17"/>
  <c r="D2968" i="17"/>
  <c r="D2967" i="17"/>
  <c r="D2966" i="17"/>
  <c r="D2965" i="17"/>
  <c r="D2964" i="17"/>
  <c r="D2963" i="17"/>
  <c r="D2962" i="17"/>
  <c r="D2961" i="17"/>
  <c r="D2960" i="17"/>
  <c r="D2959" i="17"/>
  <c r="D2958" i="17"/>
  <c r="D2957" i="17"/>
  <c r="D2956" i="17"/>
  <c r="D2955" i="17"/>
  <c r="D2954" i="17"/>
  <c r="D2953" i="17"/>
  <c r="D2952" i="17"/>
  <c r="D2951" i="17"/>
  <c r="D2950" i="17"/>
  <c r="D2949" i="17"/>
  <c r="D2948" i="17"/>
  <c r="D2947" i="17"/>
  <c r="D2946" i="17"/>
  <c r="D2945" i="17"/>
  <c r="D2944" i="17"/>
  <c r="D2943" i="17"/>
  <c r="D2942" i="17"/>
  <c r="D2941" i="17"/>
  <c r="D2940" i="17"/>
  <c r="D2939" i="17"/>
  <c r="D2938" i="17"/>
  <c r="D2937" i="17"/>
  <c r="D2936" i="17"/>
  <c r="D2935" i="17"/>
  <c r="D2934" i="17"/>
  <c r="D2933" i="17"/>
  <c r="D2932" i="17"/>
  <c r="D2931" i="17"/>
  <c r="D2930" i="17"/>
  <c r="D2929" i="17"/>
  <c r="D2928" i="17"/>
  <c r="D2927" i="17"/>
  <c r="D2926" i="17"/>
  <c r="D2925" i="17"/>
  <c r="D2924" i="17"/>
  <c r="D2923" i="17"/>
  <c r="D2922" i="17"/>
  <c r="D2921" i="17"/>
  <c r="D2920" i="17"/>
  <c r="D2919" i="17"/>
  <c r="D2918" i="17"/>
  <c r="D2917" i="17"/>
  <c r="D2916" i="17"/>
  <c r="D2915" i="17"/>
  <c r="D2914" i="17"/>
  <c r="D2913" i="17"/>
  <c r="D2912" i="17"/>
  <c r="D2911" i="17"/>
  <c r="D2910" i="17"/>
  <c r="D2909" i="17"/>
  <c r="D2908" i="17"/>
  <c r="D2907" i="17"/>
  <c r="D2906" i="17"/>
  <c r="D2905" i="17"/>
  <c r="D2904" i="17"/>
  <c r="D2903" i="17"/>
  <c r="D2902" i="17"/>
  <c r="D2901" i="17"/>
  <c r="D2900" i="17"/>
  <c r="D2899" i="17"/>
  <c r="D2898" i="17"/>
  <c r="D2897" i="17"/>
  <c r="D2896" i="17"/>
  <c r="D2895" i="17"/>
  <c r="D2894" i="17"/>
  <c r="D2893" i="17"/>
  <c r="D2892" i="17"/>
  <c r="D2891" i="17"/>
  <c r="D2890" i="17"/>
  <c r="D2889" i="17"/>
  <c r="D2888" i="17"/>
  <c r="D2887" i="17"/>
  <c r="D2886" i="17"/>
  <c r="D2885" i="17"/>
  <c r="D2884" i="17"/>
  <c r="D2883" i="17"/>
  <c r="D2882" i="17"/>
  <c r="D2881" i="17"/>
  <c r="D2880" i="17"/>
  <c r="D2879" i="17"/>
  <c r="D2878" i="17"/>
  <c r="D2877" i="17"/>
  <c r="D2876" i="17"/>
  <c r="D2875" i="17"/>
  <c r="D2874" i="17"/>
  <c r="D2873" i="17"/>
  <c r="D2872" i="17"/>
  <c r="D2871" i="17"/>
  <c r="D2870" i="17"/>
  <c r="D2869" i="17"/>
  <c r="D2868" i="17"/>
  <c r="D2867" i="17"/>
  <c r="D2866" i="17"/>
  <c r="D2865" i="17"/>
  <c r="D2864" i="17"/>
  <c r="D2863" i="17"/>
  <c r="D2862" i="17"/>
  <c r="D2861" i="17"/>
  <c r="D2860" i="17"/>
  <c r="D2859" i="17"/>
  <c r="D2858" i="17"/>
  <c r="D2857" i="17"/>
  <c r="D2856" i="17"/>
  <c r="D2855" i="17"/>
  <c r="D2854" i="17"/>
  <c r="D2853" i="17"/>
  <c r="D2852" i="17"/>
  <c r="D2851" i="17"/>
  <c r="D2850" i="17"/>
  <c r="D2849" i="17"/>
  <c r="D2848" i="17"/>
  <c r="D2847" i="17"/>
  <c r="D2846" i="17"/>
  <c r="D2845" i="17"/>
  <c r="D2844" i="17"/>
  <c r="D2843" i="17"/>
  <c r="D2842" i="17"/>
  <c r="D2841" i="17"/>
  <c r="D2840" i="17"/>
  <c r="D2839" i="17"/>
  <c r="D2838" i="17"/>
  <c r="D2837" i="17"/>
  <c r="D2836" i="17"/>
  <c r="D2835" i="17"/>
  <c r="D2834" i="17"/>
  <c r="D2833" i="17"/>
  <c r="D2832" i="17"/>
  <c r="D2831" i="17"/>
  <c r="D2830" i="17"/>
  <c r="D2829" i="17"/>
  <c r="D2828" i="17"/>
  <c r="D2827" i="17"/>
  <c r="D2826" i="17"/>
  <c r="D2825" i="17"/>
  <c r="D2824" i="17"/>
  <c r="D2823" i="17"/>
  <c r="D2822" i="17"/>
  <c r="D2821" i="17"/>
  <c r="D2820" i="17"/>
  <c r="D2819" i="17"/>
  <c r="D2818" i="17"/>
  <c r="D2817" i="17"/>
  <c r="D2816" i="17"/>
  <c r="D2815" i="17"/>
  <c r="D2814" i="17"/>
  <c r="D2813" i="17"/>
  <c r="D2812" i="17"/>
  <c r="D2811" i="17"/>
  <c r="D2810" i="17"/>
  <c r="D2809" i="17"/>
  <c r="D2808" i="17"/>
  <c r="D2807" i="17"/>
  <c r="D2806" i="17"/>
  <c r="D2805" i="17"/>
  <c r="D2804" i="17"/>
  <c r="D2803" i="17"/>
  <c r="D2802" i="17"/>
  <c r="D2801" i="17"/>
  <c r="D2800" i="17"/>
  <c r="D2799" i="17"/>
  <c r="D2798" i="17"/>
  <c r="D2797" i="17"/>
  <c r="D2796" i="17"/>
  <c r="D2795" i="17"/>
  <c r="D2794" i="17"/>
  <c r="D2793" i="17"/>
  <c r="D2792" i="17"/>
  <c r="D2791" i="17"/>
  <c r="D2790" i="17"/>
  <c r="D2789" i="17"/>
  <c r="D2788" i="17"/>
  <c r="D2787" i="17"/>
  <c r="D2786" i="17"/>
  <c r="D2785" i="17"/>
  <c r="D2784" i="17"/>
  <c r="D2783" i="17"/>
  <c r="D2782" i="17"/>
  <c r="D2781" i="17"/>
  <c r="D2780" i="17"/>
  <c r="D2779" i="17"/>
  <c r="D2778" i="17"/>
  <c r="D2777" i="17"/>
  <c r="D2776" i="17"/>
  <c r="D2775" i="17"/>
  <c r="D2774" i="17"/>
  <c r="D2773" i="17"/>
  <c r="D2772" i="17"/>
  <c r="D2771" i="17"/>
  <c r="D2770" i="17"/>
  <c r="D2769" i="17"/>
  <c r="D2768" i="17"/>
  <c r="D2767" i="17"/>
  <c r="D2766" i="17"/>
  <c r="D2765" i="17"/>
  <c r="D2764" i="17"/>
  <c r="D2763" i="17"/>
  <c r="D2762" i="17"/>
  <c r="D2761" i="17"/>
  <c r="D2760" i="17"/>
  <c r="D2759" i="17"/>
  <c r="D2758" i="17"/>
  <c r="D2757" i="17"/>
  <c r="D2756" i="17"/>
  <c r="D2755" i="17"/>
  <c r="D2754" i="17"/>
  <c r="D2753" i="17"/>
  <c r="D2752" i="17"/>
  <c r="D2751" i="17"/>
  <c r="D2750" i="17"/>
  <c r="D2749" i="17"/>
  <c r="D2748" i="17"/>
  <c r="D2747" i="17"/>
  <c r="D2746" i="17"/>
  <c r="D2745" i="17"/>
  <c r="D2744" i="17"/>
  <c r="D2743" i="17"/>
  <c r="D2742" i="17"/>
  <c r="D2741" i="17"/>
  <c r="D2740" i="17"/>
  <c r="D2739" i="17"/>
  <c r="D2738" i="17"/>
  <c r="D2737" i="17"/>
  <c r="D2736" i="17"/>
  <c r="D2735" i="17"/>
  <c r="D2734" i="17"/>
  <c r="D2733" i="17"/>
  <c r="D2732" i="17"/>
  <c r="D2731" i="17"/>
  <c r="D2730" i="17"/>
  <c r="D2729" i="17"/>
  <c r="D2728" i="17"/>
  <c r="D2727" i="17"/>
  <c r="D2726" i="17"/>
  <c r="D2725" i="17"/>
  <c r="D2724" i="17"/>
  <c r="D2723" i="17"/>
  <c r="D2722" i="17"/>
  <c r="D2721" i="17"/>
  <c r="D2720" i="17"/>
  <c r="D2719" i="17"/>
  <c r="D2718" i="17"/>
  <c r="D2717" i="17"/>
  <c r="D2716" i="17"/>
  <c r="D2715" i="17"/>
  <c r="D2714" i="17"/>
  <c r="D2713" i="17"/>
  <c r="D2712" i="17"/>
  <c r="D2711" i="17"/>
  <c r="D2710" i="17"/>
  <c r="D2709" i="17"/>
  <c r="D2708" i="17"/>
  <c r="D2707" i="17"/>
  <c r="D2706" i="17"/>
  <c r="D2705" i="17"/>
  <c r="D2704" i="17"/>
  <c r="D2703" i="17"/>
  <c r="D2702" i="17"/>
  <c r="D2701" i="17"/>
  <c r="D2700" i="17"/>
  <c r="D2699" i="17"/>
  <c r="D2698" i="17"/>
  <c r="D2697" i="17"/>
  <c r="D2696" i="17"/>
  <c r="D2695" i="17"/>
  <c r="D2694" i="17"/>
  <c r="D2693" i="17"/>
  <c r="D2692" i="17"/>
  <c r="D2691" i="17"/>
  <c r="D2690" i="17"/>
  <c r="D2689" i="17"/>
  <c r="D2688" i="17"/>
  <c r="D2687" i="17"/>
  <c r="D2686" i="17"/>
  <c r="D2685" i="17"/>
  <c r="D2684" i="17"/>
  <c r="D2683" i="17"/>
  <c r="D2682" i="17"/>
  <c r="D2681" i="17"/>
  <c r="D2680" i="17"/>
  <c r="D2679" i="17"/>
  <c r="D2678" i="17"/>
  <c r="D2677" i="17"/>
  <c r="D2676" i="17"/>
  <c r="D2675" i="17"/>
  <c r="D2674" i="17"/>
  <c r="D2673" i="17"/>
  <c r="D2672" i="17"/>
  <c r="D2671" i="17"/>
  <c r="D2670" i="17"/>
  <c r="D2669" i="17"/>
  <c r="D2668" i="17"/>
  <c r="D2667" i="17"/>
  <c r="D2666" i="17"/>
  <c r="D2665" i="17"/>
  <c r="D2664" i="17"/>
  <c r="D2663" i="17"/>
  <c r="D2662" i="17"/>
  <c r="D2661" i="17"/>
  <c r="D2660" i="17"/>
  <c r="D2659" i="17"/>
  <c r="D2658" i="17"/>
  <c r="D2657" i="17"/>
  <c r="D2656" i="17"/>
  <c r="D2655" i="17"/>
  <c r="D2654" i="17"/>
  <c r="D2653" i="17"/>
  <c r="D2652" i="17"/>
  <c r="D2651" i="17"/>
  <c r="D2650" i="17"/>
  <c r="D2649" i="17"/>
  <c r="D2648" i="17"/>
  <c r="D2647" i="17"/>
  <c r="D2646" i="17"/>
  <c r="D2645" i="17"/>
  <c r="D2644" i="17"/>
  <c r="D2643" i="17"/>
  <c r="D2642" i="17"/>
  <c r="D2641" i="17"/>
  <c r="D2640" i="17"/>
  <c r="D2639" i="17"/>
  <c r="D2638" i="17"/>
  <c r="D2637" i="17"/>
  <c r="D2636" i="17"/>
  <c r="D2635" i="17"/>
  <c r="D2634" i="17"/>
  <c r="D2633" i="17"/>
  <c r="D2632" i="17"/>
  <c r="D2631" i="17"/>
  <c r="D2630" i="17"/>
  <c r="D2629" i="17"/>
  <c r="D2628" i="17"/>
  <c r="D2627" i="17"/>
  <c r="D2626" i="17"/>
  <c r="D2625" i="17"/>
  <c r="D2624" i="17"/>
  <c r="D2623" i="17"/>
  <c r="D2622" i="17"/>
  <c r="D2621" i="17"/>
  <c r="D2620" i="17"/>
  <c r="D2619" i="17"/>
  <c r="D2618" i="17"/>
  <c r="D2617" i="17"/>
  <c r="D2616" i="17"/>
  <c r="D2615" i="17"/>
  <c r="D2614" i="17"/>
  <c r="D2613" i="17"/>
  <c r="D2612" i="17"/>
  <c r="D2611" i="17"/>
  <c r="D2610" i="17"/>
  <c r="D2609" i="17"/>
  <c r="D2608" i="17"/>
  <c r="D2607" i="17"/>
  <c r="D2606" i="17"/>
  <c r="D2605" i="17"/>
  <c r="D2604" i="17"/>
  <c r="D2603" i="17"/>
  <c r="D2602" i="17"/>
  <c r="D2601" i="17"/>
  <c r="D2600" i="17"/>
  <c r="D2599" i="17"/>
  <c r="D2598" i="17"/>
  <c r="D2597" i="17"/>
  <c r="D2596" i="17"/>
  <c r="D2595" i="17"/>
  <c r="D2594" i="17"/>
  <c r="D2593" i="17"/>
  <c r="D2592" i="17"/>
  <c r="D2591" i="17"/>
  <c r="D2590" i="17"/>
  <c r="D2589" i="17"/>
  <c r="D2588" i="17"/>
  <c r="D2587" i="17"/>
  <c r="D2586" i="17"/>
  <c r="D2585" i="17"/>
  <c r="D2584" i="17"/>
  <c r="D2583" i="17"/>
  <c r="D2582" i="17"/>
  <c r="D2581" i="17"/>
  <c r="D2580" i="17"/>
  <c r="D2579" i="17"/>
  <c r="D2578" i="17"/>
  <c r="D2577" i="17"/>
  <c r="D2576" i="17"/>
  <c r="D2575" i="17"/>
  <c r="D2574" i="17"/>
  <c r="D2573" i="17"/>
  <c r="D2572" i="17"/>
  <c r="D2571" i="17"/>
  <c r="D2570" i="17"/>
  <c r="D2569" i="17"/>
  <c r="D2568" i="17"/>
  <c r="D2567" i="17"/>
  <c r="D2566" i="17"/>
  <c r="D2565" i="17"/>
  <c r="D2564" i="17"/>
  <c r="D2563" i="17"/>
  <c r="D2562" i="17"/>
  <c r="D2561" i="17"/>
  <c r="D2560" i="17"/>
  <c r="D2559" i="17"/>
  <c r="D2558" i="17"/>
  <c r="D2557" i="17"/>
  <c r="D2556" i="17"/>
  <c r="D2555" i="17"/>
  <c r="D2554" i="17"/>
  <c r="D2553" i="17"/>
  <c r="D2552" i="17"/>
  <c r="D2551" i="17"/>
  <c r="D2550" i="17"/>
  <c r="D2549" i="17"/>
  <c r="D2548" i="17"/>
  <c r="D2547" i="17"/>
  <c r="D2546" i="17"/>
  <c r="D2545" i="17"/>
  <c r="D2544" i="17"/>
  <c r="D2543" i="17"/>
  <c r="D2542" i="17"/>
  <c r="D2541" i="17"/>
  <c r="D2540" i="17"/>
  <c r="D2539" i="17"/>
  <c r="D2538" i="17"/>
  <c r="D2537" i="17"/>
  <c r="D2536" i="17"/>
  <c r="D2535" i="17"/>
  <c r="D2534" i="17"/>
  <c r="D2533" i="17"/>
  <c r="D2532" i="17"/>
  <c r="D2531" i="17"/>
  <c r="D2530" i="17"/>
  <c r="D2529" i="17"/>
  <c r="D2528" i="17"/>
  <c r="D2527" i="17"/>
  <c r="D2526" i="17"/>
  <c r="D2525" i="17"/>
  <c r="D2524" i="17"/>
  <c r="D2523" i="17"/>
  <c r="D2522" i="17"/>
  <c r="D2521" i="17"/>
  <c r="D2520" i="17"/>
  <c r="D2519" i="17"/>
  <c r="D2518" i="17"/>
  <c r="D2517" i="17"/>
  <c r="D2516" i="17"/>
  <c r="D2515" i="17"/>
  <c r="D2514" i="17"/>
  <c r="D2513" i="17"/>
  <c r="D2512" i="17"/>
  <c r="D2511" i="17"/>
  <c r="D2510" i="17"/>
  <c r="D2509" i="17"/>
  <c r="D2508" i="17"/>
  <c r="D2507" i="17"/>
  <c r="D2506" i="17"/>
  <c r="D2505" i="17"/>
  <c r="D2504" i="17"/>
  <c r="D2503" i="17"/>
  <c r="D2502" i="17"/>
  <c r="D2501" i="17"/>
  <c r="D2500" i="17"/>
  <c r="D2499" i="17"/>
  <c r="D2498" i="17"/>
  <c r="D2497" i="17"/>
  <c r="D2496" i="17"/>
  <c r="D2495" i="17"/>
  <c r="D2494" i="17"/>
  <c r="D2493" i="17"/>
  <c r="D2492" i="17"/>
  <c r="D2491" i="17"/>
  <c r="D2490" i="17"/>
  <c r="D2489" i="17"/>
  <c r="D2488" i="17"/>
  <c r="D2487" i="17"/>
  <c r="D2486" i="17"/>
  <c r="D2485" i="17"/>
  <c r="D2484" i="17"/>
  <c r="D2483" i="17"/>
  <c r="D2482" i="17"/>
  <c r="D2481" i="17"/>
  <c r="D2480" i="17"/>
  <c r="D2479" i="17"/>
  <c r="D2478" i="17"/>
  <c r="D2477" i="17"/>
  <c r="D2476" i="17"/>
  <c r="D2475" i="17"/>
  <c r="D2474" i="17"/>
  <c r="D2473" i="17"/>
  <c r="D2472" i="17"/>
  <c r="D2471" i="17"/>
  <c r="D2470" i="17"/>
  <c r="D2469" i="17"/>
  <c r="D2468" i="17"/>
  <c r="D2467" i="17"/>
  <c r="D2466" i="17"/>
  <c r="D2465" i="17"/>
  <c r="D2464" i="17"/>
  <c r="D2463" i="17"/>
  <c r="D2462" i="17"/>
  <c r="D2461" i="17"/>
  <c r="D2460" i="17"/>
  <c r="D2459" i="17"/>
  <c r="D2458" i="17"/>
  <c r="D2457" i="17"/>
  <c r="D2456" i="17"/>
  <c r="D2455" i="17"/>
  <c r="D2454" i="17"/>
  <c r="D2453" i="17"/>
  <c r="D2452" i="17"/>
  <c r="D2451" i="17"/>
  <c r="D2450" i="17"/>
  <c r="D2449" i="17"/>
  <c r="D2448" i="17"/>
  <c r="D2447" i="17"/>
  <c r="D2446" i="17"/>
  <c r="D2445" i="17"/>
  <c r="D2444" i="17"/>
  <c r="D2443" i="17"/>
  <c r="D2442" i="17"/>
  <c r="D2441" i="17"/>
  <c r="D2440" i="17"/>
  <c r="D2439" i="17"/>
  <c r="D2438" i="17"/>
  <c r="D2437" i="17"/>
  <c r="D2436" i="17"/>
  <c r="D2435" i="17"/>
  <c r="D2434" i="17"/>
  <c r="D2433" i="17"/>
  <c r="D2432" i="17"/>
  <c r="D2431" i="17"/>
  <c r="D2430" i="17"/>
  <c r="D2429" i="17"/>
  <c r="D2428" i="17"/>
  <c r="D2427" i="17"/>
  <c r="D2426" i="17"/>
  <c r="D2425" i="17"/>
  <c r="D2424" i="17"/>
  <c r="D2423" i="17"/>
  <c r="D2422" i="17"/>
  <c r="D2421" i="17"/>
  <c r="D2420" i="17"/>
  <c r="D2419" i="17"/>
  <c r="D2418" i="17"/>
  <c r="D2417" i="17"/>
  <c r="D2416" i="17"/>
  <c r="D2415" i="17"/>
  <c r="D2414" i="17"/>
  <c r="D2413" i="17"/>
  <c r="D2412" i="17"/>
  <c r="D2411" i="17"/>
  <c r="D2410" i="17"/>
  <c r="D2409" i="17"/>
  <c r="D2408" i="17"/>
  <c r="D2407" i="17"/>
  <c r="D2406" i="17"/>
  <c r="D2405" i="17"/>
  <c r="D2404" i="17"/>
  <c r="D2403" i="17"/>
  <c r="D2402" i="17"/>
  <c r="D2401" i="17"/>
  <c r="D2400" i="17"/>
  <c r="D2399" i="17"/>
  <c r="D2398" i="17"/>
  <c r="D2397" i="17"/>
  <c r="D2396" i="17"/>
  <c r="D2395" i="17"/>
  <c r="D2394" i="17"/>
  <c r="D2393" i="17"/>
  <c r="D2392" i="17"/>
  <c r="D2391" i="17"/>
  <c r="D2390" i="17"/>
  <c r="D2389" i="17"/>
  <c r="D2388" i="17"/>
  <c r="D2387" i="17"/>
  <c r="D2386" i="17"/>
  <c r="D2385" i="17"/>
  <c r="D2384" i="17"/>
  <c r="D2383" i="17"/>
  <c r="D2382" i="17"/>
  <c r="D2381" i="17"/>
  <c r="D2380" i="17"/>
  <c r="D2379" i="17"/>
  <c r="D2378" i="17"/>
  <c r="D2377" i="17"/>
  <c r="D2376" i="17"/>
  <c r="D2375" i="17"/>
  <c r="D2374" i="17"/>
  <c r="D2373" i="17"/>
  <c r="D2372" i="17"/>
  <c r="D2371" i="17"/>
  <c r="D2370" i="17"/>
  <c r="D2369" i="17"/>
  <c r="D2368" i="17"/>
  <c r="D2367" i="17"/>
  <c r="D2366" i="17"/>
  <c r="D2365" i="17"/>
  <c r="D2364" i="17"/>
  <c r="D2363" i="17"/>
  <c r="D2362" i="17"/>
  <c r="D2361" i="17"/>
  <c r="D2360" i="17"/>
  <c r="D2359" i="17"/>
  <c r="D2358" i="17"/>
  <c r="D2357" i="17"/>
  <c r="D2356" i="17"/>
  <c r="D2355" i="17"/>
  <c r="D2354" i="17"/>
  <c r="D2353" i="17"/>
  <c r="D2352" i="17"/>
  <c r="D2351" i="17"/>
  <c r="D2350" i="17"/>
  <c r="D2349" i="17"/>
  <c r="D2348" i="17"/>
  <c r="D2347" i="17"/>
  <c r="D2346" i="17"/>
  <c r="D2345" i="17"/>
  <c r="D2344" i="17"/>
  <c r="D2343" i="17"/>
  <c r="D2342" i="17"/>
  <c r="D2341" i="17"/>
  <c r="D2340" i="17"/>
  <c r="D2339" i="17"/>
  <c r="D2338" i="17"/>
  <c r="D2337" i="17"/>
  <c r="D2336" i="17"/>
  <c r="D2335" i="17"/>
  <c r="D2334" i="17"/>
  <c r="D2333" i="17"/>
  <c r="D2332" i="17"/>
  <c r="D2331" i="17"/>
  <c r="D2330" i="17"/>
  <c r="D2329" i="17"/>
  <c r="D2328" i="17"/>
  <c r="D2327" i="17"/>
  <c r="D2326" i="17"/>
  <c r="D2325" i="17"/>
  <c r="D2324" i="17"/>
  <c r="D2323" i="17"/>
  <c r="D2322" i="17"/>
  <c r="D2321" i="17"/>
  <c r="D2320" i="17"/>
  <c r="D2319" i="17"/>
  <c r="D2318" i="17"/>
  <c r="D2317" i="17"/>
  <c r="D2316" i="17"/>
  <c r="D2315" i="17"/>
  <c r="D2314" i="17"/>
  <c r="D2313" i="17"/>
  <c r="D2312" i="17"/>
  <c r="D2311" i="17"/>
  <c r="D2310" i="17"/>
  <c r="D2309" i="17"/>
  <c r="D2308" i="17"/>
  <c r="D2307" i="17"/>
  <c r="D2306" i="17"/>
  <c r="D2305" i="17"/>
  <c r="D2304" i="17"/>
  <c r="D2303" i="17"/>
  <c r="D2302" i="17"/>
  <c r="D2301" i="17"/>
  <c r="D2300" i="17"/>
  <c r="D2299" i="17"/>
  <c r="D2298" i="17"/>
  <c r="D2297" i="17"/>
  <c r="D2296" i="17"/>
  <c r="D2295" i="17"/>
  <c r="D2294" i="17"/>
  <c r="D2293" i="17"/>
  <c r="D2292" i="17"/>
  <c r="D2291" i="17"/>
  <c r="D2290" i="17"/>
  <c r="D2289" i="17"/>
  <c r="D2288" i="17"/>
  <c r="D2287" i="17"/>
  <c r="D2286" i="17"/>
  <c r="D2285" i="17"/>
  <c r="D2284" i="17"/>
  <c r="D2283" i="17"/>
  <c r="D2282" i="17"/>
  <c r="D2281" i="17"/>
  <c r="D2280" i="17"/>
  <c r="D2279" i="17"/>
  <c r="D2278" i="17"/>
  <c r="D2277" i="17"/>
  <c r="D2276" i="17"/>
  <c r="D2275" i="17"/>
  <c r="D2274" i="17"/>
  <c r="D2273" i="17"/>
  <c r="D2272" i="17"/>
  <c r="D2271" i="17"/>
  <c r="D2270" i="17"/>
  <c r="D2269" i="17"/>
  <c r="D2268" i="17"/>
  <c r="D2267" i="17"/>
  <c r="D2266" i="17"/>
  <c r="D2265" i="17"/>
  <c r="D2264" i="17"/>
  <c r="D2263" i="17"/>
  <c r="D2262" i="17"/>
  <c r="D2261" i="17"/>
  <c r="D2260" i="17"/>
  <c r="D2259" i="17"/>
  <c r="D2258" i="17"/>
  <c r="D2257" i="17"/>
  <c r="D2256" i="17"/>
  <c r="D2255" i="17"/>
  <c r="D2254" i="17"/>
  <c r="D2253" i="17"/>
  <c r="D2252" i="17"/>
  <c r="D2251" i="17"/>
  <c r="D2250" i="17"/>
  <c r="D2249" i="17"/>
  <c r="D2248" i="17"/>
  <c r="D2247" i="17"/>
  <c r="D2246" i="17"/>
  <c r="D2245" i="17"/>
  <c r="D2244" i="17"/>
  <c r="D2243" i="17"/>
  <c r="D2242" i="17"/>
  <c r="D2241" i="17"/>
  <c r="D2240" i="17"/>
  <c r="D2239" i="17"/>
  <c r="D2238" i="17"/>
  <c r="D2237" i="17"/>
  <c r="D2236" i="17"/>
  <c r="D2235" i="17"/>
  <c r="D2234" i="17"/>
  <c r="D2233" i="17"/>
  <c r="D2232" i="17"/>
  <c r="D2231" i="17"/>
  <c r="D2230" i="17"/>
  <c r="D2229" i="17"/>
  <c r="D2228" i="17"/>
  <c r="D2227" i="17"/>
  <c r="D2226" i="17"/>
  <c r="D2225" i="17"/>
  <c r="D2224" i="17"/>
  <c r="D2223" i="17"/>
  <c r="D2222" i="17"/>
  <c r="D2221" i="17"/>
  <c r="D2220" i="17"/>
  <c r="D2219" i="17"/>
  <c r="D2218" i="17"/>
  <c r="D2217" i="17"/>
  <c r="D2216" i="17"/>
  <c r="D2215" i="17"/>
  <c r="D2214" i="17"/>
  <c r="D2213" i="17"/>
  <c r="D2212" i="17"/>
  <c r="D2211" i="17"/>
  <c r="D2210" i="17"/>
  <c r="D2209" i="17"/>
  <c r="D2208" i="17"/>
  <c r="D2207" i="17"/>
  <c r="D2206" i="17"/>
  <c r="D2205" i="17"/>
  <c r="D2204" i="17"/>
  <c r="D2203" i="17"/>
  <c r="D2202" i="17"/>
  <c r="D2201" i="17"/>
  <c r="D2200" i="17"/>
  <c r="D2199" i="17"/>
  <c r="D2198" i="17"/>
  <c r="D2197" i="17"/>
  <c r="D2196" i="17"/>
  <c r="D2195" i="17"/>
  <c r="D2194" i="17"/>
  <c r="D2193" i="17"/>
  <c r="D2192" i="17"/>
  <c r="D2191" i="17"/>
  <c r="D2190" i="17"/>
  <c r="D2189" i="17"/>
  <c r="D2188" i="17"/>
  <c r="D2187" i="17"/>
  <c r="D2186" i="17"/>
  <c r="D2185" i="17"/>
  <c r="D2184" i="17"/>
  <c r="D2183" i="17"/>
  <c r="D2182" i="17"/>
  <c r="D2181" i="17"/>
  <c r="D2180" i="17"/>
  <c r="D2179" i="17"/>
  <c r="D2178" i="17"/>
  <c r="D2177" i="17"/>
  <c r="D2176" i="17"/>
  <c r="D2175" i="17"/>
  <c r="D2174" i="17"/>
  <c r="D2173" i="17"/>
  <c r="D2172" i="17"/>
  <c r="D2171" i="17"/>
  <c r="D2170" i="17"/>
  <c r="D2169" i="17"/>
  <c r="D2168" i="17"/>
  <c r="D2167" i="17"/>
  <c r="D2166" i="17"/>
  <c r="D2165" i="17"/>
  <c r="D2164" i="17"/>
  <c r="D2163" i="17"/>
  <c r="D2162" i="17"/>
  <c r="D2161" i="17"/>
  <c r="D2160" i="17"/>
  <c r="D2159" i="17"/>
  <c r="D2158" i="17"/>
  <c r="D2157" i="17"/>
  <c r="D2156" i="17"/>
  <c r="D2155" i="17"/>
  <c r="D2154" i="17"/>
  <c r="D2153" i="17"/>
  <c r="D2152" i="17"/>
  <c r="D2151" i="17"/>
  <c r="D2150" i="17"/>
  <c r="D2149" i="17"/>
  <c r="D2148" i="17"/>
  <c r="D2147" i="17"/>
  <c r="D2146" i="17"/>
  <c r="D2145" i="17"/>
  <c r="D2144" i="17"/>
  <c r="D2143" i="17"/>
  <c r="D2142" i="17"/>
  <c r="D2141" i="17"/>
  <c r="D2140" i="17"/>
  <c r="D2139" i="17"/>
  <c r="D2138" i="17"/>
  <c r="D2137" i="17"/>
  <c r="D2136" i="17"/>
  <c r="D2135" i="17"/>
  <c r="D2134" i="17"/>
  <c r="D2133" i="17"/>
  <c r="D2132" i="17"/>
  <c r="D2131" i="17"/>
  <c r="D2130" i="17"/>
  <c r="D2129" i="17"/>
  <c r="D2128" i="17"/>
  <c r="D2127" i="17"/>
  <c r="D2126" i="17"/>
  <c r="D2125" i="17"/>
  <c r="D2124" i="17"/>
  <c r="D2123" i="17"/>
  <c r="D2122" i="17"/>
  <c r="D2121" i="17"/>
  <c r="D2120" i="17"/>
  <c r="D2119" i="17"/>
  <c r="D2118" i="17"/>
  <c r="D2117" i="17"/>
  <c r="D2116" i="17"/>
  <c r="D2115" i="17"/>
  <c r="D2114" i="17"/>
  <c r="D2113" i="17"/>
  <c r="D2112" i="17"/>
  <c r="D2111" i="17"/>
  <c r="D2110" i="17"/>
  <c r="D2109" i="17"/>
  <c r="D2108" i="17"/>
  <c r="D2107" i="17"/>
  <c r="D2106" i="17"/>
  <c r="D2105" i="17"/>
  <c r="D2104" i="17"/>
  <c r="D2103" i="17"/>
  <c r="D2102" i="17"/>
  <c r="D2101" i="17"/>
  <c r="D2100" i="17"/>
  <c r="D2099" i="17"/>
  <c r="D2098" i="17"/>
  <c r="D2097" i="17"/>
  <c r="D2096" i="17"/>
  <c r="D2095" i="17"/>
  <c r="D2094" i="17"/>
  <c r="D2093" i="17"/>
  <c r="D2092" i="17"/>
  <c r="D2091" i="17"/>
  <c r="D2090" i="17"/>
  <c r="D2089" i="17"/>
  <c r="D2088" i="17"/>
  <c r="D2087" i="17"/>
  <c r="D2086" i="17"/>
  <c r="D2085" i="17"/>
  <c r="D2084" i="17"/>
  <c r="D2083" i="17"/>
  <c r="D2082" i="17"/>
  <c r="D2081" i="17"/>
  <c r="D2080" i="17"/>
  <c r="D2079" i="17"/>
  <c r="D2078" i="17"/>
  <c r="D2077" i="17"/>
  <c r="D2076" i="17"/>
  <c r="D2075" i="17"/>
  <c r="D2074" i="17"/>
  <c r="D2073" i="17"/>
  <c r="D2072" i="17"/>
  <c r="D2071" i="17"/>
  <c r="D2070" i="17"/>
  <c r="D2069" i="17"/>
  <c r="D2068" i="17"/>
  <c r="D2067" i="17"/>
  <c r="D2066" i="17"/>
  <c r="D2065" i="17"/>
  <c r="D2064" i="17"/>
  <c r="D2063" i="17"/>
  <c r="D2062" i="17"/>
  <c r="D2061" i="17"/>
  <c r="D2060" i="17"/>
  <c r="D2059" i="17"/>
  <c r="D2058" i="17"/>
  <c r="D2057" i="17"/>
  <c r="D2056" i="17"/>
  <c r="D2055" i="17"/>
  <c r="D2054" i="17"/>
  <c r="D2053" i="17"/>
  <c r="D2052" i="17"/>
  <c r="D2051" i="17"/>
  <c r="D2050" i="17"/>
  <c r="D2049" i="17"/>
  <c r="D2048" i="17"/>
  <c r="D2047" i="17"/>
  <c r="D2046" i="17"/>
  <c r="D2045" i="17"/>
  <c r="D2044" i="17"/>
  <c r="D2043" i="17"/>
  <c r="D2042" i="17"/>
  <c r="D2041" i="17"/>
  <c r="D2040" i="17"/>
  <c r="D2039" i="17"/>
  <c r="D2038" i="17"/>
  <c r="D2037" i="17"/>
  <c r="D2036" i="17"/>
  <c r="D2035" i="17"/>
  <c r="D2034" i="17"/>
  <c r="D2033" i="17"/>
  <c r="D2032" i="17"/>
  <c r="D2031" i="17"/>
  <c r="D2030" i="17"/>
  <c r="D2029" i="17"/>
  <c r="D2028" i="17"/>
  <c r="D2027" i="17"/>
  <c r="D2026" i="17"/>
  <c r="D2025" i="17"/>
  <c r="D2024" i="17"/>
  <c r="D2023" i="17"/>
  <c r="D2022" i="17"/>
  <c r="D2021" i="17"/>
  <c r="D2020" i="17"/>
  <c r="D2019" i="17"/>
  <c r="D2018" i="17"/>
  <c r="D2017" i="17"/>
  <c r="D2016" i="17"/>
  <c r="D2015" i="17"/>
  <c r="D2014" i="17"/>
  <c r="D2013" i="17"/>
  <c r="D2012" i="17"/>
  <c r="D2011" i="17"/>
  <c r="D2010" i="17"/>
  <c r="D2009" i="17"/>
  <c r="D2008" i="17"/>
  <c r="D2007" i="17"/>
  <c r="D2006" i="17"/>
  <c r="D2005" i="17"/>
  <c r="D2004" i="17"/>
  <c r="D2003" i="17"/>
  <c r="D2002" i="17"/>
  <c r="D2001" i="17"/>
  <c r="D2000" i="17"/>
  <c r="D1999" i="17"/>
  <c r="D1998" i="17"/>
  <c r="D1997" i="17"/>
  <c r="D1996" i="17"/>
  <c r="D1995" i="17"/>
  <c r="D1994" i="17"/>
  <c r="D1993" i="17"/>
  <c r="D1992" i="17"/>
  <c r="D1991" i="17"/>
  <c r="D1990" i="17"/>
  <c r="D1989" i="17"/>
  <c r="D1988" i="17"/>
  <c r="D1987" i="17"/>
  <c r="D1986" i="17"/>
  <c r="D1985" i="17"/>
  <c r="D1984" i="17"/>
  <c r="D1983" i="17"/>
  <c r="D1982" i="17"/>
  <c r="D1981" i="17"/>
  <c r="D1980" i="17"/>
  <c r="D1979" i="17"/>
  <c r="D1978" i="17"/>
  <c r="D1977" i="17"/>
  <c r="D1976" i="17"/>
  <c r="D1975" i="17"/>
  <c r="D1974" i="17"/>
  <c r="D1973" i="17"/>
  <c r="D1972" i="17"/>
  <c r="D1971" i="17"/>
  <c r="D1970" i="17"/>
  <c r="D1969" i="17"/>
  <c r="D1968" i="17"/>
  <c r="D1967" i="17"/>
  <c r="D1966" i="17"/>
  <c r="D1965" i="17"/>
  <c r="D1964" i="17"/>
  <c r="D1963" i="17"/>
  <c r="D1962" i="17"/>
  <c r="D1961" i="17"/>
  <c r="D1960" i="17"/>
  <c r="D1959" i="17"/>
  <c r="D1958" i="17"/>
  <c r="D1957" i="17"/>
  <c r="D1956" i="17"/>
  <c r="D1955" i="17"/>
  <c r="D1954" i="17"/>
  <c r="D1953" i="17"/>
  <c r="D1952" i="17"/>
  <c r="D1951" i="17"/>
  <c r="D1950" i="17"/>
  <c r="D1949" i="17"/>
  <c r="D1948" i="17"/>
  <c r="D1947" i="17"/>
  <c r="D1946" i="17"/>
  <c r="D1945" i="17"/>
  <c r="D1944" i="17"/>
  <c r="D1943" i="17"/>
  <c r="D1942" i="17"/>
  <c r="D1941" i="17"/>
  <c r="D1940" i="17"/>
  <c r="D1939" i="17"/>
  <c r="D1938" i="17"/>
  <c r="D1937" i="17"/>
  <c r="D1936" i="17"/>
  <c r="D1935" i="17"/>
  <c r="D1934" i="17"/>
  <c r="D1933" i="17"/>
  <c r="D1932" i="17"/>
  <c r="D1931" i="17"/>
  <c r="D1930" i="17"/>
  <c r="D1929" i="17"/>
  <c r="D1928" i="17"/>
  <c r="D1927" i="17"/>
  <c r="D1926" i="17"/>
  <c r="D1925" i="17"/>
  <c r="D1924" i="17"/>
  <c r="D1923" i="17"/>
  <c r="D1922" i="17"/>
  <c r="D1921" i="17"/>
  <c r="D1920" i="17"/>
  <c r="D1919" i="17"/>
  <c r="D1918" i="17"/>
  <c r="D1917" i="17"/>
  <c r="D1916" i="17"/>
  <c r="D1915" i="17"/>
  <c r="D1914" i="17"/>
  <c r="D1913" i="17"/>
  <c r="D1912" i="17"/>
  <c r="D1911" i="17"/>
  <c r="D1910" i="17"/>
  <c r="D1909" i="17"/>
  <c r="D1908" i="17"/>
  <c r="D1907" i="17"/>
  <c r="D1906" i="17"/>
  <c r="D1905" i="17"/>
  <c r="D1904" i="17"/>
  <c r="D1903" i="17"/>
  <c r="D1902" i="17"/>
  <c r="D1901" i="17"/>
  <c r="D1900" i="17"/>
  <c r="D1899" i="17"/>
  <c r="D1898" i="17"/>
  <c r="D1897" i="17"/>
  <c r="D1896" i="17"/>
  <c r="D1895" i="17"/>
  <c r="D1894" i="17"/>
  <c r="D1893" i="17"/>
  <c r="D1892" i="17"/>
  <c r="D1891" i="17"/>
  <c r="D1890" i="17"/>
  <c r="D1889" i="17"/>
  <c r="D1888" i="17"/>
  <c r="D1887" i="17"/>
  <c r="D1886" i="17"/>
  <c r="D1885" i="17"/>
  <c r="D1884" i="17"/>
  <c r="D1883" i="17"/>
  <c r="D1882" i="17"/>
  <c r="D1881" i="17"/>
  <c r="D1880" i="17"/>
  <c r="D1879" i="17"/>
  <c r="D1878" i="17"/>
  <c r="D1877" i="17"/>
  <c r="D1876" i="17"/>
  <c r="D1875" i="17"/>
  <c r="D1874" i="17"/>
  <c r="D1873" i="17"/>
  <c r="D1872" i="17"/>
  <c r="D1871" i="17"/>
  <c r="D1870" i="17"/>
  <c r="D1869" i="17"/>
  <c r="D1868" i="17"/>
  <c r="D1867" i="17"/>
  <c r="D1866" i="17"/>
  <c r="D1865" i="17"/>
  <c r="D1864" i="17"/>
  <c r="D1863" i="17"/>
  <c r="D1862" i="17"/>
  <c r="D1861" i="17"/>
  <c r="D1860" i="17"/>
  <c r="D1859" i="17"/>
  <c r="D1858" i="17"/>
  <c r="D1857" i="17"/>
  <c r="D1856" i="17"/>
  <c r="D1855" i="17"/>
  <c r="D1854" i="17"/>
  <c r="D1853" i="17"/>
  <c r="D1852" i="17"/>
  <c r="D1851" i="17"/>
  <c r="D1850" i="17"/>
  <c r="D1849" i="17"/>
  <c r="D1848" i="17"/>
  <c r="D1847" i="17"/>
  <c r="D1846" i="17"/>
  <c r="D1845" i="17"/>
  <c r="D1844" i="17"/>
  <c r="D1843" i="17"/>
  <c r="D1842" i="17"/>
  <c r="D1841" i="17"/>
  <c r="D1840" i="17"/>
  <c r="D1839" i="17"/>
  <c r="D1838" i="17"/>
  <c r="D1837" i="17"/>
  <c r="D1836" i="17"/>
  <c r="D1835" i="17"/>
  <c r="D1834" i="17"/>
  <c r="D1833" i="17"/>
  <c r="D1832" i="17"/>
  <c r="D1831" i="17"/>
  <c r="D1830" i="17"/>
  <c r="D1829" i="17"/>
  <c r="D1828" i="17"/>
  <c r="D1827" i="17"/>
  <c r="D1826" i="17"/>
  <c r="D1825" i="17"/>
  <c r="D1824" i="17"/>
  <c r="D1823" i="17"/>
  <c r="D1822" i="17"/>
  <c r="D1821" i="17"/>
  <c r="D1820" i="17"/>
  <c r="D1819" i="17"/>
  <c r="D1818" i="17"/>
  <c r="D1817" i="17"/>
  <c r="D1816" i="17"/>
  <c r="D1815" i="17"/>
  <c r="D1814" i="17"/>
  <c r="D1813" i="17"/>
  <c r="D1812" i="17"/>
  <c r="D1811" i="17"/>
  <c r="D1810" i="17"/>
  <c r="D1809" i="17"/>
  <c r="D1808" i="17"/>
  <c r="D1807" i="17"/>
  <c r="D1806" i="17"/>
  <c r="D1805" i="17"/>
  <c r="D1804" i="17"/>
  <c r="D1803" i="17"/>
  <c r="D1802" i="17"/>
  <c r="D1801" i="17"/>
  <c r="D1800" i="17"/>
  <c r="D1799" i="17"/>
  <c r="D1798" i="17"/>
  <c r="D1797" i="17"/>
  <c r="D1796" i="17"/>
  <c r="D1795" i="17"/>
  <c r="D1794" i="17"/>
  <c r="D1793" i="17"/>
  <c r="D1792" i="17"/>
  <c r="D1791" i="17"/>
  <c r="D1790" i="17"/>
  <c r="D1789" i="17"/>
  <c r="D1788" i="17"/>
  <c r="D1787" i="17"/>
  <c r="D1786" i="17"/>
  <c r="D1785" i="17"/>
  <c r="D1784" i="17"/>
  <c r="D1783" i="17"/>
  <c r="D1782" i="17"/>
  <c r="D1781" i="17"/>
  <c r="D1780" i="17"/>
  <c r="D1779" i="17"/>
  <c r="D1778" i="17"/>
  <c r="D1777" i="17"/>
  <c r="D1776" i="17"/>
  <c r="D1775" i="17"/>
  <c r="D1774" i="17"/>
  <c r="D1773" i="17"/>
  <c r="D1772" i="17"/>
  <c r="D1771" i="17"/>
  <c r="D1770" i="17"/>
  <c r="D1769" i="17"/>
  <c r="D1768" i="17"/>
  <c r="D1767" i="17"/>
  <c r="D1766" i="17"/>
  <c r="D1765" i="17"/>
  <c r="D1764" i="17"/>
  <c r="D1763" i="17"/>
  <c r="D1762" i="17"/>
  <c r="D1761" i="17"/>
  <c r="D1760" i="17"/>
  <c r="D1759" i="17"/>
  <c r="D1758" i="17"/>
  <c r="D1757" i="17"/>
  <c r="D1756" i="17"/>
  <c r="D1755" i="17"/>
  <c r="D1754" i="17"/>
  <c r="D1753" i="17"/>
  <c r="D1752" i="17"/>
  <c r="D1751" i="17"/>
  <c r="D1750" i="17"/>
  <c r="D1749" i="17"/>
  <c r="D1748" i="17"/>
  <c r="D1747" i="17"/>
  <c r="D1746" i="17"/>
  <c r="D1745" i="17"/>
  <c r="D1744" i="17"/>
  <c r="D1743" i="17"/>
  <c r="D1742" i="17"/>
  <c r="D1741" i="17"/>
  <c r="D1740" i="17"/>
  <c r="D1739" i="17"/>
  <c r="D1738" i="17"/>
  <c r="D1737" i="17"/>
  <c r="D1736" i="17"/>
  <c r="D1735" i="17"/>
  <c r="D1734" i="17"/>
  <c r="D1733" i="17"/>
  <c r="D1732" i="17"/>
  <c r="D1731" i="17"/>
  <c r="D1730" i="17"/>
  <c r="D1729" i="17"/>
  <c r="D1728" i="17"/>
  <c r="D1727" i="17"/>
  <c r="D1726" i="17"/>
  <c r="D1725" i="17"/>
  <c r="D1724" i="17"/>
  <c r="D1723" i="17"/>
  <c r="D1722" i="17"/>
  <c r="D1721" i="17"/>
  <c r="D1720" i="17"/>
  <c r="D1719" i="17"/>
  <c r="D1718" i="17"/>
  <c r="D1717" i="17"/>
  <c r="D1716" i="17"/>
  <c r="D1715" i="17"/>
  <c r="D1714" i="17"/>
  <c r="D1713" i="17"/>
  <c r="D1712" i="17"/>
  <c r="D1711" i="17"/>
  <c r="D1710" i="17"/>
  <c r="D1709" i="17"/>
  <c r="D1708" i="17"/>
  <c r="D1707" i="17"/>
  <c r="D1706" i="17"/>
  <c r="D1705" i="17"/>
  <c r="D1704" i="17"/>
  <c r="D1703" i="17"/>
  <c r="D1702" i="17"/>
  <c r="D1701" i="17"/>
  <c r="D1700" i="17"/>
  <c r="D1699" i="17"/>
  <c r="D1698" i="17"/>
  <c r="D1697" i="17"/>
  <c r="D1696" i="17"/>
  <c r="D1695" i="17"/>
  <c r="D1694" i="17"/>
  <c r="D1693" i="17"/>
  <c r="D1692" i="17"/>
  <c r="D1691" i="17"/>
  <c r="D1690" i="17"/>
  <c r="D1689" i="17"/>
  <c r="D1688" i="17"/>
  <c r="D1687" i="17"/>
  <c r="D1686" i="17"/>
  <c r="D1685" i="17"/>
  <c r="D1684" i="17"/>
  <c r="D1683" i="17"/>
  <c r="D1682" i="17"/>
  <c r="D1681" i="17"/>
  <c r="D1680" i="17"/>
  <c r="D1679" i="17"/>
  <c r="D1678" i="17"/>
  <c r="D1677" i="17"/>
  <c r="D1676" i="17"/>
  <c r="D1675" i="17"/>
  <c r="D1674" i="17"/>
  <c r="D1673" i="17"/>
  <c r="D1672" i="17"/>
  <c r="D1671" i="17"/>
  <c r="D1670" i="17"/>
  <c r="D1669" i="17"/>
  <c r="D1668" i="17"/>
  <c r="D1667" i="17"/>
  <c r="D1666" i="17"/>
  <c r="D1665" i="17"/>
  <c r="D1664" i="17"/>
  <c r="D1663" i="17"/>
  <c r="D1662" i="17"/>
  <c r="D1661" i="17"/>
  <c r="D1660" i="17"/>
  <c r="D1659" i="17"/>
  <c r="D1658" i="17"/>
  <c r="D1657" i="17"/>
  <c r="D1656" i="17"/>
  <c r="D1655" i="17"/>
  <c r="D1654" i="17"/>
  <c r="D1653" i="17"/>
  <c r="D1652" i="17"/>
  <c r="D1651" i="17"/>
  <c r="D1650" i="17"/>
  <c r="D1649" i="17"/>
  <c r="D1648" i="17"/>
  <c r="D1647" i="17"/>
  <c r="D1646" i="17"/>
  <c r="D1645" i="17"/>
  <c r="D1644" i="17"/>
  <c r="D1643" i="17"/>
  <c r="D1642" i="17"/>
  <c r="D1641" i="17"/>
  <c r="D1640" i="17"/>
  <c r="D1639" i="17"/>
  <c r="D1638" i="17"/>
  <c r="D1637" i="17"/>
  <c r="D1636" i="17"/>
  <c r="D1635" i="17"/>
  <c r="D1634" i="17"/>
  <c r="D1633" i="17"/>
  <c r="D1632" i="17"/>
  <c r="D1631" i="17"/>
  <c r="D1630" i="17"/>
  <c r="D1629" i="17"/>
  <c r="D1628" i="17"/>
  <c r="D1627" i="17"/>
  <c r="D1626" i="17"/>
  <c r="D1625" i="17"/>
  <c r="D1624" i="17"/>
  <c r="D1623" i="17"/>
  <c r="D1622" i="17"/>
  <c r="D1621" i="17"/>
  <c r="D1620" i="17"/>
  <c r="D1619" i="17"/>
  <c r="D1618" i="17"/>
  <c r="D1617" i="17"/>
  <c r="D1616" i="17"/>
  <c r="D1615" i="17"/>
  <c r="D1614" i="17"/>
  <c r="D1613" i="17"/>
  <c r="D1612" i="17"/>
  <c r="D1611" i="17"/>
  <c r="D1610" i="17"/>
  <c r="D1609" i="17"/>
  <c r="D1608" i="17"/>
  <c r="D1607" i="17"/>
  <c r="D1606" i="17"/>
  <c r="D1605" i="17"/>
  <c r="D1604" i="17"/>
  <c r="D1603" i="17"/>
  <c r="D1602" i="17"/>
  <c r="D1601" i="17"/>
  <c r="D1600" i="17"/>
  <c r="D1599" i="17"/>
  <c r="D1598" i="17"/>
  <c r="D1597" i="17"/>
  <c r="D1596" i="17"/>
  <c r="D1595" i="17"/>
  <c r="D1594" i="17"/>
  <c r="D1593" i="17"/>
  <c r="D1592" i="17"/>
  <c r="D1591" i="17"/>
  <c r="D1590" i="17"/>
  <c r="D1589" i="17"/>
  <c r="D1588" i="17"/>
  <c r="D1587" i="17"/>
  <c r="D1586" i="17"/>
  <c r="D1585" i="17"/>
  <c r="D1584" i="17"/>
  <c r="D1583" i="17"/>
  <c r="D1582" i="17"/>
  <c r="D1581" i="17"/>
  <c r="D1580" i="17"/>
  <c r="D1579" i="17"/>
  <c r="D1578" i="17"/>
  <c r="D1577" i="17"/>
  <c r="D1576" i="17"/>
  <c r="D1575" i="17"/>
  <c r="D1574" i="17"/>
  <c r="D1573" i="17"/>
  <c r="D1572" i="17"/>
  <c r="D1571" i="17"/>
  <c r="D1570" i="17"/>
  <c r="D1569" i="17"/>
  <c r="D1568" i="17"/>
  <c r="D1567" i="17"/>
  <c r="D1566" i="17"/>
  <c r="D1565" i="17"/>
  <c r="D1564" i="17"/>
  <c r="D1563" i="17"/>
  <c r="D1562" i="17"/>
  <c r="D1561" i="17"/>
  <c r="D1560" i="17"/>
  <c r="D1559" i="17"/>
  <c r="D1558" i="17"/>
  <c r="D1557" i="17"/>
  <c r="D1556" i="17"/>
  <c r="D1555" i="17"/>
  <c r="D1554" i="17"/>
  <c r="D1553" i="17"/>
  <c r="D1552" i="17"/>
  <c r="D1551" i="17"/>
  <c r="D1550" i="17"/>
  <c r="D1549" i="17"/>
  <c r="D1548" i="17"/>
  <c r="D1547" i="17"/>
  <c r="D1546" i="17"/>
  <c r="D1545" i="17"/>
  <c r="D1544" i="17"/>
  <c r="D1543" i="17"/>
  <c r="D1542" i="17"/>
  <c r="D1541" i="17"/>
  <c r="D1540" i="17"/>
  <c r="D1539" i="17"/>
  <c r="D1538" i="17"/>
  <c r="D1537" i="17"/>
  <c r="D1536" i="17"/>
  <c r="D1535" i="17"/>
  <c r="D1534" i="17"/>
  <c r="D1533" i="17"/>
  <c r="D1532" i="17"/>
  <c r="D1531" i="17"/>
  <c r="D1530" i="17"/>
  <c r="D1529" i="17"/>
  <c r="D1528" i="17"/>
  <c r="D1527" i="17"/>
  <c r="D1526" i="17"/>
  <c r="D1525" i="17"/>
  <c r="D1524" i="17"/>
  <c r="D1523" i="17"/>
  <c r="D1522" i="17"/>
  <c r="D1521" i="17"/>
  <c r="D1520" i="17"/>
  <c r="D1519" i="17"/>
  <c r="D1518" i="17"/>
  <c r="D1517" i="17"/>
  <c r="D1516" i="17"/>
  <c r="D1515" i="17"/>
  <c r="D1514" i="17"/>
  <c r="D1513" i="17"/>
  <c r="D1512" i="17"/>
  <c r="D1511" i="17"/>
  <c r="D1510" i="17"/>
  <c r="D1509" i="17"/>
  <c r="D1508" i="17"/>
  <c r="D1507" i="17"/>
  <c r="D1506" i="17"/>
  <c r="D1505" i="17"/>
  <c r="D1504" i="17"/>
  <c r="D1503" i="17"/>
  <c r="D1502" i="17"/>
  <c r="D1501" i="17"/>
  <c r="D1500" i="17"/>
  <c r="D1499" i="17"/>
  <c r="D1498" i="17"/>
  <c r="D1497" i="17"/>
  <c r="D1496" i="17"/>
  <c r="D1495" i="17"/>
  <c r="D1494" i="17"/>
  <c r="D1493" i="17"/>
  <c r="D1492" i="17"/>
  <c r="D1491" i="17"/>
  <c r="D1490" i="17"/>
  <c r="D1489" i="17"/>
  <c r="D1488" i="17"/>
  <c r="D1487" i="17"/>
  <c r="D1486" i="17"/>
  <c r="D1485" i="17"/>
  <c r="D1484" i="17"/>
  <c r="D1483" i="17"/>
  <c r="D1482" i="17"/>
  <c r="D1481" i="17"/>
  <c r="D1480" i="17"/>
  <c r="D1479" i="17"/>
  <c r="D1478" i="17"/>
  <c r="D1477" i="17"/>
  <c r="D1476" i="17"/>
  <c r="D1475" i="17"/>
  <c r="D1474" i="17"/>
  <c r="D1473" i="17"/>
  <c r="D1472" i="17"/>
  <c r="D1471" i="17"/>
  <c r="D1470" i="17"/>
  <c r="D1469" i="17"/>
  <c r="D1468" i="17"/>
  <c r="D1467" i="17"/>
  <c r="D1466" i="17"/>
  <c r="D1465" i="17"/>
  <c r="D1464" i="17"/>
  <c r="D1463" i="17"/>
  <c r="D1462" i="17"/>
  <c r="D1461" i="17"/>
  <c r="D1460" i="17"/>
  <c r="D1459" i="17"/>
  <c r="D1458" i="17"/>
  <c r="D1457" i="17"/>
  <c r="D1456" i="17"/>
  <c r="D1455" i="17"/>
  <c r="D1454" i="17"/>
  <c r="D1453" i="17"/>
  <c r="D1452" i="17"/>
  <c r="D1451" i="17"/>
  <c r="D1450" i="17"/>
  <c r="D1449" i="17"/>
  <c r="D1448" i="17"/>
  <c r="D1447" i="17"/>
  <c r="D1446" i="17"/>
  <c r="D1445" i="17"/>
  <c r="D1444" i="17"/>
  <c r="D1443" i="17"/>
  <c r="D1442" i="17"/>
  <c r="D1441" i="17"/>
  <c r="D1440" i="17"/>
  <c r="D1439" i="17"/>
  <c r="D1438" i="17"/>
  <c r="D1437" i="17"/>
  <c r="D1436" i="17"/>
  <c r="D1435" i="17"/>
  <c r="D1434" i="17"/>
  <c r="D1433" i="17"/>
  <c r="D1432" i="17"/>
  <c r="D1431" i="17"/>
  <c r="D1430" i="17"/>
  <c r="D1429" i="17"/>
  <c r="D1428" i="17"/>
  <c r="D1427" i="17"/>
  <c r="D1426" i="17"/>
  <c r="D1425" i="17"/>
  <c r="D1424" i="17"/>
  <c r="D1423" i="17"/>
  <c r="D1422" i="17"/>
  <c r="D1421" i="17"/>
  <c r="D1420" i="17"/>
  <c r="D1419" i="17"/>
  <c r="D1418" i="17"/>
  <c r="D1417" i="17"/>
  <c r="D1416" i="17"/>
  <c r="D1415" i="17"/>
  <c r="D1414" i="17"/>
  <c r="D1413" i="17"/>
  <c r="D1412" i="17"/>
  <c r="D1411" i="17"/>
  <c r="D1410" i="17"/>
  <c r="D1409" i="17"/>
  <c r="D1408" i="17"/>
  <c r="D1407" i="17"/>
  <c r="D1406" i="17"/>
  <c r="D1405" i="17"/>
  <c r="D1404" i="17"/>
  <c r="D1403" i="17"/>
  <c r="D1402" i="17"/>
  <c r="D1401" i="17"/>
  <c r="D1400" i="17"/>
  <c r="D1399" i="17"/>
  <c r="D1398" i="17"/>
  <c r="D1397" i="17"/>
  <c r="D1396" i="17"/>
  <c r="D1395" i="17"/>
  <c r="D1394" i="17"/>
  <c r="D1393" i="17"/>
  <c r="D1392" i="17"/>
  <c r="D1391" i="17"/>
  <c r="D1390" i="17"/>
  <c r="D1389" i="17"/>
  <c r="D1388" i="17"/>
  <c r="D1387" i="17"/>
  <c r="D1386" i="17"/>
  <c r="D1385" i="17"/>
  <c r="D1384" i="17"/>
  <c r="D1383" i="17"/>
  <c r="D1382" i="17"/>
  <c r="D1381" i="17"/>
  <c r="D1380" i="17"/>
  <c r="D1379" i="17"/>
  <c r="D1378" i="17"/>
  <c r="D1377" i="17"/>
  <c r="D1376" i="17"/>
  <c r="D1375" i="17"/>
  <c r="D1374" i="17"/>
  <c r="D1373" i="17"/>
  <c r="D1372" i="17"/>
  <c r="D1371" i="17"/>
  <c r="D1370" i="17"/>
  <c r="D1369" i="17"/>
  <c r="D1368" i="17"/>
  <c r="D1367" i="17"/>
  <c r="D1366" i="17"/>
  <c r="D1365" i="17"/>
  <c r="D1364" i="17"/>
  <c r="D1363" i="17"/>
  <c r="D1362" i="17"/>
  <c r="D1361" i="17"/>
  <c r="D1360" i="17"/>
  <c r="D1359" i="17"/>
  <c r="D1358" i="17"/>
  <c r="D1357" i="17"/>
  <c r="D1356" i="17"/>
  <c r="D1355" i="17"/>
  <c r="D1354" i="17"/>
  <c r="D1353" i="17"/>
  <c r="D1352" i="17"/>
  <c r="D1351" i="17"/>
  <c r="D1350" i="17"/>
  <c r="D1349" i="17"/>
  <c r="D1348" i="17"/>
  <c r="D1347" i="17"/>
  <c r="D1346" i="17"/>
  <c r="D1345" i="17"/>
  <c r="D1344" i="17"/>
  <c r="D1343" i="17"/>
  <c r="D1342" i="17"/>
  <c r="D1341" i="17"/>
  <c r="D1340" i="17"/>
  <c r="D1339" i="17"/>
  <c r="D1338" i="17"/>
  <c r="D1337" i="17"/>
  <c r="D1336" i="17"/>
  <c r="D1335" i="17"/>
  <c r="D1334" i="17"/>
  <c r="D1333" i="17"/>
  <c r="D1332" i="17"/>
  <c r="D1331" i="17"/>
  <c r="D1330" i="17"/>
  <c r="D1329" i="17"/>
  <c r="D1328" i="17"/>
  <c r="D1327" i="17"/>
  <c r="D1326" i="17"/>
  <c r="D1325" i="17"/>
  <c r="D1324" i="17"/>
  <c r="D1323" i="17"/>
  <c r="D1322" i="17"/>
  <c r="D1321" i="17"/>
  <c r="D1320" i="17"/>
  <c r="D1319" i="17"/>
  <c r="D1318" i="17"/>
  <c r="D1317" i="17"/>
  <c r="D1316" i="17"/>
  <c r="D1315" i="17"/>
  <c r="D1314" i="17"/>
  <c r="D1313" i="17"/>
  <c r="D1312" i="17"/>
  <c r="D1311" i="17"/>
  <c r="D1310" i="17"/>
  <c r="D1309" i="17"/>
  <c r="D1308" i="17"/>
  <c r="D1307" i="17"/>
  <c r="D1306" i="17"/>
  <c r="D1305" i="17"/>
  <c r="D1304" i="17"/>
  <c r="D1303" i="17"/>
  <c r="D1302" i="17"/>
  <c r="D1301" i="17"/>
  <c r="D1300" i="17"/>
  <c r="D1299" i="17"/>
  <c r="D1298" i="17"/>
  <c r="D1297" i="17"/>
  <c r="D1296" i="17"/>
  <c r="D1295" i="17"/>
  <c r="D1294" i="17"/>
  <c r="D1293" i="17"/>
  <c r="D1292" i="17"/>
  <c r="D1291" i="17"/>
  <c r="D1290" i="17"/>
  <c r="D1289" i="17"/>
  <c r="D1288" i="17"/>
  <c r="D1287" i="17"/>
  <c r="D1286" i="17"/>
  <c r="D1285" i="17"/>
  <c r="D1284" i="17"/>
  <c r="D1283" i="17"/>
  <c r="D1282" i="17"/>
  <c r="D1281" i="17"/>
  <c r="D1280" i="17"/>
  <c r="D1279" i="17"/>
  <c r="D1278" i="17"/>
  <c r="D1277" i="17"/>
  <c r="D1276" i="17"/>
  <c r="D1275" i="17"/>
  <c r="D1274" i="17"/>
  <c r="D1273" i="17"/>
  <c r="D1272" i="17"/>
  <c r="D1271" i="17"/>
  <c r="D1270" i="17"/>
  <c r="D1269" i="17"/>
  <c r="D1268" i="17"/>
  <c r="D1267" i="17"/>
  <c r="D1266" i="17"/>
  <c r="D1265" i="17"/>
  <c r="D1264" i="17"/>
  <c r="D1263" i="17"/>
  <c r="D1262" i="17"/>
  <c r="D1261" i="17"/>
  <c r="D1260" i="17"/>
  <c r="D1259" i="17"/>
  <c r="D1258" i="17"/>
  <c r="D1257" i="17"/>
  <c r="D1256" i="17"/>
  <c r="D1255" i="17"/>
  <c r="D1254" i="17"/>
  <c r="D1253" i="17"/>
  <c r="D1252" i="17"/>
  <c r="D1251" i="17"/>
  <c r="D1250" i="17"/>
  <c r="D1249" i="17"/>
  <c r="D1248" i="17"/>
  <c r="D1247" i="17"/>
  <c r="D1246" i="17"/>
  <c r="D1245" i="17"/>
  <c r="D1244" i="17"/>
  <c r="D1243" i="17"/>
  <c r="D1242" i="17"/>
  <c r="D1241" i="17"/>
  <c r="D1240" i="17"/>
  <c r="D1239" i="17"/>
  <c r="D1238" i="17"/>
  <c r="D1237" i="17"/>
  <c r="D1236" i="17"/>
  <c r="D1235" i="17"/>
  <c r="D1234" i="17"/>
  <c r="D1233" i="17"/>
  <c r="D1232" i="17"/>
  <c r="D1231" i="17"/>
  <c r="D1230" i="17"/>
  <c r="D1229" i="17"/>
  <c r="D1228" i="17"/>
  <c r="D1227" i="17"/>
  <c r="D1226" i="17"/>
  <c r="D1225" i="17"/>
  <c r="D1224" i="17"/>
  <c r="D1223" i="17"/>
  <c r="D1222" i="17"/>
  <c r="D1221" i="17"/>
  <c r="D1220" i="17"/>
  <c r="D1219" i="17"/>
  <c r="D1218" i="17"/>
  <c r="D1217" i="17"/>
  <c r="D1216" i="17"/>
  <c r="D1215" i="17"/>
  <c r="D1214" i="17"/>
  <c r="D1213" i="17"/>
  <c r="D1212" i="17"/>
  <c r="D1211" i="17"/>
  <c r="D1210" i="17"/>
  <c r="D1209" i="17"/>
  <c r="D1208" i="17"/>
  <c r="D1207" i="17"/>
  <c r="D1206" i="17"/>
  <c r="D1205" i="17"/>
  <c r="D1204" i="17"/>
  <c r="D1203" i="17"/>
  <c r="D1202" i="17"/>
  <c r="D1201" i="17"/>
  <c r="D1200" i="17"/>
  <c r="D1199" i="17"/>
  <c r="D1198" i="17"/>
  <c r="D1197" i="17"/>
  <c r="D1196" i="17"/>
  <c r="D1195" i="17"/>
  <c r="D1194" i="17"/>
  <c r="D1193" i="17"/>
  <c r="D1192" i="17"/>
  <c r="D1191" i="17"/>
  <c r="D1190" i="17"/>
  <c r="D1189" i="17"/>
  <c r="D1188" i="17"/>
  <c r="D1187" i="17"/>
  <c r="D1186" i="17"/>
  <c r="D1185" i="17"/>
  <c r="D1184" i="17"/>
  <c r="D1183" i="17"/>
  <c r="D1182" i="17"/>
  <c r="D1181" i="17"/>
  <c r="D1180" i="17"/>
  <c r="D1179" i="17"/>
  <c r="D1178" i="17"/>
  <c r="D1177" i="17"/>
  <c r="D1176" i="17"/>
  <c r="D1175" i="17"/>
  <c r="D1174" i="17"/>
  <c r="D1173" i="17"/>
  <c r="D1172" i="17"/>
  <c r="D1171" i="17"/>
  <c r="D1170" i="17"/>
  <c r="D1169" i="17"/>
  <c r="D1168" i="17"/>
  <c r="D1167" i="17"/>
  <c r="D1166" i="17"/>
  <c r="D1165" i="17"/>
  <c r="D1164" i="17"/>
  <c r="D1163" i="17"/>
  <c r="D1162" i="17"/>
  <c r="D1161" i="17"/>
  <c r="D1160" i="17"/>
  <c r="D1159" i="17"/>
  <c r="D1158" i="17"/>
  <c r="D1157" i="17"/>
  <c r="D1156" i="17"/>
  <c r="D1155" i="17"/>
  <c r="D1154" i="17"/>
  <c r="D1153" i="17"/>
  <c r="D1152" i="17"/>
  <c r="D1151" i="17"/>
  <c r="D1150" i="17"/>
  <c r="D1149" i="17"/>
  <c r="D1148" i="17"/>
  <c r="D1147" i="17"/>
  <c r="D1146" i="17"/>
  <c r="D1145" i="17"/>
  <c r="D1144" i="17"/>
  <c r="D1143" i="17"/>
  <c r="D1142" i="17"/>
  <c r="D1141" i="17"/>
  <c r="D1140" i="17"/>
  <c r="D1139" i="17"/>
  <c r="D1138" i="17"/>
  <c r="D1137" i="17"/>
  <c r="D1136" i="17"/>
  <c r="D1135" i="17"/>
  <c r="D1134" i="17"/>
  <c r="D1133" i="17"/>
  <c r="D1132" i="17"/>
  <c r="D1131" i="17"/>
  <c r="D1130" i="17"/>
  <c r="D1129" i="17"/>
  <c r="D1128" i="17"/>
  <c r="D1127" i="17"/>
  <c r="D1126" i="17"/>
  <c r="D1125" i="17"/>
  <c r="D1124" i="17"/>
  <c r="D1123" i="17"/>
  <c r="D1122" i="17"/>
  <c r="D1121" i="17"/>
  <c r="D1120" i="17"/>
  <c r="D1119" i="17"/>
  <c r="D1118" i="17"/>
  <c r="D1117" i="17"/>
  <c r="D1116" i="17"/>
  <c r="D1115" i="17"/>
  <c r="D1114" i="17"/>
  <c r="D1113" i="17"/>
  <c r="D1112" i="17"/>
  <c r="D1111" i="17"/>
  <c r="D1110" i="17"/>
  <c r="D1109" i="17"/>
  <c r="D1108" i="17"/>
  <c r="D1107" i="17"/>
  <c r="D1106" i="17"/>
  <c r="D1105" i="17"/>
  <c r="D1104" i="17"/>
  <c r="D1103" i="17"/>
  <c r="D1102" i="17"/>
  <c r="D1101" i="17"/>
  <c r="D1100" i="17"/>
  <c r="D1099" i="17"/>
  <c r="D1098" i="17"/>
  <c r="D1097" i="17"/>
  <c r="D1096" i="17"/>
  <c r="D1095" i="17"/>
  <c r="D1094" i="17"/>
  <c r="D1093" i="17"/>
  <c r="D1092" i="17"/>
  <c r="D1091" i="17"/>
  <c r="D1090" i="17"/>
  <c r="D1089" i="17"/>
  <c r="D1088" i="17"/>
  <c r="D1087" i="17"/>
  <c r="D1086" i="17"/>
  <c r="D1085" i="17"/>
  <c r="D1084" i="17"/>
  <c r="D1083" i="17"/>
  <c r="D1082" i="17"/>
  <c r="D1081" i="17"/>
  <c r="D1080" i="17"/>
  <c r="D1079" i="17"/>
  <c r="D1078" i="17"/>
  <c r="D1077" i="17"/>
  <c r="D1076" i="17"/>
  <c r="D1075" i="17"/>
  <c r="D1074" i="17"/>
  <c r="D1073" i="17"/>
  <c r="D1072" i="17"/>
  <c r="D1071" i="17"/>
  <c r="D1070" i="17"/>
  <c r="D1069" i="17"/>
  <c r="D1068" i="17"/>
  <c r="D1067" i="17"/>
  <c r="D1066" i="17"/>
  <c r="D1065" i="17"/>
  <c r="D1064" i="17"/>
  <c r="D1063" i="17"/>
  <c r="D1062" i="17"/>
  <c r="D1061" i="17"/>
  <c r="D1060" i="17"/>
  <c r="D1059" i="17"/>
  <c r="D1058" i="17"/>
  <c r="D1057" i="17"/>
  <c r="D1056" i="17"/>
  <c r="D1055" i="17"/>
  <c r="D1054" i="17"/>
  <c r="D1053" i="17"/>
  <c r="D1052" i="17"/>
  <c r="D1051" i="17"/>
  <c r="D1050" i="17"/>
  <c r="D1049" i="17"/>
  <c r="D1048" i="17"/>
  <c r="D1047" i="17"/>
  <c r="D1046" i="17"/>
  <c r="D1045" i="17"/>
  <c r="D1044" i="17"/>
  <c r="D1043" i="17"/>
  <c r="D1042" i="17"/>
  <c r="D1041" i="17"/>
  <c r="D1040" i="17"/>
  <c r="D1039" i="17"/>
  <c r="D1038" i="17"/>
  <c r="D1037" i="17"/>
  <c r="D1036" i="17"/>
  <c r="D1035" i="17"/>
  <c r="D1034" i="17"/>
  <c r="D1033" i="17"/>
  <c r="D1032" i="17"/>
  <c r="D1031" i="17"/>
  <c r="D1030" i="17"/>
  <c r="D1029" i="17"/>
  <c r="D1028" i="17"/>
  <c r="D1027" i="17"/>
  <c r="D1026" i="17"/>
  <c r="D1025" i="17"/>
  <c r="D1024" i="17"/>
  <c r="D1023" i="17"/>
  <c r="D1022" i="17"/>
  <c r="D1021" i="17"/>
  <c r="D1020" i="17"/>
  <c r="D1019" i="17"/>
  <c r="D1018" i="17"/>
  <c r="D1017" i="17"/>
  <c r="D1016" i="17"/>
  <c r="D1015" i="17"/>
  <c r="D1014" i="17"/>
  <c r="D1013" i="17"/>
  <c r="D1012" i="17"/>
  <c r="D1011" i="17"/>
  <c r="D1010" i="17"/>
  <c r="D1009" i="17"/>
  <c r="D1008" i="17"/>
  <c r="D1007" i="17"/>
  <c r="D1006" i="17"/>
  <c r="D1005" i="17"/>
  <c r="D1004" i="17"/>
  <c r="D1003" i="17"/>
  <c r="D1002" i="17"/>
  <c r="D1001" i="17"/>
  <c r="D1000" i="17"/>
  <c r="D999" i="17"/>
  <c r="D998" i="17"/>
  <c r="D997" i="17"/>
  <c r="D996" i="17"/>
  <c r="D995" i="17"/>
  <c r="D994" i="17"/>
  <c r="D993" i="17"/>
  <c r="D992" i="17"/>
  <c r="D991" i="17"/>
  <c r="D990" i="17"/>
  <c r="D989" i="17"/>
  <c r="D988" i="17"/>
  <c r="D987" i="17"/>
  <c r="D986" i="17"/>
  <c r="D985" i="17"/>
  <c r="D984" i="17"/>
  <c r="D983" i="17"/>
  <c r="D982" i="17"/>
  <c r="D981" i="17"/>
  <c r="D980" i="17"/>
  <c r="D979" i="17"/>
  <c r="D978" i="17"/>
  <c r="D977" i="17"/>
  <c r="D976" i="17"/>
  <c r="D975" i="17"/>
  <c r="D974" i="17"/>
  <c r="D973" i="17"/>
  <c r="D972" i="17"/>
  <c r="D971" i="17"/>
  <c r="D970" i="17"/>
  <c r="D969" i="17"/>
  <c r="D968" i="17"/>
  <c r="D967" i="17"/>
  <c r="D966" i="17"/>
  <c r="D965" i="17"/>
  <c r="D964" i="17"/>
  <c r="D963" i="17"/>
  <c r="D962" i="17"/>
  <c r="D961" i="17"/>
  <c r="D960" i="17"/>
  <c r="D959" i="17"/>
  <c r="D958" i="17"/>
  <c r="D957" i="17"/>
  <c r="D956" i="17"/>
  <c r="D955" i="17"/>
  <c r="D954" i="17"/>
  <c r="D953" i="17"/>
  <c r="D952" i="17"/>
  <c r="D951" i="17"/>
  <c r="D950" i="17"/>
  <c r="D949" i="17"/>
  <c r="D948" i="17"/>
  <c r="D947" i="17"/>
  <c r="D946" i="17"/>
  <c r="D945" i="17"/>
  <c r="D944" i="17"/>
  <c r="D943" i="17"/>
  <c r="D942" i="17"/>
  <c r="D941" i="17"/>
  <c r="D940" i="17"/>
  <c r="D939" i="17"/>
  <c r="D938" i="17"/>
  <c r="D937" i="17"/>
  <c r="D936" i="17"/>
  <c r="D935" i="17"/>
  <c r="D934" i="17"/>
  <c r="D933" i="17"/>
  <c r="D932" i="17"/>
  <c r="D931" i="17"/>
  <c r="D930" i="17"/>
  <c r="D929" i="17"/>
  <c r="D928" i="17"/>
  <c r="D927" i="17"/>
  <c r="D926" i="17"/>
  <c r="D925" i="17"/>
  <c r="D924" i="17"/>
  <c r="D923" i="17"/>
  <c r="D922" i="17"/>
  <c r="D921" i="17"/>
  <c r="D920" i="17"/>
  <c r="D919" i="17"/>
  <c r="D918" i="17"/>
  <c r="D917" i="17"/>
  <c r="D916" i="17"/>
  <c r="D915" i="17"/>
  <c r="D914" i="17"/>
  <c r="D913" i="17"/>
  <c r="D912" i="17"/>
  <c r="D911" i="17"/>
  <c r="D910" i="17"/>
  <c r="D909" i="17"/>
  <c r="D908" i="17"/>
  <c r="D907" i="17"/>
  <c r="D906" i="17"/>
  <c r="D905" i="17"/>
  <c r="D904" i="17"/>
  <c r="D903" i="17"/>
  <c r="D902" i="17"/>
  <c r="D901" i="17"/>
  <c r="D900" i="17"/>
  <c r="D899" i="17"/>
  <c r="D898" i="17"/>
  <c r="D897" i="17"/>
  <c r="D896" i="17"/>
  <c r="D895" i="17"/>
  <c r="D894" i="17"/>
  <c r="D893" i="17"/>
  <c r="D892" i="17"/>
  <c r="D891" i="17"/>
  <c r="D890" i="17"/>
  <c r="D889" i="17"/>
  <c r="D888" i="17"/>
  <c r="D887" i="17"/>
  <c r="D886" i="17"/>
  <c r="D885" i="17"/>
  <c r="D884" i="17"/>
  <c r="D883" i="17"/>
  <c r="D882" i="17"/>
  <c r="D881" i="17"/>
  <c r="D880" i="17"/>
  <c r="D879" i="17"/>
  <c r="D878" i="17"/>
  <c r="D877" i="17"/>
  <c r="D876" i="17"/>
  <c r="D875" i="17"/>
  <c r="D874" i="17"/>
  <c r="D873" i="17"/>
  <c r="D872" i="17"/>
  <c r="D871" i="17"/>
  <c r="D870" i="17"/>
  <c r="D869" i="17"/>
  <c r="D868" i="17"/>
  <c r="D867" i="17"/>
  <c r="D866" i="17"/>
  <c r="D865" i="17"/>
  <c r="D864" i="17"/>
  <c r="D863" i="17"/>
  <c r="D862" i="17"/>
  <c r="D861" i="17"/>
  <c r="D860" i="17"/>
  <c r="D859" i="17"/>
  <c r="D858" i="17"/>
  <c r="D857" i="17"/>
  <c r="D856" i="17"/>
  <c r="D855" i="17"/>
  <c r="D854" i="17"/>
  <c r="D853" i="17"/>
  <c r="D852" i="17"/>
  <c r="D851" i="17"/>
  <c r="D850" i="17"/>
  <c r="D849" i="17"/>
  <c r="D848" i="17"/>
  <c r="D847" i="17"/>
  <c r="D846" i="17"/>
  <c r="D845" i="17"/>
  <c r="D844" i="17"/>
  <c r="D843" i="17"/>
  <c r="D842" i="17"/>
  <c r="D841" i="17"/>
  <c r="D840" i="17"/>
  <c r="D839" i="17"/>
  <c r="D838" i="17"/>
  <c r="D837" i="17"/>
  <c r="D836" i="17"/>
  <c r="D835" i="17"/>
  <c r="D834" i="17"/>
  <c r="D833" i="17"/>
  <c r="D832" i="17"/>
  <c r="D831" i="17"/>
  <c r="D830" i="17"/>
  <c r="D829" i="17"/>
  <c r="D828" i="17"/>
  <c r="D827" i="17"/>
  <c r="D826" i="17"/>
  <c r="D825" i="17"/>
  <c r="D824" i="17"/>
  <c r="D823" i="17"/>
  <c r="D822" i="17"/>
  <c r="D821" i="17"/>
  <c r="D820" i="17"/>
  <c r="D819" i="17"/>
  <c r="D818" i="17"/>
  <c r="D817" i="17"/>
  <c r="D816" i="17"/>
  <c r="D815" i="17"/>
  <c r="D814" i="17"/>
  <c r="D813" i="17"/>
  <c r="D812" i="17"/>
  <c r="D811" i="17"/>
  <c r="D810" i="17"/>
  <c r="D809" i="17"/>
  <c r="D808" i="17"/>
  <c r="D807" i="17"/>
  <c r="D806" i="17"/>
  <c r="D805" i="17"/>
  <c r="D804" i="17"/>
  <c r="D803" i="17"/>
  <c r="D802" i="17"/>
  <c r="D801" i="17"/>
  <c r="D800" i="17"/>
  <c r="D799" i="17"/>
  <c r="D798" i="17"/>
  <c r="D797" i="17"/>
  <c r="D796" i="17"/>
  <c r="D795" i="17"/>
  <c r="D794" i="17"/>
  <c r="D793" i="17"/>
  <c r="D792" i="17"/>
  <c r="D791" i="17"/>
  <c r="D790" i="17"/>
  <c r="D789" i="17"/>
  <c r="D788" i="17"/>
  <c r="D787" i="17"/>
  <c r="D786" i="17"/>
  <c r="D785" i="17"/>
  <c r="D784" i="17"/>
  <c r="D783" i="17"/>
  <c r="D782" i="17"/>
  <c r="D781" i="17"/>
  <c r="D780" i="17"/>
  <c r="D779" i="17"/>
  <c r="D778" i="17"/>
  <c r="D777" i="17"/>
  <c r="D776" i="17"/>
  <c r="D775" i="17"/>
  <c r="D774" i="17"/>
  <c r="D773" i="17"/>
  <c r="D772" i="17"/>
  <c r="D771" i="17"/>
  <c r="D770" i="17"/>
  <c r="D769" i="17"/>
  <c r="D768" i="17"/>
  <c r="D767" i="17"/>
  <c r="D766" i="17"/>
  <c r="D765" i="17"/>
  <c r="D764" i="17"/>
  <c r="D763" i="17"/>
  <c r="D762" i="17"/>
  <c r="D761" i="17"/>
  <c r="D760" i="17"/>
  <c r="D759" i="17"/>
  <c r="D758" i="17"/>
  <c r="D757" i="17"/>
  <c r="D756" i="17"/>
  <c r="D755" i="17"/>
  <c r="D754" i="17"/>
  <c r="D753" i="17"/>
  <c r="D752" i="17"/>
  <c r="D751" i="17"/>
  <c r="D750" i="17"/>
  <c r="D749" i="17"/>
  <c r="D748" i="17"/>
  <c r="D747" i="17"/>
  <c r="D746" i="17"/>
  <c r="D745" i="17"/>
  <c r="D744" i="17"/>
  <c r="D743" i="17"/>
  <c r="D742" i="17"/>
  <c r="D741" i="17"/>
  <c r="D740" i="17"/>
  <c r="D739" i="17"/>
  <c r="D738" i="17"/>
  <c r="D737" i="17"/>
  <c r="D736" i="17"/>
  <c r="D735" i="17"/>
  <c r="D734" i="17"/>
  <c r="D733" i="17"/>
  <c r="D732" i="17"/>
  <c r="D731" i="17"/>
  <c r="D730" i="17"/>
  <c r="D729" i="17"/>
  <c r="D728" i="17"/>
  <c r="D727" i="17"/>
  <c r="D726" i="17"/>
  <c r="D725" i="17"/>
  <c r="D724" i="17"/>
  <c r="D723" i="17"/>
  <c r="D722" i="17"/>
  <c r="D721" i="17"/>
  <c r="D720" i="17"/>
  <c r="D719" i="17"/>
  <c r="D718" i="17"/>
  <c r="D717" i="17"/>
  <c r="D716" i="17"/>
  <c r="D715" i="17"/>
  <c r="D714" i="17"/>
  <c r="D713" i="17"/>
  <c r="D712" i="17"/>
  <c r="D711" i="17"/>
  <c r="D710" i="17"/>
  <c r="D709" i="17"/>
  <c r="D708" i="17"/>
  <c r="D707" i="17"/>
  <c r="D706" i="17"/>
  <c r="D705" i="17"/>
  <c r="D704" i="17"/>
  <c r="D703" i="17"/>
  <c r="D702" i="17"/>
  <c r="D701" i="17"/>
  <c r="D700" i="17"/>
  <c r="D699" i="17"/>
  <c r="D698" i="17"/>
  <c r="D697" i="17"/>
  <c r="D696" i="17"/>
  <c r="D695" i="17"/>
  <c r="D694" i="17"/>
  <c r="D693" i="17"/>
  <c r="D692" i="17"/>
  <c r="D691" i="17"/>
  <c r="D690" i="17"/>
  <c r="D689" i="17"/>
  <c r="D688" i="17"/>
  <c r="D687" i="17"/>
  <c r="D686" i="17"/>
  <c r="D685" i="17"/>
  <c r="D684" i="17"/>
  <c r="D683" i="17"/>
  <c r="D682" i="17"/>
  <c r="D681" i="17"/>
  <c r="D680" i="17"/>
  <c r="D679" i="17"/>
  <c r="D678" i="17"/>
  <c r="D677" i="17"/>
  <c r="D676" i="17"/>
  <c r="D675" i="17"/>
  <c r="D674" i="17"/>
  <c r="D673" i="17"/>
  <c r="D672" i="17"/>
  <c r="D671" i="17"/>
  <c r="D670" i="17"/>
  <c r="D669" i="17"/>
  <c r="D668" i="17"/>
  <c r="D667" i="17"/>
  <c r="D666" i="17"/>
  <c r="D665" i="17"/>
  <c r="D664" i="17"/>
  <c r="D663" i="17"/>
  <c r="D662" i="17"/>
  <c r="D661" i="17"/>
  <c r="D660" i="17"/>
  <c r="D659" i="17"/>
  <c r="D658" i="17"/>
  <c r="D657" i="17"/>
  <c r="D656" i="17"/>
  <c r="D655" i="17"/>
  <c r="D654" i="17"/>
  <c r="D653" i="17"/>
  <c r="D652" i="17"/>
  <c r="D651" i="17"/>
  <c r="D650" i="17"/>
  <c r="D649" i="17"/>
  <c r="D648" i="17"/>
  <c r="D647" i="17"/>
  <c r="D646" i="17"/>
  <c r="D645" i="17"/>
  <c r="D644" i="17"/>
  <c r="D643" i="17"/>
  <c r="D642" i="17"/>
  <c r="D641" i="17"/>
  <c r="D640" i="17"/>
  <c r="D639" i="17"/>
  <c r="D638" i="17"/>
  <c r="D637" i="17"/>
  <c r="D636" i="17"/>
  <c r="D635" i="17"/>
  <c r="D634" i="17"/>
  <c r="D633" i="17"/>
  <c r="D632" i="17"/>
  <c r="D631" i="17"/>
  <c r="D630" i="17"/>
  <c r="D629" i="17"/>
  <c r="D628" i="17"/>
  <c r="D627" i="17"/>
  <c r="D626" i="17"/>
  <c r="D625" i="17"/>
  <c r="D624" i="17"/>
  <c r="D623" i="17"/>
  <c r="D622" i="17"/>
  <c r="D621" i="17"/>
  <c r="D620" i="17"/>
  <c r="D619" i="17"/>
  <c r="D618" i="17"/>
  <c r="D617" i="17"/>
  <c r="D616" i="17"/>
  <c r="D615" i="17"/>
  <c r="D614" i="17"/>
  <c r="D613" i="17"/>
  <c r="D612" i="17"/>
  <c r="D611" i="17"/>
  <c r="D610" i="17"/>
  <c r="D609" i="17"/>
  <c r="D608" i="17"/>
  <c r="D607" i="17"/>
  <c r="D606" i="17"/>
  <c r="D605" i="17"/>
  <c r="D604" i="17"/>
  <c r="D603" i="17"/>
  <c r="D602" i="17"/>
  <c r="D601" i="17"/>
  <c r="D600" i="17"/>
  <c r="D599" i="17"/>
  <c r="D598" i="17"/>
  <c r="D597" i="17"/>
  <c r="D596" i="17"/>
  <c r="D595" i="17"/>
  <c r="D594" i="17"/>
  <c r="D593" i="17"/>
  <c r="D592" i="17"/>
  <c r="D591" i="17"/>
  <c r="D590" i="17"/>
  <c r="D589" i="17"/>
  <c r="D588" i="17"/>
  <c r="D587" i="17"/>
  <c r="D586" i="17"/>
  <c r="D585" i="17"/>
  <c r="D584" i="17"/>
  <c r="D583" i="17"/>
  <c r="D582" i="17"/>
  <c r="D581" i="17"/>
  <c r="D580" i="17"/>
  <c r="D579" i="17"/>
  <c r="D578" i="17"/>
  <c r="D577" i="17"/>
  <c r="D576" i="17"/>
  <c r="D575" i="17"/>
  <c r="D574" i="17"/>
  <c r="D573" i="17"/>
  <c r="D572" i="17"/>
  <c r="D571" i="17"/>
  <c r="D570" i="17"/>
  <c r="D569" i="17"/>
  <c r="D568" i="17"/>
  <c r="D567" i="17"/>
  <c r="D566" i="17"/>
  <c r="D565" i="17"/>
  <c r="D564" i="17"/>
  <c r="D563" i="17"/>
  <c r="D562" i="17"/>
  <c r="D561" i="17"/>
  <c r="D560" i="17"/>
  <c r="D559" i="17"/>
  <c r="D558" i="17"/>
  <c r="D557" i="17"/>
  <c r="D556" i="17"/>
  <c r="D555" i="17"/>
  <c r="D554" i="17"/>
  <c r="D553" i="17"/>
  <c r="D552" i="17"/>
  <c r="D551" i="17"/>
  <c r="D550" i="17"/>
  <c r="D549" i="17"/>
  <c r="D548" i="17"/>
  <c r="D547" i="17"/>
  <c r="D546" i="17"/>
  <c r="D545" i="17"/>
  <c r="D544" i="17"/>
  <c r="D543" i="17"/>
  <c r="D542" i="17"/>
  <c r="D541" i="17"/>
  <c r="D540" i="17"/>
  <c r="D539" i="17"/>
  <c r="D538" i="17"/>
  <c r="D537" i="17"/>
  <c r="D536" i="17"/>
  <c r="D535" i="17"/>
  <c r="D534" i="17"/>
  <c r="D533" i="17"/>
  <c r="D532" i="17"/>
  <c r="D531" i="17"/>
  <c r="D530" i="17"/>
  <c r="D529" i="17"/>
  <c r="D528" i="17"/>
  <c r="D527" i="17"/>
  <c r="D526" i="17"/>
  <c r="D525" i="17"/>
  <c r="D524" i="17"/>
  <c r="D523" i="17"/>
  <c r="D522" i="17"/>
  <c r="D521" i="17"/>
  <c r="D520" i="17"/>
  <c r="D519" i="17"/>
  <c r="D518" i="17"/>
  <c r="D517" i="17"/>
  <c r="D516" i="17"/>
  <c r="D515" i="17"/>
  <c r="D514" i="17"/>
  <c r="D513" i="17"/>
  <c r="D512" i="17"/>
  <c r="D511" i="17"/>
  <c r="D510" i="17"/>
  <c r="D509" i="17"/>
  <c r="D508" i="17"/>
  <c r="D507" i="17"/>
  <c r="D506" i="17"/>
  <c r="D505" i="17"/>
  <c r="D504" i="17"/>
  <c r="D503" i="17"/>
  <c r="D502" i="17"/>
  <c r="D501" i="17"/>
  <c r="D500" i="17"/>
  <c r="D499" i="17"/>
  <c r="D498" i="17"/>
  <c r="D497" i="17"/>
  <c r="D496" i="17"/>
  <c r="D495" i="17"/>
  <c r="D494" i="17"/>
  <c r="D493" i="17"/>
  <c r="D492" i="17"/>
  <c r="D491" i="17"/>
  <c r="D490" i="17"/>
  <c r="D489" i="17"/>
  <c r="D488" i="17"/>
  <c r="D487" i="17"/>
  <c r="D486" i="17"/>
  <c r="D485" i="17"/>
  <c r="D484" i="17"/>
  <c r="D483" i="17"/>
  <c r="D482" i="17"/>
  <c r="D481" i="17"/>
  <c r="D480" i="17"/>
  <c r="D479" i="17"/>
  <c r="D478" i="17"/>
  <c r="D477" i="17"/>
  <c r="D476" i="17"/>
  <c r="D475" i="17"/>
  <c r="D474" i="17"/>
  <c r="D473" i="17"/>
  <c r="D472" i="17"/>
  <c r="D471" i="17"/>
  <c r="D470" i="17"/>
  <c r="D469" i="17"/>
  <c r="D468" i="17"/>
  <c r="D467" i="17"/>
  <c r="D466" i="17"/>
  <c r="D465" i="17"/>
  <c r="D464" i="17"/>
  <c r="D463" i="17"/>
  <c r="D462" i="17"/>
  <c r="D461" i="17"/>
  <c r="D460" i="17"/>
  <c r="D459" i="17"/>
  <c r="D458" i="17"/>
  <c r="D457" i="17"/>
  <c r="D456" i="17"/>
  <c r="D455" i="17"/>
  <c r="D454" i="17"/>
  <c r="D453" i="17"/>
  <c r="D452" i="17"/>
  <c r="D451" i="17"/>
  <c r="D450" i="17"/>
  <c r="D449" i="17"/>
  <c r="D448" i="17"/>
  <c r="D447" i="17"/>
  <c r="D446" i="17"/>
  <c r="D445" i="17"/>
  <c r="D444" i="17"/>
  <c r="D443" i="17"/>
  <c r="D442" i="17"/>
  <c r="D441" i="17"/>
  <c r="D440" i="17"/>
  <c r="D439" i="17"/>
  <c r="D438" i="17"/>
  <c r="D437" i="17"/>
  <c r="D436" i="17"/>
  <c r="D435" i="17"/>
  <c r="D434" i="17"/>
  <c r="D433" i="17"/>
  <c r="D432" i="17"/>
  <c r="D431" i="17"/>
  <c r="D430" i="17"/>
  <c r="D429" i="17"/>
  <c r="D428" i="17"/>
  <c r="D427" i="17"/>
  <c r="D426" i="17"/>
  <c r="D425" i="17"/>
  <c r="D424" i="17"/>
  <c r="D423" i="17"/>
  <c r="D422" i="17"/>
  <c r="D421" i="17"/>
  <c r="D420" i="17"/>
  <c r="D419" i="17"/>
  <c r="D418" i="17"/>
  <c r="D417" i="17"/>
  <c r="D416" i="17"/>
  <c r="D415" i="17"/>
  <c r="D414" i="17"/>
  <c r="D413" i="17"/>
  <c r="D412" i="17"/>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6"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E38" i="9" l="1"/>
  <c r="K72" i="19"/>
  <c r="Q44" i="17"/>
  <c r="Q56" i="17"/>
  <c r="Q68" i="17"/>
  <c r="Q416" i="17"/>
  <c r="Q428" i="17"/>
  <c r="Q776" i="17"/>
  <c r="Q788" i="17"/>
  <c r="Q800" i="17"/>
  <c r="Q45" i="17"/>
  <c r="Q57" i="17"/>
  <c r="Q69" i="17"/>
  <c r="Q417" i="17"/>
  <c r="Q429" i="17"/>
  <c r="Q46" i="17"/>
  <c r="Q58" i="17"/>
  <c r="Q70" i="17"/>
  <c r="Q418" i="17"/>
  <c r="Q430" i="17"/>
  <c r="Q47" i="17"/>
  <c r="Q59" i="17"/>
  <c r="Q71" i="17"/>
  <c r="Q419" i="17"/>
  <c r="Q431" i="17"/>
  <c r="Q779" i="17"/>
  <c r="Q791" i="17"/>
  <c r="Q49" i="17"/>
  <c r="Q61" i="17"/>
  <c r="Q409" i="17"/>
  <c r="Q421" i="17"/>
  <c r="Q433" i="17"/>
  <c r="Q50" i="17"/>
  <c r="Q62" i="17"/>
  <c r="Q410" i="17"/>
  <c r="Q422" i="17"/>
  <c r="Q434" i="17"/>
  <c r="Q51" i="17"/>
  <c r="Q63" i="17"/>
  <c r="Q64" i="17"/>
  <c r="Q413" i="17"/>
  <c r="Q778" i="17"/>
  <c r="Q793" i="17"/>
  <c r="Q1141" i="17"/>
  <c r="Q1153" i="17"/>
  <c r="Q1165" i="17"/>
  <c r="Q65" i="17"/>
  <c r="Q414" i="17"/>
  <c r="Q780" i="17"/>
  <c r="Q794" i="17"/>
  <c r="Q1142" i="17"/>
  <c r="Q1154" i="17"/>
  <c r="Q1166" i="17"/>
  <c r="Q66" i="17"/>
  <c r="Q415" i="17"/>
  <c r="Q781" i="17"/>
  <c r="Q795" i="17"/>
  <c r="Q1143" i="17"/>
  <c r="Q1155" i="17"/>
  <c r="Q67" i="17"/>
  <c r="Q420" i="17"/>
  <c r="Q423" i="17"/>
  <c r="Q43" i="17"/>
  <c r="Q424" i="17"/>
  <c r="Q48" i="17"/>
  <c r="Q425" i="17"/>
  <c r="Q52" i="17"/>
  <c r="Q777" i="17"/>
  <c r="Q798" i="17"/>
  <c r="Q1152" i="17"/>
  <c r="Q1504" i="17"/>
  <c r="Q1516" i="17"/>
  <c r="Q1528" i="17"/>
  <c r="Q1876" i="17"/>
  <c r="Q1888" i="17"/>
  <c r="Q782" i="17"/>
  <c r="Q799" i="17"/>
  <c r="Q1156" i="17"/>
  <c r="Q1505" i="17"/>
  <c r="Q1517" i="17"/>
  <c r="Q1529" i="17"/>
  <c r="Q1877" i="17"/>
  <c r="Q1889" i="17"/>
  <c r="Q783" i="17"/>
  <c r="Q801" i="17"/>
  <c r="Q1139" i="17"/>
  <c r="Q1157" i="17"/>
  <c r="Q1506" i="17"/>
  <c r="Q1518" i="17"/>
  <c r="Q1530" i="17"/>
  <c r="Q784" i="17"/>
  <c r="Q54" i="17"/>
  <c r="Q411" i="17"/>
  <c r="Q786" i="17"/>
  <c r="Q1145" i="17"/>
  <c r="Q1160" i="17"/>
  <c r="Q1509" i="17"/>
  <c r="Q1521" i="17"/>
  <c r="Q55" i="17"/>
  <c r="Q412" i="17"/>
  <c r="Q787" i="17"/>
  <c r="Q1146" i="17"/>
  <c r="Q1161" i="17"/>
  <c r="Q1510" i="17"/>
  <c r="Q1522" i="17"/>
  <c r="Q53" i="17"/>
  <c r="Q785" i="17"/>
  <c r="Q1140" i="17"/>
  <c r="Q1514" i="17"/>
  <c r="Q1883" i="17"/>
  <c r="Q1897" i="17"/>
  <c r="Q2239" i="17"/>
  <c r="Q2251" i="17"/>
  <c r="Q2611" i="17"/>
  <c r="Q2623" i="17"/>
  <c r="Q2971" i="17"/>
  <c r="Q2983" i="17"/>
  <c r="Q60" i="17"/>
  <c r="Q789" i="17"/>
  <c r="Q1144" i="17"/>
  <c r="Q1515" i="17"/>
  <c r="Q1870" i="17"/>
  <c r="Q1884" i="17"/>
  <c r="Q2240" i="17"/>
  <c r="Q2252" i="17"/>
  <c r="Q2600" i="17"/>
  <c r="Q2612" i="17"/>
  <c r="Q2624" i="17"/>
  <c r="Q2972" i="17"/>
  <c r="Q2984" i="17"/>
  <c r="Q790" i="17"/>
  <c r="Q1147" i="17"/>
  <c r="Q1519" i="17"/>
  <c r="Q1871" i="17"/>
  <c r="Q1885" i="17"/>
  <c r="Q2241" i="17"/>
  <c r="Q2253" i="17"/>
  <c r="Q792" i="17"/>
  <c r="Q1148" i="17"/>
  <c r="Q1520" i="17"/>
  <c r="Q1872" i="17"/>
  <c r="Q1886" i="17"/>
  <c r="Q2242" i="17"/>
  <c r="Q2254" i="17"/>
  <c r="Q796" i="17"/>
  <c r="Q1149" i="17"/>
  <c r="Q1523" i="17"/>
  <c r="Q1873" i="17"/>
  <c r="Q1887" i="17"/>
  <c r="Q2243" i="17"/>
  <c r="Q2255" i="17"/>
  <c r="Q797" i="17"/>
  <c r="Q1150" i="17"/>
  <c r="Q1524" i="17"/>
  <c r="Q1874" i="17"/>
  <c r="Q1890" i="17"/>
  <c r="Q2244" i="17"/>
  <c r="Q2256" i="17"/>
  <c r="Q1151" i="17"/>
  <c r="Q1525" i="17"/>
  <c r="Q1875" i="17"/>
  <c r="Q1891" i="17"/>
  <c r="Q2245" i="17"/>
  <c r="Q2257" i="17"/>
  <c r="Q2605" i="17"/>
  <c r="Q2617" i="17"/>
  <c r="Q435" i="17"/>
  <c r="Q774" i="17"/>
  <c r="Q1163" i="17"/>
  <c r="Q1512" i="17"/>
  <c r="Q1532" i="17"/>
  <c r="Q1881" i="17"/>
  <c r="Q1508" i="17"/>
  <c r="Q1893" i="17"/>
  <c r="Q2249" i="17"/>
  <c r="Q2610" i="17"/>
  <c r="Q2627" i="17"/>
  <c r="Q2975" i="17"/>
  <c r="Q2989" i="17"/>
  <c r="Q3335" i="17"/>
  <c r="Q3347" i="17"/>
  <c r="Q1511" i="17"/>
  <c r="Q1894" i="17"/>
  <c r="Q2250" i="17"/>
  <c r="Q2613" i="17"/>
  <c r="Q2976" i="17"/>
  <c r="Q2990" i="17"/>
  <c r="Q3336" i="17"/>
  <c r="Q3348" i="17"/>
  <c r="Q1513" i="17"/>
  <c r="Q1895" i="17"/>
  <c r="Q2258" i="17"/>
  <c r="Q2614" i="17"/>
  <c r="Q2977" i="17"/>
  <c r="Q2991" i="17"/>
  <c r="Q1158" i="17"/>
  <c r="Q1526" i="17"/>
  <c r="Q1896" i="17"/>
  <c r="Q2259" i="17"/>
  <c r="Q2615" i="17"/>
  <c r="Q2978" i="17"/>
  <c r="Q2992" i="17"/>
  <c r="Q1159" i="17"/>
  <c r="Q1527" i="17"/>
  <c r="Q2260" i="17"/>
  <c r="Q2601" i="17"/>
  <c r="Q2616" i="17"/>
  <c r="Q2965" i="17"/>
  <c r="Q2979" i="17"/>
  <c r="Q2993" i="17"/>
  <c r="Q1162" i="17"/>
  <c r="Q1531" i="17"/>
  <c r="Q2235" i="17"/>
  <c r="Q2261" i="17"/>
  <c r="Q2602" i="17"/>
  <c r="Q2618" i="17"/>
  <c r="Q2966" i="17"/>
  <c r="Q2980" i="17"/>
  <c r="Q775" i="17"/>
  <c r="Q1164" i="17"/>
  <c r="Q2236" i="17"/>
  <c r="Q2262" i="17"/>
  <c r="Q2603" i="17"/>
  <c r="Q2619" i="17"/>
  <c r="Q2967" i="17"/>
  <c r="Q2981" i="17"/>
  <c r="Q3341" i="17"/>
  <c r="Q3353" i="17"/>
  <c r="Q426" i="17"/>
  <c r="Q1878" i="17"/>
  <c r="Q2237" i="17"/>
  <c r="Q2604" i="17"/>
  <c r="Q2620" i="17"/>
  <c r="Q2968" i="17"/>
  <c r="Q2982" i="17"/>
  <c r="Q436" i="17"/>
  <c r="Q1882" i="17"/>
  <c r="Q2247" i="17"/>
  <c r="Q427" i="17"/>
  <c r="Q2626" i="17"/>
  <c r="Q2974" i="17"/>
  <c r="Q3337" i="17"/>
  <c r="Q3352" i="17"/>
  <c r="Q432" i="17"/>
  <c r="Q2985" i="17"/>
  <c r="Q3338" i="17"/>
  <c r="Q3354" i="17"/>
  <c r="Q2986" i="17"/>
  <c r="Q3339" i="17"/>
  <c r="Q3355" i="17"/>
  <c r="Q2238" i="17"/>
  <c r="Q2987" i="17"/>
  <c r="Q2246" i="17"/>
  <c r="Q2988" i="17"/>
  <c r="Q3342" i="17"/>
  <c r="Q3357" i="17"/>
  <c r="Q2248" i="17"/>
  <c r="Q2606" i="17"/>
  <c r="Q3343" i="17"/>
  <c r="Q3358" i="17"/>
  <c r="Q1879" i="17"/>
  <c r="Q2607" i="17"/>
  <c r="Q3344" i="17"/>
  <c r="Q2622" i="17"/>
  <c r="Q2970" i="17"/>
  <c r="Q3333" i="17"/>
  <c r="Q3350" i="17"/>
  <c r="Q2625" i="17"/>
  <c r="Q2973" i="17"/>
  <c r="Q3334" i="17"/>
  <c r="Q3351" i="17"/>
  <c r="Q1880" i="17"/>
  <c r="Q2608" i="17"/>
  <c r="Q1892" i="17"/>
  <c r="Q2609" i="17"/>
  <c r="Q2621" i="17"/>
  <c r="Q2969" i="17"/>
  <c r="Q3331" i="17"/>
  <c r="Q3332" i="17"/>
  <c r="Q3349" i="17"/>
  <c r="Q1507" i="17"/>
  <c r="Q3356" i="17"/>
  <c r="Q3346" i="17"/>
  <c r="Q3340" i="17"/>
  <c r="Q3345" i="17"/>
  <c r="Q20" i="17"/>
  <c r="Q32" i="17"/>
  <c r="Q380" i="17"/>
  <c r="Q392" i="17"/>
  <c r="Q404" i="17"/>
  <c r="Q752" i="17"/>
  <c r="Q764" i="17"/>
  <c r="Q21" i="17"/>
  <c r="Q33" i="17"/>
  <c r="Q381" i="17"/>
  <c r="Q393" i="17"/>
  <c r="Q405" i="17"/>
  <c r="Q22" i="17"/>
  <c r="Q34" i="17"/>
  <c r="Q382" i="17"/>
  <c r="Q394" i="17"/>
  <c r="Q406" i="17"/>
  <c r="Q23" i="17"/>
  <c r="Q35" i="17"/>
  <c r="Q383" i="17"/>
  <c r="Q395" i="17"/>
  <c r="Q407" i="17"/>
  <c r="Q743" i="17"/>
  <c r="Q755" i="17"/>
  <c r="Q767" i="17"/>
  <c r="Q12" i="17"/>
  <c r="Q13" i="17"/>
  <c r="Q25" i="17"/>
  <c r="Q37" i="17"/>
  <c r="Q385" i="17"/>
  <c r="Q397" i="17"/>
  <c r="Q14" i="17"/>
  <c r="Q26" i="17"/>
  <c r="Q38" i="17"/>
  <c r="Q386" i="17"/>
  <c r="Q398" i="17"/>
  <c r="Q15" i="17"/>
  <c r="Q27" i="17"/>
  <c r="Q39" i="17"/>
  <c r="Q31" i="17"/>
  <c r="Q389" i="17"/>
  <c r="Q749" i="17"/>
  <c r="Q763" i="17"/>
  <c r="Q1117" i="17"/>
  <c r="Q1129" i="17"/>
  <c r="Q36" i="17"/>
  <c r="Q390" i="17"/>
  <c r="Q750" i="17"/>
  <c r="Q765" i="17"/>
  <c r="Q1118" i="17"/>
  <c r="Q1130" i="17"/>
  <c r="Q40" i="17"/>
  <c r="Q391" i="17"/>
  <c r="Q751" i="17"/>
  <c r="Q766" i="17"/>
  <c r="Q1119" i="17"/>
  <c r="Q1131" i="17"/>
  <c r="Q41" i="17"/>
  <c r="Q396" i="17"/>
  <c r="Q16" i="17"/>
  <c r="Q42" i="17"/>
  <c r="Q399" i="17"/>
  <c r="Q17" i="17"/>
  <c r="Q400" i="17"/>
  <c r="Q18" i="17"/>
  <c r="Q401" i="17"/>
  <c r="Q19" i="17"/>
  <c r="Q24" i="17"/>
  <c r="Q387" i="17"/>
  <c r="Q759" i="17"/>
  <c r="Q1122" i="17"/>
  <c r="Q1137" i="17"/>
  <c r="Q1480" i="17"/>
  <c r="Q1492" i="17"/>
  <c r="Q1840" i="17"/>
  <c r="Q1852" i="17"/>
  <c r="Q1864" i="17"/>
  <c r="Q28" i="17"/>
  <c r="Q388" i="17"/>
  <c r="Q760" i="17"/>
  <c r="Q1108" i="17"/>
  <c r="Q1123" i="17"/>
  <c r="Q1138" i="17"/>
  <c r="Q1481" i="17"/>
  <c r="Q1493" i="17"/>
  <c r="Q1841" i="17"/>
  <c r="Q1853" i="17"/>
  <c r="Q1865" i="17"/>
  <c r="Q29" i="17"/>
  <c r="Q402" i="17"/>
  <c r="Q744" i="17"/>
  <c r="Q761" i="17"/>
  <c r="Q1109" i="17"/>
  <c r="Q1124" i="17"/>
  <c r="Q1482" i="17"/>
  <c r="Q1494" i="17"/>
  <c r="Q30" i="17"/>
  <c r="Q403" i="17"/>
  <c r="Q745" i="17"/>
  <c r="Q762" i="17"/>
  <c r="Q747" i="17"/>
  <c r="Q769" i="17"/>
  <c r="Q1112" i="17"/>
  <c r="Q1127" i="17"/>
  <c r="Q1473" i="17"/>
  <c r="Q1485" i="17"/>
  <c r="Q1497" i="17"/>
  <c r="Q748" i="17"/>
  <c r="Q770" i="17"/>
  <c r="Q1113" i="17"/>
  <c r="Q1128" i="17"/>
  <c r="Q1474" i="17"/>
  <c r="Q1486" i="17"/>
  <c r="Q1498" i="17"/>
  <c r="Q746" i="17"/>
  <c r="Q1114" i="17"/>
  <c r="Q1475" i="17"/>
  <c r="Q1495" i="17"/>
  <c r="Q1839" i="17"/>
  <c r="Q1855" i="17"/>
  <c r="Q1869" i="17"/>
  <c r="Q2215" i="17"/>
  <c r="Q2227" i="17"/>
  <c r="Q2575" i="17"/>
  <c r="Q2587" i="17"/>
  <c r="Q2599" i="17"/>
  <c r="Q2935" i="17"/>
  <c r="Q2947" i="17"/>
  <c r="Q2959" i="17"/>
  <c r="Q753" i="17"/>
  <c r="Q1115" i="17"/>
  <c r="Q1476" i="17"/>
  <c r="Q1496" i="17"/>
  <c r="Q1842" i="17"/>
  <c r="Q1856" i="17"/>
  <c r="Q2204" i="17"/>
  <c r="Q2216" i="17"/>
  <c r="Q2228" i="17"/>
  <c r="Q2576" i="17"/>
  <c r="Q2588" i="17"/>
  <c r="Q2936" i="17"/>
  <c r="Q2948" i="17"/>
  <c r="Q2960" i="17"/>
  <c r="Q754" i="17"/>
  <c r="Q1116" i="17"/>
  <c r="Q1477" i="17"/>
  <c r="Q1499" i="17"/>
  <c r="Q1843" i="17"/>
  <c r="Q1857" i="17"/>
  <c r="Q2205" i="17"/>
  <c r="Q2217" i="17"/>
  <c r="Q2229" i="17"/>
  <c r="Q2577" i="17"/>
  <c r="Q378" i="17"/>
  <c r="Q756" i="17"/>
  <c r="Q1120" i="17"/>
  <c r="Q1478" i="17"/>
  <c r="Q1500" i="17"/>
  <c r="Q1844" i="17"/>
  <c r="Q1858" i="17"/>
  <c r="Q2206" i="17"/>
  <c r="Q2218" i="17"/>
  <c r="Q2230" i="17"/>
  <c r="Q379" i="17"/>
  <c r="Q757" i="17"/>
  <c r="Q1121" i="17"/>
  <c r="Q1479" i="17"/>
  <c r="Q1501" i="17"/>
  <c r="Q1845" i="17"/>
  <c r="Q1859" i="17"/>
  <c r="Q2207" i="17"/>
  <c r="Q2219" i="17"/>
  <c r="Q2231" i="17"/>
  <c r="Q384" i="17"/>
  <c r="Q758" i="17"/>
  <c r="Q1125" i="17"/>
  <c r="Q1483" i="17"/>
  <c r="Q1502" i="17"/>
  <c r="Q1846" i="17"/>
  <c r="Q1860" i="17"/>
  <c r="Q2208" i="17"/>
  <c r="Q2220" i="17"/>
  <c r="Q2232" i="17"/>
  <c r="Q408" i="17"/>
  <c r="Q768" i="17"/>
  <c r="Q1126" i="17"/>
  <c r="Q1484" i="17"/>
  <c r="Q1503" i="17"/>
  <c r="Q1847" i="17"/>
  <c r="Q1861" i="17"/>
  <c r="Q2209" i="17"/>
  <c r="Q2221" i="17"/>
  <c r="Q2233" i="17"/>
  <c r="Q2569" i="17"/>
  <c r="Q2581" i="17"/>
  <c r="Q2593" i="17"/>
  <c r="Q1110" i="17"/>
  <c r="Q1135" i="17"/>
  <c r="Q1490" i="17"/>
  <c r="Q1851" i="17"/>
  <c r="Q1867" i="17"/>
  <c r="Q1133" i="17"/>
  <c r="Q1849" i="17"/>
  <c r="Q2223" i="17"/>
  <c r="Q2579" i="17"/>
  <c r="Q2595" i="17"/>
  <c r="Q2945" i="17"/>
  <c r="Q2961" i="17"/>
  <c r="Q3311" i="17"/>
  <c r="Q3323" i="17"/>
  <c r="Q1134" i="17"/>
  <c r="Q1850" i="17"/>
  <c r="Q2224" i="17"/>
  <c r="Q2580" i="17"/>
  <c r="Q2596" i="17"/>
  <c r="Q2946" i="17"/>
  <c r="Q2962" i="17"/>
  <c r="Q3300" i="17"/>
  <c r="Q3312" i="17"/>
  <c r="Q3324" i="17"/>
  <c r="Q1136" i="17"/>
  <c r="Q1854" i="17"/>
  <c r="Q2225" i="17"/>
  <c r="Q2582" i="17"/>
  <c r="Q2597" i="17"/>
  <c r="Q2949" i="17"/>
  <c r="Q2963" i="17"/>
  <c r="Q771" i="17"/>
  <c r="Q1862" i="17"/>
  <c r="Q2226" i="17"/>
  <c r="Q2583" i="17"/>
  <c r="Q2598" i="17"/>
  <c r="Q2934" i="17"/>
  <c r="Q2950" i="17"/>
  <c r="Q2964" i="17"/>
  <c r="Q772" i="17"/>
  <c r="Q1863" i="17"/>
  <c r="Q2234" i="17"/>
  <c r="Q2584" i="17"/>
  <c r="Q2937" i="17"/>
  <c r="Q2951" i="17"/>
  <c r="Q773" i="17"/>
  <c r="Q1866" i="17"/>
  <c r="Q2585" i="17"/>
  <c r="Q2938" i="17"/>
  <c r="Q2952" i="17"/>
  <c r="Q1868" i="17"/>
  <c r="Q2210" i="17"/>
  <c r="Q2570" i="17"/>
  <c r="Q2586" i="17"/>
  <c r="Q2939" i="17"/>
  <c r="Q2953" i="17"/>
  <c r="Q3305" i="17"/>
  <c r="Q3317" i="17"/>
  <c r="Q3329" i="17"/>
  <c r="Q1487" i="17"/>
  <c r="Q2211" i="17"/>
  <c r="Q2571" i="17"/>
  <c r="Q2589" i="17"/>
  <c r="Q2940" i="17"/>
  <c r="Q2954" i="17"/>
  <c r="Q1111" i="17"/>
  <c r="Q1491" i="17"/>
  <c r="Q2214" i="17"/>
  <c r="Q2212" i="17"/>
  <c r="Q2578" i="17"/>
  <c r="Q3304" i="17"/>
  <c r="Q3320" i="17"/>
  <c r="Q2213" i="17"/>
  <c r="Q2590" i="17"/>
  <c r="Q2941" i="17"/>
  <c r="Q3306" i="17"/>
  <c r="Q3321" i="17"/>
  <c r="Q2222" i="17"/>
  <c r="Q2591" i="17"/>
  <c r="Q2942" i="17"/>
  <c r="Q3307" i="17"/>
  <c r="Q3322" i="17"/>
  <c r="Q2592" i="17"/>
  <c r="Q2943" i="17"/>
  <c r="Q2594" i="17"/>
  <c r="Q2944" i="17"/>
  <c r="Q3309" i="17"/>
  <c r="Q3326" i="17"/>
  <c r="Q1132" i="17"/>
  <c r="Q1848" i="17"/>
  <c r="Q2955" i="17"/>
  <c r="Q3310" i="17"/>
  <c r="Q3327" i="17"/>
  <c r="Q1488" i="17"/>
  <c r="Q2956" i="17"/>
  <c r="Q3313" i="17"/>
  <c r="Q3328" i="17"/>
  <c r="Q2573" i="17"/>
  <c r="Q3302" i="17"/>
  <c r="Q3318" i="17"/>
  <c r="Q2574" i="17"/>
  <c r="Q3303" i="17"/>
  <c r="Q3319" i="17"/>
  <c r="Q2957" i="17"/>
  <c r="Q3314" i="17"/>
  <c r="Q2958" i="17"/>
  <c r="Q3315" i="17"/>
  <c r="Q3316" i="17"/>
  <c r="Q3325" i="17"/>
  <c r="Q3330" i="17"/>
  <c r="Q1489" i="17"/>
  <c r="Q3301" i="17"/>
  <c r="Q3308" i="17"/>
  <c r="Q2572" i="17"/>
  <c r="Q356" i="17"/>
  <c r="Q368" i="17"/>
  <c r="Q716" i="17"/>
  <c r="Q728" i="17"/>
  <c r="Q740" i="17"/>
  <c r="Q357" i="17"/>
  <c r="Q369" i="17"/>
  <c r="Q358" i="17"/>
  <c r="Q370" i="17"/>
  <c r="Q347" i="17"/>
  <c r="Q359" i="17"/>
  <c r="Q371" i="17"/>
  <c r="Q719" i="17"/>
  <c r="Q731" i="17"/>
  <c r="Q349" i="17"/>
  <c r="Q361" i="17"/>
  <c r="Q373" i="17"/>
  <c r="Q350" i="17"/>
  <c r="Q362" i="17"/>
  <c r="Q374" i="17"/>
  <c r="Q365" i="17"/>
  <c r="Q721" i="17"/>
  <c r="Q735" i="17"/>
  <c r="Q1081" i="17"/>
  <c r="Q1093" i="17"/>
  <c r="Q1105" i="17"/>
  <c r="Q366" i="17"/>
  <c r="Q722" i="17"/>
  <c r="Q736" i="17"/>
  <c r="Q1082" i="17"/>
  <c r="Q1094" i="17"/>
  <c r="Q1106" i="17"/>
  <c r="Q367" i="17"/>
  <c r="Q723" i="17"/>
  <c r="Q737" i="17"/>
  <c r="Q1083" i="17"/>
  <c r="Q1095" i="17"/>
  <c r="Q1107" i="17"/>
  <c r="Q348" i="17"/>
  <c r="Q372" i="17"/>
  <c r="Q351" i="17"/>
  <c r="Q375" i="17"/>
  <c r="Q352" i="17"/>
  <c r="Q376" i="17"/>
  <c r="Q712" i="17"/>
  <c r="Q353" i="17"/>
  <c r="Q377" i="17"/>
  <c r="Q720" i="17"/>
  <c r="Q741" i="17"/>
  <c r="Q1089" i="17"/>
  <c r="Q1104" i="17"/>
  <c r="Q1444" i="17"/>
  <c r="Q1456" i="17"/>
  <c r="Q1468" i="17"/>
  <c r="Q1816" i="17"/>
  <c r="Q1828" i="17"/>
  <c r="Q724" i="17"/>
  <c r="Q742" i="17"/>
  <c r="Q1090" i="17"/>
  <c r="Q1445" i="17"/>
  <c r="Q1457" i="17"/>
  <c r="Q1469" i="17"/>
  <c r="Q1817" i="17"/>
  <c r="Q1829" i="17"/>
  <c r="Q725" i="17"/>
  <c r="Q1091" i="17"/>
  <c r="Q1446" i="17"/>
  <c r="Q1458" i="17"/>
  <c r="Q1470" i="17"/>
  <c r="Q726" i="17"/>
  <c r="Q355" i="17"/>
  <c r="Q729" i="17"/>
  <c r="Q1079" i="17"/>
  <c r="Q1097" i="17"/>
  <c r="Q1449" i="17"/>
  <c r="Q1461" i="17"/>
  <c r="Q360" i="17"/>
  <c r="Q730" i="17"/>
  <c r="Q1080" i="17"/>
  <c r="Q1098" i="17"/>
  <c r="Q1450" i="17"/>
  <c r="Q1462" i="17"/>
  <c r="Q354" i="17"/>
  <c r="Q1086" i="17"/>
  <c r="Q1453" i="17"/>
  <c r="Q1811" i="17"/>
  <c r="Q1825" i="17"/>
  <c r="Q2179" i="17"/>
  <c r="Q2191" i="17"/>
  <c r="Q2203" i="17"/>
  <c r="Q2539" i="17"/>
  <c r="Q2551" i="17"/>
  <c r="Q2563" i="17"/>
  <c r="Q2911" i="17"/>
  <c r="Q2923" i="17"/>
  <c r="Q363" i="17"/>
  <c r="Q713" i="17"/>
  <c r="Q1087" i="17"/>
  <c r="Q1454" i="17"/>
  <c r="Q1812" i="17"/>
  <c r="Q1826" i="17"/>
  <c r="Q2180" i="17"/>
  <c r="Q2192" i="17"/>
  <c r="Q2540" i="17"/>
  <c r="Q2552" i="17"/>
  <c r="Q2564" i="17"/>
  <c r="Q2912" i="17"/>
  <c r="Q2924" i="17"/>
  <c r="Q364" i="17"/>
  <c r="Q714" i="17"/>
  <c r="Q1088" i="17"/>
  <c r="Q1455" i="17"/>
  <c r="Q1813" i="17"/>
  <c r="Q1827" i="17"/>
  <c r="Q2181" i="17"/>
  <c r="Q2193" i="17"/>
  <c r="Q2541" i="17"/>
  <c r="Q2553" i="17"/>
  <c r="Q2565" i="17"/>
  <c r="Q715" i="17"/>
  <c r="Q1092" i="17"/>
  <c r="Q1459" i="17"/>
  <c r="Q1814" i="17"/>
  <c r="Q1830" i="17"/>
  <c r="Q2182" i="17"/>
  <c r="Q2194" i="17"/>
  <c r="Q717" i="17"/>
  <c r="Q1096" i="17"/>
  <c r="Q1460" i="17"/>
  <c r="Q1815" i="17"/>
  <c r="Q1831" i="17"/>
  <c r="Q2183" i="17"/>
  <c r="Q2195" i="17"/>
  <c r="Q718" i="17"/>
  <c r="Q1099" i="17"/>
  <c r="Q1463" i="17"/>
  <c r="Q1818" i="17"/>
  <c r="Q1832" i="17"/>
  <c r="Q2184" i="17"/>
  <c r="Q2196" i="17"/>
  <c r="Q727" i="17"/>
  <c r="Q1100" i="17"/>
  <c r="Q1442" i="17"/>
  <c r="Q1464" i="17"/>
  <c r="Q1819" i="17"/>
  <c r="Q1833" i="17"/>
  <c r="Q2173" i="17"/>
  <c r="Q2185" i="17"/>
  <c r="Q2197" i="17"/>
  <c r="Q2545" i="17"/>
  <c r="Q2557" i="17"/>
  <c r="Q738" i="17"/>
  <c r="Q1084" i="17"/>
  <c r="Q1451" i="17"/>
  <c r="Q1471" i="17"/>
  <c r="Q1809" i="17"/>
  <c r="Q1823" i="17"/>
  <c r="Q1837" i="17"/>
  <c r="Q733" i="17"/>
  <c r="Q1447" i="17"/>
  <c r="Q2190" i="17"/>
  <c r="Q2543" i="17"/>
  <c r="Q2560" i="17"/>
  <c r="Q2903" i="17"/>
  <c r="Q2917" i="17"/>
  <c r="Q2931" i="17"/>
  <c r="Q3275" i="17"/>
  <c r="Q3287" i="17"/>
  <c r="Q3299" i="17"/>
  <c r="Q3635" i="17"/>
  <c r="Q3647" i="17"/>
  <c r="Q3659" i="17"/>
  <c r="Q734" i="17"/>
  <c r="Q1448" i="17"/>
  <c r="Q1808" i="17"/>
  <c r="Q2198" i="17"/>
  <c r="Q2544" i="17"/>
  <c r="Q2561" i="17"/>
  <c r="Q2904" i="17"/>
  <c r="Q2918" i="17"/>
  <c r="Q2932" i="17"/>
  <c r="Q3276" i="17"/>
  <c r="Q3288" i="17"/>
  <c r="Q3636" i="17"/>
  <c r="Q3648" i="17"/>
  <c r="Q3660" i="17"/>
  <c r="Q739" i="17"/>
  <c r="Q1452" i="17"/>
  <c r="Q1810" i="17"/>
  <c r="Q2199" i="17"/>
  <c r="Q2546" i="17"/>
  <c r="Q2562" i="17"/>
  <c r="Q2905" i="17"/>
  <c r="Q2919" i="17"/>
  <c r="Q2933" i="17"/>
  <c r="Q1465" i="17"/>
  <c r="Q1820" i="17"/>
  <c r="Q2174" i="17"/>
  <c r="Q2200" i="17"/>
  <c r="Q2547" i="17"/>
  <c r="Q2566" i="17"/>
  <c r="Q2906" i="17"/>
  <c r="Q2920" i="17"/>
  <c r="Q1077" i="17"/>
  <c r="Q1466" i="17"/>
  <c r="Q1821" i="17"/>
  <c r="Q2175" i="17"/>
  <c r="Q2201" i="17"/>
  <c r="Q2548" i="17"/>
  <c r="Q2567" i="17"/>
  <c r="Q2907" i="17"/>
  <c r="Q2921" i="17"/>
  <c r="Q1078" i="17"/>
  <c r="Q1467" i="17"/>
  <c r="Q1822" i="17"/>
  <c r="Q2176" i="17"/>
  <c r="Q2202" i="17"/>
  <c r="Q2549" i="17"/>
  <c r="Q2568" i="17"/>
  <c r="Q2908" i="17"/>
  <c r="Q2922" i="17"/>
  <c r="Q1085" i="17"/>
  <c r="Q1472" i="17"/>
  <c r="Q1824" i="17"/>
  <c r="Q2177" i="17"/>
  <c r="Q2550" i="17"/>
  <c r="Q2909" i="17"/>
  <c r="Q2925" i="17"/>
  <c r="Q3269" i="17"/>
  <c r="Q3281" i="17"/>
  <c r="Q3293" i="17"/>
  <c r="Q1101" i="17"/>
  <c r="Q1834" i="17"/>
  <c r="Q2178" i="17"/>
  <c r="Q2554" i="17"/>
  <c r="Q2910" i="17"/>
  <c r="Q2926" i="17"/>
  <c r="Q1838" i="17"/>
  <c r="Q2188" i="17"/>
  <c r="Q2538" i="17"/>
  <c r="Q2558" i="17"/>
  <c r="Q2930" i="17"/>
  <c r="Q3272" i="17"/>
  <c r="Q3289" i="17"/>
  <c r="Q3645" i="17"/>
  <c r="Q3661" i="17"/>
  <c r="Q3273" i="17"/>
  <c r="Q3290" i="17"/>
  <c r="Q3646" i="17"/>
  <c r="Q3662" i="17"/>
  <c r="Q3274" i="17"/>
  <c r="Q3291" i="17"/>
  <c r="Q3649" i="17"/>
  <c r="Q3663" i="17"/>
  <c r="Q1102" i="17"/>
  <c r="Q1835" i="17"/>
  <c r="Q1103" i="17"/>
  <c r="Q1836" i="17"/>
  <c r="Q3278" i="17"/>
  <c r="Q3294" i="17"/>
  <c r="Q3637" i="17"/>
  <c r="Q3651" i="17"/>
  <c r="Q11" i="17"/>
  <c r="Q732" i="17"/>
  <c r="Q1443" i="17"/>
  <c r="Q2542" i="17"/>
  <c r="Q2913" i="17"/>
  <c r="Q3279" i="17"/>
  <c r="Q3295" i="17"/>
  <c r="Q3638" i="17"/>
  <c r="Q3652" i="17"/>
  <c r="Q2555" i="17"/>
  <c r="Q2914" i="17"/>
  <c r="Q3280" i="17"/>
  <c r="Q3296" i="17"/>
  <c r="Q3639" i="17"/>
  <c r="Q3653" i="17"/>
  <c r="Q2187" i="17"/>
  <c r="Q2928" i="17"/>
  <c r="Q3270" i="17"/>
  <c r="Q3285" i="17"/>
  <c r="Q3643" i="17"/>
  <c r="Q3657" i="17"/>
  <c r="Q2189" i="17"/>
  <c r="Q2929" i="17"/>
  <c r="Q3271" i="17"/>
  <c r="Q3286" i="17"/>
  <c r="Q3644" i="17"/>
  <c r="Q3658" i="17"/>
  <c r="Q3277" i="17"/>
  <c r="Q3634" i="17"/>
  <c r="Q3282" i="17"/>
  <c r="Q3640" i="17"/>
  <c r="Q3283" i="17"/>
  <c r="Q3641" i="17"/>
  <c r="Q3284" i="17"/>
  <c r="Q3642" i="17"/>
  <c r="Q2559" i="17"/>
  <c r="Q2916" i="17"/>
  <c r="Q3656" i="17"/>
  <c r="Q3650" i="17"/>
  <c r="Q3654" i="17"/>
  <c r="Q3655" i="17"/>
  <c r="Q3664" i="17"/>
  <c r="Q3292" i="17"/>
  <c r="Q2186" i="17"/>
  <c r="Q3297" i="17"/>
  <c r="Q2915" i="17"/>
  <c r="Q3298" i="17"/>
  <c r="Q2927" i="17"/>
  <c r="Q2556" i="17"/>
  <c r="Q320" i="17"/>
  <c r="Q332" i="17"/>
  <c r="Q344" i="17"/>
  <c r="Q692" i="17"/>
  <c r="Q704" i="17"/>
  <c r="Q321" i="17"/>
  <c r="Q333" i="17"/>
  <c r="Q345" i="17"/>
  <c r="Q322" i="17"/>
  <c r="Q334" i="17"/>
  <c r="Q346" i="17"/>
  <c r="Q323" i="17"/>
  <c r="Q335" i="17"/>
  <c r="Q683" i="17"/>
  <c r="Q695" i="17"/>
  <c r="Q707" i="17"/>
  <c r="Q325" i="17"/>
  <c r="Q337" i="17"/>
  <c r="Q326" i="17"/>
  <c r="Q338" i="17"/>
  <c r="Q317" i="17"/>
  <c r="Q341" i="17"/>
  <c r="Q691" i="17"/>
  <c r="Q706" i="17"/>
  <c r="Q1057" i="17"/>
  <c r="Q1069" i="17"/>
  <c r="Q318" i="17"/>
  <c r="Q342" i="17"/>
  <c r="Q693" i="17"/>
  <c r="Q708" i="17"/>
  <c r="Q1058" i="17"/>
  <c r="Q1070" i="17"/>
  <c r="Q319" i="17"/>
  <c r="Q343" i="17"/>
  <c r="Q694" i="17"/>
  <c r="Q709" i="17"/>
  <c r="Q1047" i="17"/>
  <c r="Q1059" i="17"/>
  <c r="Q1071" i="17"/>
  <c r="Q324" i="17"/>
  <c r="Q696" i="17"/>
  <c r="Q710" i="17"/>
  <c r="Q327" i="17"/>
  <c r="Q682" i="17"/>
  <c r="Q697" i="17"/>
  <c r="Q711" i="17"/>
  <c r="Q328" i="17"/>
  <c r="Q684" i="17"/>
  <c r="Q698" i="17"/>
  <c r="Q329" i="17"/>
  <c r="Q331" i="17"/>
  <c r="Q690" i="17"/>
  <c r="Q1056" i="17"/>
  <c r="Q1074" i="17"/>
  <c r="Q1420" i="17"/>
  <c r="Q1432" i="17"/>
  <c r="Q1780" i="17"/>
  <c r="Q1792" i="17"/>
  <c r="Q1804" i="17"/>
  <c r="Q336" i="17"/>
  <c r="Q699" i="17"/>
  <c r="Q1060" i="17"/>
  <c r="Q1075" i="17"/>
  <c r="Q1421" i="17"/>
  <c r="Q1433" i="17"/>
  <c r="Q1781" i="17"/>
  <c r="Q1793" i="17"/>
  <c r="Q1805" i="17"/>
  <c r="Q339" i="17"/>
  <c r="Q700" i="17"/>
  <c r="Q1061" i="17"/>
  <c r="Q1076" i="17"/>
  <c r="Q1422" i="17"/>
  <c r="Q1434" i="17"/>
  <c r="Q340" i="17"/>
  <c r="Q701" i="17"/>
  <c r="Q703" i="17"/>
  <c r="Q1049" i="17"/>
  <c r="Q1064" i="17"/>
  <c r="Q1413" i="17"/>
  <c r="Q1425" i="17"/>
  <c r="Q1437" i="17"/>
  <c r="Q705" i="17"/>
  <c r="Q1050" i="17"/>
  <c r="Q1065" i="17"/>
  <c r="Q1414" i="17"/>
  <c r="Q1426" i="17"/>
  <c r="Q1438" i="17"/>
  <c r="Q1786" i="17"/>
  <c r="Q702" i="17"/>
  <c r="Q1055" i="17"/>
  <c r="Q1412" i="17"/>
  <c r="Q1431" i="17"/>
  <c r="Q1782" i="17"/>
  <c r="Q1797" i="17"/>
  <c r="Q2143" i="17"/>
  <c r="Q2155" i="17"/>
  <c r="Q2167" i="17"/>
  <c r="Q2515" i="17"/>
  <c r="Q2527" i="17"/>
  <c r="Q2875" i="17"/>
  <c r="Q2887" i="17"/>
  <c r="Q2899" i="17"/>
  <c r="Q1062" i="17"/>
  <c r="Q1415" i="17"/>
  <c r="Q1435" i="17"/>
  <c r="Q1783" i="17"/>
  <c r="Q1798" i="17"/>
  <c r="Q2144" i="17"/>
  <c r="Q2156" i="17"/>
  <c r="Q2168" i="17"/>
  <c r="Q2516" i="17"/>
  <c r="Q2528" i="17"/>
  <c r="Q2876" i="17"/>
  <c r="Q2888" i="17"/>
  <c r="Q2900" i="17"/>
  <c r="Q1063" i="17"/>
  <c r="Q1416" i="17"/>
  <c r="Q1436" i="17"/>
  <c r="Q1784" i="17"/>
  <c r="Q1799" i="17"/>
  <c r="Q2145" i="17"/>
  <c r="Q2157" i="17"/>
  <c r="Q2169" i="17"/>
  <c r="Q2517" i="17"/>
  <c r="Q2529" i="17"/>
  <c r="Q1066" i="17"/>
  <c r="Q1417" i="17"/>
  <c r="Q1439" i="17"/>
  <c r="Q1785" i="17"/>
  <c r="Q1800" i="17"/>
  <c r="Q2146" i="17"/>
  <c r="Q2158" i="17"/>
  <c r="Q2170" i="17"/>
  <c r="Q1067" i="17"/>
  <c r="Q1418" i="17"/>
  <c r="Q1440" i="17"/>
  <c r="Q1787" i="17"/>
  <c r="Q1801" i="17"/>
  <c r="Q2147" i="17"/>
  <c r="Q2159" i="17"/>
  <c r="Q2171" i="17"/>
  <c r="Q1068" i="17"/>
  <c r="Q1419" i="17"/>
  <c r="Q1441" i="17"/>
  <c r="Q1788" i="17"/>
  <c r="Q1802" i="17"/>
  <c r="Q2148" i="17"/>
  <c r="Q2160" i="17"/>
  <c r="Q2172" i="17"/>
  <c r="Q1072" i="17"/>
  <c r="Q1423" i="17"/>
  <c r="Q1789" i="17"/>
  <c r="Q1803" i="17"/>
  <c r="Q2149" i="17"/>
  <c r="Q2161" i="17"/>
  <c r="Q2509" i="17"/>
  <c r="Q2521" i="17"/>
  <c r="Q2533" i="17"/>
  <c r="Q688" i="17"/>
  <c r="Q1053" i="17"/>
  <c r="Q1429" i="17"/>
  <c r="Q1778" i="17"/>
  <c r="Q1795" i="17"/>
  <c r="Q1051" i="17"/>
  <c r="Q1807" i="17"/>
  <c r="Q2164" i="17"/>
  <c r="Q2524" i="17"/>
  <c r="Q2873" i="17"/>
  <c r="Q2889" i="17"/>
  <c r="Q3239" i="17"/>
  <c r="Q3251" i="17"/>
  <c r="Q3263" i="17"/>
  <c r="Q3611" i="17"/>
  <c r="Q3623" i="17"/>
  <c r="Q1052" i="17"/>
  <c r="Q2165" i="17"/>
  <c r="Q2508" i="17"/>
  <c r="Q2525" i="17"/>
  <c r="Q2874" i="17"/>
  <c r="Q2890" i="17"/>
  <c r="Q3240" i="17"/>
  <c r="Q3252" i="17"/>
  <c r="Q3264" i="17"/>
  <c r="Q3612" i="17"/>
  <c r="Q3624" i="17"/>
  <c r="Q1054" i="17"/>
  <c r="Q2166" i="17"/>
  <c r="Q2510" i="17"/>
  <c r="Q2526" i="17"/>
  <c r="Q2877" i="17"/>
  <c r="Q2891" i="17"/>
  <c r="Q1073" i="17"/>
  <c r="Q2511" i="17"/>
  <c r="Q2530" i="17"/>
  <c r="Q2878" i="17"/>
  <c r="Q2892" i="17"/>
  <c r="Q2512" i="17"/>
  <c r="Q2531" i="17"/>
  <c r="Q2879" i="17"/>
  <c r="Q2893" i="17"/>
  <c r="Q2150" i="17"/>
  <c r="Q2513" i="17"/>
  <c r="Q2532" i="17"/>
  <c r="Q2880" i="17"/>
  <c r="Q2894" i="17"/>
  <c r="Q330" i="17"/>
  <c r="Q1779" i="17"/>
  <c r="Q2151" i="17"/>
  <c r="Q2514" i="17"/>
  <c r="Q2534" i="17"/>
  <c r="Q2881" i="17"/>
  <c r="Q2895" i="17"/>
  <c r="Q3245" i="17"/>
  <c r="Q3257" i="17"/>
  <c r="Q685" i="17"/>
  <c r="Q1424" i="17"/>
  <c r="Q1790" i="17"/>
  <c r="Q2152" i="17"/>
  <c r="Q2518" i="17"/>
  <c r="Q2535" i="17"/>
  <c r="Q2882" i="17"/>
  <c r="Q2896" i="17"/>
  <c r="Q689" i="17"/>
  <c r="Q1430" i="17"/>
  <c r="Q1796" i="17"/>
  <c r="Q2162" i="17"/>
  <c r="Q2522" i="17"/>
  <c r="Q1791" i="17"/>
  <c r="Q2519" i="17"/>
  <c r="Q2886" i="17"/>
  <c r="Q3241" i="17"/>
  <c r="Q3256" i="17"/>
  <c r="Q3617" i="17"/>
  <c r="Q3631" i="17"/>
  <c r="Q1794" i="17"/>
  <c r="Q2520" i="17"/>
  <c r="Q2897" i="17"/>
  <c r="Q3242" i="17"/>
  <c r="Q3258" i="17"/>
  <c r="Q3604" i="17"/>
  <c r="Q3618" i="17"/>
  <c r="Q3632" i="17"/>
  <c r="Q1048" i="17"/>
  <c r="Q1806" i="17"/>
  <c r="Q2523" i="17"/>
  <c r="Q2898" i="17"/>
  <c r="Q3243" i="17"/>
  <c r="Q3259" i="17"/>
  <c r="Q3605" i="17"/>
  <c r="Q3619" i="17"/>
  <c r="Q3633" i="17"/>
  <c r="Q686" i="17"/>
  <c r="Q1427" i="17"/>
  <c r="Q2536" i="17"/>
  <c r="Q2901" i="17"/>
  <c r="Q687" i="17"/>
  <c r="Q1428" i="17"/>
  <c r="Q2537" i="17"/>
  <c r="Q2902" i="17"/>
  <c r="Q3246" i="17"/>
  <c r="Q3261" i="17"/>
  <c r="Q3607" i="17"/>
  <c r="Q3621" i="17"/>
  <c r="Q3247" i="17"/>
  <c r="Q3262" i="17"/>
  <c r="Q3608" i="17"/>
  <c r="Q3622" i="17"/>
  <c r="Q2153" i="17"/>
  <c r="Q3248" i="17"/>
  <c r="Q3265" i="17"/>
  <c r="Q3609" i="17"/>
  <c r="Q3625" i="17"/>
  <c r="Q2884" i="17"/>
  <c r="Q3254" i="17"/>
  <c r="Q3615" i="17"/>
  <c r="Q3629" i="17"/>
  <c r="Q2885" i="17"/>
  <c r="Q3255" i="17"/>
  <c r="Q3616" i="17"/>
  <c r="Q3630" i="17"/>
  <c r="Q3266" i="17"/>
  <c r="Q3626" i="17"/>
  <c r="Q3267" i="17"/>
  <c r="Q3627" i="17"/>
  <c r="Q3268" i="17"/>
  <c r="Q3628" i="17"/>
  <c r="Q2154" i="17"/>
  <c r="Q3253" i="17"/>
  <c r="Q3614" i="17"/>
  <c r="Q3244" i="17"/>
  <c r="Q3249" i="17"/>
  <c r="Q3250" i="17"/>
  <c r="Q3260" i="17"/>
  <c r="Q2163" i="17"/>
  <c r="Q2883" i="17"/>
  <c r="Q3620" i="17"/>
  <c r="Q3606" i="17"/>
  <c r="Q3610" i="17"/>
  <c r="Q3613" i="17"/>
  <c r="Q296" i="17"/>
  <c r="Q308" i="17"/>
  <c r="Q656" i="17"/>
  <c r="Q668" i="17"/>
  <c r="Q680" i="17"/>
  <c r="Q297" i="17"/>
  <c r="Q309" i="17"/>
  <c r="Q286" i="17"/>
  <c r="Q298" i="17"/>
  <c r="Q310" i="17"/>
  <c r="Q287" i="17"/>
  <c r="Q299" i="17"/>
  <c r="Q311" i="17"/>
  <c r="Q659" i="17"/>
  <c r="Q671" i="17"/>
  <c r="Q289" i="17"/>
  <c r="Q301" i="17"/>
  <c r="Q313" i="17"/>
  <c r="Q290" i="17"/>
  <c r="Q302" i="17"/>
  <c r="Q314" i="17"/>
  <c r="Q291" i="17"/>
  <c r="Q293" i="17"/>
  <c r="Q663" i="17"/>
  <c r="Q677" i="17"/>
  <c r="Q1021" i="17"/>
  <c r="Q1033" i="17"/>
  <c r="Q1045" i="17"/>
  <c r="Q1381" i="17"/>
  <c r="Q1393" i="17"/>
  <c r="Q1405" i="17"/>
  <c r="Q294" i="17"/>
  <c r="Q664" i="17"/>
  <c r="Q678" i="17"/>
  <c r="Q1022" i="17"/>
  <c r="Q1034" i="17"/>
  <c r="Q1046" i="17"/>
  <c r="Q1382" i="17"/>
  <c r="Q1394" i="17"/>
  <c r="Q295" i="17"/>
  <c r="Q651" i="17"/>
  <c r="Q665" i="17"/>
  <c r="Q679" i="17"/>
  <c r="Q1023" i="17"/>
  <c r="Q1035" i="17"/>
  <c r="Q1383" i="17"/>
  <c r="Q1395" i="17"/>
  <c r="Q300" i="17"/>
  <c r="Q652" i="17"/>
  <c r="Q666" i="17"/>
  <c r="Q681" i="17"/>
  <c r="Q303" i="17"/>
  <c r="Q653" i="17"/>
  <c r="Q667" i="17"/>
  <c r="Q304" i="17"/>
  <c r="Q654" i="17"/>
  <c r="Q669" i="17"/>
  <c r="Q305" i="17"/>
  <c r="Q662" i="17"/>
  <c r="Q1026" i="17"/>
  <c r="Q1041" i="17"/>
  <c r="Q1392" i="17"/>
  <c r="Q1408" i="17"/>
  <c r="Q1756" i="17"/>
  <c r="Q1768" i="17"/>
  <c r="Q2116" i="17"/>
  <c r="Q2128" i="17"/>
  <c r="Q2140" i="17"/>
  <c r="Q670" i="17"/>
  <c r="Q1027" i="17"/>
  <c r="Q1042" i="17"/>
  <c r="Q1396" i="17"/>
  <c r="Q1409" i="17"/>
  <c r="Q1757" i="17"/>
  <c r="Q1769" i="17"/>
  <c r="Q2117" i="17"/>
  <c r="Q2129" i="17"/>
  <c r="Q2141" i="17"/>
  <c r="Q672" i="17"/>
  <c r="Q1028" i="17"/>
  <c r="Q1043" i="17"/>
  <c r="Q1397" i="17"/>
  <c r="Q1410" i="17"/>
  <c r="Q673" i="17"/>
  <c r="Q292" i="17"/>
  <c r="Q675" i="17"/>
  <c r="Q1016" i="17"/>
  <c r="Q1031" i="17"/>
  <c r="Q1385" i="17"/>
  <c r="Q1400" i="17"/>
  <c r="Q306" i="17"/>
  <c r="Q676" i="17"/>
  <c r="Q1017" i="17"/>
  <c r="Q1032" i="17"/>
  <c r="Q1386" i="17"/>
  <c r="Q1401" i="17"/>
  <c r="Q1750" i="17"/>
  <c r="Q1762" i="17"/>
  <c r="Q1774" i="17"/>
  <c r="Q1030" i="17"/>
  <c r="Q1388" i="17"/>
  <c r="Q1749" i="17"/>
  <c r="Q1765" i="17"/>
  <c r="Q2113" i="17"/>
  <c r="Q2127" i="17"/>
  <c r="Q2479" i="17"/>
  <c r="Q2491" i="17"/>
  <c r="Q2503" i="17"/>
  <c r="Q2851" i="17"/>
  <c r="Q2863" i="17"/>
  <c r="Q655" i="17"/>
  <c r="Q1036" i="17"/>
  <c r="Q1389" i="17"/>
  <c r="Q1751" i="17"/>
  <c r="Q1766" i="17"/>
  <c r="Q2114" i="17"/>
  <c r="Q2130" i="17"/>
  <c r="Q2480" i="17"/>
  <c r="Q2492" i="17"/>
  <c r="Q2504" i="17"/>
  <c r="Q2852" i="17"/>
  <c r="Q2864" i="17"/>
  <c r="Q657" i="17"/>
  <c r="Q1037" i="17"/>
  <c r="Q1390" i="17"/>
  <c r="Q1752" i="17"/>
  <c r="Q1767" i="17"/>
  <c r="Q2115" i="17"/>
  <c r="Q2131" i="17"/>
  <c r="Q2481" i="17"/>
  <c r="Q2493" i="17"/>
  <c r="Q2505" i="17"/>
  <c r="Q658" i="17"/>
  <c r="Q1038" i="17"/>
  <c r="Q1391" i="17"/>
  <c r="Q1753" i="17"/>
  <c r="Q1770" i="17"/>
  <c r="Q2118" i="17"/>
  <c r="Q2132" i="17"/>
  <c r="Q660" i="17"/>
  <c r="Q1039" i="17"/>
  <c r="Q1398" i="17"/>
  <c r="Q1754" i="17"/>
  <c r="Q1771" i="17"/>
  <c r="Q2119" i="17"/>
  <c r="Q2133" i="17"/>
  <c r="Q661" i="17"/>
  <c r="Q1040" i="17"/>
  <c r="Q1399" i="17"/>
  <c r="Q1755" i="17"/>
  <c r="Q1772" i="17"/>
  <c r="Q2120" i="17"/>
  <c r="Q2134" i="17"/>
  <c r="Q288" i="17"/>
  <c r="Q674" i="17"/>
  <c r="Q1018" i="17"/>
  <c r="Q1044" i="17"/>
  <c r="Q1402" i="17"/>
  <c r="Q1758" i="17"/>
  <c r="Q1773" i="17"/>
  <c r="Q2121" i="17"/>
  <c r="Q2135" i="17"/>
  <c r="Q2485" i="17"/>
  <c r="Q2497" i="17"/>
  <c r="Q316" i="17"/>
  <c r="Q1025" i="17"/>
  <c r="Q1384" i="17"/>
  <c r="Q1407" i="17"/>
  <c r="Q1747" i="17"/>
  <c r="Q1763" i="17"/>
  <c r="Q1760" i="17"/>
  <c r="Q2136" i="17"/>
  <c r="Q2488" i="17"/>
  <c r="Q2507" i="17"/>
  <c r="Q2845" i="17"/>
  <c r="Q2859" i="17"/>
  <c r="Q3215" i="17"/>
  <c r="Q3227" i="17"/>
  <c r="Q3575" i="17"/>
  <c r="Q3587" i="17"/>
  <c r="Q3599" i="17"/>
  <c r="Q1761" i="17"/>
  <c r="Q2137" i="17"/>
  <c r="Q2489" i="17"/>
  <c r="Q2846" i="17"/>
  <c r="Q2860" i="17"/>
  <c r="Q3216" i="17"/>
  <c r="Q3228" i="17"/>
  <c r="Q3576" i="17"/>
  <c r="Q3588" i="17"/>
  <c r="Q3600" i="17"/>
  <c r="Q1387" i="17"/>
  <c r="Q1764" i="17"/>
  <c r="Q2138" i="17"/>
  <c r="Q2490" i="17"/>
  <c r="Q2847" i="17"/>
  <c r="Q2861" i="17"/>
  <c r="Q307" i="17"/>
  <c r="Q1403" i="17"/>
  <c r="Q1775" i="17"/>
  <c r="Q2139" i="17"/>
  <c r="Q2494" i="17"/>
  <c r="Q2848" i="17"/>
  <c r="Q2862" i="17"/>
  <c r="Q312" i="17"/>
  <c r="Q1404" i="17"/>
  <c r="Q1776" i="17"/>
  <c r="Q2142" i="17"/>
  <c r="Q2495" i="17"/>
  <c r="Q2849" i="17"/>
  <c r="Q2865" i="17"/>
  <c r="Q315" i="17"/>
  <c r="Q1406" i="17"/>
  <c r="Q1777" i="17"/>
  <c r="Q2477" i="17"/>
  <c r="Q2496" i="17"/>
  <c r="Q2850" i="17"/>
  <c r="Q2866" i="17"/>
  <c r="Q1411" i="17"/>
  <c r="Q2112" i="17"/>
  <c r="Q2478" i="17"/>
  <c r="Q2498" i="17"/>
  <c r="Q2853" i="17"/>
  <c r="Q2867" i="17"/>
  <c r="Q3209" i="17"/>
  <c r="Q3221" i="17"/>
  <c r="Q3233" i="17"/>
  <c r="Q1019" i="17"/>
  <c r="Q2122" i="17"/>
  <c r="Q2482" i="17"/>
  <c r="Q2499" i="17"/>
  <c r="Q2854" i="17"/>
  <c r="Q2868" i="17"/>
  <c r="Q1029" i="17"/>
  <c r="Q1748" i="17"/>
  <c r="Q2125" i="17"/>
  <c r="Q2486" i="17"/>
  <c r="Q2502" i="17"/>
  <c r="Q1020" i="17"/>
  <c r="Q2844" i="17"/>
  <c r="Q3208" i="17"/>
  <c r="Q3224" i="17"/>
  <c r="Q3573" i="17"/>
  <c r="Q3589" i="17"/>
  <c r="Q3603" i="17"/>
  <c r="Q1024" i="17"/>
  <c r="Q2855" i="17"/>
  <c r="Q3210" i="17"/>
  <c r="Q3225" i="17"/>
  <c r="Q3574" i="17"/>
  <c r="Q3590" i="17"/>
  <c r="Q2856" i="17"/>
  <c r="Q3211" i="17"/>
  <c r="Q3226" i="17"/>
  <c r="Q3577" i="17"/>
  <c r="Q3591" i="17"/>
  <c r="Q2123" i="17"/>
  <c r="Q2857" i="17"/>
  <c r="Q2124" i="17"/>
  <c r="Q2858" i="17"/>
  <c r="Q3213" i="17"/>
  <c r="Q3230" i="17"/>
  <c r="Q3579" i="17"/>
  <c r="Q3593" i="17"/>
  <c r="Q2126" i="17"/>
  <c r="Q2869" i="17"/>
  <c r="Q3214" i="17"/>
  <c r="Q3231" i="17"/>
  <c r="Q3580" i="17"/>
  <c r="Q3594" i="17"/>
  <c r="Q2483" i="17"/>
  <c r="Q2870" i="17"/>
  <c r="Q3217" i="17"/>
  <c r="Q3232" i="17"/>
  <c r="Q3581" i="17"/>
  <c r="Q3595" i="17"/>
  <c r="Q2501" i="17"/>
  <c r="Q2842" i="17"/>
  <c r="Q3222" i="17"/>
  <c r="Q3237" i="17"/>
  <c r="Q3585" i="17"/>
  <c r="Q3601" i="17"/>
  <c r="Q1759" i="17"/>
  <c r="Q2506" i="17"/>
  <c r="Q2843" i="17"/>
  <c r="Q3223" i="17"/>
  <c r="Q3238" i="17"/>
  <c r="Q3586" i="17"/>
  <c r="Q3602" i="17"/>
  <c r="Q3218" i="17"/>
  <c r="Q3582" i="17"/>
  <c r="Q3219" i="17"/>
  <c r="Q3583" i="17"/>
  <c r="Q3220" i="17"/>
  <c r="Q3584" i="17"/>
  <c r="Q3229" i="17"/>
  <c r="Q3592" i="17"/>
  <c r="Q3234" i="17"/>
  <c r="Q3596" i="17"/>
  <c r="Q3235" i="17"/>
  <c r="Q3597" i="17"/>
  <c r="Q2484" i="17"/>
  <c r="Q2871" i="17"/>
  <c r="Q3236" i="17"/>
  <c r="Q3598" i="17"/>
  <c r="Q2872" i="17"/>
  <c r="Q3578" i="17"/>
  <c r="Q3212" i="17"/>
  <c r="Q2487" i="17"/>
  <c r="Q2500" i="17"/>
  <c r="Q260" i="17"/>
  <c r="Q272" i="17"/>
  <c r="Q284" i="17"/>
  <c r="Q632" i="17"/>
  <c r="Q644" i="17"/>
  <c r="Q992" i="17"/>
  <c r="Q1004" i="17"/>
  <c r="Q261" i="17"/>
  <c r="Q273" i="17"/>
  <c r="Q285" i="17"/>
  <c r="Q262" i="17"/>
  <c r="Q274" i="17"/>
  <c r="Q263" i="17"/>
  <c r="Q275" i="17"/>
  <c r="Q623" i="17"/>
  <c r="Q635" i="17"/>
  <c r="Q647" i="17"/>
  <c r="Q995" i="17"/>
  <c r="Q1007" i="17"/>
  <c r="Q265" i="17"/>
  <c r="Q277" i="17"/>
  <c r="Q266" i="17"/>
  <c r="Q278" i="17"/>
  <c r="Q267" i="17"/>
  <c r="Q279" i="17"/>
  <c r="Q264" i="17"/>
  <c r="Q634" i="17"/>
  <c r="Q649" i="17"/>
  <c r="Q994" i="17"/>
  <c r="Q1009" i="17"/>
  <c r="Q1357" i="17"/>
  <c r="Q1369" i="17"/>
  <c r="Q268" i="17"/>
  <c r="Q621" i="17"/>
  <c r="Q636" i="17"/>
  <c r="Q650" i="17"/>
  <c r="Q996" i="17"/>
  <c r="Q1010" i="17"/>
  <c r="Q1358" i="17"/>
  <c r="Q1370" i="17"/>
  <c r="Q269" i="17"/>
  <c r="Q622" i="17"/>
  <c r="Q637" i="17"/>
  <c r="Q997" i="17"/>
  <c r="Q1011" i="17"/>
  <c r="Q1359" i="17"/>
  <c r="Q1371" i="17"/>
  <c r="Q270" i="17"/>
  <c r="Q624" i="17"/>
  <c r="Q638" i="17"/>
  <c r="Q271" i="17"/>
  <c r="Q625" i="17"/>
  <c r="Q639" i="17"/>
  <c r="Q276" i="17"/>
  <c r="Q626" i="17"/>
  <c r="Q640" i="17"/>
  <c r="Q280" i="17"/>
  <c r="Q627" i="17"/>
  <c r="Q641" i="17"/>
  <c r="Q259" i="17"/>
  <c r="Q631" i="17"/>
  <c r="Q989" i="17"/>
  <c r="Q1008" i="17"/>
  <c r="Q1362" i="17"/>
  <c r="Q1377" i="17"/>
  <c r="Q1720" i="17"/>
  <c r="Q1732" i="17"/>
  <c r="Q1744" i="17"/>
  <c r="Q2092" i="17"/>
  <c r="Q2104" i="17"/>
  <c r="Q281" i="17"/>
  <c r="Q633" i="17"/>
  <c r="Q990" i="17"/>
  <c r="Q1012" i="17"/>
  <c r="Q1363" i="17"/>
  <c r="Q1378" i="17"/>
  <c r="Q1721" i="17"/>
  <c r="Q1733" i="17"/>
  <c r="Q1745" i="17"/>
  <c r="Q2093" i="17"/>
  <c r="Q2105" i="17"/>
  <c r="Q282" i="17"/>
  <c r="Q642" i="17"/>
  <c r="Q991" i="17"/>
  <c r="Q1013" i="17"/>
  <c r="Q1364" i="17"/>
  <c r="Q1379" i="17"/>
  <c r="Q283" i="17"/>
  <c r="Q643" i="17"/>
  <c r="Q646" i="17"/>
  <c r="Q999" i="17"/>
  <c r="Q1352" i="17"/>
  <c r="Q1367" i="17"/>
  <c r="Q648" i="17"/>
  <c r="Q1000" i="17"/>
  <c r="Q1353" i="17"/>
  <c r="Q1368" i="17"/>
  <c r="Q1726" i="17"/>
  <c r="Q1738" i="17"/>
  <c r="Q645" i="17"/>
  <c r="Q1002" i="17"/>
  <c r="Q1360" i="17"/>
  <c r="Q1717" i="17"/>
  <c r="Q1734" i="17"/>
  <c r="Q2085" i="17"/>
  <c r="Q2099" i="17"/>
  <c r="Q2455" i="17"/>
  <c r="Q2467" i="17"/>
  <c r="Q2815" i="17"/>
  <c r="Q2827" i="17"/>
  <c r="Q2839" i="17"/>
  <c r="Q1003" i="17"/>
  <c r="Q1361" i="17"/>
  <c r="Q1718" i="17"/>
  <c r="Q1735" i="17"/>
  <c r="Q2086" i="17"/>
  <c r="Q2100" i="17"/>
  <c r="Q2456" i="17"/>
  <c r="Q2468" i="17"/>
  <c r="Q2816" i="17"/>
  <c r="Q2828" i="17"/>
  <c r="Q2840" i="17"/>
  <c r="Q1005" i="17"/>
  <c r="Q1365" i="17"/>
  <c r="Q1719" i="17"/>
  <c r="Q1736" i="17"/>
  <c r="Q2087" i="17"/>
  <c r="Q2101" i="17"/>
  <c r="Q2457" i="17"/>
  <c r="Q2469" i="17"/>
  <c r="Q256" i="17"/>
  <c r="Q1006" i="17"/>
  <c r="Q1366" i="17"/>
  <c r="Q1722" i="17"/>
  <c r="Q1737" i="17"/>
  <c r="Q2088" i="17"/>
  <c r="Q2102" i="17"/>
  <c r="Q257" i="17"/>
  <c r="Q1014" i="17"/>
  <c r="Q1372" i="17"/>
  <c r="Q1723" i="17"/>
  <c r="Q1739" i="17"/>
  <c r="Q2089" i="17"/>
  <c r="Q2103" i="17"/>
  <c r="Q258" i="17"/>
  <c r="Q1015" i="17"/>
  <c r="Q1373" i="17"/>
  <c r="Q1724" i="17"/>
  <c r="Q1740" i="17"/>
  <c r="Q2090" i="17"/>
  <c r="Q2106" i="17"/>
  <c r="Q986" i="17"/>
  <c r="Q1374" i="17"/>
  <c r="Q1725" i="17"/>
  <c r="Q1741" i="17"/>
  <c r="Q2091" i="17"/>
  <c r="Q2107" i="17"/>
  <c r="Q2449" i="17"/>
  <c r="Q2461" i="17"/>
  <c r="Q2473" i="17"/>
  <c r="Q629" i="17"/>
  <c r="Q998" i="17"/>
  <c r="Q1355" i="17"/>
  <c r="Q1730" i="17"/>
  <c r="Q1376" i="17"/>
  <c r="Q2097" i="17"/>
  <c r="Q2452" i="17"/>
  <c r="Q2471" i="17"/>
  <c r="Q2817" i="17"/>
  <c r="Q2831" i="17"/>
  <c r="Q3179" i="17"/>
  <c r="Q3191" i="17"/>
  <c r="Q3203" i="17"/>
  <c r="Q3551" i="17"/>
  <c r="Q3563" i="17"/>
  <c r="Q1380" i="17"/>
  <c r="Q2098" i="17"/>
  <c r="Q2453" i="17"/>
  <c r="Q2472" i="17"/>
  <c r="Q2818" i="17"/>
  <c r="Q2832" i="17"/>
  <c r="Q3180" i="17"/>
  <c r="Q3192" i="17"/>
  <c r="Q3204" i="17"/>
  <c r="Q3552" i="17"/>
  <c r="Q3564" i="17"/>
  <c r="Q2108" i="17"/>
  <c r="Q2454" i="17"/>
  <c r="Q2474" i="17"/>
  <c r="Q2819" i="17"/>
  <c r="Q2833" i="17"/>
  <c r="Q987" i="17"/>
  <c r="Q1727" i="17"/>
  <c r="Q2109" i="17"/>
  <c r="Q2458" i="17"/>
  <c r="Q2475" i="17"/>
  <c r="Q2820" i="17"/>
  <c r="Q2834" i="17"/>
  <c r="Q988" i="17"/>
  <c r="Q1728" i="17"/>
  <c r="Q2110" i="17"/>
  <c r="Q2459" i="17"/>
  <c r="Q2476" i="17"/>
  <c r="Q2821" i="17"/>
  <c r="Q2835" i="17"/>
  <c r="Q628" i="17"/>
  <c r="Q993" i="17"/>
  <c r="Q1729" i="17"/>
  <c r="Q2111" i="17"/>
  <c r="Q2460" i="17"/>
  <c r="Q2822" i="17"/>
  <c r="Q2836" i="17"/>
  <c r="Q630" i="17"/>
  <c r="Q1001" i="17"/>
  <c r="Q1731" i="17"/>
  <c r="Q2082" i="17"/>
  <c r="Q2462" i="17"/>
  <c r="Q2823" i="17"/>
  <c r="Q2837" i="17"/>
  <c r="Q3185" i="17"/>
  <c r="Q3197" i="17"/>
  <c r="Q1742" i="17"/>
  <c r="Q2083" i="17"/>
  <c r="Q2463" i="17"/>
  <c r="Q2824" i="17"/>
  <c r="Q2838" i="17"/>
  <c r="Q1356" i="17"/>
  <c r="Q2095" i="17"/>
  <c r="Q2450" i="17"/>
  <c r="Q2466" i="17"/>
  <c r="Q1351" i="17"/>
  <c r="Q2084" i="17"/>
  <c r="Q2447" i="17"/>
  <c r="Q3193" i="17"/>
  <c r="Q3545" i="17"/>
  <c r="Q3559" i="17"/>
  <c r="Q1354" i="17"/>
  <c r="Q2094" i="17"/>
  <c r="Q2448" i="17"/>
  <c r="Q3194" i="17"/>
  <c r="Q3546" i="17"/>
  <c r="Q3560" i="17"/>
  <c r="Q1375" i="17"/>
  <c r="Q2096" i="17"/>
  <c r="Q2451" i="17"/>
  <c r="Q2812" i="17"/>
  <c r="Q3178" i="17"/>
  <c r="Q3195" i="17"/>
  <c r="Q3547" i="17"/>
  <c r="Q3561" i="17"/>
  <c r="Q2464" i="17"/>
  <c r="Q2813" i="17"/>
  <c r="Q2465" i="17"/>
  <c r="Q2814" i="17"/>
  <c r="Q3182" i="17"/>
  <c r="Q3198" i="17"/>
  <c r="Q3549" i="17"/>
  <c r="Q3565" i="17"/>
  <c r="Q2470" i="17"/>
  <c r="Q2825" i="17"/>
  <c r="Q3183" i="17"/>
  <c r="Q3199" i="17"/>
  <c r="Q3550" i="17"/>
  <c r="Q3566" i="17"/>
  <c r="Q2826" i="17"/>
  <c r="Q3184" i="17"/>
  <c r="Q3200" i="17"/>
  <c r="Q3553" i="17"/>
  <c r="Q3567" i="17"/>
  <c r="Q1746" i="17"/>
  <c r="Q3189" i="17"/>
  <c r="Q3206" i="17"/>
  <c r="Q3543" i="17"/>
  <c r="Q3557" i="17"/>
  <c r="Q3571" i="17"/>
  <c r="Q3190" i="17"/>
  <c r="Q3207" i="17"/>
  <c r="Q3544" i="17"/>
  <c r="Q3558" i="17"/>
  <c r="Q3572" i="17"/>
  <c r="Q2829" i="17"/>
  <c r="Q3181" i="17"/>
  <c r="Q3548" i="17"/>
  <c r="Q2830" i="17"/>
  <c r="Q3186" i="17"/>
  <c r="Q3554" i="17"/>
  <c r="Q2841" i="17"/>
  <c r="Q3187" i="17"/>
  <c r="Q3555" i="17"/>
  <c r="Q3188" i="17"/>
  <c r="Q3556" i="17"/>
  <c r="Q3205" i="17"/>
  <c r="Q3570" i="17"/>
  <c r="Q1743" i="17"/>
  <c r="Q3562" i="17"/>
  <c r="Q3568" i="17"/>
  <c r="Q3569" i="17"/>
  <c r="Q3196" i="17"/>
  <c r="Q3201" i="17"/>
  <c r="Q3202" i="17"/>
  <c r="Q236" i="17"/>
  <c r="Q248" i="17"/>
  <c r="Q596" i="17"/>
  <c r="Q608" i="17"/>
  <c r="Q620" i="17"/>
  <c r="Q956" i="17"/>
  <c r="Q968" i="17"/>
  <c r="Q980" i="17"/>
  <c r="Q225" i="17"/>
  <c r="Q237" i="17"/>
  <c r="Q249" i="17"/>
  <c r="Q226" i="17"/>
  <c r="Q238" i="17"/>
  <c r="Q250" i="17"/>
  <c r="Q227" i="17"/>
  <c r="Q239" i="17"/>
  <c r="Q251" i="17"/>
  <c r="Q599" i="17"/>
  <c r="Q611" i="17"/>
  <c r="Q959" i="17"/>
  <c r="Q971" i="17"/>
  <c r="Q983" i="17"/>
  <c r="Q229" i="17"/>
  <c r="Q241" i="17"/>
  <c r="Q253" i="17"/>
  <c r="Q230" i="17"/>
  <c r="Q242" i="17"/>
  <c r="Q254" i="17"/>
  <c r="Q231" i="17"/>
  <c r="Q243" i="17"/>
  <c r="Q255" i="17"/>
  <c r="Q234" i="17"/>
  <c r="Q591" i="17"/>
  <c r="Q605" i="17"/>
  <c r="Q619" i="17"/>
  <c r="Q965" i="17"/>
  <c r="Q979" i="17"/>
  <c r="Q1321" i="17"/>
  <c r="Q1333" i="17"/>
  <c r="Q1345" i="17"/>
  <c r="Q235" i="17"/>
  <c r="Q592" i="17"/>
  <c r="Q606" i="17"/>
  <c r="Q966" i="17"/>
  <c r="Q981" i="17"/>
  <c r="Q1322" i="17"/>
  <c r="Q1334" i="17"/>
  <c r="Q1346" i="17"/>
  <c r="Q240" i="17"/>
  <c r="Q593" i="17"/>
  <c r="Q607" i="17"/>
  <c r="Q967" i="17"/>
  <c r="Q982" i="17"/>
  <c r="Q1323" i="17"/>
  <c r="Q1335" i="17"/>
  <c r="Q1347" i="17"/>
  <c r="Q244" i="17"/>
  <c r="Q594" i="17"/>
  <c r="Q609" i="17"/>
  <c r="Q245" i="17"/>
  <c r="Q595" i="17"/>
  <c r="Q610" i="17"/>
  <c r="Q246" i="17"/>
  <c r="Q597" i="17"/>
  <c r="Q612" i="17"/>
  <c r="Q247" i="17"/>
  <c r="Q598" i="17"/>
  <c r="Q613" i="17"/>
  <c r="Q601" i="17"/>
  <c r="Q972" i="17"/>
  <c r="Q1329" i="17"/>
  <c r="Q1344" i="17"/>
  <c r="Q1696" i="17"/>
  <c r="Q1708" i="17"/>
  <c r="Q2056" i="17"/>
  <c r="Q2068" i="17"/>
  <c r="Q2080" i="17"/>
  <c r="Q602" i="17"/>
  <c r="Q973" i="17"/>
  <c r="Q1330" i="17"/>
  <c r="Q1348" i="17"/>
  <c r="Q1697" i="17"/>
  <c r="Q1709" i="17"/>
  <c r="Q2057" i="17"/>
  <c r="Q2069" i="17"/>
  <c r="Q2081" i="17"/>
  <c r="Q603" i="17"/>
  <c r="Q955" i="17"/>
  <c r="Q974" i="17"/>
  <c r="Q1331" i="17"/>
  <c r="Q1349" i="17"/>
  <c r="Q604" i="17"/>
  <c r="Q228" i="17"/>
  <c r="Q615" i="17"/>
  <c r="Q960" i="17"/>
  <c r="Q977" i="17"/>
  <c r="Q1337" i="17"/>
  <c r="Q232" i="17"/>
  <c r="Q616" i="17"/>
  <c r="Q961" i="17"/>
  <c r="Q978" i="17"/>
  <c r="Q1320" i="17"/>
  <c r="Q1338" i="17"/>
  <c r="Q1690" i="17"/>
  <c r="Q1702" i="17"/>
  <c r="Q1714" i="17"/>
  <c r="Q969" i="17"/>
  <c r="Q1332" i="17"/>
  <c r="Q1686" i="17"/>
  <c r="Q1701" i="17"/>
  <c r="Q2055" i="17"/>
  <c r="Q2071" i="17"/>
  <c r="Q2419" i="17"/>
  <c r="Q2431" i="17"/>
  <c r="Q2443" i="17"/>
  <c r="Q2791" i="17"/>
  <c r="Q2803" i="17"/>
  <c r="Q233" i="17"/>
  <c r="Q970" i="17"/>
  <c r="Q1336" i="17"/>
  <c r="Q1687" i="17"/>
  <c r="Q1703" i="17"/>
  <c r="Q2058" i="17"/>
  <c r="Q2072" i="17"/>
  <c r="Q2420" i="17"/>
  <c r="Q2432" i="17"/>
  <c r="Q2444" i="17"/>
  <c r="Q2792" i="17"/>
  <c r="Q2804" i="17"/>
  <c r="Q252" i="17"/>
  <c r="Q975" i="17"/>
  <c r="Q1339" i="17"/>
  <c r="Q1688" i="17"/>
  <c r="Q1704" i="17"/>
  <c r="Q2059" i="17"/>
  <c r="Q2073" i="17"/>
  <c r="Q2421" i="17"/>
  <c r="Q2433" i="17"/>
  <c r="Q2445" i="17"/>
  <c r="Q976" i="17"/>
  <c r="Q1340" i="17"/>
  <c r="Q1689" i="17"/>
  <c r="Q1705" i="17"/>
  <c r="Q2060" i="17"/>
  <c r="Q2074" i="17"/>
  <c r="Q590" i="17"/>
  <c r="Q984" i="17"/>
  <c r="Q1341" i="17"/>
  <c r="Q1691" i="17"/>
  <c r="Q1706" i="17"/>
  <c r="Q2061" i="17"/>
  <c r="Q2075" i="17"/>
  <c r="Q600" i="17"/>
  <c r="Q985" i="17"/>
  <c r="Q1342" i="17"/>
  <c r="Q1692" i="17"/>
  <c r="Q1707" i="17"/>
  <c r="Q2062" i="17"/>
  <c r="Q2076" i="17"/>
  <c r="Q614" i="17"/>
  <c r="Q1343" i="17"/>
  <c r="Q1693" i="17"/>
  <c r="Q1710" i="17"/>
  <c r="Q2063" i="17"/>
  <c r="Q2077" i="17"/>
  <c r="Q2425" i="17"/>
  <c r="Q2437" i="17"/>
  <c r="Q963" i="17"/>
  <c r="Q1327" i="17"/>
  <c r="Q1699" i="17"/>
  <c r="Q1715" i="17"/>
  <c r="Q958" i="17"/>
  <c r="Q1712" i="17"/>
  <c r="Q2065" i="17"/>
  <c r="Q2416" i="17"/>
  <c r="Q2435" i="17"/>
  <c r="Q2787" i="17"/>
  <c r="Q2801" i="17"/>
  <c r="Q3155" i="17"/>
  <c r="Q3167" i="17"/>
  <c r="Q3515" i="17"/>
  <c r="Q3527" i="17"/>
  <c r="Q3539" i="17"/>
  <c r="Q962" i="17"/>
  <c r="Q1713" i="17"/>
  <c r="Q2066" i="17"/>
  <c r="Q2417" i="17"/>
  <c r="Q2436" i="17"/>
  <c r="Q2788" i="17"/>
  <c r="Q2802" i="17"/>
  <c r="Q3156" i="17"/>
  <c r="Q3168" i="17"/>
  <c r="Q3516" i="17"/>
  <c r="Q3528" i="17"/>
  <c r="Q3540" i="17"/>
  <c r="Q964" i="17"/>
  <c r="Q1716" i="17"/>
  <c r="Q2067" i="17"/>
  <c r="Q2418" i="17"/>
  <c r="Q2438" i="17"/>
  <c r="Q2789" i="17"/>
  <c r="Q2805" i="17"/>
  <c r="Q617" i="17"/>
  <c r="Q1324" i="17"/>
  <c r="Q2070" i="17"/>
  <c r="Q2422" i="17"/>
  <c r="Q2439" i="17"/>
  <c r="Q2790" i="17"/>
  <c r="Q2806" i="17"/>
  <c r="Q618" i="17"/>
  <c r="Q1325" i="17"/>
  <c r="Q2078" i="17"/>
  <c r="Q2423" i="17"/>
  <c r="Q2440" i="17"/>
  <c r="Q2793" i="17"/>
  <c r="Q2807" i="17"/>
  <c r="Q1326" i="17"/>
  <c r="Q2079" i="17"/>
  <c r="Q2424" i="17"/>
  <c r="Q2441" i="17"/>
  <c r="Q2794" i="17"/>
  <c r="Q2808" i="17"/>
  <c r="Q1328" i="17"/>
  <c r="Q2426" i="17"/>
  <c r="Q2442" i="17"/>
  <c r="Q2781" i="17"/>
  <c r="Q2795" i="17"/>
  <c r="Q2809" i="17"/>
  <c r="Q3149" i="17"/>
  <c r="Q3161" i="17"/>
  <c r="Q3173" i="17"/>
  <c r="Q1350" i="17"/>
  <c r="Q1694" i="17"/>
  <c r="Q2051" i="17"/>
  <c r="Q2427" i="17"/>
  <c r="Q2446" i="17"/>
  <c r="Q2782" i="17"/>
  <c r="Q2796" i="17"/>
  <c r="Q2810" i="17"/>
  <c r="Q1700" i="17"/>
  <c r="Q2054" i="17"/>
  <c r="Q2430" i="17"/>
  <c r="Q2800" i="17"/>
  <c r="Q3160" i="17"/>
  <c r="Q3176" i="17"/>
  <c r="Q3517" i="17"/>
  <c r="Q3531" i="17"/>
  <c r="Q2811" i="17"/>
  <c r="Q3162" i="17"/>
  <c r="Q3177" i="17"/>
  <c r="Q3518" i="17"/>
  <c r="Q3532" i="17"/>
  <c r="Q3147" i="17"/>
  <c r="Q3163" i="17"/>
  <c r="Q3519" i="17"/>
  <c r="Q3533" i="17"/>
  <c r="Q3150" i="17"/>
  <c r="Q3165" i="17"/>
  <c r="Q3521" i="17"/>
  <c r="Q3535" i="17"/>
  <c r="Q2783" i="17"/>
  <c r="Q3151" i="17"/>
  <c r="Q3166" i="17"/>
  <c r="Q3522" i="17"/>
  <c r="Q3536" i="17"/>
  <c r="Q1695" i="17"/>
  <c r="Q2784" i="17"/>
  <c r="Q3152" i="17"/>
  <c r="Q3169" i="17"/>
  <c r="Q3523" i="17"/>
  <c r="Q3537" i="17"/>
  <c r="Q2053" i="17"/>
  <c r="Q2429" i="17"/>
  <c r="Q2798" i="17"/>
  <c r="Q3158" i="17"/>
  <c r="Q3174" i="17"/>
  <c r="Q3513" i="17"/>
  <c r="Q3529" i="17"/>
  <c r="Q957" i="17"/>
  <c r="Q2064" i="17"/>
  <c r="Q2434" i="17"/>
  <c r="Q2799" i="17"/>
  <c r="Q3159" i="17"/>
  <c r="Q3175" i="17"/>
  <c r="Q3514" i="17"/>
  <c r="Q3530" i="17"/>
  <c r="Q2785" i="17"/>
  <c r="Q3170" i="17"/>
  <c r="Q3538" i="17"/>
  <c r="Q2786" i="17"/>
  <c r="Q3171" i="17"/>
  <c r="Q3541" i="17"/>
  <c r="Q2797" i="17"/>
  <c r="Q3172" i="17"/>
  <c r="Q3542" i="17"/>
  <c r="Q2052" i="17"/>
  <c r="Q2428" i="17"/>
  <c r="Q3512" i="17"/>
  <c r="Q1711" i="17"/>
  <c r="Q3157" i="17"/>
  <c r="Q3526" i="17"/>
  <c r="Q3520" i="17"/>
  <c r="Q3524" i="17"/>
  <c r="Q1698" i="17"/>
  <c r="Q3525" i="17"/>
  <c r="Q3534" i="17"/>
  <c r="Q3148" i="17"/>
  <c r="Q3153" i="17"/>
  <c r="Q3154" i="17"/>
  <c r="Q3164" i="17"/>
  <c r="Q200" i="17"/>
  <c r="Q212" i="17"/>
  <c r="Q224" i="17"/>
  <c r="Q560" i="17"/>
  <c r="Q572" i="17"/>
  <c r="Q584" i="17"/>
  <c r="Q932" i="17"/>
  <c r="Q944" i="17"/>
  <c r="Q201" i="17"/>
  <c r="Q213" i="17"/>
  <c r="Q561" i="17"/>
  <c r="Q202" i="17"/>
  <c r="Q214" i="17"/>
  <c r="Q562" i="17"/>
  <c r="Q203" i="17"/>
  <c r="Q215" i="17"/>
  <c r="Q563" i="17"/>
  <c r="Q575" i="17"/>
  <c r="Q587" i="17"/>
  <c r="Q935" i="17"/>
  <c r="Q947" i="17"/>
  <c r="Q205" i="17"/>
  <c r="Q217" i="17"/>
  <c r="Q565" i="17"/>
  <c r="Q194" i="17"/>
  <c r="Q206" i="17"/>
  <c r="Q218" i="17"/>
  <c r="Q566" i="17"/>
  <c r="Q195" i="17"/>
  <c r="Q207" i="17"/>
  <c r="Q219" i="17"/>
  <c r="Q208" i="17"/>
  <c r="Q577" i="17"/>
  <c r="Q937" i="17"/>
  <c r="Q951" i="17"/>
  <c r="Q1297" i="17"/>
  <c r="Q1309" i="17"/>
  <c r="Q209" i="17"/>
  <c r="Q578" i="17"/>
  <c r="Q924" i="17"/>
  <c r="Q938" i="17"/>
  <c r="Q952" i="17"/>
  <c r="Q1298" i="17"/>
  <c r="Q1310" i="17"/>
  <c r="Q210" i="17"/>
  <c r="Q559" i="17"/>
  <c r="Q579" i="17"/>
  <c r="Q925" i="17"/>
  <c r="Q939" i="17"/>
  <c r="Q953" i="17"/>
  <c r="Q1299" i="17"/>
  <c r="Q1311" i="17"/>
  <c r="Q211" i="17"/>
  <c r="Q564" i="17"/>
  <c r="Q580" i="17"/>
  <c r="Q216" i="17"/>
  <c r="Q567" i="17"/>
  <c r="Q581" i="17"/>
  <c r="Q220" i="17"/>
  <c r="Q568" i="17"/>
  <c r="Q582" i="17"/>
  <c r="Q221" i="17"/>
  <c r="Q569" i="17"/>
  <c r="Q583" i="17"/>
  <c r="Q196" i="17"/>
  <c r="Q222" i="17"/>
  <c r="Q197" i="17"/>
  <c r="Q931" i="17"/>
  <c r="Q950" i="17"/>
  <c r="Q1296" i="17"/>
  <c r="Q1314" i="17"/>
  <c r="Q1660" i="17"/>
  <c r="Q1672" i="17"/>
  <c r="Q1684" i="17"/>
  <c r="Q2020" i="17"/>
  <c r="Q2032" i="17"/>
  <c r="Q2044" i="17"/>
  <c r="Q198" i="17"/>
  <c r="Q570" i="17"/>
  <c r="Q933" i="17"/>
  <c r="Q954" i="17"/>
  <c r="Q1300" i="17"/>
  <c r="Q1315" i="17"/>
  <c r="Q1661" i="17"/>
  <c r="Q1673" i="17"/>
  <c r="Q1685" i="17"/>
  <c r="Q2021" i="17"/>
  <c r="Q2033" i="17"/>
  <c r="Q2045" i="17"/>
  <c r="Q199" i="17"/>
  <c r="Q571" i="17"/>
  <c r="Q934" i="17"/>
  <c r="Q1301" i="17"/>
  <c r="Q1316" i="17"/>
  <c r="Q204" i="17"/>
  <c r="Q573" i="17"/>
  <c r="Q576" i="17"/>
  <c r="Q941" i="17"/>
  <c r="Q1289" i="17"/>
  <c r="Q1304" i="17"/>
  <c r="Q1319" i="17"/>
  <c r="Q585" i="17"/>
  <c r="Q942" i="17"/>
  <c r="Q1290" i="17"/>
  <c r="Q1305" i="17"/>
  <c r="Q1666" i="17"/>
  <c r="Q1678" i="17"/>
  <c r="Q223" i="17"/>
  <c r="Q574" i="17"/>
  <c r="Q936" i="17"/>
  <c r="Q1306" i="17"/>
  <c r="Q1669" i="17"/>
  <c r="Q2027" i="17"/>
  <c r="Q2041" i="17"/>
  <c r="Q2395" i="17"/>
  <c r="Q2407" i="17"/>
  <c r="Q2755" i="17"/>
  <c r="Q2767" i="17"/>
  <c r="Q2779" i="17"/>
  <c r="Q586" i="17"/>
  <c r="Q940" i="17"/>
  <c r="Q1307" i="17"/>
  <c r="Q1655" i="17"/>
  <c r="Q1670" i="17"/>
  <c r="Q2028" i="17"/>
  <c r="Q2042" i="17"/>
  <c r="Q2396" i="17"/>
  <c r="Q2408" i="17"/>
  <c r="Q2756" i="17"/>
  <c r="Q2768" i="17"/>
  <c r="Q2780" i="17"/>
  <c r="Q588" i="17"/>
  <c r="Q943" i="17"/>
  <c r="Q1308" i="17"/>
  <c r="Q1656" i="17"/>
  <c r="Q1671" i="17"/>
  <c r="Q2029" i="17"/>
  <c r="Q2043" i="17"/>
  <c r="Q2385" i="17"/>
  <c r="Q2397" i="17"/>
  <c r="Q2409" i="17"/>
  <c r="Q589" i="17"/>
  <c r="Q945" i="17"/>
  <c r="Q1312" i="17"/>
  <c r="Q1657" i="17"/>
  <c r="Q1674" i="17"/>
  <c r="Q2030" i="17"/>
  <c r="Q2046" i="17"/>
  <c r="Q946" i="17"/>
  <c r="Q1313" i="17"/>
  <c r="Q1658" i="17"/>
  <c r="Q1675" i="17"/>
  <c r="Q2031" i="17"/>
  <c r="Q2047" i="17"/>
  <c r="Q948" i="17"/>
  <c r="Q1291" i="17"/>
  <c r="Q1317" i="17"/>
  <c r="Q1659" i="17"/>
  <c r="Q1676" i="17"/>
  <c r="Q2034" i="17"/>
  <c r="Q2048" i="17"/>
  <c r="Q949" i="17"/>
  <c r="Q1292" i="17"/>
  <c r="Q1318" i="17"/>
  <c r="Q1662" i="17"/>
  <c r="Q1677" i="17"/>
  <c r="Q2035" i="17"/>
  <c r="Q2049" i="17"/>
  <c r="Q2389" i="17"/>
  <c r="Q2401" i="17"/>
  <c r="Q2413" i="17"/>
  <c r="Q929" i="17"/>
  <c r="Q1302" i="17"/>
  <c r="Q1667" i="17"/>
  <c r="Q1682" i="17"/>
  <c r="Q1294" i="17"/>
  <c r="Q1664" i="17"/>
  <c r="Q2026" i="17"/>
  <c r="Q2399" i="17"/>
  <c r="Q2759" i="17"/>
  <c r="Q2773" i="17"/>
  <c r="Q3119" i="17"/>
  <c r="Q3131" i="17"/>
  <c r="Q3143" i="17"/>
  <c r="Q3491" i="17"/>
  <c r="Q3503" i="17"/>
  <c r="Q1295" i="17"/>
  <c r="Q1665" i="17"/>
  <c r="Q2036" i="17"/>
  <c r="Q2400" i="17"/>
  <c r="Q2760" i="17"/>
  <c r="Q2774" i="17"/>
  <c r="Q3120" i="17"/>
  <c r="Q3132" i="17"/>
  <c r="Q3144" i="17"/>
  <c r="Q3492" i="17"/>
  <c r="Q3504" i="17"/>
  <c r="Q1303" i="17"/>
  <c r="Q1668" i="17"/>
  <c r="Q2037" i="17"/>
  <c r="Q2402" i="17"/>
  <c r="Q2761" i="17"/>
  <c r="Q2775" i="17"/>
  <c r="Q1679" i="17"/>
  <c r="Q2038" i="17"/>
  <c r="Q2386" i="17"/>
  <c r="Q2403" i="17"/>
  <c r="Q2762" i="17"/>
  <c r="Q2776" i="17"/>
  <c r="Q1680" i="17"/>
  <c r="Q2039" i="17"/>
  <c r="Q2387" i="17"/>
  <c r="Q2404" i="17"/>
  <c r="Q2763" i="17"/>
  <c r="Q2777" i="17"/>
  <c r="Q1681" i="17"/>
  <c r="Q2040" i="17"/>
  <c r="Q2388" i="17"/>
  <c r="Q2405" i="17"/>
  <c r="Q2750" i="17"/>
  <c r="Q2764" i="17"/>
  <c r="Q2778" i="17"/>
  <c r="Q1683" i="17"/>
  <c r="Q2050" i="17"/>
  <c r="Q2390" i="17"/>
  <c r="Q2406" i="17"/>
  <c r="Q2751" i="17"/>
  <c r="Q2765" i="17"/>
  <c r="Q3125" i="17"/>
  <c r="Q3137" i="17"/>
  <c r="Q926" i="17"/>
  <c r="Q2391" i="17"/>
  <c r="Q2410" i="17"/>
  <c r="Q2752" i="17"/>
  <c r="Q2766" i="17"/>
  <c r="Q930" i="17"/>
  <c r="Q2024" i="17"/>
  <c r="Q2394" i="17"/>
  <c r="Q2414" i="17"/>
  <c r="Q2758" i="17"/>
  <c r="Q3128" i="17"/>
  <c r="Q3145" i="17"/>
  <c r="Q3487" i="17"/>
  <c r="Q3501" i="17"/>
  <c r="Q2769" i="17"/>
  <c r="Q3129" i="17"/>
  <c r="Q3146" i="17"/>
  <c r="Q3488" i="17"/>
  <c r="Q3502" i="17"/>
  <c r="Q2770" i="17"/>
  <c r="Q3130" i="17"/>
  <c r="Q3489" i="17"/>
  <c r="Q3505" i="17"/>
  <c r="Q2392" i="17"/>
  <c r="Q2771" i="17"/>
  <c r="Q2393" i="17"/>
  <c r="Q2772" i="17"/>
  <c r="Q3117" i="17"/>
  <c r="Q3134" i="17"/>
  <c r="Q3493" i="17"/>
  <c r="Q3507" i="17"/>
  <c r="Q1663" i="17"/>
  <c r="Q2398" i="17"/>
  <c r="Q3118" i="17"/>
  <c r="Q3135" i="17"/>
  <c r="Q3494" i="17"/>
  <c r="Q3508" i="17"/>
  <c r="Q2022" i="17"/>
  <c r="Q2411" i="17"/>
  <c r="Q3121" i="17"/>
  <c r="Q3136" i="17"/>
  <c r="Q3481" i="17"/>
  <c r="Q3495" i="17"/>
  <c r="Q3509" i="17"/>
  <c r="Q928" i="17"/>
  <c r="Q2754" i="17"/>
  <c r="Q3126" i="17"/>
  <c r="Q3141" i="17"/>
  <c r="Q3485" i="17"/>
  <c r="Q3499" i="17"/>
  <c r="Q1293" i="17"/>
  <c r="Q2757" i="17"/>
  <c r="Q3127" i="17"/>
  <c r="Q3142" i="17"/>
  <c r="Q3486" i="17"/>
  <c r="Q3500" i="17"/>
  <c r="Q3122" i="17"/>
  <c r="Q3496" i="17"/>
  <c r="Q3123" i="17"/>
  <c r="Q3497" i="17"/>
  <c r="Q927" i="17"/>
  <c r="Q3124" i="17"/>
  <c r="Q3498" i="17"/>
  <c r="Q2023" i="17"/>
  <c r="Q2412" i="17"/>
  <c r="Q3133" i="17"/>
  <c r="Q3506" i="17"/>
  <c r="Q2025" i="17"/>
  <c r="Q2415" i="17"/>
  <c r="Q3138" i="17"/>
  <c r="Q3510" i="17"/>
  <c r="Q3139" i="17"/>
  <c r="Q3511" i="17"/>
  <c r="Q3140" i="17"/>
  <c r="Q3484" i="17"/>
  <c r="Q2753" i="17"/>
  <c r="Q3116" i="17"/>
  <c r="Q3490" i="17"/>
  <c r="Q3482" i="17"/>
  <c r="Q3483" i="17"/>
  <c r="Q164" i="17"/>
  <c r="Q176" i="17"/>
  <c r="Q188" i="17"/>
  <c r="Q536" i="17"/>
  <c r="Q548" i="17"/>
  <c r="Q896" i="17"/>
  <c r="Q908" i="17"/>
  <c r="Q920" i="17"/>
  <c r="Q165" i="17"/>
  <c r="Q177" i="17"/>
  <c r="Q189" i="17"/>
  <c r="Q537" i="17"/>
  <c r="Q549" i="17"/>
  <c r="Q166" i="17"/>
  <c r="Q178" i="17"/>
  <c r="Q190" i="17"/>
  <c r="Q538" i="17"/>
  <c r="Q550" i="17"/>
  <c r="Q167" i="17"/>
  <c r="Q179" i="17"/>
  <c r="Q191" i="17"/>
  <c r="Q539" i="17"/>
  <c r="Q551" i="17"/>
  <c r="Q899" i="17"/>
  <c r="Q911" i="17"/>
  <c r="Q923" i="17"/>
  <c r="Q169" i="17"/>
  <c r="Q181" i="17"/>
  <c r="Q193" i="17"/>
  <c r="Q529" i="17"/>
  <c r="Q541" i="17"/>
  <c r="Q553" i="17"/>
  <c r="Q170" i="17"/>
  <c r="Q182" i="17"/>
  <c r="Q530" i="17"/>
  <c r="Q542" i="17"/>
  <c r="Q554" i="17"/>
  <c r="Q171" i="17"/>
  <c r="Q183" i="17"/>
  <c r="Q175" i="17"/>
  <c r="Q533" i="17"/>
  <c r="Q557" i="17"/>
  <c r="Q907" i="17"/>
  <c r="Q922" i="17"/>
  <c r="Q1261" i="17"/>
  <c r="Q1273" i="17"/>
  <c r="Q1285" i="17"/>
  <c r="Q180" i="17"/>
  <c r="Q534" i="17"/>
  <c r="Q558" i="17"/>
  <c r="Q894" i="17"/>
  <c r="Q909" i="17"/>
  <c r="Q1262" i="17"/>
  <c r="Q1274" i="17"/>
  <c r="Q1286" i="17"/>
  <c r="Q184" i="17"/>
  <c r="Q535" i="17"/>
  <c r="Q895" i="17"/>
  <c r="Q910" i="17"/>
  <c r="Q1263" i="17"/>
  <c r="Q1275" i="17"/>
  <c r="Q1287" i="17"/>
  <c r="Q185" i="17"/>
  <c r="Q540" i="17"/>
  <c r="Q186" i="17"/>
  <c r="Q543" i="17"/>
  <c r="Q187" i="17"/>
  <c r="Q544" i="17"/>
  <c r="Q192" i="17"/>
  <c r="Q545" i="17"/>
  <c r="Q556" i="17"/>
  <c r="Q914" i="17"/>
  <c r="Q1266" i="17"/>
  <c r="Q1281" i="17"/>
  <c r="Q1636" i="17"/>
  <c r="Q1648" i="17"/>
  <c r="Q1996" i="17"/>
  <c r="Q2008" i="17"/>
  <c r="Q897" i="17"/>
  <c r="Q915" i="17"/>
  <c r="Q1267" i="17"/>
  <c r="Q1282" i="17"/>
  <c r="Q1625" i="17"/>
  <c r="Q1637" i="17"/>
  <c r="Q1649" i="17"/>
  <c r="Q1997" i="17"/>
  <c r="Q2009" i="17"/>
  <c r="Q898" i="17"/>
  <c r="Q916" i="17"/>
  <c r="Q1268" i="17"/>
  <c r="Q1283" i="17"/>
  <c r="Q900" i="17"/>
  <c r="Q917" i="17"/>
  <c r="Q902" i="17"/>
  <c r="Q919" i="17"/>
  <c r="Q1271" i="17"/>
  <c r="Q531" i="17"/>
  <c r="Q903" i="17"/>
  <c r="Q921" i="17"/>
  <c r="Q1272" i="17"/>
  <c r="Q1630" i="17"/>
  <c r="Q1642" i="17"/>
  <c r="Q1654" i="17"/>
  <c r="Q901" i="17"/>
  <c r="Q1278" i="17"/>
  <c r="Q1638" i="17"/>
  <c r="Q1653" i="17"/>
  <c r="Q1999" i="17"/>
  <c r="Q2013" i="17"/>
  <c r="Q2359" i="17"/>
  <c r="Q2371" i="17"/>
  <c r="Q2383" i="17"/>
  <c r="Q2731" i="17"/>
  <c r="Q2743" i="17"/>
  <c r="Q904" i="17"/>
  <c r="Q1279" i="17"/>
  <c r="Q1639" i="17"/>
  <c r="Q2000" i="17"/>
  <c r="Q2014" i="17"/>
  <c r="Q2360" i="17"/>
  <c r="Q2372" i="17"/>
  <c r="Q2384" i="17"/>
  <c r="Q2720" i="17"/>
  <c r="Q2732" i="17"/>
  <c r="Q2744" i="17"/>
  <c r="Q905" i="17"/>
  <c r="Q1280" i="17"/>
  <c r="Q1640" i="17"/>
  <c r="Q2001" i="17"/>
  <c r="Q2015" i="17"/>
  <c r="Q2361" i="17"/>
  <c r="Q2373" i="17"/>
  <c r="Q906" i="17"/>
  <c r="Q1284" i="17"/>
  <c r="Q1626" i="17"/>
  <c r="Q1641" i="17"/>
  <c r="Q2002" i="17"/>
  <c r="Q2016" i="17"/>
  <c r="Q912" i="17"/>
  <c r="Q1259" i="17"/>
  <c r="Q1288" i="17"/>
  <c r="Q1627" i="17"/>
  <c r="Q1643" i="17"/>
  <c r="Q2003" i="17"/>
  <c r="Q2017" i="17"/>
  <c r="Q913" i="17"/>
  <c r="Q1260" i="17"/>
  <c r="Q1628" i="17"/>
  <c r="Q1644" i="17"/>
  <c r="Q1990" i="17"/>
  <c r="Q2004" i="17"/>
  <c r="Q2018" i="17"/>
  <c r="Q918" i="17"/>
  <c r="Q1264" i="17"/>
  <c r="Q1629" i="17"/>
  <c r="Q1645" i="17"/>
  <c r="Q1991" i="17"/>
  <c r="Q2005" i="17"/>
  <c r="Q2019" i="17"/>
  <c r="Q2365" i="17"/>
  <c r="Q2377" i="17"/>
  <c r="Q173" i="17"/>
  <c r="Q552" i="17"/>
  <c r="Q1276" i="17"/>
  <c r="Q1634" i="17"/>
  <c r="Q1651" i="17"/>
  <c r="Q174" i="17"/>
  <c r="Q546" i="17"/>
  <c r="Q1994" i="17"/>
  <c r="Q2363" i="17"/>
  <c r="Q2380" i="17"/>
  <c r="Q2729" i="17"/>
  <c r="Q2745" i="17"/>
  <c r="Q3095" i="17"/>
  <c r="Q3107" i="17"/>
  <c r="Q3455" i="17"/>
  <c r="Q3467" i="17"/>
  <c r="Q3479" i="17"/>
  <c r="Q168" i="17"/>
  <c r="Q547" i="17"/>
  <c r="Q1995" i="17"/>
  <c r="Q2364" i="17"/>
  <c r="Q2381" i="17"/>
  <c r="Q2730" i="17"/>
  <c r="Q2746" i="17"/>
  <c r="Q3096" i="17"/>
  <c r="Q3108" i="17"/>
  <c r="Q3456" i="17"/>
  <c r="Q3468" i="17"/>
  <c r="Q3480" i="17"/>
  <c r="Q172" i="17"/>
  <c r="Q555" i="17"/>
  <c r="Q1998" i="17"/>
  <c r="Q2366" i="17"/>
  <c r="Q2382" i="17"/>
  <c r="Q2733" i="17"/>
  <c r="Q2747" i="17"/>
  <c r="Q1631" i="17"/>
  <c r="Q2006" i="17"/>
  <c r="Q2367" i="17"/>
  <c r="Q2734" i="17"/>
  <c r="Q2748" i="17"/>
  <c r="Q1632" i="17"/>
  <c r="Q2007" i="17"/>
  <c r="Q2368" i="17"/>
  <c r="Q2721" i="17"/>
  <c r="Q2735" i="17"/>
  <c r="Q2749" i="17"/>
  <c r="Q1633" i="17"/>
  <c r="Q2010" i="17"/>
  <c r="Q2369" i="17"/>
  <c r="Q2722" i="17"/>
  <c r="Q2736" i="17"/>
  <c r="Q1635" i="17"/>
  <c r="Q2011" i="17"/>
  <c r="Q2370" i="17"/>
  <c r="Q2723" i="17"/>
  <c r="Q2737" i="17"/>
  <c r="Q3089" i="17"/>
  <c r="Q3101" i="17"/>
  <c r="Q3113" i="17"/>
  <c r="Q1265" i="17"/>
  <c r="Q1646" i="17"/>
  <c r="Q2012" i="17"/>
  <c r="Q2355" i="17"/>
  <c r="Q2374" i="17"/>
  <c r="Q2724" i="17"/>
  <c r="Q2738" i="17"/>
  <c r="Q3090" i="17"/>
  <c r="Q3102" i="17"/>
  <c r="Q1277" i="17"/>
  <c r="Q1652" i="17"/>
  <c r="Q1992" i="17"/>
  <c r="Q2358" i="17"/>
  <c r="Q2378" i="17"/>
  <c r="Q2375" i="17"/>
  <c r="Q3094" i="17"/>
  <c r="Q3112" i="17"/>
  <c r="Q3459" i="17"/>
  <c r="Q3473" i="17"/>
  <c r="Q2376" i="17"/>
  <c r="Q2725" i="17"/>
  <c r="Q3097" i="17"/>
  <c r="Q3114" i="17"/>
  <c r="Q3460" i="17"/>
  <c r="Q3474" i="17"/>
  <c r="Q532" i="17"/>
  <c r="Q2379" i="17"/>
  <c r="Q2726" i="17"/>
  <c r="Q3098" i="17"/>
  <c r="Q3115" i="17"/>
  <c r="Q3461" i="17"/>
  <c r="Q3475" i="17"/>
  <c r="Q1647" i="17"/>
  <c r="Q2727" i="17"/>
  <c r="Q1650" i="17"/>
  <c r="Q2728" i="17"/>
  <c r="Q3100" i="17"/>
  <c r="Q3463" i="17"/>
  <c r="Q3477" i="17"/>
  <c r="Q1993" i="17"/>
  <c r="Q2739" i="17"/>
  <c r="Q3103" i="17"/>
  <c r="Q3464" i="17"/>
  <c r="Q3478" i="17"/>
  <c r="Q2740" i="17"/>
  <c r="Q3086" i="17"/>
  <c r="Q3104" i="17"/>
  <c r="Q3451" i="17"/>
  <c r="Q3465" i="17"/>
  <c r="Q1270" i="17"/>
  <c r="Q2357" i="17"/>
  <c r="Q3092" i="17"/>
  <c r="Q3110" i="17"/>
  <c r="Q3457" i="17"/>
  <c r="Q3471" i="17"/>
  <c r="Q2362" i="17"/>
  <c r="Q3093" i="17"/>
  <c r="Q3111" i="17"/>
  <c r="Q3458" i="17"/>
  <c r="Q3472" i="17"/>
  <c r="Q3452" i="17"/>
  <c r="Q3453" i="17"/>
  <c r="Q2356" i="17"/>
  <c r="Q3454" i="17"/>
  <c r="Q3462" i="17"/>
  <c r="Q3087" i="17"/>
  <c r="Q3466" i="17"/>
  <c r="Q1269" i="17"/>
  <c r="Q3088" i="17"/>
  <c r="Q3469" i="17"/>
  <c r="Q3091" i="17"/>
  <c r="Q3470" i="17"/>
  <c r="Q2742" i="17"/>
  <c r="Q3109" i="17"/>
  <c r="Q3099" i="17"/>
  <c r="Q3105" i="17"/>
  <c r="Q2741" i="17"/>
  <c r="Q3106" i="17"/>
  <c r="Q3476" i="17"/>
  <c r="Q140" i="17"/>
  <c r="Q152" i="17"/>
  <c r="Q500" i="17"/>
  <c r="Q512" i="17"/>
  <c r="Q524" i="17"/>
  <c r="Q872" i="17"/>
  <c r="Q884" i="17"/>
  <c r="Q141" i="17"/>
  <c r="Q153" i="17"/>
  <c r="Q501" i="17"/>
  <c r="Q513" i="17"/>
  <c r="Q525" i="17"/>
  <c r="Q142" i="17"/>
  <c r="Q154" i="17"/>
  <c r="Q502" i="17"/>
  <c r="Q514" i="17"/>
  <c r="Q526" i="17"/>
  <c r="Q143" i="17"/>
  <c r="Q155" i="17"/>
  <c r="Q503" i="17"/>
  <c r="Q515" i="17"/>
  <c r="Q527" i="17"/>
  <c r="Q863" i="17"/>
  <c r="Q875" i="17"/>
  <c r="Q887" i="17"/>
  <c r="Q133" i="17"/>
  <c r="Q145" i="17"/>
  <c r="Q157" i="17"/>
  <c r="Q505" i="17"/>
  <c r="Q517" i="17"/>
  <c r="Q134" i="17"/>
  <c r="Q146" i="17"/>
  <c r="Q158" i="17"/>
  <c r="Q506" i="17"/>
  <c r="Q518" i="17"/>
  <c r="Q135" i="17"/>
  <c r="Q147" i="17"/>
  <c r="Q159" i="17"/>
  <c r="Q149" i="17"/>
  <c r="Q509" i="17"/>
  <c r="Q865" i="17"/>
  <c r="Q879" i="17"/>
  <c r="Q893" i="17"/>
  <c r="Q1237" i="17"/>
  <c r="Q1249" i="17"/>
  <c r="Q150" i="17"/>
  <c r="Q510" i="17"/>
  <c r="Q866" i="17"/>
  <c r="Q880" i="17"/>
  <c r="Q1238" i="17"/>
  <c r="Q1250" i="17"/>
  <c r="Q151" i="17"/>
  <c r="Q511" i="17"/>
  <c r="Q867" i="17"/>
  <c r="Q881" i="17"/>
  <c r="Q1239" i="17"/>
  <c r="Q1251" i="17"/>
  <c r="Q156" i="17"/>
  <c r="Q516" i="17"/>
  <c r="Q160" i="17"/>
  <c r="Q519" i="17"/>
  <c r="Q161" i="17"/>
  <c r="Q520" i="17"/>
  <c r="Q136" i="17"/>
  <c r="Q162" i="17"/>
  <c r="Q521" i="17"/>
  <c r="Q137" i="17"/>
  <c r="Q163" i="17"/>
  <c r="Q504" i="17"/>
  <c r="Q874" i="17"/>
  <c r="Q892" i="17"/>
  <c r="Q1233" i="17"/>
  <c r="Q1248" i="17"/>
  <c r="Q1600" i="17"/>
  <c r="Q1612" i="17"/>
  <c r="Q1624" i="17"/>
  <c r="Q1960" i="17"/>
  <c r="Q1972" i="17"/>
  <c r="Q1984" i="17"/>
  <c r="Q507" i="17"/>
  <c r="Q876" i="17"/>
  <c r="Q1234" i="17"/>
  <c r="Q1252" i="17"/>
  <c r="Q1601" i="17"/>
  <c r="Q1613" i="17"/>
  <c r="Q1961" i="17"/>
  <c r="Q1973" i="17"/>
  <c r="Q1985" i="17"/>
  <c r="Q508" i="17"/>
  <c r="Q877" i="17"/>
  <c r="Q1235" i="17"/>
  <c r="Q1253" i="17"/>
  <c r="Q522" i="17"/>
  <c r="Q878" i="17"/>
  <c r="Q139" i="17"/>
  <c r="Q528" i="17"/>
  <c r="Q883" i="17"/>
  <c r="Q1241" i="17"/>
  <c r="Q1256" i="17"/>
  <c r="Q144" i="17"/>
  <c r="Q864" i="17"/>
  <c r="Q885" i="17"/>
  <c r="Q1242" i="17"/>
  <c r="Q1257" i="17"/>
  <c r="Q1594" i="17"/>
  <c r="Q1606" i="17"/>
  <c r="Q1618" i="17"/>
  <c r="Q1247" i="17"/>
  <c r="Q1605" i="17"/>
  <c r="Q1621" i="17"/>
  <c r="Q1969" i="17"/>
  <c r="Q1983" i="17"/>
  <c r="Q2335" i="17"/>
  <c r="Q2347" i="17"/>
  <c r="Q2695" i="17"/>
  <c r="Q2707" i="17"/>
  <c r="Q2719" i="17"/>
  <c r="Q868" i="17"/>
  <c r="Q1228" i="17"/>
  <c r="Q1254" i="17"/>
  <c r="Q1607" i="17"/>
  <c r="Q1622" i="17"/>
  <c r="Q1970" i="17"/>
  <c r="Q1986" i="17"/>
  <c r="Q2324" i="17"/>
  <c r="Q2336" i="17"/>
  <c r="Q2348" i="17"/>
  <c r="Q2696" i="17"/>
  <c r="Q2708" i="17"/>
  <c r="Q869" i="17"/>
  <c r="Q1229" i="17"/>
  <c r="Q1255" i="17"/>
  <c r="Q1608" i="17"/>
  <c r="Q1623" i="17"/>
  <c r="Q1971" i="17"/>
  <c r="Q1987" i="17"/>
  <c r="Q2325" i="17"/>
  <c r="Q2337" i="17"/>
  <c r="Q2349" i="17"/>
  <c r="Q870" i="17"/>
  <c r="Q1230" i="17"/>
  <c r="Q1258" i="17"/>
  <c r="Q1609" i="17"/>
  <c r="Q1974" i="17"/>
  <c r="Q1988" i="17"/>
  <c r="Q498" i="17"/>
  <c r="Q871" i="17"/>
  <c r="Q1231" i="17"/>
  <c r="Q1595" i="17"/>
  <c r="Q1610" i="17"/>
  <c r="Q1959" i="17"/>
  <c r="Q1975" i="17"/>
  <c r="Q1989" i="17"/>
  <c r="Q499" i="17"/>
  <c r="Q873" i="17"/>
  <c r="Q1232" i="17"/>
  <c r="Q1596" i="17"/>
  <c r="Q1611" i="17"/>
  <c r="Q1962" i="17"/>
  <c r="Q1976" i="17"/>
  <c r="Q138" i="17"/>
  <c r="Q523" i="17"/>
  <c r="Q882" i="17"/>
  <c r="Q1236" i="17"/>
  <c r="Q1597" i="17"/>
  <c r="Q1614" i="17"/>
  <c r="Q1963" i="17"/>
  <c r="Q1977" i="17"/>
  <c r="Q2329" i="17"/>
  <c r="Q2341" i="17"/>
  <c r="Q2353" i="17"/>
  <c r="Q890" i="17"/>
  <c r="Q1245" i="17"/>
  <c r="Q1603" i="17"/>
  <c r="Q1619" i="17"/>
  <c r="Q148" i="17"/>
  <c r="Q1616" i="17"/>
  <c r="Q1964" i="17"/>
  <c r="Q2327" i="17"/>
  <c r="Q2344" i="17"/>
  <c r="Q2701" i="17"/>
  <c r="Q2715" i="17"/>
  <c r="Q3059" i="17"/>
  <c r="Q3071" i="17"/>
  <c r="Q3083" i="17"/>
  <c r="Q3431" i="17"/>
  <c r="Q3443" i="17"/>
  <c r="Q1617" i="17"/>
  <c r="Q1965" i="17"/>
  <c r="Q2328" i="17"/>
  <c r="Q2345" i="17"/>
  <c r="Q2702" i="17"/>
  <c r="Q2716" i="17"/>
  <c r="Q3060" i="17"/>
  <c r="Q3072" i="17"/>
  <c r="Q3084" i="17"/>
  <c r="Q3420" i="17"/>
  <c r="Q3432" i="17"/>
  <c r="Q3444" i="17"/>
  <c r="Q1620" i="17"/>
  <c r="Q1966" i="17"/>
  <c r="Q2330" i="17"/>
  <c r="Q2346" i="17"/>
  <c r="Q2689" i="17"/>
  <c r="Q2703" i="17"/>
  <c r="Q2717" i="17"/>
  <c r="Q886" i="17"/>
  <c r="Q1240" i="17"/>
  <c r="Q1967" i="17"/>
  <c r="Q2331" i="17"/>
  <c r="Q2350" i="17"/>
  <c r="Q2690" i="17"/>
  <c r="Q2704" i="17"/>
  <c r="Q2718" i="17"/>
  <c r="Q888" i="17"/>
  <c r="Q1243" i="17"/>
  <c r="Q1968" i="17"/>
  <c r="Q2332" i="17"/>
  <c r="Q2351" i="17"/>
  <c r="Q2691" i="17"/>
  <c r="Q2705" i="17"/>
  <c r="Q889" i="17"/>
  <c r="Q1244" i="17"/>
  <c r="Q1978" i="17"/>
  <c r="Q2333" i="17"/>
  <c r="Q2352" i="17"/>
  <c r="Q2692" i="17"/>
  <c r="Q2706" i="17"/>
  <c r="Q891" i="17"/>
  <c r="Q1246" i="17"/>
  <c r="Q1979" i="17"/>
  <c r="Q2334" i="17"/>
  <c r="Q2354" i="17"/>
  <c r="Q2693" i="17"/>
  <c r="Q2709" i="17"/>
  <c r="Q3065" i="17"/>
  <c r="Q3077" i="17"/>
  <c r="Q1598" i="17"/>
  <c r="Q1980" i="17"/>
  <c r="Q2338" i="17"/>
  <c r="Q2694" i="17"/>
  <c r="Q2710" i="17"/>
  <c r="Q3066" i="17"/>
  <c r="Q3078" i="17"/>
  <c r="Q1604" i="17"/>
  <c r="Q2342" i="17"/>
  <c r="Q1599" i="17"/>
  <c r="Q2714" i="17"/>
  <c r="Q3058" i="17"/>
  <c r="Q3076" i="17"/>
  <c r="Q3429" i="17"/>
  <c r="Q3445" i="17"/>
  <c r="Q1602" i="17"/>
  <c r="Q3061" i="17"/>
  <c r="Q3079" i="17"/>
  <c r="Q3430" i="17"/>
  <c r="Q3446" i="17"/>
  <c r="Q1615" i="17"/>
  <c r="Q3062" i="17"/>
  <c r="Q3080" i="17"/>
  <c r="Q3433" i="17"/>
  <c r="Q3447" i="17"/>
  <c r="Q1981" i="17"/>
  <c r="Q3063" i="17"/>
  <c r="Q1982" i="17"/>
  <c r="Q3064" i="17"/>
  <c r="Q3082" i="17"/>
  <c r="Q3421" i="17"/>
  <c r="Q3435" i="17"/>
  <c r="Q3449" i="17"/>
  <c r="Q2326" i="17"/>
  <c r="Q2697" i="17"/>
  <c r="Q3067" i="17"/>
  <c r="Q3085" i="17"/>
  <c r="Q3422" i="17"/>
  <c r="Q3436" i="17"/>
  <c r="Q3450" i="17"/>
  <c r="Q2339" i="17"/>
  <c r="Q2698" i="17"/>
  <c r="Q3068" i="17"/>
  <c r="Q3423" i="17"/>
  <c r="Q3437" i="17"/>
  <c r="Q2712" i="17"/>
  <c r="Q3056" i="17"/>
  <c r="Q3074" i="17"/>
  <c r="Q3427" i="17"/>
  <c r="Q3441" i="17"/>
  <c r="Q2713" i="17"/>
  <c r="Q3057" i="17"/>
  <c r="Q3075" i="17"/>
  <c r="Q3428" i="17"/>
  <c r="Q3442" i="17"/>
  <c r="Q2340" i="17"/>
  <c r="Q3069" i="17"/>
  <c r="Q2343" i="17"/>
  <c r="Q3070" i="17"/>
  <c r="Q3073" i="17"/>
  <c r="Q3081" i="17"/>
  <c r="Q3424" i="17"/>
  <c r="Q3425" i="17"/>
  <c r="Q2699" i="17"/>
  <c r="Q3426" i="17"/>
  <c r="Q3440" i="17"/>
  <c r="Q2700" i="17"/>
  <c r="Q2711" i="17"/>
  <c r="Q3434" i="17"/>
  <c r="Q3438" i="17"/>
  <c r="Q3439" i="17"/>
  <c r="Q3448" i="17"/>
  <c r="Q3055" i="17"/>
  <c r="Q104" i="17"/>
  <c r="Q116" i="17"/>
  <c r="Q128" i="17"/>
  <c r="Q476" i="17"/>
  <c r="Q488" i="17"/>
  <c r="Q836" i="17"/>
  <c r="Q848" i="17"/>
  <c r="Q860" i="17"/>
  <c r="Q105" i="17"/>
  <c r="Q117" i="17"/>
  <c r="Q129" i="17"/>
  <c r="Q477" i="17"/>
  <c r="Q489" i="17"/>
  <c r="Q106" i="17"/>
  <c r="Q118" i="17"/>
  <c r="Q130" i="17"/>
  <c r="Q478" i="17"/>
  <c r="Q490" i="17"/>
  <c r="Q107" i="17"/>
  <c r="Q119" i="17"/>
  <c r="Q131" i="17"/>
  <c r="Q479" i="17"/>
  <c r="Q491" i="17"/>
  <c r="Q839" i="17"/>
  <c r="Q851" i="17"/>
  <c r="Q109" i="17"/>
  <c r="Q121" i="17"/>
  <c r="Q469" i="17"/>
  <c r="Q481" i="17"/>
  <c r="Q493" i="17"/>
  <c r="Q110" i="17"/>
  <c r="Q122" i="17"/>
  <c r="Q470" i="17"/>
  <c r="Q482" i="17"/>
  <c r="Q494" i="17"/>
  <c r="Q111" i="17"/>
  <c r="Q123" i="17"/>
  <c r="Q120" i="17"/>
  <c r="Q485" i="17"/>
  <c r="Q835" i="17"/>
  <c r="Q850" i="17"/>
  <c r="Q1201" i="17"/>
  <c r="Q1213" i="17"/>
  <c r="Q1225" i="17"/>
  <c r="Q124" i="17"/>
  <c r="Q486" i="17"/>
  <c r="Q837" i="17"/>
  <c r="Q852" i="17"/>
  <c r="Q1202" i="17"/>
  <c r="Q1214" i="17"/>
  <c r="Q1226" i="17"/>
  <c r="Q125" i="17"/>
  <c r="Q487" i="17"/>
  <c r="Q838" i="17"/>
  <c r="Q853" i="17"/>
  <c r="Q1203" i="17"/>
  <c r="Q1215" i="17"/>
  <c r="Q1227" i="17"/>
  <c r="Q126" i="17"/>
  <c r="Q468" i="17"/>
  <c r="Q492" i="17"/>
  <c r="Q127" i="17"/>
  <c r="Q471" i="17"/>
  <c r="Q495" i="17"/>
  <c r="Q132" i="17"/>
  <c r="Q472" i="17"/>
  <c r="Q496" i="17"/>
  <c r="Q103" i="17"/>
  <c r="Q473" i="17"/>
  <c r="Q497" i="17"/>
  <c r="Q108" i="17"/>
  <c r="Q112" i="17"/>
  <c r="Q834" i="17"/>
  <c r="Q856" i="17"/>
  <c r="Q1200" i="17"/>
  <c r="Q1218" i="17"/>
  <c r="Q1564" i="17"/>
  <c r="Q1576" i="17"/>
  <c r="Q1588" i="17"/>
  <c r="Q1936" i="17"/>
  <c r="Q1948" i="17"/>
  <c r="Q113" i="17"/>
  <c r="Q840" i="17"/>
  <c r="Q857" i="17"/>
  <c r="Q1204" i="17"/>
  <c r="Q1219" i="17"/>
  <c r="Q1565" i="17"/>
  <c r="Q1577" i="17"/>
  <c r="Q1589" i="17"/>
  <c r="Q1937" i="17"/>
  <c r="Q1949" i="17"/>
  <c r="Q114" i="17"/>
  <c r="Q841" i="17"/>
  <c r="Q858" i="17"/>
  <c r="Q1205" i="17"/>
  <c r="Q1220" i="17"/>
  <c r="Q115" i="17"/>
  <c r="Q842" i="17"/>
  <c r="Q859" i="17"/>
  <c r="Q474" i="17"/>
  <c r="Q844" i="17"/>
  <c r="Q862" i="17"/>
  <c r="Q1208" i="17"/>
  <c r="Q1223" i="17"/>
  <c r="Q475" i="17"/>
  <c r="Q845" i="17"/>
  <c r="Q1209" i="17"/>
  <c r="Q1224" i="17"/>
  <c r="Q1570" i="17"/>
  <c r="Q1582" i="17"/>
  <c r="Q861" i="17"/>
  <c r="Q1222" i="17"/>
  <c r="Q1573" i="17"/>
  <c r="Q1590" i="17"/>
  <c r="Q1941" i="17"/>
  <c r="Q1955" i="17"/>
  <c r="Q2299" i="17"/>
  <c r="Q2311" i="17"/>
  <c r="Q2323" i="17"/>
  <c r="Q2659" i="17"/>
  <c r="Q2671" i="17"/>
  <c r="Q2683" i="17"/>
  <c r="Q3031" i="17"/>
  <c r="Q3043" i="17"/>
  <c r="Q480" i="17"/>
  <c r="Q1574" i="17"/>
  <c r="Q1591" i="17"/>
  <c r="Q1942" i="17"/>
  <c r="Q1956" i="17"/>
  <c r="Q2300" i="17"/>
  <c r="Q2312" i="17"/>
  <c r="Q2660" i="17"/>
  <c r="Q2672" i="17"/>
  <c r="Q2684" i="17"/>
  <c r="Q3032" i="17"/>
  <c r="Q3044" i="17"/>
  <c r="Q483" i="17"/>
  <c r="Q1198" i="17"/>
  <c r="Q1575" i="17"/>
  <c r="Q1592" i="17"/>
  <c r="Q1929" i="17"/>
  <c r="Q1943" i="17"/>
  <c r="Q1957" i="17"/>
  <c r="Q2301" i="17"/>
  <c r="Q2313" i="17"/>
  <c r="Q484" i="17"/>
  <c r="Q1199" i="17"/>
  <c r="Q1578" i="17"/>
  <c r="Q1593" i="17"/>
  <c r="Q1930" i="17"/>
  <c r="Q1944" i="17"/>
  <c r="Q1958" i="17"/>
  <c r="Q1206" i="17"/>
  <c r="Q1579" i="17"/>
  <c r="Q1931" i="17"/>
  <c r="Q1945" i="17"/>
  <c r="Q833" i="17"/>
  <c r="Q1207" i="17"/>
  <c r="Q1580" i="17"/>
  <c r="Q1932" i="17"/>
  <c r="Q1946" i="17"/>
  <c r="Q843" i="17"/>
  <c r="Q1210" i="17"/>
  <c r="Q1566" i="17"/>
  <c r="Q1581" i="17"/>
  <c r="Q1933" i="17"/>
  <c r="Q1947" i="17"/>
  <c r="Q2305" i="17"/>
  <c r="Q2317" i="17"/>
  <c r="Q854" i="17"/>
  <c r="Q1217" i="17"/>
  <c r="Q1571" i="17"/>
  <c r="Q1586" i="17"/>
  <c r="Q847" i="17"/>
  <c r="Q1212" i="17"/>
  <c r="Q1568" i="17"/>
  <c r="Q2308" i="17"/>
  <c r="Q2673" i="17"/>
  <c r="Q2687" i="17"/>
  <c r="Q3033" i="17"/>
  <c r="Q3047" i="17"/>
  <c r="Q3395" i="17"/>
  <c r="Q3407" i="17"/>
  <c r="Q3419" i="17"/>
  <c r="Q849" i="17"/>
  <c r="Q1216" i="17"/>
  <c r="Q1569" i="17"/>
  <c r="Q2309" i="17"/>
  <c r="Q2674" i="17"/>
  <c r="Q2688" i="17"/>
  <c r="Q3034" i="17"/>
  <c r="Q3048" i="17"/>
  <c r="Q3396" i="17"/>
  <c r="Q3408" i="17"/>
  <c r="Q855" i="17"/>
  <c r="Q1221" i="17"/>
  <c r="Q1572" i="17"/>
  <c r="Q1934" i="17"/>
  <c r="Q2294" i="17"/>
  <c r="Q2310" i="17"/>
  <c r="Q2661" i="17"/>
  <c r="Q2675" i="17"/>
  <c r="Q1583" i="17"/>
  <c r="Q1935" i="17"/>
  <c r="Q2295" i="17"/>
  <c r="Q2314" i="17"/>
  <c r="Q2662" i="17"/>
  <c r="Q2676" i="17"/>
  <c r="Q1584" i="17"/>
  <c r="Q1938" i="17"/>
  <c r="Q2296" i="17"/>
  <c r="Q2315" i="17"/>
  <c r="Q2663" i="17"/>
  <c r="Q2677" i="17"/>
  <c r="Q1585" i="17"/>
  <c r="Q1939" i="17"/>
  <c r="Q2297" i="17"/>
  <c r="Q2316" i="17"/>
  <c r="Q2664" i="17"/>
  <c r="Q2678" i="17"/>
  <c r="Q1587" i="17"/>
  <c r="Q1940" i="17"/>
  <c r="Q2298" i="17"/>
  <c r="Q2318" i="17"/>
  <c r="Q2665" i="17"/>
  <c r="Q2679" i="17"/>
  <c r="Q3025" i="17"/>
  <c r="Q3039" i="17"/>
  <c r="Q3053" i="17"/>
  <c r="Q3401" i="17"/>
  <c r="Q1950" i="17"/>
  <c r="Q2302" i="17"/>
  <c r="Q2319" i="17"/>
  <c r="Q2666" i="17"/>
  <c r="Q2680" i="17"/>
  <c r="Q3026" i="17"/>
  <c r="Q3040" i="17"/>
  <c r="Q3054" i="17"/>
  <c r="Q1953" i="17"/>
  <c r="Q2306" i="17"/>
  <c r="Q2322" i="17"/>
  <c r="Q1951" i="17"/>
  <c r="Q2303" i="17"/>
  <c r="Q2670" i="17"/>
  <c r="Q3038" i="17"/>
  <c r="Q3400" i="17"/>
  <c r="Q3415" i="17"/>
  <c r="Q1952" i="17"/>
  <c r="Q2304" i="17"/>
  <c r="Q2681" i="17"/>
  <c r="Q3041" i="17"/>
  <c r="Q3402" i="17"/>
  <c r="Q3416" i="17"/>
  <c r="Q1954" i="17"/>
  <c r="Q2307" i="17"/>
  <c r="Q2682" i="17"/>
  <c r="Q3042" i="17"/>
  <c r="Q3403" i="17"/>
  <c r="Q3417" i="17"/>
  <c r="Q2320" i="17"/>
  <c r="Q2685" i="17"/>
  <c r="Q3045" i="17"/>
  <c r="Q2321" i="17"/>
  <c r="Q2686" i="17"/>
  <c r="Q3046" i="17"/>
  <c r="Q3390" i="17"/>
  <c r="Q3405" i="17"/>
  <c r="Q3027" i="17"/>
  <c r="Q3049" i="17"/>
  <c r="Q3391" i="17"/>
  <c r="Q3406" i="17"/>
  <c r="Q3028" i="17"/>
  <c r="Q3050" i="17"/>
  <c r="Q3392" i="17"/>
  <c r="Q3409" i="17"/>
  <c r="Q2668" i="17"/>
  <c r="Q3036" i="17"/>
  <c r="Q3398" i="17"/>
  <c r="Q3413" i="17"/>
  <c r="Q1567" i="17"/>
  <c r="Q2669" i="17"/>
  <c r="Q3037" i="17"/>
  <c r="Q3399" i="17"/>
  <c r="Q3414" i="17"/>
  <c r="Q3410" i="17"/>
  <c r="Q846" i="17"/>
  <c r="Q3411" i="17"/>
  <c r="Q3412" i="17"/>
  <c r="Q3418" i="17"/>
  <c r="Q1211" i="17"/>
  <c r="Q2667" i="17"/>
  <c r="Q3029" i="17"/>
  <c r="Q3052" i="17"/>
  <c r="Q3397" i="17"/>
  <c r="Q3393" i="17"/>
  <c r="Q3394" i="17"/>
  <c r="Q3404" i="17"/>
  <c r="Q3030" i="17"/>
  <c r="Q3035" i="17"/>
  <c r="Q3051" i="17"/>
  <c r="Q80" i="17"/>
  <c r="Q92" i="17"/>
  <c r="Q440" i="17"/>
  <c r="Q452" i="17"/>
  <c r="Q464" i="17"/>
  <c r="Q812" i="17"/>
  <c r="Q824" i="17"/>
  <c r="Q81" i="17"/>
  <c r="Q93" i="17"/>
  <c r="Q441" i="17"/>
  <c r="Q453" i="17"/>
  <c r="Q465" i="17"/>
  <c r="Q82" i="17"/>
  <c r="Q94" i="17"/>
  <c r="Q442" i="17"/>
  <c r="Q454" i="17"/>
  <c r="Q466" i="17"/>
  <c r="Q83" i="17"/>
  <c r="Q95" i="17"/>
  <c r="Q443" i="17"/>
  <c r="Q455" i="17"/>
  <c r="Q467" i="17"/>
  <c r="Q803" i="17"/>
  <c r="Q815" i="17"/>
  <c r="Q827" i="17"/>
  <c r="Q73" i="17"/>
  <c r="Q85" i="17"/>
  <c r="Q97" i="17"/>
  <c r="Q445" i="17"/>
  <c r="Q457" i="17"/>
  <c r="Q74" i="17"/>
  <c r="Q86" i="17"/>
  <c r="Q98" i="17"/>
  <c r="Q446" i="17"/>
  <c r="Q458" i="17"/>
  <c r="Q75" i="17"/>
  <c r="Q87" i="17"/>
  <c r="Q99" i="17"/>
  <c r="Q90" i="17"/>
  <c r="Q437" i="17"/>
  <c r="Q461" i="17"/>
  <c r="Q807" i="17"/>
  <c r="Q821" i="17"/>
  <c r="Q1177" i="17"/>
  <c r="Q1189" i="17"/>
  <c r="Q91" i="17"/>
  <c r="Q438" i="17"/>
  <c r="Q462" i="17"/>
  <c r="Q808" i="17"/>
  <c r="Q822" i="17"/>
  <c r="Q1178" i="17"/>
  <c r="Q1190" i="17"/>
  <c r="Q96" i="17"/>
  <c r="Q439" i="17"/>
  <c r="Q463" i="17"/>
  <c r="Q809" i="17"/>
  <c r="Q823" i="17"/>
  <c r="Q1167" i="17"/>
  <c r="Q1179" i="17"/>
  <c r="Q1191" i="17"/>
  <c r="Q100" i="17"/>
  <c r="Q444" i="17"/>
  <c r="Q72" i="17"/>
  <c r="Q101" i="17"/>
  <c r="Q447" i="17"/>
  <c r="Q76" i="17"/>
  <c r="Q102" i="17"/>
  <c r="Q448" i="17"/>
  <c r="Q77" i="17"/>
  <c r="Q449" i="17"/>
  <c r="Q78" i="17"/>
  <c r="Q450" i="17"/>
  <c r="Q817" i="17"/>
  <c r="Q1170" i="17"/>
  <c r="Q1185" i="17"/>
  <c r="Q1540" i="17"/>
  <c r="Q1552" i="17"/>
  <c r="Q1900" i="17"/>
  <c r="Q1912" i="17"/>
  <c r="Q1924" i="17"/>
  <c r="Q451" i="17"/>
  <c r="Q818" i="17"/>
  <c r="Q1171" i="17"/>
  <c r="Q1186" i="17"/>
  <c r="Q1541" i="17"/>
  <c r="Q1553" i="17"/>
  <c r="Q1901" i="17"/>
  <c r="Q1913" i="17"/>
  <c r="Q1925" i="17"/>
  <c r="Q456" i="17"/>
  <c r="Q819" i="17"/>
  <c r="Q1172" i="17"/>
  <c r="Q1187" i="17"/>
  <c r="Q1542" i="17"/>
  <c r="Q1554" i="17"/>
  <c r="Q459" i="17"/>
  <c r="Q802" i="17"/>
  <c r="Q820" i="17"/>
  <c r="Q805" i="17"/>
  <c r="Q826" i="17"/>
  <c r="Q1175" i="17"/>
  <c r="Q1193" i="17"/>
  <c r="Q1533" i="17"/>
  <c r="Q1545" i="17"/>
  <c r="Q1557" i="17"/>
  <c r="Q806" i="17"/>
  <c r="Q828" i="17"/>
  <c r="Q1176" i="17"/>
  <c r="Q1194" i="17"/>
  <c r="Q1534" i="17"/>
  <c r="Q1546" i="17"/>
  <c r="Q1558" i="17"/>
  <c r="Q460" i="17"/>
  <c r="Q825" i="17"/>
  <c r="Q1168" i="17"/>
  <c r="Q1196" i="17"/>
  <c r="Q1536" i="17"/>
  <c r="Q1556" i="17"/>
  <c r="Q1911" i="17"/>
  <c r="Q1927" i="17"/>
  <c r="Q2263" i="17"/>
  <c r="Q2275" i="17"/>
  <c r="Q2287" i="17"/>
  <c r="Q2635" i="17"/>
  <c r="Q2647" i="17"/>
  <c r="Q2995" i="17"/>
  <c r="Q3007" i="17"/>
  <c r="Q3019" i="17"/>
  <c r="Q829" i="17"/>
  <c r="Q1169" i="17"/>
  <c r="Q1197" i="17"/>
  <c r="Q1537" i="17"/>
  <c r="Q1559" i="17"/>
  <c r="Q1898" i="17"/>
  <c r="Q1914" i="17"/>
  <c r="Q1928" i="17"/>
  <c r="Q2264" i="17"/>
  <c r="Q2276" i="17"/>
  <c r="Q2288" i="17"/>
  <c r="Q2636" i="17"/>
  <c r="Q2648" i="17"/>
  <c r="Q2996" i="17"/>
  <c r="Q3008" i="17"/>
  <c r="Q3020" i="17"/>
  <c r="Q79" i="17"/>
  <c r="Q830" i="17"/>
  <c r="Q1173" i="17"/>
  <c r="Q1538" i="17"/>
  <c r="Q1560" i="17"/>
  <c r="Q1899" i="17"/>
  <c r="Q1915" i="17"/>
  <c r="Q2265" i="17"/>
  <c r="Q2277" i="17"/>
  <c r="Q2289" i="17"/>
  <c r="Q84" i="17"/>
  <c r="Q831" i="17"/>
  <c r="Q1174" i="17"/>
  <c r="Q1539" i="17"/>
  <c r="Q1561" i="17"/>
  <c r="Q1902" i="17"/>
  <c r="Q1916" i="17"/>
  <c r="Q88" i="17"/>
  <c r="Q832" i="17"/>
  <c r="Q1180" i="17"/>
  <c r="Q1543" i="17"/>
  <c r="Q1562" i="17"/>
  <c r="Q1903" i="17"/>
  <c r="Q1917" i="17"/>
  <c r="Q89" i="17"/>
  <c r="Q1181" i="17"/>
  <c r="Q1544" i="17"/>
  <c r="Q1563" i="17"/>
  <c r="Q1904" i="17"/>
  <c r="Q1918" i="17"/>
  <c r="Q804" i="17"/>
  <c r="Q1182" i="17"/>
  <c r="Q1547" i="17"/>
  <c r="Q1905" i="17"/>
  <c r="Q1919" i="17"/>
  <c r="Q2269" i="17"/>
  <c r="Q2281" i="17"/>
  <c r="Q2293" i="17"/>
  <c r="Q2629" i="17"/>
  <c r="Q2641" i="17"/>
  <c r="Q814" i="17"/>
  <c r="Q1192" i="17"/>
  <c r="Q1551" i="17"/>
  <c r="Q1923" i="17"/>
  <c r="Q2272" i="17"/>
  <c r="Q2291" i="17"/>
  <c r="Q2643" i="17"/>
  <c r="Q2657" i="17"/>
  <c r="Q3003" i="17"/>
  <c r="Q3017" i="17"/>
  <c r="Q3359" i="17"/>
  <c r="Q3371" i="17"/>
  <c r="Q3383" i="17"/>
  <c r="Q1926" i="17"/>
  <c r="Q2273" i="17"/>
  <c r="Q2292" i="17"/>
  <c r="Q2628" i="17"/>
  <c r="Q2644" i="17"/>
  <c r="Q2658" i="17"/>
  <c r="Q3004" i="17"/>
  <c r="Q3018" i="17"/>
  <c r="Q3360" i="17"/>
  <c r="Q3372" i="17"/>
  <c r="Q3384" i="17"/>
  <c r="Q2274" i="17"/>
  <c r="Q2630" i="17"/>
  <c r="Q2645" i="17"/>
  <c r="Q3005" i="17"/>
  <c r="Q2278" i="17"/>
  <c r="Q2631" i="17"/>
  <c r="Q2646" i="17"/>
  <c r="Q3006" i="17"/>
  <c r="Q1906" i="17"/>
  <c r="Q2279" i="17"/>
  <c r="Q2632" i="17"/>
  <c r="Q2649" i="17"/>
  <c r="Q3009" i="17"/>
  <c r="Q1907" i="17"/>
  <c r="Q2280" i="17"/>
  <c r="Q2633" i="17"/>
  <c r="Q2650" i="17"/>
  <c r="Q2994" i="17"/>
  <c r="Q3010" i="17"/>
  <c r="Q1535" i="17"/>
  <c r="Q1908" i="17"/>
  <c r="Q2282" i="17"/>
  <c r="Q2634" i="17"/>
  <c r="Q2651" i="17"/>
  <c r="Q2997" i="17"/>
  <c r="Q3011" i="17"/>
  <c r="Q3365" i="17"/>
  <c r="Q3377" i="17"/>
  <c r="Q3389" i="17"/>
  <c r="Q810" i="17"/>
  <c r="Q1183" i="17"/>
  <c r="Q1548" i="17"/>
  <c r="Q1909" i="17"/>
  <c r="Q2266" i="17"/>
  <c r="Q2283" i="17"/>
  <c r="Q2637" i="17"/>
  <c r="Q2652" i="17"/>
  <c r="Q2998" i="17"/>
  <c r="Q3012" i="17"/>
  <c r="Q816" i="17"/>
  <c r="Q1195" i="17"/>
  <c r="Q1555" i="17"/>
  <c r="Q1921" i="17"/>
  <c r="Q2270" i="17"/>
  <c r="Q2286" i="17"/>
  <c r="Q3016" i="17"/>
  <c r="Q3368" i="17"/>
  <c r="Q3385" i="17"/>
  <c r="Q2638" i="17"/>
  <c r="Q3021" i="17"/>
  <c r="Q3369" i="17"/>
  <c r="Q3386" i="17"/>
  <c r="Q2639" i="17"/>
  <c r="Q3022" i="17"/>
  <c r="Q3370" i="17"/>
  <c r="Q3387" i="17"/>
  <c r="Q2640" i="17"/>
  <c r="Q3023" i="17"/>
  <c r="Q2642" i="17"/>
  <c r="Q3024" i="17"/>
  <c r="Q3374" i="17"/>
  <c r="Q2653" i="17"/>
  <c r="Q2999" i="17"/>
  <c r="Q3375" i="17"/>
  <c r="Q811" i="17"/>
  <c r="Q1184" i="17"/>
  <c r="Q2267" i="17"/>
  <c r="Q2654" i="17"/>
  <c r="Q3000" i="17"/>
  <c r="Q3361" i="17"/>
  <c r="Q3376" i="17"/>
  <c r="Q1550" i="17"/>
  <c r="Q1920" i="17"/>
  <c r="Q2285" i="17"/>
  <c r="Q3014" i="17"/>
  <c r="Q3366" i="17"/>
  <c r="Q3381" i="17"/>
  <c r="Q1922" i="17"/>
  <c r="Q2290" i="17"/>
  <c r="Q3015" i="17"/>
  <c r="Q3367" i="17"/>
  <c r="Q3382" i="17"/>
  <c r="Q813" i="17"/>
  <c r="Q3362" i="17"/>
  <c r="Q3363" i="17"/>
  <c r="Q1910" i="17"/>
  <c r="Q3364" i="17"/>
  <c r="Q1188" i="17"/>
  <c r="Q2655" i="17"/>
  <c r="Q3001" i="17"/>
  <c r="Q3373" i="17"/>
  <c r="Q2656" i="17"/>
  <c r="Q3002" i="17"/>
  <c r="Q3378" i="17"/>
  <c r="Q3013" i="17"/>
  <c r="Q3379" i="17"/>
  <c r="Q3380" i="17"/>
  <c r="Q2271" i="17"/>
  <c r="Q3388" i="17"/>
  <c r="Q1549" i="17"/>
  <c r="Q2268" i="17"/>
  <c r="Q2284" i="17"/>
  <c r="F112" i="10"/>
  <c r="J112" i="10"/>
  <c r="K112" i="10"/>
  <c r="L3335" i="17"/>
  <c r="M3335" i="17" s="1"/>
  <c r="L3334" i="17"/>
  <c r="M3334" i="17" s="1"/>
  <c r="L800" i="17"/>
  <c r="M800" i="17" s="1"/>
  <c r="L58" i="17"/>
  <c r="M58" i="17" s="1"/>
  <c r="L778" i="17"/>
  <c r="M778" i="17" s="1"/>
  <c r="L1508" i="17"/>
  <c r="M1508" i="17" s="1"/>
  <c r="L43" i="17"/>
  <c r="M43" i="17" s="1"/>
  <c r="L70" i="17"/>
  <c r="M70" i="17" s="1"/>
  <c r="L790" i="17"/>
  <c r="M790" i="17" s="1"/>
  <c r="L1878" i="17"/>
  <c r="M1878" i="17" s="1"/>
  <c r="L50" i="17"/>
  <c r="M50" i="17" s="1"/>
  <c r="L1520" i="17"/>
  <c r="M1520" i="17" s="1"/>
  <c r="L1882" i="17"/>
  <c r="M1882" i="17" s="1"/>
  <c r="L55" i="17"/>
  <c r="M55" i="17" s="1"/>
  <c r="L775" i="17"/>
  <c r="M775" i="17" s="1"/>
  <c r="L1140" i="17"/>
  <c r="M1140" i="17" s="1"/>
  <c r="L1890" i="17"/>
  <c r="M1890" i="17" s="1"/>
  <c r="L66" i="17"/>
  <c r="M66" i="17" s="1"/>
  <c r="L3358" i="17"/>
  <c r="M3358" i="17" s="1"/>
  <c r="L67" i="17"/>
  <c r="M67" i="17" s="1"/>
  <c r="L787" i="17"/>
  <c r="M787" i="17" s="1"/>
  <c r="L1155" i="17"/>
  <c r="M1155" i="17" s="1"/>
  <c r="L2240" i="17"/>
  <c r="M2240" i="17" s="1"/>
  <c r="L3336" i="17"/>
  <c r="M3336" i="17" s="1"/>
  <c r="L799" i="17"/>
  <c r="M799" i="17" s="1"/>
  <c r="L416" i="17"/>
  <c r="M416" i="17" s="1"/>
  <c r="L786" i="17"/>
  <c r="M786" i="17" s="1"/>
  <c r="L1879" i="17"/>
  <c r="M1879" i="17" s="1"/>
  <c r="L428" i="17"/>
  <c r="M428" i="17" s="1"/>
  <c r="L1148" i="17"/>
  <c r="M1148" i="17" s="1"/>
  <c r="L45" i="17"/>
  <c r="M45" i="17" s="1"/>
  <c r="L420" i="17"/>
  <c r="M420" i="17" s="1"/>
  <c r="L1141" i="17"/>
  <c r="M1141" i="17" s="1"/>
  <c r="L1891" i="17"/>
  <c r="M1891" i="17" s="1"/>
  <c r="L1143" i="17"/>
  <c r="M1143" i="17" s="1"/>
  <c r="L3350" i="17"/>
  <c r="M3350" i="17" s="1"/>
  <c r="L1160" i="17"/>
  <c r="M1160" i="17" s="1"/>
  <c r="L57" i="17"/>
  <c r="M57" i="17" s="1"/>
  <c r="L418" i="17"/>
  <c r="M418" i="17" s="1"/>
  <c r="L435" i="17"/>
  <c r="M435" i="17" s="1"/>
  <c r="L3337" i="17"/>
  <c r="M3337" i="17" s="1"/>
  <c r="L69" i="17"/>
  <c r="M69" i="17" s="1"/>
  <c r="L430" i="17"/>
  <c r="M430" i="17" s="1"/>
  <c r="L1150" i="17"/>
  <c r="M1150" i="17" s="1"/>
  <c r="L48" i="17"/>
  <c r="M48" i="17" s="1"/>
  <c r="L1518" i="17"/>
  <c r="M1518" i="17" s="1"/>
  <c r="L789" i="17"/>
  <c r="M789" i="17" s="1"/>
  <c r="L1880" i="17"/>
  <c r="M1880" i="17" s="1"/>
  <c r="L792" i="17"/>
  <c r="M792" i="17" s="1"/>
  <c r="L415" i="17"/>
  <c r="M415" i="17" s="1"/>
  <c r="L1162" i="17"/>
  <c r="M1162" i="17" s="1"/>
  <c r="L64" i="17"/>
  <c r="M64" i="17" s="1"/>
  <c r="L1530" i="17"/>
  <c r="M1530" i="17" s="1"/>
  <c r="L421" i="17"/>
  <c r="M421" i="17" s="1"/>
  <c r="L1142" i="17"/>
  <c r="M1142" i="17" s="1"/>
  <c r="L1159" i="17"/>
  <c r="M1159" i="17" s="1"/>
  <c r="L56" i="17"/>
  <c r="M56" i="17" s="1"/>
  <c r="L1157" i="17"/>
  <c r="M1157" i="17" s="1"/>
  <c r="L1892" i="17"/>
  <c r="M1892" i="17" s="1"/>
  <c r="L423" i="17"/>
  <c r="M423" i="17" s="1"/>
  <c r="L2247" i="17"/>
  <c r="M2247" i="17" s="1"/>
  <c r="L2967" i="17"/>
  <c r="M2967" i="17" s="1"/>
  <c r="L2248" i="17"/>
  <c r="M2248" i="17" s="1"/>
  <c r="L2968" i="17"/>
  <c r="M2968" i="17" s="1"/>
  <c r="L47" i="17"/>
  <c r="M47" i="17" s="1"/>
  <c r="L1872" i="17"/>
  <c r="M1872" i="17" s="1"/>
  <c r="L49" i="17"/>
  <c r="M49" i="17" s="1"/>
  <c r="L1881" i="17"/>
  <c r="M1881" i="17" s="1"/>
  <c r="L59" i="17"/>
  <c r="M59" i="17" s="1"/>
  <c r="L60" i="17"/>
  <c r="M60" i="17" s="1"/>
  <c r="L2259" i="17"/>
  <c r="M2259" i="17" s="1"/>
  <c r="L2979" i="17"/>
  <c r="M2979" i="17" s="1"/>
  <c r="L2260" i="17"/>
  <c r="M2260" i="17" s="1"/>
  <c r="L2980" i="17"/>
  <c r="M2980" i="17" s="1"/>
  <c r="L46" i="17"/>
  <c r="M46" i="17" s="1"/>
  <c r="L65" i="17"/>
  <c r="M65" i="17" s="1"/>
  <c r="L1893" i="17"/>
  <c r="M1893" i="17" s="1"/>
  <c r="L409" i="17"/>
  <c r="M409" i="17" s="1"/>
  <c r="L1510" i="17"/>
  <c r="M1510" i="17" s="1"/>
  <c r="L2991" i="17"/>
  <c r="M2991" i="17" s="1"/>
  <c r="L1511" i="17"/>
  <c r="M1511" i="17" s="1"/>
  <c r="L2992" i="17"/>
  <c r="M2992" i="17" s="1"/>
  <c r="L2249" i="17"/>
  <c r="M2249" i="17" s="1"/>
  <c r="L774" i="17"/>
  <c r="M774" i="17" s="1"/>
  <c r="L424" i="17"/>
  <c r="M424" i="17" s="1"/>
  <c r="L1526" i="17"/>
  <c r="M1526" i="17" s="1"/>
  <c r="L1527" i="17"/>
  <c r="M1527" i="17" s="1"/>
  <c r="L2261" i="17"/>
  <c r="M2261" i="17" s="1"/>
  <c r="L1532" i="17"/>
  <c r="M1532" i="17" s="1"/>
  <c r="L432" i="17"/>
  <c r="M432" i="17" s="1"/>
  <c r="L777" i="17"/>
  <c r="M777" i="17" s="1"/>
  <c r="L433" i="17"/>
  <c r="M433" i="17" s="1"/>
  <c r="L779" i="17"/>
  <c r="M779" i="17" s="1"/>
  <c r="L1512" i="17"/>
  <c r="M1512" i="17" s="1"/>
  <c r="L3352" i="17"/>
  <c r="M3352" i="17" s="1"/>
  <c r="L791" i="17"/>
  <c r="M791" i="17" s="1"/>
  <c r="L1506" i="17"/>
  <c r="M1506" i="17" s="1"/>
  <c r="L1158" i="17"/>
  <c r="M1158" i="17" s="1"/>
  <c r="L1521" i="17"/>
  <c r="M1521" i="17" s="1"/>
  <c r="L2619" i="17"/>
  <c r="M2619" i="17" s="1"/>
  <c r="L2620" i="17"/>
  <c r="M2620" i="17" s="1"/>
  <c r="L801" i="17"/>
  <c r="M801" i="17" s="1"/>
  <c r="L1147" i="17"/>
  <c r="M1147" i="17" s="1"/>
  <c r="L436" i="17"/>
  <c r="M436" i="17" s="1"/>
  <c r="L1507" i="17"/>
  <c r="M1507" i="17" s="1"/>
  <c r="L54" i="17"/>
  <c r="M54" i="17" s="1"/>
  <c r="L1161" i="17"/>
  <c r="M1161" i="17" s="1"/>
  <c r="L1163" i="17"/>
  <c r="M1163" i="17" s="1"/>
  <c r="L2609" i="17"/>
  <c r="M2609" i="17" s="1"/>
  <c r="L1513" i="17"/>
  <c r="M1513" i="17" s="1"/>
  <c r="L2611" i="17"/>
  <c r="M2611" i="17" s="1"/>
  <c r="L1145" i="17"/>
  <c r="M1145" i="17" s="1"/>
  <c r="L1146" i="17"/>
  <c r="M1146" i="17" s="1"/>
  <c r="L1519" i="17"/>
  <c r="M1519" i="17" s="1"/>
  <c r="L61" i="17"/>
  <c r="M61" i="17" s="1"/>
  <c r="L2235" i="17"/>
  <c r="M2235" i="17" s="1"/>
  <c r="L2607" i="17"/>
  <c r="M2607" i="17" s="1"/>
  <c r="L780" i="17"/>
  <c r="M780" i="17" s="1"/>
  <c r="L1529" i="17"/>
  <c r="M1529" i="17" s="1"/>
  <c r="L1144" i="17"/>
  <c r="M1144" i="17" s="1"/>
  <c r="L2623" i="17"/>
  <c r="M2623" i="17" s="1"/>
  <c r="L1504" i="17"/>
  <c r="M1504" i="17" s="1"/>
  <c r="L1523" i="17"/>
  <c r="M1523" i="17" s="1"/>
  <c r="L427" i="17"/>
  <c r="M427" i="17" s="1"/>
  <c r="L1531" i="17"/>
  <c r="M1531" i="17" s="1"/>
  <c r="L1870" i="17"/>
  <c r="M1870" i="17" s="1"/>
  <c r="L781" i="17"/>
  <c r="M781" i="17" s="1"/>
  <c r="L1166" i="17"/>
  <c r="M1166" i="17" s="1"/>
  <c r="L797" i="17"/>
  <c r="M797" i="17" s="1"/>
  <c r="L1886" i="17"/>
  <c r="M1886" i="17" s="1"/>
  <c r="L2236" i="17"/>
  <c r="M2236" i="17" s="1"/>
  <c r="L2608" i="17"/>
  <c r="M2608" i="17" s="1"/>
  <c r="L2610" i="17"/>
  <c r="M2610" i="17" s="1"/>
  <c r="L63" i="17"/>
  <c r="M63" i="17" s="1"/>
  <c r="L1874" i="17"/>
  <c r="M1874" i="17" s="1"/>
  <c r="L1522" i="17"/>
  <c r="M1522" i="17" s="1"/>
  <c r="L52" i="17"/>
  <c r="M52" i="17" s="1"/>
  <c r="L1871" i="17"/>
  <c r="M1871" i="17" s="1"/>
  <c r="L1888" i="17"/>
  <c r="M1888" i="17" s="1"/>
  <c r="L2237" i="17"/>
  <c r="M2237" i="17" s="1"/>
  <c r="L1139" i="17"/>
  <c r="M1139" i="17" s="1"/>
  <c r="L2622" i="17"/>
  <c r="M2622" i="17" s="1"/>
  <c r="L44" i="17"/>
  <c r="M44" i="17" s="1"/>
  <c r="L51" i="17"/>
  <c r="M51" i="17" s="1"/>
  <c r="L798" i="17"/>
  <c r="M798" i="17" s="1"/>
  <c r="L1887" i="17"/>
  <c r="M1887" i="17" s="1"/>
  <c r="L1528" i="17"/>
  <c r="M1528" i="17" s="1"/>
  <c r="L1165" i="17"/>
  <c r="M1165" i="17" s="1"/>
  <c r="L2251" i="17"/>
  <c r="M2251" i="17" s="1"/>
  <c r="L2971" i="17"/>
  <c r="M2971" i="17" s="1"/>
  <c r="L68" i="17"/>
  <c r="M68" i="17" s="1"/>
  <c r="L71" i="17"/>
  <c r="M71" i="17" s="1"/>
  <c r="L412" i="17"/>
  <c r="M412" i="17" s="1"/>
  <c r="L434" i="17"/>
  <c r="M434" i="17" s="1"/>
  <c r="L2983" i="17"/>
  <c r="M2983" i="17" s="1"/>
  <c r="L429" i="17"/>
  <c r="M429" i="17" s="1"/>
  <c r="L2621" i="17"/>
  <c r="M2621" i="17" s="1"/>
  <c r="L62" i="17"/>
  <c r="M62" i="17" s="1"/>
  <c r="L1873" i="17"/>
  <c r="M1873" i="17" s="1"/>
  <c r="L1514" i="17"/>
  <c r="M1514" i="17" s="1"/>
  <c r="L776" i="17"/>
  <c r="M776" i="17" s="1"/>
  <c r="L422" i="17"/>
  <c r="M422" i="17" s="1"/>
  <c r="L1509" i="17"/>
  <c r="M1509" i="17" s="1"/>
  <c r="L413" i="17"/>
  <c r="M413" i="17" s="1"/>
  <c r="L2250" i="17"/>
  <c r="M2250" i="17" s="1"/>
  <c r="L2970" i="17"/>
  <c r="M2970" i="17" s="1"/>
  <c r="L782" i="17"/>
  <c r="M782" i="17" s="1"/>
  <c r="L1156" i="17"/>
  <c r="M1156" i="17" s="1"/>
  <c r="L2239" i="17"/>
  <c r="M2239" i="17" s="1"/>
  <c r="L410" i="17"/>
  <c r="M410" i="17" s="1"/>
  <c r="L2258" i="17"/>
  <c r="M2258" i="17" s="1"/>
  <c r="L2972" i="17"/>
  <c r="M2972" i="17" s="1"/>
  <c r="L3333" i="17"/>
  <c r="M3333" i="17" s="1"/>
  <c r="L1889" i="17"/>
  <c r="M1889" i="17" s="1"/>
  <c r="L785" i="17"/>
  <c r="M785" i="17" s="1"/>
  <c r="L1884" i="17"/>
  <c r="M1884" i="17" s="1"/>
  <c r="L2988" i="17"/>
  <c r="M2988" i="17" s="1"/>
  <c r="L2613" i="17"/>
  <c r="M2613" i="17" s="1"/>
  <c r="L2244" i="17"/>
  <c r="M2244" i="17" s="1"/>
  <c r="L3345" i="17"/>
  <c r="M3345" i="17" s="1"/>
  <c r="L3341" i="17"/>
  <c r="M3341" i="17" s="1"/>
  <c r="L1895" i="17"/>
  <c r="M1895" i="17" s="1"/>
  <c r="L2975" i="17"/>
  <c r="M2975" i="17" s="1"/>
  <c r="L3357" i="17"/>
  <c r="M3357" i="17" s="1"/>
  <c r="L3351" i="17"/>
  <c r="M3351" i="17" s="1"/>
  <c r="L53" i="17"/>
  <c r="M53" i="17" s="1"/>
  <c r="L1164" i="17"/>
  <c r="M1164" i="17" s="1"/>
  <c r="L795" i="17"/>
  <c r="M795" i="17" s="1"/>
  <c r="L3353" i="17"/>
  <c r="M3353" i="17" s="1"/>
  <c r="L2977" i="17"/>
  <c r="M2977" i="17" s="1"/>
  <c r="L2993" i="17"/>
  <c r="M2993" i="17" s="1"/>
  <c r="L3332" i="17"/>
  <c r="M3332" i="17" s="1"/>
  <c r="L2982" i="17"/>
  <c r="M2982" i="17" s="1"/>
  <c r="L793" i="17"/>
  <c r="M793" i="17" s="1"/>
  <c r="L425" i="17"/>
  <c r="M425" i="17" s="1"/>
  <c r="L1153" i="17"/>
  <c r="M1153" i="17" s="1"/>
  <c r="L2243" i="17"/>
  <c r="M2243" i="17" s="1"/>
  <c r="L3344" i="17"/>
  <c r="M3344" i="17" s="1"/>
  <c r="L2616" i="17"/>
  <c r="M2616" i="17" s="1"/>
  <c r="L2238" i="17"/>
  <c r="M2238" i="17" s="1"/>
  <c r="L784" i="17"/>
  <c r="M784" i="17" s="1"/>
  <c r="L414" i="17"/>
  <c r="M414" i="17" s="1"/>
  <c r="L417" i="17"/>
  <c r="M417" i="17" s="1"/>
  <c r="L1151" i="17"/>
  <c r="M1151" i="17" s="1"/>
  <c r="L1149" i="17"/>
  <c r="M1149" i="17" s="1"/>
  <c r="L2612" i="17"/>
  <c r="M2612" i="17" s="1"/>
  <c r="L1885" i="17"/>
  <c r="M1885" i="17" s="1"/>
  <c r="L788" i="17"/>
  <c r="M788" i="17" s="1"/>
  <c r="L2262" i="17"/>
  <c r="M2262" i="17" s="1"/>
  <c r="L1894" i="17"/>
  <c r="M1894" i="17" s="1"/>
  <c r="L1524" i="17"/>
  <c r="M1524" i="17" s="1"/>
  <c r="L1525" i="17"/>
  <c r="M1525" i="17" s="1"/>
  <c r="L2242" i="17"/>
  <c r="M2242" i="17" s="1"/>
  <c r="L431" i="17"/>
  <c r="M431" i="17" s="1"/>
  <c r="L794" i="17"/>
  <c r="M794" i="17" s="1"/>
  <c r="L1883" i="17"/>
  <c r="M1883" i="17" s="1"/>
  <c r="L1154" i="17"/>
  <c r="M1154" i="17" s="1"/>
  <c r="L3342" i="17"/>
  <c r="M3342" i="17" s="1"/>
  <c r="L2973" i="17"/>
  <c r="M2973" i="17" s="1"/>
  <c r="L2978" i="17"/>
  <c r="M2978" i="17" s="1"/>
  <c r="L2253" i="17"/>
  <c r="M2253" i="17" s="1"/>
  <c r="L1515" i="17"/>
  <c r="M1515" i="17" s="1"/>
  <c r="L1877" i="17"/>
  <c r="M1877" i="17" s="1"/>
  <c r="L3346" i="17"/>
  <c r="M3346" i="17" s="1"/>
  <c r="L2989" i="17"/>
  <c r="M2989" i="17" s="1"/>
  <c r="L2600" i="17"/>
  <c r="M2600" i="17" s="1"/>
  <c r="L2976" i="17"/>
  <c r="M2976" i="17" s="1"/>
  <c r="L2981" i="17"/>
  <c r="M2981" i="17" s="1"/>
  <c r="L426" i="17"/>
  <c r="M426" i="17" s="1"/>
  <c r="L2254" i="17"/>
  <c r="M2254" i="17" s="1"/>
  <c r="L1516" i="17"/>
  <c r="M1516" i="17" s="1"/>
  <c r="L3349" i="17"/>
  <c r="M3349" i="17" s="1"/>
  <c r="L419" i="17"/>
  <c r="M419" i="17" s="1"/>
  <c r="L2984" i="17"/>
  <c r="M2984" i="17" s="1"/>
  <c r="L2255" i="17"/>
  <c r="M2255" i="17" s="1"/>
  <c r="L2965" i="17"/>
  <c r="M2965" i="17" s="1"/>
  <c r="L1517" i="17"/>
  <c r="M1517" i="17" s="1"/>
  <c r="L2987" i="17"/>
  <c r="M2987" i="17" s="1"/>
  <c r="L783" i="17"/>
  <c r="M783" i="17" s="1"/>
  <c r="L2245" i="17"/>
  <c r="M2245" i="17" s="1"/>
  <c r="L796" i="17"/>
  <c r="M796" i="17" s="1"/>
  <c r="L2985" i="17"/>
  <c r="M2985" i="17" s="1"/>
  <c r="L2256" i="17"/>
  <c r="M2256" i="17" s="1"/>
  <c r="L2966" i="17"/>
  <c r="M2966" i="17" s="1"/>
  <c r="L2974" i="17"/>
  <c r="M2974" i="17" s="1"/>
  <c r="L1896" i="17"/>
  <c r="M1896" i="17" s="1"/>
  <c r="L2601" i="17"/>
  <c r="M2601" i="17" s="1"/>
  <c r="L2986" i="17"/>
  <c r="M2986" i="17" s="1"/>
  <c r="L3340" i="17"/>
  <c r="M3340" i="17" s="1"/>
  <c r="L3339" i="17"/>
  <c r="M3339" i="17" s="1"/>
  <c r="L2990" i="17"/>
  <c r="M2990" i="17" s="1"/>
  <c r="L2618" i="17"/>
  <c r="M2618" i="17" s="1"/>
  <c r="L2602" i="17"/>
  <c r="M2602" i="17" s="1"/>
  <c r="L1897" i="17"/>
  <c r="M1897" i="17" s="1"/>
  <c r="L2617" i="17"/>
  <c r="M2617" i="17" s="1"/>
  <c r="L2624" i="17"/>
  <c r="M2624" i="17" s="1"/>
  <c r="L2603" i="17"/>
  <c r="M2603" i="17" s="1"/>
  <c r="L411" i="17"/>
  <c r="M411" i="17" s="1"/>
  <c r="L3331" i="17"/>
  <c r="M3331" i="17" s="1"/>
  <c r="L2625" i="17"/>
  <c r="M2625" i="17" s="1"/>
  <c r="L2604" i="17"/>
  <c r="M2604" i="17" s="1"/>
  <c r="L2614" i="17"/>
  <c r="M2614" i="17" s="1"/>
  <c r="L1875" i="17"/>
  <c r="M1875" i="17" s="1"/>
  <c r="L2241" i="17"/>
  <c r="M2241" i="17" s="1"/>
  <c r="L3354" i="17"/>
  <c r="M3354" i="17" s="1"/>
  <c r="L3343" i="17"/>
  <c r="M3343" i="17" s="1"/>
  <c r="L3347" i="17"/>
  <c r="M3347" i="17" s="1"/>
  <c r="L2257" i="17"/>
  <c r="M2257" i="17" s="1"/>
  <c r="L1505" i="17"/>
  <c r="M1505" i="17" s="1"/>
  <c r="L3355" i="17"/>
  <c r="M3355" i="17" s="1"/>
  <c r="L2615" i="17"/>
  <c r="M2615" i="17" s="1"/>
  <c r="L2246" i="17"/>
  <c r="M2246" i="17" s="1"/>
  <c r="L3356" i="17"/>
  <c r="M3356" i="17" s="1"/>
  <c r="L2605" i="17"/>
  <c r="M2605" i="17" s="1"/>
  <c r="L2627" i="17"/>
  <c r="M2627" i="17" s="1"/>
  <c r="L3338" i="17"/>
  <c r="M3338" i="17" s="1"/>
  <c r="L2626" i="17"/>
  <c r="M2626" i="17" s="1"/>
  <c r="L2252" i="17"/>
  <c r="M2252" i="17" s="1"/>
  <c r="L1152" i="17"/>
  <c r="M1152" i="17" s="1"/>
  <c r="L1876" i="17"/>
  <c r="M1876" i="17" s="1"/>
  <c r="L3348" i="17"/>
  <c r="M3348" i="17" s="1"/>
  <c r="L2606" i="17"/>
  <c r="M2606" i="17" s="1"/>
  <c r="L2969" i="17"/>
  <c r="M2969" i="17" s="1"/>
  <c r="F34" i="9"/>
  <c r="L72" i="19" s="1"/>
  <c r="G34" i="9"/>
  <c r="H34" i="9"/>
  <c r="I34" i="9"/>
  <c r="J34" i="9"/>
  <c r="K34" i="9"/>
  <c r="L34" i="9"/>
  <c r="M34" i="9"/>
  <c r="N34" i="9"/>
  <c r="O34" i="9"/>
  <c r="D34" i="9"/>
  <c r="Q103" i="10"/>
  <c r="O112" i="10"/>
  <c r="Q111" i="10"/>
  <c r="H112" i="10"/>
  <c r="Q113" i="10"/>
  <c r="L112" i="10"/>
  <c r="Q110" i="10"/>
  <c r="K38" i="9" l="1"/>
  <c r="Q72" i="19"/>
  <c r="I38" i="9"/>
  <c r="O72" i="19"/>
  <c r="M38" i="9"/>
  <c r="S72" i="19"/>
  <c r="H38" i="9"/>
  <c r="N72" i="19"/>
  <c r="L71" i="19"/>
  <c r="I90" i="19"/>
  <c r="D38" i="9"/>
  <c r="J72" i="19"/>
  <c r="L38" i="9"/>
  <c r="R72" i="19"/>
  <c r="G38" i="9"/>
  <c r="M72" i="19"/>
  <c r="O38" i="9"/>
  <c r="U72" i="19"/>
  <c r="N38" i="9"/>
  <c r="T72" i="19"/>
  <c r="K71" i="19"/>
  <c r="H90" i="19"/>
  <c r="J38" i="9"/>
  <c r="P72" i="19"/>
  <c r="L31" i="17"/>
  <c r="M31" i="17" s="1"/>
  <c r="L751" i="17"/>
  <c r="M751" i="17" s="1"/>
  <c r="L1866" i="17"/>
  <c r="M1866" i="17" s="1"/>
  <c r="L30" i="17"/>
  <c r="M30" i="17" s="1"/>
  <c r="L3313" i="17"/>
  <c r="M3313" i="17" s="1"/>
  <c r="L3312" i="17"/>
  <c r="M3312" i="17" s="1"/>
  <c r="L763" i="17"/>
  <c r="M763" i="17" s="1"/>
  <c r="L380" i="17"/>
  <c r="M380" i="17" s="1"/>
  <c r="L1122" i="17"/>
  <c r="M1122" i="17" s="1"/>
  <c r="L1843" i="17"/>
  <c r="M1843" i="17" s="1"/>
  <c r="L1846" i="17"/>
  <c r="M1846" i="17" s="1"/>
  <c r="L392" i="17"/>
  <c r="M392" i="17" s="1"/>
  <c r="L1112" i="17"/>
  <c r="M1112" i="17" s="1"/>
  <c r="L756" i="17"/>
  <c r="M756" i="17" s="1"/>
  <c r="L1855" i="17"/>
  <c r="M1855" i="17" s="1"/>
  <c r="L3315" i="17"/>
  <c r="M3315" i="17" s="1"/>
  <c r="L404" i="17"/>
  <c r="M404" i="17" s="1"/>
  <c r="L1124" i="17"/>
  <c r="M1124" i="17" s="1"/>
  <c r="L21" i="17"/>
  <c r="M21" i="17" s="1"/>
  <c r="L382" i="17"/>
  <c r="M382" i="17" s="1"/>
  <c r="L387" i="17"/>
  <c r="M387" i="17" s="1"/>
  <c r="L771" i="17"/>
  <c r="M771" i="17" s="1"/>
  <c r="L1108" i="17"/>
  <c r="M1108" i="17" s="1"/>
  <c r="L1867" i="17"/>
  <c r="M1867" i="17" s="1"/>
  <c r="L1136" i="17"/>
  <c r="M1136" i="17" s="1"/>
  <c r="L33" i="17"/>
  <c r="M33" i="17" s="1"/>
  <c r="L394" i="17"/>
  <c r="M394" i="17" s="1"/>
  <c r="L1114" i="17"/>
  <c r="M1114" i="17" s="1"/>
  <c r="L402" i="17"/>
  <c r="M402" i="17" s="1"/>
  <c r="L1482" i="17"/>
  <c r="M1482" i="17" s="1"/>
  <c r="L1125" i="17"/>
  <c r="M1125" i="17" s="1"/>
  <c r="L3314" i="17"/>
  <c r="M3314" i="17" s="1"/>
  <c r="L2218" i="17"/>
  <c r="M2218" i="17" s="1"/>
  <c r="L379" i="17"/>
  <c r="M379" i="17" s="1"/>
  <c r="L406" i="17"/>
  <c r="M406" i="17" s="1"/>
  <c r="L1126" i="17"/>
  <c r="M1126" i="17" s="1"/>
  <c r="L12" i="17"/>
  <c r="M12" i="17" s="1"/>
  <c r="L1494" i="17"/>
  <c r="M1494" i="17" s="1"/>
  <c r="L757" i="17"/>
  <c r="M757" i="17" s="1"/>
  <c r="L1856" i="17"/>
  <c r="M1856" i="17" s="1"/>
  <c r="L759" i="17"/>
  <c r="M759" i="17" s="1"/>
  <c r="L2951" i="17"/>
  <c r="M2951" i="17" s="1"/>
  <c r="L391" i="17"/>
  <c r="M391" i="17" s="1"/>
  <c r="L1111" i="17"/>
  <c r="M1111" i="17" s="1"/>
  <c r="L1138" i="17"/>
  <c r="M1138" i="17" s="1"/>
  <c r="L28" i="17"/>
  <c r="M28" i="17" s="1"/>
  <c r="L1486" i="17"/>
  <c r="M1486" i="17" s="1"/>
  <c r="L3328" i="17"/>
  <c r="M3328" i="17" s="1"/>
  <c r="L403" i="17"/>
  <c r="M403" i="17" s="1"/>
  <c r="L1123" i="17"/>
  <c r="M1123" i="17" s="1"/>
  <c r="L20" i="17"/>
  <c r="M20" i="17" s="1"/>
  <c r="L405" i="17"/>
  <c r="M405" i="17" s="1"/>
  <c r="L1483" i="17"/>
  <c r="M1483" i="17" s="1"/>
  <c r="L743" i="17"/>
  <c r="M743" i="17" s="1"/>
  <c r="L1127" i="17"/>
  <c r="M1127" i="17" s="1"/>
  <c r="L408" i="17"/>
  <c r="M408" i="17" s="1"/>
  <c r="L3311" i="17"/>
  <c r="M3311" i="17" s="1"/>
  <c r="L1135" i="17"/>
  <c r="M1135" i="17" s="1"/>
  <c r="L32" i="17"/>
  <c r="M32" i="17" s="1"/>
  <c r="L752" i="17"/>
  <c r="M752" i="17" s="1"/>
  <c r="L13" i="17"/>
  <c r="M13" i="17" s="1"/>
  <c r="L1495" i="17"/>
  <c r="M1495" i="17" s="1"/>
  <c r="L758" i="17"/>
  <c r="M758" i="17" s="1"/>
  <c r="L22" i="17"/>
  <c r="M22" i="17" s="1"/>
  <c r="L29" i="17"/>
  <c r="M29" i="17" s="1"/>
  <c r="L1869" i="17"/>
  <c r="M1869" i="17" s="1"/>
  <c r="L39" i="17"/>
  <c r="M39" i="17" s="1"/>
  <c r="L40" i="17"/>
  <c r="M40" i="17" s="1"/>
  <c r="L1474" i="17"/>
  <c r="M1474" i="17" s="1"/>
  <c r="L1475" i="17"/>
  <c r="M1475" i="17" s="1"/>
  <c r="L2225" i="17"/>
  <c r="M2225" i="17" s="1"/>
  <c r="L34" i="17"/>
  <c r="M34" i="17" s="1"/>
  <c r="L393" i="17"/>
  <c r="M393" i="17" s="1"/>
  <c r="L1490" i="17"/>
  <c r="M1490" i="17" s="1"/>
  <c r="L1491" i="17"/>
  <c r="M1491" i="17" s="1"/>
  <c r="L14" i="17"/>
  <c r="M14" i="17" s="1"/>
  <c r="L1484" i="17"/>
  <c r="M1484" i="17" s="1"/>
  <c r="L744" i="17"/>
  <c r="M744" i="17" s="1"/>
  <c r="L1476" i="17"/>
  <c r="M1476" i="17" s="1"/>
  <c r="L772" i="17"/>
  <c r="M772" i="17" s="1"/>
  <c r="L1496" i="17"/>
  <c r="M1496" i="17" s="1"/>
  <c r="L1473" i="17"/>
  <c r="M1473" i="17" s="1"/>
  <c r="L16" i="17"/>
  <c r="M16" i="17" s="1"/>
  <c r="L395" i="17"/>
  <c r="M395" i="17" s="1"/>
  <c r="L749" i="17"/>
  <c r="M749" i="17" s="1"/>
  <c r="L2571" i="17"/>
  <c r="M2571" i="17" s="1"/>
  <c r="L396" i="17"/>
  <c r="M396" i="17" s="1"/>
  <c r="L750" i="17"/>
  <c r="M750" i="17" s="1"/>
  <c r="L2572" i="17"/>
  <c r="M2572" i="17" s="1"/>
  <c r="L1492" i="17"/>
  <c r="M1492" i="17" s="1"/>
  <c r="L754" i="17"/>
  <c r="M754" i="17" s="1"/>
  <c r="L773" i="17"/>
  <c r="M773" i="17" s="1"/>
  <c r="L1485" i="17"/>
  <c r="M1485" i="17" s="1"/>
  <c r="L36" i="17"/>
  <c r="M36" i="17" s="1"/>
  <c r="L17" i="17"/>
  <c r="M17" i="17" s="1"/>
  <c r="L25" i="17"/>
  <c r="M25" i="17" s="1"/>
  <c r="L2583" i="17"/>
  <c r="M2583" i="17" s="1"/>
  <c r="L2584" i="17"/>
  <c r="M2584" i="17" s="1"/>
  <c r="L19" i="17"/>
  <c r="M19" i="17" s="1"/>
  <c r="L766" i="17"/>
  <c r="M766" i="17" s="1"/>
  <c r="L1842" i="17"/>
  <c r="M1842" i="17" s="1"/>
  <c r="L388" i="17"/>
  <c r="M388" i="17" s="1"/>
  <c r="L38" i="17"/>
  <c r="M38" i="17" s="1"/>
  <c r="L1133" i="17"/>
  <c r="M1133" i="17" s="1"/>
  <c r="L1134" i="17"/>
  <c r="M1134" i="17" s="1"/>
  <c r="L2597" i="17"/>
  <c r="M2597" i="17" s="1"/>
  <c r="L389" i="17"/>
  <c r="M389" i="17" s="1"/>
  <c r="L15" i="17"/>
  <c r="M15" i="17" s="1"/>
  <c r="L381" i="17"/>
  <c r="M381" i="17" s="1"/>
  <c r="L383" i="17"/>
  <c r="M383" i="17" s="1"/>
  <c r="L1116" i="17"/>
  <c r="M1116" i="17" s="1"/>
  <c r="L1854" i="17"/>
  <c r="M1854" i="17" s="1"/>
  <c r="L390" i="17"/>
  <c r="M390" i="17" s="1"/>
  <c r="L1128" i="17"/>
  <c r="M1128" i="17" s="1"/>
  <c r="L41" i="17"/>
  <c r="M41" i="17" s="1"/>
  <c r="L2223" i="17"/>
  <c r="M2223" i="17" s="1"/>
  <c r="L2595" i="17"/>
  <c r="M2595" i="17" s="1"/>
  <c r="L1115" i="17"/>
  <c r="M1115" i="17" s="1"/>
  <c r="L753" i="17"/>
  <c r="M753" i="17" s="1"/>
  <c r="L1118" i="17"/>
  <c r="M1118" i="17" s="1"/>
  <c r="L1488" i="17"/>
  <c r="M1488" i="17" s="1"/>
  <c r="L1487" i="17"/>
  <c r="M1487" i="17" s="1"/>
  <c r="L24" i="17"/>
  <c r="M24" i="17" s="1"/>
  <c r="L1850" i="17"/>
  <c r="M1850" i="17" s="1"/>
  <c r="L2943" i="17"/>
  <c r="M2943" i="17" s="1"/>
  <c r="L400" i="17"/>
  <c r="M400" i="17" s="1"/>
  <c r="L755" i="17"/>
  <c r="M755" i="17" s="1"/>
  <c r="L2574" i="17"/>
  <c r="M2574" i="17" s="1"/>
  <c r="L1844" i="17"/>
  <c r="M1844" i="17" s="1"/>
  <c r="L18" i="17"/>
  <c r="M18" i="17" s="1"/>
  <c r="L2955" i="17"/>
  <c r="M2955" i="17" s="1"/>
  <c r="L2212" i="17"/>
  <c r="M2212" i="17" s="1"/>
  <c r="L2586" i="17"/>
  <c r="M2586" i="17" s="1"/>
  <c r="L1109" i="17"/>
  <c r="M1109" i="17" s="1"/>
  <c r="L1868" i="17"/>
  <c r="M1868" i="17" s="1"/>
  <c r="L2224" i="17"/>
  <c r="M2224" i="17" s="1"/>
  <c r="L2596" i="17"/>
  <c r="M2596" i="17" s="1"/>
  <c r="L2598" i="17"/>
  <c r="M2598" i="17" s="1"/>
  <c r="L1858" i="17"/>
  <c r="M1858" i="17" s="1"/>
  <c r="L2215" i="17"/>
  <c r="M2215" i="17" s="1"/>
  <c r="L2935" i="17"/>
  <c r="M2935" i="17" s="1"/>
  <c r="L1851" i="17"/>
  <c r="M1851" i="17" s="1"/>
  <c r="L2944" i="17"/>
  <c r="M2944" i="17" s="1"/>
  <c r="L1852" i="17"/>
  <c r="M1852" i="17" s="1"/>
  <c r="L2213" i="17"/>
  <c r="M2213" i="17" s="1"/>
  <c r="L1117" i="17"/>
  <c r="M1117" i="17" s="1"/>
  <c r="L2227" i="17"/>
  <c r="M2227" i="17" s="1"/>
  <c r="L2947" i="17"/>
  <c r="M2947" i="17" s="1"/>
  <c r="L35" i="17"/>
  <c r="M35" i="17" s="1"/>
  <c r="L2956" i="17"/>
  <c r="M2956" i="17" s="1"/>
  <c r="L397" i="17"/>
  <c r="M397" i="17" s="1"/>
  <c r="L399" i="17"/>
  <c r="M399" i="17" s="1"/>
  <c r="L2573" i="17"/>
  <c r="M2573" i="17" s="1"/>
  <c r="L1478" i="17"/>
  <c r="M1478" i="17" s="1"/>
  <c r="L2585" i="17"/>
  <c r="M2585" i="17" s="1"/>
  <c r="L1853" i="17"/>
  <c r="M1853" i="17" s="1"/>
  <c r="L2214" i="17"/>
  <c r="M2214" i="17" s="1"/>
  <c r="L2934" i="17"/>
  <c r="M2934" i="17" s="1"/>
  <c r="L1498" i="17"/>
  <c r="M1498" i="17" s="1"/>
  <c r="L37" i="17"/>
  <c r="M37" i="17" s="1"/>
  <c r="L27" i="17"/>
  <c r="M27" i="17" s="1"/>
  <c r="L1137" i="17"/>
  <c r="M1137" i="17" s="1"/>
  <c r="L2226" i="17"/>
  <c r="M2226" i="17" s="1"/>
  <c r="L2946" i="17"/>
  <c r="M2946" i="17" s="1"/>
  <c r="L1845" i="17"/>
  <c r="M1845" i="17" s="1"/>
  <c r="L23" i="17"/>
  <c r="M23" i="17" s="1"/>
  <c r="L1477" i="17"/>
  <c r="M1477" i="17" s="1"/>
  <c r="L2587" i="17"/>
  <c r="M2587" i="17" s="1"/>
  <c r="L1857" i="17"/>
  <c r="M1857" i="17" s="1"/>
  <c r="L42" i="17"/>
  <c r="M42" i="17" s="1"/>
  <c r="L765" i="17"/>
  <c r="M765" i="17" s="1"/>
  <c r="L1864" i="17"/>
  <c r="M1864" i="17" s="1"/>
  <c r="L3317" i="17"/>
  <c r="M3317" i="17" s="1"/>
  <c r="L2591" i="17"/>
  <c r="M2591" i="17" s="1"/>
  <c r="L1500" i="17"/>
  <c r="M1500" i="17" s="1"/>
  <c r="L2222" i="17"/>
  <c r="M2222" i="17" s="1"/>
  <c r="L2939" i="17"/>
  <c r="M2939" i="17" s="1"/>
  <c r="L407" i="17"/>
  <c r="M407" i="17" s="1"/>
  <c r="L1113" i="17"/>
  <c r="M1113" i="17" s="1"/>
  <c r="L1121" i="17"/>
  <c r="M1121" i="17" s="1"/>
  <c r="L747" i="17"/>
  <c r="M747" i="17" s="1"/>
  <c r="L3329" i="17"/>
  <c r="M3329" i="17" s="1"/>
  <c r="L1859" i="17"/>
  <c r="M1859" i="17" s="1"/>
  <c r="L2957" i="17"/>
  <c r="M2957" i="17" s="1"/>
  <c r="L3308" i="17"/>
  <c r="M3308" i="17" s="1"/>
  <c r="L1120" i="17"/>
  <c r="M1120" i="17" s="1"/>
  <c r="L745" i="17"/>
  <c r="M745" i="17" s="1"/>
  <c r="L769" i="17"/>
  <c r="M769" i="17" s="1"/>
  <c r="L2204" i="17"/>
  <c r="M2204" i="17" s="1"/>
  <c r="L3320" i="17"/>
  <c r="M3320" i="17" s="1"/>
  <c r="L2577" i="17"/>
  <c r="M2577" i="17" s="1"/>
  <c r="L2958" i="17"/>
  <c r="M2958" i="17" s="1"/>
  <c r="L767" i="17"/>
  <c r="M767" i="17" s="1"/>
  <c r="L385" i="17"/>
  <c r="M385" i="17" s="1"/>
  <c r="L1131" i="17"/>
  <c r="M1131" i="17" s="1"/>
  <c r="L1499" i="17"/>
  <c r="M1499" i="17" s="1"/>
  <c r="L2221" i="17"/>
  <c r="M2221" i="17" s="1"/>
  <c r="L2938" i="17"/>
  <c r="M2938" i="17" s="1"/>
  <c r="L2594" i="17"/>
  <c r="M2594" i="17" s="1"/>
  <c r="L762" i="17"/>
  <c r="M762" i="17" s="1"/>
  <c r="L378" i="17"/>
  <c r="M378" i="17" s="1"/>
  <c r="L1129" i="17"/>
  <c r="M1129" i="17" s="1"/>
  <c r="L2590" i="17"/>
  <c r="M2590" i="17" s="1"/>
  <c r="L1849" i="17"/>
  <c r="M1849" i="17" s="1"/>
  <c r="L26" i="17"/>
  <c r="M26" i="17" s="1"/>
  <c r="L2954" i="17"/>
  <c r="M2954" i="17" s="1"/>
  <c r="L3307" i="17"/>
  <c r="M3307" i="17" s="1"/>
  <c r="L764" i="17"/>
  <c r="M764" i="17" s="1"/>
  <c r="L401" i="17"/>
  <c r="M401" i="17" s="1"/>
  <c r="L1119" i="17"/>
  <c r="M1119" i="17" s="1"/>
  <c r="L2211" i="17"/>
  <c r="M2211" i="17" s="1"/>
  <c r="L2959" i="17"/>
  <c r="M2959" i="17" s="1"/>
  <c r="L1489" i="17"/>
  <c r="M1489" i="17" s="1"/>
  <c r="L2220" i="17"/>
  <c r="M2220" i="17" s="1"/>
  <c r="L2937" i="17"/>
  <c r="M2937" i="17" s="1"/>
  <c r="L760" i="17"/>
  <c r="M760" i="17" s="1"/>
  <c r="L761" i="17"/>
  <c r="M761" i="17" s="1"/>
  <c r="L2953" i="17"/>
  <c r="M2953" i="17" s="1"/>
  <c r="L3306" i="17"/>
  <c r="M3306" i="17" s="1"/>
  <c r="L1493" i="17"/>
  <c r="M1493" i="17" s="1"/>
  <c r="L384" i="17"/>
  <c r="M384" i="17" s="1"/>
  <c r="L1130" i="17"/>
  <c r="M1130" i="17" s="1"/>
  <c r="L2219" i="17"/>
  <c r="M2219" i="17" s="1"/>
  <c r="L2936" i="17"/>
  <c r="M2936" i="17" s="1"/>
  <c r="L1501" i="17"/>
  <c r="M1501" i="17" s="1"/>
  <c r="L2960" i="17"/>
  <c r="M2960" i="17" s="1"/>
  <c r="L386" i="17"/>
  <c r="M386" i="17" s="1"/>
  <c r="L2963" i="17"/>
  <c r="M2963" i="17" s="1"/>
  <c r="L2232" i="17"/>
  <c r="M2232" i="17" s="1"/>
  <c r="L2948" i="17"/>
  <c r="M2948" i="17" s="1"/>
  <c r="L1480" i="17"/>
  <c r="M1480" i="17" s="1"/>
  <c r="L2216" i="17"/>
  <c r="M2216" i="17" s="1"/>
  <c r="L2206" i="17"/>
  <c r="M2206" i="17" s="1"/>
  <c r="L748" i="17"/>
  <c r="M748" i="17" s="1"/>
  <c r="L2964" i="17"/>
  <c r="M2964" i="17" s="1"/>
  <c r="L2233" i="17"/>
  <c r="M2233" i="17" s="1"/>
  <c r="L2949" i="17"/>
  <c r="M2949" i="17" s="1"/>
  <c r="L1481" i="17"/>
  <c r="M1481" i="17" s="1"/>
  <c r="L2217" i="17"/>
  <c r="M2217" i="17" s="1"/>
  <c r="L3324" i="17"/>
  <c r="M3324" i="17" s="1"/>
  <c r="L2228" i="17"/>
  <c r="M2228" i="17" s="1"/>
  <c r="L3309" i="17"/>
  <c r="M3309" i="17" s="1"/>
  <c r="L770" i="17"/>
  <c r="M770" i="17" s="1"/>
  <c r="L2234" i="17"/>
  <c r="M2234" i="17" s="1"/>
  <c r="L2950" i="17"/>
  <c r="M2950" i="17" s="1"/>
  <c r="L3302" i="17"/>
  <c r="M3302" i="17" s="1"/>
  <c r="L746" i="17"/>
  <c r="M746" i="17" s="1"/>
  <c r="L1860" i="17"/>
  <c r="M1860" i="17" s="1"/>
  <c r="L2578" i="17"/>
  <c r="M2578" i="17" s="1"/>
  <c r="L3321" i="17"/>
  <c r="M3321" i="17" s="1"/>
  <c r="L2961" i="17"/>
  <c r="M2961" i="17" s="1"/>
  <c r="L2579" i="17"/>
  <c r="M2579" i="17" s="1"/>
  <c r="L768" i="17"/>
  <c r="M768" i="17" s="1"/>
  <c r="L1847" i="17"/>
  <c r="M1847" i="17" s="1"/>
  <c r="L2941" i="17"/>
  <c r="M2941" i="17" s="1"/>
  <c r="L1502" i="17"/>
  <c r="M1502" i="17" s="1"/>
  <c r="L2580" i="17"/>
  <c r="M2580" i="17" s="1"/>
  <c r="L3310" i="17"/>
  <c r="M3310" i="17" s="1"/>
  <c r="L2952" i="17"/>
  <c r="M2952" i="17" s="1"/>
  <c r="L1861" i="17"/>
  <c r="M1861" i="17" s="1"/>
  <c r="L2581" i="17"/>
  <c r="M2581" i="17" s="1"/>
  <c r="L1110" i="17"/>
  <c r="M1110" i="17" s="1"/>
  <c r="L3318" i="17"/>
  <c r="M3318" i="17" s="1"/>
  <c r="L3319" i="17"/>
  <c r="M3319" i="17" s="1"/>
  <c r="L2582" i="17"/>
  <c r="M2582" i="17" s="1"/>
  <c r="L1497" i="17"/>
  <c r="M1497" i="17" s="1"/>
  <c r="L3330" i="17"/>
  <c r="M3330" i="17" s="1"/>
  <c r="L2576" i="17"/>
  <c r="M2576" i="17" s="1"/>
  <c r="L2207" i="17"/>
  <c r="M2207" i="17" s="1"/>
  <c r="L398" i="17"/>
  <c r="M398" i="17" s="1"/>
  <c r="L2599" i="17"/>
  <c r="M2599" i="17" s="1"/>
  <c r="L1862" i="17"/>
  <c r="M1862" i="17" s="1"/>
  <c r="L1503" i="17"/>
  <c r="M1503" i="17" s="1"/>
  <c r="L2230" i="17"/>
  <c r="M2230" i="17" s="1"/>
  <c r="L2942" i="17"/>
  <c r="M2942" i="17" s="1"/>
  <c r="L2209" i="17"/>
  <c r="M2209" i="17" s="1"/>
  <c r="L2593" i="17"/>
  <c r="M2593" i="17" s="1"/>
  <c r="L2229" i="17"/>
  <c r="M2229" i="17" s="1"/>
  <c r="L1863" i="17"/>
  <c r="M1863" i="17" s="1"/>
  <c r="L3323" i="17"/>
  <c r="M3323" i="17" s="1"/>
  <c r="L2588" i="17"/>
  <c r="M2588" i="17" s="1"/>
  <c r="L3325" i="17"/>
  <c r="M3325" i="17" s="1"/>
  <c r="L3301" i="17"/>
  <c r="M3301" i="17" s="1"/>
  <c r="L2962" i="17"/>
  <c r="M2962" i="17" s="1"/>
  <c r="L2231" i="17"/>
  <c r="M2231" i="17" s="1"/>
  <c r="L3327" i="17"/>
  <c r="M3327" i="17" s="1"/>
  <c r="L3303" i="17"/>
  <c r="M3303" i="17" s="1"/>
  <c r="L3326" i="17"/>
  <c r="M3326" i="17" s="1"/>
  <c r="L1841" i="17"/>
  <c r="M1841" i="17" s="1"/>
  <c r="L2208" i="17"/>
  <c r="M2208" i="17" s="1"/>
  <c r="L3316" i="17"/>
  <c r="M3316" i="17" s="1"/>
  <c r="L3304" i="17"/>
  <c r="M3304" i="17" s="1"/>
  <c r="L3305" i="17"/>
  <c r="M3305" i="17" s="1"/>
  <c r="L1479" i="17"/>
  <c r="M1479" i="17" s="1"/>
  <c r="L2570" i="17"/>
  <c r="M2570" i="17" s="1"/>
  <c r="L1840" i="17"/>
  <c r="M1840" i="17" s="1"/>
  <c r="L3322" i="17"/>
  <c r="M3322" i="17" s="1"/>
  <c r="L2592" i="17"/>
  <c r="M2592" i="17" s="1"/>
  <c r="L1839" i="17"/>
  <c r="M1839" i="17" s="1"/>
  <c r="L2589" i="17"/>
  <c r="M2589" i="17" s="1"/>
  <c r="L3300" i="17"/>
  <c r="M3300" i="17" s="1"/>
  <c r="L2575" i="17"/>
  <c r="M2575" i="17" s="1"/>
  <c r="L1865" i="17"/>
  <c r="M1865" i="17" s="1"/>
  <c r="L1132" i="17"/>
  <c r="M1132" i="17" s="1"/>
  <c r="L1848" i="17"/>
  <c r="M1848" i="17" s="1"/>
  <c r="L2205" i="17"/>
  <c r="M2205" i="17" s="1"/>
  <c r="L2940" i="17"/>
  <c r="M2940" i="17" s="1"/>
  <c r="L2945" i="17"/>
  <c r="M2945" i="17" s="1"/>
  <c r="L2210" i="17"/>
  <c r="M2210" i="17" s="1"/>
  <c r="L2569" i="17"/>
  <c r="M2569" i="17" s="1"/>
  <c r="L3663" i="17"/>
  <c r="M3663" i="17" s="1"/>
  <c r="L368" i="17"/>
  <c r="M368" i="17" s="1"/>
  <c r="L1088" i="17"/>
  <c r="M1088" i="17" s="1"/>
  <c r="L723" i="17"/>
  <c r="M723" i="17" s="1"/>
  <c r="L1107" i="17"/>
  <c r="M1107" i="17" s="1"/>
  <c r="L1831" i="17"/>
  <c r="M1831" i="17" s="1"/>
  <c r="L3646" i="17"/>
  <c r="M3646" i="17" s="1"/>
  <c r="L2196" i="17"/>
  <c r="M2196" i="17" s="1"/>
  <c r="L2174" i="17"/>
  <c r="M2174" i="17" s="1"/>
  <c r="L1100" i="17"/>
  <c r="M1100" i="17" s="1"/>
  <c r="L358" i="17"/>
  <c r="M358" i="17" s="1"/>
  <c r="L1078" i="17"/>
  <c r="M1078" i="17" s="1"/>
  <c r="L354" i="17"/>
  <c r="M354" i="17" s="1"/>
  <c r="L738" i="17"/>
  <c r="M738" i="17" s="1"/>
  <c r="L1446" i="17"/>
  <c r="M1446" i="17" s="1"/>
  <c r="L1077" i="17"/>
  <c r="M1077" i="17" s="1"/>
  <c r="L1808" i="17"/>
  <c r="M1808" i="17" s="1"/>
  <c r="L1080" i="17"/>
  <c r="M1080" i="17" s="1"/>
  <c r="L3664" i="17"/>
  <c r="M3664" i="17" s="1"/>
  <c r="L2933" i="17"/>
  <c r="M2933" i="17" s="1"/>
  <c r="L3291" i="17"/>
  <c r="M3291" i="17" s="1"/>
  <c r="L3290" i="17"/>
  <c r="M3290" i="17" s="1"/>
  <c r="L370" i="17"/>
  <c r="M370" i="17" s="1"/>
  <c r="L1090" i="17"/>
  <c r="M1090" i="17" s="1"/>
  <c r="L372" i="17"/>
  <c r="M372" i="17" s="1"/>
  <c r="L1458" i="17"/>
  <c r="M1458" i="17" s="1"/>
  <c r="L1093" i="17"/>
  <c r="M1093" i="17" s="1"/>
  <c r="L3647" i="17"/>
  <c r="M3647" i="17" s="1"/>
  <c r="L3274" i="17"/>
  <c r="M3274" i="17" s="1"/>
  <c r="L1450" i="17"/>
  <c r="M1450" i="17" s="1"/>
  <c r="L355" i="17"/>
  <c r="M355" i="17" s="1"/>
  <c r="L1102" i="17"/>
  <c r="M1102" i="17" s="1"/>
  <c r="L1470" i="17"/>
  <c r="M1470" i="17" s="1"/>
  <c r="L724" i="17"/>
  <c r="M724" i="17" s="1"/>
  <c r="L3638" i="17"/>
  <c r="M3638" i="17" s="1"/>
  <c r="L367" i="17"/>
  <c r="M367" i="17" s="1"/>
  <c r="L1087" i="17"/>
  <c r="M1087" i="17" s="1"/>
  <c r="L357" i="17"/>
  <c r="M357" i="17" s="1"/>
  <c r="L741" i="17"/>
  <c r="M741" i="17" s="1"/>
  <c r="L1447" i="17"/>
  <c r="M1447" i="17" s="1"/>
  <c r="L1079" i="17"/>
  <c r="M1079" i="17" s="1"/>
  <c r="L1099" i="17"/>
  <c r="M1099" i="17" s="1"/>
  <c r="L716" i="17"/>
  <c r="M716" i="17" s="1"/>
  <c r="L373" i="17"/>
  <c r="M373" i="17" s="1"/>
  <c r="L1459" i="17"/>
  <c r="M1459" i="17" s="1"/>
  <c r="L1094" i="17"/>
  <c r="M1094" i="17" s="1"/>
  <c r="L375" i="17"/>
  <c r="M375" i="17" s="1"/>
  <c r="L3292" i="17"/>
  <c r="M3292" i="17" s="1"/>
  <c r="L728" i="17"/>
  <c r="M728" i="17" s="1"/>
  <c r="L3275" i="17"/>
  <c r="M3275" i="17" s="1"/>
  <c r="L740" i="17"/>
  <c r="M740" i="17" s="1"/>
  <c r="L718" i="17"/>
  <c r="M718" i="17" s="1"/>
  <c r="L359" i="17"/>
  <c r="M359" i="17" s="1"/>
  <c r="L1448" i="17"/>
  <c r="M1448" i="17" s="1"/>
  <c r="L3662" i="17"/>
  <c r="M3662" i="17" s="1"/>
  <c r="L730" i="17"/>
  <c r="M730" i="17" s="1"/>
  <c r="L1818" i="17"/>
  <c r="M1818" i="17" s="1"/>
  <c r="L374" i="17"/>
  <c r="M374" i="17" s="1"/>
  <c r="L3276" i="17"/>
  <c r="M3276" i="17" s="1"/>
  <c r="L2915" i="17"/>
  <c r="M2915" i="17" s="1"/>
  <c r="L11" i="17"/>
  <c r="M11" i="17" s="1"/>
  <c r="L727" i="17"/>
  <c r="M727" i="17" s="1"/>
  <c r="L1460" i="17"/>
  <c r="M1460" i="17" s="1"/>
  <c r="L376" i="17"/>
  <c r="M376" i="17" s="1"/>
  <c r="L1472" i="17"/>
  <c r="M1472" i="17" s="1"/>
  <c r="L726" i="17"/>
  <c r="M726" i="17" s="1"/>
  <c r="L1449" i="17"/>
  <c r="M1449" i="17" s="1"/>
  <c r="L2547" i="17"/>
  <c r="M2547" i="17" s="1"/>
  <c r="L2548" i="17"/>
  <c r="M2548" i="17" s="1"/>
  <c r="L3640" i="17"/>
  <c r="M3640" i="17" s="1"/>
  <c r="L3289" i="17"/>
  <c r="M3289" i="17" s="1"/>
  <c r="L715" i="17"/>
  <c r="M715" i="17" s="1"/>
  <c r="L1461" i="17"/>
  <c r="M1461" i="17" s="1"/>
  <c r="L352" i="17"/>
  <c r="M352" i="17" s="1"/>
  <c r="L729" i="17"/>
  <c r="M729" i="17" s="1"/>
  <c r="L2559" i="17"/>
  <c r="M2559" i="17" s="1"/>
  <c r="L353" i="17"/>
  <c r="M353" i="17" s="1"/>
  <c r="L731" i="17"/>
  <c r="M731" i="17" s="1"/>
  <c r="L2560" i="17"/>
  <c r="M2560" i="17" s="1"/>
  <c r="L739" i="17"/>
  <c r="M739" i="17" s="1"/>
  <c r="L356" i="17"/>
  <c r="M356" i="17" s="1"/>
  <c r="L742" i="17"/>
  <c r="M742" i="17" s="1"/>
  <c r="L725" i="17"/>
  <c r="M725" i="17" s="1"/>
  <c r="L2549" i="17"/>
  <c r="M2549" i="17" s="1"/>
  <c r="L1810" i="17"/>
  <c r="M1810" i="17" s="1"/>
  <c r="L1830" i="17"/>
  <c r="M1830" i="17" s="1"/>
  <c r="L1095" i="17"/>
  <c r="M1095" i="17" s="1"/>
  <c r="L362" i="17"/>
  <c r="M362" i="17" s="1"/>
  <c r="L732" i="17"/>
  <c r="M732" i="17" s="1"/>
  <c r="L2561" i="17"/>
  <c r="M2561" i="17" s="1"/>
  <c r="L1471" i="17"/>
  <c r="M1471" i="17" s="1"/>
  <c r="L1809" i="17"/>
  <c r="M1809" i="17" s="1"/>
  <c r="L364" i="17"/>
  <c r="M364" i="17" s="1"/>
  <c r="L365" i="17"/>
  <c r="M365" i="17" s="1"/>
  <c r="L1814" i="17"/>
  <c r="M1814" i="17" s="1"/>
  <c r="L2187" i="17"/>
  <c r="M2187" i="17" s="1"/>
  <c r="L2907" i="17"/>
  <c r="M2907" i="17" s="1"/>
  <c r="L1815" i="17"/>
  <c r="M1815" i="17" s="1"/>
  <c r="L2188" i="17"/>
  <c r="M2188" i="17" s="1"/>
  <c r="L2908" i="17"/>
  <c r="M2908" i="17" s="1"/>
  <c r="L1089" i="17"/>
  <c r="M1089" i="17" s="1"/>
  <c r="L1820" i="17"/>
  <c r="M1820" i="17" s="1"/>
  <c r="L1821" i="17"/>
  <c r="M1821" i="17" s="1"/>
  <c r="L1834" i="17"/>
  <c r="M1834" i="17" s="1"/>
  <c r="L2199" i="17"/>
  <c r="M2199" i="17" s="1"/>
  <c r="L2919" i="17"/>
  <c r="M2919" i="17" s="1"/>
  <c r="L1835" i="17"/>
  <c r="M1835" i="17" s="1"/>
  <c r="L2200" i="17"/>
  <c r="M2200" i="17" s="1"/>
  <c r="L2920" i="17"/>
  <c r="M2920" i="17" s="1"/>
  <c r="L2177" i="17"/>
  <c r="M2177" i="17" s="1"/>
  <c r="L2931" i="17"/>
  <c r="M2931" i="17" s="1"/>
  <c r="L363" i="17"/>
  <c r="M363" i="17" s="1"/>
  <c r="L733" i="17"/>
  <c r="M733" i="17" s="1"/>
  <c r="L2562" i="17"/>
  <c r="M2562" i="17" s="1"/>
  <c r="L2179" i="17"/>
  <c r="M2179" i="17" s="1"/>
  <c r="L1832" i="17"/>
  <c r="M1832" i="17" s="1"/>
  <c r="L2176" i="17"/>
  <c r="M2176" i="17" s="1"/>
  <c r="L1822" i="17"/>
  <c r="M1822" i="17" s="1"/>
  <c r="L2191" i="17"/>
  <c r="M2191" i="17" s="1"/>
  <c r="L2911" i="17"/>
  <c r="M2911" i="17" s="1"/>
  <c r="L348" i="17"/>
  <c r="M348" i="17" s="1"/>
  <c r="L721" i="17"/>
  <c r="M721" i="17" s="1"/>
  <c r="L361" i="17"/>
  <c r="M361" i="17" s="1"/>
  <c r="L1816" i="17"/>
  <c r="M1816" i="17" s="1"/>
  <c r="L2189" i="17"/>
  <c r="M2189" i="17" s="1"/>
  <c r="L1838" i="17"/>
  <c r="M1838" i="17" s="1"/>
  <c r="L2203" i="17"/>
  <c r="M2203" i="17" s="1"/>
  <c r="L2923" i="17"/>
  <c r="M2923" i="17" s="1"/>
  <c r="L2932" i="17"/>
  <c r="M2932" i="17" s="1"/>
  <c r="L1836" i="17"/>
  <c r="M1836" i="17" s="1"/>
  <c r="L2201" i="17"/>
  <c r="M2201" i="17" s="1"/>
  <c r="L1091" i="17"/>
  <c r="M1091" i="17" s="1"/>
  <c r="L1819" i="17"/>
  <c r="M1819" i="17" s="1"/>
  <c r="L2178" i="17"/>
  <c r="M2178" i="17" s="1"/>
  <c r="L1442" i="17"/>
  <c r="M1442" i="17" s="1"/>
  <c r="L349" i="17"/>
  <c r="M349" i="17" s="1"/>
  <c r="L1454" i="17"/>
  <c r="M1454" i="17" s="1"/>
  <c r="L1456" i="17"/>
  <c r="M1456" i="17" s="1"/>
  <c r="L1817" i="17"/>
  <c r="M1817" i="17" s="1"/>
  <c r="L2190" i="17"/>
  <c r="M2190" i="17" s="1"/>
  <c r="L2910" i="17"/>
  <c r="M2910" i="17" s="1"/>
  <c r="L1462" i="17"/>
  <c r="M1462" i="17" s="1"/>
  <c r="L1092" i="17"/>
  <c r="M1092" i="17" s="1"/>
  <c r="L1837" i="17"/>
  <c r="M1837" i="17" s="1"/>
  <c r="L2202" i="17"/>
  <c r="M2202" i="17" s="1"/>
  <c r="L2922" i="17"/>
  <c r="M2922" i="17" s="1"/>
  <c r="L2539" i="17"/>
  <c r="M2539" i="17" s="1"/>
  <c r="L713" i="17"/>
  <c r="M713" i="17" s="1"/>
  <c r="L714" i="17"/>
  <c r="M714" i="17" s="1"/>
  <c r="L377" i="17"/>
  <c r="M377" i="17" s="1"/>
  <c r="L737" i="17"/>
  <c r="M737" i="17" s="1"/>
  <c r="L712" i="17"/>
  <c r="M712" i="17" s="1"/>
  <c r="L2551" i="17"/>
  <c r="M2551" i="17" s="1"/>
  <c r="L369" i="17"/>
  <c r="M369" i="17" s="1"/>
  <c r="L3298" i="17"/>
  <c r="M3298" i="17" s="1"/>
  <c r="L350" i="17"/>
  <c r="M350" i="17" s="1"/>
  <c r="L1085" i="17"/>
  <c r="M1085" i="17" s="1"/>
  <c r="L1455" i="17"/>
  <c r="M1455" i="17" s="1"/>
  <c r="L366" i="17"/>
  <c r="M366" i="17" s="1"/>
  <c r="L734" i="17"/>
  <c r="M734" i="17" s="1"/>
  <c r="L2175" i="17"/>
  <c r="M2175" i="17" s="1"/>
  <c r="L2538" i="17"/>
  <c r="M2538" i="17" s="1"/>
  <c r="L1101" i="17"/>
  <c r="M1101" i="17" s="1"/>
  <c r="L1451" i="17"/>
  <c r="M1451" i="17" s="1"/>
  <c r="L3654" i="17"/>
  <c r="M3654" i="17" s="1"/>
  <c r="L1823" i="17"/>
  <c r="M1823" i="17" s="1"/>
  <c r="L3296" i="17"/>
  <c r="M3296" i="17" s="1"/>
  <c r="L1098" i="17"/>
  <c r="M1098" i="17" s="1"/>
  <c r="L719" i="17"/>
  <c r="M719" i="17" s="1"/>
  <c r="L1083" i="17"/>
  <c r="M1083" i="17" s="1"/>
  <c r="L2182" i="17"/>
  <c r="M2182" i="17" s="1"/>
  <c r="L3271" i="17"/>
  <c r="M3271" i="17" s="1"/>
  <c r="L2555" i="17"/>
  <c r="M2555" i="17" s="1"/>
  <c r="L1086" i="17"/>
  <c r="M1086" i="17" s="1"/>
  <c r="L1081" i="17"/>
  <c r="M1081" i="17" s="1"/>
  <c r="L1105" i="17"/>
  <c r="M1105" i="17" s="1"/>
  <c r="L2546" i="17"/>
  <c r="M2546" i="17" s="1"/>
  <c r="L1463" i="17"/>
  <c r="M1463" i="17" s="1"/>
  <c r="L2918" i="17"/>
  <c r="M2918" i="17" s="1"/>
  <c r="L3283" i="17"/>
  <c r="M3283" i="17" s="1"/>
  <c r="L3645" i="17"/>
  <c r="M3645" i="17" s="1"/>
  <c r="L736" i="17"/>
  <c r="M736" i="17" s="1"/>
  <c r="L1103" i="17"/>
  <c r="M1103" i="17" s="1"/>
  <c r="L2568" i="17"/>
  <c r="M2568" i="17" s="1"/>
  <c r="L3641" i="17"/>
  <c r="M3641" i="17" s="1"/>
  <c r="L1813" i="17"/>
  <c r="M1813" i="17" s="1"/>
  <c r="L3295" i="17"/>
  <c r="M3295" i="17" s="1"/>
  <c r="L3657" i="17"/>
  <c r="M3657" i="17" s="1"/>
  <c r="L1826" i="17"/>
  <c r="M1826" i="17" s="1"/>
  <c r="L1097" i="17"/>
  <c r="M1097" i="17" s="1"/>
  <c r="L3653" i="17"/>
  <c r="M3653" i="17" s="1"/>
  <c r="L2181" i="17"/>
  <c r="M2181" i="17" s="1"/>
  <c r="L3270" i="17"/>
  <c r="M3270" i="17" s="1"/>
  <c r="L2554" i="17"/>
  <c r="M2554" i="17" s="1"/>
  <c r="L1452" i="17"/>
  <c r="M1452" i="17" s="1"/>
  <c r="L1453" i="17"/>
  <c r="M1453" i="17" s="1"/>
  <c r="L2198" i="17"/>
  <c r="M2198" i="17" s="1"/>
  <c r="L2917" i="17"/>
  <c r="M2917" i="17" s="1"/>
  <c r="L3282" i="17"/>
  <c r="M3282" i="17" s="1"/>
  <c r="L360" i="17"/>
  <c r="M360" i="17" s="1"/>
  <c r="L735" i="17"/>
  <c r="M735" i="17" s="1"/>
  <c r="L1468" i="17"/>
  <c r="M1468" i="17" s="1"/>
  <c r="L3294" i="17"/>
  <c r="M3294" i="17" s="1"/>
  <c r="L2563" i="17"/>
  <c r="M2563" i="17" s="1"/>
  <c r="L720" i="17"/>
  <c r="M720" i="17" s="1"/>
  <c r="L2553" i="17"/>
  <c r="M2553" i="17" s="1"/>
  <c r="L2550" i="17"/>
  <c r="M2550" i="17" s="1"/>
  <c r="L1096" i="17"/>
  <c r="M1096" i="17" s="1"/>
  <c r="L1828" i="17"/>
  <c r="M1828" i="17" s="1"/>
  <c r="L3293" i="17"/>
  <c r="M3293" i="17" s="1"/>
  <c r="L2552" i="17"/>
  <c r="M2552" i="17" s="1"/>
  <c r="L3655" i="17"/>
  <c r="M3655" i="17" s="1"/>
  <c r="L2184" i="17"/>
  <c r="M2184" i="17" s="1"/>
  <c r="L3285" i="17"/>
  <c r="M3285" i="17" s="1"/>
  <c r="L722" i="17"/>
  <c r="M722" i="17" s="1"/>
  <c r="L2929" i="17"/>
  <c r="M2929" i="17" s="1"/>
  <c r="L1445" i="17"/>
  <c r="M1445" i="17" s="1"/>
  <c r="L2195" i="17"/>
  <c r="M2195" i="17" s="1"/>
  <c r="L2914" i="17"/>
  <c r="M2914" i="17" s="1"/>
  <c r="L3659" i="17"/>
  <c r="M3659" i="17" s="1"/>
  <c r="L2567" i="17"/>
  <c r="M2567" i="17" s="1"/>
  <c r="L3660" i="17"/>
  <c r="M3660" i="17" s="1"/>
  <c r="L347" i="17"/>
  <c r="M347" i="17" s="1"/>
  <c r="L3644" i="17"/>
  <c r="M3644" i="17" s="1"/>
  <c r="L3297" i="17"/>
  <c r="M3297" i="17" s="1"/>
  <c r="L2540" i="17"/>
  <c r="M2540" i="17" s="1"/>
  <c r="L2930" i="17"/>
  <c r="M2930" i="17" s="1"/>
  <c r="L717" i="17"/>
  <c r="M717" i="17" s="1"/>
  <c r="L2925" i="17"/>
  <c r="M2925" i="17" s="1"/>
  <c r="L1824" i="17"/>
  <c r="M1824" i="17" s="1"/>
  <c r="L3656" i="17"/>
  <c r="M3656" i="17" s="1"/>
  <c r="L2905" i="17"/>
  <c r="M2905" i="17" s="1"/>
  <c r="L2557" i="17"/>
  <c r="M2557" i="17" s="1"/>
  <c r="L2541" i="17"/>
  <c r="M2541" i="17" s="1"/>
  <c r="L1811" i="17"/>
  <c r="M1811" i="17" s="1"/>
  <c r="L3642" i="17"/>
  <c r="M3642" i="17" s="1"/>
  <c r="L1466" i="17"/>
  <c r="M1466" i="17" s="1"/>
  <c r="L2558" i="17"/>
  <c r="M2558" i="17" s="1"/>
  <c r="L2542" i="17"/>
  <c r="M2542" i="17" s="1"/>
  <c r="L3280" i="17"/>
  <c r="M3280" i="17" s="1"/>
  <c r="L3650" i="17"/>
  <c r="M3650" i="17" s="1"/>
  <c r="L2916" i="17"/>
  <c r="M2916" i="17" s="1"/>
  <c r="L1825" i="17"/>
  <c r="M1825" i="17" s="1"/>
  <c r="L2564" i="17"/>
  <c r="M2564" i="17" s="1"/>
  <c r="L1084" i="17"/>
  <c r="M1084" i="17" s="1"/>
  <c r="L2543" i="17"/>
  <c r="M2543" i="17" s="1"/>
  <c r="L3288" i="17"/>
  <c r="M3288" i="17" s="1"/>
  <c r="L2545" i="17"/>
  <c r="M2545" i="17" s="1"/>
  <c r="L3648" i="17"/>
  <c r="M3648" i="17" s="1"/>
  <c r="L2565" i="17"/>
  <c r="M2565" i="17" s="1"/>
  <c r="L371" i="17"/>
  <c r="M371" i="17" s="1"/>
  <c r="L1082" i="17"/>
  <c r="M1082" i="17" s="1"/>
  <c r="L2180" i="17"/>
  <c r="M2180" i="17" s="1"/>
  <c r="L2185" i="17"/>
  <c r="M2185" i="17" s="1"/>
  <c r="L1104" i="17"/>
  <c r="M1104" i="17" s="1"/>
  <c r="L2197" i="17"/>
  <c r="M2197" i="17" s="1"/>
  <c r="L2903" i="17"/>
  <c r="M2903" i="17" s="1"/>
  <c r="L1827" i="17"/>
  <c r="M1827" i="17" s="1"/>
  <c r="L1457" i="17"/>
  <c r="M1457" i="17" s="1"/>
  <c r="L1812" i="17"/>
  <c r="M1812" i="17" s="1"/>
  <c r="L3281" i="17"/>
  <c r="M3281" i="17" s="1"/>
  <c r="L2183" i="17"/>
  <c r="M2183" i="17" s="1"/>
  <c r="L3284" i="17"/>
  <c r="M3284" i="17" s="1"/>
  <c r="L2924" i="17"/>
  <c r="M2924" i="17" s="1"/>
  <c r="L1469" i="17"/>
  <c r="M1469" i="17" s="1"/>
  <c r="L2927" i="17"/>
  <c r="M2927" i="17" s="1"/>
  <c r="L1443" i="17"/>
  <c r="M1443" i="17" s="1"/>
  <c r="L2193" i="17"/>
  <c r="M2193" i="17" s="1"/>
  <c r="L2912" i="17"/>
  <c r="M2912" i="17" s="1"/>
  <c r="L2906" i="17"/>
  <c r="M2906" i="17" s="1"/>
  <c r="L2566" i="17"/>
  <c r="M2566" i="17" s="1"/>
  <c r="L3658" i="17"/>
  <c r="M3658" i="17" s="1"/>
  <c r="L3637" i="17"/>
  <c r="M3637" i="17" s="1"/>
  <c r="L2926" i="17"/>
  <c r="M2926" i="17" s="1"/>
  <c r="L2192" i="17"/>
  <c r="M2192" i="17" s="1"/>
  <c r="L3636" i="17"/>
  <c r="M3636" i="17" s="1"/>
  <c r="L1465" i="17"/>
  <c r="M1465" i="17" s="1"/>
  <c r="L3273" i="17"/>
  <c r="M3273" i="17" s="1"/>
  <c r="L3652" i="17"/>
  <c r="M3652" i="17" s="1"/>
  <c r="L3279" i="17"/>
  <c r="M3279" i="17" s="1"/>
  <c r="L1833" i="17"/>
  <c r="M1833" i="17" s="1"/>
  <c r="L2921" i="17"/>
  <c r="M2921" i="17" s="1"/>
  <c r="L2556" i="17"/>
  <c r="M2556" i="17" s="1"/>
  <c r="L2186" i="17"/>
  <c r="M2186" i="17" s="1"/>
  <c r="L1444" i="17"/>
  <c r="M1444" i="17" s="1"/>
  <c r="L2173" i="17"/>
  <c r="M2173" i="17" s="1"/>
  <c r="L3635" i="17"/>
  <c r="M3635" i="17" s="1"/>
  <c r="L3286" i="17"/>
  <c r="M3286" i="17" s="1"/>
  <c r="L351" i="17"/>
  <c r="M351" i="17" s="1"/>
  <c r="L2928" i="17"/>
  <c r="M2928" i="17" s="1"/>
  <c r="L3278" i="17"/>
  <c r="M3278" i="17" s="1"/>
  <c r="L3269" i="17"/>
  <c r="M3269" i="17" s="1"/>
  <c r="L3639" i="17"/>
  <c r="M3639" i="17" s="1"/>
  <c r="L3287" i="17"/>
  <c r="M3287" i="17" s="1"/>
  <c r="L3651" i="17"/>
  <c r="M3651" i="17" s="1"/>
  <c r="L3643" i="17"/>
  <c r="M3643" i="17" s="1"/>
  <c r="L3634" i="17"/>
  <c r="M3634" i="17" s="1"/>
  <c r="L3661" i="17"/>
  <c r="M3661" i="17" s="1"/>
  <c r="L3299" i="17"/>
  <c r="M3299" i="17" s="1"/>
  <c r="L3277" i="17"/>
  <c r="M3277" i="17" s="1"/>
  <c r="L1464" i="17"/>
  <c r="M1464" i="17" s="1"/>
  <c r="L3272" i="17"/>
  <c r="M3272" i="17" s="1"/>
  <c r="L1106" i="17"/>
  <c r="M1106" i="17" s="1"/>
  <c r="L2904" i="17"/>
  <c r="M2904" i="17" s="1"/>
  <c r="L1467" i="17"/>
  <c r="M1467" i="17" s="1"/>
  <c r="L2909" i="17"/>
  <c r="M2909" i="17" s="1"/>
  <c r="L3649" i="17"/>
  <c r="M3649" i="17" s="1"/>
  <c r="L2194" i="17"/>
  <c r="M2194" i="17" s="1"/>
  <c r="L2913" i="17"/>
  <c r="M2913" i="17" s="1"/>
  <c r="L2544" i="17"/>
  <c r="M2544" i="17" s="1"/>
  <c r="L1829" i="17"/>
  <c r="M1829" i="17" s="1"/>
  <c r="L319" i="17"/>
  <c r="M319" i="17" s="1"/>
  <c r="L346" i="17"/>
  <c r="M346" i="17" s="1"/>
  <c r="L1066" i="17"/>
  <c r="M1066" i="17" s="1"/>
  <c r="L339" i="17"/>
  <c r="M339" i="17" s="1"/>
  <c r="L1434" i="17"/>
  <c r="M1434" i="17" s="1"/>
  <c r="L1060" i="17"/>
  <c r="M1060" i="17" s="1"/>
  <c r="L1796" i="17"/>
  <c r="M1796" i="17" s="1"/>
  <c r="L1062" i="17"/>
  <c r="M1062" i="17" s="1"/>
  <c r="L331" i="17"/>
  <c r="M331" i="17" s="1"/>
  <c r="L1051" i="17"/>
  <c r="M1051" i="17" s="1"/>
  <c r="L693" i="17"/>
  <c r="M693" i="17" s="1"/>
  <c r="L696" i="17"/>
  <c r="M696" i="17" s="1"/>
  <c r="L3624" i="17"/>
  <c r="M3624" i="17" s="1"/>
  <c r="L343" i="17"/>
  <c r="M343" i="17" s="1"/>
  <c r="L1063" i="17"/>
  <c r="M1063" i="17" s="1"/>
  <c r="L325" i="17"/>
  <c r="M325" i="17" s="1"/>
  <c r="L709" i="17"/>
  <c r="M709" i="17" s="1"/>
  <c r="L1423" i="17"/>
  <c r="M1423" i="17" s="1"/>
  <c r="L3268" i="17"/>
  <c r="M3268" i="17" s="1"/>
  <c r="L1414" i="17"/>
  <c r="M1414" i="17" s="1"/>
  <c r="L1075" i="17"/>
  <c r="M1075" i="17" s="1"/>
  <c r="L692" i="17"/>
  <c r="M692" i="17" s="1"/>
  <c r="L340" i="17"/>
  <c r="M340" i="17" s="1"/>
  <c r="L1435" i="17"/>
  <c r="M1435" i="17" s="1"/>
  <c r="L1061" i="17"/>
  <c r="M1061" i="17" s="1"/>
  <c r="L3625" i="17"/>
  <c r="M3625" i="17" s="1"/>
  <c r="L3252" i="17"/>
  <c r="M3252" i="17" s="1"/>
  <c r="L3251" i="17"/>
  <c r="M3251" i="17" s="1"/>
  <c r="L704" i="17"/>
  <c r="M704" i="17" s="1"/>
  <c r="L682" i="17"/>
  <c r="M682" i="17" s="1"/>
  <c r="L695" i="17"/>
  <c r="M695" i="17" s="1"/>
  <c r="L3616" i="17"/>
  <c r="M3616" i="17" s="1"/>
  <c r="L2879" i="17"/>
  <c r="M2879" i="17" s="1"/>
  <c r="L694" i="17"/>
  <c r="M694" i="17" s="1"/>
  <c r="L1782" i="17"/>
  <c r="M1782" i="17" s="1"/>
  <c r="L326" i="17"/>
  <c r="M326" i="17" s="1"/>
  <c r="L710" i="17"/>
  <c r="M710" i="17" s="1"/>
  <c r="L1424" i="17"/>
  <c r="M1424" i="17" s="1"/>
  <c r="L706" i="17"/>
  <c r="M706" i="17" s="1"/>
  <c r="L691" i="17"/>
  <c r="M691" i="17" s="1"/>
  <c r="L1806" i="17"/>
  <c r="M1806" i="17" s="1"/>
  <c r="L3253" i="17"/>
  <c r="M3253" i="17" s="1"/>
  <c r="L2157" i="17"/>
  <c r="M2157" i="17" s="1"/>
  <c r="L703" i="17"/>
  <c r="M703" i="17" s="1"/>
  <c r="L320" i="17"/>
  <c r="M320" i="17" s="1"/>
  <c r="L1783" i="17"/>
  <c r="M1783" i="17" s="1"/>
  <c r="L3623" i="17"/>
  <c r="M3623" i="17" s="1"/>
  <c r="L2897" i="17"/>
  <c r="M2897" i="17" s="1"/>
  <c r="L3267" i="17"/>
  <c r="M3267" i="17" s="1"/>
  <c r="L344" i="17"/>
  <c r="M344" i="17" s="1"/>
  <c r="L711" i="17"/>
  <c r="M711" i="17" s="1"/>
  <c r="L1437" i="17"/>
  <c r="M1437" i="17" s="1"/>
  <c r="L2535" i="17"/>
  <c r="M2535" i="17" s="1"/>
  <c r="L683" i="17"/>
  <c r="M683" i="17" s="1"/>
  <c r="L2536" i="17"/>
  <c r="M2536" i="17" s="1"/>
  <c r="L1440" i="17"/>
  <c r="M1440" i="17" s="1"/>
  <c r="L2513" i="17"/>
  <c r="M2513" i="17" s="1"/>
  <c r="L690" i="17"/>
  <c r="M690" i="17" s="1"/>
  <c r="L701" i="17"/>
  <c r="M701" i="17" s="1"/>
  <c r="L702" i="17"/>
  <c r="M702" i="17" s="1"/>
  <c r="L3254" i="17"/>
  <c r="M3254" i="17" s="1"/>
  <c r="L332" i="17"/>
  <c r="M332" i="17" s="1"/>
  <c r="L708" i="17"/>
  <c r="M708" i="17" s="1"/>
  <c r="L684" i="17"/>
  <c r="M684" i="17" s="1"/>
  <c r="L2537" i="17"/>
  <c r="M2537" i="17" s="1"/>
  <c r="L3250" i="17"/>
  <c r="M3250" i="17" s="1"/>
  <c r="L1052" i="17"/>
  <c r="M1052" i="17" s="1"/>
  <c r="L1794" i="17"/>
  <c r="M1794" i="17" s="1"/>
  <c r="L1047" i="17"/>
  <c r="M1047" i="17" s="1"/>
  <c r="L321" i="17"/>
  <c r="M321" i="17" s="1"/>
  <c r="L705" i="17"/>
  <c r="M705" i="17" s="1"/>
  <c r="L1064" i="17"/>
  <c r="M1064" i="17" s="1"/>
  <c r="L1795" i="17"/>
  <c r="M1795" i="17" s="1"/>
  <c r="L317" i="17"/>
  <c r="M317" i="17" s="1"/>
  <c r="L1065" i="17"/>
  <c r="M1065" i="17" s="1"/>
  <c r="L2151" i="17"/>
  <c r="M2151" i="17" s="1"/>
  <c r="L1067" i="17"/>
  <c r="M1067" i="17" s="1"/>
  <c r="L2152" i="17"/>
  <c r="M2152" i="17" s="1"/>
  <c r="L1076" i="17"/>
  <c r="M1076" i="17" s="1"/>
  <c r="L1807" i="17"/>
  <c r="M1807" i="17" s="1"/>
  <c r="L322" i="17"/>
  <c r="M322" i="17" s="1"/>
  <c r="L341" i="17"/>
  <c r="M341" i="17" s="1"/>
  <c r="L1784" i="17"/>
  <c r="M1784" i="17" s="1"/>
  <c r="L1780" i="17"/>
  <c r="M1780" i="17" s="1"/>
  <c r="L2165" i="17"/>
  <c r="M2165" i="17" s="1"/>
  <c r="L334" i="17"/>
  <c r="M334" i="17" s="1"/>
  <c r="L324" i="17"/>
  <c r="M324" i="17" s="1"/>
  <c r="L1059" i="17"/>
  <c r="M1059" i="17" s="1"/>
  <c r="L327" i="17"/>
  <c r="M327" i="17" s="1"/>
  <c r="L1800" i="17"/>
  <c r="M1800" i="17" s="1"/>
  <c r="L328" i="17"/>
  <c r="M328" i="17" s="1"/>
  <c r="L1798" i="17"/>
  <c r="M1798" i="17" s="1"/>
  <c r="L2164" i="17"/>
  <c r="M2164" i="17" s="1"/>
  <c r="L1802" i="17"/>
  <c r="M1802" i="17" s="1"/>
  <c r="L2899" i="17"/>
  <c r="M2899" i="17" s="1"/>
  <c r="L699" i="17"/>
  <c r="M699" i="17" s="1"/>
  <c r="L345" i="17"/>
  <c r="M345" i="17" s="1"/>
  <c r="L2512" i="17"/>
  <c r="M2512" i="17" s="1"/>
  <c r="L2884" i="17"/>
  <c r="M2884" i="17" s="1"/>
  <c r="L2153" i="17"/>
  <c r="M2153" i="17" s="1"/>
  <c r="L697" i="17"/>
  <c r="M697" i="17" s="1"/>
  <c r="L698" i="17"/>
  <c r="M698" i="17" s="1"/>
  <c r="L1779" i="17"/>
  <c r="M1779" i="17" s="1"/>
  <c r="L2524" i="17"/>
  <c r="M2524" i="17" s="1"/>
  <c r="L2896" i="17"/>
  <c r="M2896" i="17" s="1"/>
  <c r="L1069" i="17"/>
  <c r="M1069" i="17" s="1"/>
  <c r="L2154" i="17"/>
  <c r="M2154" i="17" s="1"/>
  <c r="L2874" i="17"/>
  <c r="M2874" i="17" s="1"/>
  <c r="L1418" i="17"/>
  <c r="M1418" i="17" s="1"/>
  <c r="L1799" i="17"/>
  <c r="M1799" i="17" s="1"/>
  <c r="L1781" i="17"/>
  <c r="M1781" i="17" s="1"/>
  <c r="L2166" i="17"/>
  <c r="M2166" i="17" s="1"/>
  <c r="L2886" i="17"/>
  <c r="M2886" i="17" s="1"/>
  <c r="L1426" i="17"/>
  <c r="M1426" i="17" s="1"/>
  <c r="L333" i="17"/>
  <c r="M333" i="17" s="1"/>
  <c r="L1438" i="17"/>
  <c r="M1438" i="17" s="1"/>
  <c r="L3244" i="17"/>
  <c r="M3244" i="17" s="1"/>
  <c r="L1420" i="17"/>
  <c r="M1420" i="17" s="1"/>
  <c r="L1801" i="17"/>
  <c r="M1801" i="17" s="1"/>
  <c r="L2898" i="17"/>
  <c r="M2898" i="17" s="1"/>
  <c r="L2515" i="17"/>
  <c r="M2515" i="17" s="1"/>
  <c r="L1074" i="17"/>
  <c r="M1074" i="17" s="1"/>
  <c r="L2525" i="17"/>
  <c r="M2525" i="17" s="1"/>
  <c r="L1412" i="17"/>
  <c r="M1412" i="17" s="1"/>
  <c r="L1419" i="17"/>
  <c r="M1419" i="17" s="1"/>
  <c r="L686" i="17"/>
  <c r="M686" i="17" s="1"/>
  <c r="L330" i="17"/>
  <c r="M330" i="17" s="1"/>
  <c r="L336" i="17"/>
  <c r="M336" i="17" s="1"/>
  <c r="L1436" i="17"/>
  <c r="M1436" i="17" s="1"/>
  <c r="L1413" i="17"/>
  <c r="M1413" i="17" s="1"/>
  <c r="L1785" i="17"/>
  <c r="M1785" i="17" s="1"/>
  <c r="L335" i="17"/>
  <c r="M335" i="17" s="1"/>
  <c r="L318" i="17"/>
  <c r="M318" i="17" s="1"/>
  <c r="L1439" i="17"/>
  <c r="M1439" i="17" s="1"/>
  <c r="L1068" i="17"/>
  <c r="M1068" i="17" s="1"/>
  <c r="L1421" i="17"/>
  <c r="M1421" i="17" s="1"/>
  <c r="L329" i="17"/>
  <c r="M329" i="17" s="1"/>
  <c r="L1422" i="17"/>
  <c r="M1422" i="17" s="1"/>
  <c r="L1425" i="17"/>
  <c r="M1425" i="17" s="1"/>
  <c r="L1797" i="17"/>
  <c r="M1797" i="17" s="1"/>
  <c r="L1441" i="17"/>
  <c r="M1441" i="17" s="1"/>
  <c r="L2514" i="17"/>
  <c r="M2514" i="17" s="1"/>
  <c r="L342" i="17"/>
  <c r="M342" i="17" s="1"/>
  <c r="L2511" i="17"/>
  <c r="M2511" i="17" s="1"/>
  <c r="L2883" i="17"/>
  <c r="M2883" i="17" s="1"/>
  <c r="L685" i="17"/>
  <c r="M685" i="17" s="1"/>
  <c r="L1070" i="17"/>
  <c r="M1070" i="17" s="1"/>
  <c r="L2155" i="17"/>
  <c r="M2155" i="17" s="1"/>
  <c r="L2875" i="17"/>
  <c r="M2875" i="17" s="1"/>
  <c r="L1072" i="17"/>
  <c r="M1072" i="17" s="1"/>
  <c r="L1057" i="17"/>
  <c r="M1057" i="17" s="1"/>
  <c r="L3605" i="17"/>
  <c r="M3605" i="17" s="1"/>
  <c r="L2160" i="17"/>
  <c r="M2160" i="17" s="1"/>
  <c r="L2882" i="17"/>
  <c r="M2882" i="17" s="1"/>
  <c r="L3259" i="17"/>
  <c r="M3259" i="17" s="1"/>
  <c r="L2533" i="17"/>
  <c r="M2533" i="17" s="1"/>
  <c r="L3621" i="17"/>
  <c r="M3621" i="17" s="1"/>
  <c r="L1055" i="17"/>
  <c r="M1055" i="17" s="1"/>
  <c r="L2529" i="17"/>
  <c r="M2529" i="17" s="1"/>
  <c r="L3617" i="17"/>
  <c r="M3617" i="17" s="1"/>
  <c r="L1427" i="17"/>
  <c r="M1427" i="17" s="1"/>
  <c r="L2902" i="17"/>
  <c r="M2902" i="17" s="1"/>
  <c r="L3633" i="17"/>
  <c r="M3633" i="17" s="1"/>
  <c r="L323" i="17"/>
  <c r="M323" i="17" s="1"/>
  <c r="L1049" i="17"/>
  <c r="M1049" i="17" s="1"/>
  <c r="L688" i="17"/>
  <c r="M688" i="17" s="1"/>
  <c r="L3629" i="17"/>
  <c r="M3629" i="17" s="1"/>
  <c r="L3246" i="17"/>
  <c r="M3246" i="17" s="1"/>
  <c r="L2510" i="17"/>
  <c r="M2510" i="17" s="1"/>
  <c r="L3608" i="17"/>
  <c r="M3608" i="17" s="1"/>
  <c r="L1790" i="17"/>
  <c r="M1790" i="17" s="1"/>
  <c r="L2146" i="17"/>
  <c r="M2146" i="17" s="1"/>
  <c r="L1071" i="17"/>
  <c r="M1071" i="17" s="1"/>
  <c r="L338" i="17"/>
  <c r="M338" i="17" s="1"/>
  <c r="L1416" i="17"/>
  <c r="M1416" i="17" s="1"/>
  <c r="L2159" i="17"/>
  <c r="M2159" i="17" s="1"/>
  <c r="L2881" i="17"/>
  <c r="M2881" i="17" s="1"/>
  <c r="L3258" i="17"/>
  <c r="M3258" i="17" s="1"/>
  <c r="L2532" i="17"/>
  <c r="M2532" i="17" s="1"/>
  <c r="L3620" i="17"/>
  <c r="M3620" i="17" s="1"/>
  <c r="L2168" i="17"/>
  <c r="M2168" i="17" s="1"/>
  <c r="L1778" i="17"/>
  <c r="M1778" i="17" s="1"/>
  <c r="L707" i="17"/>
  <c r="M707" i="17" s="1"/>
  <c r="L337" i="17"/>
  <c r="M337" i="17" s="1"/>
  <c r="L1432" i="17"/>
  <c r="M1432" i="17" s="1"/>
  <c r="L1417" i="17"/>
  <c r="M1417" i="17" s="1"/>
  <c r="L2901" i="17"/>
  <c r="M2901" i="17" s="1"/>
  <c r="L3632" i="17"/>
  <c r="M3632" i="17" s="1"/>
  <c r="L2163" i="17"/>
  <c r="M2163" i="17" s="1"/>
  <c r="L1786" i="17"/>
  <c r="M1786" i="17" s="1"/>
  <c r="L2887" i="17"/>
  <c r="M2887" i="17" s="1"/>
  <c r="L687" i="17"/>
  <c r="M687" i="17" s="1"/>
  <c r="L2509" i="17"/>
  <c r="M2509" i="17" s="1"/>
  <c r="L2527" i="17"/>
  <c r="M2527" i="17" s="1"/>
  <c r="L3245" i="17"/>
  <c r="M3245" i="17" s="1"/>
  <c r="L2889" i="17"/>
  <c r="M2889" i="17" s="1"/>
  <c r="L2531" i="17"/>
  <c r="M2531" i="17" s="1"/>
  <c r="L1056" i="17"/>
  <c r="M1056" i="17" s="1"/>
  <c r="L2158" i="17"/>
  <c r="M2158" i="17" s="1"/>
  <c r="L2880" i="17"/>
  <c r="M2880" i="17" s="1"/>
  <c r="L3257" i="17"/>
  <c r="M3257" i="17" s="1"/>
  <c r="L2895" i="17"/>
  <c r="M2895" i="17" s="1"/>
  <c r="L2143" i="17"/>
  <c r="M2143" i="17" s="1"/>
  <c r="L689" i="17"/>
  <c r="M689" i="17" s="1"/>
  <c r="L1053" i="17"/>
  <c r="M1053" i="17" s="1"/>
  <c r="L2523" i="17"/>
  <c r="M2523" i="17" s="1"/>
  <c r="L3606" i="17"/>
  <c r="M3606" i="17" s="1"/>
  <c r="L2518" i="17"/>
  <c r="M2518" i="17" s="1"/>
  <c r="L3264" i="17"/>
  <c r="M3264" i="17" s="1"/>
  <c r="L2526" i="17"/>
  <c r="M2526" i="17" s="1"/>
  <c r="L3618" i="17"/>
  <c r="M3618" i="17" s="1"/>
  <c r="L1788" i="17"/>
  <c r="M1788" i="17" s="1"/>
  <c r="L2519" i="17"/>
  <c r="M2519" i="17" s="1"/>
  <c r="L3241" i="17"/>
  <c r="M3241" i="17" s="1"/>
  <c r="L1415" i="17"/>
  <c r="M1415" i="17" s="1"/>
  <c r="L3630" i="17"/>
  <c r="M3630" i="17" s="1"/>
  <c r="L1430" i="17"/>
  <c r="M1430" i="17" s="1"/>
  <c r="L2520" i="17"/>
  <c r="M2520" i="17" s="1"/>
  <c r="L3243" i="17"/>
  <c r="M3243" i="17" s="1"/>
  <c r="L1054" i="17"/>
  <c r="M1054" i="17" s="1"/>
  <c r="L2900" i="17"/>
  <c r="M2900" i="17" s="1"/>
  <c r="L1789" i="17"/>
  <c r="M1789" i="17" s="1"/>
  <c r="L1058" i="17"/>
  <c r="M1058" i="17" s="1"/>
  <c r="L2521" i="17"/>
  <c r="M2521" i="17" s="1"/>
  <c r="L3627" i="17"/>
  <c r="M3627" i="17" s="1"/>
  <c r="L1048" i="17"/>
  <c r="M1048" i="17" s="1"/>
  <c r="L2522" i="17"/>
  <c r="M2522" i="17" s="1"/>
  <c r="L3263" i="17"/>
  <c r="M3263" i="17" s="1"/>
  <c r="L3628" i="17"/>
  <c r="M3628" i="17" s="1"/>
  <c r="L3610" i="17"/>
  <c r="M3610" i="17" s="1"/>
  <c r="L2528" i="17"/>
  <c r="M2528" i="17" s="1"/>
  <c r="L3611" i="17"/>
  <c r="M3611" i="17" s="1"/>
  <c r="L1073" i="17"/>
  <c r="M1073" i="17" s="1"/>
  <c r="L3247" i="17"/>
  <c r="M3247" i="17" s="1"/>
  <c r="L3609" i="17"/>
  <c r="M3609" i="17" s="1"/>
  <c r="L2508" i="17"/>
  <c r="M2508" i="17" s="1"/>
  <c r="L2885" i="17"/>
  <c r="M2885" i="17" s="1"/>
  <c r="L2517" i="17"/>
  <c r="M2517" i="17" s="1"/>
  <c r="L1791" i="17"/>
  <c r="M1791" i="17" s="1"/>
  <c r="L2147" i="17"/>
  <c r="M2147" i="17" s="1"/>
  <c r="L2530" i="17"/>
  <c r="M2530" i="17" s="1"/>
  <c r="L3248" i="17"/>
  <c r="M3248" i="17" s="1"/>
  <c r="L2534" i="17"/>
  <c r="M2534" i="17" s="1"/>
  <c r="L2169" i="17"/>
  <c r="M2169" i="17" s="1"/>
  <c r="L2890" i="17"/>
  <c r="M2890" i="17" s="1"/>
  <c r="L1793" i="17"/>
  <c r="M1793" i="17" s="1"/>
  <c r="L2148" i="17"/>
  <c r="M2148" i="17" s="1"/>
  <c r="L2873" i="17"/>
  <c r="M2873" i="17" s="1"/>
  <c r="L3631" i="17"/>
  <c r="M3631" i="17" s="1"/>
  <c r="L1429" i="17"/>
  <c r="M1429" i="17" s="1"/>
  <c r="L2145" i="17"/>
  <c r="M2145" i="17" s="1"/>
  <c r="L3261" i="17"/>
  <c r="M3261" i="17" s="1"/>
  <c r="L700" i="17"/>
  <c r="M700" i="17" s="1"/>
  <c r="L2170" i="17"/>
  <c r="M2170" i="17" s="1"/>
  <c r="L2894" i="17"/>
  <c r="M2894" i="17" s="1"/>
  <c r="L2516" i="17"/>
  <c r="M2516" i="17" s="1"/>
  <c r="L3249" i="17"/>
  <c r="M3249" i="17" s="1"/>
  <c r="L1050" i="17"/>
  <c r="M1050" i="17" s="1"/>
  <c r="L2156" i="17"/>
  <c r="M2156" i="17" s="1"/>
  <c r="L3240" i="17"/>
  <c r="M3240" i="17" s="1"/>
  <c r="L3266" i="17"/>
  <c r="M3266" i="17" s="1"/>
  <c r="L3607" i="17"/>
  <c r="M3607" i="17" s="1"/>
  <c r="L3262" i="17"/>
  <c r="M3262" i="17" s="1"/>
  <c r="L3619" i="17"/>
  <c r="M3619" i="17" s="1"/>
  <c r="L3613" i="17"/>
  <c r="M3613" i="17" s="1"/>
  <c r="L3239" i="17"/>
  <c r="M3239" i="17" s="1"/>
  <c r="L3614" i="17"/>
  <c r="M3614" i="17" s="1"/>
  <c r="L1787" i="17"/>
  <c r="M1787" i="17" s="1"/>
  <c r="L2162" i="17"/>
  <c r="M2162" i="17" s="1"/>
  <c r="L1804" i="17"/>
  <c r="M1804" i="17" s="1"/>
  <c r="L3265" i="17"/>
  <c r="M3265" i="17" s="1"/>
  <c r="L3626" i="17"/>
  <c r="M3626" i="17" s="1"/>
  <c r="L1428" i="17"/>
  <c r="M1428" i="17" s="1"/>
  <c r="L3260" i="17"/>
  <c r="M3260" i="17" s="1"/>
  <c r="L1803" i="17"/>
  <c r="M1803" i="17" s="1"/>
  <c r="L2876" i="17"/>
  <c r="M2876" i="17" s="1"/>
  <c r="L3612" i="17"/>
  <c r="M3612" i="17" s="1"/>
  <c r="L3604" i="17"/>
  <c r="M3604" i="17" s="1"/>
  <c r="L1433" i="17"/>
  <c r="M1433" i="17" s="1"/>
  <c r="L2892" i="17"/>
  <c r="M2892" i="17" s="1"/>
  <c r="L1805" i="17"/>
  <c r="M1805" i="17" s="1"/>
  <c r="L3255" i="17"/>
  <c r="M3255" i="17" s="1"/>
  <c r="L1792" i="17"/>
  <c r="M1792" i="17" s="1"/>
  <c r="L2161" i="17"/>
  <c r="M2161" i="17" s="1"/>
  <c r="L2171" i="17"/>
  <c r="M2171" i="17" s="1"/>
  <c r="L2172" i="17"/>
  <c r="M2172" i="17" s="1"/>
  <c r="L2893" i="17"/>
  <c r="M2893" i="17" s="1"/>
  <c r="L3615" i="17"/>
  <c r="M3615" i="17" s="1"/>
  <c r="L2878" i="17"/>
  <c r="M2878" i="17" s="1"/>
  <c r="L3622" i="17"/>
  <c r="M3622" i="17" s="1"/>
  <c r="L2888" i="17"/>
  <c r="M2888" i="17" s="1"/>
  <c r="L3256" i="17"/>
  <c r="M3256" i="17" s="1"/>
  <c r="L2877" i="17"/>
  <c r="M2877" i="17" s="1"/>
  <c r="L1431" i="17"/>
  <c r="M1431" i="17" s="1"/>
  <c r="L2167" i="17"/>
  <c r="M2167" i="17" s="1"/>
  <c r="L2891" i="17"/>
  <c r="M2891" i="17" s="1"/>
  <c r="L2149" i="17"/>
  <c r="M2149" i="17" s="1"/>
  <c r="L2150" i="17"/>
  <c r="M2150" i="17" s="1"/>
  <c r="L2144" i="17"/>
  <c r="M2144" i="17" s="1"/>
  <c r="L3242" i="17"/>
  <c r="M3242" i="17" s="1"/>
  <c r="L3586" i="17"/>
  <c r="M3586" i="17" s="1"/>
  <c r="L3211" i="17"/>
  <c r="M3211" i="17" s="1"/>
  <c r="L3579" i="17"/>
  <c r="M3579" i="17" s="1"/>
  <c r="L3226" i="17"/>
  <c r="M3226" i="17" s="1"/>
  <c r="L1039" i="17"/>
  <c r="M1039" i="17" s="1"/>
  <c r="L656" i="17"/>
  <c r="M656" i="17" s="1"/>
  <c r="L292" i="17"/>
  <c r="M292" i="17" s="1"/>
  <c r="L676" i="17"/>
  <c r="M676" i="17" s="1"/>
  <c r="L1399" i="17"/>
  <c r="M1399" i="17" s="1"/>
  <c r="L294" i="17"/>
  <c r="M294" i="17" s="1"/>
  <c r="L678" i="17"/>
  <c r="M678" i="17" s="1"/>
  <c r="L668" i="17"/>
  <c r="M668" i="17" s="1"/>
  <c r="L309" i="17"/>
  <c r="M309" i="17" s="1"/>
  <c r="L1411" i="17"/>
  <c r="M1411" i="17" s="1"/>
  <c r="L1031" i="17"/>
  <c r="M1031" i="17" s="1"/>
  <c r="L312" i="17"/>
  <c r="M312" i="17" s="1"/>
  <c r="L680" i="17"/>
  <c r="M680" i="17" s="1"/>
  <c r="L658" i="17"/>
  <c r="M658" i="17" s="1"/>
  <c r="L662" i="17"/>
  <c r="M662" i="17" s="1"/>
  <c r="L1046" i="17"/>
  <c r="M1046" i="17" s="1"/>
  <c r="L3602" i="17"/>
  <c r="M3602" i="17" s="1"/>
  <c r="L670" i="17"/>
  <c r="M670" i="17" s="1"/>
  <c r="L1758" i="17"/>
  <c r="M1758" i="17" s="1"/>
  <c r="L293" i="17"/>
  <c r="M293" i="17" s="1"/>
  <c r="L677" i="17"/>
  <c r="M677" i="17" s="1"/>
  <c r="L3580" i="17"/>
  <c r="M3580" i="17" s="1"/>
  <c r="L655" i="17"/>
  <c r="M655" i="17" s="1"/>
  <c r="L1770" i="17"/>
  <c r="M1770" i="17" s="1"/>
  <c r="L311" i="17"/>
  <c r="M311" i="17" s="1"/>
  <c r="L2484" i="17"/>
  <c r="M2484" i="17" s="1"/>
  <c r="L3228" i="17"/>
  <c r="M3228" i="17" s="1"/>
  <c r="L3227" i="17"/>
  <c r="M3227" i="17" s="1"/>
  <c r="L667" i="17"/>
  <c r="M667" i="17" s="1"/>
  <c r="L1747" i="17"/>
  <c r="M1747" i="17" s="1"/>
  <c r="L3599" i="17"/>
  <c r="M3599" i="17" s="1"/>
  <c r="L679" i="17"/>
  <c r="M679" i="17" s="1"/>
  <c r="L296" i="17"/>
  <c r="M296" i="17" s="1"/>
  <c r="L1016" i="17"/>
  <c r="M1016" i="17" s="1"/>
  <c r="L3577" i="17"/>
  <c r="M3577" i="17" s="1"/>
  <c r="L308" i="17"/>
  <c r="M308" i="17" s="1"/>
  <c r="L1028" i="17"/>
  <c r="M1028" i="17" s="1"/>
  <c r="L286" i="17"/>
  <c r="M286" i="17" s="1"/>
  <c r="L1026" i="17"/>
  <c r="M1026" i="17" s="1"/>
  <c r="L1771" i="17"/>
  <c r="M1771" i="17" s="1"/>
  <c r="L1040" i="17"/>
  <c r="M1040" i="17" s="1"/>
  <c r="L298" i="17"/>
  <c r="M298" i="17" s="1"/>
  <c r="L1018" i="17"/>
  <c r="M1018" i="17" s="1"/>
  <c r="L660" i="17"/>
  <c r="M660" i="17" s="1"/>
  <c r="L1044" i="17"/>
  <c r="M1044" i="17" s="1"/>
  <c r="L1386" i="17"/>
  <c r="M1386" i="17" s="1"/>
  <c r="L3210" i="17"/>
  <c r="M3210" i="17" s="1"/>
  <c r="L295" i="17"/>
  <c r="M295" i="17" s="1"/>
  <c r="L3229" i="17"/>
  <c r="M3229" i="17" s="1"/>
  <c r="L675" i="17"/>
  <c r="M675" i="17" s="1"/>
  <c r="L681" i="17"/>
  <c r="M681" i="17" s="1"/>
  <c r="L314" i="17"/>
  <c r="M314" i="17" s="1"/>
  <c r="L2115" i="17"/>
  <c r="M2115" i="17" s="1"/>
  <c r="L315" i="17"/>
  <c r="M315" i="17" s="1"/>
  <c r="L2116" i="17"/>
  <c r="M2116" i="17" s="1"/>
  <c r="L661" i="17"/>
  <c r="M661" i="17" s="1"/>
  <c r="L1032" i="17"/>
  <c r="M1032" i="17" s="1"/>
  <c r="L1749" i="17"/>
  <c r="M1749" i="17" s="1"/>
  <c r="L287" i="17"/>
  <c r="M287" i="17" s="1"/>
  <c r="L1017" i="17"/>
  <c r="M1017" i="17" s="1"/>
  <c r="L2127" i="17"/>
  <c r="M2127" i="17" s="1"/>
  <c r="L2847" i="17"/>
  <c r="M2847" i="17" s="1"/>
  <c r="L1019" i="17"/>
  <c r="M1019" i="17" s="1"/>
  <c r="L2128" i="17"/>
  <c r="M2128" i="17" s="1"/>
  <c r="L2848" i="17"/>
  <c r="M2848" i="17" s="1"/>
  <c r="L3230" i="17"/>
  <c r="M3230" i="17" s="1"/>
  <c r="L3601" i="17"/>
  <c r="M3601" i="17" s="1"/>
  <c r="L1759" i="17"/>
  <c r="M1759" i="17" s="1"/>
  <c r="L1761" i="17"/>
  <c r="M1761" i="17" s="1"/>
  <c r="L301" i="17"/>
  <c r="M301" i="17" s="1"/>
  <c r="L302" i="17"/>
  <c r="M302" i="17" s="1"/>
  <c r="L1037" i="17"/>
  <c r="M1037" i="17" s="1"/>
  <c r="L2139" i="17"/>
  <c r="M2139" i="17" s="1"/>
  <c r="L2859" i="17"/>
  <c r="M2859" i="17" s="1"/>
  <c r="L1038" i="17"/>
  <c r="M1038" i="17" s="1"/>
  <c r="L2140" i="17"/>
  <c r="M2140" i="17" s="1"/>
  <c r="L2860" i="17"/>
  <c r="M2860" i="17" s="1"/>
  <c r="L2117" i="17"/>
  <c r="M2117" i="17" s="1"/>
  <c r="L1398" i="17"/>
  <c r="M1398" i="17" s="1"/>
  <c r="L1748" i="17"/>
  <c r="M1748" i="17" s="1"/>
  <c r="L1773" i="17"/>
  <c r="M1773" i="17" s="1"/>
  <c r="L316" i="17"/>
  <c r="M316" i="17" s="1"/>
  <c r="L1762" i="17"/>
  <c r="M1762" i="17" s="1"/>
  <c r="L2871" i="17"/>
  <c r="M2871" i="17" s="1"/>
  <c r="L1763" i="17"/>
  <c r="M1763" i="17" s="1"/>
  <c r="L2872" i="17"/>
  <c r="M2872" i="17" s="1"/>
  <c r="L1020" i="17"/>
  <c r="M1020" i="17" s="1"/>
  <c r="L2129" i="17"/>
  <c r="M2129" i="17" s="1"/>
  <c r="L1410" i="17"/>
  <c r="M1410" i="17" s="1"/>
  <c r="L1760" i="17"/>
  <c r="M1760" i="17" s="1"/>
  <c r="L3603" i="17"/>
  <c r="M3603" i="17" s="1"/>
  <c r="L1027" i="17"/>
  <c r="M1027" i="17" s="1"/>
  <c r="L306" i="17"/>
  <c r="M306" i="17" s="1"/>
  <c r="L297" i="17"/>
  <c r="M297" i="17" s="1"/>
  <c r="L288" i="17"/>
  <c r="M288" i="17" s="1"/>
  <c r="L1382" i="17"/>
  <c r="M1382" i="17" s="1"/>
  <c r="L1383" i="17"/>
  <c r="M1383" i="17" s="1"/>
  <c r="L1388" i="17"/>
  <c r="M1388" i="17" s="1"/>
  <c r="L1389" i="17"/>
  <c r="M1389" i="17" s="1"/>
  <c r="L313" i="17"/>
  <c r="M313" i="17" s="1"/>
  <c r="L303" i="17"/>
  <c r="M303" i="17" s="1"/>
  <c r="L1402" i="17"/>
  <c r="M1402" i="17" s="1"/>
  <c r="L2487" i="17"/>
  <c r="M2487" i="17" s="1"/>
  <c r="L1403" i="17"/>
  <c r="M1403" i="17" s="1"/>
  <c r="L2488" i="17"/>
  <c r="M2488" i="17" s="1"/>
  <c r="L3208" i="17"/>
  <c r="M3208" i="17" s="1"/>
  <c r="L291" i="17"/>
  <c r="M291" i="17" s="1"/>
  <c r="L1387" i="17"/>
  <c r="M1387" i="17" s="1"/>
  <c r="L1772" i="17"/>
  <c r="M1772" i="17" s="1"/>
  <c r="L2500" i="17"/>
  <c r="M2500" i="17" s="1"/>
  <c r="L2141" i="17"/>
  <c r="M2141" i="17" s="1"/>
  <c r="L1021" i="17"/>
  <c r="M1021" i="17" s="1"/>
  <c r="L2130" i="17"/>
  <c r="M2130" i="17" s="1"/>
  <c r="L2850" i="17"/>
  <c r="M2850" i="17" s="1"/>
  <c r="L671" i="17"/>
  <c r="M671" i="17" s="1"/>
  <c r="L672" i="17"/>
  <c r="M672" i="17" s="1"/>
  <c r="L304" i="17"/>
  <c r="M304" i="17" s="1"/>
  <c r="L307" i="17"/>
  <c r="M307" i="17" s="1"/>
  <c r="L1764" i="17"/>
  <c r="M1764" i="17" s="1"/>
  <c r="L1043" i="17"/>
  <c r="M1043" i="17" s="1"/>
  <c r="L2142" i="17"/>
  <c r="M2142" i="17" s="1"/>
  <c r="L2862" i="17"/>
  <c r="M2862" i="17" s="1"/>
  <c r="L1390" i="17"/>
  <c r="M1390" i="17" s="1"/>
  <c r="L2479" i="17"/>
  <c r="M2479" i="17" s="1"/>
  <c r="L290" i="17"/>
  <c r="M290" i="17" s="1"/>
  <c r="L299" i="17"/>
  <c r="M299" i="17" s="1"/>
  <c r="L653" i="17"/>
  <c r="M653" i="17" s="1"/>
  <c r="L3220" i="17"/>
  <c r="M3220" i="17" s="1"/>
  <c r="L1384" i="17"/>
  <c r="M1384" i="17" s="1"/>
  <c r="L2477" i="17"/>
  <c r="M2477" i="17" s="1"/>
  <c r="L1765" i="17"/>
  <c r="M1765" i="17" s="1"/>
  <c r="L1406" i="17"/>
  <c r="M1406" i="17" s="1"/>
  <c r="L2491" i="17"/>
  <c r="M2491" i="17" s="1"/>
  <c r="L3232" i="17"/>
  <c r="M3232" i="17" s="1"/>
  <c r="L1404" i="17"/>
  <c r="M1404" i="17" s="1"/>
  <c r="L2489" i="17"/>
  <c r="M2489" i="17" s="1"/>
  <c r="L2503" i="17"/>
  <c r="M2503" i="17" s="1"/>
  <c r="L669" i="17"/>
  <c r="M669" i="17" s="1"/>
  <c r="L310" i="17"/>
  <c r="M310" i="17" s="1"/>
  <c r="L2501" i="17"/>
  <c r="M2501" i="17" s="1"/>
  <c r="L1400" i="17"/>
  <c r="M1400" i="17" s="1"/>
  <c r="L663" i="17"/>
  <c r="M663" i="17" s="1"/>
  <c r="L654" i="17"/>
  <c r="M654" i="17" s="1"/>
  <c r="L1385" i="17"/>
  <c r="M1385" i="17" s="1"/>
  <c r="L2478" i="17"/>
  <c r="M2478" i="17" s="1"/>
  <c r="L664" i="17"/>
  <c r="M664" i="17" s="1"/>
  <c r="L1401" i="17"/>
  <c r="M1401" i="17" s="1"/>
  <c r="L1041" i="17"/>
  <c r="M1041" i="17" s="1"/>
  <c r="L1405" i="17"/>
  <c r="M1405" i="17" s="1"/>
  <c r="L2490" i="17"/>
  <c r="M2490" i="17" s="1"/>
  <c r="L2502" i="17"/>
  <c r="M2502" i="17" s="1"/>
  <c r="L2119" i="17"/>
  <c r="M2119" i="17" s="1"/>
  <c r="L1022" i="17"/>
  <c r="M1022" i="17" s="1"/>
  <c r="L2131" i="17"/>
  <c r="M2131" i="17" s="1"/>
  <c r="L1042" i="17"/>
  <c r="M1042" i="17" s="1"/>
  <c r="L1045" i="17"/>
  <c r="M1045" i="17" s="1"/>
  <c r="L3219" i="17"/>
  <c r="M3219" i="17" s="1"/>
  <c r="L1766" i="17"/>
  <c r="M1766" i="17" s="1"/>
  <c r="L1033" i="17"/>
  <c r="M1033" i="17" s="1"/>
  <c r="L673" i="17"/>
  <c r="M673" i="17" s="1"/>
  <c r="L2507" i="17"/>
  <c r="M2507" i="17" s="1"/>
  <c r="L3218" i="17"/>
  <c r="M3218" i="17" s="1"/>
  <c r="L1391" i="17"/>
  <c r="M1391" i="17" s="1"/>
  <c r="L3584" i="17"/>
  <c r="M3584" i="17" s="1"/>
  <c r="L1023" i="17"/>
  <c r="M1023" i="17" s="1"/>
  <c r="L666" i="17"/>
  <c r="M666" i="17" s="1"/>
  <c r="L2120" i="17"/>
  <c r="M2120" i="17" s="1"/>
  <c r="L2845" i="17"/>
  <c r="M2845" i="17" s="1"/>
  <c r="L3233" i="17"/>
  <c r="M3233" i="17" s="1"/>
  <c r="L2493" i="17"/>
  <c r="M2493" i="17" s="1"/>
  <c r="L3596" i="17"/>
  <c r="M3596" i="17" s="1"/>
  <c r="L1754" i="17"/>
  <c r="M1754" i="17" s="1"/>
  <c r="L2124" i="17"/>
  <c r="M2124" i="17" s="1"/>
  <c r="L657" i="17"/>
  <c r="M657" i="17" s="1"/>
  <c r="L1396" i="17"/>
  <c r="M1396" i="17" s="1"/>
  <c r="L1777" i="17"/>
  <c r="M1777" i="17" s="1"/>
  <c r="L2137" i="17"/>
  <c r="M2137" i="17" s="1"/>
  <c r="L2865" i="17"/>
  <c r="M2865" i="17" s="1"/>
  <c r="L2869" i="17"/>
  <c r="M2869" i="17" s="1"/>
  <c r="L652" i="17"/>
  <c r="M652" i="17" s="1"/>
  <c r="L3209" i="17"/>
  <c r="M3209" i="17" s="1"/>
  <c r="L659" i="17"/>
  <c r="M659" i="17" s="1"/>
  <c r="L2851" i="17"/>
  <c r="M2851" i="17" s="1"/>
  <c r="L289" i="17"/>
  <c r="M289" i="17" s="1"/>
  <c r="L1381" i="17"/>
  <c r="M1381" i="17" s="1"/>
  <c r="L3583" i="17"/>
  <c r="M3583" i="17" s="1"/>
  <c r="L3223" i="17"/>
  <c r="M3223" i="17" s="1"/>
  <c r="L1394" i="17"/>
  <c r="M1394" i="17" s="1"/>
  <c r="L2118" i="17"/>
  <c r="M2118" i="17" s="1"/>
  <c r="L1750" i="17"/>
  <c r="M1750" i="17" s="1"/>
  <c r="L2863" i="17"/>
  <c r="M2863" i="17" s="1"/>
  <c r="L665" i="17"/>
  <c r="M665" i="17" s="1"/>
  <c r="L3217" i="17"/>
  <c r="M3217" i="17" s="1"/>
  <c r="L2492" i="17"/>
  <c r="M2492" i="17" s="1"/>
  <c r="L3595" i="17"/>
  <c r="M3595" i="17" s="1"/>
  <c r="L1753" i="17"/>
  <c r="M1753" i="17" s="1"/>
  <c r="L2123" i="17"/>
  <c r="M2123" i="17" s="1"/>
  <c r="L2852" i="17"/>
  <c r="M2852" i="17" s="1"/>
  <c r="L3236" i="17"/>
  <c r="M3236" i="17" s="1"/>
  <c r="L300" i="17"/>
  <c r="M300" i="17" s="1"/>
  <c r="L2114" i="17"/>
  <c r="M2114" i="17" s="1"/>
  <c r="L2844" i="17"/>
  <c r="M2844" i="17" s="1"/>
  <c r="L3231" i="17"/>
  <c r="M3231" i="17" s="1"/>
  <c r="L1034" i="17"/>
  <c r="M1034" i="17" s="1"/>
  <c r="L1756" i="17"/>
  <c r="M1756" i="17" s="1"/>
  <c r="L2136" i="17"/>
  <c r="M2136" i="17" s="1"/>
  <c r="L2864" i="17"/>
  <c r="M2864" i="17" s="1"/>
  <c r="L3582" i="17"/>
  <c r="M3582" i="17" s="1"/>
  <c r="L1030" i="17"/>
  <c r="M1030" i="17" s="1"/>
  <c r="L2499" i="17"/>
  <c r="M2499" i="17" s="1"/>
  <c r="L1776" i="17"/>
  <c r="M1776" i="17" s="1"/>
  <c r="L1775" i="17"/>
  <c r="M1775" i="17" s="1"/>
  <c r="L2486" i="17"/>
  <c r="M2486" i="17" s="1"/>
  <c r="L3594" i="17"/>
  <c r="M3594" i="17" s="1"/>
  <c r="L1024" i="17"/>
  <c r="M1024" i="17" s="1"/>
  <c r="L3581" i="17"/>
  <c r="M3581" i="17" s="1"/>
  <c r="L1752" i="17"/>
  <c r="M1752" i="17" s="1"/>
  <c r="L2497" i="17"/>
  <c r="M2497" i="17" s="1"/>
  <c r="L2481" i="17"/>
  <c r="M2481" i="17" s="1"/>
  <c r="L2113" i="17"/>
  <c r="M2113" i="17" s="1"/>
  <c r="L3590" i="17"/>
  <c r="M3590" i="17" s="1"/>
  <c r="L3237" i="17"/>
  <c r="M3237" i="17" s="1"/>
  <c r="L2853" i="17"/>
  <c r="M2853" i="17" s="1"/>
  <c r="L2498" i="17"/>
  <c r="M2498" i="17" s="1"/>
  <c r="L2482" i="17"/>
  <c r="M2482" i="17" s="1"/>
  <c r="L3598" i="17"/>
  <c r="M3598" i="17" s="1"/>
  <c r="L3212" i="17"/>
  <c r="M3212" i="17" s="1"/>
  <c r="L1035" i="17"/>
  <c r="M1035" i="17" s="1"/>
  <c r="L2121" i="17"/>
  <c r="M2121" i="17" s="1"/>
  <c r="L2846" i="17"/>
  <c r="M2846" i="17" s="1"/>
  <c r="L3573" i="17"/>
  <c r="M3573" i="17" s="1"/>
  <c r="L1036" i="17"/>
  <c r="M1036" i="17" s="1"/>
  <c r="L2504" i="17"/>
  <c r="M2504" i="17" s="1"/>
  <c r="L2483" i="17"/>
  <c r="M2483" i="17" s="1"/>
  <c r="L3216" i="17"/>
  <c r="M3216" i="17" s="1"/>
  <c r="L3224" i="17"/>
  <c r="M3224" i="17" s="1"/>
  <c r="L2138" i="17"/>
  <c r="M2138" i="17" s="1"/>
  <c r="L2866" i="17"/>
  <c r="M2866" i="17" s="1"/>
  <c r="L3221" i="17"/>
  <c r="M3221" i="17" s="1"/>
  <c r="L3585" i="17"/>
  <c r="M3585" i="17" s="1"/>
  <c r="L2505" i="17"/>
  <c r="M2505" i="17" s="1"/>
  <c r="L1025" i="17"/>
  <c r="M1025" i="17" s="1"/>
  <c r="L3234" i="17"/>
  <c r="M3234" i="17" s="1"/>
  <c r="L2849" i="17"/>
  <c r="M2849" i="17" s="1"/>
  <c r="L3597" i="17"/>
  <c r="M3597" i="17" s="1"/>
  <c r="L1029" i="17"/>
  <c r="M1029" i="17" s="1"/>
  <c r="L3593" i="17"/>
  <c r="M3593" i="17" s="1"/>
  <c r="L2867" i="17"/>
  <c r="M2867" i="17" s="1"/>
  <c r="L3222" i="17"/>
  <c r="M3222" i="17" s="1"/>
  <c r="L2495" i="17"/>
  <c r="M2495" i="17" s="1"/>
  <c r="L1755" i="17"/>
  <c r="M1755" i="17" s="1"/>
  <c r="L2125" i="17"/>
  <c r="M2125" i="17" s="1"/>
  <c r="L2854" i="17"/>
  <c r="M2854" i="17" s="1"/>
  <c r="L3235" i="17"/>
  <c r="M3235" i="17" s="1"/>
  <c r="L2870" i="17"/>
  <c r="M2870" i="17" s="1"/>
  <c r="L1757" i="17"/>
  <c r="M1757" i="17" s="1"/>
  <c r="L2126" i="17"/>
  <c r="M2126" i="17" s="1"/>
  <c r="L2855" i="17"/>
  <c r="M2855" i="17" s="1"/>
  <c r="L1392" i="17"/>
  <c r="M1392" i="17" s="1"/>
  <c r="L2122" i="17"/>
  <c r="M2122" i="17" s="1"/>
  <c r="L674" i="17"/>
  <c r="M674" i="17" s="1"/>
  <c r="L2868" i="17"/>
  <c r="M2868" i="17" s="1"/>
  <c r="L1395" i="17"/>
  <c r="M1395" i="17" s="1"/>
  <c r="L1767" i="17"/>
  <c r="M1767" i="17" s="1"/>
  <c r="L2132" i="17"/>
  <c r="M2132" i="17" s="1"/>
  <c r="L2856" i="17"/>
  <c r="M2856" i="17" s="1"/>
  <c r="L1751" i="17"/>
  <c r="M1751" i="17" s="1"/>
  <c r="L2494" i="17"/>
  <c r="M2494" i="17" s="1"/>
  <c r="L2112" i="17"/>
  <c r="M2112" i="17" s="1"/>
  <c r="L3575" i="17"/>
  <c r="M3575" i="17" s="1"/>
  <c r="L2133" i="17"/>
  <c r="M2133" i="17" s="1"/>
  <c r="L1393" i="17"/>
  <c r="M1393" i="17" s="1"/>
  <c r="L1409" i="17"/>
  <c r="M1409" i="17" s="1"/>
  <c r="L2134" i="17"/>
  <c r="M2134" i="17" s="1"/>
  <c r="L3576" i="17"/>
  <c r="M3576" i="17" s="1"/>
  <c r="L2843" i="17"/>
  <c r="M2843" i="17" s="1"/>
  <c r="L2485" i="17"/>
  <c r="M2485" i="17" s="1"/>
  <c r="L1408" i="17"/>
  <c r="M1408" i="17" s="1"/>
  <c r="L3592" i="17"/>
  <c r="M3592" i="17" s="1"/>
  <c r="L2496" i="17"/>
  <c r="M2496" i="17" s="1"/>
  <c r="L3225" i="17"/>
  <c r="M3225" i="17" s="1"/>
  <c r="L3215" i="17"/>
  <c r="M3215" i="17" s="1"/>
  <c r="L1407" i="17"/>
  <c r="M1407" i="17" s="1"/>
  <c r="L1768" i="17"/>
  <c r="M1768" i="17" s="1"/>
  <c r="L651" i="17"/>
  <c r="M651" i="17" s="1"/>
  <c r="L2857" i="17"/>
  <c r="M2857" i="17" s="1"/>
  <c r="L2480" i="17"/>
  <c r="M2480" i="17" s="1"/>
  <c r="L3591" i="17"/>
  <c r="M3591" i="17" s="1"/>
  <c r="L3589" i="17"/>
  <c r="M3589" i="17" s="1"/>
  <c r="L3214" i="17"/>
  <c r="M3214" i="17" s="1"/>
  <c r="L1397" i="17"/>
  <c r="M1397" i="17" s="1"/>
  <c r="L1769" i="17"/>
  <c r="M1769" i="17" s="1"/>
  <c r="L3574" i="17"/>
  <c r="M3574" i="17" s="1"/>
  <c r="L3578" i="17"/>
  <c r="M3578" i="17" s="1"/>
  <c r="L305" i="17"/>
  <c r="M305" i="17" s="1"/>
  <c r="L3587" i="17"/>
  <c r="M3587" i="17" s="1"/>
  <c r="L2858" i="17"/>
  <c r="M2858" i="17" s="1"/>
  <c r="L1774" i="17"/>
  <c r="M1774" i="17" s="1"/>
  <c r="L3238" i="17"/>
  <c r="M3238" i="17" s="1"/>
  <c r="L2861" i="17"/>
  <c r="M2861" i="17" s="1"/>
  <c r="L3213" i="17"/>
  <c r="M3213" i="17" s="1"/>
  <c r="L2135" i="17"/>
  <c r="M2135" i="17" s="1"/>
  <c r="L3588" i="17"/>
  <c r="M3588" i="17" s="1"/>
  <c r="L2506" i="17"/>
  <c r="M2506" i="17" s="1"/>
  <c r="L2842" i="17"/>
  <c r="M2842" i="17" s="1"/>
  <c r="L3600" i="17"/>
  <c r="M3600" i="17" s="1"/>
  <c r="L1378" i="17"/>
  <c r="M1378" i="17" s="1"/>
  <c r="L634" i="17"/>
  <c r="M634" i="17" s="1"/>
  <c r="L1722" i="17"/>
  <c r="M1722" i="17" s="1"/>
  <c r="L629" i="17"/>
  <c r="M629" i="17" s="1"/>
  <c r="L1013" i="17"/>
  <c r="M1013" i="17" s="1"/>
  <c r="L1364" i="17"/>
  <c r="M1364" i="17" s="1"/>
  <c r="L3562" i="17"/>
  <c r="M3562" i="17" s="1"/>
  <c r="L3200" i="17"/>
  <c r="M3200" i="17" s="1"/>
  <c r="L646" i="17"/>
  <c r="M646" i="17" s="1"/>
  <c r="L1734" i="17"/>
  <c r="M1734" i="17" s="1"/>
  <c r="L263" i="17"/>
  <c r="M263" i="17" s="1"/>
  <c r="L647" i="17"/>
  <c r="M647" i="17" s="1"/>
  <c r="L1376" i="17"/>
  <c r="M1376" i="17" s="1"/>
  <c r="L3564" i="17"/>
  <c r="M3564" i="17" s="1"/>
  <c r="L631" i="17"/>
  <c r="M631" i="17" s="1"/>
  <c r="L1746" i="17"/>
  <c r="M1746" i="17" s="1"/>
  <c r="L278" i="17"/>
  <c r="M278" i="17" s="1"/>
  <c r="L643" i="17"/>
  <c r="M643" i="17" s="1"/>
  <c r="L260" i="17"/>
  <c r="M260" i="17" s="1"/>
  <c r="L1723" i="17"/>
  <c r="M1723" i="17" s="1"/>
  <c r="L2462" i="17"/>
  <c r="M2462" i="17" s="1"/>
  <c r="L272" i="17"/>
  <c r="M272" i="17" s="1"/>
  <c r="L992" i="17"/>
  <c r="M992" i="17" s="1"/>
  <c r="L1735" i="17"/>
  <c r="M1735" i="17" s="1"/>
  <c r="L3563" i="17"/>
  <c r="M3563" i="17" s="1"/>
  <c r="L284" i="17"/>
  <c r="M284" i="17" s="1"/>
  <c r="L1004" i="17"/>
  <c r="M1004" i="17" s="1"/>
  <c r="L262" i="17"/>
  <c r="M262" i="17" s="1"/>
  <c r="L996" i="17"/>
  <c r="M996" i="17" s="1"/>
  <c r="L3202" i="17"/>
  <c r="M3202" i="17" s="1"/>
  <c r="L3201" i="17"/>
  <c r="M3201" i="17" s="1"/>
  <c r="L274" i="17"/>
  <c r="M274" i="17" s="1"/>
  <c r="L994" i="17"/>
  <c r="M994" i="17" s="1"/>
  <c r="L627" i="17"/>
  <c r="M627" i="17" s="1"/>
  <c r="L3185" i="17"/>
  <c r="M3185" i="17" s="1"/>
  <c r="L3181" i="17"/>
  <c r="M3181" i="17" s="1"/>
  <c r="L259" i="17"/>
  <c r="M259" i="17" s="1"/>
  <c r="L1006" i="17"/>
  <c r="M1006" i="17" s="1"/>
  <c r="L258" i="17"/>
  <c r="M258" i="17" s="1"/>
  <c r="L642" i="17"/>
  <c r="M642" i="17" s="1"/>
  <c r="L1374" i="17"/>
  <c r="M1374" i="17" s="1"/>
  <c r="L2094" i="17"/>
  <c r="M2094" i="17" s="1"/>
  <c r="L1736" i="17"/>
  <c r="M1736" i="17" s="1"/>
  <c r="L3555" i="17"/>
  <c r="M3555" i="17" s="1"/>
  <c r="L271" i="17"/>
  <c r="M271" i="17" s="1"/>
  <c r="L991" i="17"/>
  <c r="M991" i="17" s="1"/>
  <c r="L276" i="17"/>
  <c r="M276" i="17" s="1"/>
  <c r="L997" i="17"/>
  <c r="M997" i="17" s="1"/>
  <c r="L1351" i="17"/>
  <c r="M1351" i="17" s="1"/>
  <c r="L1015" i="17"/>
  <c r="M1015" i="17" s="1"/>
  <c r="L628" i="17"/>
  <c r="M628" i="17" s="1"/>
  <c r="L2083" i="17"/>
  <c r="M2083" i="17" s="1"/>
  <c r="L999" i="17"/>
  <c r="M999" i="17" s="1"/>
  <c r="L1725" i="17"/>
  <c r="M1725" i="17" s="1"/>
  <c r="L2103" i="17"/>
  <c r="M2103" i="17" s="1"/>
  <c r="L2823" i="17"/>
  <c r="M2823" i="17" s="1"/>
  <c r="L256" i="17"/>
  <c r="M256" i="17" s="1"/>
  <c r="L2104" i="17"/>
  <c r="M2104" i="17" s="1"/>
  <c r="L2824" i="17"/>
  <c r="M2824" i="17" s="1"/>
  <c r="L636" i="17"/>
  <c r="M636" i="17" s="1"/>
  <c r="L3182" i="17"/>
  <c r="M3182" i="17" s="1"/>
  <c r="L645" i="17"/>
  <c r="M645" i="17" s="1"/>
  <c r="L2095" i="17"/>
  <c r="M2095" i="17" s="1"/>
  <c r="L1014" i="17"/>
  <c r="M1014" i="17" s="1"/>
  <c r="L1737" i="17"/>
  <c r="M1737" i="17" s="1"/>
  <c r="L268" i="17"/>
  <c r="M268" i="17" s="1"/>
  <c r="L269" i="17"/>
  <c r="M269" i="17" s="1"/>
  <c r="L989" i="17"/>
  <c r="M989" i="17" s="1"/>
  <c r="L2835" i="17"/>
  <c r="M2835" i="17" s="1"/>
  <c r="L990" i="17"/>
  <c r="M990" i="17" s="1"/>
  <c r="L2836" i="17"/>
  <c r="M2836" i="17" s="1"/>
  <c r="L622" i="17"/>
  <c r="M622" i="17" s="1"/>
  <c r="L285" i="17"/>
  <c r="M285" i="17" s="1"/>
  <c r="L1726" i="17"/>
  <c r="M1726" i="17" s="1"/>
  <c r="L1727" i="17"/>
  <c r="M1727" i="17" s="1"/>
  <c r="L257" i="17"/>
  <c r="M257" i="17" s="1"/>
  <c r="L2105" i="17"/>
  <c r="M2105" i="17" s="1"/>
  <c r="L1362" i="17"/>
  <c r="M1362" i="17" s="1"/>
  <c r="L1724" i="17"/>
  <c r="M1724" i="17" s="1"/>
  <c r="L1742" i="17"/>
  <c r="M1742" i="17" s="1"/>
  <c r="L1743" i="17"/>
  <c r="M1743" i="17" s="1"/>
  <c r="L993" i="17"/>
  <c r="M993" i="17" s="1"/>
  <c r="L1363" i="17"/>
  <c r="M1363" i="17" s="1"/>
  <c r="L1728" i="17"/>
  <c r="M1728" i="17" s="1"/>
  <c r="L261" i="17"/>
  <c r="M261" i="17" s="1"/>
  <c r="L1375" i="17"/>
  <c r="M1375" i="17" s="1"/>
  <c r="L632" i="17"/>
  <c r="M632" i="17" s="1"/>
  <c r="L1011" i="17"/>
  <c r="M1011" i="17" s="1"/>
  <c r="L1352" i="17"/>
  <c r="M1352" i="17" s="1"/>
  <c r="L279" i="17"/>
  <c r="M279" i="17" s="1"/>
  <c r="L1377" i="17"/>
  <c r="M1377" i="17" s="1"/>
  <c r="L2475" i="17"/>
  <c r="M2475" i="17" s="1"/>
  <c r="L3195" i="17"/>
  <c r="M3195" i="17" s="1"/>
  <c r="L2476" i="17"/>
  <c r="M2476" i="17" s="1"/>
  <c r="L3196" i="17"/>
  <c r="M3196" i="17" s="1"/>
  <c r="L2453" i="17"/>
  <c r="M2453" i="17" s="1"/>
  <c r="L283" i="17"/>
  <c r="M283" i="17" s="1"/>
  <c r="L644" i="17"/>
  <c r="M644" i="17" s="1"/>
  <c r="L1012" i="17"/>
  <c r="M1012" i="17" s="1"/>
  <c r="L267" i="17"/>
  <c r="M267" i="17" s="1"/>
  <c r="L3207" i="17"/>
  <c r="M3207" i="17" s="1"/>
  <c r="L1368" i="17"/>
  <c r="M1368" i="17" s="1"/>
  <c r="L2465" i="17"/>
  <c r="M2465" i="17" s="1"/>
  <c r="L2812" i="17"/>
  <c r="M2812" i="17" s="1"/>
  <c r="L1744" i="17"/>
  <c r="M1744" i="17" s="1"/>
  <c r="L1729" i="17"/>
  <c r="M1729" i="17" s="1"/>
  <c r="L1370" i="17"/>
  <c r="M1370" i="17" s="1"/>
  <c r="L2467" i="17"/>
  <c r="M2467" i="17" s="1"/>
  <c r="L987" i="17"/>
  <c r="M987" i="17" s="1"/>
  <c r="L633" i="17"/>
  <c r="M633" i="17" s="1"/>
  <c r="L3184" i="17"/>
  <c r="M3184" i="17" s="1"/>
  <c r="L1745" i="17"/>
  <c r="M1745" i="17" s="1"/>
  <c r="L621" i="17"/>
  <c r="M621" i="17" s="1"/>
  <c r="L986" i="17"/>
  <c r="M986" i="17" s="1"/>
  <c r="L1009" i="17"/>
  <c r="M1009" i="17" s="1"/>
  <c r="L1720" i="17"/>
  <c r="M1720" i="17" s="1"/>
  <c r="L998" i="17"/>
  <c r="M998" i="17" s="1"/>
  <c r="L1366" i="17"/>
  <c r="M1366" i="17" s="1"/>
  <c r="L641" i="17"/>
  <c r="M641" i="17" s="1"/>
  <c r="L2082" i="17"/>
  <c r="M2082" i="17" s="1"/>
  <c r="L630" i="17"/>
  <c r="M630" i="17" s="1"/>
  <c r="L2454" i="17"/>
  <c r="M2454" i="17" s="1"/>
  <c r="L639" i="17"/>
  <c r="M639" i="17" s="1"/>
  <c r="L640" i="17"/>
  <c r="M640" i="17" s="1"/>
  <c r="L1003" i="17"/>
  <c r="M1003" i="17" s="1"/>
  <c r="L277" i="17"/>
  <c r="M277" i="17" s="1"/>
  <c r="L648" i="17"/>
  <c r="M648" i="17" s="1"/>
  <c r="L1353" i="17"/>
  <c r="M1353" i="17" s="1"/>
  <c r="L635" i="17"/>
  <c r="M635" i="17" s="1"/>
  <c r="L1369" i="17"/>
  <c r="M1369" i="17" s="1"/>
  <c r="L2466" i="17"/>
  <c r="M2466" i="17" s="1"/>
  <c r="L638" i="17"/>
  <c r="M638" i="17" s="1"/>
  <c r="L1365" i="17"/>
  <c r="M1365" i="17" s="1"/>
  <c r="L1367" i="17"/>
  <c r="M1367" i="17" s="1"/>
  <c r="L270" i="17"/>
  <c r="M270" i="17" s="1"/>
  <c r="L273" i="17"/>
  <c r="M273" i="17" s="1"/>
  <c r="L2107" i="17"/>
  <c r="M2107" i="17" s="1"/>
  <c r="L2827" i="17"/>
  <c r="M2827" i="17" s="1"/>
  <c r="L1001" i="17"/>
  <c r="M1001" i="17" s="1"/>
  <c r="L1002" i="17"/>
  <c r="M1002" i="17" s="1"/>
  <c r="L2451" i="17"/>
  <c r="M2451" i="17" s="1"/>
  <c r="L1000" i="17"/>
  <c r="M1000" i="17" s="1"/>
  <c r="L2839" i="17"/>
  <c r="M2839" i="17" s="1"/>
  <c r="L282" i="17"/>
  <c r="M282" i="17" s="1"/>
  <c r="L2089" i="17"/>
  <c r="M2089" i="17" s="1"/>
  <c r="L2463" i="17"/>
  <c r="M2463" i="17" s="1"/>
  <c r="L637" i="17"/>
  <c r="M637" i="17" s="1"/>
  <c r="L1730" i="17"/>
  <c r="M1730" i="17" s="1"/>
  <c r="L265" i="17"/>
  <c r="M265" i="17" s="1"/>
  <c r="L2452" i="17"/>
  <c r="M2452" i="17" s="1"/>
  <c r="L266" i="17"/>
  <c r="M266" i="17" s="1"/>
  <c r="L2106" i="17"/>
  <c r="M2106" i="17" s="1"/>
  <c r="L2826" i="17"/>
  <c r="M2826" i="17" s="1"/>
  <c r="L1354" i="17"/>
  <c r="M1354" i="17" s="1"/>
  <c r="L649" i="17"/>
  <c r="M649" i="17" s="1"/>
  <c r="L1360" i="17"/>
  <c r="M1360" i="17" s="1"/>
  <c r="L2098" i="17"/>
  <c r="M2098" i="17" s="1"/>
  <c r="L2829" i="17"/>
  <c r="M2829" i="17" s="1"/>
  <c r="L3547" i="17"/>
  <c r="M3547" i="17" s="1"/>
  <c r="L2471" i="17"/>
  <c r="M2471" i="17" s="1"/>
  <c r="L3179" i="17"/>
  <c r="M3179" i="17" s="1"/>
  <c r="L1718" i="17"/>
  <c r="M1718" i="17" s="1"/>
  <c r="L2102" i="17"/>
  <c r="M2102" i="17" s="1"/>
  <c r="L2814" i="17"/>
  <c r="M2814" i="17" s="1"/>
  <c r="L1380" i="17"/>
  <c r="M1380" i="17" s="1"/>
  <c r="L1741" i="17"/>
  <c r="M1741" i="17" s="1"/>
  <c r="L3559" i="17"/>
  <c r="M3559" i="17" s="1"/>
  <c r="L3193" i="17"/>
  <c r="M3193" i="17" s="1"/>
  <c r="L280" i="17"/>
  <c r="M280" i="17" s="1"/>
  <c r="L2838" i="17"/>
  <c r="M2838" i="17" s="1"/>
  <c r="L2815" i="17"/>
  <c r="M2815" i="17" s="1"/>
  <c r="L3189" i="17"/>
  <c r="M3189" i="17" s="1"/>
  <c r="L2448" i="17"/>
  <c r="M2448" i="17" s="1"/>
  <c r="L3571" i="17"/>
  <c r="M3571" i="17" s="1"/>
  <c r="L2816" i="17"/>
  <c r="M2816" i="17" s="1"/>
  <c r="L1358" i="17"/>
  <c r="M1358" i="17" s="1"/>
  <c r="L2092" i="17"/>
  <c r="M2092" i="17" s="1"/>
  <c r="L3203" i="17"/>
  <c r="M3203" i="17" s="1"/>
  <c r="L3546" i="17"/>
  <c r="M3546" i="17" s="1"/>
  <c r="L2470" i="17"/>
  <c r="M2470" i="17" s="1"/>
  <c r="L3178" i="17"/>
  <c r="M3178" i="17" s="1"/>
  <c r="L1717" i="17"/>
  <c r="M1717" i="17" s="1"/>
  <c r="L2101" i="17"/>
  <c r="M2101" i="17" s="1"/>
  <c r="L2832" i="17"/>
  <c r="M2832" i="17" s="1"/>
  <c r="L2097" i="17"/>
  <c r="M2097" i="17" s="1"/>
  <c r="L2828" i="17"/>
  <c r="M2828" i="17" s="1"/>
  <c r="L3558" i="17"/>
  <c r="M3558" i="17" s="1"/>
  <c r="L3192" i="17"/>
  <c r="M3192" i="17" s="1"/>
  <c r="L264" i="17"/>
  <c r="M264" i="17" s="1"/>
  <c r="L2455" i="17"/>
  <c r="M2455" i="17" s="1"/>
  <c r="L624" i="17"/>
  <c r="M624" i="17" s="1"/>
  <c r="L1008" i="17"/>
  <c r="M1008" i="17" s="1"/>
  <c r="L1740" i="17"/>
  <c r="M1740" i="17" s="1"/>
  <c r="L2447" i="17"/>
  <c r="M2447" i="17" s="1"/>
  <c r="L3570" i="17"/>
  <c r="M3570" i="17" s="1"/>
  <c r="L626" i="17"/>
  <c r="M626" i="17" s="1"/>
  <c r="L2090" i="17"/>
  <c r="M2090" i="17" s="1"/>
  <c r="L995" i="17"/>
  <c r="M995" i="17" s="1"/>
  <c r="L650" i="17"/>
  <c r="M650" i="17" s="1"/>
  <c r="L1739" i="17"/>
  <c r="M1739" i="17" s="1"/>
  <c r="L2469" i="17"/>
  <c r="M2469" i="17" s="1"/>
  <c r="L281" i="17"/>
  <c r="M281" i="17" s="1"/>
  <c r="L3545" i="17"/>
  <c r="M3545" i="17" s="1"/>
  <c r="L625" i="17"/>
  <c r="M625" i="17" s="1"/>
  <c r="L1379" i="17"/>
  <c r="M1379" i="17" s="1"/>
  <c r="L2468" i="17"/>
  <c r="M2468" i="17" s="1"/>
  <c r="L3190" i="17"/>
  <c r="M3190" i="17" s="1"/>
  <c r="L3572" i="17"/>
  <c r="M3572" i="17" s="1"/>
  <c r="L3549" i="17"/>
  <c r="M3549" i="17" s="1"/>
  <c r="L2833" i="17"/>
  <c r="M2833" i="17" s="1"/>
  <c r="L2460" i="17"/>
  <c r="M2460" i="17" s="1"/>
  <c r="L2099" i="17"/>
  <c r="M2099" i="17" s="1"/>
  <c r="L2830" i="17"/>
  <c r="M2830" i="17" s="1"/>
  <c r="L3191" i="17"/>
  <c r="M3191" i="17" s="1"/>
  <c r="L3561" i="17"/>
  <c r="M3561" i="17" s="1"/>
  <c r="L1010" i="17"/>
  <c r="M1010" i="17" s="1"/>
  <c r="L2461" i="17"/>
  <c r="M2461" i="17" s="1"/>
  <c r="L3554" i="17"/>
  <c r="M3554" i="17" s="1"/>
  <c r="L3568" i="17"/>
  <c r="M3568" i="17" s="1"/>
  <c r="L1738" i="17"/>
  <c r="M1738" i="17" s="1"/>
  <c r="L3183" i="17"/>
  <c r="M3183" i="17" s="1"/>
  <c r="L275" i="17"/>
  <c r="M275" i="17" s="1"/>
  <c r="L3205" i="17"/>
  <c r="M3205" i="17" s="1"/>
  <c r="L2813" i="17"/>
  <c r="M2813" i="17" s="1"/>
  <c r="L3551" i="17"/>
  <c r="M3551" i="17" s="1"/>
  <c r="L3186" i="17"/>
  <c r="M3186" i="17" s="1"/>
  <c r="L2464" i="17"/>
  <c r="M2464" i="17" s="1"/>
  <c r="L1005" i="17"/>
  <c r="M1005" i="17" s="1"/>
  <c r="L3557" i="17"/>
  <c r="M3557" i="17" s="1"/>
  <c r="L2831" i="17"/>
  <c r="M2831" i="17" s="1"/>
  <c r="L2456" i="17"/>
  <c r="M2456" i="17" s="1"/>
  <c r="L2084" i="17"/>
  <c r="M2084" i="17" s="1"/>
  <c r="L2818" i="17"/>
  <c r="M2818" i="17" s="1"/>
  <c r="L3197" i="17"/>
  <c r="M3197" i="17" s="1"/>
  <c r="L3569" i="17"/>
  <c r="M3569" i="17" s="1"/>
  <c r="L3206" i="17"/>
  <c r="M3206" i="17" s="1"/>
  <c r="L2473" i="17"/>
  <c r="M2473" i="17" s="1"/>
  <c r="L1719" i="17"/>
  <c r="M1719" i="17" s="1"/>
  <c r="L2108" i="17"/>
  <c r="M2108" i="17" s="1"/>
  <c r="L2834" i="17"/>
  <c r="M2834" i="17" s="1"/>
  <c r="L2085" i="17"/>
  <c r="M2085" i="17" s="1"/>
  <c r="L2819" i="17"/>
  <c r="M2819" i="17" s="1"/>
  <c r="L3204" i="17"/>
  <c r="M3204" i="17" s="1"/>
  <c r="L1721" i="17"/>
  <c r="M1721" i="17" s="1"/>
  <c r="L2109" i="17"/>
  <c r="M2109" i="17" s="1"/>
  <c r="L2837" i="17"/>
  <c r="M2837" i="17" s="1"/>
  <c r="L2086" i="17"/>
  <c r="M2086" i="17" s="1"/>
  <c r="L2820" i="17"/>
  <c r="M2820" i="17" s="1"/>
  <c r="L2091" i="17"/>
  <c r="M2091" i="17" s="1"/>
  <c r="L1356" i="17"/>
  <c r="M1356" i="17" s="1"/>
  <c r="L2100" i="17"/>
  <c r="M2100" i="17" s="1"/>
  <c r="L2449" i="17"/>
  <c r="M2449" i="17" s="1"/>
  <c r="L1359" i="17"/>
  <c r="M1359" i="17" s="1"/>
  <c r="L1731" i="17"/>
  <c r="M1731" i="17" s="1"/>
  <c r="L2110" i="17"/>
  <c r="M2110" i="17" s="1"/>
  <c r="L2840" i="17"/>
  <c r="M2840" i="17" s="1"/>
  <c r="L2087" i="17"/>
  <c r="M2087" i="17" s="1"/>
  <c r="L2821" i="17"/>
  <c r="M2821" i="17" s="1"/>
  <c r="L2093" i="17"/>
  <c r="M2093" i="17" s="1"/>
  <c r="L1355" i="17"/>
  <c r="M1355" i="17" s="1"/>
  <c r="L1361" i="17"/>
  <c r="M1361" i="17" s="1"/>
  <c r="L1732" i="17"/>
  <c r="M1732" i="17" s="1"/>
  <c r="L2111" i="17"/>
  <c r="M2111" i="17" s="1"/>
  <c r="L2841" i="17"/>
  <c r="M2841" i="17" s="1"/>
  <c r="L3548" i="17"/>
  <c r="M3548" i="17" s="1"/>
  <c r="L3180" i="17"/>
  <c r="M3180" i="17" s="1"/>
  <c r="L2474" i="17"/>
  <c r="M2474" i="17" s="1"/>
  <c r="L2458" i="17"/>
  <c r="M2458" i="17" s="1"/>
  <c r="L1357" i="17"/>
  <c r="M1357" i="17" s="1"/>
  <c r="L1373" i="17"/>
  <c r="M1373" i="17" s="1"/>
  <c r="L3544" i="17"/>
  <c r="M3544" i="17" s="1"/>
  <c r="L3187" i="17"/>
  <c r="M3187" i="17" s="1"/>
  <c r="L1372" i="17"/>
  <c r="M1372" i="17" s="1"/>
  <c r="L2459" i="17"/>
  <c r="M2459" i="17" s="1"/>
  <c r="L988" i="17"/>
  <c r="M988" i="17" s="1"/>
  <c r="L2822" i="17"/>
  <c r="M2822" i="17" s="1"/>
  <c r="L623" i="17"/>
  <c r="M623" i="17" s="1"/>
  <c r="L1371" i="17"/>
  <c r="M1371" i="17" s="1"/>
  <c r="L3194" i="17"/>
  <c r="M3194" i="17" s="1"/>
  <c r="L3199" i="17"/>
  <c r="M3199" i="17" s="1"/>
  <c r="L3565" i="17"/>
  <c r="M3565" i="17" s="1"/>
  <c r="L1007" i="17"/>
  <c r="M1007" i="17" s="1"/>
  <c r="L1733" i="17"/>
  <c r="M1733" i="17" s="1"/>
  <c r="L3553" i="17"/>
  <c r="M3553" i="17" s="1"/>
  <c r="L2450" i="17"/>
  <c r="M2450" i="17" s="1"/>
  <c r="L2817" i="17"/>
  <c r="M2817" i="17" s="1"/>
  <c r="L3556" i="17"/>
  <c r="M3556" i="17" s="1"/>
  <c r="L3198" i="17"/>
  <c r="M3198" i="17" s="1"/>
  <c r="L2825" i="17"/>
  <c r="M2825" i="17" s="1"/>
  <c r="L3550" i="17"/>
  <c r="M3550" i="17" s="1"/>
  <c r="L3188" i="17"/>
  <c r="M3188" i="17" s="1"/>
  <c r="L3567" i="17"/>
  <c r="M3567" i="17" s="1"/>
  <c r="L2472" i="17"/>
  <c r="M2472" i="17" s="1"/>
  <c r="L2457" i="17"/>
  <c r="M2457" i="17" s="1"/>
  <c r="L3552" i="17"/>
  <c r="M3552" i="17" s="1"/>
  <c r="L3560" i="17"/>
  <c r="M3560" i="17" s="1"/>
  <c r="L2088" i="17"/>
  <c r="M2088" i="17" s="1"/>
  <c r="L3566" i="17"/>
  <c r="M3566" i="17" s="1"/>
  <c r="L3543" i="17"/>
  <c r="M3543" i="17" s="1"/>
  <c r="L2096" i="17"/>
  <c r="M2096" i="17" s="1"/>
  <c r="L2445" i="17"/>
  <c r="M2445" i="17" s="1"/>
  <c r="L2423" i="17"/>
  <c r="M2423" i="17" s="1"/>
  <c r="L607" i="17"/>
  <c r="M607" i="17" s="1"/>
  <c r="L1687" i="17"/>
  <c r="M1687" i="17" s="1"/>
  <c r="L245" i="17"/>
  <c r="M245" i="17" s="1"/>
  <c r="L619" i="17"/>
  <c r="M619" i="17" s="1"/>
  <c r="L236" i="17"/>
  <c r="M236" i="17" s="1"/>
  <c r="L956" i="17"/>
  <c r="M956" i="17" s="1"/>
  <c r="L1699" i="17"/>
  <c r="M1699" i="17" s="1"/>
  <c r="L3540" i="17"/>
  <c r="M3540" i="17" s="1"/>
  <c r="L3173" i="17"/>
  <c r="M3173" i="17" s="1"/>
  <c r="L248" i="17"/>
  <c r="M248" i="17" s="1"/>
  <c r="L968" i="17"/>
  <c r="M968" i="17" s="1"/>
  <c r="L226" i="17"/>
  <c r="M226" i="17" s="1"/>
  <c r="L1711" i="17"/>
  <c r="M1711" i="17" s="1"/>
  <c r="L3518" i="17"/>
  <c r="M3518" i="17" s="1"/>
  <c r="L980" i="17"/>
  <c r="M980" i="17" s="1"/>
  <c r="L238" i="17"/>
  <c r="M238" i="17" s="1"/>
  <c r="L958" i="17"/>
  <c r="M958" i="17" s="1"/>
  <c r="L963" i="17"/>
  <c r="M963" i="17" s="1"/>
  <c r="L1326" i="17"/>
  <c r="M1326" i="17" s="1"/>
  <c r="L3517" i="17"/>
  <c r="M3517" i="17" s="1"/>
  <c r="L250" i="17"/>
  <c r="M250" i="17" s="1"/>
  <c r="L970" i="17"/>
  <c r="M970" i="17" s="1"/>
  <c r="L594" i="17"/>
  <c r="M594" i="17" s="1"/>
  <c r="L978" i="17"/>
  <c r="M978" i="17" s="1"/>
  <c r="L1338" i="17"/>
  <c r="M1338" i="17" s="1"/>
  <c r="L2058" i="17"/>
  <c r="M2058" i="17" s="1"/>
  <c r="L235" i="17"/>
  <c r="M235" i="17" s="1"/>
  <c r="L955" i="17"/>
  <c r="M955" i="17" s="1"/>
  <c r="L982" i="17"/>
  <c r="M982" i="17" s="1"/>
  <c r="L228" i="17"/>
  <c r="M228" i="17" s="1"/>
  <c r="L612" i="17"/>
  <c r="M612" i="17" s="1"/>
  <c r="L1350" i="17"/>
  <c r="M1350" i="17" s="1"/>
  <c r="L2070" i="17"/>
  <c r="M2070" i="17" s="1"/>
  <c r="L1712" i="17"/>
  <c r="M1712" i="17" s="1"/>
  <c r="L3541" i="17"/>
  <c r="M3541" i="17" s="1"/>
  <c r="L247" i="17"/>
  <c r="M247" i="17" s="1"/>
  <c r="L967" i="17"/>
  <c r="M967" i="17" s="1"/>
  <c r="L243" i="17"/>
  <c r="M243" i="17" s="1"/>
  <c r="L3519" i="17"/>
  <c r="M3519" i="17" s="1"/>
  <c r="L3174" i="17"/>
  <c r="M3174" i="17" s="1"/>
  <c r="L979" i="17"/>
  <c r="M979" i="17" s="1"/>
  <c r="L596" i="17"/>
  <c r="M596" i="17" s="1"/>
  <c r="L597" i="17"/>
  <c r="M597" i="17" s="1"/>
  <c r="L981" i="17"/>
  <c r="M981" i="17" s="1"/>
  <c r="L1339" i="17"/>
  <c r="M1339" i="17" s="1"/>
  <c r="L2059" i="17"/>
  <c r="M2059" i="17" s="1"/>
  <c r="L600" i="17"/>
  <c r="M600" i="17" s="1"/>
  <c r="L984" i="17"/>
  <c r="M984" i="17" s="1"/>
  <c r="L1341" i="17"/>
  <c r="M1341" i="17" s="1"/>
  <c r="L608" i="17"/>
  <c r="M608" i="17" s="1"/>
  <c r="L225" i="17"/>
  <c r="M225" i="17" s="1"/>
  <c r="L229" i="17"/>
  <c r="M229" i="17" s="1"/>
  <c r="L613" i="17"/>
  <c r="M613" i="17" s="1"/>
  <c r="L2071" i="17"/>
  <c r="M2071" i="17" s="1"/>
  <c r="L3542" i="17"/>
  <c r="M3542" i="17" s="1"/>
  <c r="L3516" i="17"/>
  <c r="M3516" i="17" s="1"/>
  <c r="L3538" i="17"/>
  <c r="M3538" i="17" s="1"/>
  <c r="L598" i="17"/>
  <c r="M598" i="17" s="1"/>
  <c r="L1686" i="17"/>
  <c r="M1686" i="17" s="1"/>
  <c r="L253" i="17"/>
  <c r="M253" i="17" s="1"/>
  <c r="L254" i="17"/>
  <c r="M254" i="17" s="1"/>
  <c r="L242" i="17"/>
  <c r="M242" i="17" s="1"/>
  <c r="L969" i="17"/>
  <c r="M969" i="17" s="1"/>
  <c r="L1690" i="17"/>
  <c r="M1690" i="17" s="1"/>
  <c r="L971" i="17"/>
  <c r="M971" i="17" s="1"/>
  <c r="L1691" i="17"/>
  <c r="M1691" i="17" s="1"/>
  <c r="L2077" i="17"/>
  <c r="M2077" i="17" s="1"/>
  <c r="L595" i="17"/>
  <c r="M595" i="17" s="1"/>
  <c r="L610" i="17"/>
  <c r="M610" i="17" s="1"/>
  <c r="L1698" i="17"/>
  <c r="M1698" i="17" s="1"/>
  <c r="L599" i="17"/>
  <c r="M599" i="17" s="1"/>
  <c r="L1688" i="17"/>
  <c r="M1688" i="17" s="1"/>
  <c r="L1706" i="17"/>
  <c r="M1706" i="17" s="1"/>
  <c r="L1707" i="17"/>
  <c r="M1707" i="17" s="1"/>
  <c r="L1710" i="17"/>
  <c r="M1710" i="17" s="1"/>
  <c r="L614" i="17"/>
  <c r="M614" i="17" s="1"/>
  <c r="L1700" i="17"/>
  <c r="M1700" i="17" s="1"/>
  <c r="L601" i="17"/>
  <c r="M601" i="17" s="1"/>
  <c r="L2416" i="17"/>
  <c r="M2416" i="17" s="1"/>
  <c r="L972" i="17"/>
  <c r="M972" i="17" s="1"/>
  <c r="L1692" i="17"/>
  <c r="M1692" i="17" s="1"/>
  <c r="L1327" i="17"/>
  <c r="M1327" i="17" s="1"/>
  <c r="L232" i="17"/>
  <c r="M232" i="17" s="1"/>
  <c r="L616" i="17"/>
  <c r="M616" i="17" s="1"/>
  <c r="L2427" i="17"/>
  <c r="M2427" i="17" s="1"/>
  <c r="L3147" i="17"/>
  <c r="M3147" i="17" s="1"/>
  <c r="L2428" i="17"/>
  <c r="M2428" i="17" s="1"/>
  <c r="L3148" i="17"/>
  <c r="M3148" i="17" s="1"/>
  <c r="L1708" i="17"/>
  <c r="M1708" i="17" s="1"/>
  <c r="L244" i="17"/>
  <c r="M244" i="17" s="1"/>
  <c r="L231" i="17"/>
  <c r="M231" i="17" s="1"/>
  <c r="L1329" i="17"/>
  <c r="M1329" i="17" s="1"/>
  <c r="L249" i="17"/>
  <c r="M249" i="17" s="1"/>
  <c r="L233" i="17"/>
  <c r="M233" i="17" s="1"/>
  <c r="L240" i="17"/>
  <c r="M240" i="17" s="1"/>
  <c r="L1330" i="17"/>
  <c r="M1330" i="17" s="1"/>
  <c r="L2439" i="17"/>
  <c r="M2439" i="17" s="1"/>
  <c r="L3159" i="17"/>
  <c r="M3159" i="17" s="1"/>
  <c r="L1331" i="17"/>
  <c r="M1331" i="17" s="1"/>
  <c r="L2440" i="17"/>
  <c r="M2440" i="17" s="1"/>
  <c r="L3160" i="17"/>
  <c r="M3160" i="17" s="1"/>
  <c r="L2417" i="17"/>
  <c r="M2417" i="17" s="1"/>
  <c r="L1328" i="17"/>
  <c r="M1328" i="17" s="1"/>
  <c r="L964" i="17"/>
  <c r="M964" i="17" s="1"/>
  <c r="L252" i="17"/>
  <c r="M252" i="17" s="1"/>
  <c r="L1348" i="17"/>
  <c r="M1348" i="17" s="1"/>
  <c r="L3520" i="17"/>
  <c r="M3520" i="17" s="1"/>
  <c r="L965" i="17"/>
  <c r="M965" i="17" s="1"/>
  <c r="L615" i="17"/>
  <c r="M615" i="17" s="1"/>
  <c r="L604" i="17"/>
  <c r="M604" i="17" s="1"/>
  <c r="L603" i="17"/>
  <c r="M603" i="17" s="1"/>
  <c r="L3172" i="17"/>
  <c r="M3172" i="17" s="1"/>
  <c r="L2429" i="17"/>
  <c r="M2429" i="17" s="1"/>
  <c r="L2418" i="17"/>
  <c r="M2418" i="17" s="1"/>
  <c r="L590" i="17"/>
  <c r="M590" i="17" s="1"/>
  <c r="L959" i="17"/>
  <c r="M959" i="17" s="1"/>
  <c r="L960" i="17"/>
  <c r="M960" i="17" s="1"/>
  <c r="L1704" i="17"/>
  <c r="M1704" i="17" s="1"/>
  <c r="L983" i="17"/>
  <c r="M983" i="17" s="1"/>
  <c r="L251" i="17"/>
  <c r="M251" i="17" s="1"/>
  <c r="L1346" i="17"/>
  <c r="M1346" i="17" s="1"/>
  <c r="L1332" i="17"/>
  <c r="M1332" i="17" s="1"/>
  <c r="L2441" i="17"/>
  <c r="M2441" i="17" s="1"/>
  <c r="L2430" i="17"/>
  <c r="M2430" i="17" s="1"/>
  <c r="L985" i="17"/>
  <c r="M985" i="17" s="1"/>
  <c r="L1333" i="17"/>
  <c r="M1333" i="17" s="1"/>
  <c r="L2442" i="17"/>
  <c r="M2442" i="17" s="1"/>
  <c r="L2051" i="17"/>
  <c r="M2051" i="17" s="1"/>
  <c r="L617" i="17"/>
  <c r="M617" i="17" s="1"/>
  <c r="L618" i="17"/>
  <c r="M618" i="17" s="1"/>
  <c r="L237" i="17"/>
  <c r="M237" i="17" s="1"/>
  <c r="L605" i="17"/>
  <c r="M605" i="17" s="1"/>
  <c r="L1349" i="17"/>
  <c r="M1349" i="17" s="1"/>
  <c r="L611" i="17"/>
  <c r="M611" i="17" s="1"/>
  <c r="L2065" i="17"/>
  <c r="M2065" i="17" s="1"/>
  <c r="L2791" i="17"/>
  <c r="M2791" i="17" s="1"/>
  <c r="L1340" i="17"/>
  <c r="M1340" i="17" s="1"/>
  <c r="L1689" i="17"/>
  <c r="M1689" i="17" s="1"/>
  <c r="L1347" i="17"/>
  <c r="M1347" i="17" s="1"/>
  <c r="L2079" i="17"/>
  <c r="M2079" i="17" s="1"/>
  <c r="L2803" i="17"/>
  <c r="M2803" i="17" s="1"/>
  <c r="L1701" i="17"/>
  <c r="M1701" i="17" s="1"/>
  <c r="L255" i="17"/>
  <c r="M255" i="17" s="1"/>
  <c r="L1713" i="17"/>
  <c r="M1713" i="17" s="1"/>
  <c r="L239" i="17"/>
  <c r="M239" i="17" s="1"/>
  <c r="L2061" i="17"/>
  <c r="M2061" i="17" s="1"/>
  <c r="L974" i="17"/>
  <c r="M974" i="17" s="1"/>
  <c r="L1694" i="17"/>
  <c r="M1694" i="17" s="1"/>
  <c r="L234" i="17"/>
  <c r="M234" i="17" s="1"/>
  <c r="L2075" i="17"/>
  <c r="M2075" i="17" s="1"/>
  <c r="L2787" i="17"/>
  <c r="M2787" i="17" s="1"/>
  <c r="L609" i="17"/>
  <c r="M609" i="17" s="1"/>
  <c r="L2064" i="17"/>
  <c r="M2064" i="17" s="1"/>
  <c r="L2790" i="17"/>
  <c r="M2790" i="17" s="1"/>
  <c r="L1714" i="17"/>
  <c r="M1714" i="17" s="1"/>
  <c r="L620" i="17"/>
  <c r="M620" i="17" s="1"/>
  <c r="L230" i="17"/>
  <c r="M230" i="17" s="1"/>
  <c r="L246" i="17"/>
  <c r="M246" i="17" s="1"/>
  <c r="L2799" i="17"/>
  <c r="M2799" i="17" s="1"/>
  <c r="L3171" i="17"/>
  <c r="M3171" i="17" s="1"/>
  <c r="L2078" i="17"/>
  <c r="M2078" i="17" s="1"/>
  <c r="L2802" i="17"/>
  <c r="M2802" i="17" s="1"/>
  <c r="L2419" i="17"/>
  <c r="M2419" i="17" s="1"/>
  <c r="L966" i="17"/>
  <c r="M966" i="17" s="1"/>
  <c r="L2076" i="17"/>
  <c r="M2076" i="17" s="1"/>
  <c r="L2788" i="17"/>
  <c r="M2788" i="17" s="1"/>
  <c r="L606" i="17"/>
  <c r="M606" i="17" s="1"/>
  <c r="L2063" i="17"/>
  <c r="M2063" i="17" s="1"/>
  <c r="L973" i="17"/>
  <c r="M973" i="17" s="1"/>
  <c r="L1693" i="17"/>
  <c r="M1693" i="17" s="1"/>
  <c r="L1334" i="17"/>
  <c r="M1334" i="17" s="1"/>
  <c r="L2443" i="17"/>
  <c r="M2443" i="17" s="1"/>
  <c r="L1709" i="17"/>
  <c r="M1709" i="17" s="1"/>
  <c r="L975" i="17"/>
  <c r="M975" i="17" s="1"/>
  <c r="L3161" i="17"/>
  <c r="M3161" i="17" s="1"/>
  <c r="L1705" i="17"/>
  <c r="M1705" i="17" s="1"/>
  <c r="L962" i="17"/>
  <c r="M962" i="17" s="1"/>
  <c r="L3175" i="17"/>
  <c r="M3175" i="17" s="1"/>
  <c r="L3522" i="17"/>
  <c r="M3522" i="17" s="1"/>
  <c r="L2426" i="17"/>
  <c r="M2426" i="17" s="1"/>
  <c r="L3150" i="17"/>
  <c r="M3150" i="17" s="1"/>
  <c r="L2054" i="17"/>
  <c r="M2054" i="17" s="1"/>
  <c r="L2796" i="17"/>
  <c r="M2796" i="17" s="1"/>
  <c r="L1322" i="17"/>
  <c r="M1322" i="17" s="1"/>
  <c r="L227" i="17"/>
  <c r="M227" i="17" s="1"/>
  <c r="L2792" i="17"/>
  <c r="M2792" i="17" s="1"/>
  <c r="L1345" i="17"/>
  <c r="M1345" i="17" s="1"/>
  <c r="L3534" i="17"/>
  <c r="M3534" i="17" s="1"/>
  <c r="L3164" i="17"/>
  <c r="M3164" i="17" s="1"/>
  <c r="L2080" i="17"/>
  <c r="M2080" i="17" s="1"/>
  <c r="L2069" i="17"/>
  <c r="M2069" i="17" s="1"/>
  <c r="L2808" i="17"/>
  <c r="M2808" i="17" s="1"/>
  <c r="L3513" i="17"/>
  <c r="M3513" i="17" s="1"/>
  <c r="L2431" i="17"/>
  <c r="M2431" i="17" s="1"/>
  <c r="L592" i="17"/>
  <c r="M592" i="17" s="1"/>
  <c r="L2425" i="17"/>
  <c r="M2425" i="17" s="1"/>
  <c r="L3149" i="17"/>
  <c r="M3149" i="17" s="1"/>
  <c r="L2053" i="17"/>
  <c r="M2053" i="17" s="1"/>
  <c r="L2795" i="17"/>
  <c r="M2795" i="17" s="1"/>
  <c r="L1321" i="17"/>
  <c r="M1321" i="17" s="1"/>
  <c r="L3525" i="17"/>
  <c r="M3525" i="17" s="1"/>
  <c r="L2062" i="17"/>
  <c r="M2062" i="17" s="1"/>
  <c r="L1703" i="17"/>
  <c r="M1703" i="17" s="1"/>
  <c r="L3521" i="17"/>
  <c r="M3521" i="17" s="1"/>
  <c r="L957" i="17"/>
  <c r="M957" i="17" s="1"/>
  <c r="L3533" i="17"/>
  <c r="M3533" i="17" s="1"/>
  <c r="L977" i="17"/>
  <c r="M977" i="17" s="1"/>
  <c r="L2052" i="17"/>
  <c r="M2052" i="17" s="1"/>
  <c r="L2794" i="17"/>
  <c r="M2794" i="17" s="1"/>
  <c r="L2800" i="17"/>
  <c r="M2800" i="17" s="1"/>
  <c r="L591" i="17"/>
  <c r="M591" i="17" s="1"/>
  <c r="L961" i="17"/>
  <c r="M961" i="17" s="1"/>
  <c r="L1324" i="17"/>
  <c r="M1324" i="17" s="1"/>
  <c r="L2793" i="17"/>
  <c r="M2793" i="17" s="1"/>
  <c r="L2073" i="17"/>
  <c r="M2073" i="17" s="1"/>
  <c r="L2810" i="17"/>
  <c r="M2810" i="17" s="1"/>
  <c r="L3177" i="17"/>
  <c r="M3177" i="17" s="1"/>
  <c r="L3154" i="17"/>
  <c r="M3154" i="17" s="1"/>
  <c r="L2444" i="17"/>
  <c r="M2444" i="17" s="1"/>
  <c r="L3514" i="17"/>
  <c r="M3514" i="17" s="1"/>
  <c r="L1342" i="17"/>
  <c r="M1342" i="17" s="1"/>
  <c r="L3166" i="17"/>
  <c r="M3166" i="17" s="1"/>
  <c r="L3158" i="17"/>
  <c r="M3158" i="17" s="1"/>
  <c r="L2811" i="17"/>
  <c r="M2811" i="17" s="1"/>
  <c r="L1343" i="17"/>
  <c r="M1343" i="17" s="1"/>
  <c r="L2782" i="17"/>
  <c r="M2782" i="17" s="1"/>
  <c r="L3155" i="17"/>
  <c r="M3155" i="17" s="1"/>
  <c r="L3531" i="17"/>
  <c r="M3531" i="17" s="1"/>
  <c r="L2072" i="17"/>
  <c r="M2072" i="17" s="1"/>
  <c r="L2434" i="17"/>
  <c r="M2434" i="17" s="1"/>
  <c r="L2056" i="17"/>
  <c r="M2056" i="17" s="1"/>
  <c r="L2798" i="17"/>
  <c r="M2798" i="17" s="1"/>
  <c r="L2783" i="17"/>
  <c r="M2783" i="17" s="1"/>
  <c r="L3156" i="17"/>
  <c r="M3156" i="17" s="1"/>
  <c r="L2068" i="17"/>
  <c r="M2068" i="17" s="1"/>
  <c r="L3162" i="17"/>
  <c r="M3162" i="17" s="1"/>
  <c r="L2057" i="17"/>
  <c r="M2057" i="17" s="1"/>
  <c r="L2801" i="17"/>
  <c r="M2801" i="17" s="1"/>
  <c r="L2784" i="17"/>
  <c r="M2784" i="17" s="1"/>
  <c r="L3529" i="17"/>
  <c r="M3529" i="17" s="1"/>
  <c r="L3169" i="17"/>
  <c r="M3169" i="17" s="1"/>
  <c r="L2789" i="17"/>
  <c r="M2789" i="17" s="1"/>
  <c r="L3157" i="17"/>
  <c r="M3157" i="17" s="1"/>
  <c r="L3176" i="17"/>
  <c r="M3176" i="17" s="1"/>
  <c r="L2055" i="17"/>
  <c r="M2055" i="17" s="1"/>
  <c r="L2060" i="17"/>
  <c r="M2060" i="17" s="1"/>
  <c r="L2804" i="17"/>
  <c r="M2804" i="17" s="1"/>
  <c r="L2785" i="17"/>
  <c r="M2785" i="17" s="1"/>
  <c r="L3168" i="17"/>
  <c r="M3168" i="17" s="1"/>
  <c r="L1344" i="17"/>
  <c r="M1344" i="17" s="1"/>
  <c r="L1320" i="17"/>
  <c r="M1320" i="17" s="1"/>
  <c r="L2074" i="17"/>
  <c r="M2074" i="17" s="1"/>
  <c r="L2432" i="17"/>
  <c r="M2432" i="17" s="1"/>
  <c r="L2081" i="17"/>
  <c r="M2081" i="17" s="1"/>
  <c r="L1323" i="17"/>
  <c r="M1323" i="17" s="1"/>
  <c r="L1695" i="17"/>
  <c r="M1695" i="17" s="1"/>
  <c r="L2066" i="17"/>
  <c r="M2066" i="17" s="1"/>
  <c r="L2805" i="17"/>
  <c r="M2805" i="17" s="1"/>
  <c r="L602" i="17"/>
  <c r="M602" i="17" s="1"/>
  <c r="L3523" i="17"/>
  <c r="M3523" i="17" s="1"/>
  <c r="L241" i="17"/>
  <c r="M241" i="17" s="1"/>
  <c r="L1325" i="17"/>
  <c r="M1325" i="17" s="1"/>
  <c r="L1696" i="17"/>
  <c r="M1696" i="17" s="1"/>
  <c r="L3535" i="17"/>
  <c r="M3535" i="17" s="1"/>
  <c r="L3512" i="17"/>
  <c r="M3512" i="17" s="1"/>
  <c r="L2433" i="17"/>
  <c r="M2433" i="17" s="1"/>
  <c r="L3151" i="17"/>
  <c r="M3151" i="17" s="1"/>
  <c r="L1335" i="17"/>
  <c r="M1335" i="17" s="1"/>
  <c r="L976" i="17"/>
  <c r="M976" i="17" s="1"/>
  <c r="L593" i="17"/>
  <c r="M593" i="17" s="1"/>
  <c r="L2446" i="17"/>
  <c r="M2446" i="17" s="1"/>
  <c r="L2781" i="17"/>
  <c r="M2781" i="17" s="1"/>
  <c r="L2437" i="17"/>
  <c r="M2437" i="17" s="1"/>
  <c r="L3165" i="17"/>
  <c r="M3165" i="17" s="1"/>
  <c r="L1336" i="17"/>
  <c r="M1336" i="17" s="1"/>
  <c r="L3530" i="17"/>
  <c r="M3530" i="17" s="1"/>
  <c r="L2424" i="17"/>
  <c r="M2424" i="17" s="1"/>
  <c r="L2420" i="17"/>
  <c r="M2420" i="17" s="1"/>
  <c r="L3515" i="17"/>
  <c r="M3515" i="17" s="1"/>
  <c r="L3527" i="17"/>
  <c r="M3527" i="17" s="1"/>
  <c r="L2421" i="17"/>
  <c r="M2421" i="17" s="1"/>
  <c r="L2438" i="17"/>
  <c r="M2438" i="17" s="1"/>
  <c r="L3170" i="17"/>
  <c r="M3170" i="17" s="1"/>
  <c r="L2807" i="17"/>
  <c r="M2807" i="17" s="1"/>
  <c r="L1715" i="17"/>
  <c r="M1715" i="17" s="1"/>
  <c r="L2436" i="17"/>
  <c r="M2436" i="17" s="1"/>
  <c r="L1697" i="17"/>
  <c r="M1697" i="17" s="1"/>
  <c r="L3537" i="17"/>
  <c r="M3537" i="17" s="1"/>
  <c r="L2797" i="17"/>
  <c r="M2797" i="17" s="1"/>
  <c r="L3153" i="17"/>
  <c r="M3153" i="17" s="1"/>
  <c r="L3167" i="17"/>
  <c r="M3167" i="17" s="1"/>
  <c r="L2435" i="17"/>
  <c r="M2435" i="17" s="1"/>
  <c r="L2786" i="17"/>
  <c r="M2786" i="17" s="1"/>
  <c r="L3152" i="17"/>
  <c r="M3152" i="17" s="1"/>
  <c r="L2806" i="17"/>
  <c r="M2806" i="17" s="1"/>
  <c r="L3528" i="17"/>
  <c r="M3528" i="17" s="1"/>
  <c r="L3539" i="17"/>
  <c r="M3539" i="17" s="1"/>
  <c r="L3536" i="17"/>
  <c r="M3536" i="17" s="1"/>
  <c r="L2067" i="17"/>
  <c r="M2067" i="17" s="1"/>
  <c r="L2422" i="17"/>
  <c r="M2422" i="17" s="1"/>
  <c r="L1702" i="17"/>
  <c r="M1702" i="17" s="1"/>
  <c r="L3526" i="17"/>
  <c r="M3526" i="17" s="1"/>
  <c r="L2809" i="17"/>
  <c r="M2809" i="17" s="1"/>
  <c r="L3163" i="17"/>
  <c r="M3163" i="17" s="1"/>
  <c r="L1337" i="17"/>
  <c r="M1337" i="17" s="1"/>
  <c r="L3532" i="17"/>
  <c r="M3532" i="17" s="1"/>
  <c r="L1716" i="17"/>
  <c r="M1716" i="17" s="1"/>
  <c r="L3524" i="17"/>
  <c r="M3524" i="17" s="1"/>
  <c r="L3143" i="17"/>
  <c r="M3143" i="17" s="1"/>
  <c r="L224" i="17"/>
  <c r="M224" i="17" s="1"/>
  <c r="L944" i="17"/>
  <c r="M944" i="17" s="1"/>
  <c r="L202" i="17"/>
  <c r="M202" i="17" s="1"/>
  <c r="L1290" i="17"/>
  <c r="M1290" i="17" s="1"/>
  <c r="L3503" i="17"/>
  <c r="M3503" i="17" s="1"/>
  <c r="L3144" i="17"/>
  <c r="M3144" i="17" s="1"/>
  <c r="L214" i="17"/>
  <c r="M214" i="17" s="1"/>
  <c r="L934" i="17"/>
  <c r="M934" i="17" s="1"/>
  <c r="L930" i="17"/>
  <c r="M930" i="17" s="1"/>
  <c r="L1302" i="17"/>
  <c r="M1302" i="17" s="1"/>
  <c r="L2022" i="17"/>
  <c r="M2022" i="17" s="1"/>
  <c r="L1664" i="17"/>
  <c r="M1664" i="17" s="1"/>
  <c r="L3481" i="17"/>
  <c r="M3481" i="17" s="1"/>
  <c r="L199" i="17"/>
  <c r="M199" i="17" s="1"/>
  <c r="L946" i="17"/>
  <c r="M946" i="17" s="1"/>
  <c r="L564" i="17"/>
  <c r="M564" i="17" s="1"/>
  <c r="L948" i="17"/>
  <c r="M948" i="17" s="1"/>
  <c r="L1314" i="17"/>
  <c r="M1314" i="17" s="1"/>
  <c r="L2034" i="17"/>
  <c r="M2034" i="17" s="1"/>
  <c r="L3129" i="17"/>
  <c r="M3129" i="17" s="1"/>
  <c r="L211" i="17"/>
  <c r="M211" i="17" s="1"/>
  <c r="L931" i="17"/>
  <c r="M931" i="17" s="1"/>
  <c r="L579" i="17"/>
  <c r="M579" i="17" s="1"/>
  <c r="L2046" i="17"/>
  <c r="M2046" i="17" s="1"/>
  <c r="L1291" i="17"/>
  <c r="M1291" i="17" s="1"/>
  <c r="L3496" i="17"/>
  <c r="M3496" i="17" s="1"/>
  <c r="L223" i="17"/>
  <c r="M223" i="17" s="1"/>
  <c r="L943" i="17"/>
  <c r="M943" i="17" s="1"/>
  <c r="L560" i="17"/>
  <c r="M560" i="17" s="1"/>
  <c r="L208" i="17"/>
  <c r="M208" i="17" s="1"/>
  <c r="L933" i="17"/>
  <c r="M933" i="17" s="1"/>
  <c r="L1303" i="17"/>
  <c r="M1303" i="17" s="1"/>
  <c r="L2023" i="17"/>
  <c r="M2023" i="17" s="1"/>
  <c r="L572" i="17"/>
  <c r="M572" i="17" s="1"/>
  <c r="L565" i="17"/>
  <c r="M565" i="17" s="1"/>
  <c r="L949" i="17"/>
  <c r="M949" i="17" s="1"/>
  <c r="L1315" i="17"/>
  <c r="M1315" i="17" s="1"/>
  <c r="L2035" i="17"/>
  <c r="M2035" i="17" s="1"/>
  <c r="L567" i="17"/>
  <c r="M567" i="17" s="1"/>
  <c r="L951" i="17"/>
  <c r="M951" i="17" s="1"/>
  <c r="L584" i="17"/>
  <c r="M584" i="17" s="1"/>
  <c r="L201" i="17"/>
  <c r="M201" i="17" s="1"/>
  <c r="L562" i="17"/>
  <c r="M562" i="17" s="1"/>
  <c r="L2401" i="17"/>
  <c r="M2401" i="17" s="1"/>
  <c r="L213" i="17"/>
  <c r="M213" i="17" s="1"/>
  <c r="L574" i="17"/>
  <c r="M574" i="17" s="1"/>
  <c r="L1662" i="17"/>
  <c r="M1662" i="17" s="1"/>
  <c r="L209" i="17"/>
  <c r="M209" i="17" s="1"/>
  <c r="L935" i="17"/>
  <c r="M935" i="17" s="1"/>
  <c r="L1304" i="17"/>
  <c r="M1304" i="17" s="1"/>
  <c r="L2024" i="17"/>
  <c r="M2024" i="17" s="1"/>
  <c r="L215" i="17"/>
  <c r="M215" i="17" s="1"/>
  <c r="L3502" i="17"/>
  <c r="M3502" i="17" s="1"/>
  <c r="L3138" i="17"/>
  <c r="M3138" i="17" s="1"/>
  <c r="L3130" i="17"/>
  <c r="M3130" i="17" s="1"/>
  <c r="L559" i="17"/>
  <c r="M559" i="17" s="1"/>
  <c r="L586" i="17"/>
  <c r="M586" i="17" s="1"/>
  <c r="L1674" i="17"/>
  <c r="M1674" i="17" s="1"/>
  <c r="L566" i="17"/>
  <c r="M566" i="17" s="1"/>
  <c r="L950" i="17"/>
  <c r="M950" i="17" s="1"/>
  <c r="L583" i="17"/>
  <c r="M583" i="17" s="1"/>
  <c r="L200" i="17"/>
  <c r="M200" i="17" s="1"/>
  <c r="L571" i="17"/>
  <c r="M571" i="17" s="1"/>
  <c r="L581" i="17"/>
  <c r="M581" i="17" s="1"/>
  <c r="L1676" i="17"/>
  <c r="M1676" i="17" s="1"/>
  <c r="L568" i="17"/>
  <c r="M568" i="17" s="1"/>
  <c r="L2391" i="17"/>
  <c r="M2391" i="17" s="1"/>
  <c r="L2392" i="17"/>
  <c r="M2392" i="17" s="1"/>
  <c r="L924" i="17"/>
  <c r="M924" i="17" s="1"/>
  <c r="L1656" i="17"/>
  <c r="M1656" i="17" s="1"/>
  <c r="L3494" i="17"/>
  <c r="M3494" i="17" s="1"/>
  <c r="L212" i="17"/>
  <c r="M212" i="17" s="1"/>
  <c r="L1663" i="17"/>
  <c r="M1663" i="17" s="1"/>
  <c r="L1293" i="17"/>
  <c r="M1293" i="17" s="1"/>
  <c r="L2025" i="17"/>
  <c r="M2025" i="17" s="1"/>
  <c r="L196" i="17"/>
  <c r="M196" i="17" s="1"/>
  <c r="L585" i="17"/>
  <c r="M585" i="17" s="1"/>
  <c r="L2403" i="17"/>
  <c r="M2403" i="17" s="1"/>
  <c r="L3123" i="17"/>
  <c r="M3123" i="17" s="1"/>
  <c r="L2404" i="17"/>
  <c r="M2404" i="17" s="1"/>
  <c r="L932" i="17"/>
  <c r="M932" i="17" s="1"/>
  <c r="L1675" i="17"/>
  <c r="M1675" i="17" s="1"/>
  <c r="L1305" i="17"/>
  <c r="M1305" i="17" s="1"/>
  <c r="L2037" i="17"/>
  <c r="M2037" i="17" s="1"/>
  <c r="L216" i="17"/>
  <c r="M216" i="17" s="1"/>
  <c r="L197" i="17"/>
  <c r="M197" i="17" s="1"/>
  <c r="L205" i="17"/>
  <c r="M205" i="17" s="1"/>
  <c r="L1294" i="17"/>
  <c r="M1294" i="17" s="1"/>
  <c r="L2415" i="17"/>
  <c r="M2415" i="17" s="1"/>
  <c r="L3135" i="17"/>
  <c r="M3135" i="17" s="1"/>
  <c r="L1295" i="17"/>
  <c r="M1295" i="17" s="1"/>
  <c r="L3136" i="17"/>
  <c r="M3136" i="17" s="1"/>
  <c r="L2393" i="17"/>
  <c r="M2393" i="17" s="1"/>
  <c r="L1292" i="17"/>
  <c r="M1292" i="17" s="1"/>
  <c r="L195" i="17"/>
  <c r="M195" i="17" s="1"/>
  <c r="L1317" i="17"/>
  <c r="M1317" i="17" s="1"/>
  <c r="L217" i="17"/>
  <c r="M217" i="17" s="1"/>
  <c r="L221" i="17"/>
  <c r="M221" i="17" s="1"/>
  <c r="L1310" i="17"/>
  <c r="M1310" i="17" s="1"/>
  <c r="L1311" i="17"/>
  <c r="M1311" i="17" s="1"/>
  <c r="L2405" i="17"/>
  <c r="M2405" i="17" s="1"/>
  <c r="L194" i="17"/>
  <c r="M194" i="17" s="1"/>
  <c r="L1316" i="17"/>
  <c r="M1316" i="17" s="1"/>
  <c r="L198" i="17"/>
  <c r="M198" i="17" s="1"/>
  <c r="L1296" i="17"/>
  <c r="M1296" i="17" s="1"/>
  <c r="L210" i="17"/>
  <c r="M210" i="17" s="1"/>
  <c r="L582" i="17"/>
  <c r="M582" i="17" s="1"/>
  <c r="L1665" i="17"/>
  <c r="M1665" i="17" s="1"/>
  <c r="L2030" i="17"/>
  <c r="M2030" i="17" s="1"/>
  <c r="L2763" i="17"/>
  <c r="M2763" i="17" s="1"/>
  <c r="L2031" i="17"/>
  <c r="M2031" i="17" s="1"/>
  <c r="L2764" i="17"/>
  <c r="M2764" i="17" s="1"/>
  <c r="L1677" i="17"/>
  <c r="M1677" i="17" s="1"/>
  <c r="L573" i="17"/>
  <c r="M573" i="17" s="1"/>
  <c r="L570" i="17"/>
  <c r="M570" i="17" s="1"/>
  <c r="L2045" i="17"/>
  <c r="M2045" i="17" s="1"/>
  <c r="L2775" i="17"/>
  <c r="M2775" i="17" s="1"/>
  <c r="L575" i="17"/>
  <c r="M575" i="17" s="1"/>
  <c r="L2048" i="17"/>
  <c r="M2048" i="17" s="1"/>
  <c r="L2776" i="17"/>
  <c r="M2776" i="17" s="1"/>
  <c r="L1655" i="17"/>
  <c r="M1655" i="17" s="1"/>
  <c r="L1312" i="17"/>
  <c r="M1312" i="17" s="1"/>
  <c r="L1297" i="17"/>
  <c r="M1297" i="17" s="1"/>
  <c r="L2755" i="17"/>
  <c r="M2755" i="17" s="1"/>
  <c r="L207" i="17"/>
  <c r="M207" i="17" s="1"/>
  <c r="L222" i="17"/>
  <c r="M222" i="17" s="1"/>
  <c r="L203" i="17"/>
  <c r="M203" i="17" s="1"/>
  <c r="L1671" i="17"/>
  <c r="M1671" i="17" s="1"/>
  <c r="L1313" i="17"/>
  <c r="M1313" i="17" s="1"/>
  <c r="L2036" i="17"/>
  <c r="M2036" i="17" s="1"/>
  <c r="L2767" i="17"/>
  <c r="M2767" i="17" s="1"/>
  <c r="L587" i="17"/>
  <c r="M587" i="17" s="1"/>
  <c r="L588" i="17"/>
  <c r="M588" i="17" s="1"/>
  <c r="L219" i="17"/>
  <c r="M219" i="17" s="1"/>
  <c r="L578" i="17"/>
  <c r="M578" i="17" s="1"/>
  <c r="L2779" i="17"/>
  <c r="M2779" i="17" s="1"/>
  <c r="L927" i="17"/>
  <c r="M927" i="17" s="1"/>
  <c r="L928" i="17"/>
  <c r="M928" i="17" s="1"/>
  <c r="L206" i="17"/>
  <c r="M206" i="17" s="1"/>
  <c r="L204" i="17"/>
  <c r="M204" i="17" s="1"/>
  <c r="L2754" i="17"/>
  <c r="M2754" i="17" s="1"/>
  <c r="L926" i="17"/>
  <c r="M926" i="17" s="1"/>
  <c r="L1658" i="17"/>
  <c r="M1658" i="17" s="1"/>
  <c r="L220" i="17"/>
  <c r="M220" i="17" s="1"/>
  <c r="L945" i="17"/>
  <c r="M945" i="17" s="1"/>
  <c r="L2033" i="17"/>
  <c r="M2033" i="17" s="1"/>
  <c r="L2766" i="17"/>
  <c r="M2766" i="17" s="1"/>
  <c r="L952" i="17"/>
  <c r="M952" i="17" s="1"/>
  <c r="L218" i="17"/>
  <c r="M218" i="17" s="1"/>
  <c r="L2751" i="17"/>
  <c r="M2751" i="17" s="1"/>
  <c r="L577" i="17"/>
  <c r="M577" i="17" s="1"/>
  <c r="L2050" i="17"/>
  <c r="M2050" i="17" s="1"/>
  <c r="L2778" i="17"/>
  <c r="M2778" i="17" s="1"/>
  <c r="L2395" i="17"/>
  <c r="M2395" i="17" s="1"/>
  <c r="L580" i="17"/>
  <c r="M580" i="17" s="1"/>
  <c r="L2047" i="17"/>
  <c r="M2047" i="17" s="1"/>
  <c r="L941" i="17"/>
  <c r="M941" i="17" s="1"/>
  <c r="L2753" i="17"/>
  <c r="M2753" i="17" s="1"/>
  <c r="L2407" i="17"/>
  <c r="M2407" i="17" s="1"/>
  <c r="L2032" i="17"/>
  <c r="M2032" i="17" s="1"/>
  <c r="L925" i="17"/>
  <c r="M925" i="17" s="1"/>
  <c r="L1657" i="17"/>
  <c r="M1657" i="17" s="1"/>
  <c r="L1298" i="17"/>
  <c r="M1298" i="17" s="1"/>
  <c r="L1670" i="17"/>
  <c r="M1670" i="17" s="1"/>
  <c r="L942" i="17"/>
  <c r="M942" i="17" s="1"/>
  <c r="L2394" i="17"/>
  <c r="M2394" i="17" s="1"/>
  <c r="L3124" i="17"/>
  <c r="M3124" i="17" s="1"/>
  <c r="L2756" i="17"/>
  <c r="M2756" i="17" s="1"/>
  <c r="L3510" i="17"/>
  <c r="M3510" i="17" s="1"/>
  <c r="L2409" i="17"/>
  <c r="M2409" i="17" s="1"/>
  <c r="L3134" i="17"/>
  <c r="M3134" i="17" s="1"/>
  <c r="L2027" i="17"/>
  <c r="M2027" i="17" s="1"/>
  <c r="L2780" i="17"/>
  <c r="M2780" i="17" s="1"/>
  <c r="L576" i="17"/>
  <c r="M576" i="17" s="1"/>
  <c r="L2772" i="17"/>
  <c r="M2772" i="17" s="1"/>
  <c r="L1309" i="17"/>
  <c r="M1309" i="17" s="1"/>
  <c r="L3489" i="17"/>
  <c r="M3489" i="17" s="1"/>
  <c r="L2043" i="17"/>
  <c r="M2043" i="17" s="1"/>
  <c r="L3485" i="17"/>
  <c r="M3485" i="17" s="1"/>
  <c r="L2386" i="17"/>
  <c r="M2386" i="17" s="1"/>
  <c r="L3119" i="17"/>
  <c r="M3119" i="17" s="1"/>
  <c r="L2759" i="17"/>
  <c r="M2759" i="17" s="1"/>
  <c r="L1681" i="17"/>
  <c r="M1681" i="17" s="1"/>
  <c r="L3501" i="17"/>
  <c r="M3501" i="17" s="1"/>
  <c r="L2390" i="17"/>
  <c r="M2390" i="17" s="1"/>
  <c r="L2761" i="17"/>
  <c r="M2761" i="17" s="1"/>
  <c r="L1678" i="17"/>
  <c r="M1678" i="17" s="1"/>
  <c r="L561" i="17"/>
  <c r="M561" i="17" s="1"/>
  <c r="L1668" i="17"/>
  <c r="M1668" i="17" s="1"/>
  <c r="L569" i="17"/>
  <c r="M569" i="17" s="1"/>
  <c r="L3497" i="17"/>
  <c r="M3497" i="17" s="1"/>
  <c r="L2408" i="17"/>
  <c r="M2408" i="17" s="1"/>
  <c r="L3133" i="17"/>
  <c r="M3133" i="17" s="1"/>
  <c r="L940" i="17"/>
  <c r="M940" i="17" s="1"/>
  <c r="L2026" i="17"/>
  <c r="M2026" i="17" s="1"/>
  <c r="L2777" i="17"/>
  <c r="M2777" i="17" s="1"/>
  <c r="L2412" i="17"/>
  <c r="M2412" i="17" s="1"/>
  <c r="L938" i="17"/>
  <c r="M938" i="17" s="1"/>
  <c r="L1684" i="17"/>
  <c r="M1684" i="17" s="1"/>
  <c r="L1667" i="17"/>
  <c r="M1667" i="17" s="1"/>
  <c r="L3509" i="17"/>
  <c r="M3509" i="17" s="1"/>
  <c r="L3488" i="17"/>
  <c r="M3488" i="17" s="1"/>
  <c r="L947" i="17"/>
  <c r="M947" i="17" s="1"/>
  <c r="L929" i="17"/>
  <c r="M929" i="17" s="1"/>
  <c r="L3118" i="17"/>
  <c r="M3118" i="17" s="1"/>
  <c r="L2758" i="17"/>
  <c r="M2758" i="17" s="1"/>
  <c r="L1672" i="17"/>
  <c r="M1672" i="17" s="1"/>
  <c r="L2385" i="17"/>
  <c r="M2385" i="17" s="1"/>
  <c r="L3132" i="17"/>
  <c r="M3132" i="17" s="1"/>
  <c r="L2021" i="17"/>
  <c r="M2021" i="17" s="1"/>
  <c r="L2774" i="17"/>
  <c r="M2774" i="17" s="1"/>
  <c r="L936" i="17"/>
  <c r="M936" i="17" s="1"/>
  <c r="L2049" i="17"/>
  <c r="M2049" i="17" s="1"/>
  <c r="L2402" i="17"/>
  <c r="M2402" i="17" s="1"/>
  <c r="L3146" i="17"/>
  <c r="M3146" i="17" s="1"/>
  <c r="L937" i="17"/>
  <c r="M937" i="17" s="1"/>
  <c r="L3131" i="17"/>
  <c r="M3131" i="17" s="1"/>
  <c r="L2044" i="17"/>
  <c r="M2044" i="17" s="1"/>
  <c r="L3486" i="17"/>
  <c r="M3486" i="17" s="1"/>
  <c r="L2406" i="17"/>
  <c r="M2406" i="17" s="1"/>
  <c r="L1307" i="17"/>
  <c r="M1307" i="17" s="1"/>
  <c r="L2762" i="17"/>
  <c r="M2762" i="17" s="1"/>
  <c r="L3141" i="17"/>
  <c r="M3141" i="17" s="1"/>
  <c r="L3128" i="17"/>
  <c r="M3128" i="17" s="1"/>
  <c r="L3508" i="17"/>
  <c r="M3508" i="17" s="1"/>
  <c r="L3482" i="17"/>
  <c r="M3482" i="17" s="1"/>
  <c r="L939" i="17"/>
  <c r="M939" i="17" s="1"/>
  <c r="L2020" i="17"/>
  <c r="M2020" i="17" s="1"/>
  <c r="L2029" i="17"/>
  <c r="M2029" i="17" s="1"/>
  <c r="L2765" i="17"/>
  <c r="M2765" i="17" s="1"/>
  <c r="L3142" i="17"/>
  <c r="M3142" i="17" s="1"/>
  <c r="L3491" i="17"/>
  <c r="M3491" i="17" s="1"/>
  <c r="L2038" i="17"/>
  <c r="M2038" i="17" s="1"/>
  <c r="L2768" i="17"/>
  <c r="M2768" i="17" s="1"/>
  <c r="L3493" i="17"/>
  <c r="M3493" i="17" s="1"/>
  <c r="L3487" i="17"/>
  <c r="M3487" i="17" s="1"/>
  <c r="L2388" i="17"/>
  <c r="M2388" i="17" s="1"/>
  <c r="L3120" i="17"/>
  <c r="M3120" i="17" s="1"/>
  <c r="L2028" i="17"/>
  <c r="M2028" i="17" s="1"/>
  <c r="L1683" i="17"/>
  <c r="M1683" i="17" s="1"/>
  <c r="L2039" i="17"/>
  <c r="M2039" i="17" s="1"/>
  <c r="L2769" i="17"/>
  <c r="M2769" i="17" s="1"/>
  <c r="L1306" i="17"/>
  <c r="M1306" i="17" s="1"/>
  <c r="L1666" i="17"/>
  <c r="M1666" i="17" s="1"/>
  <c r="L2771" i="17"/>
  <c r="M2771" i="17" s="1"/>
  <c r="L2752" i="17"/>
  <c r="M2752" i="17" s="1"/>
  <c r="L1308" i="17"/>
  <c r="M1308" i="17" s="1"/>
  <c r="L3499" i="17"/>
  <c r="M3499" i="17" s="1"/>
  <c r="L2410" i="17"/>
  <c r="M2410" i="17" s="1"/>
  <c r="L1685" i="17"/>
  <c r="M1685" i="17" s="1"/>
  <c r="L1659" i="17"/>
  <c r="M1659" i="17" s="1"/>
  <c r="L2040" i="17"/>
  <c r="M2040" i="17" s="1"/>
  <c r="L2770" i="17"/>
  <c r="M2770" i="17" s="1"/>
  <c r="L3507" i="17"/>
  <c r="M3507" i="17" s="1"/>
  <c r="L1318" i="17"/>
  <c r="M1318" i="17" s="1"/>
  <c r="L953" i="17"/>
  <c r="M953" i="17" s="1"/>
  <c r="L3511" i="17"/>
  <c r="M3511" i="17" s="1"/>
  <c r="L2389" i="17"/>
  <c r="M2389" i="17" s="1"/>
  <c r="L3121" i="17"/>
  <c r="M3121" i="17" s="1"/>
  <c r="L1289" i="17"/>
  <c r="M1289" i="17" s="1"/>
  <c r="L1660" i="17"/>
  <c r="M1660" i="17" s="1"/>
  <c r="L1319" i="17"/>
  <c r="M1319" i="17" s="1"/>
  <c r="L3500" i="17"/>
  <c r="M3500" i="17" s="1"/>
  <c r="L2411" i="17"/>
  <c r="M2411" i="17" s="1"/>
  <c r="L2760" i="17"/>
  <c r="M2760" i="17" s="1"/>
  <c r="L3137" i="17"/>
  <c r="M3137" i="17" s="1"/>
  <c r="L2396" i="17"/>
  <c r="M2396" i="17" s="1"/>
  <c r="L1299" i="17"/>
  <c r="M1299" i="17" s="1"/>
  <c r="L3117" i="17"/>
  <c r="M3117" i="17" s="1"/>
  <c r="L2387" i="17"/>
  <c r="M2387" i="17" s="1"/>
  <c r="L2413" i="17"/>
  <c r="M2413" i="17" s="1"/>
  <c r="L2397" i="17"/>
  <c r="M2397" i="17" s="1"/>
  <c r="L1300" i="17"/>
  <c r="M1300" i="17" s="1"/>
  <c r="L2773" i="17"/>
  <c r="M2773" i="17" s="1"/>
  <c r="L1680" i="17"/>
  <c r="M1680" i="17" s="1"/>
  <c r="L3139" i="17"/>
  <c r="M3139" i="17" s="1"/>
  <c r="L3126" i="17"/>
  <c r="M3126" i="17" s="1"/>
  <c r="L2398" i="17"/>
  <c r="M2398" i="17" s="1"/>
  <c r="L3506" i="17"/>
  <c r="M3506" i="17" s="1"/>
  <c r="L954" i="17"/>
  <c r="M954" i="17" s="1"/>
  <c r="L2399" i="17"/>
  <c r="M2399" i="17" s="1"/>
  <c r="L3498" i="17"/>
  <c r="M3498" i="17" s="1"/>
  <c r="L3140" i="17"/>
  <c r="M3140" i="17" s="1"/>
  <c r="L3505" i="17"/>
  <c r="M3505" i="17" s="1"/>
  <c r="L2042" i="17"/>
  <c r="M2042" i="17" s="1"/>
  <c r="L3145" i="17"/>
  <c r="M3145" i="17" s="1"/>
  <c r="L1679" i="17"/>
  <c r="M1679" i="17" s="1"/>
  <c r="L2414" i="17"/>
  <c r="M2414" i="17" s="1"/>
  <c r="L1661" i="17"/>
  <c r="M1661" i="17" s="1"/>
  <c r="L3483" i="17"/>
  <c r="M3483" i="17" s="1"/>
  <c r="L1673" i="17"/>
  <c r="M1673" i="17" s="1"/>
  <c r="L589" i="17"/>
  <c r="M589" i="17" s="1"/>
  <c r="L3125" i="17"/>
  <c r="M3125" i="17" s="1"/>
  <c r="L3492" i="17"/>
  <c r="M3492" i="17" s="1"/>
  <c r="L3122" i="17"/>
  <c r="M3122" i="17" s="1"/>
  <c r="L563" i="17"/>
  <c r="M563" i="17" s="1"/>
  <c r="L3495" i="17"/>
  <c r="M3495" i="17" s="1"/>
  <c r="L3490" i="17"/>
  <c r="M3490" i="17" s="1"/>
  <c r="L2757" i="17"/>
  <c r="M2757" i="17" s="1"/>
  <c r="L1682" i="17"/>
  <c r="M1682" i="17" s="1"/>
  <c r="L1301" i="17"/>
  <c r="M1301" i="17" s="1"/>
  <c r="L2750" i="17"/>
  <c r="M2750" i="17" s="1"/>
  <c r="L3127" i="17"/>
  <c r="M3127" i="17" s="1"/>
  <c r="L3504" i="17"/>
  <c r="M3504" i="17" s="1"/>
  <c r="L2400" i="17"/>
  <c r="M2400" i="17" s="1"/>
  <c r="L3116" i="17"/>
  <c r="M3116" i="17" s="1"/>
  <c r="L3484" i="17"/>
  <c r="M3484" i="17" s="1"/>
  <c r="L1669" i="17"/>
  <c r="M1669" i="17" s="1"/>
  <c r="L2041" i="17"/>
  <c r="M2041" i="17" s="1"/>
  <c r="L3472" i="17"/>
  <c r="M3472" i="17" s="1"/>
  <c r="L175" i="17"/>
  <c r="M175" i="17" s="1"/>
  <c r="L895" i="17"/>
  <c r="M895" i="17" s="1"/>
  <c r="L922" i="17"/>
  <c r="M922" i="17" s="1"/>
  <c r="L531" i="17"/>
  <c r="M531" i="17" s="1"/>
  <c r="L915" i="17"/>
  <c r="M915" i="17" s="1"/>
  <c r="L2010" i="17"/>
  <c r="M2010" i="17" s="1"/>
  <c r="L1652" i="17"/>
  <c r="M1652" i="17" s="1"/>
  <c r="L3455" i="17"/>
  <c r="M3455" i="17" s="1"/>
  <c r="L187" i="17"/>
  <c r="M187" i="17" s="1"/>
  <c r="L907" i="17"/>
  <c r="M907" i="17" s="1"/>
  <c r="L546" i="17"/>
  <c r="M546" i="17" s="1"/>
  <c r="L1267" i="17"/>
  <c r="M1267" i="17" s="1"/>
  <c r="L1269" i="17"/>
  <c r="M1269" i="17" s="1"/>
  <c r="L919" i="17"/>
  <c r="M919" i="17" s="1"/>
  <c r="L536" i="17"/>
  <c r="M536" i="17" s="1"/>
  <c r="L172" i="17"/>
  <c r="M172" i="17" s="1"/>
  <c r="L901" i="17"/>
  <c r="M901" i="17" s="1"/>
  <c r="L1279" i="17"/>
  <c r="M1279" i="17" s="1"/>
  <c r="L1999" i="17"/>
  <c r="M1999" i="17" s="1"/>
  <c r="L3459" i="17"/>
  <c r="M3459" i="17" s="1"/>
  <c r="L548" i="17"/>
  <c r="M548" i="17" s="1"/>
  <c r="L165" i="17"/>
  <c r="M165" i="17" s="1"/>
  <c r="L192" i="17"/>
  <c r="M192" i="17" s="1"/>
  <c r="L532" i="17"/>
  <c r="M532" i="17" s="1"/>
  <c r="L916" i="17"/>
  <c r="M916" i="17" s="1"/>
  <c r="L2011" i="17"/>
  <c r="M2011" i="17" s="1"/>
  <c r="L177" i="17"/>
  <c r="M177" i="17" s="1"/>
  <c r="L538" i="17"/>
  <c r="M538" i="17" s="1"/>
  <c r="L1626" i="17"/>
  <c r="M1626" i="17" s="1"/>
  <c r="L549" i="17"/>
  <c r="M549" i="17" s="1"/>
  <c r="L1268" i="17"/>
  <c r="M1268" i="17" s="1"/>
  <c r="L3479" i="17"/>
  <c r="M3479" i="17" s="1"/>
  <c r="L3478" i="17"/>
  <c r="M3478" i="17" s="1"/>
  <c r="L189" i="17"/>
  <c r="M189" i="17" s="1"/>
  <c r="L550" i="17"/>
  <c r="M550" i="17" s="1"/>
  <c r="L1638" i="17"/>
  <c r="M1638" i="17" s="1"/>
  <c r="L173" i="17"/>
  <c r="M173" i="17" s="1"/>
  <c r="L902" i="17"/>
  <c r="M902" i="17" s="1"/>
  <c r="L1280" i="17"/>
  <c r="M1280" i="17" s="1"/>
  <c r="L2000" i="17"/>
  <c r="M2000" i="17" s="1"/>
  <c r="L179" i="17"/>
  <c r="M179" i="17" s="1"/>
  <c r="L3457" i="17"/>
  <c r="M3457" i="17" s="1"/>
  <c r="L3456" i="17"/>
  <c r="M3456" i="17" s="1"/>
  <c r="L535" i="17"/>
  <c r="M535" i="17" s="1"/>
  <c r="L547" i="17"/>
  <c r="M547" i="17" s="1"/>
  <c r="L164" i="17"/>
  <c r="M164" i="17" s="1"/>
  <c r="L1627" i="17"/>
  <c r="M1627" i="17" s="1"/>
  <c r="L551" i="17"/>
  <c r="M551" i="17" s="1"/>
  <c r="L176" i="17"/>
  <c r="M176" i="17" s="1"/>
  <c r="L896" i="17"/>
  <c r="M896" i="17" s="1"/>
  <c r="L1639" i="17"/>
  <c r="M1639" i="17" s="1"/>
  <c r="L174" i="17"/>
  <c r="M174" i="17" s="1"/>
  <c r="L2733" i="17"/>
  <c r="M2733" i="17" s="1"/>
  <c r="L3458" i="17"/>
  <c r="M3458" i="17" s="1"/>
  <c r="L188" i="17"/>
  <c r="M188" i="17" s="1"/>
  <c r="L908" i="17"/>
  <c r="M908" i="17" s="1"/>
  <c r="L1651" i="17"/>
  <c r="M1651" i="17" s="1"/>
  <c r="L1281" i="17"/>
  <c r="M1281" i="17" s="1"/>
  <c r="L2013" i="17"/>
  <c r="M2013" i="17" s="1"/>
  <c r="L180" i="17"/>
  <c r="M180" i="17" s="1"/>
  <c r="L169" i="17"/>
  <c r="M169" i="17" s="1"/>
  <c r="L3111" i="17"/>
  <c r="M3111" i="17" s="1"/>
  <c r="L1259" i="17"/>
  <c r="M1259" i="17" s="1"/>
  <c r="L3112" i="17"/>
  <c r="M3112" i="17" s="1"/>
  <c r="L2369" i="17"/>
  <c r="M2369" i="17" s="1"/>
  <c r="L920" i="17"/>
  <c r="M920" i="17" s="1"/>
  <c r="L1266" i="17"/>
  <c r="M1266" i="17" s="1"/>
  <c r="L181" i="17"/>
  <c r="M181" i="17" s="1"/>
  <c r="L185" i="17"/>
  <c r="M185" i="17" s="1"/>
  <c r="L1274" i="17"/>
  <c r="M1274" i="17" s="1"/>
  <c r="L1275" i="17"/>
  <c r="M1275" i="17" s="1"/>
  <c r="L1278" i="17"/>
  <c r="M1278" i="17" s="1"/>
  <c r="L1260" i="17"/>
  <c r="M1260" i="17" s="1"/>
  <c r="L166" i="17"/>
  <c r="M166" i="17" s="1"/>
  <c r="L193" i="17"/>
  <c r="M193" i="17" s="1"/>
  <c r="L182" i="17"/>
  <c r="M182" i="17" s="1"/>
  <c r="L1276" i="17"/>
  <c r="M1276" i="17" s="1"/>
  <c r="L178" i="17"/>
  <c r="M178" i="17" s="1"/>
  <c r="L1629" i="17"/>
  <c r="M1629" i="17" s="1"/>
  <c r="L2727" i="17"/>
  <c r="M2727" i="17" s="1"/>
  <c r="L2728" i="17"/>
  <c r="M2728" i="17" s="1"/>
  <c r="L190" i="17"/>
  <c r="M190" i="17" s="1"/>
  <c r="L898" i="17"/>
  <c r="M898" i="17" s="1"/>
  <c r="L917" i="17"/>
  <c r="M917" i="17" s="1"/>
  <c r="L2012" i="17"/>
  <c r="M2012" i="17" s="1"/>
  <c r="L167" i="17"/>
  <c r="M167" i="17" s="1"/>
  <c r="L556" i="17"/>
  <c r="M556" i="17" s="1"/>
  <c r="L168" i="17"/>
  <c r="M168" i="17" s="1"/>
  <c r="L540" i="17"/>
  <c r="M540" i="17" s="1"/>
  <c r="L542" i="17"/>
  <c r="M542" i="17" s="1"/>
  <c r="L1996" i="17"/>
  <c r="M1996" i="17" s="1"/>
  <c r="L910" i="17"/>
  <c r="M910" i="17" s="1"/>
  <c r="L903" i="17"/>
  <c r="M903" i="17" s="1"/>
  <c r="L183" i="17"/>
  <c r="M183" i="17" s="1"/>
  <c r="L184" i="17"/>
  <c r="M184" i="17" s="1"/>
  <c r="L2016" i="17"/>
  <c r="M2016" i="17" s="1"/>
  <c r="L2018" i="17"/>
  <c r="M2018" i="17" s="1"/>
  <c r="L554" i="17"/>
  <c r="M554" i="17" s="1"/>
  <c r="L555" i="17"/>
  <c r="M555" i="17" s="1"/>
  <c r="L1272" i="17"/>
  <c r="M1272" i="17" s="1"/>
  <c r="L534" i="17"/>
  <c r="M534" i="17" s="1"/>
  <c r="L545" i="17"/>
  <c r="M545" i="17" s="1"/>
  <c r="L909" i="17"/>
  <c r="M909" i="17" s="1"/>
  <c r="L1288" i="17"/>
  <c r="M1288" i="17" s="1"/>
  <c r="L1998" i="17"/>
  <c r="M1998" i="17" s="1"/>
  <c r="L552" i="17"/>
  <c r="M552" i="17" s="1"/>
  <c r="L1641" i="17"/>
  <c r="M1641" i="17" s="1"/>
  <c r="L2730" i="17"/>
  <c r="M2730" i="17" s="1"/>
  <c r="L905" i="17"/>
  <c r="M905" i="17" s="1"/>
  <c r="L906" i="17"/>
  <c r="M906" i="17" s="1"/>
  <c r="L1653" i="17"/>
  <c r="M1653" i="17" s="1"/>
  <c r="L1997" i="17"/>
  <c r="M1997" i="17" s="1"/>
  <c r="L2742" i="17"/>
  <c r="M2742" i="17" s="1"/>
  <c r="L904" i="17"/>
  <c r="M904" i="17" s="1"/>
  <c r="L1642" i="17"/>
  <c r="M1642" i="17" s="1"/>
  <c r="L2359" i="17"/>
  <c r="M2359" i="17" s="1"/>
  <c r="L900" i="17"/>
  <c r="M900" i="17" s="1"/>
  <c r="L2001" i="17"/>
  <c r="M2001" i="17" s="1"/>
  <c r="L1994" i="17"/>
  <c r="M1994" i="17" s="1"/>
  <c r="L2355" i="17"/>
  <c r="M2355" i="17" s="1"/>
  <c r="L897" i="17"/>
  <c r="M897" i="17" s="1"/>
  <c r="L2017" i="17"/>
  <c r="M2017" i="17" s="1"/>
  <c r="L2371" i="17"/>
  <c r="M2371" i="17" s="1"/>
  <c r="L186" i="17"/>
  <c r="M186" i="17" s="1"/>
  <c r="L2014" i="17"/>
  <c r="M2014" i="17" s="1"/>
  <c r="L2367" i="17"/>
  <c r="M2367" i="17" s="1"/>
  <c r="L2739" i="17"/>
  <c r="M2739" i="17" s="1"/>
  <c r="L2729" i="17"/>
  <c r="M2729" i="17" s="1"/>
  <c r="L544" i="17"/>
  <c r="M544" i="17" s="1"/>
  <c r="L171" i="17"/>
  <c r="M171" i="17" s="1"/>
  <c r="L3480" i="17"/>
  <c r="M3480" i="17" s="1"/>
  <c r="L537" i="17"/>
  <c r="M537" i="17" s="1"/>
  <c r="L921" i="17"/>
  <c r="M921" i="17" s="1"/>
  <c r="L2379" i="17"/>
  <c r="M2379" i="17" s="1"/>
  <c r="L3087" i="17"/>
  <c r="M3087" i="17" s="1"/>
  <c r="L2741" i="17"/>
  <c r="M2741" i="17" s="1"/>
  <c r="L1262" i="17"/>
  <c r="M1262" i="17" s="1"/>
  <c r="L553" i="17"/>
  <c r="M553" i="17" s="1"/>
  <c r="L3099" i="17"/>
  <c r="M3099" i="17" s="1"/>
  <c r="L1995" i="17"/>
  <c r="M1995" i="17" s="1"/>
  <c r="L2356" i="17"/>
  <c r="M2356" i="17" s="1"/>
  <c r="L899" i="17"/>
  <c r="M899" i="17" s="1"/>
  <c r="L1637" i="17"/>
  <c r="M1637" i="17" s="1"/>
  <c r="L2358" i="17"/>
  <c r="M2358" i="17" s="1"/>
  <c r="L1282" i="17"/>
  <c r="M1282" i="17" s="1"/>
  <c r="L918" i="17"/>
  <c r="M918" i="17" s="1"/>
  <c r="L1634" i="17"/>
  <c r="M1634" i="17" s="1"/>
  <c r="L894" i="17"/>
  <c r="M894" i="17" s="1"/>
  <c r="L2015" i="17"/>
  <c r="M2015" i="17" s="1"/>
  <c r="L2368" i="17"/>
  <c r="M2368" i="17" s="1"/>
  <c r="L2740" i="17"/>
  <c r="M2740" i="17" s="1"/>
  <c r="L543" i="17"/>
  <c r="M543" i="17" s="1"/>
  <c r="L2370" i="17"/>
  <c r="M2370" i="17" s="1"/>
  <c r="L1628" i="17"/>
  <c r="M1628" i="17" s="1"/>
  <c r="L541" i="17"/>
  <c r="M541" i="17" s="1"/>
  <c r="L3100" i="17"/>
  <c r="M3100" i="17" s="1"/>
  <c r="L1636" i="17"/>
  <c r="M1636" i="17" s="1"/>
  <c r="L2357" i="17"/>
  <c r="M2357" i="17" s="1"/>
  <c r="L1261" i="17"/>
  <c r="M1261" i="17" s="1"/>
  <c r="L2731" i="17"/>
  <c r="M2731" i="17" s="1"/>
  <c r="L3461" i="17"/>
  <c r="M3461" i="17" s="1"/>
  <c r="L1273" i="17"/>
  <c r="M1273" i="17" s="1"/>
  <c r="L3091" i="17"/>
  <c r="M3091" i="17" s="1"/>
  <c r="L2720" i="17"/>
  <c r="M2720" i="17" s="1"/>
  <c r="L3477" i="17"/>
  <c r="M3477" i="17" s="1"/>
  <c r="L1286" i="17"/>
  <c r="M1286" i="17" s="1"/>
  <c r="L923" i="17"/>
  <c r="M923" i="17" s="1"/>
  <c r="L170" i="17"/>
  <c r="M170" i="17" s="1"/>
  <c r="L2743" i="17"/>
  <c r="M2743" i="17" s="1"/>
  <c r="L1632" i="17"/>
  <c r="M1632" i="17" s="1"/>
  <c r="L2019" i="17"/>
  <c r="M2019" i="17" s="1"/>
  <c r="L3473" i="17"/>
  <c r="M3473" i="17" s="1"/>
  <c r="L2364" i="17"/>
  <c r="M2364" i="17" s="1"/>
  <c r="L3105" i="17"/>
  <c r="M3105" i="17" s="1"/>
  <c r="L2737" i="17"/>
  <c r="M2737" i="17" s="1"/>
  <c r="L3452" i="17"/>
  <c r="M3452" i="17" s="1"/>
  <c r="L1645" i="17"/>
  <c r="M1645" i="17" s="1"/>
  <c r="L2373" i="17"/>
  <c r="M2373" i="17" s="1"/>
  <c r="L2722" i="17"/>
  <c r="M2722" i="17" s="1"/>
  <c r="L533" i="17"/>
  <c r="M533" i="17" s="1"/>
  <c r="L529" i="17"/>
  <c r="M529" i="17" s="1"/>
  <c r="L1648" i="17"/>
  <c r="M1648" i="17" s="1"/>
  <c r="L1992" i="17"/>
  <c r="M1992" i="17" s="1"/>
  <c r="L3464" i="17"/>
  <c r="M3464" i="17" s="1"/>
  <c r="L1654" i="17"/>
  <c r="M1654" i="17" s="1"/>
  <c r="L2383" i="17"/>
  <c r="M2383" i="17" s="1"/>
  <c r="L912" i="17"/>
  <c r="M912" i="17" s="1"/>
  <c r="L1631" i="17"/>
  <c r="M1631" i="17" s="1"/>
  <c r="L3090" i="17"/>
  <c r="M3090" i="17" s="1"/>
  <c r="L3476" i="17"/>
  <c r="M3476" i="17" s="1"/>
  <c r="L1285" i="17"/>
  <c r="M1285" i="17" s="1"/>
  <c r="L1640" i="17"/>
  <c r="M1640" i="17" s="1"/>
  <c r="L1635" i="17"/>
  <c r="M1635" i="17" s="1"/>
  <c r="L3104" i="17"/>
  <c r="M3104" i="17" s="1"/>
  <c r="L2736" i="17"/>
  <c r="M2736" i="17" s="1"/>
  <c r="L3451" i="17"/>
  <c r="M3451" i="17" s="1"/>
  <c r="L1644" i="17"/>
  <c r="M1644" i="17" s="1"/>
  <c r="L2372" i="17"/>
  <c r="M2372" i="17" s="1"/>
  <c r="L2363" i="17"/>
  <c r="M2363" i="17" s="1"/>
  <c r="L1991" i="17"/>
  <c r="M1991" i="17" s="1"/>
  <c r="L191" i="17"/>
  <c r="M191" i="17" s="1"/>
  <c r="L914" i="17"/>
  <c r="M914" i="17" s="1"/>
  <c r="L2380" i="17"/>
  <c r="M2380" i="17" s="1"/>
  <c r="L2382" i="17"/>
  <c r="M2382" i="17" s="1"/>
  <c r="L530" i="17"/>
  <c r="M530" i="17" s="1"/>
  <c r="L1271" i="17"/>
  <c r="M1271" i="17" s="1"/>
  <c r="L3089" i="17"/>
  <c r="M3089" i="17" s="1"/>
  <c r="L2735" i="17"/>
  <c r="M2735" i="17" s="1"/>
  <c r="L1643" i="17"/>
  <c r="M1643" i="17" s="1"/>
  <c r="L1650" i="17"/>
  <c r="M1650" i="17" s="1"/>
  <c r="L2381" i="17"/>
  <c r="M2381" i="17" s="1"/>
  <c r="L1633" i="17"/>
  <c r="M1633" i="17" s="1"/>
  <c r="L913" i="17"/>
  <c r="M913" i="17" s="1"/>
  <c r="L1990" i="17"/>
  <c r="M1990" i="17" s="1"/>
  <c r="L2004" i="17"/>
  <c r="M2004" i="17" s="1"/>
  <c r="L2746" i="17"/>
  <c r="M2746" i="17" s="1"/>
  <c r="L2725" i="17"/>
  <c r="M2725" i="17" s="1"/>
  <c r="L1270" i="17"/>
  <c r="M1270" i="17" s="1"/>
  <c r="L2362" i="17"/>
  <c r="M2362" i="17" s="1"/>
  <c r="L557" i="17"/>
  <c r="M557" i="17" s="1"/>
  <c r="L3463" i="17"/>
  <c r="M3463" i="17" s="1"/>
  <c r="L3092" i="17"/>
  <c r="M3092" i="17" s="1"/>
  <c r="L2005" i="17"/>
  <c r="M2005" i="17" s="1"/>
  <c r="L2747" i="17"/>
  <c r="M2747" i="17" s="1"/>
  <c r="L2726" i="17"/>
  <c r="M2726" i="17" s="1"/>
  <c r="L3101" i="17"/>
  <c r="M3101" i="17" s="1"/>
  <c r="L3086" i="17"/>
  <c r="M3086" i="17" s="1"/>
  <c r="L3460" i="17"/>
  <c r="M3460" i="17" s="1"/>
  <c r="L2734" i="17"/>
  <c r="M2734" i="17" s="1"/>
  <c r="L3475" i="17"/>
  <c r="M3475" i="17" s="1"/>
  <c r="L2366" i="17"/>
  <c r="M2366" i="17" s="1"/>
  <c r="L3106" i="17"/>
  <c r="M3106" i="17" s="1"/>
  <c r="L2003" i="17"/>
  <c r="M2003" i="17" s="1"/>
  <c r="L1647" i="17"/>
  <c r="M1647" i="17" s="1"/>
  <c r="L2006" i="17"/>
  <c r="M2006" i="17" s="1"/>
  <c r="L2748" i="17"/>
  <c r="M2748" i="17" s="1"/>
  <c r="L2732" i="17"/>
  <c r="M2732" i="17" s="1"/>
  <c r="L3471" i="17"/>
  <c r="M3471" i="17" s="1"/>
  <c r="L3469" i="17"/>
  <c r="M3469" i="17" s="1"/>
  <c r="L3470" i="17"/>
  <c r="M3470" i="17" s="1"/>
  <c r="L3093" i="17"/>
  <c r="M3093" i="17" s="1"/>
  <c r="L1649" i="17"/>
  <c r="M1649" i="17" s="1"/>
  <c r="L2007" i="17"/>
  <c r="M2007" i="17" s="1"/>
  <c r="L2749" i="17"/>
  <c r="M2749" i="17" s="1"/>
  <c r="L1284" i="17"/>
  <c r="M1284" i="17" s="1"/>
  <c r="L2721" i="17"/>
  <c r="M2721" i="17" s="1"/>
  <c r="L3107" i="17"/>
  <c r="M3107" i="17" s="1"/>
  <c r="L1287" i="17"/>
  <c r="M1287" i="17" s="1"/>
  <c r="L2008" i="17"/>
  <c r="M2008" i="17" s="1"/>
  <c r="L3088" i="17"/>
  <c r="M3088" i="17" s="1"/>
  <c r="L1283" i="17"/>
  <c r="M1283" i="17" s="1"/>
  <c r="L2738" i="17"/>
  <c r="M2738" i="17" s="1"/>
  <c r="L2374" i="17"/>
  <c r="M2374" i="17" s="1"/>
  <c r="L1263" i="17"/>
  <c r="M1263" i="17" s="1"/>
  <c r="L2002" i="17"/>
  <c r="M2002" i="17" s="1"/>
  <c r="L3103" i="17"/>
  <c r="M3103" i="17" s="1"/>
  <c r="L2365" i="17"/>
  <c r="M2365" i="17" s="1"/>
  <c r="L2375" i="17"/>
  <c r="M2375" i="17" s="1"/>
  <c r="L1264" i="17"/>
  <c r="M1264" i="17" s="1"/>
  <c r="L558" i="17"/>
  <c r="M558" i="17" s="1"/>
  <c r="L2744" i="17"/>
  <c r="M2744" i="17" s="1"/>
  <c r="L3094" i="17"/>
  <c r="M3094" i="17" s="1"/>
  <c r="L3095" i="17"/>
  <c r="M3095" i="17" s="1"/>
  <c r="L2376" i="17"/>
  <c r="M2376" i="17" s="1"/>
  <c r="L2360" i="17"/>
  <c r="M2360" i="17" s="1"/>
  <c r="L911" i="17"/>
  <c r="M911" i="17" s="1"/>
  <c r="L3474" i="17"/>
  <c r="M3474" i="17" s="1"/>
  <c r="L3465" i="17"/>
  <c r="M3465" i="17" s="1"/>
  <c r="L2723" i="17"/>
  <c r="M2723" i="17" s="1"/>
  <c r="L3113" i="17"/>
  <c r="M3113" i="17" s="1"/>
  <c r="L3096" i="17"/>
  <c r="M3096" i="17" s="1"/>
  <c r="L2377" i="17"/>
  <c r="M2377" i="17" s="1"/>
  <c r="L3454" i="17"/>
  <c r="M3454" i="17" s="1"/>
  <c r="L2378" i="17"/>
  <c r="M2378" i="17" s="1"/>
  <c r="L3462" i="17"/>
  <c r="M3462" i="17" s="1"/>
  <c r="L3110" i="17"/>
  <c r="M3110" i="17" s="1"/>
  <c r="L1625" i="17"/>
  <c r="M1625" i="17" s="1"/>
  <c r="L2009" i="17"/>
  <c r="M2009" i="17" s="1"/>
  <c r="L3109" i="17"/>
  <c r="M3109" i="17" s="1"/>
  <c r="L2384" i="17"/>
  <c r="M2384" i="17" s="1"/>
  <c r="L539" i="17"/>
  <c r="M539" i="17" s="1"/>
  <c r="L1993" i="17"/>
  <c r="M1993" i="17" s="1"/>
  <c r="L3453" i="17"/>
  <c r="M3453" i="17" s="1"/>
  <c r="L3108" i="17"/>
  <c r="M3108" i="17" s="1"/>
  <c r="L3466" i="17"/>
  <c r="M3466" i="17" s="1"/>
  <c r="L2724" i="17"/>
  <c r="M2724" i="17" s="1"/>
  <c r="L3468" i="17"/>
  <c r="M3468" i="17" s="1"/>
  <c r="L3098" i="17"/>
  <c r="M3098" i="17" s="1"/>
  <c r="L3114" i="17"/>
  <c r="M3114" i="17" s="1"/>
  <c r="L3102" i="17"/>
  <c r="M3102" i="17" s="1"/>
  <c r="L1277" i="17"/>
  <c r="M1277" i="17" s="1"/>
  <c r="L2361" i="17"/>
  <c r="M2361" i="17" s="1"/>
  <c r="L3115" i="17"/>
  <c r="M3115" i="17" s="1"/>
  <c r="L3097" i="17"/>
  <c r="M3097" i="17" s="1"/>
  <c r="L3467" i="17"/>
  <c r="M3467" i="17" s="1"/>
  <c r="L2745" i="17"/>
  <c r="M2745" i="17" s="1"/>
  <c r="L1646" i="17"/>
  <c r="M1646" i="17" s="1"/>
  <c r="L1630" i="17"/>
  <c r="M1630" i="17" s="1"/>
  <c r="L1265" i="17"/>
  <c r="M1265" i="17" s="1"/>
  <c r="L512" i="17"/>
  <c r="M512" i="17" s="1"/>
  <c r="L1232" i="17"/>
  <c r="M1232" i="17" s="1"/>
  <c r="L136" i="17"/>
  <c r="M136" i="17" s="1"/>
  <c r="L868" i="17"/>
  <c r="M868" i="17" s="1"/>
  <c r="L1252" i="17"/>
  <c r="M1252" i="17" s="1"/>
  <c r="L1975" i="17"/>
  <c r="M1975" i="17" s="1"/>
  <c r="L870" i="17"/>
  <c r="M870" i="17" s="1"/>
  <c r="L1254" i="17"/>
  <c r="M1254" i="17" s="1"/>
  <c r="L3071" i="17"/>
  <c r="M3071" i="17" s="1"/>
  <c r="L524" i="17"/>
  <c r="M524" i="17" s="1"/>
  <c r="L1244" i="17"/>
  <c r="M1244" i="17" s="1"/>
  <c r="L141" i="17"/>
  <c r="M141" i="17" s="1"/>
  <c r="L502" i="17"/>
  <c r="M502" i="17" s="1"/>
  <c r="L156" i="17"/>
  <c r="M156" i="17" s="1"/>
  <c r="L501" i="17"/>
  <c r="M501" i="17" s="1"/>
  <c r="L885" i="17"/>
  <c r="M885" i="17" s="1"/>
  <c r="L1987" i="17"/>
  <c r="M1987" i="17" s="1"/>
  <c r="L504" i="17"/>
  <c r="M504" i="17" s="1"/>
  <c r="L888" i="17"/>
  <c r="M888" i="17" s="1"/>
  <c r="L3433" i="17"/>
  <c r="M3433" i="17" s="1"/>
  <c r="L1256" i="17"/>
  <c r="M1256" i="17" s="1"/>
  <c r="L153" i="17"/>
  <c r="M153" i="17" s="1"/>
  <c r="L514" i="17"/>
  <c r="M514" i="17" s="1"/>
  <c r="L1234" i="17"/>
  <c r="M1234" i="17" s="1"/>
  <c r="L1602" i="17"/>
  <c r="M1602" i="17" s="1"/>
  <c r="L517" i="17"/>
  <c r="M517" i="17" s="1"/>
  <c r="L1238" i="17"/>
  <c r="M1238" i="17" s="1"/>
  <c r="L2711" i="17"/>
  <c r="M2711" i="17" s="1"/>
  <c r="L499" i="17"/>
  <c r="M499" i="17" s="1"/>
  <c r="L526" i="17"/>
  <c r="M526" i="17" s="1"/>
  <c r="L1246" i="17"/>
  <c r="M1246" i="17" s="1"/>
  <c r="L1614" i="17"/>
  <c r="M1614" i="17" s="1"/>
  <c r="L137" i="17"/>
  <c r="M137" i="17" s="1"/>
  <c r="L869" i="17"/>
  <c r="M869" i="17" s="1"/>
  <c r="L1253" i="17"/>
  <c r="M1253" i="17" s="1"/>
  <c r="L511" i="17"/>
  <c r="M511" i="17" s="1"/>
  <c r="L1231" i="17"/>
  <c r="M1231" i="17" s="1"/>
  <c r="L1258" i="17"/>
  <c r="M1258" i="17" s="1"/>
  <c r="L157" i="17"/>
  <c r="M157" i="17" s="1"/>
  <c r="L503" i="17"/>
  <c r="M503" i="17" s="1"/>
  <c r="L887" i="17"/>
  <c r="M887" i="17" s="1"/>
  <c r="L3442" i="17"/>
  <c r="M3442" i="17" s="1"/>
  <c r="L523" i="17"/>
  <c r="M523" i="17" s="1"/>
  <c r="L1243" i="17"/>
  <c r="M1243" i="17" s="1"/>
  <c r="L140" i="17"/>
  <c r="M140" i="17" s="1"/>
  <c r="L1603" i="17"/>
  <c r="M1603" i="17" s="1"/>
  <c r="L518" i="17"/>
  <c r="M518" i="17" s="1"/>
  <c r="L1255" i="17"/>
  <c r="M1255" i="17" s="1"/>
  <c r="L152" i="17"/>
  <c r="M152" i="17" s="1"/>
  <c r="L872" i="17"/>
  <c r="M872" i="17" s="1"/>
  <c r="L3435" i="17"/>
  <c r="M3435" i="17" s="1"/>
  <c r="L3434" i="17"/>
  <c r="M3434" i="17" s="1"/>
  <c r="L884" i="17"/>
  <c r="M884" i="17" s="1"/>
  <c r="L142" i="17"/>
  <c r="M142" i="17" s="1"/>
  <c r="L158" i="17"/>
  <c r="M158" i="17" s="1"/>
  <c r="L154" i="17"/>
  <c r="M154" i="17" s="1"/>
  <c r="L874" i="17"/>
  <c r="M874" i="17" s="1"/>
  <c r="L1236" i="17"/>
  <c r="M1236" i="17" s="1"/>
  <c r="L1962" i="17"/>
  <c r="M1962" i="17" s="1"/>
  <c r="L3072" i="17"/>
  <c r="M3072" i="17" s="1"/>
  <c r="L151" i="17"/>
  <c r="M151" i="17" s="1"/>
  <c r="L871" i="17"/>
  <c r="M871" i="17" s="1"/>
  <c r="L1251" i="17"/>
  <c r="M1251" i="17" s="1"/>
  <c r="L161" i="17"/>
  <c r="M161" i="17" s="1"/>
  <c r="L1257" i="17"/>
  <c r="M1257" i="17" s="1"/>
  <c r="L143" i="17"/>
  <c r="M143" i="17" s="1"/>
  <c r="L146" i="17"/>
  <c r="M146" i="17" s="1"/>
  <c r="L2691" i="17"/>
  <c r="M2691" i="17" s="1"/>
  <c r="L2692" i="17"/>
  <c r="M2692" i="17" s="1"/>
  <c r="L1237" i="17"/>
  <c r="M1237" i="17" s="1"/>
  <c r="L159" i="17"/>
  <c r="M159" i="17" s="1"/>
  <c r="L1605" i="17"/>
  <c r="M1605" i="17" s="1"/>
  <c r="L162" i="17"/>
  <c r="M162" i="17" s="1"/>
  <c r="L2703" i="17"/>
  <c r="M2703" i="17" s="1"/>
  <c r="L2704" i="17"/>
  <c r="M2704" i="17" s="1"/>
  <c r="L138" i="17"/>
  <c r="M138" i="17" s="1"/>
  <c r="L1617" i="17"/>
  <c r="M1617" i="17" s="1"/>
  <c r="L2715" i="17"/>
  <c r="M2715" i="17" s="1"/>
  <c r="L1959" i="17"/>
  <c r="M1959" i="17" s="1"/>
  <c r="L2716" i="17"/>
  <c r="M2716" i="17" s="1"/>
  <c r="L867" i="17"/>
  <c r="M867" i="17" s="1"/>
  <c r="L1964" i="17"/>
  <c r="M1964" i="17" s="1"/>
  <c r="L519" i="17"/>
  <c r="M519" i="17" s="1"/>
  <c r="L508" i="17"/>
  <c r="M508" i="17" s="1"/>
  <c r="L1978" i="17"/>
  <c r="M1978" i="17" s="1"/>
  <c r="L1979" i="17"/>
  <c r="M1979" i="17" s="1"/>
  <c r="L883" i="17"/>
  <c r="M883" i="17" s="1"/>
  <c r="L500" i="17"/>
  <c r="M500" i="17" s="1"/>
  <c r="L882" i="17"/>
  <c r="M882" i="17" s="1"/>
  <c r="L1976" i="17"/>
  <c r="M1976" i="17" s="1"/>
  <c r="L2689" i="17"/>
  <c r="M2689" i="17" s="1"/>
  <c r="L163" i="17"/>
  <c r="M163" i="17" s="1"/>
  <c r="L1598" i="17"/>
  <c r="M1598" i="17" s="1"/>
  <c r="L2331" i="17"/>
  <c r="M2331" i="17" s="1"/>
  <c r="L1599" i="17"/>
  <c r="M1599" i="17" s="1"/>
  <c r="L2332" i="17"/>
  <c r="M2332" i="17" s="1"/>
  <c r="L1974" i="17"/>
  <c r="M1974" i="17" s="1"/>
  <c r="L1604" i="17"/>
  <c r="M1604" i="17" s="1"/>
  <c r="L1965" i="17"/>
  <c r="M1965" i="17" s="1"/>
  <c r="L505" i="17"/>
  <c r="M505" i="17" s="1"/>
  <c r="L873" i="17"/>
  <c r="M873" i="17" s="1"/>
  <c r="L1618" i="17"/>
  <c r="M1618" i="17" s="1"/>
  <c r="L2343" i="17"/>
  <c r="M2343" i="17" s="1"/>
  <c r="L3063" i="17"/>
  <c r="M3063" i="17" s="1"/>
  <c r="L875" i="17"/>
  <c r="M875" i="17" s="1"/>
  <c r="L1619" i="17"/>
  <c r="M1619" i="17" s="1"/>
  <c r="L2344" i="17"/>
  <c r="M2344" i="17" s="1"/>
  <c r="L3064" i="17"/>
  <c r="M3064" i="17" s="1"/>
  <c r="L510" i="17"/>
  <c r="M510" i="17" s="1"/>
  <c r="L139" i="17"/>
  <c r="M139" i="17" s="1"/>
  <c r="L145" i="17"/>
  <c r="M145" i="17" s="1"/>
  <c r="L147" i="17"/>
  <c r="M147" i="17" s="1"/>
  <c r="L1229" i="17"/>
  <c r="M1229" i="17" s="1"/>
  <c r="L150" i="17"/>
  <c r="M150" i="17" s="1"/>
  <c r="L2706" i="17"/>
  <c r="M2706" i="17" s="1"/>
  <c r="L515" i="17"/>
  <c r="M515" i="17" s="1"/>
  <c r="L881" i="17"/>
  <c r="M881" i="17" s="1"/>
  <c r="L1986" i="17"/>
  <c r="M1986" i="17" s="1"/>
  <c r="L1961" i="17"/>
  <c r="M1961" i="17" s="1"/>
  <c r="L2718" i="17"/>
  <c r="M2718" i="17" s="1"/>
  <c r="L1606" i="17"/>
  <c r="M1606" i="17" s="1"/>
  <c r="L2335" i="17"/>
  <c r="M2335" i="17" s="1"/>
  <c r="L3055" i="17"/>
  <c r="M3055" i="17" s="1"/>
  <c r="L879" i="17"/>
  <c r="M879" i="17" s="1"/>
  <c r="L880" i="17"/>
  <c r="M880" i="17" s="1"/>
  <c r="L498" i="17"/>
  <c r="M498" i="17" s="1"/>
  <c r="L1977" i="17"/>
  <c r="M1977" i="17" s="1"/>
  <c r="L509" i="17"/>
  <c r="M509" i="17" s="1"/>
  <c r="L2693" i="17"/>
  <c r="M2693" i="17" s="1"/>
  <c r="L1981" i="17"/>
  <c r="M1981" i="17" s="1"/>
  <c r="L878" i="17"/>
  <c r="M878" i="17" s="1"/>
  <c r="L1622" i="17"/>
  <c r="M1622" i="17" s="1"/>
  <c r="L2347" i="17"/>
  <c r="M2347" i="17" s="1"/>
  <c r="L3067" i="17"/>
  <c r="M3067" i="17" s="1"/>
  <c r="L516" i="17"/>
  <c r="M516" i="17" s="1"/>
  <c r="L1615" i="17"/>
  <c r="M1615" i="17" s="1"/>
  <c r="L1239" i="17"/>
  <c r="M1239" i="17" s="1"/>
  <c r="L1989" i="17"/>
  <c r="M1989" i="17" s="1"/>
  <c r="L148" i="17"/>
  <c r="M148" i="17" s="1"/>
  <c r="L133" i="17"/>
  <c r="M133" i="17" s="1"/>
  <c r="L1230" i="17"/>
  <c r="M1230" i="17" s="1"/>
  <c r="L876" i="17"/>
  <c r="M876" i="17" s="1"/>
  <c r="L2705" i="17"/>
  <c r="M2705" i="17" s="1"/>
  <c r="L3420" i="17"/>
  <c r="M3420" i="17" s="1"/>
  <c r="L1988" i="17"/>
  <c r="M1988" i="17" s="1"/>
  <c r="L149" i="17"/>
  <c r="M149" i="17" s="1"/>
  <c r="L2717" i="17"/>
  <c r="M2717" i="17" s="1"/>
  <c r="L513" i="17"/>
  <c r="M513" i="17" s="1"/>
  <c r="L520" i="17"/>
  <c r="M520" i="17" s="1"/>
  <c r="L893" i="17"/>
  <c r="M893" i="17" s="1"/>
  <c r="L3075" i="17"/>
  <c r="M3075" i="17" s="1"/>
  <c r="L155" i="17"/>
  <c r="M155" i="17" s="1"/>
  <c r="L1601" i="17"/>
  <c r="M1601" i="17" s="1"/>
  <c r="L2334" i="17"/>
  <c r="M2334" i="17" s="1"/>
  <c r="L1240" i="17"/>
  <c r="M1240" i="17" s="1"/>
  <c r="L1963" i="17"/>
  <c r="M1963" i="17" s="1"/>
  <c r="L1960" i="17"/>
  <c r="M1960" i="17" s="1"/>
  <c r="L877" i="17"/>
  <c r="M877" i="17" s="1"/>
  <c r="L1621" i="17"/>
  <c r="M1621" i="17" s="1"/>
  <c r="L2346" i="17"/>
  <c r="M2346" i="17" s="1"/>
  <c r="L3436" i="17"/>
  <c r="M3436" i="17" s="1"/>
  <c r="L1980" i="17"/>
  <c r="M1980" i="17" s="1"/>
  <c r="L2695" i="17"/>
  <c r="M2695" i="17" s="1"/>
  <c r="L3057" i="17"/>
  <c r="M3057" i="17" s="1"/>
  <c r="L886" i="17"/>
  <c r="M886" i="17" s="1"/>
  <c r="L144" i="17"/>
  <c r="M144" i="17" s="1"/>
  <c r="L3076" i="17"/>
  <c r="M3076" i="17" s="1"/>
  <c r="L1600" i="17"/>
  <c r="M1600" i="17" s="1"/>
  <c r="L2333" i="17"/>
  <c r="M2333" i="17" s="1"/>
  <c r="L3056" i="17"/>
  <c r="M3056" i="17" s="1"/>
  <c r="L1982" i="17"/>
  <c r="M1982" i="17" s="1"/>
  <c r="L507" i="17"/>
  <c r="M507" i="17" s="1"/>
  <c r="L2694" i="17"/>
  <c r="M2694" i="17" s="1"/>
  <c r="L2719" i="17"/>
  <c r="M2719" i="17" s="1"/>
  <c r="L522" i="17"/>
  <c r="M522" i="17" s="1"/>
  <c r="L1612" i="17"/>
  <c r="M1612" i="17" s="1"/>
  <c r="L1985" i="17"/>
  <c r="M1985" i="17" s="1"/>
  <c r="L2342" i="17"/>
  <c r="M2342" i="17" s="1"/>
  <c r="L3440" i="17"/>
  <c r="M3440" i="17" s="1"/>
  <c r="L1609" i="17"/>
  <c r="M1609" i="17" s="1"/>
  <c r="L2351" i="17"/>
  <c r="M2351" i="17" s="1"/>
  <c r="L2700" i="17"/>
  <c r="M2700" i="17" s="1"/>
  <c r="L160" i="17"/>
  <c r="M160" i="17" s="1"/>
  <c r="L864" i="17"/>
  <c r="M864" i="17" s="1"/>
  <c r="L3059" i="17"/>
  <c r="M3059" i="17" s="1"/>
  <c r="L134" i="17"/>
  <c r="M134" i="17" s="1"/>
  <c r="L1967" i="17"/>
  <c r="M1967" i="17" s="1"/>
  <c r="L890" i="17"/>
  <c r="M890" i="17" s="1"/>
  <c r="L1595" i="17"/>
  <c r="M1595" i="17" s="1"/>
  <c r="L3074" i="17"/>
  <c r="M3074" i="17" s="1"/>
  <c r="L2697" i="17"/>
  <c r="M2697" i="17" s="1"/>
  <c r="L3427" i="17"/>
  <c r="M3427" i="17" s="1"/>
  <c r="L1245" i="17"/>
  <c r="M1245" i="17" s="1"/>
  <c r="L2328" i="17"/>
  <c r="M2328" i="17" s="1"/>
  <c r="L1616" i="17"/>
  <c r="M1616" i="17" s="1"/>
  <c r="L521" i="17"/>
  <c r="M521" i="17" s="1"/>
  <c r="L2324" i="17"/>
  <c r="M2324" i="17" s="1"/>
  <c r="L2714" i="17"/>
  <c r="M2714" i="17" s="1"/>
  <c r="L3439" i="17"/>
  <c r="M3439" i="17" s="1"/>
  <c r="L1608" i="17"/>
  <c r="M1608" i="17" s="1"/>
  <c r="L2350" i="17"/>
  <c r="M2350" i="17" s="1"/>
  <c r="L1233" i="17"/>
  <c r="M1233" i="17" s="1"/>
  <c r="L866" i="17"/>
  <c r="M866" i="17" s="1"/>
  <c r="L2341" i="17"/>
  <c r="M2341" i="17" s="1"/>
  <c r="L3062" i="17"/>
  <c r="M3062" i="17" s="1"/>
  <c r="L1620" i="17"/>
  <c r="M1620" i="17" s="1"/>
  <c r="L3058" i="17"/>
  <c r="M3058" i="17" s="1"/>
  <c r="L2696" i="17"/>
  <c r="M2696" i="17" s="1"/>
  <c r="L3426" i="17"/>
  <c r="M3426" i="17" s="1"/>
  <c r="L865" i="17"/>
  <c r="M865" i="17" s="1"/>
  <c r="L3073" i="17"/>
  <c r="M3073" i="17" s="1"/>
  <c r="L2713" i="17"/>
  <c r="M2713" i="17" s="1"/>
  <c r="L3438" i="17"/>
  <c r="M3438" i="17" s="1"/>
  <c r="L1607" i="17"/>
  <c r="M1607" i="17" s="1"/>
  <c r="L525" i="17"/>
  <c r="M525" i="17" s="1"/>
  <c r="L1235" i="17"/>
  <c r="M1235" i="17" s="1"/>
  <c r="L1966" i="17"/>
  <c r="M1966" i="17" s="1"/>
  <c r="L863" i="17"/>
  <c r="M863" i="17" s="1"/>
  <c r="L891" i="17"/>
  <c r="M891" i="17" s="1"/>
  <c r="L3450" i="17"/>
  <c r="M3450" i="17" s="1"/>
  <c r="L2712" i="17"/>
  <c r="M2712" i="17" s="1"/>
  <c r="L3437" i="17"/>
  <c r="M3437" i="17" s="1"/>
  <c r="L527" i="17"/>
  <c r="M527" i="17" s="1"/>
  <c r="L2327" i="17"/>
  <c r="M2327" i="17" s="1"/>
  <c r="L3078" i="17"/>
  <c r="M3078" i="17" s="1"/>
  <c r="L1971" i="17"/>
  <c r="M1971" i="17" s="1"/>
  <c r="L2709" i="17"/>
  <c r="M2709" i="17" s="1"/>
  <c r="L3423" i="17"/>
  <c r="M3423" i="17" s="1"/>
  <c r="L3432" i="17"/>
  <c r="M3432" i="17" s="1"/>
  <c r="L3422" i="17"/>
  <c r="M3422" i="17" s="1"/>
  <c r="L2690" i="17"/>
  <c r="M2690" i="17" s="1"/>
  <c r="L3425" i="17"/>
  <c r="M3425" i="17" s="1"/>
  <c r="L2349" i="17"/>
  <c r="M2349" i="17" s="1"/>
  <c r="L2698" i="17"/>
  <c r="M2698" i="17" s="1"/>
  <c r="L1247" i="17"/>
  <c r="M1247" i="17" s="1"/>
  <c r="L1969" i="17"/>
  <c r="M1969" i="17" s="1"/>
  <c r="L2329" i="17"/>
  <c r="M2329" i="17" s="1"/>
  <c r="L1611" i="17"/>
  <c r="M1611" i="17" s="1"/>
  <c r="L1972" i="17"/>
  <c r="M1972" i="17" s="1"/>
  <c r="L2710" i="17"/>
  <c r="M2710" i="17" s="1"/>
  <c r="L3448" i="17"/>
  <c r="M3448" i="17" s="1"/>
  <c r="L3449" i="17"/>
  <c r="M3449" i="17" s="1"/>
  <c r="L3079" i="17"/>
  <c r="M3079" i="17" s="1"/>
  <c r="L1613" i="17"/>
  <c r="M1613" i="17" s="1"/>
  <c r="L1973" i="17"/>
  <c r="M1973" i="17" s="1"/>
  <c r="L3443" i="17"/>
  <c r="M3443" i="17" s="1"/>
  <c r="L1249" i="17"/>
  <c r="M1249" i="17" s="1"/>
  <c r="L1242" i="17"/>
  <c r="M1242" i="17" s="1"/>
  <c r="L2699" i="17"/>
  <c r="M2699" i="17" s="1"/>
  <c r="L1248" i="17"/>
  <c r="M1248" i="17" s="1"/>
  <c r="L2330" i="17"/>
  <c r="M2330" i="17" s="1"/>
  <c r="L1623" i="17"/>
  <c r="M1623" i="17" s="1"/>
  <c r="L506" i="17"/>
  <c r="M506" i="17" s="1"/>
  <c r="L1983" i="17"/>
  <c r="M1983" i="17" s="1"/>
  <c r="L3447" i="17"/>
  <c r="M3447" i="17" s="1"/>
  <c r="L3421" i="17"/>
  <c r="M3421" i="17" s="1"/>
  <c r="L1241" i="17"/>
  <c r="M1241" i="17" s="1"/>
  <c r="L2326" i="17"/>
  <c r="M2326" i="17" s="1"/>
  <c r="L2352" i="17"/>
  <c r="M2352" i="17" s="1"/>
  <c r="L1250" i="17"/>
  <c r="M1250" i="17" s="1"/>
  <c r="L2336" i="17"/>
  <c r="M2336" i="17" s="1"/>
  <c r="L1624" i="17"/>
  <c r="M1624" i="17" s="1"/>
  <c r="L3430" i="17"/>
  <c r="M3430" i="17" s="1"/>
  <c r="L2325" i="17"/>
  <c r="M2325" i="17" s="1"/>
  <c r="L2348" i="17"/>
  <c r="M2348" i="17" s="1"/>
  <c r="L3428" i="17"/>
  <c r="M3428" i="17" s="1"/>
  <c r="L3080" i="17"/>
  <c r="M3080" i="17" s="1"/>
  <c r="L3066" i="17"/>
  <c r="M3066" i="17" s="1"/>
  <c r="L2353" i="17"/>
  <c r="M2353" i="17" s="1"/>
  <c r="L2337" i="17"/>
  <c r="M2337" i="17" s="1"/>
  <c r="L528" i="17"/>
  <c r="M528" i="17" s="1"/>
  <c r="L3065" i="17"/>
  <c r="M3065" i="17" s="1"/>
  <c r="L3081" i="17"/>
  <c r="M3081" i="17" s="1"/>
  <c r="L3068" i="17"/>
  <c r="M3068" i="17" s="1"/>
  <c r="L2354" i="17"/>
  <c r="M2354" i="17" s="1"/>
  <c r="L2338" i="17"/>
  <c r="M2338" i="17" s="1"/>
  <c r="L2345" i="17"/>
  <c r="M2345" i="17" s="1"/>
  <c r="L892" i="17"/>
  <c r="M892" i="17" s="1"/>
  <c r="L3429" i="17"/>
  <c r="M3429" i="17" s="1"/>
  <c r="L1610" i="17"/>
  <c r="M1610" i="17" s="1"/>
  <c r="L3082" i="17"/>
  <c r="M3082" i="17" s="1"/>
  <c r="L3069" i="17"/>
  <c r="M3069" i="17" s="1"/>
  <c r="L1597" i="17"/>
  <c r="M1597" i="17" s="1"/>
  <c r="L3077" i="17"/>
  <c r="M3077" i="17" s="1"/>
  <c r="L2702" i="17"/>
  <c r="M2702" i="17" s="1"/>
  <c r="L1984" i="17"/>
  <c r="M1984" i="17" s="1"/>
  <c r="L1970" i="17"/>
  <c r="M1970" i="17" s="1"/>
  <c r="L2340" i="17"/>
  <c r="M2340" i="17" s="1"/>
  <c r="L1968" i="17"/>
  <c r="M1968" i="17" s="1"/>
  <c r="L3441" i="17"/>
  <c r="M3441" i="17" s="1"/>
  <c r="L3070" i="17"/>
  <c r="M3070" i="17" s="1"/>
  <c r="L1594" i="17"/>
  <c r="M1594" i="17" s="1"/>
  <c r="L3085" i="17"/>
  <c r="M3085" i="17" s="1"/>
  <c r="L889" i="17"/>
  <c r="M889" i="17" s="1"/>
  <c r="L3084" i="17"/>
  <c r="M3084" i="17" s="1"/>
  <c r="L135" i="17"/>
  <c r="M135" i="17" s="1"/>
  <c r="L3061" i="17"/>
  <c r="M3061" i="17" s="1"/>
  <c r="L2708" i="17"/>
  <c r="M2708" i="17" s="1"/>
  <c r="L3444" i="17"/>
  <c r="M3444" i="17" s="1"/>
  <c r="L1228" i="17"/>
  <c r="M1228" i="17" s="1"/>
  <c r="L2339" i="17"/>
  <c r="M2339" i="17" s="1"/>
  <c r="L3431" i="17"/>
  <c r="M3431" i="17" s="1"/>
  <c r="L3060" i="17"/>
  <c r="M3060" i="17" s="1"/>
  <c r="L2701" i="17"/>
  <c r="M2701" i="17" s="1"/>
  <c r="L3424" i="17"/>
  <c r="M3424" i="17" s="1"/>
  <c r="L2707" i="17"/>
  <c r="M2707" i="17" s="1"/>
  <c r="L3445" i="17"/>
  <c r="M3445" i="17" s="1"/>
  <c r="L1596" i="17"/>
  <c r="M1596" i="17" s="1"/>
  <c r="L3446" i="17"/>
  <c r="M3446" i="17" s="1"/>
  <c r="L3083" i="17"/>
  <c r="M3083" i="17" s="1"/>
  <c r="L1954" i="17"/>
  <c r="M1954" i="17" s="1"/>
  <c r="L3419" i="17"/>
  <c r="M3419" i="17" s="1"/>
  <c r="L129" i="17"/>
  <c r="M129" i="17" s="1"/>
  <c r="L490" i="17"/>
  <c r="M490" i="17" s="1"/>
  <c r="L1210" i="17"/>
  <c r="M1210" i="17" s="1"/>
  <c r="L1578" i="17"/>
  <c r="M1578" i="17" s="1"/>
  <c r="L484" i="17"/>
  <c r="M484" i="17" s="1"/>
  <c r="L1205" i="17"/>
  <c r="M1205" i="17" s="1"/>
  <c r="L1940" i="17"/>
  <c r="M1940" i="17" s="1"/>
  <c r="L486" i="17"/>
  <c r="M486" i="17" s="1"/>
  <c r="L3397" i="17"/>
  <c r="M3397" i="17" s="1"/>
  <c r="L475" i="17"/>
  <c r="M475" i="17" s="1"/>
  <c r="L1222" i="17"/>
  <c r="M1222" i="17" s="1"/>
  <c r="L1590" i="17"/>
  <c r="M1590" i="17" s="1"/>
  <c r="L839" i="17"/>
  <c r="M839" i="17" s="1"/>
  <c r="L1223" i="17"/>
  <c r="M1223" i="17" s="1"/>
  <c r="L1952" i="17"/>
  <c r="M1952" i="17" s="1"/>
  <c r="L107" i="17"/>
  <c r="M107" i="17" s="1"/>
  <c r="L487" i="17"/>
  <c r="M487" i="17" s="1"/>
  <c r="L1207" i="17"/>
  <c r="M1207" i="17" s="1"/>
  <c r="L104" i="17"/>
  <c r="M104" i="17" s="1"/>
  <c r="L121" i="17"/>
  <c r="M121" i="17" s="1"/>
  <c r="L1567" i="17"/>
  <c r="M1567" i="17" s="1"/>
  <c r="L470" i="17"/>
  <c r="M470" i="17" s="1"/>
  <c r="L854" i="17"/>
  <c r="M854" i="17" s="1"/>
  <c r="L3411" i="17"/>
  <c r="M3411" i="17" s="1"/>
  <c r="L1219" i="17"/>
  <c r="M1219" i="17" s="1"/>
  <c r="L116" i="17"/>
  <c r="M116" i="17" s="1"/>
  <c r="L836" i="17"/>
  <c r="M836" i="17" s="1"/>
  <c r="L1579" i="17"/>
  <c r="M1579" i="17" s="1"/>
  <c r="L485" i="17"/>
  <c r="M485" i="17" s="1"/>
  <c r="L3398" i="17"/>
  <c r="M3398" i="17" s="1"/>
  <c r="L3394" i="17"/>
  <c r="M3394" i="17" s="1"/>
  <c r="L3041" i="17"/>
  <c r="M3041" i="17" s="1"/>
  <c r="L128" i="17"/>
  <c r="M128" i="17" s="1"/>
  <c r="L848" i="17"/>
  <c r="M848" i="17" s="1"/>
  <c r="L106" i="17"/>
  <c r="M106" i="17" s="1"/>
  <c r="L1591" i="17"/>
  <c r="M1591" i="17" s="1"/>
  <c r="L860" i="17"/>
  <c r="M860" i="17" s="1"/>
  <c r="L118" i="17"/>
  <c r="M118" i="17" s="1"/>
  <c r="L838" i="17"/>
  <c r="M838" i="17" s="1"/>
  <c r="L122" i="17"/>
  <c r="M122" i="17" s="1"/>
  <c r="L1568" i="17"/>
  <c r="M1568" i="17" s="1"/>
  <c r="L103" i="17"/>
  <c r="M103" i="17" s="1"/>
  <c r="L130" i="17"/>
  <c r="M130" i="17" s="1"/>
  <c r="L850" i="17"/>
  <c r="M850" i="17" s="1"/>
  <c r="L115" i="17"/>
  <c r="M115" i="17" s="1"/>
  <c r="L835" i="17"/>
  <c r="M835" i="17" s="1"/>
  <c r="L862" i="17"/>
  <c r="M862" i="17" s="1"/>
  <c r="L834" i="17"/>
  <c r="M834" i="17" s="1"/>
  <c r="L1218" i="17"/>
  <c r="M1218" i="17" s="1"/>
  <c r="L1950" i="17"/>
  <c r="M1950" i="17" s="1"/>
  <c r="L1592" i="17"/>
  <c r="M1592" i="17" s="1"/>
  <c r="L3418" i="17"/>
  <c r="M3418" i="17" s="1"/>
  <c r="L3412" i="17"/>
  <c r="M3412" i="17" s="1"/>
  <c r="L127" i="17"/>
  <c r="M127" i="17" s="1"/>
  <c r="L847" i="17"/>
  <c r="M847" i="17" s="1"/>
  <c r="L468" i="17"/>
  <c r="M468" i="17" s="1"/>
  <c r="L852" i="17"/>
  <c r="M852" i="17" s="1"/>
  <c r="L488" i="17"/>
  <c r="M488" i="17" s="1"/>
  <c r="L1204" i="17"/>
  <c r="M1204" i="17" s="1"/>
  <c r="L123" i="17"/>
  <c r="M123" i="17" s="1"/>
  <c r="L1581" i="17"/>
  <c r="M1581" i="17" s="1"/>
  <c r="L126" i="17"/>
  <c r="M126" i="17" s="1"/>
  <c r="L2679" i="17"/>
  <c r="M2679" i="17" s="1"/>
  <c r="L2680" i="17"/>
  <c r="M2680" i="17" s="1"/>
  <c r="L1212" i="17"/>
  <c r="M1212" i="17" s="1"/>
  <c r="L1221" i="17"/>
  <c r="M1221" i="17" s="1"/>
  <c r="L1593" i="17"/>
  <c r="M1593" i="17" s="1"/>
  <c r="L1198" i="17"/>
  <c r="M1198" i="17" s="1"/>
  <c r="L477" i="17"/>
  <c r="M477" i="17" s="1"/>
  <c r="L479" i="17"/>
  <c r="M479" i="17" s="1"/>
  <c r="L1942" i="17"/>
  <c r="M1942" i="17" s="1"/>
  <c r="L1943" i="17"/>
  <c r="M1943" i="17" s="1"/>
  <c r="L471" i="17"/>
  <c r="M471" i="17" s="1"/>
  <c r="L493" i="17"/>
  <c r="M493" i="17" s="1"/>
  <c r="L494" i="17"/>
  <c r="M494" i="17" s="1"/>
  <c r="L1958" i="17"/>
  <c r="M1958" i="17" s="1"/>
  <c r="L3396" i="17"/>
  <c r="M3396" i="17" s="1"/>
  <c r="L859" i="17"/>
  <c r="M859" i="17" s="1"/>
  <c r="L476" i="17"/>
  <c r="M476" i="17" s="1"/>
  <c r="L111" i="17"/>
  <c r="M111" i="17" s="1"/>
  <c r="L112" i="17"/>
  <c r="M112" i="17" s="1"/>
  <c r="L2295" i="17"/>
  <c r="M2295" i="17" s="1"/>
  <c r="L2296" i="17"/>
  <c r="M2296" i="17" s="1"/>
  <c r="L1944" i="17"/>
  <c r="M1944" i="17" s="1"/>
  <c r="L120" i="17"/>
  <c r="M120" i="17" s="1"/>
  <c r="L837" i="17"/>
  <c r="M837" i="17" s="1"/>
  <c r="L1208" i="17"/>
  <c r="M1208" i="17" s="1"/>
  <c r="L1938" i="17"/>
  <c r="M1938" i="17" s="1"/>
  <c r="L1580" i="17"/>
  <c r="M1580" i="17" s="1"/>
  <c r="L855" i="17"/>
  <c r="M855" i="17" s="1"/>
  <c r="L1953" i="17"/>
  <c r="M1953" i="17" s="1"/>
  <c r="L489" i="17"/>
  <c r="M489" i="17" s="1"/>
  <c r="L845" i="17"/>
  <c r="M845" i="17" s="1"/>
  <c r="L3051" i="17"/>
  <c r="M3051" i="17" s="1"/>
  <c r="L846" i="17"/>
  <c r="M846" i="17" s="1"/>
  <c r="L3052" i="17"/>
  <c r="M3052" i="17" s="1"/>
  <c r="L474" i="17"/>
  <c r="M474" i="17" s="1"/>
  <c r="L1564" i="17"/>
  <c r="M1564" i="17" s="1"/>
  <c r="L2309" i="17"/>
  <c r="M2309" i="17" s="1"/>
  <c r="L3395" i="17"/>
  <c r="M3395" i="17" s="1"/>
  <c r="L1220" i="17"/>
  <c r="M1220" i="17" s="1"/>
  <c r="L1939" i="17"/>
  <c r="M1939" i="17" s="1"/>
  <c r="L108" i="17"/>
  <c r="M108" i="17" s="1"/>
  <c r="L1584" i="17"/>
  <c r="M1584" i="17" s="1"/>
  <c r="L2321" i="17"/>
  <c r="M2321" i="17" s="1"/>
  <c r="L1929" i="17"/>
  <c r="M1929" i="17" s="1"/>
  <c r="L2669" i="17"/>
  <c r="M2669" i="17" s="1"/>
  <c r="L1945" i="17"/>
  <c r="M1945" i="17" s="1"/>
  <c r="L1586" i="17"/>
  <c r="M1586" i="17" s="1"/>
  <c r="L2323" i="17"/>
  <c r="M2323" i="17" s="1"/>
  <c r="L3043" i="17"/>
  <c r="M3043" i="17" s="1"/>
  <c r="L857" i="17"/>
  <c r="M857" i="17" s="1"/>
  <c r="L858" i="17"/>
  <c r="M858" i="17" s="1"/>
  <c r="L483" i="17"/>
  <c r="M483" i="17" s="1"/>
  <c r="L1206" i="17"/>
  <c r="M1206" i="17" s="1"/>
  <c r="L1569" i="17"/>
  <c r="M1569" i="17" s="1"/>
  <c r="L1941" i="17"/>
  <c r="M1941" i="17" s="1"/>
  <c r="L473" i="17"/>
  <c r="M473" i="17" s="1"/>
  <c r="L2681" i="17"/>
  <c r="M2681" i="17" s="1"/>
  <c r="L856" i="17"/>
  <c r="M856" i="17" s="1"/>
  <c r="L1936" i="17"/>
  <c r="M1936" i="17" s="1"/>
  <c r="L105" i="17"/>
  <c r="M105" i="17" s="1"/>
  <c r="L1224" i="17"/>
  <c r="M1224" i="17" s="1"/>
  <c r="L132" i="17"/>
  <c r="M132" i="17" s="1"/>
  <c r="L113" i="17"/>
  <c r="M113" i="17" s="1"/>
  <c r="L2307" i="17"/>
  <c r="M2307" i="17" s="1"/>
  <c r="L1211" i="17"/>
  <c r="M1211" i="17" s="1"/>
  <c r="L849" i="17"/>
  <c r="M849" i="17" s="1"/>
  <c r="L2298" i="17"/>
  <c r="M2298" i="17" s="1"/>
  <c r="L117" i="17"/>
  <c r="M117" i="17" s="1"/>
  <c r="L2319" i="17"/>
  <c r="M2319" i="17" s="1"/>
  <c r="L3027" i="17"/>
  <c r="M3027" i="17" s="1"/>
  <c r="L480" i="17"/>
  <c r="M480" i="17" s="1"/>
  <c r="L1565" i="17"/>
  <c r="M1565" i="17" s="1"/>
  <c r="L2310" i="17"/>
  <c r="M2310" i="17" s="1"/>
  <c r="L3030" i="17"/>
  <c r="M3030" i="17" s="1"/>
  <c r="L472" i="17"/>
  <c r="M472" i="17" s="1"/>
  <c r="L2667" i="17"/>
  <c r="M2667" i="17" s="1"/>
  <c r="L3039" i="17"/>
  <c r="M3039" i="17" s="1"/>
  <c r="L1585" i="17"/>
  <c r="M1585" i="17" s="1"/>
  <c r="L2322" i="17"/>
  <c r="M2322" i="17" s="1"/>
  <c r="L1214" i="17"/>
  <c r="M1214" i="17" s="1"/>
  <c r="L2659" i="17"/>
  <c r="M2659" i="17" s="1"/>
  <c r="L1951" i="17"/>
  <c r="M1951" i="17" s="1"/>
  <c r="L110" i="17"/>
  <c r="M110" i="17" s="1"/>
  <c r="L2308" i="17"/>
  <c r="M2308" i="17" s="1"/>
  <c r="L851" i="17"/>
  <c r="M851" i="17" s="1"/>
  <c r="L469" i="17"/>
  <c r="M469" i="17" s="1"/>
  <c r="L2320" i="17"/>
  <c r="M2320" i="17" s="1"/>
  <c r="L3028" i="17"/>
  <c r="M3028" i="17" s="1"/>
  <c r="L2683" i="17"/>
  <c r="M2683" i="17" s="1"/>
  <c r="L478" i="17"/>
  <c r="M478" i="17" s="1"/>
  <c r="L1203" i="17"/>
  <c r="M1203" i="17" s="1"/>
  <c r="L840" i="17"/>
  <c r="M840" i="17" s="1"/>
  <c r="L124" i="17"/>
  <c r="M124" i="17" s="1"/>
  <c r="L1582" i="17"/>
  <c r="M1582" i="17" s="1"/>
  <c r="L2668" i="17"/>
  <c r="M2668" i="17" s="1"/>
  <c r="L3040" i="17"/>
  <c r="M3040" i="17" s="1"/>
  <c r="L2297" i="17"/>
  <c r="M2297" i="17" s="1"/>
  <c r="L1930" i="17"/>
  <c r="M1930" i="17" s="1"/>
  <c r="L853" i="17"/>
  <c r="M853" i="17" s="1"/>
  <c r="L1213" i="17"/>
  <c r="M1213" i="17" s="1"/>
  <c r="L1946" i="17"/>
  <c r="M1946" i="17" s="1"/>
  <c r="L1566" i="17"/>
  <c r="M1566" i="17" s="1"/>
  <c r="L109" i="17"/>
  <c r="M109" i="17" s="1"/>
  <c r="L1583" i="17"/>
  <c r="M1583" i="17" s="1"/>
  <c r="L2682" i="17"/>
  <c r="M2682" i="17" s="1"/>
  <c r="L2299" i="17"/>
  <c r="M2299" i="17" s="1"/>
  <c r="L842" i="17"/>
  <c r="M842" i="17" s="1"/>
  <c r="L3044" i="17"/>
  <c r="M3044" i="17" s="1"/>
  <c r="L3403" i="17"/>
  <c r="M3403" i="17" s="1"/>
  <c r="L3048" i="17"/>
  <c r="M3048" i="17" s="1"/>
  <c r="L1932" i="17"/>
  <c r="M1932" i="17" s="1"/>
  <c r="L496" i="17"/>
  <c r="M496" i="17" s="1"/>
  <c r="L119" i="17"/>
  <c r="M119" i="17" s="1"/>
  <c r="L2661" i="17"/>
  <c r="M2661" i="17" s="1"/>
  <c r="L2675" i="17"/>
  <c r="M2675" i="17" s="1"/>
  <c r="L3415" i="17"/>
  <c r="M3415" i="17" s="1"/>
  <c r="L2306" i="17"/>
  <c r="M2306" i="17" s="1"/>
  <c r="L1209" i="17"/>
  <c r="M1209" i="17" s="1"/>
  <c r="L1570" i="17"/>
  <c r="M1570" i="17" s="1"/>
  <c r="L2311" i="17"/>
  <c r="M2311" i="17" s="1"/>
  <c r="L482" i="17"/>
  <c r="M482" i="17" s="1"/>
  <c r="L2302" i="17"/>
  <c r="M2302" i="17" s="1"/>
  <c r="L3390" i="17"/>
  <c r="M3390" i="17" s="1"/>
  <c r="L1572" i="17"/>
  <c r="M1572" i="17" s="1"/>
  <c r="L3032" i="17"/>
  <c r="M3032" i="17" s="1"/>
  <c r="L833" i="17"/>
  <c r="M833" i="17" s="1"/>
  <c r="L3402" i="17"/>
  <c r="M3402" i="17" s="1"/>
  <c r="L1931" i="17"/>
  <c r="M1931" i="17" s="1"/>
  <c r="L3047" i="17"/>
  <c r="M3047" i="17" s="1"/>
  <c r="L2672" i="17"/>
  <c r="M2672" i="17" s="1"/>
  <c r="L125" i="17"/>
  <c r="M125" i="17" s="1"/>
  <c r="L861" i="17"/>
  <c r="M861" i="17" s="1"/>
  <c r="L3042" i="17"/>
  <c r="M3042" i="17" s="1"/>
  <c r="L2674" i="17"/>
  <c r="M2674" i="17" s="1"/>
  <c r="L3414" i="17"/>
  <c r="M3414" i="17" s="1"/>
  <c r="L1957" i="17"/>
  <c r="M1957" i="17" s="1"/>
  <c r="L2305" i="17"/>
  <c r="M2305" i="17" s="1"/>
  <c r="L843" i="17"/>
  <c r="M843" i="17" s="1"/>
  <c r="L1571" i="17"/>
  <c r="M1571" i="17" s="1"/>
  <c r="L131" i="17"/>
  <c r="M131" i="17" s="1"/>
  <c r="L481" i="17"/>
  <c r="M481" i="17" s="1"/>
  <c r="L841" i="17"/>
  <c r="M841" i="17" s="1"/>
  <c r="L497" i="17"/>
  <c r="M497" i="17" s="1"/>
  <c r="L1201" i="17"/>
  <c r="M1201" i="17" s="1"/>
  <c r="L1226" i="17"/>
  <c r="M1226" i="17" s="1"/>
  <c r="L492" i="17"/>
  <c r="M492" i="17" s="1"/>
  <c r="L495" i="17"/>
  <c r="M495" i="17" s="1"/>
  <c r="L1199" i="17"/>
  <c r="M1199" i="17" s="1"/>
  <c r="L1227" i="17"/>
  <c r="M1227" i="17" s="1"/>
  <c r="L3401" i="17"/>
  <c r="M3401" i="17" s="1"/>
  <c r="L1956" i="17"/>
  <c r="M1956" i="17" s="1"/>
  <c r="L2304" i="17"/>
  <c r="M2304" i="17" s="1"/>
  <c r="L2671" i="17"/>
  <c r="M2671" i="17" s="1"/>
  <c r="L3031" i="17"/>
  <c r="M3031" i="17" s="1"/>
  <c r="L1576" i="17"/>
  <c r="M1576" i="17" s="1"/>
  <c r="L2303" i="17"/>
  <c r="M2303" i="17" s="1"/>
  <c r="L114" i="17"/>
  <c r="M114" i="17" s="1"/>
  <c r="L2673" i="17"/>
  <c r="M2673" i="17" s="1"/>
  <c r="L3413" i="17"/>
  <c r="M3413" i="17" s="1"/>
  <c r="L3391" i="17"/>
  <c r="M3391" i="17" s="1"/>
  <c r="L2676" i="17"/>
  <c r="M2676" i="17" s="1"/>
  <c r="L1934" i="17"/>
  <c r="M1934" i="17" s="1"/>
  <c r="L2312" i="17"/>
  <c r="M2312" i="17" s="1"/>
  <c r="L1575" i="17"/>
  <c r="M1575" i="17" s="1"/>
  <c r="L1947" i="17"/>
  <c r="M1947" i="17" s="1"/>
  <c r="L2688" i="17"/>
  <c r="M2688" i="17" s="1"/>
  <c r="L2660" i="17"/>
  <c r="M2660" i="17" s="1"/>
  <c r="L1577" i="17"/>
  <c r="M1577" i="17" s="1"/>
  <c r="L1948" i="17"/>
  <c r="M1948" i="17" s="1"/>
  <c r="L2318" i="17"/>
  <c r="M2318" i="17" s="1"/>
  <c r="L3406" i="17"/>
  <c r="M3406" i="17" s="1"/>
  <c r="L3400" i="17"/>
  <c r="M3400" i="17" s="1"/>
  <c r="L2670" i="17"/>
  <c r="M2670" i="17" s="1"/>
  <c r="L3025" i="17"/>
  <c r="M3025" i="17" s="1"/>
  <c r="L3392" i="17"/>
  <c r="M3392" i="17" s="1"/>
  <c r="L1573" i="17"/>
  <c r="M1573" i="17" s="1"/>
  <c r="L2677" i="17"/>
  <c r="M2677" i="17" s="1"/>
  <c r="L1200" i="17"/>
  <c r="M1200" i="17" s="1"/>
  <c r="L2313" i="17"/>
  <c r="M2313" i="17" s="1"/>
  <c r="L1587" i="17"/>
  <c r="M1587" i="17" s="1"/>
  <c r="L1949" i="17"/>
  <c r="M1949" i="17" s="1"/>
  <c r="L3409" i="17"/>
  <c r="M3409" i="17" s="1"/>
  <c r="L3404" i="17"/>
  <c r="M3404" i="17" s="1"/>
  <c r="L3034" i="17"/>
  <c r="M3034" i="17" s="1"/>
  <c r="L1202" i="17"/>
  <c r="M1202" i="17" s="1"/>
  <c r="L2314" i="17"/>
  <c r="M2314" i="17" s="1"/>
  <c r="L1588" i="17"/>
  <c r="M1588" i="17" s="1"/>
  <c r="L3410" i="17"/>
  <c r="M3410" i="17" s="1"/>
  <c r="L3416" i="17"/>
  <c r="M3416" i="17" s="1"/>
  <c r="L3393" i="17"/>
  <c r="M3393" i="17" s="1"/>
  <c r="L3049" i="17"/>
  <c r="M3049" i="17" s="1"/>
  <c r="L3035" i="17"/>
  <c r="M3035" i="17" s="1"/>
  <c r="L1215" i="17"/>
  <c r="M1215" i="17" s="1"/>
  <c r="L2315" i="17"/>
  <c r="M2315" i="17" s="1"/>
  <c r="L2294" i="17"/>
  <c r="M2294" i="17" s="1"/>
  <c r="L1589" i="17"/>
  <c r="M1589" i="17" s="1"/>
  <c r="L1225" i="17"/>
  <c r="M1225" i="17" s="1"/>
  <c r="L1955" i="17"/>
  <c r="M1955" i="17" s="1"/>
  <c r="L3405" i="17"/>
  <c r="M3405" i="17" s="1"/>
  <c r="L3033" i="17"/>
  <c r="M3033" i="17" s="1"/>
  <c r="L3050" i="17"/>
  <c r="M3050" i="17" s="1"/>
  <c r="L3036" i="17"/>
  <c r="M3036" i="17" s="1"/>
  <c r="L1216" i="17"/>
  <c r="M1216" i="17" s="1"/>
  <c r="L2316" i="17"/>
  <c r="M2316" i="17" s="1"/>
  <c r="L3417" i="17"/>
  <c r="M3417" i="17" s="1"/>
  <c r="L1574" i="17"/>
  <c r="M1574" i="17" s="1"/>
  <c r="L3053" i="17"/>
  <c r="M3053" i="17" s="1"/>
  <c r="L3026" i="17"/>
  <c r="M3026" i="17" s="1"/>
  <c r="L1933" i="17"/>
  <c r="M1933" i="17" s="1"/>
  <c r="L2662" i="17"/>
  <c r="M2662" i="17" s="1"/>
  <c r="L3046" i="17"/>
  <c r="M3046" i="17" s="1"/>
  <c r="L1935" i="17"/>
  <c r="M1935" i="17" s="1"/>
  <c r="L2686" i="17"/>
  <c r="M2686" i="17" s="1"/>
  <c r="L491" i="17"/>
  <c r="M491" i="17" s="1"/>
  <c r="L3399" i="17"/>
  <c r="M3399" i="17" s="1"/>
  <c r="L3037" i="17"/>
  <c r="M3037" i="17" s="1"/>
  <c r="L3054" i="17"/>
  <c r="M3054" i="17" s="1"/>
  <c r="L1217" i="17"/>
  <c r="M1217" i="17" s="1"/>
  <c r="L3029" i="17"/>
  <c r="M3029" i="17" s="1"/>
  <c r="L2678" i="17"/>
  <c r="M2678" i="17" s="1"/>
  <c r="L2664" i="17"/>
  <c r="M2664" i="17" s="1"/>
  <c r="L2300" i="17"/>
  <c r="M2300" i="17" s="1"/>
  <c r="L844" i="17"/>
  <c r="M844" i="17" s="1"/>
  <c r="L2317" i="17"/>
  <c r="M2317" i="17" s="1"/>
  <c r="L2666" i="17"/>
  <c r="M2666" i="17" s="1"/>
  <c r="L2663" i="17"/>
  <c r="M2663" i="17" s="1"/>
  <c r="L2665" i="17"/>
  <c r="M2665" i="17" s="1"/>
  <c r="L2685" i="17"/>
  <c r="M2685" i="17" s="1"/>
  <c r="L2687" i="17"/>
  <c r="M2687" i="17" s="1"/>
  <c r="L2301" i="17"/>
  <c r="M2301" i="17" s="1"/>
  <c r="L1937" i="17"/>
  <c r="M1937" i="17" s="1"/>
  <c r="L3407" i="17"/>
  <c r="M3407" i="17" s="1"/>
  <c r="L3045" i="17"/>
  <c r="M3045" i="17" s="1"/>
  <c r="L3038" i="17"/>
  <c r="M3038" i="17" s="1"/>
  <c r="L2684" i="17"/>
  <c r="M2684" i="17" s="1"/>
  <c r="L3408" i="17"/>
  <c r="M3408" i="17" s="1"/>
  <c r="F38" i="9"/>
  <c r="P34" i="9"/>
  <c r="E72" i="19" s="1"/>
  <c r="Q112" i="10"/>
  <c r="P71" i="19" l="1"/>
  <c r="M90" i="19"/>
  <c r="J71" i="19"/>
  <c r="G90" i="19"/>
  <c r="H72" i="19"/>
  <c r="H71" i="19" s="1"/>
  <c r="T71" i="19"/>
  <c r="Q90" i="19"/>
  <c r="U71" i="19"/>
  <c r="R90" i="19"/>
  <c r="S71" i="19"/>
  <c r="P90" i="19"/>
  <c r="I72" i="19"/>
  <c r="G72" i="19"/>
  <c r="G71" i="19" s="1"/>
  <c r="M71" i="19"/>
  <c r="J90" i="19"/>
  <c r="O71" i="19"/>
  <c r="L90" i="19"/>
  <c r="R71" i="19"/>
  <c r="O90" i="19"/>
  <c r="Q71" i="19"/>
  <c r="N90" i="19"/>
  <c r="N71" i="19"/>
  <c r="K90" i="19"/>
  <c r="L463" i="17"/>
  <c r="M463" i="17" s="1"/>
  <c r="L1183" i="17"/>
  <c r="M1183" i="17" s="1"/>
  <c r="L80" i="17"/>
  <c r="M80" i="17" s="1"/>
  <c r="L85" i="17"/>
  <c r="M85" i="17" s="1"/>
  <c r="L1543" i="17"/>
  <c r="M1543" i="17" s="1"/>
  <c r="L437" i="17"/>
  <c r="M437" i="17" s="1"/>
  <c r="L821" i="17"/>
  <c r="M821" i="17" s="1"/>
  <c r="L87" i="17"/>
  <c r="M87" i="17" s="1"/>
  <c r="L1195" i="17"/>
  <c r="M1195" i="17" s="1"/>
  <c r="L92" i="17"/>
  <c r="M92" i="17" s="1"/>
  <c r="L812" i="17"/>
  <c r="M812" i="17" s="1"/>
  <c r="L101" i="17"/>
  <c r="M101" i="17" s="1"/>
  <c r="L1555" i="17"/>
  <c r="M1555" i="17" s="1"/>
  <c r="L455" i="17"/>
  <c r="M455" i="17" s="1"/>
  <c r="L3375" i="17"/>
  <c r="M3375" i="17" s="1"/>
  <c r="L824" i="17"/>
  <c r="M824" i="17" s="1"/>
  <c r="L82" i="17"/>
  <c r="M82" i="17" s="1"/>
  <c r="L802" i="17"/>
  <c r="M802" i="17" s="1"/>
  <c r="L94" i="17"/>
  <c r="M94" i="17" s="1"/>
  <c r="L814" i="17"/>
  <c r="M814" i="17" s="1"/>
  <c r="L1902" i="17"/>
  <c r="M1902" i="17" s="1"/>
  <c r="L86" i="17"/>
  <c r="M86" i="17" s="1"/>
  <c r="L79" i="17"/>
  <c r="M79" i="17" s="1"/>
  <c r="L826" i="17"/>
  <c r="M826" i="17" s="1"/>
  <c r="L1170" i="17"/>
  <c r="M1170" i="17" s="1"/>
  <c r="L1914" i="17"/>
  <c r="M1914" i="17" s="1"/>
  <c r="L102" i="17"/>
  <c r="M102" i="17" s="1"/>
  <c r="L3376" i="17"/>
  <c r="M3376" i="17" s="1"/>
  <c r="L3372" i="17"/>
  <c r="M3372" i="17" s="1"/>
  <c r="L91" i="17"/>
  <c r="M91" i="17" s="1"/>
  <c r="L811" i="17"/>
  <c r="M811" i="17" s="1"/>
  <c r="L804" i="17"/>
  <c r="M804" i="17" s="1"/>
  <c r="L1188" i="17"/>
  <c r="M1188" i="17" s="1"/>
  <c r="L1926" i="17"/>
  <c r="M1926" i="17" s="1"/>
  <c r="L3359" i="17"/>
  <c r="M3359" i="17" s="1"/>
  <c r="L1918" i="17"/>
  <c r="M1918" i="17" s="1"/>
  <c r="L2650" i="17"/>
  <c r="M2650" i="17" s="1"/>
  <c r="L823" i="17"/>
  <c r="M823" i="17" s="1"/>
  <c r="L440" i="17"/>
  <c r="M440" i="17" s="1"/>
  <c r="L452" i="17"/>
  <c r="M452" i="17" s="1"/>
  <c r="L1172" i="17"/>
  <c r="M1172" i="17" s="1"/>
  <c r="L450" i="17"/>
  <c r="M450" i="17" s="1"/>
  <c r="L1173" i="17"/>
  <c r="M1173" i="17" s="1"/>
  <c r="L1915" i="17"/>
  <c r="M1915" i="17" s="1"/>
  <c r="L1176" i="17"/>
  <c r="M1176" i="17" s="1"/>
  <c r="L464" i="17"/>
  <c r="M464" i="17" s="1"/>
  <c r="L1184" i="17"/>
  <c r="M1184" i="17" s="1"/>
  <c r="L81" i="17"/>
  <c r="M81" i="17" s="1"/>
  <c r="L442" i="17"/>
  <c r="M442" i="17" s="1"/>
  <c r="L805" i="17"/>
  <c r="M805" i="17" s="1"/>
  <c r="L1189" i="17"/>
  <c r="M1189" i="17" s="1"/>
  <c r="L1927" i="17"/>
  <c r="M1927" i="17" s="1"/>
  <c r="L3374" i="17"/>
  <c r="M3374" i="17" s="1"/>
  <c r="L3373" i="17"/>
  <c r="M3373" i="17" s="1"/>
  <c r="L439" i="17"/>
  <c r="M439" i="17" s="1"/>
  <c r="L1174" i="17"/>
  <c r="M1174" i="17" s="1"/>
  <c r="L445" i="17"/>
  <c r="M445" i="17" s="1"/>
  <c r="L446" i="17"/>
  <c r="M446" i="17" s="1"/>
  <c r="L1906" i="17"/>
  <c r="M1906" i="17" s="1"/>
  <c r="L1907" i="17"/>
  <c r="M1907" i="17" s="1"/>
  <c r="L1186" i="17"/>
  <c r="M1186" i="17" s="1"/>
  <c r="L1175" i="17"/>
  <c r="M1175" i="17" s="1"/>
  <c r="L1904" i="17"/>
  <c r="M1904" i="17" s="1"/>
  <c r="L438" i="17"/>
  <c r="M438" i="17" s="1"/>
  <c r="L460" i="17"/>
  <c r="M460" i="17" s="1"/>
  <c r="L461" i="17"/>
  <c r="M461" i="17" s="1"/>
  <c r="L1922" i="17"/>
  <c r="M1922" i="17" s="1"/>
  <c r="L1923" i="17"/>
  <c r="M1923" i="17" s="1"/>
  <c r="L1190" i="17"/>
  <c r="M1190" i="17" s="1"/>
  <c r="L1916" i="17"/>
  <c r="M1916" i="17" s="1"/>
  <c r="L456" i="17"/>
  <c r="M456" i="17" s="1"/>
  <c r="L75" i="17"/>
  <c r="M75" i="17" s="1"/>
  <c r="L76" i="17"/>
  <c r="M76" i="17" s="1"/>
  <c r="L2271" i="17"/>
  <c r="M2271" i="17" s="1"/>
  <c r="L2272" i="17"/>
  <c r="M2272" i="17" s="1"/>
  <c r="L1908" i="17"/>
  <c r="M1908" i="17" s="1"/>
  <c r="L84" i="17"/>
  <c r="M84" i="17" s="1"/>
  <c r="L819" i="17"/>
  <c r="M819" i="17" s="1"/>
  <c r="L1928" i="17"/>
  <c r="M1928" i="17" s="1"/>
  <c r="L1905" i="17"/>
  <c r="M1905" i="17" s="1"/>
  <c r="L95" i="17"/>
  <c r="M95" i="17" s="1"/>
  <c r="L96" i="17"/>
  <c r="M96" i="17" s="1"/>
  <c r="L2283" i="17"/>
  <c r="M2283" i="17" s="1"/>
  <c r="L3003" i="17"/>
  <c r="M3003" i="17" s="1"/>
  <c r="L2284" i="17"/>
  <c r="M2284" i="17" s="1"/>
  <c r="L3004" i="17"/>
  <c r="M3004" i="17" s="1"/>
  <c r="L1924" i="17"/>
  <c r="M1924" i="17" s="1"/>
  <c r="L100" i="17"/>
  <c r="M100" i="17" s="1"/>
  <c r="L820" i="17"/>
  <c r="M820" i="17" s="1"/>
  <c r="L807" i="17"/>
  <c r="M807" i="17" s="1"/>
  <c r="L1917" i="17"/>
  <c r="M1917" i="17" s="1"/>
  <c r="L441" i="17"/>
  <c r="M441" i="17" s="1"/>
  <c r="L1546" i="17"/>
  <c r="M1546" i="17" s="1"/>
  <c r="L3015" i="17"/>
  <c r="M3015" i="17" s="1"/>
  <c r="L1547" i="17"/>
  <c r="M1547" i="17" s="1"/>
  <c r="L3016" i="17"/>
  <c r="M3016" i="17" s="1"/>
  <c r="L2273" i="17"/>
  <c r="M2273" i="17" s="1"/>
  <c r="L1544" i="17"/>
  <c r="M1544" i="17" s="1"/>
  <c r="L1903" i="17"/>
  <c r="M1903" i="17" s="1"/>
  <c r="L88" i="17"/>
  <c r="M88" i="17" s="1"/>
  <c r="L73" i="17"/>
  <c r="M73" i="17" s="1"/>
  <c r="L77" i="17"/>
  <c r="M77" i="17" s="1"/>
  <c r="L1542" i="17"/>
  <c r="M1542" i="17" s="1"/>
  <c r="L1191" i="17"/>
  <c r="M1191" i="17" s="1"/>
  <c r="L1533" i="17"/>
  <c r="M1533" i="17" s="1"/>
  <c r="L89" i="17"/>
  <c r="M89" i="17" s="1"/>
  <c r="L97" i="17"/>
  <c r="M97" i="17" s="1"/>
  <c r="L2631" i="17"/>
  <c r="M2631" i="17" s="1"/>
  <c r="L2632" i="17"/>
  <c r="M2632" i="17" s="1"/>
  <c r="L828" i="17"/>
  <c r="M828" i="17" s="1"/>
  <c r="L1196" i="17"/>
  <c r="M1196" i="17" s="1"/>
  <c r="L806" i="17"/>
  <c r="M806" i="17" s="1"/>
  <c r="L1557" i="17"/>
  <c r="M1557" i="17" s="1"/>
  <c r="L2274" i="17"/>
  <c r="M2274" i="17" s="1"/>
  <c r="L2994" i="17"/>
  <c r="M2994" i="17" s="1"/>
  <c r="L830" i="17"/>
  <c r="M830" i="17" s="1"/>
  <c r="L1920" i="17"/>
  <c r="M1920" i="17" s="1"/>
  <c r="L1919" i="17"/>
  <c r="M1919" i="17" s="1"/>
  <c r="L93" i="17"/>
  <c r="M93" i="17" s="1"/>
  <c r="L1182" i="17"/>
  <c r="M1182" i="17" s="1"/>
  <c r="L2286" i="17"/>
  <c r="M2286" i="17" s="1"/>
  <c r="L3006" i="17"/>
  <c r="M3006" i="17" s="1"/>
  <c r="L1167" i="17"/>
  <c r="M1167" i="17" s="1"/>
  <c r="L1168" i="17"/>
  <c r="M1168" i="17" s="1"/>
  <c r="L2643" i="17"/>
  <c r="M2643" i="17" s="1"/>
  <c r="L443" i="17"/>
  <c r="M443" i="17" s="1"/>
  <c r="L1549" i="17"/>
  <c r="M1549" i="17" s="1"/>
  <c r="L3018" i="17"/>
  <c r="M3018" i="17" s="1"/>
  <c r="L2635" i="17"/>
  <c r="M2635" i="17" s="1"/>
  <c r="L1193" i="17"/>
  <c r="M1193" i="17" s="1"/>
  <c r="L98" i="17"/>
  <c r="M98" i="17" s="1"/>
  <c r="L451" i="17"/>
  <c r="M451" i="17" s="1"/>
  <c r="L457" i="17"/>
  <c r="M457" i="17" s="1"/>
  <c r="L74" i="17"/>
  <c r="M74" i="17" s="1"/>
  <c r="L2655" i="17"/>
  <c r="M2655" i="17" s="1"/>
  <c r="L803" i="17"/>
  <c r="M803" i="17" s="1"/>
  <c r="L1192" i="17"/>
  <c r="M1192" i="17" s="1"/>
  <c r="L2647" i="17"/>
  <c r="M2647" i="17" s="1"/>
  <c r="L78" i="17"/>
  <c r="M78" i="17" s="1"/>
  <c r="L83" i="17"/>
  <c r="M83" i="17" s="1"/>
  <c r="L90" i="17"/>
  <c r="M90" i="17" s="1"/>
  <c r="L825" i="17"/>
  <c r="M825" i="17" s="1"/>
  <c r="L829" i="17"/>
  <c r="M829" i="17" s="1"/>
  <c r="L1171" i="17"/>
  <c r="M1171" i="17" s="1"/>
  <c r="L454" i="17"/>
  <c r="M454" i="17" s="1"/>
  <c r="L453" i="17"/>
  <c r="M453" i="17" s="1"/>
  <c r="L2644" i="17"/>
  <c r="M2644" i="17" s="1"/>
  <c r="L466" i="17"/>
  <c r="M466" i="17" s="1"/>
  <c r="L822" i="17"/>
  <c r="M822" i="17" s="1"/>
  <c r="L72" i="17"/>
  <c r="M72" i="17" s="1"/>
  <c r="L1562" i="17"/>
  <c r="M1562" i="17" s="1"/>
  <c r="L2656" i="17"/>
  <c r="M2656" i="17" s="1"/>
  <c r="L2285" i="17"/>
  <c r="M2285" i="17" s="1"/>
  <c r="L2634" i="17"/>
  <c r="M2634" i="17" s="1"/>
  <c r="L1910" i="17"/>
  <c r="M1910" i="17" s="1"/>
  <c r="L827" i="17"/>
  <c r="M827" i="17" s="1"/>
  <c r="L1548" i="17"/>
  <c r="M1548" i="17" s="1"/>
  <c r="L1187" i="17"/>
  <c r="M1187" i="17" s="1"/>
  <c r="L2646" i="17"/>
  <c r="M2646" i="17" s="1"/>
  <c r="L2263" i="17"/>
  <c r="M2263" i="17" s="1"/>
  <c r="L1556" i="17"/>
  <c r="M1556" i="17" s="1"/>
  <c r="L2658" i="17"/>
  <c r="M2658" i="17" s="1"/>
  <c r="L2275" i="17"/>
  <c r="M2275" i="17" s="1"/>
  <c r="L467" i="17"/>
  <c r="M467" i="17" s="1"/>
  <c r="L1181" i="17"/>
  <c r="M1181" i="17" s="1"/>
  <c r="L1185" i="17"/>
  <c r="M1185" i="17" s="1"/>
  <c r="L2645" i="17"/>
  <c r="M2645" i="17" s="1"/>
  <c r="L1909" i="17"/>
  <c r="M1909" i="17" s="1"/>
  <c r="L444" i="17"/>
  <c r="M444" i="17" s="1"/>
  <c r="L1550" i="17"/>
  <c r="M1550" i="17" s="1"/>
  <c r="L2657" i="17"/>
  <c r="M2657" i="17" s="1"/>
  <c r="L459" i="17"/>
  <c r="M459" i="17" s="1"/>
  <c r="L1178" i="17"/>
  <c r="M1178" i="17" s="1"/>
  <c r="L3366" i="17"/>
  <c r="M3366" i="17" s="1"/>
  <c r="L2653" i="17"/>
  <c r="M2653" i="17" s="1"/>
  <c r="L2289" i="17"/>
  <c r="M2289" i="17" s="1"/>
  <c r="L2996" i="17"/>
  <c r="M2996" i="17" s="1"/>
  <c r="L1534" i="17"/>
  <c r="M1534" i="17" s="1"/>
  <c r="L2287" i="17"/>
  <c r="M2287" i="17" s="1"/>
  <c r="L447" i="17"/>
  <c r="M447" i="17" s="1"/>
  <c r="L1559" i="17"/>
  <c r="M1559" i="17" s="1"/>
  <c r="L2280" i="17"/>
  <c r="M2280" i="17" s="1"/>
  <c r="L3378" i="17"/>
  <c r="M3378" i="17" s="1"/>
  <c r="L1536" i="17"/>
  <c r="M1536" i="17" s="1"/>
  <c r="L1194" i="17"/>
  <c r="M1194" i="17" s="1"/>
  <c r="L3012" i="17"/>
  <c r="M3012" i="17" s="1"/>
  <c r="L1925" i="17"/>
  <c r="M1925" i="17" s="1"/>
  <c r="L813" i="17"/>
  <c r="M813" i="17" s="1"/>
  <c r="L99" i="17"/>
  <c r="M99" i="17" s="1"/>
  <c r="L1900" i="17"/>
  <c r="M1900" i="17" s="1"/>
  <c r="L3008" i="17"/>
  <c r="M3008" i="17" s="1"/>
  <c r="L2630" i="17"/>
  <c r="M2630" i="17" s="1"/>
  <c r="L2266" i="17"/>
  <c r="M2266" i="17" s="1"/>
  <c r="L1563" i="17"/>
  <c r="M1563" i="17" s="1"/>
  <c r="L3024" i="17"/>
  <c r="M3024" i="17" s="1"/>
  <c r="L2652" i="17"/>
  <c r="M2652" i="17" s="1"/>
  <c r="L2288" i="17"/>
  <c r="M2288" i="17" s="1"/>
  <c r="L3369" i="17"/>
  <c r="M3369" i="17" s="1"/>
  <c r="L817" i="17"/>
  <c r="M817" i="17" s="1"/>
  <c r="L3365" i="17"/>
  <c r="M3365" i="17" s="1"/>
  <c r="L1535" i="17"/>
  <c r="M1535" i="17" s="1"/>
  <c r="L1180" i="17"/>
  <c r="M1180" i="17" s="1"/>
  <c r="L3011" i="17"/>
  <c r="M3011" i="17" s="1"/>
  <c r="L3381" i="17"/>
  <c r="M3381" i="17" s="1"/>
  <c r="L815" i="17"/>
  <c r="M815" i="17" s="1"/>
  <c r="L462" i="17"/>
  <c r="M462" i="17" s="1"/>
  <c r="L1179" i="17"/>
  <c r="M1179" i="17" s="1"/>
  <c r="L3377" i="17"/>
  <c r="M3377" i="17" s="1"/>
  <c r="L2639" i="17"/>
  <c r="M2639" i="17" s="1"/>
  <c r="L2265" i="17"/>
  <c r="M2265" i="17" s="1"/>
  <c r="L810" i="17"/>
  <c r="M810" i="17" s="1"/>
  <c r="L449" i="17"/>
  <c r="M449" i="17" s="1"/>
  <c r="L458" i="17"/>
  <c r="M458" i="17" s="1"/>
  <c r="L1177" i="17"/>
  <c r="M1177" i="17" s="1"/>
  <c r="L2629" i="17"/>
  <c r="M2629" i="17" s="1"/>
  <c r="L3389" i="17"/>
  <c r="M3389" i="17" s="1"/>
  <c r="L1921" i="17"/>
  <c r="M1921" i="17" s="1"/>
  <c r="L2282" i="17"/>
  <c r="M2282" i="17" s="1"/>
  <c r="L2995" i="17"/>
  <c r="M2995" i="17" s="1"/>
  <c r="L832" i="17"/>
  <c r="M832" i="17" s="1"/>
  <c r="L2651" i="17"/>
  <c r="M2651" i="17" s="1"/>
  <c r="L3013" i="17"/>
  <c r="M3013" i="17" s="1"/>
  <c r="L1169" i="17"/>
  <c r="M1169" i="17" s="1"/>
  <c r="L1545" i="17"/>
  <c r="M1545" i="17" s="1"/>
  <c r="L831" i="17"/>
  <c r="M831" i="17" s="1"/>
  <c r="L448" i="17"/>
  <c r="M448" i="17" s="1"/>
  <c r="L3009" i="17"/>
  <c r="M3009" i="17" s="1"/>
  <c r="L3007" i="17"/>
  <c r="M3007" i="17" s="1"/>
  <c r="L3368" i="17"/>
  <c r="M3368" i="17" s="1"/>
  <c r="L2638" i="17"/>
  <c r="M2638" i="17" s="1"/>
  <c r="L1197" i="17"/>
  <c r="M1197" i="17" s="1"/>
  <c r="L2269" i="17"/>
  <c r="M2269" i="17" s="1"/>
  <c r="L1541" i="17"/>
  <c r="M1541" i="17" s="1"/>
  <c r="L1912" i="17"/>
  <c r="M1912" i="17" s="1"/>
  <c r="L3019" i="17"/>
  <c r="M3019" i="17" s="1"/>
  <c r="L3380" i="17"/>
  <c r="M3380" i="17" s="1"/>
  <c r="L1537" i="17"/>
  <c r="M1537" i="17" s="1"/>
  <c r="L2291" i="17"/>
  <c r="M2291" i="17" s="1"/>
  <c r="L2998" i="17"/>
  <c r="M2998" i="17" s="1"/>
  <c r="L2270" i="17"/>
  <c r="M2270" i="17" s="1"/>
  <c r="L1551" i="17"/>
  <c r="M1551" i="17" s="1"/>
  <c r="L1913" i="17"/>
  <c r="M1913" i="17" s="1"/>
  <c r="L3014" i="17"/>
  <c r="M3014" i="17" s="1"/>
  <c r="L2292" i="17"/>
  <c r="M2292" i="17" s="1"/>
  <c r="L2999" i="17"/>
  <c r="M2999" i="17" s="1"/>
  <c r="L2276" i="17"/>
  <c r="M2276" i="17" s="1"/>
  <c r="L465" i="17"/>
  <c r="M465" i="17" s="1"/>
  <c r="L1552" i="17"/>
  <c r="M1552" i="17" s="1"/>
  <c r="L3384" i="17"/>
  <c r="M3384" i="17" s="1"/>
  <c r="L3002" i="17"/>
  <c r="M3002" i="17" s="1"/>
  <c r="L3383" i="17"/>
  <c r="M3383" i="17" s="1"/>
  <c r="L808" i="17"/>
  <c r="M808" i="17" s="1"/>
  <c r="L2264" i="17"/>
  <c r="M2264" i="17" s="1"/>
  <c r="L3017" i="17"/>
  <c r="M3017" i="17" s="1"/>
  <c r="L2293" i="17"/>
  <c r="M2293" i="17" s="1"/>
  <c r="L3000" i="17"/>
  <c r="M3000" i="17" s="1"/>
  <c r="L2277" i="17"/>
  <c r="M2277" i="17" s="1"/>
  <c r="L1553" i="17"/>
  <c r="M1553" i="17" s="1"/>
  <c r="L3388" i="17"/>
  <c r="M3388" i="17" s="1"/>
  <c r="L3387" i="17"/>
  <c r="M3387" i="17" s="1"/>
  <c r="L3362" i="17"/>
  <c r="M3362" i="17" s="1"/>
  <c r="L2628" i="17"/>
  <c r="M2628" i="17" s="1"/>
  <c r="L3361" i="17"/>
  <c r="M3361" i="17" s="1"/>
  <c r="L1554" i="17"/>
  <c r="M1554" i="17" s="1"/>
  <c r="L809" i="17"/>
  <c r="M809" i="17" s="1"/>
  <c r="L2281" i="17"/>
  <c r="M2281" i="17" s="1"/>
  <c r="L2267" i="17"/>
  <c r="M2267" i="17" s="1"/>
  <c r="L2997" i="17"/>
  <c r="M2997" i="17" s="1"/>
  <c r="L3020" i="17"/>
  <c r="M3020" i="17" s="1"/>
  <c r="L3001" i="17"/>
  <c r="M3001" i="17" s="1"/>
  <c r="L818" i="17"/>
  <c r="M818" i="17" s="1"/>
  <c r="L2278" i="17"/>
  <c r="M2278" i="17" s="1"/>
  <c r="L3370" i="17"/>
  <c r="M3370" i="17" s="1"/>
  <c r="L816" i="17"/>
  <c r="M816" i="17" s="1"/>
  <c r="L1538" i="17"/>
  <c r="M1538" i="17" s="1"/>
  <c r="L1540" i="17"/>
  <c r="M1540" i="17" s="1"/>
  <c r="L3010" i="17"/>
  <c r="M3010" i="17" s="1"/>
  <c r="L2640" i="17"/>
  <c r="M2640" i="17" s="1"/>
  <c r="L1560" i="17"/>
  <c r="M1560" i="17" s="1"/>
  <c r="L2641" i="17"/>
  <c r="M2641" i="17" s="1"/>
  <c r="L3367" i="17"/>
  <c r="M3367" i="17" s="1"/>
  <c r="L2637" i="17"/>
  <c r="M2637" i="17" s="1"/>
  <c r="L2268" i="17"/>
  <c r="M2268" i="17" s="1"/>
  <c r="L1901" i="17"/>
  <c r="M1901" i="17" s="1"/>
  <c r="L3021" i="17"/>
  <c r="M3021" i="17" s="1"/>
  <c r="L3385" i="17"/>
  <c r="M3385" i="17" s="1"/>
  <c r="L1899" i="17"/>
  <c r="M1899" i="17" s="1"/>
  <c r="L3363" i="17"/>
  <c r="M3363" i="17" s="1"/>
  <c r="L3371" i="17"/>
  <c r="M3371" i="17" s="1"/>
  <c r="L2279" i="17"/>
  <c r="M2279" i="17" s="1"/>
  <c r="L3382" i="17"/>
  <c r="M3382" i="17" s="1"/>
  <c r="L3379" i="17"/>
  <c r="M3379" i="17" s="1"/>
  <c r="L2654" i="17"/>
  <c r="M2654" i="17" s="1"/>
  <c r="L2290" i="17"/>
  <c r="M2290" i="17" s="1"/>
  <c r="L3360" i="17"/>
  <c r="M3360" i="17" s="1"/>
  <c r="L1558" i="17"/>
  <c r="M1558" i="17" s="1"/>
  <c r="L1911" i="17"/>
  <c r="M1911" i="17" s="1"/>
  <c r="L2642" i="17"/>
  <c r="M2642" i="17" s="1"/>
  <c r="L3023" i="17"/>
  <c r="M3023" i="17" s="1"/>
  <c r="L2649" i="17"/>
  <c r="M2649" i="17" s="1"/>
  <c r="L2648" i="17"/>
  <c r="M2648" i="17" s="1"/>
  <c r="L3022" i="17"/>
  <c r="M3022" i="17" s="1"/>
  <c r="L2633" i="17"/>
  <c r="M2633" i="17" s="1"/>
  <c r="L1561" i="17"/>
  <c r="M1561" i="17" s="1"/>
  <c r="L3005" i="17"/>
  <c r="M3005" i="17" s="1"/>
  <c r="L3386" i="17"/>
  <c r="M3386" i="17" s="1"/>
  <c r="L1898" i="17"/>
  <c r="M1898" i="17" s="1"/>
  <c r="L1539" i="17"/>
  <c r="M1539" i="17" s="1"/>
  <c r="L3364" i="17"/>
  <c r="M3364" i="17" s="1"/>
  <c r="L2636" i="17"/>
  <c r="M2636" i="17" s="1"/>
  <c r="I71" i="19" l="1"/>
  <c r="E90" i="19"/>
  <c r="D32" i="20" s="1"/>
  <c r="E51" i="6"/>
  <c r="P91" i="6"/>
  <c r="E88" i="6"/>
  <c r="F92" i="6" s="1"/>
  <c r="L32" i="19" s="1"/>
  <c r="W4" i="17" s="1"/>
  <c r="O81" i="17" l="1"/>
  <c r="O93" i="17"/>
  <c r="O73" i="17"/>
  <c r="O85" i="17"/>
  <c r="O97" i="17"/>
  <c r="O72" i="17"/>
  <c r="O87" i="17"/>
  <c r="O101" i="17"/>
  <c r="O439" i="17"/>
  <c r="O451" i="17"/>
  <c r="O463" i="17"/>
  <c r="O811" i="17"/>
  <c r="O823" i="17"/>
  <c r="O1171" i="17"/>
  <c r="O1183" i="17"/>
  <c r="O1195" i="17"/>
  <c r="O74" i="17"/>
  <c r="O88" i="17"/>
  <c r="O102" i="17"/>
  <c r="O440" i="17"/>
  <c r="O452" i="17"/>
  <c r="O464" i="17"/>
  <c r="O812" i="17"/>
  <c r="O824" i="17"/>
  <c r="O75" i="17"/>
  <c r="O89" i="17"/>
  <c r="O76" i="17"/>
  <c r="O90" i="17"/>
  <c r="O442" i="17"/>
  <c r="O454" i="17"/>
  <c r="O466" i="17"/>
  <c r="O802" i="17"/>
  <c r="O814" i="17"/>
  <c r="O826" i="17"/>
  <c r="O1174" i="17"/>
  <c r="O1186" i="17"/>
  <c r="O77" i="17"/>
  <c r="O91" i="17"/>
  <c r="O78" i="17"/>
  <c r="O92" i="17"/>
  <c r="O79" i="17"/>
  <c r="O94" i="17"/>
  <c r="O80" i="17"/>
  <c r="O95" i="17"/>
  <c r="O84" i="17"/>
  <c r="O444" i="17"/>
  <c r="O459" i="17"/>
  <c r="O810" i="17"/>
  <c r="O828" i="17"/>
  <c r="O1170" i="17"/>
  <c r="O1185" i="17"/>
  <c r="O1535" i="17"/>
  <c r="O1547" i="17"/>
  <c r="O1559" i="17"/>
  <c r="O1907" i="17"/>
  <c r="O1919" i="17"/>
  <c r="O86" i="17"/>
  <c r="O445" i="17"/>
  <c r="O460" i="17"/>
  <c r="O813" i="17"/>
  <c r="O829" i="17"/>
  <c r="O1172" i="17"/>
  <c r="O1187" i="17"/>
  <c r="O1536" i="17"/>
  <c r="O1548" i="17"/>
  <c r="O1560" i="17"/>
  <c r="O1908" i="17"/>
  <c r="O1920" i="17"/>
  <c r="O96" i="17"/>
  <c r="O446" i="17"/>
  <c r="O461" i="17"/>
  <c r="O815" i="17"/>
  <c r="O830" i="17"/>
  <c r="O1173" i="17"/>
  <c r="O1188" i="17"/>
  <c r="O1537" i="17"/>
  <c r="O1549" i="17"/>
  <c r="O1561" i="17"/>
  <c r="O1909" i="17"/>
  <c r="O1921" i="17"/>
  <c r="O98" i="17"/>
  <c r="O447" i="17"/>
  <c r="O462" i="17"/>
  <c r="O816" i="17"/>
  <c r="O831" i="17"/>
  <c r="O1175" i="17"/>
  <c r="O1189" i="17"/>
  <c r="O99" i="17"/>
  <c r="O448" i="17"/>
  <c r="O465" i="17"/>
  <c r="O817" i="17"/>
  <c r="O832" i="17"/>
  <c r="O1176" i="17"/>
  <c r="O1190" i="17"/>
  <c r="O100" i="17"/>
  <c r="O449" i="17"/>
  <c r="O467" i="17"/>
  <c r="O803" i="17"/>
  <c r="O818" i="17"/>
  <c r="O1177" i="17"/>
  <c r="O1191" i="17"/>
  <c r="O450" i="17"/>
  <c r="O804" i="17"/>
  <c r="O819" i="17"/>
  <c r="O1178" i="17"/>
  <c r="O1192" i="17"/>
  <c r="O453" i="17"/>
  <c r="O805" i="17"/>
  <c r="O820" i="17"/>
  <c r="O1179" i="17"/>
  <c r="O1193" i="17"/>
  <c r="O82" i="17"/>
  <c r="O441" i="17"/>
  <c r="O457" i="17"/>
  <c r="O808" i="17"/>
  <c r="O825" i="17"/>
  <c r="O438" i="17"/>
  <c r="O822" i="17"/>
  <c r="O1182" i="17"/>
  <c r="O1540" i="17"/>
  <c r="O1555" i="17"/>
  <c r="O1906" i="17"/>
  <c r="O1924" i="17"/>
  <c r="O2274" i="17"/>
  <c r="O2286" i="17"/>
  <c r="O2634" i="17"/>
  <c r="O2646" i="17"/>
  <c r="O2658" i="17"/>
  <c r="O2994" i="17"/>
  <c r="O3006" i="17"/>
  <c r="O3018" i="17"/>
  <c r="O83" i="17"/>
  <c r="O443" i="17"/>
  <c r="O827" i="17"/>
  <c r="O1184" i="17"/>
  <c r="O1541" i="17"/>
  <c r="O1556" i="17"/>
  <c r="O1910" i="17"/>
  <c r="O1925" i="17"/>
  <c r="O2263" i="17"/>
  <c r="O2275" i="17"/>
  <c r="O2287" i="17"/>
  <c r="O2635" i="17"/>
  <c r="O2647" i="17"/>
  <c r="O2995" i="17"/>
  <c r="O3007" i="17"/>
  <c r="O3019" i="17"/>
  <c r="O455" i="17"/>
  <c r="O1194" i="17"/>
  <c r="O1542" i="17"/>
  <c r="O1557" i="17"/>
  <c r="O1911" i="17"/>
  <c r="O1926" i="17"/>
  <c r="O2264" i="17"/>
  <c r="O2276" i="17"/>
  <c r="O2288" i="17"/>
  <c r="O456" i="17"/>
  <c r="O1196" i="17"/>
  <c r="O1543" i="17"/>
  <c r="O1558" i="17"/>
  <c r="O1912" i="17"/>
  <c r="O1927" i="17"/>
  <c r="O2265" i="17"/>
  <c r="O2277" i="17"/>
  <c r="O2289" i="17"/>
  <c r="O458" i="17"/>
  <c r="O1197" i="17"/>
  <c r="O1544" i="17"/>
  <c r="O1562" i="17"/>
  <c r="O1898" i="17"/>
  <c r="O1913" i="17"/>
  <c r="O1928" i="17"/>
  <c r="O1545" i="17"/>
  <c r="O1563" i="17"/>
  <c r="O1899" i="17"/>
  <c r="O1914" i="17"/>
  <c r="O2267" i="17"/>
  <c r="O2279" i="17"/>
  <c r="O2291" i="17"/>
  <c r="O1546" i="17"/>
  <c r="O1900" i="17"/>
  <c r="O1915" i="17"/>
  <c r="O2268" i="17"/>
  <c r="O2280" i="17"/>
  <c r="O2292" i="17"/>
  <c r="O1167" i="17"/>
  <c r="O1550" i="17"/>
  <c r="O1901" i="17"/>
  <c r="O1916" i="17"/>
  <c r="O806" i="17"/>
  <c r="O1168" i="17"/>
  <c r="O1533" i="17"/>
  <c r="O1551" i="17"/>
  <c r="O1902" i="17"/>
  <c r="O1917" i="17"/>
  <c r="O2270" i="17"/>
  <c r="O2282" i="17"/>
  <c r="O809" i="17"/>
  <c r="O1180" i="17"/>
  <c r="O2281" i="17"/>
  <c r="O2632" i="17"/>
  <c r="O2648" i="17"/>
  <c r="O3008" i="17"/>
  <c r="O3022" i="17"/>
  <c r="O3368" i="17"/>
  <c r="O3380" i="17"/>
  <c r="O2283" i="17"/>
  <c r="O2633" i="17"/>
  <c r="O2649" i="17"/>
  <c r="O3009" i="17"/>
  <c r="O3023" i="17"/>
  <c r="O3369" i="17"/>
  <c r="O3381" i="17"/>
  <c r="O807" i="17"/>
  <c r="O1169" i="17"/>
  <c r="O2284" i="17"/>
  <c r="O2636" i="17"/>
  <c r="O2650" i="17"/>
  <c r="O2996" i="17"/>
  <c r="O3010" i="17"/>
  <c r="O3024" i="17"/>
  <c r="O3370" i="17"/>
  <c r="O3382" i="17"/>
  <c r="O437" i="17"/>
  <c r="O821" i="17"/>
  <c r="O1181" i="17"/>
  <c r="O1903" i="17"/>
  <c r="O2285" i="17"/>
  <c r="O2637" i="17"/>
  <c r="O2651" i="17"/>
  <c r="O1904" i="17"/>
  <c r="O2290" i="17"/>
  <c r="O2638" i="17"/>
  <c r="O2652" i="17"/>
  <c r="O1905" i="17"/>
  <c r="O2293" i="17"/>
  <c r="O2639" i="17"/>
  <c r="O2653" i="17"/>
  <c r="O1534" i="17"/>
  <c r="O1918" i="17"/>
  <c r="O2266" i="17"/>
  <c r="O2640" i="17"/>
  <c r="O2654" i="17"/>
  <c r="O1538" i="17"/>
  <c r="O1922" i="17"/>
  <c r="O2269" i="17"/>
  <c r="O2641" i="17"/>
  <c r="O2655" i="17"/>
  <c r="O1553" i="17"/>
  <c r="O2273" i="17"/>
  <c r="O2630" i="17"/>
  <c r="O2644" i="17"/>
  <c r="O1554" i="17"/>
  <c r="O1539" i="17"/>
  <c r="O2657" i="17"/>
  <c r="O3012" i="17"/>
  <c r="O3366" i="17"/>
  <c r="O3384" i="17"/>
  <c r="O1552" i="17"/>
  <c r="O3013" i="17"/>
  <c r="O3367" i="17"/>
  <c r="O3385" i="17"/>
  <c r="O2997" i="17"/>
  <c r="O3014" i="17"/>
  <c r="O3371" i="17"/>
  <c r="O3386" i="17"/>
  <c r="O2998" i="17"/>
  <c r="O3015" i="17"/>
  <c r="O3372" i="17"/>
  <c r="O3387" i="17"/>
  <c r="O2999" i="17"/>
  <c r="O3016" i="17"/>
  <c r="O3373" i="17"/>
  <c r="O3388" i="17"/>
  <c r="O1923" i="17"/>
  <c r="O2271" i="17"/>
  <c r="O2628" i="17"/>
  <c r="O3000" i="17"/>
  <c r="O3017" i="17"/>
  <c r="O3359" i="17"/>
  <c r="O3374" i="17"/>
  <c r="O3389" i="17"/>
  <c r="O2272" i="17"/>
  <c r="O2629" i="17"/>
  <c r="O3001" i="17"/>
  <c r="O3020" i="17"/>
  <c r="O3360" i="17"/>
  <c r="O3375" i="17"/>
  <c r="O2278" i="17"/>
  <c r="O2631" i="17"/>
  <c r="O3002" i="17"/>
  <c r="O3021" i="17"/>
  <c r="O3361" i="17"/>
  <c r="O3376" i="17"/>
  <c r="O2642" i="17"/>
  <c r="O3003" i="17"/>
  <c r="O3362" i="17"/>
  <c r="O3377" i="17"/>
  <c r="O2645" i="17"/>
  <c r="O3005" i="17"/>
  <c r="O3364" i="17"/>
  <c r="O3379" i="17"/>
  <c r="O3004" i="17"/>
  <c r="O3011" i="17"/>
  <c r="O3378" i="17"/>
  <c r="O3383" i="17"/>
  <c r="O3363" i="17"/>
  <c r="O3365" i="17"/>
  <c r="O2643" i="17"/>
  <c r="O2656" i="17"/>
  <c r="F96" i="6"/>
  <c r="L31" i="19"/>
  <c r="H92" i="6"/>
  <c r="N32" i="19" s="1"/>
  <c r="Y4" i="17" s="1"/>
  <c r="K92" i="6"/>
  <c r="Q32" i="19" s="1"/>
  <c r="AB4" i="17" s="1"/>
  <c r="L92" i="6"/>
  <c r="R32" i="19" s="1"/>
  <c r="AC4" i="17" s="1"/>
  <c r="G92" i="6"/>
  <c r="M32" i="19" s="1"/>
  <c r="X4" i="17" s="1"/>
  <c r="I92" i="6"/>
  <c r="O32" i="19" s="1"/>
  <c r="Z4" i="17" s="1"/>
  <c r="J92" i="6"/>
  <c r="P32" i="19" s="1"/>
  <c r="AA4" i="17" s="1"/>
  <c r="M92" i="6"/>
  <c r="S32" i="19" s="1"/>
  <c r="AD4" i="17" s="1"/>
  <c r="N92" i="6"/>
  <c r="T32" i="19" s="1"/>
  <c r="AE4" i="17" s="1"/>
  <c r="O92" i="6"/>
  <c r="U32" i="19" s="1"/>
  <c r="AF4" i="17" s="1"/>
  <c r="D92" i="6"/>
  <c r="J32" i="19" s="1"/>
  <c r="U4" i="17" s="1"/>
  <c r="E92" i="6"/>
  <c r="K32" i="19" s="1"/>
  <c r="V4" i="17" s="1"/>
  <c r="O45" i="17" l="1"/>
  <c r="O57" i="17"/>
  <c r="O69" i="17"/>
  <c r="O49" i="17"/>
  <c r="O61" i="17"/>
  <c r="O43" i="17"/>
  <c r="O58" i="17"/>
  <c r="O415" i="17"/>
  <c r="O427" i="17"/>
  <c r="O775" i="17"/>
  <c r="O787" i="17"/>
  <c r="O799" i="17"/>
  <c r="O1147" i="17"/>
  <c r="O1159" i="17"/>
  <c r="O44" i="17"/>
  <c r="O59" i="17"/>
  <c r="O416" i="17"/>
  <c r="O428" i="17"/>
  <c r="O776" i="17"/>
  <c r="O788" i="17"/>
  <c r="O800" i="17"/>
  <c r="O46" i="17"/>
  <c r="O60" i="17"/>
  <c r="O47" i="17"/>
  <c r="O62" i="17"/>
  <c r="O418" i="17"/>
  <c r="O430" i="17"/>
  <c r="O778" i="17"/>
  <c r="O790" i="17"/>
  <c r="O1150" i="17"/>
  <c r="O1162" i="17"/>
  <c r="O48" i="17"/>
  <c r="O63" i="17"/>
  <c r="O50" i="17"/>
  <c r="O64" i="17"/>
  <c r="O51" i="17"/>
  <c r="O65" i="17"/>
  <c r="O52" i="17"/>
  <c r="O66" i="17"/>
  <c r="O411" i="17"/>
  <c r="O426" i="17"/>
  <c r="O780" i="17"/>
  <c r="O795" i="17"/>
  <c r="O1142" i="17"/>
  <c r="O1156" i="17"/>
  <c r="O1511" i="17"/>
  <c r="O1523" i="17"/>
  <c r="O1871" i="17"/>
  <c r="O1883" i="17"/>
  <c r="O1895" i="17"/>
  <c r="O2243" i="17"/>
  <c r="O412" i="17"/>
  <c r="O429" i="17"/>
  <c r="O781" i="17"/>
  <c r="O796" i="17"/>
  <c r="O1143" i="17"/>
  <c r="O1157" i="17"/>
  <c r="O1512" i="17"/>
  <c r="O1524" i="17"/>
  <c r="O1872" i="17"/>
  <c r="O1884" i="17"/>
  <c r="O1896" i="17"/>
  <c r="O53" i="17"/>
  <c r="O413" i="17"/>
  <c r="O431" i="17"/>
  <c r="O782" i="17"/>
  <c r="O797" i="17"/>
  <c r="O1144" i="17"/>
  <c r="O1158" i="17"/>
  <c r="O1513" i="17"/>
  <c r="O1525" i="17"/>
  <c r="O1873" i="17"/>
  <c r="O1885" i="17"/>
  <c r="O1897" i="17"/>
  <c r="O54" i="17"/>
  <c r="O414" i="17"/>
  <c r="O432" i="17"/>
  <c r="O783" i="17"/>
  <c r="O798" i="17"/>
  <c r="O1145" i="17"/>
  <c r="O1160" i="17"/>
  <c r="O55" i="17"/>
  <c r="O417" i="17"/>
  <c r="O433" i="17"/>
  <c r="O784" i="17"/>
  <c r="O801" i="17"/>
  <c r="O1146" i="17"/>
  <c r="O1161" i="17"/>
  <c r="O56" i="17"/>
  <c r="O419" i="17"/>
  <c r="O434" i="17"/>
  <c r="O785" i="17"/>
  <c r="O1148" i="17"/>
  <c r="O1163" i="17"/>
  <c r="O67" i="17"/>
  <c r="O420" i="17"/>
  <c r="O435" i="17"/>
  <c r="O786" i="17"/>
  <c r="O1149" i="17"/>
  <c r="O1164" i="17"/>
  <c r="O68" i="17"/>
  <c r="O421" i="17"/>
  <c r="O436" i="17"/>
  <c r="O789" i="17"/>
  <c r="O1151" i="17"/>
  <c r="O1165" i="17"/>
  <c r="O409" i="17"/>
  <c r="O424" i="17"/>
  <c r="O777" i="17"/>
  <c r="O793" i="17"/>
  <c r="O1140" i="17"/>
  <c r="O71" i="17"/>
  <c r="O1139" i="17"/>
  <c r="O1507" i="17"/>
  <c r="O1522" i="17"/>
  <c r="O1876" i="17"/>
  <c r="O1891" i="17"/>
  <c r="O2237" i="17"/>
  <c r="O2250" i="17"/>
  <c r="O2262" i="17"/>
  <c r="O2610" i="17"/>
  <c r="O2622" i="17"/>
  <c r="O2970" i="17"/>
  <c r="O2982" i="17"/>
  <c r="O1141" i="17"/>
  <c r="O1508" i="17"/>
  <c r="O1526" i="17"/>
  <c r="O1877" i="17"/>
  <c r="O1892" i="17"/>
  <c r="O2238" i="17"/>
  <c r="O2251" i="17"/>
  <c r="O2611" i="17"/>
  <c r="O2623" i="17"/>
  <c r="O2971" i="17"/>
  <c r="O2983" i="17"/>
  <c r="O1152" i="17"/>
  <c r="O1509" i="17"/>
  <c r="O1527" i="17"/>
  <c r="O1878" i="17"/>
  <c r="O1893" i="17"/>
  <c r="O2239" i="17"/>
  <c r="O2252" i="17"/>
  <c r="O774" i="17"/>
  <c r="O1153" i="17"/>
  <c r="O1510" i="17"/>
  <c r="O1528" i="17"/>
  <c r="O1879" i="17"/>
  <c r="O1894" i="17"/>
  <c r="O2240" i="17"/>
  <c r="O2253" i="17"/>
  <c r="O779" i="17"/>
  <c r="O1154" i="17"/>
  <c r="O1514" i="17"/>
  <c r="O1529" i="17"/>
  <c r="O1880" i="17"/>
  <c r="O791" i="17"/>
  <c r="O1155" i="17"/>
  <c r="O1515" i="17"/>
  <c r="O1530" i="17"/>
  <c r="O1881" i="17"/>
  <c r="O2242" i="17"/>
  <c r="O2255" i="17"/>
  <c r="O792" i="17"/>
  <c r="O1166" i="17"/>
  <c r="O1516" i="17"/>
  <c r="O1531" i="17"/>
  <c r="O1882" i="17"/>
  <c r="O2244" i="17"/>
  <c r="O2256" i="17"/>
  <c r="O410" i="17"/>
  <c r="O794" i="17"/>
  <c r="O1517" i="17"/>
  <c r="O1532" i="17"/>
  <c r="O1886" i="17"/>
  <c r="O422" i="17"/>
  <c r="O1518" i="17"/>
  <c r="O1887" i="17"/>
  <c r="O2246" i="17"/>
  <c r="O2258" i="17"/>
  <c r="O425" i="17"/>
  <c r="O1504" i="17"/>
  <c r="O1888" i="17"/>
  <c r="O2249" i="17"/>
  <c r="O2604" i="17"/>
  <c r="O2618" i="17"/>
  <c r="O2978" i="17"/>
  <c r="O2992" i="17"/>
  <c r="O3332" i="17"/>
  <c r="O3344" i="17"/>
  <c r="O3356" i="17"/>
  <c r="O1505" i="17"/>
  <c r="O1889" i="17"/>
  <c r="O2254" i="17"/>
  <c r="O2605" i="17"/>
  <c r="O2619" i="17"/>
  <c r="O2965" i="17"/>
  <c r="O2979" i="17"/>
  <c r="O2993" i="17"/>
  <c r="O3333" i="17"/>
  <c r="O3345" i="17"/>
  <c r="O3357" i="17"/>
  <c r="O423" i="17"/>
  <c r="O1506" i="17"/>
  <c r="O1890" i="17"/>
  <c r="O2257" i="17"/>
  <c r="O2606" i="17"/>
  <c r="O2620" i="17"/>
  <c r="O2966" i="17"/>
  <c r="O2980" i="17"/>
  <c r="O3334" i="17"/>
  <c r="O3346" i="17"/>
  <c r="O3358" i="17"/>
  <c r="O1519" i="17"/>
  <c r="O2259" i="17"/>
  <c r="O2607" i="17"/>
  <c r="O2621" i="17"/>
  <c r="O1520" i="17"/>
  <c r="O2260" i="17"/>
  <c r="O2608" i="17"/>
  <c r="O2624" i="17"/>
  <c r="O1521" i="17"/>
  <c r="O2261" i="17"/>
  <c r="O2609" i="17"/>
  <c r="O2625" i="17"/>
  <c r="O2235" i="17"/>
  <c r="O2612" i="17"/>
  <c r="O2626" i="17"/>
  <c r="O70" i="17"/>
  <c r="O2236" i="17"/>
  <c r="O2613" i="17"/>
  <c r="O2627" i="17"/>
  <c r="O1874" i="17"/>
  <c r="O2247" i="17"/>
  <c r="O2602" i="17"/>
  <c r="O2616" i="17"/>
  <c r="O2601" i="17"/>
  <c r="O2973" i="17"/>
  <c r="O2990" i="17"/>
  <c r="O3336" i="17"/>
  <c r="O3351" i="17"/>
  <c r="O2603" i="17"/>
  <c r="O2974" i="17"/>
  <c r="O2991" i="17"/>
  <c r="O3337" i="17"/>
  <c r="O3352" i="17"/>
  <c r="O2241" i="17"/>
  <c r="O2614" i="17"/>
  <c r="O2975" i="17"/>
  <c r="O3338" i="17"/>
  <c r="O3353" i="17"/>
  <c r="O1870" i="17"/>
  <c r="O2245" i="17"/>
  <c r="O2615" i="17"/>
  <c r="O2976" i="17"/>
  <c r="O3339" i="17"/>
  <c r="O3354" i="17"/>
  <c r="O1875" i="17"/>
  <c r="O2248" i="17"/>
  <c r="O2617" i="17"/>
  <c r="O2977" i="17"/>
  <c r="O3340" i="17"/>
  <c r="O3355" i="17"/>
  <c r="O2981" i="17"/>
  <c r="O3341" i="17"/>
  <c r="O2984" i="17"/>
  <c r="O3342" i="17"/>
  <c r="O2985" i="17"/>
  <c r="O3343" i="17"/>
  <c r="O2967" i="17"/>
  <c r="O2986" i="17"/>
  <c r="O3347" i="17"/>
  <c r="O2969" i="17"/>
  <c r="O2988" i="17"/>
  <c r="O3331" i="17"/>
  <c r="O3349" i="17"/>
  <c r="O2968" i="17"/>
  <c r="O2972" i="17"/>
  <c r="O2987" i="17"/>
  <c r="O2989" i="17"/>
  <c r="O3335" i="17"/>
  <c r="O3348" i="17"/>
  <c r="O2600" i="17"/>
  <c r="O3350" i="17"/>
  <c r="O355" i="17"/>
  <c r="O367" i="17"/>
  <c r="O715" i="17"/>
  <c r="O727" i="17"/>
  <c r="O739" i="17"/>
  <c r="O1087" i="17"/>
  <c r="O1099" i="17"/>
  <c r="O356" i="17"/>
  <c r="O368" i="17"/>
  <c r="O716" i="17"/>
  <c r="O728" i="17"/>
  <c r="O740" i="17"/>
  <c r="O1088" i="17"/>
  <c r="O358" i="17"/>
  <c r="O370" i="17"/>
  <c r="O718" i="17"/>
  <c r="O730" i="17"/>
  <c r="O742" i="17"/>
  <c r="O1078" i="17"/>
  <c r="O1090" i="17"/>
  <c r="O1102" i="17"/>
  <c r="O348" i="17"/>
  <c r="O363" i="17"/>
  <c r="O714" i="17"/>
  <c r="O732" i="17"/>
  <c r="O1083" i="17"/>
  <c r="O1098" i="17"/>
  <c r="O1451" i="17"/>
  <c r="O1463" i="17"/>
  <c r="O1811" i="17"/>
  <c r="O1823" i="17"/>
  <c r="O1835" i="17"/>
  <c r="O2183" i="17"/>
  <c r="O2195" i="17"/>
  <c r="O349" i="17"/>
  <c r="O364" i="17"/>
  <c r="O717" i="17"/>
  <c r="O733" i="17"/>
  <c r="O1084" i="17"/>
  <c r="O1100" i="17"/>
  <c r="O1452" i="17"/>
  <c r="O1464" i="17"/>
  <c r="O1812" i="17"/>
  <c r="O1824" i="17"/>
  <c r="O1836" i="17"/>
  <c r="O350" i="17"/>
  <c r="O365" i="17"/>
  <c r="O719" i="17"/>
  <c r="O734" i="17"/>
  <c r="O1085" i="17"/>
  <c r="O1101" i="17"/>
  <c r="O1453" i="17"/>
  <c r="O1465" i="17"/>
  <c r="O1813" i="17"/>
  <c r="O1825" i="17"/>
  <c r="O1837" i="17"/>
  <c r="O2173" i="17"/>
  <c r="O2185" i="17"/>
  <c r="O2197" i="17"/>
  <c r="O351" i="17"/>
  <c r="O366" i="17"/>
  <c r="O720" i="17"/>
  <c r="O735" i="17"/>
  <c r="O1086" i="17"/>
  <c r="O1103" i="17"/>
  <c r="O352" i="17"/>
  <c r="O369" i="17"/>
  <c r="O721" i="17"/>
  <c r="O736" i="17"/>
  <c r="O1089" i="17"/>
  <c r="O1104" i="17"/>
  <c r="O353" i="17"/>
  <c r="O371" i="17"/>
  <c r="O722" i="17"/>
  <c r="O737" i="17"/>
  <c r="O1091" i="17"/>
  <c r="O1105" i="17"/>
  <c r="O354" i="17"/>
  <c r="O372" i="17"/>
  <c r="O723" i="17"/>
  <c r="O738" i="17"/>
  <c r="O1092" i="17"/>
  <c r="O1106" i="17"/>
  <c r="O357" i="17"/>
  <c r="O373" i="17"/>
  <c r="O724" i="17"/>
  <c r="O741" i="17"/>
  <c r="O1077" i="17"/>
  <c r="O1093" i="17"/>
  <c r="O1107" i="17"/>
  <c r="O361" i="17"/>
  <c r="O376" i="17"/>
  <c r="O712" i="17"/>
  <c r="O729" i="17"/>
  <c r="O1081" i="17"/>
  <c r="O1096" i="17"/>
  <c r="O375" i="17"/>
  <c r="O1080" i="17"/>
  <c r="O1444" i="17"/>
  <c r="O1459" i="17"/>
  <c r="O1810" i="17"/>
  <c r="O1828" i="17"/>
  <c r="O2179" i="17"/>
  <c r="O2193" i="17"/>
  <c r="O2538" i="17"/>
  <c r="O2550" i="17"/>
  <c r="O2562" i="17"/>
  <c r="O2910" i="17"/>
  <c r="O2922" i="17"/>
  <c r="O377" i="17"/>
  <c r="O1082" i="17"/>
  <c r="O1445" i="17"/>
  <c r="O1460" i="17"/>
  <c r="O1814" i="17"/>
  <c r="O1829" i="17"/>
  <c r="O2180" i="17"/>
  <c r="O2194" i="17"/>
  <c r="O2539" i="17"/>
  <c r="O2551" i="17"/>
  <c r="O2563" i="17"/>
  <c r="O2911" i="17"/>
  <c r="O2923" i="17"/>
  <c r="O1094" i="17"/>
  <c r="O1446" i="17"/>
  <c r="O1461" i="17"/>
  <c r="O1815" i="17"/>
  <c r="O1830" i="17"/>
  <c r="O2181" i="17"/>
  <c r="O2196" i="17"/>
  <c r="O1095" i="17"/>
  <c r="O1447" i="17"/>
  <c r="O1462" i="17"/>
  <c r="O1816" i="17"/>
  <c r="O1831" i="17"/>
  <c r="O2182" i="17"/>
  <c r="O2198" i="17"/>
  <c r="O713" i="17"/>
  <c r="O1097" i="17"/>
  <c r="O1448" i="17"/>
  <c r="O1466" i="17"/>
  <c r="O1817" i="17"/>
  <c r="O1832" i="17"/>
  <c r="O725" i="17"/>
  <c r="O1449" i="17"/>
  <c r="O1467" i="17"/>
  <c r="O1818" i="17"/>
  <c r="O1833" i="17"/>
  <c r="O2186" i="17"/>
  <c r="O2200" i="17"/>
  <c r="O726" i="17"/>
  <c r="O1450" i="17"/>
  <c r="O1468" i="17"/>
  <c r="O1819" i="17"/>
  <c r="O1834" i="17"/>
  <c r="O2187" i="17"/>
  <c r="O2201" i="17"/>
  <c r="O347" i="17"/>
  <c r="O731" i="17"/>
  <c r="O1454" i="17"/>
  <c r="O1469" i="17"/>
  <c r="O1820" i="17"/>
  <c r="O1838" i="17"/>
  <c r="O359" i="17"/>
  <c r="O1455" i="17"/>
  <c r="O1470" i="17"/>
  <c r="O1821" i="17"/>
  <c r="O2175" i="17"/>
  <c r="O2189" i="17"/>
  <c r="O2203" i="17"/>
  <c r="O362" i="17"/>
  <c r="O360" i="17"/>
  <c r="O1822" i="17"/>
  <c r="O2184" i="17"/>
  <c r="O2546" i="17"/>
  <c r="O2560" i="17"/>
  <c r="O2906" i="17"/>
  <c r="O2920" i="17"/>
  <c r="O3272" i="17"/>
  <c r="O3284" i="17"/>
  <c r="O3296" i="17"/>
  <c r="O3644" i="17"/>
  <c r="O3656" i="17"/>
  <c r="O374" i="17"/>
  <c r="O1442" i="17"/>
  <c r="O1826" i="17"/>
  <c r="O2188" i="17"/>
  <c r="O2547" i="17"/>
  <c r="O2561" i="17"/>
  <c r="O2907" i="17"/>
  <c r="O2921" i="17"/>
  <c r="O3273" i="17"/>
  <c r="O3285" i="17"/>
  <c r="O3297" i="17"/>
  <c r="O3645" i="17"/>
  <c r="O3657" i="17"/>
  <c r="O1443" i="17"/>
  <c r="O1827" i="17"/>
  <c r="O2190" i="17"/>
  <c r="O2548" i="17"/>
  <c r="O2564" i="17"/>
  <c r="O2908" i="17"/>
  <c r="O2924" i="17"/>
  <c r="O3274" i="17"/>
  <c r="O3286" i="17"/>
  <c r="O3298" i="17"/>
  <c r="O3634" i="17"/>
  <c r="O3646" i="17"/>
  <c r="O3658" i="17"/>
  <c r="O1456" i="17"/>
  <c r="O2191" i="17"/>
  <c r="O2549" i="17"/>
  <c r="O2565" i="17"/>
  <c r="O2909" i="17"/>
  <c r="O2925" i="17"/>
  <c r="O1457" i="17"/>
  <c r="O2192" i="17"/>
  <c r="O2552" i="17"/>
  <c r="O2566" i="17"/>
  <c r="O2912" i="17"/>
  <c r="O2926" i="17"/>
  <c r="O1458" i="17"/>
  <c r="O2199" i="17"/>
  <c r="O2553" i="17"/>
  <c r="O2567" i="17"/>
  <c r="O2913" i="17"/>
  <c r="O2927" i="17"/>
  <c r="O1471" i="17"/>
  <c r="O2202" i="17"/>
  <c r="O2540" i="17"/>
  <c r="O2554" i="17"/>
  <c r="O2568" i="17"/>
  <c r="O2914" i="17"/>
  <c r="O2928" i="17"/>
  <c r="O1472" i="17"/>
  <c r="O2541" i="17"/>
  <c r="O2555" i="17"/>
  <c r="O1808" i="17"/>
  <c r="O2177" i="17"/>
  <c r="O2544" i="17"/>
  <c r="O2558" i="17"/>
  <c r="O1079" i="17"/>
  <c r="O2543" i="17"/>
  <c r="O2915" i="17"/>
  <c r="O3270" i="17"/>
  <c r="O3288" i="17"/>
  <c r="O3639" i="17"/>
  <c r="O3654" i="17"/>
  <c r="O1809" i="17"/>
  <c r="O2545" i="17"/>
  <c r="O2916" i="17"/>
  <c r="O3271" i="17"/>
  <c r="O3289" i="17"/>
  <c r="O3640" i="17"/>
  <c r="O3655" i="17"/>
  <c r="O2556" i="17"/>
  <c r="O2917" i="17"/>
  <c r="O3275" i="17"/>
  <c r="O3290" i="17"/>
  <c r="O3641" i="17"/>
  <c r="O3659" i="17"/>
  <c r="O2557" i="17"/>
  <c r="O2918" i="17"/>
  <c r="O3276" i="17"/>
  <c r="O3291" i="17"/>
  <c r="O3642" i="17"/>
  <c r="O3660" i="17"/>
  <c r="O2559" i="17"/>
  <c r="O2919" i="17"/>
  <c r="O3277" i="17"/>
  <c r="O3292" i="17"/>
  <c r="O3643" i="17"/>
  <c r="O3661" i="17"/>
  <c r="O2929" i="17"/>
  <c r="O3278" i="17"/>
  <c r="O3293" i="17"/>
  <c r="O3647" i="17"/>
  <c r="O3662" i="17"/>
  <c r="O2930" i="17"/>
  <c r="O3279" i="17"/>
  <c r="O3294" i="17"/>
  <c r="O3648" i="17"/>
  <c r="O3663" i="17"/>
  <c r="O2931" i="17"/>
  <c r="O3280" i="17"/>
  <c r="O3295" i="17"/>
  <c r="O3649" i="17"/>
  <c r="O3664" i="17"/>
  <c r="O2174" i="17"/>
  <c r="O2932" i="17"/>
  <c r="O3281" i="17"/>
  <c r="O3299" i="17"/>
  <c r="O3635" i="17"/>
  <c r="O3650" i="17"/>
  <c r="O11" i="17"/>
  <c r="O2178" i="17"/>
  <c r="O2904" i="17"/>
  <c r="O3283" i="17"/>
  <c r="O2542" i="17"/>
  <c r="O2176" i="17"/>
  <c r="O3636" i="17"/>
  <c r="O3637" i="17"/>
  <c r="O2933" i="17"/>
  <c r="O3282" i="17"/>
  <c r="O3652" i="17"/>
  <c r="O3287" i="17"/>
  <c r="O3653" i="17"/>
  <c r="O3651" i="17"/>
  <c r="O2903" i="17"/>
  <c r="O2905" i="17"/>
  <c r="O3638" i="17"/>
  <c r="O3269" i="17"/>
  <c r="O319" i="17"/>
  <c r="O331" i="17"/>
  <c r="O343" i="17"/>
  <c r="O691" i="17"/>
  <c r="O703" i="17"/>
  <c r="O1051" i="17"/>
  <c r="O1063" i="17"/>
  <c r="O1075" i="17"/>
  <c r="O320" i="17"/>
  <c r="O332" i="17"/>
  <c r="O344" i="17"/>
  <c r="O692" i="17"/>
  <c r="O704" i="17"/>
  <c r="O1052" i="17"/>
  <c r="O1064" i="17"/>
  <c r="O1076" i="17"/>
  <c r="O322" i="17"/>
  <c r="O334" i="17"/>
  <c r="O346" i="17"/>
  <c r="O682" i="17"/>
  <c r="O694" i="17"/>
  <c r="O706" i="17"/>
  <c r="O1054" i="17"/>
  <c r="O1066" i="17"/>
  <c r="O330" i="17"/>
  <c r="O684" i="17"/>
  <c r="O699" i="17"/>
  <c r="O1050" i="17"/>
  <c r="O1068" i="17"/>
  <c r="O1415" i="17"/>
  <c r="O1427" i="17"/>
  <c r="O1439" i="17"/>
  <c r="O1787" i="17"/>
  <c r="O1799" i="17"/>
  <c r="O2147" i="17"/>
  <c r="O2159" i="17"/>
  <c r="O2171" i="17"/>
  <c r="O333" i="17"/>
  <c r="O685" i="17"/>
  <c r="O700" i="17"/>
  <c r="O1053" i="17"/>
  <c r="O1069" i="17"/>
  <c r="O1416" i="17"/>
  <c r="O1428" i="17"/>
  <c r="O1440" i="17"/>
  <c r="O1788" i="17"/>
  <c r="O1800" i="17"/>
  <c r="O317" i="17"/>
  <c r="O335" i="17"/>
  <c r="O686" i="17"/>
  <c r="O701" i="17"/>
  <c r="O1055" i="17"/>
  <c r="O1070" i="17"/>
  <c r="O1417" i="17"/>
  <c r="O1429" i="17"/>
  <c r="O1441" i="17"/>
  <c r="O1789" i="17"/>
  <c r="O1801" i="17"/>
  <c r="O2149" i="17"/>
  <c r="O2161" i="17"/>
  <c r="O318" i="17"/>
  <c r="O336" i="17"/>
  <c r="O687" i="17"/>
  <c r="O702" i="17"/>
  <c r="O1056" i="17"/>
  <c r="O1071" i="17"/>
  <c r="O321" i="17"/>
  <c r="O337" i="17"/>
  <c r="O688" i="17"/>
  <c r="O705" i="17"/>
  <c r="O1057" i="17"/>
  <c r="O1072" i="17"/>
  <c r="O323" i="17"/>
  <c r="O338" i="17"/>
  <c r="O689" i="17"/>
  <c r="O707" i="17"/>
  <c r="O1058" i="17"/>
  <c r="O1073" i="17"/>
  <c r="O324" i="17"/>
  <c r="O339" i="17"/>
  <c r="O690" i="17"/>
  <c r="O708" i="17"/>
  <c r="O1059" i="17"/>
  <c r="O1074" i="17"/>
  <c r="O325" i="17"/>
  <c r="O340" i="17"/>
  <c r="O693" i="17"/>
  <c r="O709" i="17"/>
  <c r="O1060" i="17"/>
  <c r="O328" i="17"/>
  <c r="O345" i="17"/>
  <c r="O697" i="17"/>
  <c r="O1048" i="17"/>
  <c r="O1065" i="17"/>
  <c r="O696" i="17"/>
  <c r="O1426" i="17"/>
  <c r="O1780" i="17"/>
  <c r="O1795" i="17"/>
  <c r="O2151" i="17"/>
  <c r="O2165" i="17"/>
  <c r="O2514" i="17"/>
  <c r="O2526" i="17"/>
  <c r="O2874" i="17"/>
  <c r="O2886" i="17"/>
  <c r="O2898" i="17"/>
  <c r="O698" i="17"/>
  <c r="O1412" i="17"/>
  <c r="O1430" i="17"/>
  <c r="O1781" i="17"/>
  <c r="O1796" i="17"/>
  <c r="O2152" i="17"/>
  <c r="O2166" i="17"/>
  <c r="O2515" i="17"/>
  <c r="O2527" i="17"/>
  <c r="O2875" i="17"/>
  <c r="O2887" i="17"/>
  <c r="O2899" i="17"/>
  <c r="O326" i="17"/>
  <c r="O710" i="17"/>
  <c r="O1413" i="17"/>
  <c r="O1431" i="17"/>
  <c r="O1782" i="17"/>
  <c r="O1797" i="17"/>
  <c r="O2153" i="17"/>
  <c r="O2167" i="17"/>
  <c r="O327" i="17"/>
  <c r="O711" i="17"/>
  <c r="O1414" i="17"/>
  <c r="O1432" i="17"/>
  <c r="O1783" i="17"/>
  <c r="O1798" i="17"/>
  <c r="O2154" i="17"/>
  <c r="O2168" i="17"/>
  <c r="O329" i="17"/>
  <c r="O1418" i="17"/>
  <c r="O1433" i="17"/>
  <c r="O1784" i="17"/>
  <c r="O1802" i="17"/>
  <c r="O341" i="17"/>
  <c r="O1419" i="17"/>
  <c r="O1434" i="17"/>
  <c r="O1785" i="17"/>
  <c r="O1803" i="17"/>
  <c r="O2156" i="17"/>
  <c r="O2170" i="17"/>
  <c r="O342" i="17"/>
  <c r="O1047" i="17"/>
  <c r="O1420" i="17"/>
  <c r="O1435" i="17"/>
  <c r="O1786" i="17"/>
  <c r="O1804" i="17"/>
  <c r="O2143" i="17"/>
  <c r="O2157" i="17"/>
  <c r="O2172" i="17"/>
  <c r="O1049" i="17"/>
  <c r="O1421" i="17"/>
  <c r="O1436" i="17"/>
  <c r="O1790" i="17"/>
  <c r="O1805" i="17"/>
  <c r="O2144" i="17"/>
  <c r="O2158" i="17"/>
  <c r="O1061" i="17"/>
  <c r="O1422" i="17"/>
  <c r="O1437" i="17"/>
  <c r="O1791" i="17"/>
  <c r="O1806" i="17"/>
  <c r="O2145" i="17"/>
  <c r="O2160" i="17"/>
  <c r="O683" i="17"/>
  <c r="O1067" i="17"/>
  <c r="O1438" i="17"/>
  <c r="O2146" i="17"/>
  <c r="O2518" i="17"/>
  <c r="O2532" i="17"/>
  <c r="O2878" i="17"/>
  <c r="O2892" i="17"/>
  <c r="O3248" i="17"/>
  <c r="O3260" i="17"/>
  <c r="O3608" i="17"/>
  <c r="O3620" i="17"/>
  <c r="O3632" i="17"/>
  <c r="O2148" i="17"/>
  <c r="O2519" i="17"/>
  <c r="O2533" i="17"/>
  <c r="O2879" i="17"/>
  <c r="O2893" i="17"/>
  <c r="O3249" i="17"/>
  <c r="O3261" i="17"/>
  <c r="O3609" i="17"/>
  <c r="O3621" i="17"/>
  <c r="O3633" i="17"/>
  <c r="O2150" i="17"/>
  <c r="O2520" i="17"/>
  <c r="O2534" i="17"/>
  <c r="O2880" i="17"/>
  <c r="O2894" i="17"/>
  <c r="O3250" i="17"/>
  <c r="O3262" i="17"/>
  <c r="O3610" i="17"/>
  <c r="O3622" i="17"/>
  <c r="O2155" i="17"/>
  <c r="O2521" i="17"/>
  <c r="O2535" i="17"/>
  <c r="O2881" i="17"/>
  <c r="O2895" i="17"/>
  <c r="O1778" i="17"/>
  <c r="O2162" i="17"/>
  <c r="O2508" i="17"/>
  <c r="O2522" i="17"/>
  <c r="O2536" i="17"/>
  <c r="O2882" i="17"/>
  <c r="O2896" i="17"/>
  <c r="O1779" i="17"/>
  <c r="O2163" i="17"/>
  <c r="O2509" i="17"/>
  <c r="O2523" i="17"/>
  <c r="O2537" i="17"/>
  <c r="O2883" i="17"/>
  <c r="O2897" i="17"/>
  <c r="O1792" i="17"/>
  <c r="O2164" i="17"/>
  <c r="O2510" i="17"/>
  <c r="O2524" i="17"/>
  <c r="O2884" i="17"/>
  <c r="O2900" i="17"/>
  <c r="O1793" i="17"/>
  <c r="O2169" i="17"/>
  <c r="O2511" i="17"/>
  <c r="O2525" i="17"/>
  <c r="O1062" i="17"/>
  <c r="O1424" i="17"/>
  <c r="O2516" i="17"/>
  <c r="O2530" i="17"/>
  <c r="O695" i="17"/>
  <c r="O1425" i="17"/>
  <c r="O1807" i="17"/>
  <c r="O2876" i="17"/>
  <c r="O3240" i="17"/>
  <c r="O3255" i="17"/>
  <c r="O3606" i="17"/>
  <c r="O3624" i="17"/>
  <c r="O2877" i="17"/>
  <c r="O3241" i="17"/>
  <c r="O3256" i="17"/>
  <c r="O3607" i="17"/>
  <c r="O3625" i="17"/>
  <c r="O2885" i="17"/>
  <c r="O3242" i="17"/>
  <c r="O3257" i="17"/>
  <c r="O3611" i="17"/>
  <c r="O3626" i="17"/>
  <c r="O2888" i="17"/>
  <c r="O3243" i="17"/>
  <c r="O3258" i="17"/>
  <c r="O3612" i="17"/>
  <c r="O3627" i="17"/>
  <c r="O2889" i="17"/>
  <c r="O3244" i="17"/>
  <c r="O3259" i="17"/>
  <c r="O3613" i="17"/>
  <c r="O3628" i="17"/>
  <c r="O2512" i="17"/>
  <c r="O2890" i="17"/>
  <c r="O3245" i="17"/>
  <c r="O3263" i="17"/>
  <c r="O3614" i="17"/>
  <c r="O3629" i="17"/>
  <c r="O2513" i="17"/>
  <c r="O2891" i="17"/>
  <c r="O3246" i="17"/>
  <c r="O3264" i="17"/>
  <c r="O3615" i="17"/>
  <c r="O3630" i="17"/>
  <c r="O2517" i="17"/>
  <c r="O2901" i="17"/>
  <c r="O3247" i="17"/>
  <c r="O3265" i="17"/>
  <c r="O3616" i="17"/>
  <c r="O3631" i="17"/>
  <c r="O2528" i="17"/>
  <c r="O2902" i="17"/>
  <c r="O3251" i="17"/>
  <c r="O3266" i="17"/>
  <c r="O3617" i="17"/>
  <c r="O2531" i="17"/>
  <c r="O3253" i="17"/>
  <c r="O3268" i="17"/>
  <c r="O1423" i="17"/>
  <c r="O3604" i="17"/>
  <c r="O3605" i="17"/>
  <c r="O1794" i="17"/>
  <c r="O3618" i="17"/>
  <c r="O2529" i="17"/>
  <c r="O3619" i="17"/>
  <c r="O3239" i="17"/>
  <c r="O3623" i="17"/>
  <c r="O3252" i="17"/>
  <c r="O2873" i="17"/>
  <c r="O3254" i="17"/>
  <c r="O3267" i="17"/>
  <c r="O295" i="17"/>
  <c r="O307" i="17"/>
  <c r="O655" i="17"/>
  <c r="O667" i="17"/>
  <c r="O679" i="17"/>
  <c r="O1027" i="17"/>
  <c r="O1039" i="17"/>
  <c r="O296" i="17"/>
  <c r="O308" i="17"/>
  <c r="O656" i="17"/>
  <c r="O668" i="17"/>
  <c r="O680" i="17"/>
  <c r="O1016" i="17"/>
  <c r="O1028" i="17"/>
  <c r="O1040" i="17"/>
  <c r="O286" i="17"/>
  <c r="O298" i="17"/>
  <c r="O310" i="17"/>
  <c r="O658" i="17"/>
  <c r="O670" i="17"/>
  <c r="O1018" i="17"/>
  <c r="O1030" i="17"/>
  <c r="O1042" i="17"/>
  <c r="O300" i="17"/>
  <c r="O315" i="17"/>
  <c r="O651" i="17"/>
  <c r="O666" i="17"/>
  <c r="O1020" i="17"/>
  <c r="O1035" i="17"/>
  <c r="O1391" i="17"/>
  <c r="O1403" i="17"/>
  <c r="O1751" i="17"/>
  <c r="O1763" i="17"/>
  <c r="O1775" i="17"/>
  <c r="O2123" i="17"/>
  <c r="O2135" i="17"/>
  <c r="O301" i="17"/>
  <c r="O316" i="17"/>
  <c r="O652" i="17"/>
  <c r="O669" i="17"/>
  <c r="O1021" i="17"/>
  <c r="O1036" i="17"/>
  <c r="O1392" i="17"/>
  <c r="O1404" i="17"/>
  <c r="O1752" i="17"/>
  <c r="O1764" i="17"/>
  <c r="O1776" i="17"/>
  <c r="O287" i="17"/>
  <c r="O302" i="17"/>
  <c r="O653" i="17"/>
  <c r="O671" i="17"/>
  <c r="O1022" i="17"/>
  <c r="O1037" i="17"/>
  <c r="O1381" i="17"/>
  <c r="O1393" i="17"/>
  <c r="O1405" i="17"/>
  <c r="O1753" i="17"/>
  <c r="O1765" i="17"/>
  <c r="O1777" i="17"/>
  <c r="O2113" i="17"/>
  <c r="O2125" i="17"/>
  <c r="O2137" i="17"/>
  <c r="O288" i="17"/>
  <c r="O303" i="17"/>
  <c r="O654" i="17"/>
  <c r="O672" i="17"/>
  <c r="O1023" i="17"/>
  <c r="O1038" i="17"/>
  <c r="O289" i="17"/>
  <c r="O304" i="17"/>
  <c r="O657" i="17"/>
  <c r="O673" i="17"/>
  <c r="O1024" i="17"/>
  <c r="O1041" i="17"/>
  <c r="O290" i="17"/>
  <c r="O305" i="17"/>
  <c r="O659" i="17"/>
  <c r="O674" i="17"/>
  <c r="O1025" i="17"/>
  <c r="O1043" i="17"/>
  <c r="O291" i="17"/>
  <c r="O306" i="17"/>
  <c r="O660" i="17"/>
  <c r="O675" i="17"/>
  <c r="O1026" i="17"/>
  <c r="O1044" i="17"/>
  <c r="O292" i="17"/>
  <c r="O309" i="17"/>
  <c r="O661" i="17"/>
  <c r="O676" i="17"/>
  <c r="O1029" i="17"/>
  <c r="O1045" i="17"/>
  <c r="O297" i="17"/>
  <c r="O313" i="17"/>
  <c r="O664" i="17"/>
  <c r="O681" i="17"/>
  <c r="O1017" i="17"/>
  <c r="O1033" i="17"/>
  <c r="O312" i="17"/>
  <c r="O1396" i="17"/>
  <c r="O1411" i="17"/>
  <c r="O1747" i="17"/>
  <c r="O1762" i="17"/>
  <c r="O2121" i="17"/>
  <c r="O2136" i="17"/>
  <c r="O2478" i="17"/>
  <c r="O2490" i="17"/>
  <c r="O2502" i="17"/>
  <c r="O2850" i="17"/>
  <c r="O2862" i="17"/>
  <c r="O3210" i="17"/>
  <c r="O3222" i="17"/>
  <c r="O314" i="17"/>
  <c r="O1019" i="17"/>
  <c r="O1382" i="17"/>
  <c r="O1397" i="17"/>
  <c r="O1748" i="17"/>
  <c r="O1766" i="17"/>
  <c r="O2122" i="17"/>
  <c r="O2138" i="17"/>
  <c r="O2479" i="17"/>
  <c r="O2491" i="17"/>
  <c r="O2503" i="17"/>
  <c r="O2851" i="17"/>
  <c r="O2863" i="17"/>
  <c r="O3211" i="17"/>
  <c r="O3223" i="17"/>
  <c r="O1031" i="17"/>
  <c r="O1383" i="17"/>
  <c r="O1398" i="17"/>
  <c r="O1749" i="17"/>
  <c r="O1767" i="17"/>
  <c r="O2124" i="17"/>
  <c r="O2139" i="17"/>
  <c r="O1032" i="17"/>
  <c r="O1384" i="17"/>
  <c r="O1399" i="17"/>
  <c r="O1750" i="17"/>
  <c r="O1768" i="17"/>
  <c r="O2126" i="17"/>
  <c r="O2140" i="17"/>
  <c r="O1034" i="17"/>
  <c r="O1385" i="17"/>
  <c r="O1400" i="17"/>
  <c r="O1754" i="17"/>
  <c r="O1769" i="17"/>
  <c r="O662" i="17"/>
  <c r="O1046" i="17"/>
  <c r="O1386" i="17"/>
  <c r="O1401" i="17"/>
  <c r="O1755" i="17"/>
  <c r="O1770" i="17"/>
  <c r="O2114" i="17"/>
  <c r="O2128" i="17"/>
  <c r="O2142" i="17"/>
  <c r="O663" i="17"/>
  <c r="O1387" i="17"/>
  <c r="O1402" i="17"/>
  <c r="O1756" i="17"/>
  <c r="O1771" i="17"/>
  <c r="O2115" i="17"/>
  <c r="O2129" i="17"/>
  <c r="O665" i="17"/>
  <c r="O1388" i="17"/>
  <c r="O1406" i="17"/>
  <c r="O1757" i="17"/>
  <c r="O1772" i="17"/>
  <c r="O2116" i="17"/>
  <c r="O2130" i="17"/>
  <c r="O293" i="17"/>
  <c r="O677" i="17"/>
  <c r="O1389" i="17"/>
  <c r="O1407" i="17"/>
  <c r="O1758" i="17"/>
  <c r="O1773" i="17"/>
  <c r="O2117" i="17"/>
  <c r="O2131" i="17"/>
  <c r="O299" i="17"/>
  <c r="O1394" i="17"/>
  <c r="O1759" i="17"/>
  <c r="O2488" i="17"/>
  <c r="O2504" i="17"/>
  <c r="O2848" i="17"/>
  <c r="O2864" i="17"/>
  <c r="O3208" i="17"/>
  <c r="O3224" i="17"/>
  <c r="O3236" i="17"/>
  <c r="O3584" i="17"/>
  <c r="O3596" i="17"/>
  <c r="O1760" i="17"/>
  <c r="O2489" i="17"/>
  <c r="O2505" i="17"/>
  <c r="O2849" i="17"/>
  <c r="O2865" i="17"/>
  <c r="O3209" i="17"/>
  <c r="O3225" i="17"/>
  <c r="O3237" i="17"/>
  <c r="O3573" i="17"/>
  <c r="O3585" i="17"/>
  <c r="O3597" i="17"/>
  <c r="O1761" i="17"/>
  <c r="O2492" i="17"/>
  <c r="O2506" i="17"/>
  <c r="O2852" i="17"/>
  <c r="O2866" i="17"/>
  <c r="O3212" i="17"/>
  <c r="O3226" i="17"/>
  <c r="O3238" i="17"/>
  <c r="O3574" i="17"/>
  <c r="O3586" i="17"/>
  <c r="O3598" i="17"/>
  <c r="O1774" i="17"/>
  <c r="O2112" i="17"/>
  <c r="O2477" i="17"/>
  <c r="O2493" i="17"/>
  <c r="O2507" i="17"/>
  <c r="O2853" i="17"/>
  <c r="O2867" i="17"/>
  <c r="O1390" i="17"/>
  <c r="O2118" i="17"/>
  <c r="O2480" i="17"/>
  <c r="O2494" i="17"/>
  <c r="O2854" i="17"/>
  <c r="O2868" i="17"/>
  <c r="O1395" i="17"/>
  <c r="O2119" i="17"/>
  <c r="O2481" i="17"/>
  <c r="O2495" i="17"/>
  <c r="O2855" i="17"/>
  <c r="O2869" i="17"/>
  <c r="O1408" i="17"/>
  <c r="O2120" i="17"/>
  <c r="O2482" i="17"/>
  <c r="O2496" i="17"/>
  <c r="O2842" i="17"/>
  <c r="O2856" i="17"/>
  <c r="O2870" i="17"/>
  <c r="O1409" i="17"/>
  <c r="O2127" i="17"/>
  <c r="O2483" i="17"/>
  <c r="O2497" i="17"/>
  <c r="O294" i="17"/>
  <c r="O678" i="17"/>
  <c r="O2134" i="17"/>
  <c r="O2486" i="17"/>
  <c r="O2500" i="17"/>
  <c r="O2846" i="17"/>
  <c r="O2860" i="17"/>
  <c r="O311" i="17"/>
  <c r="O2485" i="17"/>
  <c r="O3220" i="17"/>
  <c r="O3576" i="17"/>
  <c r="O3591" i="17"/>
  <c r="O2487" i="17"/>
  <c r="O2843" i="17"/>
  <c r="O3221" i="17"/>
  <c r="O3577" i="17"/>
  <c r="O3592" i="17"/>
  <c r="O2498" i="17"/>
  <c r="O2844" i="17"/>
  <c r="O3227" i="17"/>
  <c r="O3578" i="17"/>
  <c r="O3593" i="17"/>
  <c r="O2499" i="17"/>
  <c r="O2845" i="17"/>
  <c r="O3228" i="17"/>
  <c r="O3579" i="17"/>
  <c r="O3594" i="17"/>
  <c r="O2501" i="17"/>
  <c r="O2847" i="17"/>
  <c r="O3229" i="17"/>
  <c r="O3580" i="17"/>
  <c r="O3595" i="17"/>
  <c r="O2132" i="17"/>
  <c r="O2857" i="17"/>
  <c r="O3213" i="17"/>
  <c r="O3230" i="17"/>
  <c r="O3581" i="17"/>
  <c r="O3599" i="17"/>
  <c r="O2133" i="17"/>
  <c r="O2858" i="17"/>
  <c r="O3214" i="17"/>
  <c r="O3231" i="17"/>
  <c r="O3582" i="17"/>
  <c r="O3600" i="17"/>
  <c r="O2141" i="17"/>
  <c r="O2859" i="17"/>
  <c r="O3215" i="17"/>
  <c r="O3232" i="17"/>
  <c r="O3583" i="17"/>
  <c r="O3601" i="17"/>
  <c r="O1410" i="17"/>
  <c r="O2861" i="17"/>
  <c r="O3216" i="17"/>
  <c r="O3233" i="17"/>
  <c r="O3587" i="17"/>
  <c r="O3602" i="17"/>
  <c r="O2872" i="17"/>
  <c r="O3218" i="17"/>
  <c r="O3235" i="17"/>
  <c r="O3603" i="17"/>
  <c r="O3217" i="17"/>
  <c r="O2484" i="17"/>
  <c r="O3219" i="17"/>
  <c r="O3234" i="17"/>
  <c r="O2871" i="17"/>
  <c r="O3589" i="17"/>
  <c r="O3590" i="17"/>
  <c r="O3575" i="17"/>
  <c r="O3588" i="17"/>
  <c r="O165" i="17"/>
  <c r="O177" i="17"/>
  <c r="O189" i="17"/>
  <c r="O169" i="17"/>
  <c r="O181" i="17"/>
  <c r="O193" i="17"/>
  <c r="O173" i="17"/>
  <c r="O187" i="17"/>
  <c r="O535" i="17"/>
  <c r="O547" i="17"/>
  <c r="O895" i="17"/>
  <c r="O907" i="17"/>
  <c r="O919" i="17"/>
  <c r="O1267" i="17"/>
  <c r="O174" i="17"/>
  <c r="O188" i="17"/>
  <c r="O536" i="17"/>
  <c r="O548" i="17"/>
  <c r="O896" i="17"/>
  <c r="O908" i="17"/>
  <c r="O920" i="17"/>
  <c r="O175" i="17"/>
  <c r="O190" i="17"/>
  <c r="O176" i="17"/>
  <c r="O191" i="17"/>
  <c r="O538" i="17"/>
  <c r="O550" i="17"/>
  <c r="O898" i="17"/>
  <c r="O910" i="17"/>
  <c r="O922" i="17"/>
  <c r="O178" i="17"/>
  <c r="O192" i="17"/>
  <c r="O164" i="17"/>
  <c r="O179" i="17"/>
  <c r="O166" i="17"/>
  <c r="O180" i="17"/>
  <c r="O167" i="17"/>
  <c r="O182" i="17"/>
  <c r="O171" i="17"/>
  <c r="O540" i="17"/>
  <c r="O555" i="17"/>
  <c r="O906" i="17"/>
  <c r="O1271" i="17"/>
  <c r="O1283" i="17"/>
  <c r="O1631" i="17"/>
  <c r="O1643" i="17"/>
  <c r="O1991" i="17"/>
  <c r="O2003" i="17"/>
  <c r="O2015" i="17"/>
  <c r="O172" i="17"/>
  <c r="O541" i="17"/>
  <c r="O556" i="17"/>
  <c r="O909" i="17"/>
  <c r="O1259" i="17"/>
  <c r="O1272" i="17"/>
  <c r="O1284" i="17"/>
  <c r="O1632" i="17"/>
  <c r="O1644" i="17"/>
  <c r="O1992" i="17"/>
  <c r="O2004" i="17"/>
  <c r="O2016" i="17"/>
  <c r="O183" i="17"/>
  <c r="O542" i="17"/>
  <c r="O557" i="17"/>
  <c r="O911" i="17"/>
  <c r="O1260" i="17"/>
  <c r="O1273" i="17"/>
  <c r="O1285" i="17"/>
  <c r="O1633" i="17"/>
  <c r="O1645" i="17"/>
  <c r="O1993" i="17"/>
  <c r="O2005" i="17"/>
  <c r="O2017" i="17"/>
  <c r="O184" i="17"/>
  <c r="O543" i="17"/>
  <c r="O558" i="17"/>
  <c r="O894" i="17"/>
  <c r="O912" i="17"/>
  <c r="O1261" i="17"/>
  <c r="O1274" i="17"/>
  <c r="O1286" i="17"/>
  <c r="O185" i="17"/>
  <c r="O529" i="17"/>
  <c r="O544" i="17"/>
  <c r="O897" i="17"/>
  <c r="O913" i="17"/>
  <c r="O1262" i="17"/>
  <c r="O1275" i="17"/>
  <c r="O1287" i="17"/>
  <c r="O186" i="17"/>
  <c r="O530" i="17"/>
  <c r="O545" i="17"/>
  <c r="O899" i="17"/>
  <c r="O914" i="17"/>
  <c r="O1263" i="17"/>
  <c r="O1276" i="17"/>
  <c r="O1288" i="17"/>
  <c r="O531" i="17"/>
  <c r="O546" i="17"/>
  <c r="O900" i="17"/>
  <c r="O915" i="17"/>
  <c r="O1264" i="17"/>
  <c r="O1277" i="17"/>
  <c r="O532" i="17"/>
  <c r="O549" i="17"/>
  <c r="O901" i="17"/>
  <c r="O916" i="17"/>
  <c r="O1265" i="17"/>
  <c r="O1278" i="17"/>
  <c r="O168" i="17"/>
  <c r="O537" i="17"/>
  <c r="O553" i="17"/>
  <c r="O904" i="17"/>
  <c r="O921" i="17"/>
  <c r="O1269" i="17"/>
  <c r="O1636" i="17"/>
  <c r="O1651" i="17"/>
  <c r="O2002" i="17"/>
  <c r="O2358" i="17"/>
  <c r="O2370" i="17"/>
  <c r="O2382" i="17"/>
  <c r="O2730" i="17"/>
  <c r="O2742" i="17"/>
  <c r="O3090" i="17"/>
  <c r="O3102" i="17"/>
  <c r="O3114" i="17"/>
  <c r="O1270" i="17"/>
  <c r="O1637" i="17"/>
  <c r="O1652" i="17"/>
  <c r="O2006" i="17"/>
  <c r="O2359" i="17"/>
  <c r="O2371" i="17"/>
  <c r="O2383" i="17"/>
  <c r="O2731" i="17"/>
  <c r="O2743" i="17"/>
  <c r="O3091" i="17"/>
  <c r="O3103" i="17"/>
  <c r="O3115" i="17"/>
  <c r="O902" i="17"/>
  <c r="O1279" i="17"/>
  <c r="O1638" i="17"/>
  <c r="O1653" i="17"/>
  <c r="O2007" i="17"/>
  <c r="O903" i="17"/>
  <c r="O1280" i="17"/>
  <c r="O1639" i="17"/>
  <c r="O1654" i="17"/>
  <c r="O1990" i="17"/>
  <c r="O2008" i="17"/>
  <c r="O905" i="17"/>
  <c r="O1281" i="17"/>
  <c r="O1625" i="17"/>
  <c r="O1640" i="17"/>
  <c r="O1994" i="17"/>
  <c r="O2009" i="17"/>
  <c r="O533" i="17"/>
  <c r="O917" i="17"/>
  <c r="O1282" i="17"/>
  <c r="O1626" i="17"/>
  <c r="O1641" i="17"/>
  <c r="O1995" i="17"/>
  <c r="O2010" i="17"/>
  <c r="O534" i="17"/>
  <c r="O918" i="17"/>
  <c r="O1627" i="17"/>
  <c r="O1642" i="17"/>
  <c r="O1996" i="17"/>
  <c r="O2011" i="17"/>
  <c r="O170" i="17"/>
  <c r="O539" i="17"/>
  <c r="O923" i="17"/>
  <c r="O1628" i="17"/>
  <c r="O1646" i="17"/>
  <c r="O1997" i="17"/>
  <c r="O2012" i="17"/>
  <c r="O551" i="17"/>
  <c r="O1629" i="17"/>
  <c r="O1647" i="17"/>
  <c r="O1998" i="17"/>
  <c r="O2013" i="17"/>
  <c r="O554" i="17"/>
  <c r="O1266" i="17"/>
  <c r="O1630" i="17"/>
  <c r="O2014" i="17"/>
  <c r="O2360" i="17"/>
  <c r="O2374" i="17"/>
  <c r="O2720" i="17"/>
  <c r="O2734" i="17"/>
  <c r="O2748" i="17"/>
  <c r="O3094" i="17"/>
  <c r="O3108" i="17"/>
  <c r="O3452" i="17"/>
  <c r="O3464" i="17"/>
  <c r="O3476" i="17"/>
  <c r="O1634" i="17"/>
  <c r="O2018" i="17"/>
  <c r="O2361" i="17"/>
  <c r="O2375" i="17"/>
  <c r="O2721" i="17"/>
  <c r="O2735" i="17"/>
  <c r="O2749" i="17"/>
  <c r="O3095" i="17"/>
  <c r="O3109" i="17"/>
  <c r="O3453" i="17"/>
  <c r="O3465" i="17"/>
  <c r="O3477" i="17"/>
  <c r="O1635" i="17"/>
  <c r="O2019" i="17"/>
  <c r="O2362" i="17"/>
  <c r="O2376" i="17"/>
  <c r="O2722" i="17"/>
  <c r="O2736" i="17"/>
  <c r="O3096" i="17"/>
  <c r="O3110" i="17"/>
  <c r="O3454" i="17"/>
  <c r="O3466" i="17"/>
  <c r="O3478" i="17"/>
  <c r="O1648" i="17"/>
  <c r="O2363" i="17"/>
  <c r="O2377" i="17"/>
  <c r="O2723" i="17"/>
  <c r="O2737" i="17"/>
  <c r="O1649" i="17"/>
  <c r="O2364" i="17"/>
  <c r="O2378" i="17"/>
  <c r="O2724" i="17"/>
  <c r="O2738" i="17"/>
  <c r="O1650" i="17"/>
  <c r="O2365" i="17"/>
  <c r="O2379" i="17"/>
  <c r="O2725" i="17"/>
  <c r="O2739" i="17"/>
  <c r="O552" i="17"/>
  <c r="O2366" i="17"/>
  <c r="O2380" i="17"/>
  <c r="O2726" i="17"/>
  <c r="O2740" i="17"/>
  <c r="O1268" i="17"/>
  <c r="O2367" i="17"/>
  <c r="O2381" i="17"/>
  <c r="O2000" i="17"/>
  <c r="O2356" i="17"/>
  <c r="O2372" i="17"/>
  <c r="O2732" i="17"/>
  <c r="O2746" i="17"/>
  <c r="O2369" i="17"/>
  <c r="O2747" i="17"/>
  <c r="O3087" i="17"/>
  <c r="O3106" i="17"/>
  <c r="O3462" i="17"/>
  <c r="O3480" i="17"/>
  <c r="O2373" i="17"/>
  <c r="O3088" i="17"/>
  <c r="O3107" i="17"/>
  <c r="O3463" i="17"/>
  <c r="O2384" i="17"/>
  <c r="O3089" i="17"/>
  <c r="O3111" i="17"/>
  <c r="O3467" i="17"/>
  <c r="O3092" i="17"/>
  <c r="O3112" i="17"/>
  <c r="O3468" i="17"/>
  <c r="O3093" i="17"/>
  <c r="O3113" i="17"/>
  <c r="O3451" i="17"/>
  <c r="O3469" i="17"/>
  <c r="O2727" i="17"/>
  <c r="O3097" i="17"/>
  <c r="O3455" i="17"/>
  <c r="O3470" i="17"/>
  <c r="O2728" i="17"/>
  <c r="O3098" i="17"/>
  <c r="O3456" i="17"/>
  <c r="O3471" i="17"/>
  <c r="O2729" i="17"/>
  <c r="O3099" i="17"/>
  <c r="O3457" i="17"/>
  <c r="O3472" i="17"/>
  <c r="O2733" i="17"/>
  <c r="O3100" i="17"/>
  <c r="O3458" i="17"/>
  <c r="O3473" i="17"/>
  <c r="O2001" i="17"/>
  <c r="O2357" i="17"/>
  <c r="O2744" i="17"/>
  <c r="O3104" i="17"/>
  <c r="O2741" i="17"/>
  <c r="O3474" i="17"/>
  <c r="O2745" i="17"/>
  <c r="O3086" i="17"/>
  <c r="O3475" i="17"/>
  <c r="O3101" i="17"/>
  <c r="O3479" i="17"/>
  <c r="O3105" i="17"/>
  <c r="O1999" i="17"/>
  <c r="O2355" i="17"/>
  <c r="O3460" i="17"/>
  <c r="O2368" i="17"/>
  <c r="O3461" i="17"/>
  <c r="O3459" i="17"/>
  <c r="O259" i="17"/>
  <c r="O271" i="17"/>
  <c r="O283" i="17"/>
  <c r="O631" i="17"/>
  <c r="O643" i="17"/>
  <c r="O991" i="17"/>
  <c r="O1003" i="17"/>
  <c r="O1015" i="17"/>
  <c r="O260" i="17"/>
  <c r="O272" i="17"/>
  <c r="O284" i="17"/>
  <c r="O632" i="17"/>
  <c r="O644" i="17"/>
  <c r="O992" i="17"/>
  <c r="O1004" i="17"/>
  <c r="O262" i="17"/>
  <c r="O274" i="17"/>
  <c r="O622" i="17"/>
  <c r="O634" i="17"/>
  <c r="O646" i="17"/>
  <c r="O994" i="17"/>
  <c r="O1006" i="17"/>
  <c r="O267" i="17"/>
  <c r="O282" i="17"/>
  <c r="O636" i="17"/>
  <c r="O987" i="17"/>
  <c r="O1002" i="17"/>
  <c r="O1355" i="17"/>
  <c r="O1367" i="17"/>
  <c r="O1379" i="17"/>
  <c r="O1727" i="17"/>
  <c r="O1739" i="17"/>
  <c r="O2087" i="17"/>
  <c r="O2099" i="17"/>
  <c r="O2111" i="17"/>
  <c r="O268" i="17"/>
  <c r="O285" i="17"/>
  <c r="O621" i="17"/>
  <c r="O637" i="17"/>
  <c r="O988" i="17"/>
  <c r="O1005" i="17"/>
  <c r="O1356" i="17"/>
  <c r="O1368" i="17"/>
  <c r="O1380" i="17"/>
  <c r="O1728" i="17"/>
  <c r="O1740" i="17"/>
  <c r="O269" i="17"/>
  <c r="O623" i="17"/>
  <c r="O638" i="17"/>
  <c r="O989" i="17"/>
  <c r="O1007" i="17"/>
  <c r="O1357" i="17"/>
  <c r="O1369" i="17"/>
  <c r="O1717" i="17"/>
  <c r="O1729" i="17"/>
  <c r="O1741" i="17"/>
  <c r="O2089" i="17"/>
  <c r="O2101" i="17"/>
  <c r="O270" i="17"/>
  <c r="O624" i="17"/>
  <c r="O639" i="17"/>
  <c r="O990" i="17"/>
  <c r="O1008" i="17"/>
  <c r="O256" i="17"/>
  <c r="O273" i="17"/>
  <c r="O625" i="17"/>
  <c r="O640" i="17"/>
  <c r="O993" i="17"/>
  <c r="O1009" i="17"/>
  <c r="O257" i="17"/>
  <c r="O275" i="17"/>
  <c r="O626" i="17"/>
  <c r="O641" i="17"/>
  <c r="O995" i="17"/>
  <c r="O1010" i="17"/>
  <c r="O258" i="17"/>
  <c r="O276" i="17"/>
  <c r="O627" i="17"/>
  <c r="O642" i="17"/>
  <c r="O996" i="17"/>
  <c r="O1011" i="17"/>
  <c r="O261" i="17"/>
  <c r="O277" i="17"/>
  <c r="O628" i="17"/>
  <c r="O645" i="17"/>
  <c r="O997" i="17"/>
  <c r="O1012" i="17"/>
  <c r="O265" i="17"/>
  <c r="O280" i="17"/>
  <c r="O633" i="17"/>
  <c r="O649" i="17"/>
  <c r="O1000" i="17"/>
  <c r="O630" i="17"/>
  <c r="O1014" i="17"/>
  <c r="O1363" i="17"/>
  <c r="O1378" i="17"/>
  <c r="O1732" i="17"/>
  <c r="O2093" i="17"/>
  <c r="O2107" i="17"/>
  <c r="O2454" i="17"/>
  <c r="O2466" i="17"/>
  <c r="O2814" i="17"/>
  <c r="O2826" i="17"/>
  <c r="O2838" i="17"/>
  <c r="O3186" i="17"/>
  <c r="O3198" i="17"/>
  <c r="O635" i="17"/>
  <c r="O1364" i="17"/>
  <c r="O1718" i="17"/>
  <c r="O1733" i="17"/>
  <c r="O2094" i="17"/>
  <c r="O2108" i="17"/>
  <c r="O2455" i="17"/>
  <c r="O2467" i="17"/>
  <c r="O2815" i="17"/>
  <c r="O2827" i="17"/>
  <c r="O2839" i="17"/>
  <c r="O3187" i="17"/>
  <c r="O3199" i="17"/>
  <c r="O263" i="17"/>
  <c r="O647" i="17"/>
  <c r="O1365" i="17"/>
  <c r="O1719" i="17"/>
  <c r="O1734" i="17"/>
  <c r="O2095" i="17"/>
  <c r="O2109" i="17"/>
  <c r="O264" i="17"/>
  <c r="O648" i="17"/>
  <c r="O1351" i="17"/>
  <c r="O1366" i="17"/>
  <c r="O1720" i="17"/>
  <c r="O1735" i="17"/>
  <c r="O2082" i="17"/>
  <c r="O2096" i="17"/>
  <c r="O2110" i="17"/>
  <c r="O266" i="17"/>
  <c r="O650" i="17"/>
  <c r="O1352" i="17"/>
  <c r="O1370" i="17"/>
  <c r="O1721" i="17"/>
  <c r="O1736" i="17"/>
  <c r="O278" i="17"/>
  <c r="O1353" i="17"/>
  <c r="O1371" i="17"/>
  <c r="O1722" i="17"/>
  <c r="O1737" i="17"/>
  <c r="O2084" i="17"/>
  <c r="O2098" i="17"/>
  <c r="O279" i="17"/>
  <c r="O1354" i="17"/>
  <c r="O1372" i="17"/>
  <c r="O1723" i="17"/>
  <c r="O1738" i="17"/>
  <c r="O2085" i="17"/>
  <c r="O2100" i="17"/>
  <c r="O281" i="17"/>
  <c r="O986" i="17"/>
  <c r="O1358" i="17"/>
  <c r="O1373" i="17"/>
  <c r="O1724" i="17"/>
  <c r="O1742" i="17"/>
  <c r="O2086" i="17"/>
  <c r="O2102" i="17"/>
  <c r="O998" i="17"/>
  <c r="O1359" i="17"/>
  <c r="O1374" i="17"/>
  <c r="O1725" i="17"/>
  <c r="O1743" i="17"/>
  <c r="O2088" i="17"/>
  <c r="O2103" i="17"/>
  <c r="O1001" i="17"/>
  <c r="O1361" i="17"/>
  <c r="O1376" i="17"/>
  <c r="O1360" i="17"/>
  <c r="O2104" i="17"/>
  <c r="O2460" i="17"/>
  <c r="O2474" i="17"/>
  <c r="O2820" i="17"/>
  <c r="O2834" i="17"/>
  <c r="O3180" i="17"/>
  <c r="O3194" i="17"/>
  <c r="O3548" i="17"/>
  <c r="O3560" i="17"/>
  <c r="O3572" i="17"/>
  <c r="O1362" i="17"/>
  <c r="O2105" i="17"/>
  <c r="O2447" i="17"/>
  <c r="O2461" i="17"/>
  <c r="O2475" i="17"/>
  <c r="O2821" i="17"/>
  <c r="O2835" i="17"/>
  <c r="O3181" i="17"/>
  <c r="O3195" i="17"/>
  <c r="O3549" i="17"/>
  <c r="O3561" i="17"/>
  <c r="O1375" i="17"/>
  <c r="O2106" i="17"/>
  <c r="O2448" i="17"/>
  <c r="O2462" i="17"/>
  <c r="O2476" i="17"/>
  <c r="O2822" i="17"/>
  <c r="O2836" i="17"/>
  <c r="O3182" i="17"/>
  <c r="O3196" i="17"/>
  <c r="O3550" i="17"/>
  <c r="O3562" i="17"/>
  <c r="O1377" i="17"/>
  <c r="O2449" i="17"/>
  <c r="O2463" i="17"/>
  <c r="O2823" i="17"/>
  <c r="O2837" i="17"/>
  <c r="O2450" i="17"/>
  <c r="O2464" i="17"/>
  <c r="O2824" i="17"/>
  <c r="O2840" i="17"/>
  <c r="O2451" i="17"/>
  <c r="O2465" i="17"/>
  <c r="O2825" i="17"/>
  <c r="O2841" i="17"/>
  <c r="O1726" i="17"/>
  <c r="O2452" i="17"/>
  <c r="O2468" i="17"/>
  <c r="O2812" i="17"/>
  <c r="O2828" i="17"/>
  <c r="O1730" i="17"/>
  <c r="O2083" i="17"/>
  <c r="O2453" i="17"/>
  <c r="O2469" i="17"/>
  <c r="O1745" i="17"/>
  <c r="O2092" i="17"/>
  <c r="O2458" i="17"/>
  <c r="O2472" i="17"/>
  <c r="O2818" i="17"/>
  <c r="O2832" i="17"/>
  <c r="O2833" i="17"/>
  <c r="O3184" i="17"/>
  <c r="O3203" i="17"/>
  <c r="O3543" i="17"/>
  <c r="O3558" i="17"/>
  <c r="O3185" i="17"/>
  <c r="O3204" i="17"/>
  <c r="O3544" i="17"/>
  <c r="O3559" i="17"/>
  <c r="O2090" i="17"/>
  <c r="O3188" i="17"/>
  <c r="O3205" i="17"/>
  <c r="O3545" i="17"/>
  <c r="O3563" i="17"/>
  <c r="O629" i="17"/>
  <c r="O2091" i="17"/>
  <c r="O3189" i="17"/>
  <c r="O3206" i="17"/>
  <c r="O3546" i="17"/>
  <c r="O3564" i="17"/>
  <c r="O999" i="17"/>
  <c r="O2097" i="17"/>
  <c r="O3190" i="17"/>
  <c r="O3207" i="17"/>
  <c r="O3547" i="17"/>
  <c r="O3565" i="17"/>
  <c r="O1013" i="17"/>
  <c r="O2456" i="17"/>
  <c r="O2813" i="17"/>
  <c r="O3191" i="17"/>
  <c r="O3551" i="17"/>
  <c r="O3566" i="17"/>
  <c r="O2457" i="17"/>
  <c r="O2816" i="17"/>
  <c r="O3192" i="17"/>
  <c r="O3552" i="17"/>
  <c r="O3567" i="17"/>
  <c r="O2459" i="17"/>
  <c r="O2817" i="17"/>
  <c r="O3193" i="17"/>
  <c r="O3553" i="17"/>
  <c r="O3568" i="17"/>
  <c r="O1731" i="17"/>
  <c r="O2470" i="17"/>
  <c r="O2819" i="17"/>
  <c r="O3197" i="17"/>
  <c r="O3554" i="17"/>
  <c r="O3569" i="17"/>
  <c r="O1746" i="17"/>
  <c r="O2473" i="17"/>
  <c r="O2830" i="17"/>
  <c r="O3179" i="17"/>
  <c r="O3201" i="17"/>
  <c r="O3200" i="17"/>
  <c r="O3202" i="17"/>
  <c r="O1744" i="17"/>
  <c r="O2471" i="17"/>
  <c r="O3555" i="17"/>
  <c r="O2829" i="17"/>
  <c r="O3556" i="17"/>
  <c r="O2831" i="17"/>
  <c r="O3557" i="17"/>
  <c r="O3570" i="17"/>
  <c r="O3571" i="17"/>
  <c r="O3178" i="17"/>
  <c r="O3183" i="17"/>
  <c r="O201" i="17"/>
  <c r="O213" i="17"/>
  <c r="O205" i="17"/>
  <c r="O217" i="17"/>
  <c r="O202" i="17"/>
  <c r="O216" i="17"/>
  <c r="O559" i="17"/>
  <c r="O571" i="17"/>
  <c r="O583" i="17"/>
  <c r="O931" i="17"/>
  <c r="O943" i="17"/>
  <c r="O203" i="17"/>
  <c r="O218" i="17"/>
  <c r="O560" i="17"/>
  <c r="O572" i="17"/>
  <c r="O584" i="17"/>
  <c r="O932" i="17"/>
  <c r="O944" i="17"/>
  <c r="O204" i="17"/>
  <c r="O219" i="17"/>
  <c r="O206" i="17"/>
  <c r="O220" i="17"/>
  <c r="O562" i="17"/>
  <c r="O574" i="17"/>
  <c r="O586" i="17"/>
  <c r="O934" i="17"/>
  <c r="O946" i="17"/>
  <c r="O207" i="17"/>
  <c r="O221" i="17"/>
  <c r="O194" i="17"/>
  <c r="O208" i="17"/>
  <c r="O222" i="17"/>
  <c r="O195" i="17"/>
  <c r="O209" i="17"/>
  <c r="O223" i="17"/>
  <c r="O196" i="17"/>
  <c r="O210" i="17"/>
  <c r="O224" i="17"/>
  <c r="O214" i="17"/>
  <c r="O570" i="17"/>
  <c r="O588" i="17"/>
  <c r="O924" i="17"/>
  <c r="O939" i="17"/>
  <c r="O954" i="17"/>
  <c r="O1295" i="17"/>
  <c r="O1307" i="17"/>
  <c r="O1319" i="17"/>
  <c r="O1655" i="17"/>
  <c r="O1667" i="17"/>
  <c r="O1679" i="17"/>
  <c r="O2027" i="17"/>
  <c r="O2039" i="17"/>
  <c r="O215" i="17"/>
  <c r="O573" i="17"/>
  <c r="O589" i="17"/>
  <c r="O925" i="17"/>
  <c r="O940" i="17"/>
  <c r="O1296" i="17"/>
  <c r="O1308" i="17"/>
  <c r="O1656" i="17"/>
  <c r="O1668" i="17"/>
  <c r="O1680" i="17"/>
  <c r="O2028" i="17"/>
  <c r="O575" i="17"/>
  <c r="O926" i="17"/>
  <c r="O941" i="17"/>
  <c r="O1297" i="17"/>
  <c r="O1309" i="17"/>
  <c r="O1657" i="17"/>
  <c r="O1669" i="17"/>
  <c r="O1681" i="17"/>
  <c r="O2029" i="17"/>
  <c r="O2041" i="17"/>
  <c r="O576" i="17"/>
  <c r="O927" i="17"/>
  <c r="O942" i="17"/>
  <c r="O1298" i="17"/>
  <c r="O1310" i="17"/>
  <c r="O561" i="17"/>
  <c r="O577" i="17"/>
  <c r="O928" i="17"/>
  <c r="O945" i="17"/>
  <c r="O1299" i="17"/>
  <c r="O1311" i="17"/>
  <c r="O563" i="17"/>
  <c r="O578" i="17"/>
  <c r="O929" i="17"/>
  <c r="O947" i="17"/>
  <c r="O1300" i="17"/>
  <c r="O1312" i="17"/>
  <c r="O197" i="17"/>
  <c r="O564" i="17"/>
  <c r="O579" i="17"/>
  <c r="O930" i="17"/>
  <c r="O948" i="17"/>
  <c r="O1289" i="17"/>
  <c r="O1301" i="17"/>
  <c r="O1313" i="17"/>
  <c r="O198" i="17"/>
  <c r="O565" i="17"/>
  <c r="O580" i="17"/>
  <c r="O933" i="17"/>
  <c r="O949" i="17"/>
  <c r="O1290" i="17"/>
  <c r="O1302" i="17"/>
  <c r="O1314" i="17"/>
  <c r="O211" i="17"/>
  <c r="O568" i="17"/>
  <c r="O585" i="17"/>
  <c r="O937" i="17"/>
  <c r="O952" i="17"/>
  <c r="O567" i="17"/>
  <c r="O951" i="17"/>
  <c r="O1305" i="17"/>
  <c r="O1666" i="17"/>
  <c r="O1684" i="17"/>
  <c r="O2020" i="17"/>
  <c r="O2035" i="17"/>
  <c r="O2049" i="17"/>
  <c r="O2394" i="17"/>
  <c r="O2406" i="17"/>
  <c r="O2754" i="17"/>
  <c r="O2766" i="17"/>
  <c r="O2778" i="17"/>
  <c r="O3126" i="17"/>
  <c r="O3138" i="17"/>
  <c r="O569" i="17"/>
  <c r="O953" i="17"/>
  <c r="O1306" i="17"/>
  <c r="O1670" i="17"/>
  <c r="O1685" i="17"/>
  <c r="O2021" i="17"/>
  <c r="O2036" i="17"/>
  <c r="O2050" i="17"/>
  <c r="O2395" i="17"/>
  <c r="O2407" i="17"/>
  <c r="O2755" i="17"/>
  <c r="O2767" i="17"/>
  <c r="O2779" i="17"/>
  <c r="O3127" i="17"/>
  <c r="O3139" i="17"/>
  <c r="O581" i="17"/>
  <c r="O1315" i="17"/>
  <c r="O1671" i="17"/>
  <c r="O2022" i="17"/>
  <c r="O2037" i="17"/>
  <c r="O582" i="17"/>
  <c r="O1316" i="17"/>
  <c r="O1672" i="17"/>
  <c r="O2023" i="17"/>
  <c r="O2038" i="17"/>
  <c r="O587" i="17"/>
  <c r="O1317" i="17"/>
  <c r="O1658" i="17"/>
  <c r="O1673" i="17"/>
  <c r="O1318" i="17"/>
  <c r="O1659" i="17"/>
  <c r="O1674" i="17"/>
  <c r="O2025" i="17"/>
  <c r="O2042" i="17"/>
  <c r="O1291" i="17"/>
  <c r="O1660" i="17"/>
  <c r="O1675" i="17"/>
  <c r="O2026" i="17"/>
  <c r="O2043" i="17"/>
  <c r="O1292" i="17"/>
  <c r="O1661" i="17"/>
  <c r="O1676" i="17"/>
  <c r="O2030" i="17"/>
  <c r="O2044" i="17"/>
  <c r="O199" i="17"/>
  <c r="O935" i="17"/>
  <c r="O1293" i="17"/>
  <c r="O1662" i="17"/>
  <c r="O1677" i="17"/>
  <c r="O2031" i="17"/>
  <c r="O2045" i="17"/>
  <c r="O212" i="17"/>
  <c r="O938" i="17"/>
  <c r="O1303" i="17"/>
  <c r="O2388" i="17"/>
  <c r="O2402" i="17"/>
  <c r="O2762" i="17"/>
  <c r="O2776" i="17"/>
  <c r="O3122" i="17"/>
  <c r="O3136" i="17"/>
  <c r="O3488" i="17"/>
  <c r="O3500" i="17"/>
  <c r="O2389" i="17"/>
  <c r="O2403" i="17"/>
  <c r="O2763" i="17"/>
  <c r="O2777" i="17"/>
  <c r="O3123" i="17"/>
  <c r="O3137" i="17"/>
  <c r="O3489" i="17"/>
  <c r="O3501" i="17"/>
  <c r="O2390" i="17"/>
  <c r="O2404" i="17"/>
  <c r="O2750" i="17"/>
  <c r="O2764" i="17"/>
  <c r="O2780" i="17"/>
  <c r="O3124" i="17"/>
  <c r="O3140" i="17"/>
  <c r="O3490" i="17"/>
  <c r="O3502" i="17"/>
  <c r="O2024" i="17"/>
  <c r="O2391" i="17"/>
  <c r="O2405" i="17"/>
  <c r="O2751" i="17"/>
  <c r="O2765" i="17"/>
  <c r="O2032" i="17"/>
  <c r="O2392" i="17"/>
  <c r="O2408" i="17"/>
  <c r="O2752" i="17"/>
  <c r="O2768" i="17"/>
  <c r="O2033" i="17"/>
  <c r="O2393" i="17"/>
  <c r="O2409" i="17"/>
  <c r="O2753" i="17"/>
  <c r="O2769" i="17"/>
  <c r="O936" i="17"/>
  <c r="O1663" i="17"/>
  <c r="O2034" i="17"/>
  <c r="O2396" i="17"/>
  <c r="O2410" i="17"/>
  <c r="O2756" i="17"/>
  <c r="O2770" i="17"/>
  <c r="O566" i="17"/>
  <c r="O950" i="17"/>
  <c r="O1664" i="17"/>
  <c r="O2040" i="17"/>
  <c r="O2397" i="17"/>
  <c r="O2411" i="17"/>
  <c r="O1682" i="17"/>
  <c r="O2048" i="17"/>
  <c r="O2386" i="17"/>
  <c r="O2400" i="17"/>
  <c r="O2414" i="17"/>
  <c r="O2760" i="17"/>
  <c r="O2774" i="17"/>
  <c r="O200" i="17"/>
  <c r="O2047" i="17"/>
  <c r="O3128" i="17"/>
  <c r="O3145" i="17"/>
  <c r="O3495" i="17"/>
  <c r="O3510" i="17"/>
  <c r="O2757" i="17"/>
  <c r="O3129" i="17"/>
  <c r="O3146" i="17"/>
  <c r="O3481" i="17"/>
  <c r="O3496" i="17"/>
  <c r="O3511" i="17"/>
  <c r="O2758" i="17"/>
  <c r="O3130" i="17"/>
  <c r="O3482" i="17"/>
  <c r="O3497" i="17"/>
  <c r="O2385" i="17"/>
  <c r="O2759" i="17"/>
  <c r="O3131" i="17"/>
  <c r="O3483" i="17"/>
  <c r="O3498" i="17"/>
  <c r="O2387" i="17"/>
  <c r="O2761" i="17"/>
  <c r="O3132" i="17"/>
  <c r="O3484" i="17"/>
  <c r="O3499" i="17"/>
  <c r="O1665" i="17"/>
  <c r="O2398" i="17"/>
  <c r="O2771" i="17"/>
  <c r="O3116" i="17"/>
  <c r="O3133" i="17"/>
  <c r="O3485" i="17"/>
  <c r="O3503" i="17"/>
  <c r="O1294" i="17"/>
  <c r="O1678" i="17"/>
  <c r="O2399" i="17"/>
  <c r="O2772" i="17"/>
  <c r="O3117" i="17"/>
  <c r="O3134" i="17"/>
  <c r="O3486" i="17"/>
  <c r="O3504" i="17"/>
  <c r="O1304" i="17"/>
  <c r="O1683" i="17"/>
  <c r="O2401" i="17"/>
  <c r="O2773" i="17"/>
  <c r="O3118" i="17"/>
  <c r="O3135" i="17"/>
  <c r="O3487" i="17"/>
  <c r="O3505" i="17"/>
  <c r="O2412" i="17"/>
  <c r="O2775" i="17"/>
  <c r="O3119" i="17"/>
  <c r="O3141" i="17"/>
  <c r="O3491" i="17"/>
  <c r="O3506" i="17"/>
  <c r="O2415" i="17"/>
  <c r="O3121" i="17"/>
  <c r="O3143" i="17"/>
  <c r="O2413" i="17"/>
  <c r="O3492" i="17"/>
  <c r="O3120" i="17"/>
  <c r="O3493" i="17"/>
  <c r="O2046" i="17"/>
  <c r="O3125" i="17"/>
  <c r="O3494" i="17"/>
  <c r="O3142" i="17"/>
  <c r="O3507" i="17"/>
  <c r="O3144" i="17"/>
  <c r="O3508" i="17"/>
  <c r="O3509" i="17"/>
  <c r="O225" i="17"/>
  <c r="O237" i="17"/>
  <c r="O249" i="17"/>
  <c r="O229" i="17"/>
  <c r="O241" i="17"/>
  <c r="O253" i="17"/>
  <c r="O231" i="17"/>
  <c r="O245" i="17"/>
  <c r="O595" i="17"/>
  <c r="O607" i="17"/>
  <c r="O619" i="17"/>
  <c r="O955" i="17"/>
  <c r="O967" i="17"/>
  <c r="O979" i="17"/>
  <c r="O232" i="17"/>
  <c r="O246" i="17"/>
  <c r="O596" i="17"/>
  <c r="O608" i="17"/>
  <c r="O620" i="17"/>
  <c r="O956" i="17"/>
  <c r="O968" i="17"/>
  <c r="O980" i="17"/>
  <c r="O233" i="17"/>
  <c r="O234" i="17"/>
  <c r="O248" i="17"/>
  <c r="O598" i="17"/>
  <c r="O610" i="17"/>
  <c r="O958" i="17"/>
  <c r="O970" i="17"/>
  <c r="O982" i="17"/>
  <c r="O235" i="17"/>
  <c r="O236" i="17"/>
  <c r="O238" i="17"/>
  <c r="O239" i="17"/>
  <c r="O251" i="17"/>
  <c r="O603" i="17"/>
  <c r="O618" i="17"/>
  <c r="O972" i="17"/>
  <c r="O1331" i="17"/>
  <c r="O1343" i="17"/>
  <c r="O1691" i="17"/>
  <c r="O1703" i="17"/>
  <c r="O1715" i="17"/>
  <c r="O2051" i="17"/>
  <c r="O2063" i="17"/>
  <c r="O2075" i="17"/>
  <c r="O252" i="17"/>
  <c r="O604" i="17"/>
  <c r="O957" i="17"/>
  <c r="O973" i="17"/>
  <c r="O1320" i="17"/>
  <c r="O1332" i="17"/>
  <c r="O1344" i="17"/>
  <c r="O1692" i="17"/>
  <c r="O1704" i="17"/>
  <c r="O1716" i="17"/>
  <c r="O226" i="17"/>
  <c r="O254" i="17"/>
  <c r="O590" i="17"/>
  <c r="O605" i="17"/>
  <c r="O959" i="17"/>
  <c r="O974" i="17"/>
  <c r="O1321" i="17"/>
  <c r="O1333" i="17"/>
  <c r="O1345" i="17"/>
  <c r="O1693" i="17"/>
  <c r="O1705" i="17"/>
  <c r="O2053" i="17"/>
  <c r="O2065" i="17"/>
  <c r="O2077" i="17"/>
  <c r="O227" i="17"/>
  <c r="O255" i="17"/>
  <c r="O591" i="17"/>
  <c r="O606" i="17"/>
  <c r="O960" i="17"/>
  <c r="O975" i="17"/>
  <c r="O1322" i="17"/>
  <c r="O1334" i="17"/>
  <c r="O1346" i="17"/>
  <c r="O228" i="17"/>
  <c r="O592" i="17"/>
  <c r="O609" i="17"/>
  <c r="O961" i="17"/>
  <c r="O976" i="17"/>
  <c r="O1323" i="17"/>
  <c r="O1335" i="17"/>
  <c r="O1347" i="17"/>
  <c r="O230" i="17"/>
  <c r="O593" i="17"/>
  <c r="O611" i="17"/>
  <c r="O962" i="17"/>
  <c r="O977" i="17"/>
  <c r="O1324" i="17"/>
  <c r="O1336" i="17"/>
  <c r="O1348" i="17"/>
  <c r="O240" i="17"/>
  <c r="O594" i="17"/>
  <c r="O612" i="17"/>
  <c r="O963" i="17"/>
  <c r="O978" i="17"/>
  <c r="O1325" i="17"/>
  <c r="O1337" i="17"/>
  <c r="O1349" i="17"/>
  <c r="O242" i="17"/>
  <c r="O597" i="17"/>
  <c r="O613" i="17"/>
  <c r="O964" i="17"/>
  <c r="O981" i="17"/>
  <c r="O1326" i="17"/>
  <c r="O1338" i="17"/>
  <c r="O247" i="17"/>
  <c r="O601" i="17"/>
  <c r="O616" i="17"/>
  <c r="O969" i="17"/>
  <c r="O985" i="17"/>
  <c r="O244" i="17"/>
  <c r="O1341" i="17"/>
  <c r="O1699" i="17"/>
  <c r="O1714" i="17"/>
  <c r="O2064" i="17"/>
  <c r="O2079" i="17"/>
  <c r="O2418" i="17"/>
  <c r="O2430" i="17"/>
  <c r="O2442" i="17"/>
  <c r="O2790" i="17"/>
  <c r="O2802" i="17"/>
  <c r="O3150" i="17"/>
  <c r="O3162" i="17"/>
  <c r="O3174" i="17"/>
  <c r="O250" i="17"/>
  <c r="O1342" i="17"/>
  <c r="O1700" i="17"/>
  <c r="O2066" i="17"/>
  <c r="O2080" i="17"/>
  <c r="O2419" i="17"/>
  <c r="O2431" i="17"/>
  <c r="O2443" i="17"/>
  <c r="O2791" i="17"/>
  <c r="O2803" i="17"/>
  <c r="O3151" i="17"/>
  <c r="O3163" i="17"/>
  <c r="O3175" i="17"/>
  <c r="O965" i="17"/>
  <c r="O1350" i="17"/>
  <c r="O1686" i="17"/>
  <c r="O1701" i="17"/>
  <c r="O2052" i="17"/>
  <c r="O2067" i="17"/>
  <c r="O2081" i="17"/>
  <c r="O966" i="17"/>
  <c r="O1687" i="17"/>
  <c r="O1702" i="17"/>
  <c r="O2054" i="17"/>
  <c r="O2068" i="17"/>
  <c r="O971" i="17"/>
  <c r="O1688" i="17"/>
  <c r="O1706" i="17"/>
  <c r="O599" i="17"/>
  <c r="O983" i="17"/>
  <c r="O1689" i="17"/>
  <c r="O1707" i="17"/>
  <c r="O2056" i="17"/>
  <c r="O2070" i="17"/>
  <c r="O600" i="17"/>
  <c r="O984" i="17"/>
  <c r="O1327" i="17"/>
  <c r="O1690" i="17"/>
  <c r="O1708" i="17"/>
  <c r="O2057" i="17"/>
  <c r="O2071" i="17"/>
  <c r="O602" i="17"/>
  <c r="O1328" i="17"/>
  <c r="O1694" i="17"/>
  <c r="O1709" i="17"/>
  <c r="O2058" i="17"/>
  <c r="O2072" i="17"/>
  <c r="O614" i="17"/>
  <c r="O1329" i="17"/>
  <c r="O1695" i="17"/>
  <c r="O1710" i="17"/>
  <c r="O2059" i="17"/>
  <c r="O2073" i="17"/>
  <c r="O617" i="17"/>
  <c r="O1339" i="17"/>
  <c r="O1696" i="17"/>
  <c r="O2060" i="17"/>
  <c r="O2416" i="17"/>
  <c r="O2432" i="17"/>
  <c r="O2446" i="17"/>
  <c r="O2792" i="17"/>
  <c r="O2806" i="17"/>
  <c r="O3152" i="17"/>
  <c r="O3166" i="17"/>
  <c r="O3512" i="17"/>
  <c r="O3524" i="17"/>
  <c r="O3536" i="17"/>
  <c r="O1697" i="17"/>
  <c r="O2061" i="17"/>
  <c r="O2417" i="17"/>
  <c r="O2433" i="17"/>
  <c r="O2793" i="17"/>
  <c r="O2807" i="17"/>
  <c r="O3153" i="17"/>
  <c r="O3167" i="17"/>
  <c r="O3513" i="17"/>
  <c r="O3525" i="17"/>
  <c r="O3537" i="17"/>
  <c r="O1698" i="17"/>
  <c r="O2062" i="17"/>
  <c r="O2420" i="17"/>
  <c r="O2434" i="17"/>
  <c r="O2794" i="17"/>
  <c r="O2808" i="17"/>
  <c r="O3154" i="17"/>
  <c r="O3168" i="17"/>
  <c r="O3514" i="17"/>
  <c r="O3526" i="17"/>
  <c r="O3538" i="17"/>
  <c r="O1711" i="17"/>
  <c r="O2069" i="17"/>
  <c r="O2421" i="17"/>
  <c r="O2435" i="17"/>
  <c r="O2781" i="17"/>
  <c r="O2795" i="17"/>
  <c r="O2809" i="17"/>
  <c r="O1712" i="17"/>
  <c r="O2074" i="17"/>
  <c r="O2422" i="17"/>
  <c r="O2436" i="17"/>
  <c r="O2782" i="17"/>
  <c r="O2796" i="17"/>
  <c r="O2810" i="17"/>
  <c r="O1713" i="17"/>
  <c r="O2076" i="17"/>
  <c r="O2423" i="17"/>
  <c r="O2437" i="17"/>
  <c r="O2783" i="17"/>
  <c r="O2797" i="17"/>
  <c r="O2811" i="17"/>
  <c r="O2078" i="17"/>
  <c r="O2424" i="17"/>
  <c r="O2438" i="17"/>
  <c r="O2784" i="17"/>
  <c r="O2798" i="17"/>
  <c r="O2425" i="17"/>
  <c r="O2439" i="17"/>
  <c r="O1330" i="17"/>
  <c r="O2428" i="17"/>
  <c r="O2444" i="17"/>
  <c r="O2788" i="17"/>
  <c r="O2804" i="17"/>
  <c r="O1340" i="17"/>
  <c r="O2427" i="17"/>
  <c r="O2789" i="17"/>
  <c r="O3164" i="17"/>
  <c r="O3528" i="17"/>
  <c r="O243" i="17"/>
  <c r="O2055" i="17"/>
  <c r="O2429" i="17"/>
  <c r="O2799" i="17"/>
  <c r="O3165" i="17"/>
  <c r="O3529" i="17"/>
  <c r="O615" i="17"/>
  <c r="O2440" i="17"/>
  <c r="O2800" i="17"/>
  <c r="O3147" i="17"/>
  <c r="O3169" i="17"/>
  <c r="O3515" i="17"/>
  <c r="O3530" i="17"/>
  <c r="O2441" i="17"/>
  <c r="O2801" i="17"/>
  <c r="O3148" i="17"/>
  <c r="O3170" i="17"/>
  <c r="O3516" i="17"/>
  <c r="O3531" i="17"/>
  <c r="O2445" i="17"/>
  <c r="O2805" i="17"/>
  <c r="O3149" i="17"/>
  <c r="O3171" i="17"/>
  <c r="O3517" i="17"/>
  <c r="O3532" i="17"/>
  <c r="O3155" i="17"/>
  <c r="O3172" i="17"/>
  <c r="O3518" i="17"/>
  <c r="O3533" i="17"/>
  <c r="O3156" i="17"/>
  <c r="O3173" i="17"/>
  <c r="O3519" i="17"/>
  <c r="O3534" i="17"/>
  <c r="O3157" i="17"/>
  <c r="O3176" i="17"/>
  <c r="O3520" i="17"/>
  <c r="O3535" i="17"/>
  <c r="O3158" i="17"/>
  <c r="O3177" i="17"/>
  <c r="O3521" i="17"/>
  <c r="O3539" i="17"/>
  <c r="O2786" i="17"/>
  <c r="O3160" i="17"/>
  <c r="O3540" i="17"/>
  <c r="O2426" i="17"/>
  <c r="O3541" i="17"/>
  <c r="O2785" i="17"/>
  <c r="O3542" i="17"/>
  <c r="O2787" i="17"/>
  <c r="O3523" i="17"/>
  <c r="O3527" i="17"/>
  <c r="O3161" i="17"/>
  <c r="O3522" i="17"/>
  <c r="O3159" i="17"/>
  <c r="O21" i="17"/>
  <c r="O33" i="17"/>
  <c r="O13" i="17"/>
  <c r="O25" i="17"/>
  <c r="O37" i="17"/>
  <c r="O15" i="17"/>
  <c r="O29" i="17"/>
  <c r="O379" i="17"/>
  <c r="O391" i="17"/>
  <c r="O403" i="17"/>
  <c r="O751" i="17"/>
  <c r="O763" i="17"/>
  <c r="O1111" i="17"/>
  <c r="O1123" i="17"/>
  <c r="O1135" i="17"/>
  <c r="O16" i="17"/>
  <c r="O30" i="17"/>
  <c r="O380" i="17"/>
  <c r="O392" i="17"/>
  <c r="O404" i="17"/>
  <c r="O752" i="17"/>
  <c r="O764" i="17"/>
  <c r="O17" i="17"/>
  <c r="O31" i="17"/>
  <c r="O18" i="17"/>
  <c r="O32" i="17"/>
  <c r="O382" i="17"/>
  <c r="O394" i="17"/>
  <c r="O406" i="17"/>
  <c r="O754" i="17"/>
  <c r="O766" i="17"/>
  <c r="O1114" i="17"/>
  <c r="O1126" i="17"/>
  <c r="O1138" i="17"/>
  <c r="O19" i="17"/>
  <c r="O34" i="17"/>
  <c r="O20" i="17"/>
  <c r="O35" i="17"/>
  <c r="O22" i="17"/>
  <c r="O36" i="17"/>
  <c r="O23" i="17"/>
  <c r="O38" i="17"/>
  <c r="O41" i="17"/>
  <c r="O378" i="17"/>
  <c r="O396" i="17"/>
  <c r="O747" i="17"/>
  <c r="O762" i="17"/>
  <c r="O1113" i="17"/>
  <c r="O1128" i="17"/>
  <c r="O1475" i="17"/>
  <c r="O1487" i="17"/>
  <c r="O1499" i="17"/>
  <c r="O1847" i="17"/>
  <c r="O1859" i="17"/>
  <c r="O2207" i="17"/>
  <c r="O2219" i="17"/>
  <c r="O2231" i="17"/>
  <c r="O42" i="17"/>
  <c r="O381" i="17"/>
  <c r="O397" i="17"/>
  <c r="O748" i="17"/>
  <c r="O765" i="17"/>
  <c r="O1115" i="17"/>
  <c r="O1129" i="17"/>
  <c r="O1476" i="17"/>
  <c r="O1488" i="17"/>
  <c r="O1500" i="17"/>
  <c r="O1848" i="17"/>
  <c r="O1860" i="17"/>
  <c r="O383" i="17"/>
  <c r="O398" i="17"/>
  <c r="O749" i="17"/>
  <c r="O767" i="17"/>
  <c r="O1116" i="17"/>
  <c r="O1130" i="17"/>
  <c r="O1477" i="17"/>
  <c r="O1489" i="17"/>
  <c r="O1501" i="17"/>
  <c r="O1849" i="17"/>
  <c r="O1861" i="17"/>
  <c r="O2209" i="17"/>
  <c r="O2221" i="17"/>
  <c r="O2233" i="17"/>
  <c r="O384" i="17"/>
  <c r="O399" i="17"/>
  <c r="O750" i="17"/>
  <c r="O768" i="17"/>
  <c r="O1117" i="17"/>
  <c r="O1131" i="17"/>
  <c r="O12" i="17"/>
  <c r="O385" i="17"/>
  <c r="O400" i="17"/>
  <c r="O753" i="17"/>
  <c r="O769" i="17"/>
  <c r="O1118" i="17"/>
  <c r="O1132" i="17"/>
  <c r="O14" i="17"/>
  <c r="O386" i="17"/>
  <c r="O401" i="17"/>
  <c r="O755" i="17"/>
  <c r="O770" i="17"/>
  <c r="O1119" i="17"/>
  <c r="O1133" i="17"/>
  <c r="O24" i="17"/>
  <c r="O387" i="17"/>
  <c r="O402" i="17"/>
  <c r="O756" i="17"/>
  <c r="O771" i="17"/>
  <c r="O1120" i="17"/>
  <c r="O1134" i="17"/>
  <c r="O26" i="17"/>
  <c r="O388" i="17"/>
  <c r="O405" i="17"/>
  <c r="O757" i="17"/>
  <c r="O772" i="17"/>
  <c r="O1121" i="17"/>
  <c r="O1136" i="17"/>
  <c r="O39" i="17"/>
  <c r="O393" i="17"/>
  <c r="O745" i="17"/>
  <c r="O760" i="17"/>
  <c r="O1110" i="17"/>
  <c r="O1125" i="17"/>
  <c r="O759" i="17"/>
  <c r="O1474" i="17"/>
  <c r="O1492" i="17"/>
  <c r="O1843" i="17"/>
  <c r="O1858" i="17"/>
  <c r="O2208" i="17"/>
  <c r="O2223" i="17"/>
  <c r="O2574" i="17"/>
  <c r="O2586" i="17"/>
  <c r="O2598" i="17"/>
  <c r="O2934" i="17"/>
  <c r="O2946" i="17"/>
  <c r="O2958" i="17"/>
  <c r="O761" i="17"/>
  <c r="O1478" i="17"/>
  <c r="O1493" i="17"/>
  <c r="O1844" i="17"/>
  <c r="O1862" i="17"/>
  <c r="O2210" i="17"/>
  <c r="O2224" i="17"/>
  <c r="O2575" i="17"/>
  <c r="O2587" i="17"/>
  <c r="O2599" i="17"/>
  <c r="O2935" i="17"/>
  <c r="O2947" i="17"/>
  <c r="O2959" i="17"/>
  <c r="O389" i="17"/>
  <c r="O773" i="17"/>
  <c r="O1479" i="17"/>
  <c r="O1494" i="17"/>
  <c r="O1845" i="17"/>
  <c r="O1863" i="17"/>
  <c r="O2211" i="17"/>
  <c r="O2225" i="17"/>
  <c r="O390" i="17"/>
  <c r="O1480" i="17"/>
  <c r="O1495" i="17"/>
  <c r="O1846" i="17"/>
  <c r="O1864" i="17"/>
  <c r="O2212" i="17"/>
  <c r="O2226" i="17"/>
  <c r="O395" i="17"/>
  <c r="O1481" i="17"/>
  <c r="O1496" i="17"/>
  <c r="O1850" i="17"/>
  <c r="O1865" i="17"/>
  <c r="O407" i="17"/>
  <c r="O1108" i="17"/>
  <c r="O1482" i="17"/>
  <c r="O1497" i="17"/>
  <c r="O1851" i="17"/>
  <c r="O1866" i="17"/>
  <c r="O2214" i="17"/>
  <c r="O2228" i="17"/>
  <c r="O408" i="17"/>
  <c r="O1109" i="17"/>
  <c r="O1483" i="17"/>
  <c r="O1498" i="17"/>
  <c r="O1852" i="17"/>
  <c r="O1867" i="17"/>
  <c r="O2215" i="17"/>
  <c r="O2229" i="17"/>
  <c r="O1112" i="17"/>
  <c r="O1484" i="17"/>
  <c r="O1502" i="17"/>
  <c r="O1853" i="17"/>
  <c r="O1868" i="17"/>
  <c r="O27" i="17"/>
  <c r="O743" i="17"/>
  <c r="O1122" i="17"/>
  <c r="O1485" i="17"/>
  <c r="O1503" i="17"/>
  <c r="O1839" i="17"/>
  <c r="O1854" i="17"/>
  <c r="O1869" i="17"/>
  <c r="O2217" i="17"/>
  <c r="O2232" i="17"/>
  <c r="O40" i="17"/>
  <c r="O746" i="17"/>
  <c r="O1127" i="17"/>
  <c r="O744" i="17"/>
  <c r="O1124" i="17"/>
  <c r="O2218" i="17"/>
  <c r="O2576" i="17"/>
  <c r="O2590" i="17"/>
  <c r="O2936" i="17"/>
  <c r="O2950" i="17"/>
  <c r="O2964" i="17"/>
  <c r="O3308" i="17"/>
  <c r="O3320" i="17"/>
  <c r="O758" i="17"/>
  <c r="O1137" i="17"/>
  <c r="O2220" i="17"/>
  <c r="O2577" i="17"/>
  <c r="O2591" i="17"/>
  <c r="O2937" i="17"/>
  <c r="O2951" i="17"/>
  <c r="O3309" i="17"/>
  <c r="O3321" i="17"/>
  <c r="O2222" i="17"/>
  <c r="O2578" i="17"/>
  <c r="O2592" i="17"/>
  <c r="O2938" i="17"/>
  <c r="O2952" i="17"/>
  <c r="O3310" i="17"/>
  <c r="O3322" i="17"/>
  <c r="O1840" i="17"/>
  <c r="O2227" i="17"/>
  <c r="O2579" i="17"/>
  <c r="O2593" i="17"/>
  <c r="O2939" i="17"/>
  <c r="O2953" i="17"/>
  <c r="O1841" i="17"/>
  <c r="O2230" i="17"/>
  <c r="O2580" i="17"/>
  <c r="O2594" i="17"/>
  <c r="O2940" i="17"/>
  <c r="O2954" i="17"/>
  <c r="O1842" i="17"/>
  <c r="O2234" i="17"/>
  <c r="O2581" i="17"/>
  <c r="O2595" i="17"/>
  <c r="O2941" i="17"/>
  <c r="O2955" i="17"/>
  <c r="O28" i="17"/>
  <c r="O1855" i="17"/>
  <c r="O2582" i="17"/>
  <c r="O2596" i="17"/>
  <c r="O2942" i="17"/>
  <c r="O2956" i="17"/>
  <c r="O1856" i="17"/>
  <c r="O2204" i="17"/>
  <c r="O2569" i="17"/>
  <c r="O2583" i="17"/>
  <c r="O2597" i="17"/>
  <c r="O1490" i="17"/>
  <c r="O2213" i="17"/>
  <c r="O2572" i="17"/>
  <c r="O2588" i="17"/>
  <c r="O1491" i="17"/>
  <c r="O2206" i="17"/>
  <c r="O2945" i="17"/>
  <c r="O3303" i="17"/>
  <c r="O3318" i="17"/>
  <c r="O2216" i="17"/>
  <c r="O2948" i="17"/>
  <c r="O3304" i="17"/>
  <c r="O3319" i="17"/>
  <c r="O1857" i="17"/>
  <c r="O2949" i="17"/>
  <c r="O3305" i="17"/>
  <c r="O3323" i="17"/>
  <c r="O2957" i="17"/>
  <c r="O3306" i="17"/>
  <c r="O3324" i="17"/>
  <c r="O2960" i="17"/>
  <c r="O3307" i="17"/>
  <c r="O3325" i="17"/>
  <c r="O2570" i="17"/>
  <c r="O2961" i="17"/>
  <c r="O3311" i="17"/>
  <c r="O3326" i="17"/>
  <c r="O2571" i="17"/>
  <c r="O2962" i="17"/>
  <c r="O3312" i="17"/>
  <c r="O3327" i="17"/>
  <c r="O2573" i="17"/>
  <c r="O2963" i="17"/>
  <c r="O3313" i="17"/>
  <c r="O3328" i="17"/>
  <c r="O2584" i="17"/>
  <c r="O3314" i="17"/>
  <c r="O3329" i="17"/>
  <c r="O1473" i="17"/>
  <c r="O2589" i="17"/>
  <c r="O2943" i="17"/>
  <c r="O3301" i="17"/>
  <c r="O3316" i="17"/>
  <c r="O3300" i="17"/>
  <c r="O1486" i="17"/>
  <c r="O3302" i="17"/>
  <c r="O3315" i="17"/>
  <c r="O3317" i="17"/>
  <c r="O3330" i="17"/>
  <c r="O2585" i="17"/>
  <c r="O2205" i="17"/>
  <c r="O2944" i="17"/>
  <c r="O105" i="17"/>
  <c r="O117" i="17"/>
  <c r="O129" i="17"/>
  <c r="O109" i="17"/>
  <c r="O121" i="17"/>
  <c r="O115" i="17"/>
  <c r="O130" i="17"/>
  <c r="O475" i="17"/>
  <c r="O487" i="17"/>
  <c r="O835" i="17"/>
  <c r="O847" i="17"/>
  <c r="O859" i="17"/>
  <c r="O1207" i="17"/>
  <c r="O1219" i="17"/>
  <c r="O116" i="17"/>
  <c r="O131" i="17"/>
  <c r="O476" i="17"/>
  <c r="O488" i="17"/>
  <c r="O836" i="17"/>
  <c r="O848" i="17"/>
  <c r="O860" i="17"/>
  <c r="O103" i="17"/>
  <c r="O118" i="17"/>
  <c r="O132" i="17"/>
  <c r="O104" i="17"/>
  <c r="O119" i="17"/>
  <c r="O478" i="17"/>
  <c r="O490" i="17"/>
  <c r="O838" i="17"/>
  <c r="O850" i="17"/>
  <c r="O862" i="17"/>
  <c r="O1198" i="17"/>
  <c r="O1210" i="17"/>
  <c r="O1222" i="17"/>
  <c r="O106" i="17"/>
  <c r="O120" i="17"/>
  <c r="O107" i="17"/>
  <c r="O122" i="17"/>
  <c r="O108" i="17"/>
  <c r="O123" i="17"/>
  <c r="O110" i="17"/>
  <c r="O124" i="17"/>
  <c r="O127" i="17"/>
  <c r="O474" i="17"/>
  <c r="O492" i="17"/>
  <c r="O843" i="17"/>
  <c r="O858" i="17"/>
  <c r="O1200" i="17"/>
  <c r="O1214" i="17"/>
  <c r="O1571" i="17"/>
  <c r="O1583" i="17"/>
  <c r="O1931" i="17"/>
  <c r="O1943" i="17"/>
  <c r="O1955" i="17"/>
  <c r="O128" i="17"/>
  <c r="O477" i="17"/>
  <c r="O493" i="17"/>
  <c r="O844" i="17"/>
  <c r="O861" i="17"/>
  <c r="O1201" i="17"/>
  <c r="O1215" i="17"/>
  <c r="O1572" i="17"/>
  <c r="O1584" i="17"/>
  <c r="O1932" i="17"/>
  <c r="O1944" i="17"/>
  <c r="O1956" i="17"/>
  <c r="O479" i="17"/>
  <c r="O494" i="17"/>
  <c r="O845" i="17"/>
  <c r="O1202" i="17"/>
  <c r="O1216" i="17"/>
  <c r="O1573" i="17"/>
  <c r="O1585" i="17"/>
  <c r="O1933" i="17"/>
  <c r="O1945" i="17"/>
  <c r="O1957" i="17"/>
  <c r="O480" i="17"/>
  <c r="O495" i="17"/>
  <c r="O846" i="17"/>
  <c r="O1203" i="17"/>
  <c r="O1217" i="17"/>
  <c r="O481" i="17"/>
  <c r="O496" i="17"/>
  <c r="O849" i="17"/>
  <c r="O1204" i="17"/>
  <c r="O1218" i="17"/>
  <c r="O482" i="17"/>
  <c r="O497" i="17"/>
  <c r="O833" i="17"/>
  <c r="O851" i="17"/>
  <c r="O1205" i="17"/>
  <c r="O1220" i="17"/>
  <c r="O111" i="17"/>
  <c r="O468" i="17"/>
  <c r="O483" i="17"/>
  <c r="O834" i="17"/>
  <c r="O852" i="17"/>
  <c r="O1206" i="17"/>
  <c r="O1221" i="17"/>
  <c r="O112" i="17"/>
  <c r="O469" i="17"/>
  <c r="O484" i="17"/>
  <c r="O837" i="17"/>
  <c r="O853" i="17"/>
  <c r="O1208" i="17"/>
  <c r="O1223" i="17"/>
  <c r="O125" i="17"/>
  <c r="O472" i="17"/>
  <c r="O489" i="17"/>
  <c r="O841" i="17"/>
  <c r="O856" i="17"/>
  <c r="O1226" i="17"/>
  <c r="O1570" i="17"/>
  <c r="O1588" i="17"/>
  <c r="O1939" i="17"/>
  <c r="O1954" i="17"/>
  <c r="O2298" i="17"/>
  <c r="O2310" i="17"/>
  <c r="O2322" i="17"/>
  <c r="O2670" i="17"/>
  <c r="O2682" i="17"/>
  <c r="O3030" i="17"/>
  <c r="O3042" i="17"/>
  <c r="O3054" i="17"/>
  <c r="O1227" i="17"/>
  <c r="O1574" i="17"/>
  <c r="O1589" i="17"/>
  <c r="O1940" i="17"/>
  <c r="O1958" i="17"/>
  <c r="O2299" i="17"/>
  <c r="O2311" i="17"/>
  <c r="O2323" i="17"/>
  <c r="O2659" i="17"/>
  <c r="O2671" i="17"/>
  <c r="O2683" i="17"/>
  <c r="O3031" i="17"/>
  <c r="O3043" i="17"/>
  <c r="O113" i="17"/>
  <c r="O839" i="17"/>
  <c r="O1575" i="17"/>
  <c r="O1590" i="17"/>
  <c r="O1941" i="17"/>
  <c r="O114" i="17"/>
  <c r="O840" i="17"/>
  <c r="O1576" i="17"/>
  <c r="O1591" i="17"/>
  <c r="O1942" i="17"/>
  <c r="O126" i="17"/>
  <c r="O842" i="17"/>
  <c r="O1577" i="17"/>
  <c r="O1592" i="17"/>
  <c r="O1946" i="17"/>
  <c r="O470" i="17"/>
  <c r="O854" i="17"/>
  <c r="O1199" i="17"/>
  <c r="O1578" i="17"/>
  <c r="O1593" i="17"/>
  <c r="O1929" i="17"/>
  <c r="O1947" i="17"/>
  <c r="O471" i="17"/>
  <c r="O855" i="17"/>
  <c r="O1209" i="17"/>
  <c r="O1564" i="17"/>
  <c r="O1579" i="17"/>
  <c r="O1930" i="17"/>
  <c r="O1948" i="17"/>
  <c r="O473" i="17"/>
  <c r="O857" i="17"/>
  <c r="O1211" i="17"/>
  <c r="O1565" i="17"/>
  <c r="O1580" i="17"/>
  <c r="O1934" i="17"/>
  <c r="O1949" i="17"/>
  <c r="O485" i="17"/>
  <c r="O1212" i="17"/>
  <c r="O1566" i="17"/>
  <c r="O1581" i="17"/>
  <c r="O1935" i="17"/>
  <c r="O1950" i="17"/>
  <c r="O491" i="17"/>
  <c r="O1224" i="17"/>
  <c r="O1567" i="17"/>
  <c r="O1951" i="17"/>
  <c r="O2302" i="17"/>
  <c r="O2316" i="17"/>
  <c r="O2662" i="17"/>
  <c r="O2676" i="17"/>
  <c r="O3036" i="17"/>
  <c r="O3050" i="17"/>
  <c r="O3392" i="17"/>
  <c r="O3404" i="17"/>
  <c r="O3416" i="17"/>
  <c r="O1568" i="17"/>
  <c r="O1952" i="17"/>
  <c r="O2303" i="17"/>
  <c r="O2317" i="17"/>
  <c r="O2663" i="17"/>
  <c r="O2677" i="17"/>
  <c r="O3037" i="17"/>
  <c r="O3051" i="17"/>
  <c r="O3393" i="17"/>
  <c r="O3405" i="17"/>
  <c r="O3417" i="17"/>
  <c r="O1569" i="17"/>
  <c r="O1953" i="17"/>
  <c r="O2304" i="17"/>
  <c r="O2318" i="17"/>
  <c r="O2664" i="17"/>
  <c r="O2678" i="17"/>
  <c r="O3038" i="17"/>
  <c r="O3052" i="17"/>
  <c r="O3394" i="17"/>
  <c r="O3406" i="17"/>
  <c r="O3418" i="17"/>
  <c r="O1582" i="17"/>
  <c r="O2305" i="17"/>
  <c r="O2319" i="17"/>
  <c r="O2665" i="17"/>
  <c r="O2679" i="17"/>
  <c r="O486" i="17"/>
  <c r="O1213" i="17"/>
  <c r="O1586" i="17"/>
  <c r="O2306" i="17"/>
  <c r="O2320" i="17"/>
  <c r="O2666" i="17"/>
  <c r="O2680" i="17"/>
  <c r="O1225" i="17"/>
  <c r="O1587" i="17"/>
  <c r="O2307" i="17"/>
  <c r="O2321" i="17"/>
  <c r="O2667" i="17"/>
  <c r="O2681" i="17"/>
  <c r="O2294" i="17"/>
  <c r="O2308" i="17"/>
  <c r="O2668" i="17"/>
  <c r="O2684" i="17"/>
  <c r="O2295" i="17"/>
  <c r="O2309" i="17"/>
  <c r="O2669" i="17"/>
  <c r="O1937" i="17"/>
  <c r="O2300" i="17"/>
  <c r="O2314" i="17"/>
  <c r="O2660" i="17"/>
  <c r="O2674" i="17"/>
  <c r="O2688" i="17"/>
  <c r="O2313" i="17"/>
  <c r="O3029" i="17"/>
  <c r="O3048" i="17"/>
  <c r="O3399" i="17"/>
  <c r="O3414" i="17"/>
  <c r="O2315" i="17"/>
  <c r="O2661" i="17"/>
  <c r="O3032" i="17"/>
  <c r="O3049" i="17"/>
  <c r="O3400" i="17"/>
  <c r="O3415" i="17"/>
  <c r="O2672" i="17"/>
  <c r="O3033" i="17"/>
  <c r="O3053" i="17"/>
  <c r="O3401" i="17"/>
  <c r="O3419" i="17"/>
  <c r="O2673" i="17"/>
  <c r="O3034" i="17"/>
  <c r="O3402" i="17"/>
  <c r="O2675" i="17"/>
  <c r="O3035" i="17"/>
  <c r="O3403" i="17"/>
  <c r="O2685" i="17"/>
  <c r="O3039" i="17"/>
  <c r="O3407" i="17"/>
  <c r="O1936" i="17"/>
  <c r="O2686" i="17"/>
  <c r="O3040" i="17"/>
  <c r="O3390" i="17"/>
  <c r="O3408" i="17"/>
  <c r="O1938" i="17"/>
  <c r="O2687" i="17"/>
  <c r="O3041" i="17"/>
  <c r="O3391" i="17"/>
  <c r="O3409" i="17"/>
  <c r="O2296" i="17"/>
  <c r="O3025" i="17"/>
  <c r="O3044" i="17"/>
  <c r="O3395" i="17"/>
  <c r="O3410" i="17"/>
  <c r="O2301" i="17"/>
  <c r="O3027" i="17"/>
  <c r="O3046" i="17"/>
  <c r="O3397" i="17"/>
  <c r="O3412" i="17"/>
  <c r="O3396" i="17"/>
  <c r="O3398" i="17"/>
  <c r="O3411" i="17"/>
  <c r="O3413" i="17"/>
  <c r="O3026" i="17"/>
  <c r="O3028" i="17"/>
  <c r="O2297" i="17"/>
  <c r="O2312" i="17"/>
  <c r="O3045" i="17"/>
  <c r="O3047" i="17"/>
  <c r="O141" i="17"/>
  <c r="O153" i="17"/>
  <c r="O133" i="17"/>
  <c r="O145" i="17"/>
  <c r="O157" i="17"/>
  <c r="O144" i="17"/>
  <c r="O159" i="17"/>
  <c r="O499" i="17"/>
  <c r="O511" i="17"/>
  <c r="O523" i="17"/>
  <c r="O871" i="17"/>
  <c r="O883" i="17"/>
  <c r="O1231" i="17"/>
  <c r="O1243" i="17"/>
  <c r="O1255" i="17"/>
  <c r="O146" i="17"/>
  <c r="O160" i="17"/>
  <c r="O500" i="17"/>
  <c r="O512" i="17"/>
  <c r="O524" i="17"/>
  <c r="O872" i="17"/>
  <c r="O884" i="17"/>
  <c r="O147" i="17"/>
  <c r="O161" i="17"/>
  <c r="O134" i="17"/>
  <c r="O148" i="17"/>
  <c r="O162" i="17"/>
  <c r="O502" i="17"/>
  <c r="O514" i="17"/>
  <c r="O526" i="17"/>
  <c r="O874" i="17"/>
  <c r="O886" i="17"/>
  <c r="O1234" i="17"/>
  <c r="O1246" i="17"/>
  <c r="O1258" i="17"/>
  <c r="O135" i="17"/>
  <c r="O149" i="17"/>
  <c r="O163" i="17"/>
  <c r="O136" i="17"/>
  <c r="O150" i="17"/>
  <c r="O137" i="17"/>
  <c r="O151" i="17"/>
  <c r="O138" i="17"/>
  <c r="O152" i="17"/>
  <c r="O507" i="17"/>
  <c r="O522" i="17"/>
  <c r="O876" i="17"/>
  <c r="O891" i="17"/>
  <c r="O1228" i="17"/>
  <c r="O1242" i="17"/>
  <c r="O1257" i="17"/>
  <c r="O1595" i="17"/>
  <c r="O1607" i="17"/>
  <c r="O1619" i="17"/>
  <c r="O1967" i="17"/>
  <c r="O1979" i="17"/>
  <c r="O508" i="17"/>
  <c r="O525" i="17"/>
  <c r="O877" i="17"/>
  <c r="O892" i="17"/>
  <c r="O1229" i="17"/>
  <c r="O1244" i="17"/>
  <c r="O1596" i="17"/>
  <c r="O1608" i="17"/>
  <c r="O1620" i="17"/>
  <c r="O1968" i="17"/>
  <c r="O1980" i="17"/>
  <c r="O139" i="17"/>
  <c r="O509" i="17"/>
  <c r="O527" i="17"/>
  <c r="O863" i="17"/>
  <c r="O878" i="17"/>
  <c r="O893" i="17"/>
  <c r="O1230" i="17"/>
  <c r="O1245" i="17"/>
  <c r="O1597" i="17"/>
  <c r="O1609" i="17"/>
  <c r="O1621" i="17"/>
  <c r="O1969" i="17"/>
  <c r="O1981" i="17"/>
  <c r="O140" i="17"/>
  <c r="O510" i="17"/>
  <c r="O528" i="17"/>
  <c r="O864" i="17"/>
  <c r="O879" i="17"/>
  <c r="O1232" i="17"/>
  <c r="O1247" i="17"/>
  <c r="O142" i="17"/>
  <c r="O513" i="17"/>
  <c r="O865" i="17"/>
  <c r="O880" i="17"/>
  <c r="O1233" i="17"/>
  <c r="O1248" i="17"/>
  <c r="O143" i="17"/>
  <c r="O515" i="17"/>
  <c r="O866" i="17"/>
  <c r="O881" i="17"/>
  <c r="O1235" i="17"/>
  <c r="O1249" i="17"/>
  <c r="O154" i="17"/>
  <c r="O498" i="17"/>
  <c r="O516" i="17"/>
  <c r="O867" i="17"/>
  <c r="O882" i="17"/>
  <c r="O1236" i="17"/>
  <c r="O1250" i="17"/>
  <c r="O155" i="17"/>
  <c r="O501" i="17"/>
  <c r="O517" i="17"/>
  <c r="O868" i="17"/>
  <c r="O885" i="17"/>
  <c r="O1237" i="17"/>
  <c r="O1251" i="17"/>
  <c r="O505" i="17"/>
  <c r="O520" i="17"/>
  <c r="O873" i="17"/>
  <c r="O889" i="17"/>
  <c r="O504" i="17"/>
  <c r="O888" i="17"/>
  <c r="O1603" i="17"/>
  <c r="O1618" i="17"/>
  <c r="O1972" i="17"/>
  <c r="O1987" i="17"/>
  <c r="O2334" i="17"/>
  <c r="O2346" i="17"/>
  <c r="O2694" i="17"/>
  <c r="O2706" i="17"/>
  <c r="O2718" i="17"/>
  <c r="O3066" i="17"/>
  <c r="O3078" i="17"/>
  <c r="O506" i="17"/>
  <c r="O890" i="17"/>
  <c r="O1604" i="17"/>
  <c r="O1622" i="17"/>
  <c r="O1973" i="17"/>
  <c r="O1988" i="17"/>
  <c r="O2335" i="17"/>
  <c r="O2347" i="17"/>
  <c r="O2695" i="17"/>
  <c r="O2707" i="17"/>
  <c r="O2719" i="17"/>
  <c r="O3055" i="17"/>
  <c r="O3067" i="17"/>
  <c r="O3079" i="17"/>
  <c r="O518" i="17"/>
  <c r="O1238" i="17"/>
  <c r="O1605" i="17"/>
  <c r="O1623" i="17"/>
  <c r="O1959" i="17"/>
  <c r="O1974" i="17"/>
  <c r="O1989" i="17"/>
  <c r="O519" i="17"/>
  <c r="O1239" i="17"/>
  <c r="O1606" i="17"/>
  <c r="O1624" i="17"/>
  <c r="O1960" i="17"/>
  <c r="O1975" i="17"/>
  <c r="O521" i="17"/>
  <c r="O1240" i="17"/>
  <c r="O1610" i="17"/>
  <c r="O1961" i="17"/>
  <c r="O1976" i="17"/>
  <c r="O156" i="17"/>
  <c r="O1241" i="17"/>
  <c r="O1611" i="17"/>
  <c r="O1962" i="17"/>
  <c r="O1977" i="17"/>
  <c r="O158" i="17"/>
  <c r="O1252" i="17"/>
  <c r="O1594" i="17"/>
  <c r="O1612" i="17"/>
  <c r="O1963" i="17"/>
  <c r="O1978" i="17"/>
  <c r="O1253" i="17"/>
  <c r="O1598" i="17"/>
  <c r="O1613" i="17"/>
  <c r="O1964" i="17"/>
  <c r="O1982" i="17"/>
  <c r="O869" i="17"/>
  <c r="O1254" i="17"/>
  <c r="O1599" i="17"/>
  <c r="O1614" i="17"/>
  <c r="O1965" i="17"/>
  <c r="O1983" i="17"/>
  <c r="O875" i="17"/>
  <c r="O2330" i="17"/>
  <c r="O2344" i="17"/>
  <c r="O2690" i="17"/>
  <c r="O2704" i="17"/>
  <c r="O3064" i="17"/>
  <c r="O3080" i="17"/>
  <c r="O3428" i="17"/>
  <c r="O3440" i="17"/>
  <c r="O2331" i="17"/>
  <c r="O2345" i="17"/>
  <c r="O2691" i="17"/>
  <c r="O2705" i="17"/>
  <c r="O3065" i="17"/>
  <c r="O3081" i="17"/>
  <c r="O3429" i="17"/>
  <c r="O3441" i="17"/>
  <c r="O2332" i="17"/>
  <c r="O2348" i="17"/>
  <c r="O2692" i="17"/>
  <c r="O2708" i="17"/>
  <c r="O3068" i="17"/>
  <c r="O3082" i="17"/>
  <c r="O3430" i="17"/>
  <c r="O3442" i="17"/>
  <c r="O1966" i="17"/>
  <c r="O2333" i="17"/>
  <c r="O2349" i="17"/>
  <c r="O2693" i="17"/>
  <c r="O2709" i="17"/>
  <c r="O870" i="17"/>
  <c r="O1970" i="17"/>
  <c r="O2336" i="17"/>
  <c r="O2350" i="17"/>
  <c r="O2696" i="17"/>
  <c r="O2710" i="17"/>
  <c r="O503" i="17"/>
  <c r="O887" i="17"/>
  <c r="O1971" i="17"/>
  <c r="O2337" i="17"/>
  <c r="O2351" i="17"/>
  <c r="O2697" i="17"/>
  <c r="O2711" i="17"/>
  <c r="O1256" i="17"/>
  <c r="O1600" i="17"/>
  <c r="O1984" i="17"/>
  <c r="O2324" i="17"/>
  <c r="O2338" i="17"/>
  <c r="O2352" i="17"/>
  <c r="O2698" i="17"/>
  <c r="O2712" i="17"/>
  <c r="O1601" i="17"/>
  <c r="O1985" i="17"/>
  <c r="O2325" i="17"/>
  <c r="O2339" i="17"/>
  <c r="O2353" i="17"/>
  <c r="O1616" i="17"/>
  <c r="O2328" i="17"/>
  <c r="O2342" i="17"/>
  <c r="O2702" i="17"/>
  <c r="O2716" i="17"/>
  <c r="O2703" i="17"/>
  <c r="O3070" i="17"/>
  <c r="O3432" i="17"/>
  <c r="O3447" i="17"/>
  <c r="O2713" i="17"/>
  <c r="O3071" i="17"/>
  <c r="O3433" i="17"/>
  <c r="O3448" i="17"/>
  <c r="O1602" i="17"/>
  <c r="O2326" i="17"/>
  <c r="O2714" i="17"/>
  <c r="O3072" i="17"/>
  <c r="O3434" i="17"/>
  <c r="O3449" i="17"/>
  <c r="O1615" i="17"/>
  <c r="O2327" i="17"/>
  <c r="O2715" i="17"/>
  <c r="O3056" i="17"/>
  <c r="O3073" i="17"/>
  <c r="O3420" i="17"/>
  <c r="O3435" i="17"/>
  <c r="O3450" i="17"/>
  <c r="O1617" i="17"/>
  <c r="O2329" i="17"/>
  <c r="O2717" i="17"/>
  <c r="O3057" i="17"/>
  <c r="O3074" i="17"/>
  <c r="O3421" i="17"/>
  <c r="O3436" i="17"/>
  <c r="O2340" i="17"/>
  <c r="O3058" i="17"/>
  <c r="O3075" i="17"/>
  <c r="O3422" i="17"/>
  <c r="O3437" i="17"/>
  <c r="O2341" i="17"/>
  <c r="O3059" i="17"/>
  <c r="O3076" i="17"/>
  <c r="O3423" i="17"/>
  <c r="O3438" i="17"/>
  <c r="O2343" i="17"/>
  <c r="O3060" i="17"/>
  <c r="O3077" i="17"/>
  <c r="O3424" i="17"/>
  <c r="O3439" i="17"/>
  <c r="O1986" i="17"/>
  <c r="O2354" i="17"/>
  <c r="O2689" i="17"/>
  <c r="O3061" i="17"/>
  <c r="O3083" i="17"/>
  <c r="O3425" i="17"/>
  <c r="O3443" i="17"/>
  <c r="O2700" i="17"/>
  <c r="O3063" i="17"/>
  <c r="O3085" i="17"/>
  <c r="O3427" i="17"/>
  <c r="O3084" i="17"/>
  <c r="O3426" i="17"/>
  <c r="O3431" i="17"/>
  <c r="O3444" i="17"/>
  <c r="O3445" i="17"/>
  <c r="O2699" i="17"/>
  <c r="O3062" i="17"/>
  <c r="O2701" i="17"/>
  <c r="O3069" i="17"/>
  <c r="O3446" i="17"/>
  <c r="T31" i="19"/>
  <c r="N96" i="6"/>
  <c r="J96" i="6"/>
  <c r="P31" i="19"/>
  <c r="H96" i="6"/>
  <c r="N31" i="19"/>
  <c r="J31" i="19"/>
  <c r="D96" i="6"/>
  <c r="U31" i="19"/>
  <c r="O96" i="6"/>
  <c r="S31" i="19"/>
  <c r="M96" i="6"/>
  <c r="I96" i="6"/>
  <c r="O31" i="19"/>
  <c r="G96" i="6"/>
  <c r="M31" i="19"/>
  <c r="R31" i="19"/>
  <c r="L96" i="6"/>
  <c r="Q31" i="19"/>
  <c r="K96" i="6"/>
  <c r="E96" i="6"/>
  <c r="K31" i="19"/>
  <c r="P92" i="6"/>
  <c r="O51" i="6"/>
  <c r="N51" i="6"/>
  <c r="M51" i="6"/>
  <c r="L51" i="6"/>
  <c r="K51" i="6"/>
  <c r="J51" i="6"/>
  <c r="I51" i="6"/>
  <c r="H51" i="6"/>
  <c r="G51" i="6"/>
  <c r="F51" i="6"/>
  <c r="D51" i="6"/>
  <c r="L99" i="6" l="1"/>
  <c r="O99" i="6" s="1"/>
  <c r="E32" i="19" s="1"/>
  <c r="P51" i="6"/>
  <c r="H32" i="19"/>
  <c r="H31" i="19" s="1"/>
  <c r="J32" i="11"/>
  <c r="I25" i="20" s="1"/>
  <c r="I32" i="19" l="1"/>
  <c r="G32" i="19"/>
  <c r="G31" i="19" s="1"/>
  <c r="F36" i="12"/>
  <c r="P73" i="11"/>
  <c r="N73" i="11"/>
  <c r="F14" i="12"/>
  <c r="I31" i="19" l="1"/>
  <c r="I34" i="20"/>
  <c r="G35" i="19"/>
  <c r="I35" i="19"/>
  <c r="F145" i="12"/>
  <c r="E45" i="6" l="1"/>
  <c r="K31" i="11" l="1"/>
  <c r="K28" i="11"/>
  <c r="H91" i="12" l="1"/>
  <c r="L56" i="11"/>
  <c r="E73" i="11"/>
  <c r="L43" i="11"/>
  <c r="C35" i="11"/>
  <c r="K32" i="11"/>
  <c r="K30" i="11"/>
  <c r="K29" i="11"/>
  <c r="K24" i="11"/>
  <c r="K23" i="11"/>
  <c r="K17" i="11"/>
  <c r="F30" i="11"/>
  <c r="F29" i="11"/>
  <c r="G84" i="11"/>
  <c r="M84" i="11"/>
  <c r="C84" i="11"/>
  <c r="J25" i="11"/>
  <c r="L106" i="12" l="1"/>
  <c r="L116" i="12" s="1"/>
  <c r="P116" i="12" s="1"/>
  <c r="P117" i="12" l="1"/>
  <c r="P100" i="12"/>
  <c r="P99" i="12"/>
  <c r="P107" i="12"/>
  <c r="P108" i="12"/>
  <c r="P110" i="12"/>
  <c r="P109" i="12"/>
  <c r="H41" i="12"/>
  <c r="E28" i="10" l="1"/>
  <c r="F28" i="10"/>
  <c r="G28" i="10"/>
  <c r="H28" i="10"/>
  <c r="I28" i="10"/>
  <c r="J28" i="10"/>
  <c r="K28" i="10"/>
  <c r="L28" i="10"/>
  <c r="M28" i="10"/>
  <c r="N28" i="10"/>
  <c r="O28" i="10"/>
  <c r="D28" i="10"/>
  <c r="E62" i="7"/>
  <c r="L145" i="12"/>
  <c r="J60" i="6"/>
  <c r="E60" i="6"/>
  <c r="J45" i="6"/>
  <c r="L134" i="12"/>
  <c r="D20" i="10"/>
  <c r="O66" i="6" l="1"/>
  <c r="O70" i="6" s="1"/>
  <c r="G64" i="19"/>
  <c r="I64" i="19"/>
  <c r="E85" i="19" s="1"/>
  <c r="D36" i="20" s="1"/>
  <c r="Q28" i="10"/>
  <c r="O27" i="10"/>
  <c r="G27" i="10"/>
  <c r="I27" i="10"/>
  <c r="K27" i="10"/>
  <c r="N27" i="10"/>
  <c r="D27" i="10"/>
  <c r="E27" i="10"/>
  <c r="F27" i="10"/>
  <c r="H27" i="10"/>
  <c r="J27" i="10"/>
  <c r="M27" i="10"/>
  <c r="L27" i="10"/>
  <c r="D65" i="7"/>
  <c r="D66" i="7" s="1"/>
  <c r="E20" i="10"/>
  <c r="F20" i="10"/>
  <c r="G20" i="10"/>
  <c r="H20" i="10"/>
  <c r="I20" i="10"/>
  <c r="J20" i="10"/>
  <c r="K20" i="10"/>
  <c r="L20" i="10"/>
  <c r="M20" i="10"/>
  <c r="N20" i="10"/>
  <c r="O20" i="10"/>
  <c r="Q20" i="10" l="1"/>
  <c r="J65" i="19"/>
  <c r="U34" i="19"/>
  <c r="Q27" i="10"/>
  <c r="O45" i="10" s="1"/>
  <c r="H65" i="7"/>
  <c r="H66" i="7" s="1"/>
  <c r="N65" i="19" s="1"/>
  <c r="F65" i="7"/>
  <c r="F66" i="7" s="1"/>
  <c r="L65" i="19" s="1"/>
  <c r="O65" i="7"/>
  <c r="O66" i="7" s="1"/>
  <c r="U65" i="19" s="1"/>
  <c r="N65" i="7"/>
  <c r="N66" i="7" s="1"/>
  <c r="T65" i="19" s="1"/>
  <c r="K65" i="7"/>
  <c r="K66" i="7" s="1"/>
  <c r="Q65" i="19" s="1"/>
  <c r="E65" i="7"/>
  <c r="E66" i="7" s="1"/>
  <c r="K65" i="19" s="1"/>
  <c r="G65" i="7"/>
  <c r="G66" i="7" s="1"/>
  <c r="M65" i="19" s="1"/>
  <c r="J65" i="7"/>
  <c r="J66" i="7" s="1"/>
  <c r="P65" i="19" s="1"/>
  <c r="I65" i="7"/>
  <c r="I66" i="7" s="1"/>
  <c r="O65" i="19" s="1"/>
  <c r="M65" i="7"/>
  <c r="M66" i="7" s="1"/>
  <c r="S65" i="19" s="1"/>
  <c r="L65" i="7"/>
  <c r="L66" i="7" s="1"/>
  <c r="R65" i="19" s="1"/>
  <c r="O49" i="10"/>
  <c r="O48" i="10"/>
  <c r="U33" i="19" l="1"/>
  <c r="AF5" i="17"/>
  <c r="H65" i="19"/>
  <c r="J50" i="10"/>
  <c r="O46" i="10"/>
  <c r="G50" i="6"/>
  <c r="F50" i="6"/>
  <c r="E50" i="6"/>
  <c r="N65" i="6"/>
  <c r="N66" i="6" s="1"/>
  <c r="N70" i="6" s="1"/>
  <c r="M65" i="6"/>
  <c r="M66" i="6" s="1"/>
  <c r="M70" i="6" s="1"/>
  <c r="L65" i="6"/>
  <c r="L66" i="6" s="1"/>
  <c r="L70" i="6" s="1"/>
  <c r="K65" i="6"/>
  <c r="K66" i="6" s="1"/>
  <c r="K70" i="6" s="1"/>
  <c r="J65" i="6"/>
  <c r="J66" i="6" s="1"/>
  <c r="J70" i="6" s="1"/>
  <c r="I65" i="6"/>
  <c r="I66" i="6" s="1"/>
  <c r="I70" i="6" s="1"/>
  <c r="H65" i="6"/>
  <c r="H66" i="6" s="1"/>
  <c r="H70" i="6" s="1"/>
  <c r="G65" i="6"/>
  <c r="G66" i="6" s="1"/>
  <c r="G70" i="6" s="1"/>
  <c r="F65" i="6"/>
  <c r="F66" i="6" s="1"/>
  <c r="F70" i="6" s="1"/>
  <c r="E65" i="6"/>
  <c r="E66" i="6" s="1"/>
  <c r="E70" i="6" s="1"/>
  <c r="D65" i="6"/>
  <c r="D66" i="6" s="1"/>
  <c r="D70" i="6" s="1"/>
  <c r="P64" i="6"/>
  <c r="P63" i="6"/>
  <c r="H50" i="6"/>
  <c r="I50" i="6"/>
  <c r="J50" i="6"/>
  <c r="K50" i="6"/>
  <c r="L50" i="6"/>
  <c r="M50" i="6"/>
  <c r="N50" i="6"/>
  <c r="D50" i="6"/>
  <c r="F134" i="12"/>
  <c r="P49" i="6"/>
  <c r="D23" i="6"/>
  <c r="P353" i="17" l="1"/>
  <c r="P365" i="17"/>
  <c r="P377" i="17"/>
  <c r="P713" i="17"/>
  <c r="P725" i="17"/>
  <c r="P737" i="17"/>
  <c r="P1085" i="17"/>
  <c r="P1097" i="17"/>
  <c r="P354" i="17"/>
  <c r="P366" i="17"/>
  <c r="P714" i="17"/>
  <c r="P726" i="17"/>
  <c r="P738" i="17"/>
  <c r="P360" i="17"/>
  <c r="P374" i="17"/>
  <c r="P720" i="17"/>
  <c r="P734" i="17"/>
  <c r="P1084" i="17"/>
  <c r="P1098" i="17"/>
  <c r="P1451" i="17"/>
  <c r="P1463" i="17"/>
  <c r="P347" i="17"/>
  <c r="P361" i="17"/>
  <c r="P375" i="17"/>
  <c r="P721" i="17"/>
  <c r="P735" i="17"/>
  <c r="P1086" i="17"/>
  <c r="P1099" i="17"/>
  <c r="P1452" i="17"/>
  <c r="P1464" i="17"/>
  <c r="P1812" i="17"/>
  <c r="P1824" i="17"/>
  <c r="P1836" i="17"/>
  <c r="P348" i="17"/>
  <c r="P362" i="17"/>
  <c r="P376" i="17"/>
  <c r="P722" i="17"/>
  <c r="P736" i="17"/>
  <c r="P1087" i="17"/>
  <c r="P1100" i="17"/>
  <c r="P349" i="17"/>
  <c r="P363" i="17"/>
  <c r="P723" i="17"/>
  <c r="P739" i="17"/>
  <c r="P350" i="17"/>
  <c r="P364" i="17"/>
  <c r="P724" i="17"/>
  <c r="P740" i="17"/>
  <c r="P1089" i="17"/>
  <c r="P1102" i="17"/>
  <c r="P351" i="17"/>
  <c r="P367" i="17"/>
  <c r="P727" i="17"/>
  <c r="P741" i="17"/>
  <c r="P1077" i="17"/>
  <c r="P1090" i="17"/>
  <c r="P1103" i="17"/>
  <c r="P352" i="17"/>
  <c r="P368" i="17"/>
  <c r="P712" i="17"/>
  <c r="P728" i="17"/>
  <c r="P742" i="17"/>
  <c r="P1078" i="17"/>
  <c r="P1091" i="17"/>
  <c r="P1104" i="17"/>
  <c r="P1445" i="17"/>
  <c r="P1457" i="17"/>
  <c r="P1469" i="17"/>
  <c r="P358" i="17"/>
  <c r="P372" i="17"/>
  <c r="P369" i="17"/>
  <c r="P733" i="17"/>
  <c r="P1079" i="17"/>
  <c r="P1105" i="17"/>
  <c r="P1456" i="17"/>
  <c r="P1472" i="17"/>
  <c r="P1817" i="17"/>
  <c r="P1830" i="17"/>
  <c r="P2184" i="17"/>
  <c r="P2196" i="17"/>
  <c r="P370" i="17"/>
  <c r="P1080" i="17"/>
  <c r="P1106" i="17"/>
  <c r="P1442" i="17"/>
  <c r="P1458" i="17"/>
  <c r="P1818" i="17"/>
  <c r="P1831" i="17"/>
  <c r="P2173" i="17"/>
  <c r="P2185" i="17"/>
  <c r="P2197" i="17"/>
  <c r="P371" i="17"/>
  <c r="P1081" i="17"/>
  <c r="P1107" i="17"/>
  <c r="P1443" i="17"/>
  <c r="P1459" i="17"/>
  <c r="P1819" i="17"/>
  <c r="P1832" i="17"/>
  <c r="P2174" i="17"/>
  <c r="P2186" i="17"/>
  <c r="P2198" i="17"/>
  <c r="P373" i="17"/>
  <c r="P715" i="17"/>
  <c r="P1082" i="17"/>
  <c r="P1444" i="17"/>
  <c r="P1460" i="17"/>
  <c r="P1820" i="17"/>
  <c r="P1833" i="17"/>
  <c r="P716" i="17"/>
  <c r="P1083" i="17"/>
  <c r="P1446" i="17"/>
  <c r="P1461" i="17"/>
  <c r="P1808" i="17"/>
  <c r="P1821" i="17"/>
  <c r="P1834" i="17"/>
  <c r="P2176" i="17"/>
  <c r="P2188" i="17"/>
  <c r="P2200" i="17"/>
  <c r="P718" i="17"/>
  <c r="P1092" i="17"/>
  <c r="P1448" i="17"/>
  <c r="P1465" i="17"/>
  <c r="P1810" i="17"/>
  <c r="P1823" i="17"/>
  <c r="P1837" i="17"/>
  <c r="P2178" i="17"/>
  <c r="P2190" i="17"/>
  <c r="P2202" i="17"/>
  <c r="P719" i="17"/>
  <c r="P1093" i="17"/>
  <c r="P1449" i="17"/>
  <c r="P1466" i="17"/>
  <c r="P1811" i="17"/>
  <c r="P1825" i="17"/>
  <c r="P1838" i="17"/>
  <c r="P2179" i="17"/>
  <c r="P2191" i="17"/>
  <c r="P2203" i="17"/>
  <c r="P359" i="17"/>
  <c r="P732" i="17"/>
  <c r="P1101" i="17"/>
  <c r="P1455" i="17"/>
  <c r="P1471" i="17"/>
  <c r="P1816" i="17"/>
  <c r="P1829" i="17"/>
  <c r="P1467" i="17"/>
  <c r="P1826" i="17"/>
  <c r="P2194" i="17"/>
  <c r="P2547" i="17"/>
  <c r="P2559" i="17"/>
  <c r="P2907" i="17"/>
  <c r="P2919" i="17"/>
  <c r="P2931" i="17"/>
  <c r="P3279" i="17"/>
  <c r="P3291" i="17"/>
  <c r="P3639" i="17"/>
  <c r="P3651" i="17"/>
  <c r="P3663" i="17"/>
  <c r="P1468" i="17"/>
  <c r="P1827" i="17"/>
  <c r="P2195" i="17"/>
  <c r="P2548" i="17"/>
  <c r="P2560" i="17"/>
  <c r="P2908" i="17"/>
  <c r="P2920" i="17"/>
  <c r="P2932" i="17"/>
  <c r="P355" i="17"/>
  <c r="P1470" i="17"/>
  <c r="P1828" i="17"/>
  <c r="P2175" i="17"/>
  <c r="P2199" i="17"/>
  <c r="P2549" i="17"/>
  <c r="P2561" i="17"/>
  <c r="P2909" i="17"/>
  <c r="P2921" i="17"/>
  <c r="P2933" i="17"/>
  <c r="P356" i="17"/>
  <c r="P717" i="17"/>
  <c r="P1835" i="17"/>
  <c r="P2177" i="17"/>
  <c r="P2201" i="17"/>
  <c r="P2538" i="17"/>
  <c r="P2550" i="17"/>
  <c r="P2562" i="17"/>
  <c r="P2910" i="17"/>
  <c r="P2922" i="17"/>
  <c r="P357" i="17"/>
  <c r="P729" i="17"/>
  <c r="P2180" i="17"/>
  <c r="P2539" i="17"/>
  <c r="P2551" i="17"/>
  <c r="P2563" i="17"/>
  <c r="P2911" i="17"/>
  <c r="P2923" i="17"/>
  <c r="P3271" i="17"/>
  <c r="P3283" i="17"/>
  <c r="P3295" i="17"/>
  <c r="P3643" i="17"/>
  <c r="P3655" i="17"/>
  <c r="P730" i="17"/>
  <c r="P2181" i="17"/>
  <c r="P2540" i="17"/>
  <c r="P2552" i="17"/>
  <c r="P2564" i="17"/>
  <c r="P2912" i="17"/>
  <c r="P2924" i="17"/>
  <c r="P731" i="17"/>
  <c r="P2182" i="17"/>
  <c r="P2541" i="17"/>
  <c r="P2553" i="17"/>
  <c r="P2565" i="17"/>
  <c r="P2913" i="17"/>
  <c r="P2925" i="17"/>
  <c r="P1088" i="17"/>
  <c r="P1447" i="17"/>
  <c r="P1809" i="17"/>
  <c r="P2183" i="17"/>
  <c r="P2542" i="17"/>
  <c r="P2554" i="17"/>
  <c r="P2566" i="17"/>
  <c r="P1096" i="17"/>
  <c r="P1454" i="17"/>
  <c r="P1815" i="17"/>
  <c r="P2192" i="17"/>
  <c r="P1450" i="17"/>
  <c r="P1813" i="17"/>
  <c r="P2905" i="17"/>
  <c r="P3280" i="17"/>
  <c r="P3294" i="17"/>
  <c r="P3640" i="17"/>
  <c r="P3654" i="17"/>
  <c r="P1453" i="17"/>
  <c r="P1814" i="17"/>
  <c r="P2906" i="17"/>
  <c r="P3281" i="17"/>
  <c r="P3296" i="17"/>
  <c r="P3641" i="17"/>
  <c r="P3656" i="17"/>
  <c r="P1462" i="17"/>
  <c r="P1822" i="17"/>
  <c r="P2543" i="17"/>
  <c r="P2914" i="17"/>
  <c r="P3282" i="17"/>
  <c r="P3297" i="17"/>
  <c r="P3642" i="17"/>
  <c r="P3657" i="17"/>
  <c r="P1094" i="17"/>
  <c r="P2187" i="17"/>
  <c r="P2544" i="17"/>
  <c r="P2915" i="17"/>
  <c r="P3269" i="17"/>
  <c r="P3284" i="17"/>
  <c r="P3298" i="17"/>
  <c r="P3644" i="17"/>
  <c r="P3658" i="17"/>
  <c r="P1095" i="17"/>
  <c r="P2189" i="17"/>
  <c r="P2545" i="17"/>
  <c r="P2916" i="17"/>
  <c r="P3270" i="17"/>
  <c r="P3285" i="17"/>
  <c r="P3299" i="17"/>
  <c r="P3645" i="17"/>
  <c r="P3659" i="17"/>
  <c r="P2193" i="17"/>
  <c r="P2546" i="17"/>
  <c r="P2917" i="17"/>
  <c r="P3272" i="17"/>
  <c r="P3286" i="17"/>
  <c r="P3646" i="17"/>
  <c r="P3660" i="17"/>
  <c r="P2555" i="17"/>
  <c r="P2918" i="17"/>
  <c r="P3273" i="17"/>
  <c r="P3287" i="17"/>
  <c r="P3647" i="17"/>
  <c r="P3661" i="17"/>
  <c r="P2556" i="17"/>
  <c r="P2926" i="17"/>
  <c r="P3274" i="17"/>
  <c r="P3288" i="17"/>
  <c r="P3634" i="17"/>
  <c r="P3648" i="17"/>
  <c r="P3662" i="17"/>
  <c r="P2557" i="17"/>
  <c r="P2927" i="17"/>
  <c r="P3275" i="17"/>
  <c r="P3289" i="17"/>
  <c r="P3652" i="17"/>
  <c r="P3653" i="17"/>
  <c r="P3664" i="17"/>
  <c r="P3276" i="17"/>
  <c r="P11" i="17"/>
  <c r="P2903" i="17"/>
  <c r="P3277" i="17"/>
  <c r="P2904" i="17"/>
  <c r="P3278" i="17"/>
  <c r="P2928" i="17"/>
  <c r="P3290" i="17"/>
  <c r="P3635" i="17"/>
  <c r="P2929" i="17"/>
  <c r="P3292" i="17"/>
  <c r="P3636" i="17"/>
  <c r="P2567" i="17"/>
  <c r="P3649" i="17"/>
  <c r="P2568" i="17"/>
  <c r="P2930" i="17"/>
  <c r="P3637" i="17"/>
  <c r="P3638" i="17"/>
  <c r="P2558" i="17"/>
  <c r="P3650" i="17"/>
  <c r="P3293" i="17"/>
  <c r="R34" i="19"/>
  <c r="O34" i="19"/>
  <c r="Q34" i="19"/>
  <c r="T34" i="19"/>
  <c r="M34" i="19"/>
  <c r="P34" i="19"/>
  <c r="S34" i="19"/>
  <c r="H34" i="19"/>
  <c r="H33" i="19" s="1"/>
  <c r="J34" i="19"/>
  <c r="K34" i="19"/>
  <c r="L34" i="19"/>
  <c r="N34" i="19"/>
  <c r="G30" i="6"/>
  <c r="H30" i="6"/>
  <c r="I30" i="6"/>
  <c r="J30" i="6"/>
  <c r="K30" i="6"/>
  <c r="L30" i="6"/>
  <c r="M30" i="6"/>
  <c r="N30" i="6"/>
  <c r="O30" i="6"/>
  <c r="D30" i="6"/>
  <c r="J30" i="19" s="1"/>
  <c r="U3" i="17" s="1"/>
  <c r="E30" i="6"/>
  <c r="F30" i="6"/>
  <c r="D157" i="12"/>
  <c r="G157" i="12"/>
  <c r="H157" i="12"/>
  <c r="J157" i="12"/>
  <c r="K157" i="12"/>
  <c r="L157" i="12"/>
  <c r="N157" i="12"/>
  <c r="O157" i="12"/>
  <c r="P157" i="12"/>
  <c r="Q157" i="12"/>
  <c r="F157" i="12"/>
  <c r="R157" i="12"/>
  <c r="J49" i="10"/>
  <c r="E78" i="6"/>
  <c r="H78" i="6"/>
  <c r="M78" i="6"/>
  <c r="D78" i="6"/>
  <c r="F78" i="6"/>
  <c r="G78" i="6"/>
  <c r="I78" i="6"/>
  <c r="J78" i="6"/>
  <c r="K78" i="6"/>
  <c r="L78" i="6"/>
  <c r="N78" i="6"/>
  <c r="O78" i="6"/>
  <c r="D137" i="12"/>
  <c r="D148" i="12"/>
  <c r="P65" i="6"/>
  <c r="R33" i="19" l="1"/>
  <c r="AC5" i="17"/>
  <c r="N33" i="19"/>
  <c r="Y5" i="17"/>
  <c r="P33" i="19"/>
  <c r="AA5" i="17"/>
  <c r="S33" i="19"/>
  <c r="AD5" i="17"/>
  <c r="T33" i="19"/>
  <c r="AE5" i="17"/>
  <c r="L33" i="19"/>
  <c r="W5" i="17"/>
  <c r="N14" i="17"/>
  <c r="N26" i="17"/>
  <c r="N38" i="17"/>
  <c r="N386" i="17"/>
  <c r="N398" i="17"/>
  <c r="N15" i="17"/>
  <c r="N27" i="17"/>
  <c r="N39" i="17"/>
  <c r="N387" i="17"/>
  <c r="N399" i="17"/>
  <c r="N16" i="17"/>
  <c r="N28" i="17"/>
  <c r="N40" i="17"/>
  <c r="N388" i="17"/>
  <c r="N400" i="17"/>
  <c r="N18" i="17"/>
  <c r="N33" i="17"/>
  <c r="N384" i="17"/>
  <c r="N402" i="17"/>
  <c r="N746" i="17"/>
  <c r="N758" i="17"/>
  <c r="N770" i="17"/>
  <c r="N1118" i="17"/>
  <c r="N1130" i="17"/>
  <c r="N1478" i="17"/>
  <c r="N1490" i="17"/>
  <c r="N1502" i="17"/>
  <c r="N1850" i="17"/>
  <c r="N1862" i="17"/>
  <c r="N2210" i="17"/>
  <c r="N2222" i="17"/>
  <c r="N2234" i="17"/>
  <c r="N2570" i="17"/>
  <c r="N2582" i="17"/>
  <c r="N2594" i="17"/>
  <c r="N2942" i="17"/>
  <c r="N2954" i="17"/>
  <c r="N3302" i="17"/>
  <c r="N3314" i="17"/>
  <c r="N3326" i="17"/>
  <c r="N19" i="17"/>
  <c r="N34" i="17"/>
  <c r="N385" i="17"/>
  <c r="N403" i="17"/>
  <c r="N747" i="17"/>
  <c r="N759" i="17"/>
  <c r="N771" i="17"/>
  <c r="N1119" i="17"/>
  <c r="N1131" i="17"/>
  <c r="N1479" i="17"/>
  <c r="N1491" i="17"/>
  <c r="N1503" i="17"/>
  <c r="N1839" i="17"/>
  <c r="N1851" i="17"/>
  <c r="N1863" i="17"/>
  <c r="N2211" i="17"/>
  <c r="N2223" i="17"/>
  <c r="N2571" i="17"/>
  <c r="N2583" i="17"/>
  <c r="N2595" i="17"/>
  <c r="N2943" i="17"/>
  <c r="N2955" i="17"/>
  <c r="N3303" i="17"/>
  <c r="N3315" i="17"/>
  <c r="N3327" i="17"/>
  <c r="N20" i="17"/>
  <c r="N35" i="17"/>
  <c r="N389" i="17"/>
  <c r="N404" i="17"/>
  <c r="N748" i="17"/>
  <c r="N760" i="17"/>
  <c r="N772" i="17"/>
  <c r="N1108" i="17"/>
  <c r="N1120" i="17"/>
  <c r="N1132" i="17"/>
  <c r="N1480" i="17"/>
  <c r="N1492" i="17"/>
  <c r="N1840" i="17"/>
  <c r="N1852" i="17"/>
  <c r="N1864" i="17"/>
  <c r="N2212" i="17"/>
  <c r="N2224" i="17"/>
  <c r="N2572" i="17"/>
  <c r="N2584" i="17"/>
  <c r="N21" i="17"/>
  <c r="N36" i="17"/>
  <c r="N390" i="17"/>
  <c r="N405" i="17"/>
  <c r="N749" i="17"/>
  <c r="N761" i="17"/>
  <c r="N773" i="17"/>
  <c r="N1109" i="17"/>
  <c r="N1121" i="17"/>
  <c r="N1133" i="17"/>
  <c r="N22" i="17"/>
  <c r="N37" i="17"/>
  <c r="N391" i="17"/>
  <c r="N406" i="17"/>
  <c r="N750" i="17"/>
  <c r="N762" i="17"/>
  <c r="N1110" i="17"/>
  <c r="N1122" i="17"/>
  <c r="N1134" i="17"/>
  <c r="N23" i="17"/>
  <c r="N41" i="17"/>
  <c r="N392" i="17"/>
  <c r="N407" i="17"/>
  <c r="N751" i="17"/>
  <c r="N763" i="17"/>
  <c r="N1111" i="17"/>
  <c r="N1123" i="17"/>
  <c r="N1135" i="17"/>
  <c r="N24" i="17"/>
  <c r="N42" i="17"/>
  <c r="N378" i="17"/>
  <c r="N393" i="17"/>
  <c r="N408" i="17"/>
  <c r="N752" i="17"/>
  <c r="N764" i="17"/>
  <c r="N1112" i="17"/>
  <c r="N1124" i="17"/>
  <c r="N1136" i="17"/>
  <c r="N25" i="17"/>
  <c r="N379" i="17"/>
  <c r="N394" i="17"/>
  <c r="N753" i="17"/>
  <c r="N765" i="17"/>
  <c r="N1113" i="17"/>
  <c r="N1125" i="17"/>
  <c r="N1137" i="17"/>
  <c r="N29" i="17"/>
  <c r="N380" i="17"/>
  <c r="N395" i="17"/>
  <c r="N754" i="17"/>
  <c r="N766" i="17"/>
  <c r="N12" i="17"/>
  <c r="N396" i="17"/>
  <c r="N1129" i="17"/>
  <c r="N1475" i="17"/>
  <c r="N1493" i="17"/>
  <c r="N1844" i="17"/>
  <c r="N1859" i="17"/>
  <c r="N2213" i="17"/>
  <c r="N2228" i="17"/>
  <c r="N2579" i="17"/>
  <c r="N2596" i="17"/>
  <c r="N2940" i="17"/>
  <c r="N2956" i="17"/>
  <c r="N3300" i="17"/>
  <c r="N3316" i="17"/>
  <c r="N3330" i="17"/>
  <c r="N13" i="17"/>
  <c r="N397" i="17"/>
  <c r="N1138" i="17"/>
  <c r="N1476" i="17"/>
  <c r="N1494" i="17"/>
  <c r="N1845" i="17"/>
  <c r="N1860" i="17"/>
  <c r="N2214" i="17"/>
  <c r="N2229" i="17"/>
  <c r="N17" i="17"/>
  <c r="N401" i="17"/>
  <c r="N1477" i="17"/>
  <c r="N1495" i="17"/>
  <c r="N1846" i="17"/>
  <c r="N1861" i="17"/>
  <c r="N2215" i="17"/>
  <c r="N2230" i="17"/>
  <c r="N2581" i="17"/>
  <c r="N2598" i="17"/>
  <c r="N2944" i="17"/>
  <c r="N2958" i="17"/>
  <c r="N3304" i="17"/>
  <c r="N3318" i="17"/>
  <c r="N30" i="17"/>
  <c r="N743" i="17"/>
  <c r="N1481" i="17"/>
  <c r="N1496" i="17"/>
  <c r="N1847" i="17"/>
  <c r="N1865" i="17"/>
  <c r="N31" i="17"/>
  <c r="N744" i="17"/>
  <c r="N1482" i="17"/>
  <c r="N1497" i="17"/>
  <c r="N1848" i="17"/>
  <c r="N1866" i="17"/>
  <c r="N32" i="17"/>
  <c r="N745" i="17"/>
  <c r="N1114" i="17"/>
  <c r="N1483" i="17"/>
  <c r="N1498" i="17"/>
  <c r="N1849" i="17"/>
  <c r="N1867" i="17"/>
  <c r="N755" i="17"/>
  <c r="N1115" i="17"/>
  <c r="N1484" i="17"/>
  <c r="N1499" i="17"/>
  <c r="N1853" i="17"/>
  <c r="N1868" i="17"/>
  <c r="N756" i="17"/>
  <c r="N1116" i="17"/>
  <c r="N1485" i="17"/>
  <c r="N1500" i="17"/>
  <c r="N382" i="17"/>
  <c r="N768" i="17"/>
  <c r="N1127" i="17"/>
  <c r="N1473" i="17"/>
  <c r="N1488" i="17"/>
  <c r="N1842" i="17"/>
  <c r="N1857" i="17"/>
  <c r="N383" i="17"/>
  <c r="N769" i="17"/>
  <c r="N1128" i="17"/>
  <c r="N1487" i="17"/>
  <c r="N1869" i="17"/>
  <c r="N2205" i="17"/>
  <c r="N2226" i="17"/>
  <c r="N2588" i="17"/>
  <c r="N2934" i="17"/>
  <c r="N2950" i="17"/>
  <c r="N3312" i="17"/>
  <c r="N2935" i="17"/>
  <c r="N2951" i="17"/>
  <c r="N3313" i="17"/>
  <c r="N381" i="17"/>
  <c r="N2947" i="17"/>
  <c r="N1489" i="17"/>
  <c r="N2206" i="17"/>
  <c r="N2227" i="17"/>
  <c r="N2569" i="17"/>
  <c r="N2589" i="17"/>
  <c r="N1855" i="17"/>
  <c r="N2963" i="17"/>
  <c r="N1117" i="17"/>
  <c r="N1501" i="17"/>
  <c r="N2207" i="17"/>
  <c r="N2231" i="17"/>
  <c r="N2573" i="17"/>
  <c r="N2590" i="17"/>
  <c r="N2936" i="17"/>
  <c r="N2952" i="17"/>
  <c r="N3317" i="17"/>
  <c r="N2574" i="17"/>
  <c r="N2937" i="17"/>
  <c r="N3319" i="17"/>
  <c r="N3301" i="17"/>
  <c r="N2220" i="17"/>
  <c r="N1126" i="17"/>
  <c r="N2208" i="17"/>
  <c r="N2232" i="17"/>
  <c r="N2591" i="17"/>
  <c r="N2953" i="17"/>
  <c r="N3320" i="17"/>
  <c r="N2209" i="17"/>
  <c r="N2233" i="17"/>
  <c r="N2575" i="17"/>
  <c r="N2592" i="17"/>
  <c r="N2938" i="17"/>
  <c r="N2957" i="17"/>
  <c r="N2585" i="17"/>
  <c r="N2216" i="17"/>
  <c r="N2576" i="17"/>
  <c r="N2593" i="17"/>
  <c r="N2939" i="17"/>
  <c r="N2959" i="17"/>
  <c r="N3305" i="17"/>
  <c r="N3321" i="17"/>
  <c r="N1841" i="17"/>
  <c r="N2217" i="17"/>
  <c r="N2577" i="17"/>
  <c r="N2597" i="17"/>
  <c r="N2941" i="17"/>
  <c r="N2960" i="17"/>
  <c r="N3306" i="17"/>
  <c r="N3322" i="17"/>
  <c r="N1843" i="17"/>
  <c r="N2218" i="17"/>
  <c r="N2578" i="17"/>
  <c r="N2599" i="17"/>
  <c r="N2945" i="17"/>
  <c r="N2961" i="17"/>
  <c r="N3307" i="17"/>
  <c r="N3323" i="17"/>
  <c r="N1854" i="17"/>
  <c r="N2219" i="17"/>
  <c r="N2580" i="17"/>
  <c r="N2946" i="17"/>
  <c r="N2962" i="17"/>
  <c r="N3308" i="17"/>
  <c r="N3324" i="17"/>
  <c r="N757" i="17"/>
  <c r="N1474" i="17"/>
  <c r="N1856" i="17"/>
  <c r="N2221" i="17"/>
  <c r="N2586" i="17"/>
  <c r="N2948" i="17"/>
  <c r="N2964" i="17"/>
  <c r="N3310" i="17"/>
  <c r="N3328" i="17"/>
  <c r="N767" i="17"/>
  <c r="N1486" i="17"/>
  <c r="N1858" i="17"/>
  <c r="N2204" i="17"/>
  <c r="N2225" i="17"/>
  <c r="N2587" i="17"/>
  <c r="N3329" i="17"/>
  <c r="N2949" i="17"/>
  <c r="N3309" i="17"/>
  <c r="N3311" i="17"/>
  <c r="N3325" i="17"/>
  <c r="J33" i="19"/>
  <c r="U5" i="17"/>
  <c r="Q33" i="19"/>
  <c r="AB5" i="17"/>
  <c r="K33" i="19"/>
  <c r="V5" i="17"/>
  <c r="M33" i="19"/>
  <c r="X5" i="17"/>
  <c r="O33" i="19"/>
  <c r="Z5" i="17"/>
  <c r="H34" i="6"/>
  <c r="N30" i="19"/>
  <c r="E34" i="6"/>
  <c r="K30" i="19"/>
  <c r="O34" i="6"/>
  <c r="U30" i="19"/>
  <c r="AF3" i="17" s="1"/>
  <c r="M34" i="6"/>
  <c r="S30" i="19"/>
  <c r="N34" i="6"/>
  <c r="T30" i="19"/>
  <c r="L34" i="6"/>
  <c r="R30" i="19"/>
  <c r="K34" i="6"/>
  <c r="Q30" i="19"/>
  <c r="J34" i="6"/>
  <c r="P30" i="19"/>
  <c r="G34" i="6"/>
  <c r="M30" i="19"/>
  <c r="F34" i="6"/>
  <c r="L30" i="19"/>
  <c r="I34" i="6"/>
  <c r="O30" i="19"/>
  <c r="U29" i="19"/>
  <c r="U28" i="19" s="1"/>
  <c r="D34" i="6"/>
  <c r="P30" i="6"/>
  <c r="J29" i="19"/>
  <c r="N17" i="10"/>
  <c r="L17" i="10"/>
  <c r="M17" i="10"/>
  <c r="J17" i="10"/>
  <c r="G17" i="10"/>
  <c r="D17" i="10"/>
  <c r="O17" i="10"/>
  <c r="E17" i="10"/>
  <c r="H17" i="10"/>
  <c r="F17" i="10"/>
  <c r="I17" i="10"/>
  <c r="K17" i="10"/>
  <c r="S157" i="12"/>
  <c r="D10" i="10"/>
  <c r="P78" i="6"/>
  <c r="P77" i="17" l="1"/>
  <c r="P89" i="17"/>
  <c r="P101" i="17"/>
  <c r="P78" i="17"/>
  <c r="P90" i="17"/>
  <c r="P102" i="17"/>
  <c r="P79" i="17"/>
  <c r="P93" i="17"/>
  <c r="P437" i="17"/>
  <c r="P449" i="17"/>
  <c r="P461" i="17"/>
  <c r="P809" i="17"/>
  <c r="P821" i="17"/>
  <c r="P80" i="17"/>
  <c r="P94" i="17"/>
  <c r="P438" i="17"/>
  <c r="P450" i="17"/>
  <c r="P462" i="17"/>
  <c r="P810" i="17"/>
  <c r="P822" i="17"/>
  <c r="P81" i="17"/>
  <c r="P95" i="17"/>
  <c r="P83" i="17"/>
  <c r="P97" i="17"/>
  <c r="P84" i="17"/>
  <c r="P98" i="17"/>
  <c r="P85" i="17"/>
  <c r="P99" i="17"/>
  <c r="P75" i="17"/>
  <c r="P91" i="17"/>
  <c r="P76" i="17"/>
  <c r="P92" i="17"/>
  <c r="P100" i="17"/>
  <c r="P446" i="17"/>
  <c r="P460" i="17"/>
  <c r="P806" i="17"/>
  <c r="P820" i="17"/>
  <c r="P1175" i="17"/>
  <c r="P1187" i="17"/>
  <c r="P1535" i="17"/>
  <c r="P1547" i="17"/>
  <c r="P1559" i="17"/>
  <c r="P447" i="17"/>
  <c r="P463" i="17"/>
  <c r="P807" i="17"/>
  <c r="P823" i="17"/>
  <c r="P1176" i="17"/>
  <c r="P1188" i="17"/>
  <c r="P1536" i="17"/>
  <c r="P1548" i="17"/>
  <c r="P1560" i="17"/>
  <c r="P448" i="17"/>
  <c r="P464" i="17"/>
  <c r="P808" i="17"/>
  <c r="P824" i="17"/>
  <c r="P451" i="17"/>
  <c r="P465" i="17"/>
  <c r="P72" i="17"/>
  <c r="P452" i="17"/>
  <c r="P466" i="17"/>
  <c r="P812" i="17"/>
  <c r="P826" i="17"/>
  <c r="P73" i="17"/>
  <c r="P439" i="17"/>
  <c r="P453" i="17"/>
  <c r="P467" i="17"/>
  <c r="P813" i="17"/>
  <c r="P827" i="17"/>
  <c r="P74" i="17"/>
  <c r="P440" i="17"/>
  <c r="P454" i="17"/>
  <c r="P814" i="17"/>
  <c r="P828" i="17"/>
  <c r="P1169" i="17"/>
  <c r="P1181" i="17"/>
  <c r="P1193" i="17"/>
  <c r="P1541" i="17"/>
  <c r="P1553" i="17"/>
  <c r="P88" i="17"/>
  <c r="P444" i="17"/>
  <c r="P458" i="17"/>
  <c r="P455" i="17"/>
  <c r="P829" i="17"/>
  <c r="P1168" i="17"/>
  <c r="P1184" i="17"/>
  <c r="P1537" i="17"/>
  <c r="P1552" i="17"/>
  <c r="P1908" i="17"/>
  <c r="P1920" i="17"/>
  <c r="P2268" i="17"/>
  <c r="P2280" i="17"/>
  <c r="P2292" i="17"/>
  <c r="P456" i="17"/>
  <c r="P802" i="17"/>
  <c r="P830" i="17"/>
  <c r="P1170" i="17"/>
  <c r="P1185" i="17"/>
  <c r="P1538" i="17"/>
  <c r="P1554" i="17"/>
  <c r="P1909" i="17"/>
  <c r="P1921" i="17"/>
  <c r="P2269" i="17"/>
  <c r="P2281" i="17"/>
  <c r="P2293" i="17"/>
  <c r="P457" i="17"/>
  <c r="P803" i="17"/>
  <c r="P831" i="17"/>
  <c r="P1171" i="17"/>
  <c r="P1186" i="17"/>
  <c r="P1539" i="17"/>
  <c r="P1555" i="17"/>
  <c r="P1898" i="17"/>
  <c r="P1910" i="17"/>
  <c r="P1922" i="17"/>
  <c r="P2270" i="17"/>
  <c r="P2282" i="17"/>
  <c r="P459" i="17"/>
  <c r="P804" i="17"/>
  <c r="P832" i="17"/>
  <c r="P1172" i="17"/>
  <c r="P1189" i="17"/>
  <c r="P1540" i="17"/>
  <c r="P1556" i="17"/>
  <c r="P1899" i="17"/>
  <c r="P1911" i="17"/>
  <c r="P1923" i="17"/>
  <c r="P805" i="17"/>
  <c r="P1173" i="17"/>
  <c r="P1190" i="17"/>
  <c r="P1542" i="17"/>
  <c r="P1557" i="17"/>
  <c r="P1900" i="17"/>
  <c r="P1912" i="17"/>
  <c r="P1924" i="17"/>
  <c r="P2272" i="17"/>
  <c r="P2284" i="17"/>
  <c r="P815" i="17"/>
  <c r="P1177" i="17"/>
  <c r="P1192" i="17"/>
  <c r="P1544" i="17"/>
  <c r="P1561" i="17"/>
  <c r="P1902" i="17"/>
  <c r="P1914" i="17"/>
  <c r="P1926" i="17"/>
  <c r="P2274" i="17"/>
  <c r="P2286" i="17"/>
  <c r="P816" i="17"/>
  <c r="P1178" i="17"/>
  <c r="P1194" i="17"/>
  <c r="P1545" i="17"/>
  <c r="P1562" i="17"/>
  <c r="P1903" i="17"/>
  <c r="P1915" i="17"/>
  <c r="P1927" i="17"/>
  <c r="P2263" i="17"/>
  <c r="P2275" i="17"/>
  <c r="P2287" i="17"/>
  <c r="P96" i="17"/>
  <c r="P445" i="17"/>
  <c r="P825" i="17"/>
  <c r="P1167" i="17"/>
  <c r="P1183" i="17"/>
  <c r="P1534" i="17"/>
  <c r="P1551" i="17"/>
  <c r="P1907" i="17"/>
  <c r="P1179" i="17"/>
  <c r="P1563" i="17"/>
  <c r="P1904" i="17"/>
  <c r="P2266" i="17"/>
  <c r="P2290" i="17"/>
  <c r="P2631" i="17"/>
  <c r="P2643" i="17"/>
  <c r="P2655" i="17"/>
  <c r="P3003" i="17"/>
  <c r="P3015" i="17"/>
  <c r="P3363" i="17"/>
  <c r="P3375" i="17"/>
  <c r="P3387" i="17"/>
  <c r="P1180" i="17"/>
  <c r="P1905" i="17"/>
  <c r="P2267" i="17"/>
  <c r="P2291" i="17"/>
  <c r="P2632" i="17"/>
  <c r="P2644" i="17"/>
  <c r="P2656" i="17"/>
  <c r="P3004" i="17"/>
  <c r="P3016" i="17"/>
  <c r="P1182" i="17"/>
  <c r="P1906" i="17"/>
  <c r="P2271" i="17"/>
  <c r="P2633" i="17"/>
  <c r="P2645" i="17"/>
  <c r="P2657" i="17"/>
  <c r="P3005" i="17"/>
  <c r="P3017" i="17"/>
  <c r="P811" i="17"/>
  <c r="P1191" i="17"/>
  <c r="P1913" i="17"/>
  <c r="P2273" i="17"/>
  <c r="P2634" i="17"/>
  <c r="P2646" i="17"/>
  <c r="P2658" i="17"/>
  <c r="P2994" i="17"/>
  <c r="P3006" i="17"/>
  <c r="P3018" i="17"/>
  <c r="P817" i="17"/>
  <c r="P1195" i="17"/>
  <c r="P1916" i="17"/>
  <c r="P2276" i="17"/>
  <c r="P2635" i="17"/>
  <c r="P2647" i="17"/>
  <c r="P2995" i="17"/>
  <c r="P3007" i="17"/>
  <c r="P3019" i="17"/>
  <c r="P3367" i="17"/>
  <c r="P3379" i="17"/>
  <c r="P82" i="17"/>
  <c r="P818" i="17"/>
  <c r="P1196" i="17"/>
  <c r="P1917" i="17"/>
  <c r="P2277" i="17"/>
  <c r="P2636" i="17"/>
  <c r="P2648" i="17"/>
  <c r="P2996" i="17"/>
  <c r="P3008" i="17"/>
  <c r="P3020" i="17"/>
  <c r="P86" i="17"/>
  <c r="P819" i="17"/>
  <c r="P1197" i="17"/>
  <c r="P1533" i="17"/>
  <c r="P1918" i="17"/>
  <c r="P2278" i="17"/>
  <c r="P2637" i="17"/>
  <c r="P2649" i="17"/>
  <c r="P2997" i="17"/>
  <c r="P3009" i="17"/>
  <c r="P3021" i="17"/>
  <c r="P87" i="17"/>
  <c r="P1543" i="17"/>
  <c r="P1919" i="17"/>
  <c r="P2279" i="17"/>
  <c r="P2638" i="17"/>
  <c r="P2650" i="17"/>
  <c r="P443" i="17"/>
  <c r="P1550" i="17"/>
  <c r="P2641" i="17"/>
  <c r="P3023" i="17"/>
  <c r="P3366" i="17"/>
  <c r="P3381" i="17"/>
  <c r="P2642" i="17"/>
  <c r="P2998" i="17"/>
  <c r="P3024" i="17"/>
  <c r="P3368" i="17"/>
  <c r="P3382" i="17"/>
  <c r="P2651" i="17"/>
  <c r="P2999" i="17"/>
  <c r="P3369" i="17"/>
  <c r="P3383" i="17"/>
  <c r="P2652" i="17"/>
  <c r="P3000" i="17"/>
  <c r="P3370" i="17"/>
  <c r="P3384" i="17"/>
  <c r="P2264" i="17"/>
  <c r="P2653" i="17"/>
  <c r="P3001" i="17"/>
  <c r="P3371" i="17"/>
  <c r="P3385" i="17"/>
  <c r="P2265" i="17"/>
  <c r="P2654" i="17"/>
  <c r="P3002" i="17"/>
  <c r="P3372" i="17"/>
  <c r="P3386" i="17"/>
  <c r="P441" i="17"/>
  <c r="P1546" i="17"/>
  <c r="P2283" i="17"/>
  <c r="P3010" i="17"/>
  <c r="P3359" i="17"/>
  <c r="P3373" i="17"/>
  <c r="P3388" i="17"/>
  <c r="P442" i="17"/>
  <c r="P1549" i="17"/>
  <c r="P2285" i="17"/>
  <c r="P2628" i="17"/>
  <c r="P3011" i="17"/>
  <c r="P3360" i="17"/>
  <c r="P3374" i="17"/>
  <c r="P3389" i="17"/>
  <c r="P1174" i="17"/>
  <c r="P1558" i="17"/>
  <c r="P1901" i="17"/>
  <c r="P2288" i="17"/>
  <c r="P2629" i="17"/>
  <c r="P3012" i="17"/>
  <c r="P3361" i="17"/>
  <c r="P3376" i="17"/>
  <c r="P3377" i="17"/>
  <c r="P3378" i="17"/>
  <c r="P3380" i="17"/>
  <c r="P2630" i="17"/>
  <c r="P3013" i="17"/>
  <c r="P2639" i="17"/>
  <c r="P3014" i="17"/>
  <c r="P2640" i="17"/>
  <c r="P3022" i="17"/>
  <c r="P1925" i="17"/>
  <c r="P2289" i="17"/>
  <c r="P1928" i="17"/>
  <c r="P3364" i="17"/>
  <c r="P3362" i="17"/>
  <c r="P3365" i="17"/>
  <c r="K29" i="19"/>
  <c r="V3" i="17"/>
  <c r="P317" i="17"/>
  <c r="P329" i="17"/>
  <c r="P341" i="17"/>
  <c r="P689" i="17"/>
  <c r="P701" i="17"/>
  <c r="P1049" i="17"/>
  <c r="P1061" i="17"/>
  <c r="P1073" i="17"/>
  <c r="P318" i="17"/>
  <c r="P330" i="17"/>
  <c r="P342" i="17"/>
  <c r="P690" i="17"/>
  <c r="P702" i="17"/>
  <c r="P332" i="17"/>
  <c r="P346" i="17"/>
  <c r="P692" i="17"/>
  <c r="P706" i="17"/>
  <c r="P1058" i="17"/>
  <c r="P1071" i="17"/>
  <c r="P1415" i="17"/>
  <c r="P1427" i="17"/>
  <c r="P1439" i="17"/>
  <c r="P1787" i="17"/>
  <c r="P319" i="17"/>
  <c r="P333" i="17"/>
  <c r="P693" i="17"/>
  <c r="P707" i="17"/>
  <c r="P1059" i="17"/>
  <c r="P1072" i="17"/>
  <c r="P1416" i="17"/>
  <c r="P1428" i="17"/>
  <c r="P1440" i="17"/>
  <c r="P1788" i="17"/>
  <c r="P1800" i="17"/>
  <c r="P320" i="17"/>
  <c r="P334" i="17"/>
  <c r="P694" i="17"/>
  <c r="P708" i="17"/>
  <c r="P1047" i="17"/>
  <c r="P1060" i="17"/>
  <c r="P1074" i="17"/>
  <c r="P321" i="17"/>
  <c r="P335" i="17"/>
  <c r="P695" i="17"/>
  <c r="P709" i="17"/>
  <c r="P322" i="17"/>
  <c r="P336" i="17"/>
  <c r="P682" i="17"/>
  <c r="P696" i="17"/>
  <c r="P710" i="17"/>
  <c r="P1050" i="17"/>
  <c r="P1063" i="17"/>
  <c r="P1076" i="17"/>
  <c r="P323" i="17"/>
  <c r="P337" i="17"/>
  <c r="P683" i="17"/>
  <c r="P697" i="17"/>
  <c r="P711" i="17"/>
  <c r="P1051" i="17"/>
  <c r="P1064" i="17"/>
  <c r="P324" i="17"/>
  <c r="P338" i="17"/>
  <c r="P684" i="17"/>
  <c r="P698" i="17"/>
  <c r="P1052" i="17"/>
  <c r="P1065" i="17"/>
  <c r="P1421" i="17"/>
  <c r="P1433" i="17"/>
  <c r="P328" i="17"/>
  <c r="P344" i="17"/>
  <c r="P325" i="17"/>
  <c r="P703" i="17"/>
  <c r="P1053" i="17"/>
  <c r="P1424" i="17"/>
  <c r="P1441" i="17"/>
  <c r="P1791" i="17"/>
  <c r="P1804" i="17"/>
  <c r="P2148" i="17"/>
  <c r="P2160" i="17"/>
  <c r="P2172" i="17"/>
  <c r="P2508" i="17"/>
  <c r="P2520" i="17"/>
  <c r="P2532" i="17"/>
  <c r="P326" i="17"/>
  <c r="P704" i="17"/>
  <c r="P1054" i="17"/>
  <c r="P1425" i="17"/>
  <c r="P1778" i="17"/>
  <c r="P1792" i="17"/>
  <c r="P1805" i="17"/>
  <c r="P2149" i="17"/>
  <c r="P2161" i="17"/>
  <c r="P2509" i="17"/>
  <c r="P2521" i="17"/>
  <c r="P2533" i="17"/>
  <c r="P327" i="17"/>
  <c r="P705" i="17"/>
  <c r="P1055" i="17"/>
  <c r="P1426" i="17"/>
  <c r="P1779" i="17"/>
  <c r="P1793" i="17"/>
  <c r="P1806" i="17"/>
  <c r="P2150" i="17"/>
  <c r="P2162" i="17"/>
  <c r="P331" i="17"/>
  <c r="P1056" i="17"/>
  <c r="P1412" i="17"/>
  <c r="P1429" i="17"/>
  <c r="P1780" i="17"/>
  <c r="P1794" i="17"/>
  <c r="P1807" i="17"/>
  <c r="P339" i="17"/>
  <c r="P1057" i="17"/>
  <c r="P1413" i="17"/>
  <c r="P1430" i="17"/>
  <c r="P1781" i="17"/>
  <c r="P1795" i="17"/>
  <c r="P2152" i="17"/>
  <c r="P2164" i="17"/>
  <c r="P2512" i="17"/>
  <c r="P2524" i="17"/>
  <c r="P2536" i="17"/>
  <c r="P340" i="17"/>
  <c r="P343" i="17"/>
  <c r="P686" i="17"/>
  <c r="P1066" i="17"/>
  <c r="P1417" i="17"/>
  <c r="P1432" i="17"/>
  <c r="P1783" i="17"/>
  <c r="P1797" i="17"/>
  <c r="P2154" i="17"/>
  <c r="P2166" i="17"/>
  <c r="P345" i="17"/>
  <c r="P687" i="17"/>
  <c r="P1067" i="17"/>
  <c r="P1418" i="17"/>
  <c r="P1434" i="17"/>
  <c r="P1784" i="17"/>
  <c r="P1798" i="17"/>
  <c r="P2143" i="17"/>
  <c r="P2155" i="17"/>
  <c r="P2167" i="17"/>
  <c r="P2515" i="17"/>
  <c r="P2527" i="17"/>
  <c r="P700" i="17"/>
  <c r="P1048" i="17"/>
  <c r="P1075" i="17"/>
  <c r="P1423" i="17"/>
  <c r="P1438" i="17"/>
  <c r="P1790" i="17"/>
  <c r="P1803" i="17"/>
  <c r="P688" i="17"/>
  <c r="P1419" i="17"/>
  <c r="P1785" i="17"/>
  <c r="P2146" i="17"/>
  <c r="P2170" i="17"/>
  <c r="P2516" i="17"/>
  <c r="P2534" i="17"/>
  <c r="P2883" i="17"/>
  <c r="P2895" i="17"/>
  <c r="P3243" i="17"/>
  <c r="P3255" i="17"/>
  <c r="P3267" i="17"/>
  <c r="P3615" i="17"/>
  <c r="P3627" i="17"/>
  <c r="P691" i="17"/>
  <c r="P1420" i="17"/>
  <c r="P1786" i="17"/>
  <c r="P2147" i="17"/>
  <c r="P2171" i="17"/>
  <c r="P2517" i="17"/>
  <c r="P2535" i="17"/>
  <c r="P2884" i="17"/>
  <c r="P2896" i="17"/>
  <c r="P699" i="17"/>
  <c r="P1422" i="17"/>
  <c r="P1789" i="17"/>
  <c r="P2151" i="17"/>
  <c r="P2518" i="17"/>
  <c r="P2537" i="17"/>
  <c r="P2873" i="17"/>
  <c r="P2885" i="17"/>
  <c r="P2897" i="17"/>
  <c r="P1062" i="17"/>
  <c r="P1431" i="17"/>
  <c r="P1796" i="17"/>
  <c r="P2153" i="17"/>
  <c r="P2519" i="17"/>
  <c r="P2874" i="17"/>
  <c r="P2886" i="17"/>
  <c r="P2898" i="17"/>
  <c r="P1068" i="17"/>
  <c r="P1435" i="17"/>
  <c r="P1799" i="17"/>
  <c r="P2156" i="17"/>
  <c r="P2522" i="17"/>
  <c r="P2875" i="17"/>
  <c r="P2887" i="17"/>
  <c r="P2899" i="17"/>
  <c r="P3247" i="17"/>
  <c r="P3259" i="17"/>
  <c r="P3607" i="17"/>
  <c r="P3619" i="17"/>
  <c r="P3631" i="17"/>
  <c r="P1069" i="17"/>
  <c r="P1436" i="17"/>
  <c r="P1801" i="17"/>
  <c r="P2157" i="17"/>
  <c r="P2523" i="17"/>
  <c r="P2876" i="17"/>
  <c r="P2888" i="17"/>
  <c r="P2900" i="17"/>
  <c r="P1070" i="17"/>
  <c r="P1437" i="17"/>
  <c r="P1802" i="17"/>
  <c r="P2158" i="17"/>
  <c r="P2525" i="17"/>
  <c r="P2877" i="17"/>
  <c r="P2889" i="17"/>
  <c r="P2901" i="17"/>
  <c r="P2159" i="17"/>
  <c r="P2526" i="17"/>
  <c r="P2144" i="17"/>
  <c r="P2168" i="17"/>
  <c r="P2163" i="17"/>
  <c r="P2530" i="17"/>
  <c r="P2879" i="17"/>
  <c r="P3251" i="17"/>
  <c r="P3265" i="17"/>
  <c r="P3611" i="17"/>
  <c r="P3625" i="17"/>
  <c r="P2165" i="17"/>
  <c r="P2531" i="17"/>
  <c r="P2880" i="17"/>
  <c r="P3252" i="17"/>
  <c r="P3266" i="17"/>
  <c r="P3612" i="17"/>
  <c r="P3626" i="17"/>
  <c r="P685" i="17"/>
  <c r="P2169" i="17"/>
  <c r="P2881" i="17"/>
  <c r="P3239" i="17"/>
  <c r="P3253" i="17"/>
  <c r="P3268" i="17"/>
  <c r="P3613" i="17"/>
  <c r="P3628" i="17"/>
  <c r="P2882" i="17"/>
  <c r="P3240" i="17"/>
  <c r="P3254" i="17"/>
  <c r="P3614" i="17"/>
  <c r="P3629" i="17"/>
  <c r="P2890" i="17"/>
  <c r="P3241" i="17"/>
  <c r="P3256" i="17"/>
  <c r="P3616" i="17"/>
  <c r="P3630" i="17"/>
  <c r="P2891" i="17"/>
  <c r="P3242" i="17"/>
  <c r="P3257" i="17"/>
  <c r="P3617" i="17"/>
  <c r="P3632" i="17"/>
  <c r="P2510" i="17"/>
  <c r="P2892" i="17"/>
  <c r="P3244" i="17"/>
  <c r="P3258" i="17"/>
  <c r="P3604" i="17"/>
  <c r="P3618" i="17"/>
  <c r="P3633" i="17"/>
  <c r="P2511" i="17"/>
  <c r="P2893" i="17"/>
  <c r="P3245" i="17"/>
  <c r="P3260" i="17"/>
  <c r="P3605" i="17"/>
  <c r="P3620" i="17"/>
  <c r="P2513" i="17"/>
  <c r="P2894" i="17"/>
  <c r="P3246" i="17"/>
  <c r="P3261" i="17"/>
  <c r="P3262" i="17"/>
  <c r="P3609" i="17"/>
  <c r="P3263" i="17"/>
  <c r="P3610" i="17"/>
  <c r="P2145" i="17"/>
  <c r="P2878" i="17"/>
  <c r="P3264" i="17"/>
  <c r="P3621" i="17"/>
  <c r="P2902" i="17"/>
  <c r="P3622" i="17"/>
  <c r="P3623" i="17"/>
  <c r="P1782" i="17"/>
  <c r="P3624" i="17"/>
  <c r="P2514" i="17"/>
  <c r="P2528" i="17"/>
  <c r="P3249" i="17"/>
  <c r="P3606" i="17"/>
  <c r="P1414" i="17"/>
  <c r="P3250" i="17"/>
  <c r="P3608" i="17"/>
  <c r="P2529" i="17"/>
  <c r="P3248" i="17"/>
  <c r="P293" i="17"/>
  <c r="P305" i="17"/>
  <c r="P653" i="17"/>
  <c r="P665" i="17"/>
  <c r="P677" i="17"/>
  <c r="P1025" i="17"/>
  <c r="P1037" i="17"/>
  <c r="P294" i="17"/>
  <c r="P306" i="17"/>
  <c r="P654" i="17"/>
  <c r="P666" i="17"/>
  <c r="P678" i="17"/>
  <c r="P295" i="17"/>
  <c r="P307" i="17"/>
  <c r="P297" i="17"/>
  <c r="P286" i="17"/>
  <c r="P298" i="17"/>
  <c r="P287" i="17"/>
  <c r="P299" i="17"/>
  <c r="P291" i="17"/>
  <c r="P303" i="17"/>
  <c r="P292" i="17"/>
  <c r="P300" i="17"/>
  <c r="P316" i="17"/>
  <c r="P662" i="17"/>
  <c r="P676" i="17"/>
  <c r="P1019" i="17"/>
  <c r="P1032" i="17"/>
  <c r="P1045" i="17"/>
  <c r="P1391" i="17"/>
  <c r="P1403" i="17"/>
  <c r="P1751" i="17"/>
  <c r="P1763" i="17"/>
  <c r="P1775" i="17"/>
  <c r="P301" i="17"/>
  <c r="P663" i="17"/>
  <c r="P679" i="17"/>
  <c r="P1020" i="17"/>
  <c r="P1033" i="17"/>
  <c r="P1046" i="17"/>
  <c r="P1392" i="17"/>
  <c r="P1404" i="17"/>
  <c r="P1752" i="17"/>
  <c r="P1764" i="17"/>
  <c r="P1776" i="17"/>
  <c r="P302" i="17"/>
  <c r="P664" i="17"/>
  <c r="P680" i="17"/>
  <c r="P1021" i="17"/>
  <c r="P1034" i="17"/>
  <c r="P304" i="17"/>
  <c r="P651" i="17"/>
  <c r="P667" i="17"/>
  <c r="P681" i="17"/>
  <c r="P308" i="17"/>
  <c r="P652" i="17"/>
  <c r="P668" i="17"/>
  <c r="P1023" i="17"/>
  <c r="P1036" i="17"/>
  <c r="P309" i="17"/>
  <c r="P655" i="17"/>
  <c r="P669" i="17"/>
  <c r="P1024" i="17"/>
  <c r="P1038" i="17"/>
  <c r="P310" i="17"/>
  <c r="P656" i="17"/>
  <c r="P670" i="17"/>
  <c r="P1026" i="17"/>
  <c r="P1039" i="17"/>
  <c r="P1385" i="17"/>
  <c r="P1397" i="17"/>
  <c r="P1409" i="17"/>
  <c r="P290" i="17"/>
  <c r="P314" i="17"/>
  <c r="P671" i="17"/>
  <c r="P1027" i="17"/>
  <c r="P1393" i="17"/>
  <c r="P1408" i="17"/>
  <c r="P1747" i="17"/>
  <c r="P1761" i="17"/>
  <c r="P1777" i="17"/>
  <c r="P2112" i="17"/>
  <c r="P2124" i="17"/>
  <c r="P2136" i="17"/>
  <c r="P2484" i="17"/>
  <c r="P2496" i="17"/>
  <c r="P672" i="17"/>
  <c r="P1028" i="17"/>
  <c r="P1394" i="17"/>
  <c r="P1410" i="17"/>
  <c r="P1748" i="17"/>
  <c r="P1762" i="17"/>
  <c r="P2113" i="17"/>
  <c r="P2125" i="17"/>
  <c r="P2137" i="17"/>
  <c r="P2485" i="17"/>
  <c r="P2497" i="17"/>
  <c r="P673" i="17"/>
  <c r="P1029" i="17"/>
  <c r="P1395" i="17"/>
  <c r="P1411" i="17"/>
  <c r="P1749" i="17"/>
  <c r="P1765" i="17"/>
  <c r="P2114" i="17"/>
  <c r="P2126" i="17"/>
  <c r="P2138" i="17"/>
  <c r="P674" i="17"/>
  <c r="P1030" i="17"/>
  <c r="P1381" i="17"/>
  <c r="P1396" i="17"/>
  <c r="P1750" i="17"/>
  <c r="P1766" i="17"/>
  <c r="P675" i="17"/>
  <c r="P1031" i="17"/>
  <c r="P1382" i="17"/>
  <c r="P1398" i="17"/>
  <c r="P1753" i="17"/>
  <c r="P1767" i="17"/>
  <c r="P2116" i="17"/>
  <c r="P2128" i="17"/>
  <c r="P2140" i="17"/>
  <c r="P2488" i="17"/>
  <c r="P2500" i="17"/>
  <c r="P288" i="17"/>
  <c r="P289" i="17"/>
  <c r="P1040" i="17"/>
  <c r="P1384" i="17"/>
  <c r="P1400" i="17"/>
  <c r="P1755" i="17"/>
  <c r="P1769" i="17"/>
  <c r="P2118" i="17"/>
  <c r="P2130" i="17"/>
  <c r="P2142" i="17"/>
  <c r="P296" i="17"/>
  <c r="P657" i="17"/>
  <c r="P1041" i="17"/>
  <c r="P1386" i="17"/>
  <c r="P1401" i="17"/>
  <c r="P1756" i="17"/>
  <c r="P1770" i="17"/>
  <c r="P2119" i="17"/>
  <c r="P2131" i="17"/>
  <c r="P2479" i="17"/>
  <c r="P2491" i="17"/>
  <c r="P2503" i="17"/>
  <c r="P315" i="17"/>
  <c r="P661" i="17"/>
  <c r="P1022" i="17"/>
  <c r="P1390" i="17"/>
  <c r="P1407" i="17"/>
  <c r="P1760" i="17"/>
  <c r="P1774" i="17"/>
  <c r="P312" i="17"/>
  <c r="P1042" i="17"/>
  <c r="P2122" i="17"/>
  <c r="P2480" i="17"/>
  <c r="P2498" i="17"/>
  <c r="P2847" i="17"/>
  <c r="P2859" i="17"/>
  <c r="P2871" i="17"/>
  <c r="P3219" i="17"/>
  <c r="P3231" i="17"/>
  <c r="P3579" i="17"/>
  <c r="P3591" i="17"/>
  <c r="P3603" i="17"/>
  <c r="P313" i="17"/>
  <c r="P1043" i="17"/>
  <c r="P2123" i="17"/>
  <c r="P2481" i="17"/>
  <c r="P2499" i="17"/>
  <c r="P2848" i="17"/>
  <c r="P2860" i="17"/>
  <c r="P2872" i="17"/>
  <c r="P1044" i="17"/>
  <c r="P2127" i="17"/>
  <c r="P2482" i="17"/>
  <c r="P2501" i="17"/>
  <c r="P2849" i="17"/>
  <c r="P2861" i="17"/>
  <c r="P1383" i="17"/>
  <c r="P1754" i="17"/>
  <c r="P2129" i="17"/>
  <c r="P2483" i="17"/>
  <c r="P2502" i="17"/>
  <c r="P2850" i="17"/>
  <c r="P2862" i="17"/>
  <c r="P1387" i="17"/>
  <c r="P1757" i="17"/>
  <c r="P2132" i="17"/>
  <c r="P2486" i="17"/>
  <c r="P2504" i="17"/>
  <c r="P2851" i="17"/>
  <c r="P2863" i="17"/>
  <c r="P3211" i="17"/>
  <c r="P3223" i="17"/>
  <c r="P3235" i="17"/>
  <c r="P3583" i="17"/>
  <c r="P3595" i="17"/>
  <c r="P1388" i="17"/>
  <c r="P1758" i="17"/>
  <c r="P2133" i="17"/>
  <c r="P2487" i="17"/>
  <c r="P2505" i="17"/>
  <c r="P2852" i="17"/>
  <c r="P2864" i="17"/>
  <c r="P1389" i="17"/>
  <c r="P1759" i="17"/>
  <c r="P2134" i="17"/>
  <c r="P2489" i="17"/>
  <c r="P2506" i="17"/>
  <c r="P2853" i="17"/>
  <c r="P2865" i="17"/>
  <c r="P1399" i="17"/>
  <c r="P1768" i="17"/>
  <c r="P2135" i="17"/>
  <c r="P2490" i="17"/>
  <c r="P2507" i="17"/>
  <c r="P660" i="17"/>
  <c r="P1018" i="17"/>
  <c r="P1406" i="17"/>
  <c r="P1773" i="17"/>
  <c r="P2120" i="17"/>
  <c r="P658" i="17"/>
  <c r="P1016" i="17"/>
  <c r="P2477" i="17"/>
  <c r="P2846" i="17"/>
  <c r="P3208" i="17"/>
  <c r="P3222" i="17"/>
  <c r="P3237" i="17"/>
  <c r="P3582" i="17"/>
  <c r="P3597" i="17"/>
  <c r="P659" i="17"/>
  <c r="P1017" i="17"/>
  <c r="P2478" i="17"/>
  <c r="P2854" i="17"/>
  <c r="P3209" i="17"/>
  <c r="P3224" i="17"/>
  <c r="P3238" i="17"/>
  <c r="P3584" i="17"/>
  <c r="P3598" i="17"/>
  <c r="P1035" i="17"/>
  <c r="P2492" i="17"/>
  <c r="P2855" i="17"/>
  <c r="P3210" i="17"/>
  <c r="P3225" i="17"/>
  <c r="P3585" i="17"/>
  <c r="P3599" i="17"/>
  <c r="P2493" i="17"/>
  <c r="P2856" i="17"/>
  <c r="P3212" i="17"/>
  <c r="P3226" i="17"/>
  <c r="P3586" i="17"/>
  <c r="P3600" i="17"/>
  <c r="P2494" i="17"/>
  <c r="P2857" i="17"/>
  <c r="P3213" i="17"/>
  <c r="P3227" i="17"/>
  <c r="P3573" i="17"/>
  <c r="P3587" i="17"/>
  <c r="P3601" i="17"/>
  <c r="P311" i="17"/>
  <c r="P2495" i="17"/>
  <c r="P2858" i="17"/>
  <c r="P3214" i="17"/>
  <c r="P3228" i="17"/>
  <c r="P3574" i="17"/>
  <c r="P3588" i="17"/>
  <c r="P3602" i="17"/>
  <c r="P2115" i="17"/>
  <c r="P2866" i="17"/>
  <c r="P3215" i="17"/>
  <c r="P3229" i="17"/>
  <c r="P3575" i="17"/>
  <c r="P3589" i="17"/>
  <c r="P2117" i="17"/>
  <c r="P2867" i="17"/>
  <c r="P3216" i="17"/>
  <c r="P3230" i="17"/>
  <c r="P3576" i="17"/>
  <c r="P3590" i="17"/>
  <c r="P2121" i="17"/>
  <c r="P2842" i="17"/>
  <c r="P2868" i="17"/>
  <c r="P3217" i="17"/>
  <c r="P3232" i="17"/>
  <c r="P2139" i="17"/>
  <c r="P2869" i="17"/>
  <c r="P2141" i="17"/>
  <c r="P2870" i="17"/>
  <c r="P3577" i="17"/>
  <c r="P1771" i="17"/>
  <c r="P3218" i="17"/>
  <c r="P3578" i="17"/>
  <c r="P1772" i="17"/>
  <c r="P3220" i="17"/>
  <c r="P3580" i="17"/>
  <c r="P3221" i="17"/>
  <c r="P3581" i="17"/>
  <c r="P3233" i="17"/>
  <c r="P3592" i="17"/>
  <c r="P3234" i="17"/>
  <c r="P3593" i="17"/>
  <c r="P1405" i="17"/>
  <c r="P2844" i="17"/>
  <c r="P2845" i="17"/>
  <c r="P1402" i="17"/>
  <c r="P3594" i="17"/>
  <c r="P3596" i="17"/>
  <c r="P3236" i="17"/>
  <c r="P2843" i="17"/>
  <c r="P197" i="17"/>
  <c r="P209" i="17"/>
  <c r="P198" i="17"/>
  <c r="P210" i="17"/>
  <c r="P207" i="17"/>
  <c r="P221" i="17"/>
  <c r="P569" i="17"/>
  <c r="P581" i="17"/>
  <c r="P929" i="17"/>
  <c r="P941" i="17"/>
  <c r="P953" i="17"/>
  <c r="P194" i="17"/>
  <c r="P208" i="17"/>
  <c r="P222" i="17"/>
  <c r="P570" i="17"/>
  <c r="P582" i="17"/>
  <c r="P930" i="17"/>
  <c r="P942" i="17"/>
  <c r="P954" i="17"/>
  <c r="P195" i="17"/>
  <c r="P211" i="17"/>
  <c r="P223" i="17"/>
  <c r="P199" i="17"/>
  <c r="P213" i="17"/>
  <c r="P200" i="17"/>
  <c r="P214" i="17"/>
  <c r="P201" i="17"/>
  <c r="P215" i="17"/>
  <c r="P205" i="17"/>
  <c r="P219" i="17"/>
  <c r="P206" i="17"/>
  <c r="P220" i="17"/>
  <c r="P562" i="17"/>
  <c r="P576" i="17"/>
  <c r="P936" i="17"/>
  <c r="P950" i="17"/>
  <c r="P1295" i="17"/>
  <c r="P1307" i="17"/>
  <c r="P1319" i="17"/>
  <c r="P1655" i="17"/>
  <c r="P1667" i="17"/>
  <c r="P1679" i="17"/>
  <c r="P563" i="17"/>
  <c r="P577" i="17"/>
  <c r="P937" i="17"/>
  <c r="P951" i="17"/>
  <c r="P1296" i="17"/>
  <c r="P1308" i="17"/>
  <c r="P1656" i="17"/>
  <c r="P1668" i="17"/>
  <c r="P1680" i="17"/>
  <c r="P564" i="17"/>
  <c r="P578" i="17"/>
  <c r="P924" i="17"/>
  <c r="P938" i="17"/>
  <c r="P952" i="17"/>
  <c r="P196" i="17"/>
  <c r="P565" i="17"/>
  <c r="P579" i="17"/>
  <c r="P202" i="17"/>
  <c r="P566" i="17"/>
  <c r="P580" i="17"/>
  <c r="P926" i="17"/>
  <c r="P940" i="17"/>
  <c r="P203" i="17"/>
  <c r="P567" i="17"/>
  <c r="P583" i="17"/>
  <c r="P927" i="17"/>
  <c r="P943" i="17"/>
  <c r="P204" i="17"/>
  <c r="P568" i="17"/>
  <c r="P584" i="17"/>
  <c r="P928" i="17"/>
  <c r="P944" i="17"/>
  <c r="P1289" i="17"/>
  <c r="P1301" i="17"/>
  <c r="P1313" i="17"/>
  <c r="P218" i="17"/>
  <c r="P561" i="17"/>
  <c r="P945" i="17"/>
  <c r="P1297" i="17"/>
  <c r="P1312" i="17"/>
  <c r="P1661" i="17"/>
  <c r="P1675" i="17"/>
  <c r="P2028" i="17"/>
  <c r="P2040" i="17"/>
  <c r="P2388" i="17"/>
  <c r="P2400" i="17"/>
  <c r="P2412" i="17"/>
  <c r="P571" i="17"/>
  <c r="P946" i="17"/>
  <c r="P1298" i="17"/>
  <c r="P1314" i="17"/>
  <c r="P1662" i="17"/>
  <c r="P1676" i="17"/>
  <c r="P2029" i="17"/>
  <c r="P2041" i="17"/>
  <c r="P2389" i="17"/>
  <c r="P2401" i="17"/>
  <c r="P2413" i="17"/>
  <c r="P572" i="17"/>
  <c r="P947" i="17"/>
  <c r="P1299" i="17"/>
  <c r="P1315" i="17"/>
  <c r="P1663" i="17"/>
  <c r="P1677" i="17"/>
  <c r="P2030" i="17"/>
  <c r="P2042" i="17"/>
  <c r="P573" i="17"/>
  <c r="P948" i="17"/>
  <c r="P1300" i="17"/>
  <c r="P1316" i="17"/>
  <c r="P1664" i="17"/>
  <c r="P1678" i="17"/>
  <c r="P2031" i="17"/>
  <c r="P2043" i="17"/>
  <c r="P574" i="17"/>
  <c r="P949" i="17"/>
  <c r="P1302" i="17"/>
  <c r="P1317" i="17"/>
  <c r="P1665" i="17"/>
  <c r="P1681" i="17"/>
  <c r="P2020" i="17"/>
  <c r="P2032" i="17"/>
  <c r="P2044" i="17"/>
  <c r="P2392" i="17"/>
  <c r="P2404" i="17"/>
  <c r="P585" i="17"/>
  <c r="P931" i="17"/>
  <c r="P1304" i="17"/>
  <c r="P1669" i="17"/>
  <c r="P1683" i="17"/>
  <c r="P2022" i="17"/>
  <c r="P2034" i="17"/>
  <c r="P2046" i="17"/>
  <c r="P586" i="17"/>
  <c r="P932" i="17"/>
  <c r="P1290" i="17"/>
  <c r="P1305" i="17"/>
  <c r="P1670" i="17"/>
  <c r="P1684" i="17"/>
  <c r="P2023" i="17"/>
  <c r="P2035" i="17"/>
  <c r="P2047" i="17"/>
  <c r="P2395" i="17"/>
  <c r="P2407" i="17"/>
  <c r="P224" i="17"/>
  <c r="P560" i="17"/>
  <c r="P939" i="17"/>
  <c r="P1294" i="17"/>
  <c r="P1311" i="17"/>
  <c r="P1660" i="17"/>
  <c r="P1674" i="17"/>
  <c r="P587" i="17"/>
  <c r="P1657" i="17"/>
  <c r="P2021" i="17"/>
  <c r="P2049" i="17"/>
  <c r="P2390" i="17"/>
  <c r="P2408" i="17"/>
  <c r="P2751" i="17"/>
  <c r="P2763" i="17"/>
  <c r="P2775" i="17"/>
  <c r="P3123" i="17"/>
  <c r="P3135" i="17"/>
  <c r="P3483" i="17"/>
  <c r="P3495" i="17"/>
  <c r="P3507" i="17"/>
  <c r="P588" i="17"/>
  <c r="P1658" i="17"/>
  <c r="P2024" i="17"/>
  <c r="P2050" i="17"/>
  <c r="P2391" i="17"/>
  <c r="P2409" i="17"/>
  <c r="P2752" i="17"/>
  <c r="P2764" i="17"/>
  <c r="P2776" i="17"/>
  <c r="P3124" i="17"/>
  <c r="P3136" i="17"/>
  <c r="P589" i="17"/>
  <c r="P1659" i="17"/>
  <c r="P2025" i="17"/>
  <c r="P2393" i="17"/>
  <c r="P2410" i="17"/>
  <c r="P2753" i="17"/>
  <c r="P2765" i="17"/>
  <c r="P2777" i="17"/>
  <c r="P3125" i="17"/>
  <c r="P3137" i="17"/>
  <c r="P1666" i="17"/>
  <c r="P2026" i="17"/>
  <c r="P2394" i="17"/>
  <c r="P2411" i="17"/>
  <c r="P2754" i="17"/>
  <c r="P2766" i="17"/>
  <c r="P2778" i="17"/>
  <c r="P3126" i="17"/>
  <c r="P3138" i="17"/>
  <c r="P1291" i="17"/>
  <c r="P1671" i="17"/>
  <c r="P2027" i="17"/>
  <c r="P2396" i="17"/>
  <c r="P2414" i="17"/>
  <c r="P2755" i="17"/>
  <c r="P2767" i="17"/>
  <c r="P2779" i="17"/>
  <c r="P3127" i="17"/>
  <c r="P3139" i="17"/>
  <c r="P3487" i="17"/>
  <c r="P3499" i="17"/>
  <c r="P3511" i="17"/>
  <c r="P1292" i="17"/>
  <c r="P1672" i="17"/>
  <c r="P2033" i="17"/>
  <c r="P2397" i="17"/>
  <c r="P2415" i="17"/>
  <c r="P2756" i="17"/>
  <c r="P2768" i="17"/>
  <c r="P2780" i="17"/>
  <c r="P3116" i="17"/>
  <c r="P3128" i="17"/>
  <c r="P3140" i="17"/>
  <c r="P1293" i="17"/>
  <c r="P1673" i="17"/>
  <c r="P2036" i="17"/>
  <c r="P2398" i="17"/>
  <c r="P2757" i="17"/>
  <c r="P2769" i="17"/>
  <c r="P3117" i="17"/>
  <c r="P3129" i="17"/>
  <c r="P3141" i="17"/>
  <c r="P925" i="17"/>
  <c r="P1303" i="17"/>
  <c r="P1682" i="17"/>
  <c r="P2037" i="17"/>
  <c r="P2399" i="17"/>
  <c r="P2758" i="17"/>
  <c r="P2770" i="17"/>
  <c r="P217" i="17"/>
  <c r="P559" i="17"/>
  <c r="P935" i="17"/>
  <c r="P1310" i="17"/>
  <c r="P2045" i="17"/>
  <c r="P3134" i="17"/>
  <c r="P3481" i="17"/>
  <c r="P3496" i="17"/>
  <c r="P3510" i="17"/>
  <c r="P2750" i="17"/>
  <c r="P3142" i="17"/>
  <c r="P3482" i="17"/>
  <c r="P3497" i="17"/>
  <c r="P2759" i="17"/>
  <c r="P3143" i="17"/>
  <c r="P3484" i="17"/>
  <c r="P3498" i="17"/>
  <c r="P212" i="17"/>
  <c r="P1306" i="17"/>
  <c r="P1685" i="17"/>
  <c r="P2385" i="17"/>
  <c r="P2760" i="17"/>
  <c r="P3118" i="17"/>
  <c r="P3144" i="17"/>
  <c r="P3485" i="17"/>
  <c r="P3500" i="17"/>
  <c r="P216" i="17"/>
  <c r="P1309" i="17"/>
  <c r="P2386" i="17"/>
  <c r="P2761" i="17"/>
  <c r="P3119" i="17"/>
  <c r="P3145" i="17"/>
  <c r="P3486" i="17"/>
  <c r="P3501" i="17"/>
  <c r="P1318" i="17"/>
  <c r="P2387" i="17"/>
  <c r="P2762" i="17"/>
  <c r="P3120" i="17"/>
  <c r="P3146" i="17"/>
  <c r="P3488" i="17"/>
  <c r="P3502" i="17"/>
  <c r="P2402" i="17"/>
  <c r="P2771" i="17"/>
  <c r="P3121" i="17"/>
  <c r="P3489" i="17"/>
  <c r="P3503" i="17"/>
  <c r="P2403" i="17"/>
  <c r="P2772" i="17"/>
  <c r="P3122" i="17"/>
  <c r="P3490" i="17"/>
  <c r="P3504" i="17"/>
  <c r="P2405" i="17"/>
  <c r="P2773" i="17"/>
  <c r="P3130" i="17"/>
  <c r="P2406" i="17"/>
  <c r="P575" i="17"/>
  <c r="P3491" i="17"/>
  <c r="P933" i="17"/>
  <c r="P2774" i="17"/>
  <c r="P3131" i="17"/>
  <c r="P3492" i="17"/>
  <c r="P934" i="17"/>
  <c r="P3132" i="17"/>
  <c r="P3493" i="17"/>
  <c r="P3133" i="17"/>
  <c r="P3494" i="17"/>
  <c r="P3505" i="17"/>
  <c r="P3506" i="17"/>
  <c r="P2039" i="17"/>
  <c r="P2048" i="17"/>
  <c r="P2038" i="17"/>
  <c r="P3508" i="17"/>
  <c r="P3509" i="17"/>
  <c r="P29" i="19"/>
  <c r="P28" i="19" s="1"/>
  <c r="AA3" i="17"/>
  <c r="P113" i="17"/>
  <c r="P125" i="17"/>
  <c r="P114" i="17"/>
  <c r="P126" i="17"/>
  <c r="P107" i="17"/>
  <c r="P121" i="17"/>
  <c r="P473" i="17"/>
  <c r="P485" i="17"/>
  <c r="P497" i="17"/>
  <c r="P833" i="17"/>
  <c r="P845" i="17"/>
  <c r="P857" i="17"/>
  <c r="P108" i="17"/>
  <c r="P122" i="17"/>
  <c r="P474" i="17"/>
  <c r="P486" i="17"/>
  <c r="P834" i="17"/>
  <c r="P846" i="17"/>
  <c r="P858" i="17"/>
  <c r="P109" i="17"/>
  <c r="P123" i="17"/>
  <c r="P111" i="17"/>
  <c r="P127" i="17"/>
  <c r="P112" i="17"/>
  <c r="P128" i="17"/>
  <c r="P115" i="17"/>
  <c r="P129" i="17"/>
  <c r="P105" i="17"/>
  <c r="P119" i="17"/>
  <c r="P106" i="17"/>
  <c r="P120" i="17"/>
  <c r="P476" i="17"/>
  <c r="P490" i="17"/>
  <c r="P836" i="17"/>
  <c r="P850" i="17"/>
  <c r="P1199" i="17"/>
  <c r="P1211" i="17"/>
  <c r="P1223" i="17"/>
  <c r="P1571" i="17"/>
  <c r="P1583" i="17"/>
  <c r="P103" i="17"/>
  <c r="P477" i="17"/>
  <c r="P491" i="17"/>
  <c r="P837" i="17"/>
  <c r="P851" i="17"/>
  <c r="P1200" i="17"/>
  <c r="P1212" i="17"/>
  <c r="P1224" i="17"/>
  <c r="P1572" i="17"/>
  <c r="P1584" i="17"/>
  <c r="P104" i="17"/>
  <c r="P478" i="17"/>
  <c r="P492" i="17"/>
  <c r="P838" i="17"/>
  <c r="P852" i="17"/>
  <c r="P110" i="17"/>
  <c r="P479" i="17"/>
  <c r="P493" i="17"/>
  <c r="P116" i="17"/>
  <c r="P480" i="17"/>
  <c r="P494" i="17"/>
  <c r="P840" i="17"/>
  <c r="P854" i="17"/>
  <c r="P117" i="17"/>
  <c r="P481" i="17"/>
  <c r="P495" i="17"/>
  <c r="P841" i="17"/>
  <c r="P855" i="17"/>
  <c r="P118" i="17"/>
  <c r="P468" i="17"/>
  <c r="P482" i="17"/>
  <c r="P496" i="17"/>
  <c r="P842" i="17"/>
  <c r="P856" i="17"/>
  <c r="P1205" i="17"/>
  <c r="P1217" i="17"/>
  <c r="P1565" i="17"/>
  <c r="P1577" i="17"/>
  <c r="P1589" i="17"/>
  <c r="P132" i="17"/>
  <c r="P472" i="17"/>
  <c r="P488" i="17"/>
  <c r="P124" i="17"/>
  <c r="P859" i="17"/>
  <c r="P1201" i="17"/>
  <c r="P1216" i="17"/>
  <c r="P1568" i="17"/>
  <c r="P1585" i="17"/>
  <c r="P1932" i="17"/>
  <c r="P1944" i="17"/>
  <c r="P1956" i="17"/>
  <c r="P2304" i="17"/>
  <c r="P2316" i="17"/>
  <c r="P130" i="17"/>
  <c r="P860" i="17"/>
  <c r="P1202" i="17"/>
  <c r="P1218" i="17"/>
  <c r="P1569" i="17"/>
  <c r="P1586" i="17"/>
  <c r="P1933" i="17"/>
  <c r="P1945" i="17"/>
  <c r="P1957" i="17"/>
  <c r="P2305" i="17"/>
  <c r="P2317" i="17"/>
  <c r="P131" i="17"/>
  <c r="P861" i="17"/>
  <c r="P1203" i="17"/>
  <c r="P1219" i="17"/>
  <c r="P1570" i="17"/>
  <c r="P1587" i="17"/>
  <c r="P1934" i="17"/>
  <c r="P1946" i="17"/>
  <c r="P1958" i="17"/>
  <c r="P2294" i="17"/>
  <c r="P2306" i="17"/>
  <c r="P2318" i="17"/>
  <c r="P862" i="17"/>
  <c r="P1204" i="17"/>
  <c r="P1220" i="17"/>
  <c r="P1573" i="17"/>
  <c r="P1588" i="17"/>
  <c r="P1935" i="17"/>
  <c r="P1947" i="17"/>
  <c r="P469" i="17"/>
  <c r="P835" i="17"/>
  <c r="P1206" i="17"/>
  <c r="P1221" i="17"/>
  <c r="P1574" i="17"/>
  <c r="P1590" i="17"/>
  <c r="P1936" i="17"/>
  <c r="P1948" i="17"/>
  <c r="P2296" i="17"/>
  <c r="P2308" i="17"/>
  <c r="P2320" i="17"/>
  <c r="P471" i="17"/>
  <c r="P843" i="17"/>
  <c r="P1208" i="17"/>
  <c r="P1225" i="17"/>
  <c r="P1576" i="17"/>
  <c r="P1592" i="17"/>
  <c r="P1938" i="17"/>
  <c r="P1950" i="17"/>
  <c r="P2298" i="17"/>
  <c r="P2310" i="17"/>
  <c r="P2322" i="17"/>
  <c r="P475" i="17"/>
  <c r="P844" i="17"/>
  <c r="P1209" i="17"/>
  <c r="P1226" i="17"/>
  <c r="P1578" i="17"/>
  <c r="P1593" i="17"/>
  <c r="P1939" i="17"/>
  <c r="P1951" i="17"/>
  <c r="P2299" i="17"/>
  <c r="P2311" i="17"/>
  <c r="P2323" i="17"/>
  <c r="P489" i="17"/>
  <c r="P853" i="17"/>
  <c r="P1198" i="17"/>
  <c r="P1215" i="17"/>
  <c r="P1567" i="17"/>
  <c r="P1582" i="17"/>
  <c r="P483" i="17"/>
  <c r="P1227" i="17"/>
  <c r="P1931" i="17"/>
  <c r="P2314" i="17"/>
  <c r="P2667" i="17"/>
  <c r="P2679" i="17"/>
  <c r="P3027" i="17"/>
  <c r="P3039" i="17"/>
  <c r="P3051" i="17"/>
  <c r="P3399" i="17"/>
  <c r="P3411" i="17"/>
  <c r="P484" i="17"/>
  <c r="P1564" i="17"/>
  <c r="P1937" i="17"/>
  <c r="P2315" i="17"/>
  <c r="P2668" i="17"/>
  <c r="P2680" i="17"/>
  <c r="P3028" i="17"/>
  <c r="P3040" i="17"/>
  <c r="P3052" i="17"/>
  <c r="P487" i="17"/>
  <c r="P1566" i="17"/>
  <c r="P1940" i="17"/>
  <c r="P2295" i="17"/>
  <c r="P2319" i="17"/>
  <c r="P2669" i="17"/>
  <c r="P2681" i="17"/>
  <c r="P3029" i="17"/>
  <c r="P3041" i="17"/>
  <c r="P3053" i="17"/>
  <c r="P1575" i="17"/>
  <c r="P1941" i="17"/>
  <c r="P2297" i="17"/>
  <c r="P2321" i="17"/>
  <c r="P2670" i="17"/>
  <c r="P2682" i="17"/>
  <c r="P3030" i="17"/>
  <c r="P3042" i="17"/>
  <c r="P3054" i="17"/>
  <c r="P1579" i="17"/>
  <c r="P1942" i="17"/>
  <c r="P2300" i="17"/>
  <c r="P2659" i="17"/>
  <c r="P2671" i="17"/>
  <c r="P2683" i="17"/>
  <c r="P3031" i="17"/>
  <c r="P3043" i="17"/>
  <c r="P3391" i="17"/>
  <c r="P3403" i="17"/>
  <c r="P3415" i="17"/>
  <c r="P1580" i="17"/>
  <c r="P1943" i="17"/>
  <c r="P2301" i="17"/>
  <c r="P2660" i="17"/>
  <c r="P2672" i="17"/>
  <c r="P2684" i="17"/>
  <c r="P3032" i="17"/>
  <c r="P3044" i="17"/>
  <c r="P1581" i="17"/>
  <c r="P1949" i="17"/>
  <c r="P2302" i="17"/>
  <c r="P2661" i="17"/>
  <c r="P2673" i="17"/>
  <c r="P2685" i="17"/>
  <c r="P3033" i="17"/>
  <c r="P3045" i="17"/>
  <c r="P839" i="17"/>
  <c r="P1207" i="17"/>
  <c r="P1591" i="17"/>
  <c r="P1952" i="17"/>
  <c r="P2303" i="17"/>
  <c r="P2662" i="17"/>
  <c r="P2674" i="17"/>
  <c r="P2686" i="17"/>
  <c r="P849" i="17"/>
  <c r="P1214" i="17"/>
  <c r="P1929" i="17"/>
  <c r="P1955" i="17"/>
  <c r="P1953" i="17"/>
  <c r="P2312" i="17"/>
  <c r="P2677" i="17"/>
  <c r="P3049" i="17"/>
  <c r="P3395" i="17"/>
  <c r="P3409" i="17"/>
  <c r="P1954" i="17"/>
  <c r="P2313" i="17"/>
  <c r="P2678" i="17"/>
  <c r="P3050" i="17"/>
  <c r="P3396" i="17"/>
  <c r="P3410" i="17"/>
  <c r="P2687" i="17"/>
  <c r="P3025" i="17"/>
  <c r="P3397" i="17"/>
  <c r="P3412" i="17"/>
  <c r="P2688" i="17"/>
  <c r="P3026" i="17"/>
  <c r="P3398" i="17"/>
  <c r="P3413" i="17"/>
  <c r="P3034" i="17"/>
  <c r="P3400" i="17"/>
  <c r="P3414" i="17"/>
  <c r="P3035" i="17"/>
  <c r="P3401" i="17"/>
  <c r="P3416" i="17"/>
  <c r="P847" i="17"/>
  <c r="P2663" i="17"/>
  <c r="P3036" i="17"/>
  <c r="P3402" i="17"/>
  <c r="P3417" i="17"/>
  <c r="P848" i="17"/>
  <c r="P2664" i="17"/>
  <c r="P3037" i="17"/>
  <c r="P3404" i="17"/>
  <c r="P3418" i="17"/>
  <c r="P470" i="17"/>
  <c r="P2665" i="17"/>
  <c r="P3038" i="17"/>
  <c r="P3390" i="17"/>
  <c r="P3405" i="17"/>
  <c r="P3419" i="17"/>
  <c r="P3392" i="17"/>
  <c r="P3393" i="17"/>
  <c r="P3394" i="17"/>
  <c r="P1210" i="17"/>
  <c r="P2666" i="17"/>
  <c r="P3046" i="17"/>
  <c r="P3406" i="17"/>
  <c r="P1213" i="17"/>
  <c r="P2307" i="17"/>
  <c r="P2675" i="17"/>
  <c r="P3047" i="17"/>
  <c r="P3407" i="17"/>
  <c r="P1222" i="17"/>
  <c r="P1930" i="17"/>
  <c r="P3048" i="17"/>
  <c r="P3408" i="17"/>
  <c r="P2309" i="17"/>
  <c r="P2676" i="17"/>
  <c r="S29" i="19"/>
  <c r="S28" i="19" s="1"/>
  <c r="AD3" i="17"/>
  <c r="P137" i="17"/>
  <c r="P149" i="17"/>
  <c r="P161" i="17"/>
  <c r="P138" i="17"/>
  <c r="P150" i="17"/>
  <c r="P162" i="17"/>
  <c r="P135" i="17"/>
  <c r="P151" i="17"/>
  <c r="P509" i="17"/>
  <c r="P521" i="17"/>
  <c r="P869" i="17"/>
  <c r="P881" i="17"/>
  <c r="P893" i="17"/>
  <c r="P136" i="17"/>
  <c r="P152" i="17"/>
  <c r="P498" i="17"/>
  <c r="P510" i="17"/>
  <c r="P522" i="17"/>
  <c r="P870" i="17"/>
  <c r="P882" i="17"/>
  <c r="P139" i="17"/>
  <c r="P153" i="17"/>
  <c r="P141" i="17"/>
  <c r="P155" i="17"/>
  <c r="P142" i="17"/>
  <c r="P156" i="17"/>
  <c r="P143" i="17"/>
  <c r="P157" i="17"/>
  <c r="P133" i="17"/>
  <c r="P147" i="17"/>
  <c r="P163" i="17"/>
  <c r="P134" i="17"/>
  <c r="P148" i="17"/>
  <c r="P144" i="17"/>
  <c r="P504" i="17"/>
  <c r="P518" i="17"/>
  <c r="P864" i="17"/>
  <c r="P878" i="17"/>
  <c r="P892" i="17"/>
  <c r="P1235" i="17"/>
  <c r="P1247" i="17"/>
  <c r="P1595" i="17"/>
  <c r="P1607" i="17"/>
  <c r="P1619" i="17"/>
  <c r="P145" i="17"/>
  <c r="P505" i="17"/>
  <c r="P519" i="17"/>
  <c r="P865" i="17"/>
  <c r="P879" i="17"/>
  <c r="P1236" i="17"/>
  <c r="P1248" i="17"/>
  <c r="P1596" i="17"/>
  <c r="P1608" i="17"/>
  <c r="P1620" i="17"/>
  <c r="P146" i="17"/>
  <c r="P506" i="17"/>
  <c r="P520" i="17"/>
  <c r="P866" i="17"/>
  <c r="P880" i="17"/>
  <c r="P154" i="17"/>
  <c r="P507" i="17"/>
  <c r="P523" i="17"/>
  <c r="P158" i="17"/>
  <c r="P508" i="17"/>
  <c r="P524" i="17"/>
  <c r="P868" i="17"/>
  <c r="P884" i="17"/>
  <c r="P159" i="17"/>
  <c r="P511" i="17"/>
  <c r="P525" i="17"/>
  <c r="P871" i="17"/>
  <c r="P885" i="17"/>
  <c r="P160" i="17"/>
  <c r="P512" i="17"/>
  <c r="P526" i="17"/>
  <c r="P872" i="17"/>
  <c r="P886" i="17"/>
  <c r="P1229" i="17"/>
  <c r="P1241" i="17"/>
  <c r="P1253" i="17"/>
  <c r="P1601" i="17"/>
  <c r="P1613" i="17"/>
  <c r="P499" i="17"/>
  <c r="P887" i="17"/>
  <c r="P1232" i="17"/>
  <c r="P1249" i="17"/>
  <c r="P1600" i="17"/>
  <c r="P1616" i="17"/>
  <c r="P1968" i="17"/>
  <c r="P1980" i="17"/>
  <c r="P2328" i="17"/>
  <c r="P2340" i="17"/>
  <c r="P2352" i="17"/>
  <c r="P500" i="17"/>
  <c r="P888" i="17"/>
  <c r="P1233" i="17"/>
  <c r="P1250" i="17"/>
  <c r="P1602" i="17"/>
  <c r="P1617" i="17"/>
  <c r="P1969" i="17"/>
  <c r="P1981" i="17"/>
  <c r="P2329" i="17"/>
  <c r="P2341" i="17"/>
  <c r="P2353" i="17"/>
  <c r="P501" i="17"/>
  <c r="P889" i="17"/>
  <c r="P1234" i="17"/>
  <c r="P1251" i="17"/>
  <c r="P1603" i="17"/>
  <c r="P1618" i="17"/>
  <c r="P1970" i="17"/>
  <c r="P1982" i="17"/>
  <c r="P140" i="17"/>
  <c r="P502" i="17"/>
  <c r="P890" i="17"/>
  <c r="P1237" i="17"/>
  <c r="P1252" i="17"/>
  <c r="P1604" i="17"/>
  <c r="P1621" i="17"/>
  <c r="P1959" i="17"/>
  <c r="P1971" i="17"/>
  <c r="P1983" i="17"/>
  <c r="P503" i="17"/>
  <c r="P863" i="17"/>
  <c r="P891" i="17"/>
  <c r="P1238" i="17"/>
  <c r="P1254" i="17"/>
  <c r="P1605" i="17"/>
  <c r="P1622" i="17"/>
  <c r="P1960" i="17"/>
  <c r="P1972" i="17"/>
  <c r="P1984" i="17"/>
  <c r="P2332" i="17"/>
  <c r="P2344" i="17"/>
  <c r="P514" i="17"/>
  <c r="P873" i="17"/>
  <c r="P1240" i="17"/>
  <c r="P1256" i="17"/>
  <c r="P1609" i="17"/>
  <c r="P1624" i="17"/>
  <c r="P1962" i="17"/>
  <c r="P1974" i="17"/>
  <c r="P1986" i="17"/>
  <c r="P515" i="17"/>
  <c r="P874" i="17"/>
  <c r="P1242" i="17"/>
  <c r="P1257" i="17"/>
  <c r="P1610" i="17"/>
  <c r="P1963" i="17"/>
  <c r="P1975" i="17"/>
  <c r="P1987" i="17"/>
  <c r="P2335" i="17"/>
  <c r="P2347" i="17"/>
  <c r="P528" i="17"/>
  <c r="P883" i="17"/>
  <c r="P1231" i="17"/>
  <c r="P1246" i="17"/>
  <c r="P1599" i="17"/>
  <c r="P1615" i="17"/>
  <c r="P875" i="17"/>
  <c r="P1611" i="17"/>
  <c r="P1964" i="17"/>
  <c r="P2336" i="17"/>
  <c r="P2354" i="17"/>
  <c r="P2691" i="17"/>
  <c r="P2703" i="17"/>
  <c r="P2715" i="17"/>
  <c r="P3063" i="17"/>
  <c r="P3075" i="17"/>
  <c r="P3423" i="17"/>
  <c r="P3435" i="17"/>
  <c r="P3447" i="17"/>
  <c r="P876" i="17"/>
  <c r="P1228" i="17"/>
  <c r="P1612" i="17"/>
  <c r="P1965" i="17"/>
  <c r="P2337" i="17"/>
  <c r="P2692" i="17"/>
  <c r="P2704" i="17"/>
  <c r="P2716" i="17"/>
  <c r="P3064" i="17"/>
  <c r="P3076" i="17"/>
  <c r="P877" i="17"/>
  <c r="P1230" i="17"/>
  <c r="P1614" i="17"/>
  <c r="P1966" i="17"/>
  <c r="P2338" i="17"/>
  <c r="P2693" i="17"/>
  <c r="P2705" i="17"/>
  <c r="P2717" i="17"/>
  <c r="P3065" i="17"/>
  <c r="P3077" i="17"/>
  <c r="P513" i="17"/>
  <c r="P1239" i="17"/>
  <c r="P1623" i="17"/>
  <c r="P1967" i="17"/>
  <c r="P2339" i="17"/>
  <c r="P2694" i="17"/>
  <c r="P2706" i="17"/>
  <c r="P2718" i="17"/>
  <c r="P3066" i="17"/>
  <c r="P3078" i="17"/>
  <c r="P516" i="17"/>
  <c r="P1243" i="17"/>
  <c r="P1973" i="17"/>
  <c r="P2324" i="17"/>
  <c r="P2342" i="17"/>
  <c r="P2695" i="17"/>
  <c r="P2707" i="17"/>
  <c r="P2719" i="17"/>
  <c r="P3055" i="17"/>
  <c r="P3067" i="17"/>
  <c r="P3079" i="17"/>
  <c r="P3427" i="17"/>
  <c r="P3439" i="17"/>
  <c r="P517" i="17"/>
  <c r="P1244" i="17"/>
  <c r="P1976" i="17"/>
  <c r="P2325" i="17"/>
  <c r="P2343" i="17"/>
  <c r="P2696" i="17"/>
  <c r="P2708" i="17"/>
  <c r="P3056" i="17"/>
  <c r="P3068" i="17"/>
  <c r="P3080" i="17"/>
  <c r="P527" i="17"/>
  <c r="P1245" i="17"/>
  <c r="P1977" i="17"/>
  <c r="P2326" i="17"/>
  <c r="P2345" i="17"/>
  <c r="P2697" i="17"/>
  <c r="P2709" i="17"/>
  <c r="P3057" i="17"/>
  <c r="P3069" i="17"/>
  <c r="P3081" i="17"/>
  <c r="P1255" i="17"/>
  <c r="P1978" i="17"/>
  <c r="P2327" i="17"/>
  <c r="P2346" i="17"/>
  <c r="P2698" i="17"/>
  <c r="P2710" i="17"/>
  <c r="P1598" i="17"/>
  <c r="P1988" i="17"/>
  <c r="P1258" i="17"/>
  <c r="P2713" i="17"/>
  <c r="P3082" i="17"/>
  <c r="P3424" i="17"/>
  <c r="P3438" i="17"/>
  <c r="P2714" i="17"/>
  <c r="P3083" i="17"/>
  <c r="P3425" i="17"/>
  <c r="P3440" i="17"/>
  <c r="P1961" i="17"/>
  <c r="P2330" i="17"/>
  <c r="P3058" i="17"/>
  <c r="P3084" i="17"/>
  <c r="P3426" i="17"/>
  <c r="P3441" i="17"/>
  <c r="P1979" i="17"/>
  <c r="P2331" i="17"/>
  <c r="P3059" i="17"/>
  <c r="P3085" i="17"/>
  <c r="P3428" i="17"/>
  <c r="P3442" i="17"/>
  <c r="P1985" i="17"/>
  <c r="P2333" i="17"/>
  <c r="P2689" i="17"/>
  <c r="P3060" i="17"/>
  <c r="P3429" i="17"/>
  <c r="P3443" i="17"/>
  <c r="P1989" i="17"/>
  <c r="P2334" i="17"/>
  <c r="P2690" i="17"/>
  <c r="P3061" i="17"/>
  <c r="P3430" i="17"/>
  <c r="P3444" i="17"/>
  <c r="P2348" i="17"/>
  <c r="P2699" i="17"/>
  <c r="P3062" i="17"/>
  <c r="P3431" i="17"/>
  <c r="P3445" i="17"/>
  <c r="P2349" i="17"/>
  <c r="P2700" i="17"/>
  <c r="P3070" i="17"/>
  <c r="P3432" i="17"/>
  <c r="P3446" i="17"/>
  <c r="P867" i="17"/>
  <c r="P2350" i="17"/>
  <c r="P2701" i="17"/>
  <c r="P3071" i="17"/>
  <c r="P3433" i="17"/>
  <c r="P3448" i="17"/>
  <c r="P1594" i="17"/>
  <c r="P3434" i="17"/>
  <c r="P1597" i="17"/>
  <c r="P3436" i="17"/>
  <c r="P1606" i="17"/>
  <c r="P3437" i="17"/>
  <c r="P3449" i="17"/>
  <c r="P3450" i="17"/>
  <c r="P2711" i="17"/>
  <c r="P3073" i="17"/>
  <c r="P3421" i="17"/>
  <c r="P2712" i="17"/>
  <c r="P3074" i="17"/>
  <c r="P3072" i="17"/>
  <c r="P3420" i="17"/>
  <c r="P3422" i="17"/>
  <c r="P2351" i="17"/>
  <c r="P2702" i="17"/>
  <c r="P17" i="17"/>
  <c r="P29" i="17"/>
  <c r="P41" i="17"/>
  <c r="P18" i="17"/>
  <c r="P30" i="17"/>
  <c r="P42" i="17"/>
  <c r="P21" i="17"/>
  <c r="P35" i="17"/>
  <c r="P389" i="17"/>
  <c r="P401" i="17"/>
  <c r="P749" i="17"/>
  <c r="P761" i="17"/>
  <c r="P773" i="17"/>
  <c r="P1109" i="17"/>
  <c r="P1121" i="17"/>
  <c r="P1133" i="17"/>
  <c r="P22" i="17"/>
  <c r="P36" i="17"/>
  <c r="P378" i="17"/>
  <c r="P390" i="17"/>
  <c r="P402" i="17"/>
  <c r="P750" i="17"/>
  <c r="P762" i="17"/>
  <c r="P23" i="17"/>
  <c r="P37" i="17"/>
  <c r="P25" i="17"/>
  <c r="P39" i="17"/>
  <c r="P12" i="17"/>
  <c r="P26" i="17"/>
  <c r="P40" i="17"/>
  <c r="P13" i="17"/>
  <c r="P27" i="17"/>
  <c r="P19" i="17"/>
  <c r="P33" i="17"/>
  <c r="P20" i="17"/>
  <c r="P34" i="17"/>
  <c r="P14" i="17"/>
  <c r="P388" i="17"/>
  <c r="P404" i="17"/>
  <c r="P748" i="17"/>
  <c r="P764" i="17"/>
  <c r="P1111" i="17"/>
  <c r="P1124" i="17"/>
  <c r="P1137" i="17"/>
  <c r="P1475" i="17"/>
  <c r="P1487" i="17"/>
  <c r="P1499" i="17"/>
  <c r="P15" i="17"/>
  <c r="P391" i="17"/>
  <c r="P405" i="17"/>
  <c r="P751" i="17"/>
  <c r="P765" i="17"/>
  <c r="P1112" i="17"/>
  <c r="P1125" i="17"/>
  <c r="P1138" i="17"/>
  <c r="P1476" i="17"/>
  <c r="P1488" i="17"/>
  <c r="P1500" i="17"/>
  <c r="P1848" i="17"/>
  <c r="P1860" i="17"/>
  <c r="P16" i="17"/>
  <c r="P392" i="17"/>
  <c r="P406" i="17"/>
  <c r="P752" i="17"/>
  <c r="P766" i="17"/>
  <c r="P1113" i="17"/>
  <c r="P1126" i="17"/>
  <c r="P24" i="17"/>
  <c r="P379" i="17"/>
  <c r="P393" i="17"/>
  <c r="P407" i="17"/>
  <c r="P753" i="17"/>
  <c r="P28" i="17"/>
  <c r="P380" i="17"/>
  <c r="P394" i="17"/>
  <c r="P408" i="17"/>
  <c r="P754" i="17"/>
  <c r="P768" i="17"/>
  <c r="P1115" i="17"/>
  <c r="P1128" i="17"/>
  <c r="P31" i="17"/>
  <c r="P381" i="17"/>
  <c r="P395" i="17"/>
  <c r="P755" i="17"/>
  <c r="P769" i="17"/>
  <c r="P1116" i="17"/>
  <c r="P1129" i="17"/>
  <c r="P32" i="17"/>
  <c r="P382" i="17"/>
  <c r="P396" i="17"/>
  <c r="P756" i="17"/>
  <c r="P770" i="17"/>
  <c r="P1117" i="17"/>
  <c r="P1130" i="17"/>
  <c r="P1481" i="17"/>
  <c r="P1493" i="17"/>
  <c r="P386" i="17"/>
  <c r="P400" i="17"/>
  <c r="P771" i="17"/>
  <c r="P1131" i="17"/>
  <c r="P1489" i="17"/>
  <c r="P1843" i="17"/>
  <c r="P1856" i="17"/>
  <c r="P1869" i="17"/>
  <c r="P2208" i="17"/>
  <c r="P2220" i="17"/>
  <c r="P2232" i="17"/>
  <c r="P743" i="17"/>
  <c r="P772" i="17"/>
  <c r="P1132" i="17"/>
  <c r="P1473" i="17"/>
  <c r="P1490" i="17"/>
  <c r="P1844" i="17"/>
  <c r="P1857" i="17"/>
  <c r="P2209" i="17"/>
  <c r="P2221" i="17"/>
  <c r="P2233" i="17"/>
  <c r="P744" i="17"/>
  <c r="P1134" i="17"/>
  <c r="P1474" i="17"/>
  <c r="P1491" i="17"/>
  <c r="P1845" i="17"/>
  <c r="P1858" i="17"/>
  <c r="P2210" i="17"/>
  <c r="P2222" i="17"/>
  <c r="P2234" i="17"/>
  <c r="P745" i="17"/>
  <c r="P1108" i="17"/>
  <c r="P1135" i="17"/>
  <c r="P1477" i="17"/>
  <c r="P1492" i="17"/>
  <c r="P1846" i="17"/>
  <c r="P1859" i="17"/>
  <c r="P38" i="17"/>
  <c r="P383" i="17"/>
  <c r="P746" i="17"/>
  <c r="P1110" i="17"/>
  <c r="P1136" i="17"/>
  <c r="P1478" i="17"/>
  <c r="P1494" i="17"/>
  <c r="P1847" i="17"/>
  <c r="P1861" i="17"/>
  <c r="P2212" i="17"/>
  <c r="P2224" i="17"/>
  <c r="P384" i="17"/>
  <c r="P385" i="17"/>
  <c r="P757" i="17"/>
  <c r="P1118" i="17"/>
  <c r="P1480" i="17"/>
  <c r="P1496" i="17"/>
  <c r="P1850" i="17"/>
  <c r="P1863" i="17"/>
  <c r="P2214" i="17"/>
  <c r="P2226" i="17"/>
  <c r="P387" i="17"/>
  <c r="P758" i="17"/>
  <c r="P1119" i="17"/>
  <c r="P1482" i="17"/>
  <c r="P1497" i="17"/>
  <c r="P1851" i="17"/>
  <c r="P1864" i="17"/>
  <c r="P2215" i="17"/>
  <c r="P2227" i="17"/>
  <c r="P403" i="17"/>
  <c r="P767" i="17"/>
  <c r="P1127" i="17"/>
  <c r="P1486" i="17"/>
  <c r="P1503" i="17"/>
  <c r="P1842" i="17"/>
  <c r="P1855" i="17"/>
  <c r="P1868" i="17"/>
  <c r="P1120" i="17"/>
  <c r="P1865" i="17"/>
  <c r="P2218" i="17"/>
  <c r="P2571" i="17"/>
  <c r="P2583" i="17"/>
  <c r="P2595" i="17"/>
  <c r="P2943" i="17"/>
  <c r="P2955" i="17"/>
  <c r="P3303" i="17"/>
  <c r="P3315" i="17"/>
  <c r="P3327" i="17"/>
  <c r="P1122" i="17"/>
  <c r="P1866" i="17"/>
  <c r="P2219" i="17"/>
  <c r="P2572" i="17"/>
  <c r="P2584" i="17"/>
  <c r="P2596" i="17"/>
  <c r="P2944" i="17"/>
  <c r="P2956" i="17"/>
  <c r="P1123" i="17"/>
  <c r="P1867" i="17"/>
  <c r="P2223" i="17"/>
  <c r="P2573" i="17"/>
  <c r="P2585" i="17"/>
  <c r="P2597" i="17"/>
  <c r="P2945" i="17"/>
  <c r="P2957" i="17"/>
  <c r="P1479" i="17"/>
  <c r="P2225" i="17"/>
  <c r="P2574" i="17"/>
  <c r="P2586" i="17"/>
  <c r="P2598" i="17"/>
  <c r="P2934" i="17"/>
  <c r="P2946" i="17"/>
  <c r="P2958" i="17"/>
  <c r="P1483" i="17"/>
  <c r="P1839" i="17"/>
  <c r="P2204" i="17"/>
  <c r="P2228" i="17"/>
  <c r="P2575" i="17"/>
  <c r="P2587" i="17"/>
  <c r="P2599" i="17"/>
  <c r="P2935" i="17"/>
  <c r="P2947" i="17"/>
  <c r="P2959" i="17"/>
  <c r="P3307" i="17"/>
  <c r="P3319" i="17"/>
  <c r="P397" i="17"/>
  <c r="P1484" i="17"/>
  <c r="P1840" i="17"/>
  <c r="P2205" i="17"/>
  <c r="P2229" i="17"/>
  <c r="P2576" i="17"/>
  <c r="P2588" i="17"/>
  <c r="P2936" i="17"/>
  <c r="P2948" i="17"/>
  <c r="P2960" i="17"/>
  <c r="P398" i="17"/>
  <c r="P1485" i="17"/>
  <c r="P1841" i="17"/>
  <c r="P2206" i="17"/>
  <c r="P2230" i="17"/>
  <c r="P2577" i="17"/>
  <c r="P2589" i="17"/>
  <c r="P2937" i="17"/>
  <c r="P2949" i="17"/>
  <c r="P2961" i="17"/>
  <c r="P399" i="17"/>
  <c r="P747" i="17"/>
  <c r="P1495" i="17"/>
  <c r="P1849" i="17"/>
  <c r="P2207" i="17"/>
  <c r="P2231" i="17"/>
  <c r="P2578" i="17"/>
  <c r="P2590" i="17"/>
  <c r="P763" i="17"/>
  <c r="P1502" i="17"/>
  <c r="P1854" i="17"/>
  <c r="P2569" i="17"/>
  <c r="P2938" i="17"/>
  <c r="P2964" i="17"/>
  <c r="P3309" i="17"/>
  <c r="P3323" i="17"/>
  <c r="P2570" i="17"/>
  <c r="P2939" i="17"/>
  <c r="P3310" i="17"/>
  <c r="P3324" i="17"/>
  <c r="P2579" i="17"/>
  <c r="P2940" i="17"/>
  <c r="P3311" i="17"/>
  <c r="P3325" i="17"/>
  <c r="P759" i="17"/>
  <c r="P1498" i="17"/>
  <c r="P1852" i="17"/>
  <c r="P2580" i="17"/>
  <c r="P2941" i="17"/>
  <c r="P3312" i="17"/>
  <c r="P3326" i="17"/>
  <c r="P760" i="17"/>
  <c r="P1501" i="17"/>
  <c r="P1853" i="17"/>
  <c r="P2581" i="17"/>
  <c r="P2942" i="17"/>
  <c r="P3313" i="17"/>
  <c r="P3328" i="17"/>
  <c r="P1114" i="17"/>
  <c r="P1862" i="17"/>
  <c r="P2582" i="17"/>
  <c r="P2950" i="17"/>
  <c r="P3300" i="17"/>
  <c r="P3314" i="17"/>
  <c r="P3329" i="17"/>
  <c r="P2211" i="17"/>
  <c r="P2591" i="17"/>
  <c r="P2951" i="17"/>
  <c r="P3301" i="17"/>
  <c r="P3316" i="17"/>
  <c r="P3330" i="17"/>
  <c r="P2213" i="17"/>
  <c r="P2592" i="17"/>
  <c r="P2952" i="17"/>
  <c r="P3302" i="17"/>
  <c r="P3317" i="17"/>
  <c r="P2216" i="17"/>
  <c r="P2593" i="17"/>
  <c r="P2953" i="17"/>
  <c r="P3304" i="17"/>
  <c r="P3318" i="17"/>
  <c r="P2594" i="17"/>
  <c r="P3320" i="17"/>
  <c r="P3321" i="17"/>
  <c r="P3322" i="17"/>
  <c r="P2217" i="17"/>
  <c r="P2962" i="17"/>
  <c r="P3306" i="17"/>
  <c r="P2963" i="17"/>
  <c r="P2954" i="17"/>
  <c r="P3308" i="17"/>
  <c r="P3305" i="17"/>
  <c r="O29" i="19"/>
  <c r="O28" i="19" s="1"/>
  <c r="Z3" i="17"/>
  <c r="L29" i="19"/>
  <c r="L28" i="19" s="1"/>
  <c r="W3" i="17"/>
  <c r="N29" i="19"/>
  <c r="N28" i="19" s="1"/>
  <c r="Y3" i="17"/>
  <c r="P173" i="17"/>
  <c r="P185" i="17"/>
  <c r="P174" i="17"/>
  <c r="P186" i="17"/>
  <c r="P165" i="17"/>
  <c r="P179" i="17"/>
  <c r="P193" i="17"/>
  <c r="P533" i="17"/>
  <c r="P545" i="17"/>
  <c r="P557" i="17"/>
  <c r="P905" i="17"/>
  <c r="P917" i="17"/>
  <c r="P166" i="17"/>
  <c r="P180" i="17"/>
  <c r="P534" i="17"/>
  <c r="P546" i="17"/>
  <c r="P558" i="17"/>
  <c r="P894" i="17"/>
  <c r="P906" i="17"/>
  <c r="P918" i="17"/>
  <c r="P167" i="17"/>
  <c r="P181" i="17"/>
  <c r="P169" i="17"/>
  <c r="P183" i="17"/>
  <c r="P170" i="17"/>
  <c r="P184" i="17"/>
  <c r="P171" i="17"/>
  <c r="P187" i="17"/>
  <c r="P177" i="17"/>
  <c r="P191" i="17"/>
  <c r="P164" i="17"/>
  <c r="P178" i="17"/>
  <c r="P192" i="17"/>
  <c r="P188" i="17"/>
  <c r="P532" i="17"/>
  <c r="P548" i="17"/>
  <c r="P908" i="17"/>
  <c r="P922" i="17"/>
  <c r="P1259" i="17"/>
  <c r="P1271" i="17"/>
  <c r="P1283" i="17"/>
  <c r="P1631" i="17"/>
  <c r="P1643" i="17"/>
  <c r="P189" i="17"/>
  <c r="P535" i="17"/>
  <c r="P549" i="17"/>
  <c r="P895" i="17"/>
  <c r="P909" i="17"/>
  <c r="P923" i="17"/>
  <c r="P1260" i="17"/>
  <c r="P1272" i="17"/>
  <c r="P1284" i="17"/>
  <c r="P1632" i="17"/>
  <c r="P1644" i="17"/>
  <c r="P190" i="17"/>
  <c r="P536" i="17"/>
  <c r="P550" i="17"/>
  <c r="P896" i="17"/>
  <c r="P910" i="17"/>
  <c r="P537" i="17"/>
  <c r="P551" i="17"/>
  <c r="P538" i="17"/>
  <c r="P552" i="17"/>
  <c r="P898" i="17"/>
  <c r="P912" i="17"/>
  <c r="P539" i="17"/>
  <c r="P553" i="17"/>
  <c r="P899" i="17"/>
  <c r="P913" i="17"/>
  <c r="P540" i="17"/>
  <c r="P554" i="17"/>
  <c r="P900" i="17"/>
  <c r="P914" i="17"/>
  <c r="P1265" i="17"/>
  <c r="P1277" i="17"/>
  <c r="P1625" i="17"/>
  <c r="P176" i="17"/>
  <c r="P529" i="17"/>
  <c r="P915" i="17"/>
  <c r="P1264" i="17"/>
  <c r="P1280" i="17"/>
  <c r="P1633" i="17"/>
  <c r="P1647" i="17"/>
  <c r="P1992" i="17"/>
  <c r="P2004" i="17"/>
  <c r="P2016" i="17"/>
  <c r="P2364" i="17"/>
  <c r="P2376" i="17"/>
  <c r="P530" i="17"/>
  <c r="P916" i="17"/>
  <c r="P1266" i="17"/>
  <c r="P1281" i="17"/>
  <c r="P1634" i="17"/>
  <c r="P1648" i="17"/>
  <c r="P1993" i="17"/>
  <c r="P2005" i="17"/>
  <c r="P2017" i="17"/>
  <c r="P2365" i="17"/>
  <c r="P2377" i="17"/>
  <c r="P531" i="17"/>
  <c r="P919" i="17"/>
  <c r="P1267" i="17"/>
  <c r="P1282" i="17"/>
  <c r="P1635" i="17"/>
  <c r="P1649" i="17"/>
  <c r="P1994" i="17"/>
  <c r="P2006" i="17"/>
  <c r="P2018" i="17"/>
  <c r="P541" i="17"/>
  <c r="P920" i="17"/>
  <c r="P1268" i="17"/>
  <c r="P1285" i="17"/>
  <c r="P1636" i="17"/>
  <c r="P1650" i="17"/>
  <c r="P1995" i="17"/>
  <c r="P2007" i="17"/>
  <c r="P2019" i="17"/>
  <c r="P168" i="17"/>
  <c r="P542" i="17"/>
  <c r="P921" i="17"/>
  <c r="P1269" i="17"/>
  <c r="P1286" i="17"/>
  <c r="P1637" i="17"/>
  <c r="P1651" i="17"/>
  <c r="P1996" i="17"/>
  <c r="P2008" i="17"/>
  <c r="P2356" i="17"/>
  <c r="P2368" i="17"/>
  <c r="P2380" i="17"/>
  <c r="P172" i="17"/>
  <c r="P175" i="17"/>
  <c r="P544" i="17"/>
  <c r="P901" i="17"/>
  <c r="P1273" i="17"/>
  <c r="P1288" i="17"/>
  <c r="P1639" i="17"/>
  <c r="P1653" i="17"/>
  <c r="P1998" i="17"/>
  <c r="P2010" i="17"/>
  <c r="P182" i="17"/>
  <c r="P547" i="17"/>
  <c r="P902" i="17"/>
  <c r="P1274" i="17"/>
  <c r="P1626" i="17"/>
  <c r="P1640" i="17"/>
  <c r="P1654" i="17"/>
  <c r="P1999" i="17"/>
  <c r="P2011" i="17"/>
  <c r="P2359" i="17"/>
  <c r="P2371" i="17"/>
  <c r="P2383" i="17"/>
  <c r="P911" i="17"/>
  <c r="P1263" i="17"/>
  <c r="P1279" i="17"/>
  <c r="P1630" i="17"/>
  <c r="P1646" i="17"/>
  <c r="P1275" i="17"/>
  <c r="P1990" i="17"/>
  <c r="P2372" i="17"/>
  <c r="P2727" i="17"/>
  <c r="P2739" i="17"/>
  <c r="P3087" i="17"/>
  <c r="P3099" i="17"/>
  <c r="P3111" i="17"/>
  <c r="P3459" i="17"/>
  <c r="P3471" i="17"/>
  <c r="P1276" i="17"/>
  <c r="P1991" i="17"/>
  <c r="P2355" i="17"/>
  <c r="P2373" i="17"/>
  <c r="P2728" i="17"/>
  <c r="P2740" i="17"/>
  <c r="P3088" i="17"/>
  <c r="P3100" i="17"/>
  <c r="P3112" i="17"/>
  <c r="P1278" i="17"/>
  <c r="P1997" i="17"/>
  <c r="P2357" i="17"/>
  <c r="P2374" i="17"/>
  <c r="P2729" i="17"/>
  <c r="P2741" i="17"/>
  <c r="P3089" i="17"/>
  <c r="P3101" i="17"/>
  <c r="P3113" i="17"/>
  <c r="P897" i="17"/>
  <c r="P1287" i="17"/>
  <c r="P2000" i="17"/>
  <c r="P2358" i="17"/>
  <c r="P2375" i="17"/>
  <c r="P2730" i="17"/>
  <c r="P2742" i="17"/>
  <c r="P3090" i="17"/>
  <c r="P3102" i="17"/>
  <c r="P3114" i="17"/>
  <c r="P903" i="17"/>
  <c r="P1627" i="17"/>
  <c r="P2001" i="17"/>
  <c r="P2360" i="17"/>
  <c r="P2378" i="17"/>
  <c r="P2731" i="17"/>
  <c r="P2743" i="17"/>
  <c r="P3091" i="17"/>
  <c r="P3103" i="17"/>
  <c r="P3115" i="17"/>
  <c r="P3451" i="17"/>
  <c r="P3463" i="17"/>
  <c r="P3475" i="17"/>
  <c r="P904" i="17"/>
  <c r="P1628" i="17"/>
  <c r="P2002" i="17"/>
  <c r="P2361" i="17"/>
  <c r="P2379" i="17"/>
  <c r="P2720" i="17"/>
  <c r="P2732" i="17"/>
  <c r="P2744" i="17"/>
  <c r="P3092" i="17"/>
  <c r="P3104" i="17"/>
  <c r="P907" i="17"/>
  <c r="P1629" i="17"/>
  <c r="P2003" i="17"/>
  <c r="P2362" i="17"/>
  <c r="P2381" i="17"/>
  <c r="P2721" i="17"/>
  <c r="P2733" i="17"/>
  <c r="P2745" i="17"/>
  <c r="P3093" i="17"/>
  <c r="P3105" i="17"/>
  <c r="P543" i="17"/>
  <c r="P1638" i="17"/>
  <c r="P2009" i="17"/>
  <c r="P2363" i="17"/>
  <c r="P2382" i="17"/>
  <c r="P2722" i="17"/>
  <c r="P2734" i="17"/>
  <c r="P2746" i="17"/>
  <c r="P1262" i="17"/>
  <c r="P1645" i="17"/>
  <c r="P2014" i="17"/>
  <c r="P1641" i="17"/>
  <c r="P2369" i="17"/>
  <c r="P2749" i="17"/>
  <c r="P3108" i="17"/>
  <c r="P3453" i="17"/>
  <c r="P3467" i="17"/>
  <c r="P1261" i="17"/>
  <c r="P1642" i="17"/>
  <c r="P2370" i="17"/>
  <c r="P3109" i="17"/>
  <c r="P3454" i="17"/>
  <c r="P3468" i="17"/>
  <c r="P1270" i="17"/>
  <c r="P1652" i="17"/>
  <c r="P2384" i="17"/>
  <c r="P2723" i="17"/>
  <c r="P3110" i="17"/>
  <c r="P3455" i="17"/>
  <c r="P3469" i="17"/>
  <c r="P2724" i="17"/>
  <c r="P3456" i="17"/>
  <c r="P3470" i="17"/>
  <c r="P2725" i="17"/>
  <c r="P3086" i="17"/>
  <c r="P3457" i="17"/>
  <c r="P3472" i="17"/>
  <c r="P2726" i="17"/>
  <c r="P3094" i="17"/>
  <c r="P3458" i="17"/>
  <c r="P3473" i="17"/>
  <c r="P2012" i="17"/>
  <c r="P2735" i="17"/>
  <c r="P3095" i="17"/>
  <c r="P3460" i="17"/>
  <c r="P3474" i="17"/>
  <c r="P2013" i="17"/>
  <c r="P2736" i="17"/>
  <c r="P3096" i="17"/>
  <c r="P3461" i="17"/>
  <c r="P3476" i="17"/>
  <c r="P2015" i="17"/>
  <c r="P2737" i="17"/>
  <c r="P3097" i="17"/>
  <c r="P555" i="17"/>
  <c r="P2738" i="17"/>
  <c r="P3098" i="17"/>
  <c r="P3479" i="17"/>
  <c r="P556" i="17"/>
  <c r="P2747" i="17"/>
  <c r="P3106" i="17"/>
  <c r="P3480" i="17"/>
  <c r="P2748" i="17"/>
  <c r="P3107" i="17"/>
  <c r="P3452" i="17"/>
  <c r="P3462" i="17"/>
  <c r="P3464" i="17"/>
  <c r="P2366" i="17"/>
  <c r="P3477" i="17"/>
  <c r="P2367" i="17"/>
  <c r="P3465" i="17"/>
  <c r="P3466" i="17"/>
  <c r="P3478" i="17"/>
  <c r="N350" i="17"/>
  <c r="N362" i="17"/>
  <c r="N374" i="17"/>
  <c r="N351" i="17"/>
  <c r="N363" i="17"/>
  <c r="N375" i="17"/>
  <c r="N352" i="17"/>
  <c r="N364" i="17"/>
  <c r="N376" i="17"/>
  <c r="N354" i="17"/>
  <c r="N369" i="17"/>
  <c r="N722" i="17"/>
  <c r="N734" i="17"/>
  <c r="N1082" i="17"/>
  <c r="N1094" i="17"/>
  <c r="N1106" i="17"/>
  <c r="N1442" i="17"/>
  <c r="N1454" i="17"/>
  <c r="N1466" i="17"/>
  <c r="N1814" i="17"/>
  <c r="N1826" i="17"/>
  <c r="N1838" i="17"/>
  <c r="N2174" i="17"/>
  <c r="N2186" i="17"/>
  <c r="N2198" i="17"/>
  <c r="N2546" i="17"/>
  <c r="N2558" i="17"/>
  <c r="N2906" i="17"/>
  <c r="N2918" i="17"/>
  <c r="N2930" i="17"/>
  <c r="N3278" i="17"/>
  <c r="N3290" i="17"/>
  <c r="N355" i="17"/>
  <c r="N370" i="17"/>
  <c r="N723" i="17"/>
  <c r="N735" i="17"/>
  <c r="N1083" i="17"/>
  <c r="N1095" i="17"/>
  <c r="N1107" i="17"/>
  <c r="N1443" i="17"/>
  <c r="N1455" i="17"/>
  <c r="N1467" i="17"/>
  <c r="N1815" i="17"/>
  <c r="N1827" i="17"/>
  <c r="N2175" i="17"/>
  <c r="N2187" i="17"/>
  <c r="N2199" i="17"/>
  <c r="N2547" i="17"/>
  <c r="N2559" i="17"/>
  <c r="N2907" i="17"/>
  <c r="N2919" i="17"/>
  <c r="N2931" i="17"/>
  <c r="N3279" i="17"/>
  <c r="N3291" i="17"/>
  <c r="N356" i="17"/>
  <c r="N371" i="17"/>
  <c r="N712" i="17"/>
  <c r="N724" i="17"/>
  <c r="N736" i="17"/>
  <c r="N1084" i="17"/>
  <c r="N1096" i="17"/>
  <c r="N1444" i="17"/>
  <c r="N1456" i="17"/>
  <c r="N1468" i="17"/>
  <c r="N1816" i="17"/>
  <c r="N1828" i="17"/>
  <c r="N2176" i="17"/>
  <c r="N2188" i="17"/>
  <c r="N2200" i="17"/>
  <c r="N2548" i="17"/>
  <c r="N2560" i="17"/>
  <c r="N357" i="17"/>
  <c r="N372" i="17"/>
  <c r="N713" i="17"/>
  <c r="N725" i="17"/>
  <c r="N737" i="17"/>
  <c r="N1085" i="17"/>
  <c r="N1097" i="17"/>
  <c r="N358" i="17"/>
  <c r="N373" i="17"/>
  <c r="N714" i="17"/>
  <c r="N726" i="17"/>
  <c r="N738" i="17"/>
  <c r="N1086" i="17"/>
  <c r="N1098" i="17"/>
  <c r="N359" i="17"/>
  <c r="N377" i="17"/>
  <c r="N715" i="17"/>
  <c r="N727" i="17"/>
  <c r="N739" i="17"/>
  <c r="N1087" i="17"/>
  <c r="N1099" i="17"/>
  <c r="N360" i="17"/>
  <c r="N716" i="17"/>
  <c r="N728" i="17"/>
  <c r="N740" i="17"/>
  <c r="N1088" i="17"/>
  <c r="N1100" i="17"/>
  <c r="N361" i="17"/>
  <c r="N717" i="17"/>
  <c r="N729" i="17"/>
  <c r="N741" i="17"/>
  <c r="N1077" i="17"/>
  <c r="N1089" i="17"/>
  <c r="N1101" i="17"/>
  <c r="N347" i="17"/>
  <c r="N365" i="17"/>
  <c r="N718" i="17"/>
  <c r="N730" i="17"/>
  <c r="N742" i="17"/>
  <c r="N731" i="17"/>
  <c r="N1093" i="17"/>
  <c r="N1445" i="17"/>
  <c r="N1460" i="17"/>
  <c r="N1811" i="17"/>
  <c r="N1829" i="17"/>
  <c r="N2180" i="17"/>
  <c r="N2195" i="17"/>
  <c r="N2549" i="17"/>
  <c r="N2564" i="17"/>
  <c r="N2912" i="17"/>
  <c r="N2926" i="17"/>
  <c r="N3272" i="17"/>
  <c r="N3286" i="17"/>
  <c r="N732" i="17"/>
  <c r="N1102" i="17"/>
  <c r="N1446" i="17"/>
  <c r="N1461" i="17"/>
  <c r="N1812" i="17"/>
  <c r="N1830" i="17"/>
  <c r="N2181" i="17"/>
  <c r="N2196" i="17"/>
  <c r="N2550" i="17"/>
  <c r="N2565" i="17"/>
  <c r="N733" i="17"/>
  <c r="N1103" i="17"/>
  <c r="N1447" i="17"/>
  <c r="N1462" i="17"/>
  <c r="N1813" i="17"/>
  <c r="N1831" i="17"/>
  <c r="N2182" i="17"/>
  <c r="N2197" i="17"/>
  <c r="N2551" i="17"/>
  <c r="N2566" i="17"/>
  <c r="N2914" i="17"/>
  <c r="N2928" i="17"/>
  <c r="N3274" i="17"/>
  <c r="N3288" i="17"/>
  <c r="N348" i="17"/>
  <c r="N1104" i="17"/>
  <c r="N1448" i="17"/>
  <c r="N1463" i="17"/>
  <c r="N1817" i="17"/>
  <c r="N1832" i="17"/>
  <c r="N349" i="17"/>
  <c r="N1105" i="17"/>
  <c r="N1449" i="17"/>
  <c r="N1464" i="17"/>
  <c r="N1818" i="17"/>
  <c r="N1833" i="17"/>
  <c r="N353" i="17"/>
  <c r="N1078" i="17"/>
  <c r="N1450" i="17"/>
  <c r="N1465" i="17"/>
  <c r="N1819" i="17"/>
  <c r="N1834" i="17"/>
  <c r="N366" i="17"/>
  <c r="N1079" i="17"/>
  <c r="N1451" i="17"/>
  <c r="N1469" i="17"/>
  <c r="N1820" i="17"/>
  <c r="N1835" i="17"/>
  <c r="N367" i="17"/>
  <c r="N1080" i="17"/>
  <c r="N1452" i="17"/>
  <c r="N1470" i="17"/>
  <c r="N1821" i="17"/>
  <c r="N1836" i="17"/>
  <c r="N720" i="17"/>
  <c r="N1091" i="17"/>
  <c r="N1458" i="17"/>
  <c r="N1809" i="17"/>
  <c r="N1824" i="17"/>
  <c r="N721" i="17"/>
  <c r="N1092" i="17"/>
  <c r="N1081" i="17"/>
  <c r="N1808" i="17"/>
  <c r="N2184" i="17"/>
  <c r="N2544" i="17"/>
  <c r="N2568" i="17"/>
  <c r="N2916" i="17"/>
  <c r="N3280" i="17"/>
  <c r="N3296" i="17"/>
  <c r="N3634" i="17"/>
  <c r="N3646" i="17"/>
  <c r="N3658" i="17"/>
  <c r="N2917" i="17"/>
  <c r="N3281" i="17"/>
  <c r="N3635" i="17"/>
  <c r="N3659" i="17"/>
  <c r="N3662" i="17"/>
  <c r="N2202" i="17"/>
  <c r="N1090" i="17"/>
  <c r="N1810" i="17"/>
  <c r="N2185" i="17"/>
  <c r="N2545" i="17"/>
  <c r="N3297" i="17"/>
  <c r="N3647" i="17"/>
  <c r="N2178" i="17"/>
  <c r="N1822" i="17"/>
  <c r="N2189" i="17"/>
  <c r="N2552" i="17"/>
  <c r="N2920" i="17"/>
  <c r="N3282" i="17"/>
  <c r="N3298" i="17"/>
  <c r="N3636" i="17"/>
  <c r="N3648" i="17"/>
  <c r="N3660" i="17"/>
  <c r="N2903" i="17"/>
  <c r="N2921" i="17"/>
  <c r="N3283" i="17"/>
  <c r="N3299" i="17"/>
  <c r="N3637" i="17"/>
  <c r="N3661" i="17"/>
  <c r="N2922" i="17"/>
  <c r="N2562" i="17"/>
  <c r="N2911" i="17"/>
  <c r="N1823" i="17"/>
  <c r="N2190" i="17"/>
  <c r="N2553" i="17"/>
  <c r="N3649" i="17"/>
  <c r="N3638" i="17"/>
  <c r="N1825" i="17"/>
  <c r="N2191" i="17"/>
  <c r="N2554" i="17"/>
  <c r="N2904" i="17"/>
  <c r="N3284" i="17"/>
  <c r="N3650" i="17"/>
  <c r="N1453" i="17"/>
  <c r="N1837" i="17"/>
  <c r="N2192" i="17"/>
  <c r="N2555" i="17"/>
  <c r="N2905" i="17"/>
  <c r="N2923" i="17"/>
  <c r="N3269" i="17"/>
  <c r="N3285" i="17"/>
  <c r="N3639" i="17"/>
  <c r="N3651" i="17"/>
  <c r="N3663" i="17"/>
  <c r="N719" i="17"/>
  <c r="N1457" i="17"/>
  <c r="N2193" i="17"/>
  <c r="N2538" i="17"/>
  <c r="N2556" i="17"/>
  <c r="N2908" i="17"/>
  <c r="N2924" i="17"/>
  <c r="N3270" i="17"/>
  <c r="N3287" i="17"/>
  <c r="N3640" i="17"/>
  <c r="N3652" i="17"/>
  <c r="N3664" i="17"/>
  <c r="N1459" i="17"/>
  <c r="N2173" i="17"/>
  <c r="N2194" i="17"/>
  <c r="N2539" i="17"/>
  <c r="N2557" i="17"/>
  <c r="N2909" i="17"/>
  <c r="N2925" i="17"/>
  <c r="N3271" i="17"/>
  <c r="N3289" i="17"/>
  <c r="N3641" i="17"/>
  <c r="N3653" i="17"/>
  <c r="N11" i="17"/>
  <c r="N1472" i="17"/>
  <c r="N368" i="17"/>
  <c r="N1471" i="17"/>
  <c r="N2177" i="17"/>
  <c r="N2201" i="17"/>
  <c r="N2540" i="17"/>
  <c r="N2561" i="17"/>
  <c r="N2910" i="17"/>
  <c r="N2927" i="17"/>
  <c r="N3273" i="17"/>
  <c r="N3292" i="17"/>
  <c r="N3642" i="17"/>
  <c r="N3654" i="17"/>
  <c r="N2541" i="17"/>
  <c r="N2179" i="17"/>
  <c r="N2203" i="17"/>
  <c r="N2542" i="17"/>
  <c r="N2563" i="17"/>
  <c r="N2913" i="17"/>
  <c r="N2932" i="17"/>
  <c r="N3276" i="17"/>
  <c r="N3294" i="17"/>
  <c r="N3644" i="17"/>
  <c r="N3656" i="17"/>
  <c r="N2183" i="17"/>
  <c r="N2543" i="17"/>
  <c r="N2567" i="17"/>
  <c r="N2915" i="17"/>
  <c r="N3275" i="17"/>
  <c r="N3293" i="17"/>
  <c r="N3295" i="17"/>
  <c r="N3657" i="17"/>
  <c r="N2929" i="17"/>
  <c r="N3277" i="17"/>
  <c r="N2933" i="17"/>
  <c r="N3643" i="17"/>
  <c r="N3645" i="17"/>
  <c r="N3655" i="17"/>
  <c r="P233" i="17"/>
  <c r="P245" i="17"/>
  <c r="P593" i="17"/>
  <c r="P605" i="17"/>
  <c r="P617" i="17"/>
  <c r="P965" i="17"/>
  <c r="P977" i="17"/>
  <c r="P234" i="17"/>
  <c r="P246" i="17"/>
  <c r="P594" i="17"/>
  <c r="P606" i="17"/>
  <c r="P618" i="17"/>
  <c r="P966" i="17"/>
  <c r="P978" i="17"/>
  <c r="P235" i="17"/>
  <c r="P247" i="17"/>
  <c r="P225" i="17"/>
  <c r="P237" i="17"/>
  <c r="P249" i="17"/>
  <c r="P226" i="17"/>
  <c r="P238" i="17"/>
  <c r="P250" i="17"/>
  <c r="P227" i="17"/>
  <c r="P239" i="17"/>
  <c r="P251" i="17"/>
  <c r="P231" i="17"/>
  <c r="P243" i="17"/>
  <c r="P255" i="17"/>
  <c r="P232" i="17"/>
  <c r="P244" i="17"/>
  <c r="P228" i="17"/>
  <c r="P590" i="17"/>
  <c r="P604" i="17"/>
  <c r="P620" i="17"/>
  <c r="P964" i="17"/>
  <c r="P980" i="17"/>
  <c r="P1331" i="17"/>
  <c r="P1343" i="17"/>
  <c r="P1691" i="17"/>
  <c r="P1703" i="17"/>
  <c r="P1715" i="17"/>
  <c r="P229" i="17"/>
  <c r="P591" i="17"/>
  <c r="P607" i="17"/>
  <c r="P967" i="17"/>
  <c r="P981" i="17"/>
  <c r="P1320" i="17"/>
  <c r="P1332" i="17"/>
  <c r="P1344" i="17"/>
  <c r="P1692" i="17"/>
  <c r="P1704" i="17"/>
  <c r="P1716" i="17"/>
  <c r="P230" i="17"/>
  <c r="P592" i="17"/>
  <c r="P608" i="17"/>
  <c r="P968" i="17"/>
  <c r="P982" i="17"/>
  <c r="P236" i="17"/>
  <c r="P595" i="17"/>
  <c r="P609" i="17"/>
  <c r="P240" i="17"/>
  <c r="P596" i="17"/>
  <c r="P610" i="17"/>
  <c r="P956" i="17"/>
  <c r="P970" i="17"/>
  <c r="P984" i="17"/>
  <c r="P241" i="17"/>
  <c r="P597" i="17"/>
  <c r="P611" i="17"/>
  <c r="P957" i="17"/>
  <c r="P971" i="17"/>
  <c r="P985" i="17"/>
  <c r="P242" i="17"/>
  <c r="P598" i="17"/>
  <c r="P612" i="17"/>
  <c r="P958" i="17"/>
  <c r="P972" i="17"/>
  <c r="P1325" i="17"/>
  <c r="P1337" i="17"/>
  <c r="P1349" i="17"/>
  <c r="P254" i="17"/>
  <c r="P248" i="17"/>
  <c r="P600" i="17"/>
  <c r="P973" i="17"/>
  <c r="P1328" i="17"/>
  <c r="P1345" i="17"/>
  <c r="P1689" i="17"/>
  <c r="P1705" i="17"/>
  <c r="P2052" i="17"/>
  <c r="P2064" i="17"/>
  <c r="P2076" i="17"/>
  <c r="P2424" i="17"/>
  <c r="P2436" i="17"/>
  <c r="P252" i="17"/>
  <c r="P601" i="17"/>
  <c r="P974" i="17"/>
  <c r="P1329" i="17"/>
  <c r="P1346" i="17"/>
  <c r="P1690" i="17"/>
  <c r="P1706" i="17"/>
  <c r="P2053" i="17"/>
  <c r="P2065" i="17"/>
  <c r="P2077" i="17"/>
  <c r="P2425" i="17"/>
  <c r="P2437" i="17"/>
  <c r="P253" i="17"/>
  <c r="P602" i="17"/>
  <c r="P975" i="17"/>
  <c r="P1330" i="17"/>
  <c r="P1347" i="17"/>
  <c r="P1693" i="17"/>
  <c r="P1707" i="17"/>
  <c r="P2054" i="17"/>
  <c r="P2066" i="17"/>
  <c r="P2078" i="17"/>
  <c r="P603" i="17"/>
  <c r="P976" i="17"/>
  <c r="P1333" i="17"/>
  <c r="P1348" i="17"/>
  <c r="P1694" i="17"/>
  <c r="P1708" i="17"/>
  <c r="P2055" i="17"/>
  <c r="P613" i="17"/>
  <c r="P979" i="17"/>
  <c r="P1334" i="17"/>
  <c r="P1350" i="17"/>
  <c r="P1695" i="17"/>
  <c r="P1709" i="17"/>
  <c r="P2056" i="17"/>
  <c r="P2068" i="17"/>
  <c r="P2080" i="17"/>
  <c r="P2416" i="17"/>
  <c r="P2428" i="17"/>
  <c r="P2440" i="17"/>
  <c r="P615" i="17"/>
  <c r="P959" i="17"/>
  <c r="P1321" i="17"/>
  <c r="P1336" i="17"/>
  <c r="P1697" i="17"/>
  <c r="P1711" i="17"/>
  <c r="P2058" i="17"/>
  <c r="P2070" i="17"/>
  <c r="P616" i="17"/>
  <c r="P960" i="17"/>
  <c r="P1322" i="17"/>
  <c r="P1338" i="17"/>
  <c r="P1698" i="17"/>
  <c r="P1712" i="17"/>
  <c r="P2059" i="17"/>
  <c r="P2071" i="17"/>
  <c r="P2419" i="17"/>
  <c r="P2431" i="17"/>
  <c r="P2443" i="17"/>
  <c r="P599" i="17"/>
  <c r="P969" i="17"/>
  <c r="P1327" i="17"/>
  <c r="P1342" i="17"/>
  <c r="P1688" i="17"/>
  <c r="P1702" i="17"/>
  <c r="P961" i="17"/>
  <c r="P1323" i="17"/>
  <c r="P1699" i="17"/>
  <c r="P2074" i="17"/>
  <c r="P2426" i="17"/>
  <c r="P2444" i="17"/>
  <c r="P2787" i="17"/>
  <c r="P2799" i="17"/>
  <c r="P2811" i="17"/>
  <c r="P3147" i="17"/>
  <c r="P3159" i="17"/>
  <c r="P3171" i="17"/>
  <c r="P3519" i="17"/>
  <c r="P3531" i="17"/>
  <c r="P962" i="17"/>
  <c r="P1324" i="17"/>
  <c r="P1700" i="17"/>
  <c r="P2075" i="17"/>
  <c r="P2427" i="17"/>
  <c r="P2445" i="17"/>
  <c r="P2788" i="17"/>
  <c r="P2800" i="17"/>
  <c r="P3148" i="17"/>
  <c r="P3160" i="17"/>
  <c r="P3172" i="17"/>
  <c r="P963" i="17"/>
  <c r="P1326" i="17"/>
  <c r="P1701" i="17"/>
  <c r="P2051" i="17"/>
  <c r="P2079" i="17"/>
  <c r="P2429" i="17"/>
  <c r="P2446" i="17"/>
  <c r="P2789" i="17"/>
  <c r="P2801" i="17"/>
  <c r="P3149" i="17"/>
  <c r="P3161" i="17"/>
  <c r="P3173" i="17"/>
  <c r="P614" i="17"/>
  <c r="P983" i="17"/>
  <c r="P1335" i="17"/>
  <c r="P1710" i="17"/>
  <c r="P2057" i="17"/>
  <c r="P2081" i="17"/>
  <c r="P2430" i="17"/>
  <c r="P2790" i="17"/>
  <c r="P2802" i="17"/>
  <c r="P3150" i="17"/>
  <c r="P3162" i="17"/>
  <c r="P3174" i="17"/>
  <c r="P619" i="17"/>
  <c r="P1339" i="17"/>
  <c r="P1713" i="17"/>
  <c r="P2060" i="17"/>
  <c r="P2432" i="17"/>
  <c r="P2791" i="17"/>
  <c r="P2803" i="17"/>
  <c r="P3151" i="17"/>
  <c r="P3163" i="17"/>
  <c r="P3175" i="17"/>
  <c r="P3523" i="17"/>
  <c r="P3535" i="17"/>
  <c r="P1340" i="17"/>
  <c r="P1714" i="17"/>
  <c r="P2061" i="17"/>
  <c r="P2433" i="17"/>
  <c r="P2792" i="17"/>
  <c r="P2804" i="17"/>
  <c r="P3152" i="17"/>
  <c r="P3164" i="17"/>
  <c r="P3176" i="17"/>
  <c r="P1341" i="17"/>
  <c r="P2062" i="17"/>
  <c r="P2417" i="17"/>
  <c r="P2434" i="17"/>
  <c r="P2781" i="17"/>
  <c r="P2793" i="17"/>
  <c r="P2805" i="17"/>
  <c r="P3153" i="17"/>
  <c r="P3165" i="17"/>
  <c r="P3177" i="17"/>
  <c r="P2063" i="17"/>
  <c r="P2418" i="17"/>
  <c r="P2435" i="17"/>
  <c r="P2782" i="17"/>
  <c r="P2794" i="17"/>
  <c r="P2806" i="17"/>
  <c r="P1687" i="17"/>
  <c r="P2072" i="17"/>
  <c r="P2067" i="17"/>
  <c r="P2422" i="17"/>
  <c r="P2785" i="17"/>
  <c r="P3167" i="17"/>
  <c r="P3525" i="17"/>
  <c r="P3539" i="17"/>
  <c r="P2069" i="17"/>
  <c r="P2423" i="17"/>
  <c r="P2786" i="17"/>
  <c r="P3168" i="17"/>
  <c r="P3512" i="17"/>
  <c r="P3526" i="17"/>
  <c r="P3540" i="17"/>
  <c r="P2073" i="17"/>
  <c r="P2438" i="17"/>
  <c r="P2795" i="17"/>
  <c r="P3169" i="17"/>
  <c r="P3513" i="17"/>
  <c r="P3527" i="17"/>
  <c r="P3541" i="17"/>
  <c r="P2439" i="17"/>
  <c r="P2796" i="17"/>
  <c r="P3170" i="17"/>
  <c r="P3514" i="17"/>
  <c r="P3528" i="17"/>
  <c r="P3542" i="17"/>
  <c r="P1686" i="17"/>
  <c r="P2441" i="17"/>
  <c r="P2797" i="17"/>
  <c r="P3515" i="17"/>
  <c r="P3529" i="17"/>
  <c r="P1696" i="17"/>
  <c r="P2442" i="17"/>
  <c r="P2798" i="17"/>
  <c r="P3516" i="17"/>
  <c r="P3530" i="17"/>
  <c r="P2807" i="17"/>
  <c r="P3154" i="17"/>
  <c r="P3517" i="17"/>
  <c r="P3532" i="17"/>
  <c r="P2808" i="17"/>
  <c r="P3155" i="17"/>
  <c r="P3518" i="17"/>
  <c r="P3533" i="17"/>
  <c r="P2809" i="17"/>
  <c r="P3156" i="17"/>
  <c r="P3522" i="17"/>
  <c r="P2420" i="17"/>
  <c r="P3524" i="17"/>
  <c r="P2421" i="17"/>
  <c r="P3534" i="17"/>
  <c r="P3536" i="17"/>
  <c r="P2783" i="17"/>
  <c r="P3537" i="17"/>
  <c r="P955" i="17"/>
  <c r="P2784" i="17"/>
  <c r="P3538" i="17"/>
  <c r="P2810" i="17"/>
  <c r="P3157" i="17"/>
  <c r="P3158" i="17"/>
  <c r="P3520" i="17"/>
  <c r="P3166" i="17"/>
  <c r="P3521" i="17"/>
  <c r="P257" i="17"/>
  <c r="P269" i="17"/>
  <c r="P281" i="17"/>
  <c r="P629" i="17"/>
  <c r="P641" i="17"/>
  <c r="P989" i="17"/>
  <c r="P1001" i="17"/>
  <c r="P1013" i="17"/>
  <c r="P258" i="17"/>
  <c r="P270" i="17"/>
  <c r="P282" i="17"/>
  <c r="P630" i="17"/>
  <c r="P642" i="17"/>
  <c r="P259" i="17"/>
  <c r="P271" i="17"/>
  <c r="P283" i="17"/>
  <c r="P261" i="17"/>
  <c r="P273" i="17"/>
  <c r="P285" i="17"/>
  <c r="P262" i="17"/>
  <c r="P274" i="17"/>
  <c r="P263" i="17"/>
  <c r="P275" i="17"/>
  <c r="P267" i="17"/>
  <c r="P279" i="17"/>
  <c r="P256" i="17"/>
  <c r="P268" i="17"/>
  <c r="P280" i="17"/>
  <c r="P264" i="17"/>
  <c r="P634" i="17"/>
  <c r="P648" i="17"/>
  <c r="P993" i="17"/>
  <c r="P1006" i="17"/>
  <c r="P1355" i="17"/>
  <c r="P1367" i="17"/>
  <c r="P1379" i="17"/>
  <c r="P1727" i="17"/>
  <c r="P1739" i="17"/>
  <c r="P265" i="17"/>
  <c r="P621" i="17"/>
  <c r="P635" i="17"/>
  <c r="P649" i="17"/>
  <c r="P994" i="17"/>
  <c r="P1007" i="17"/>
  <c r="P1356" i="17"/>
  <c r="P1368" i="17"/>
  <c r="P1380" i="17"/>
  <c r="P1728" i="17"/>
  <c r="P1740" i="17"/>
  <c r="P266" i="17"/>
  <c r="P622" i="17"/>
  <c r="P636" i="17"/>
  <c r="P650" i="17"/>
  <c r="P995" i="17"/>
  <c r="P1008" i="17"/>
  <c r="P272" i="17"/>
  <c r="P623" i="17"/>
  <c r="P637" i="17"/>
  <c r="P276" i="17"/>
  <c r="P624" i="17"/>
  <c r="P638" i="17"/>
  <c r="P997" i="17"/>
  <c r="P1010" i="17"/>
  <c r="P277" i="17"/>
  <c r="P625" i="17"/>
  <c r="P639" i="17"/>
  <c r="P998" i="17"/>
  <c r="P1011" i="17"/>
  <c r="P278" i="17"/>
  <c r="P626" i="17"/>
  <c r="P640" i="17"/>
  <c r="P986" i="17"/>
  <c r="P999" i="17"/>
  <c r="P1012" i="17"/>
  <c r="P1361" i="17"/>
  <c r="P1373" i="17"/>
  <c r="P632" i="17"/>
  <c r="P1000" i="17"/>
  <c r="P1360" i="17"/>
  <c r="P1376" i="17"/>
  <c r="P1719" i="17"/>
  <c r="P1733" i="17"/>
  <c r="P2088" i="17"/>
  <c r="P2100" i="17"/>
  <c r="P2448" i="17"/>
  <c r="P2460" i="17"/>
  <c r="P2472" i="17"/>
  <c r="P633" i="17"/>
  <c r="P1002" i="17"/>
  <c r="P1362" i="17"/>
  <c r="P1377" i="17"/>
  <c r="P1720" i="17"/>
  <c r="P1734" i="17"/>
  <c r="P2089" i="17"/>
  <c r="P2101" i="17"/>
  <c r="P2449" i="17"/>
  <c r="P2461" i="17"/>
  <c r="P2473" i="17"/>
  <c r="P643" i="17"/>
  <c r="P1003" i="17"/>
  <c r="P1363" i="17"/>
  <c r="P1378" i="17"/>
  <c r="P1721" i="17"/>
  <c r="P1735" i="17"/>
  <c r="P2090" i="17"/>
  <c r="P2102" i="17"/>
  <c r="P260" i="17"/>
  <c r="P644" i="17"/>
  <c r="P1004" i="17"/>
  <c r="P1364" i="17"/>
  <c r="P1722" i="17"/>
  <c r="P1736" i="17"/>
  <c r="P284" i="17"/>
  <c r="P645" i="17"/>
  <c r="P1005" i="17"/>
  <c r="P1365" i="17"/>
  <c r="P1723" i="17"/>
  <c r="P1737" i="17"/>
  <c r="P2092" i="17"/>
  <c r="P2104" i="17"/>
  <c r="P2452" i="17"/>
  <c r="P2464" i="17"/>
  <c r="P2476" i="17"/>
  <c r="P647" i="17"/>
  <c r="P987" i="17"/>
  <c r="P1014" i="17"/>
  <c r="P1352" i="17"/>
  <c r="P1369" i="17"/>
  <c r="P1725" i="17"/>
  <c r="P1741" i="17"/>
  <c r="P2082" i="17"/>
  <c r="P2094" i="17"/>
  <c r="P2106" i="17"/>
  <c r="P988" i="17"/>
  <c r="P1015" i="17"/>
  <c r="P1353" i="17"/>
  <c r="P1370" i="17"/>
  <c r="P1726" i="17"/>
  <c r="P1742" i="17"/>
  <c r="P2083" i="17"/>
  <c r="P2095" i="17"/>
  <c r="P2107" i="17"/>
  <c r="P2455" i="17"/>
  <c r="P2467" i="17"/>
  <c r="P631" i="17"/>
  <c r="P996" i="17"/>
  <c r="P1359" i="17"/>
  <c r="P1375" i="17"/>
  <c r="P1718" i="17"/>
  <c r="P1732" i="17"/>
  <c r="P1746" i="17"/>
  <c r="P1371" i="17"/>
  <c r="P1743" i="17"/>
  <c r="P2098" i="17"/>
  <c r="P2462" i="17"/>
  <c r="P2823" i="17"/>
  <c r="P2835" i="17"/>
  <c r="P3183" i="17"/>
  <c r="P3195" i="17"/>
  <c r="P3207" i="17"/>
  <c r="P3543" i="17"/>
  <c r="P3555" i="17"/>
  <c r="P3567" i="17"/>
  <c r="P1372" i="17"/>
  <c r="P1744" i="17"/>
  <c r="P2099" i="17"/>
  <c r="P2463" i="17"/>
  <c r="P2812" i="17"/>
  <c r="P2824" i="17"/>
  <c r="P2836" i="17"/>
  <c r="P3184" i="17"/>
  <c r="P1374" i="17"/>
  <c r="P1745" i="17"/>
  <c r="P2103" i="17"/>
  <c r="P2465" i="17"/>
  <c r="P2813" i="17"/>
  <c r="P2825" i="17"/>
  <c r="P2837" i="17"/>
  <c r="P3185" i="17"/>
  <c r="P2105" i="17"/>
  <c r="P2447" i="17"/>
  <c r="P2466" i="17"/>
  <c r="P2814" i="17"/>
  <c r="P2826" i="17"/>
  <c r="P2838" i="17"/>
  <c r="P3186" i="17"/>
  <c r="P990" i="17"/>
  <c r="P2084" i="17"/>
  <c r="P2108" i="17"/>
  <c r="P2450" i="17"/>
  <c r="P2468" i="17"/>
  <c r="P2815" i="17"/>
  <c r="P2827" i="17"/>
  <c r="P2839" i="17"/>
  <c r="P3187" i="17"/>
  <c r="P3199" i="17"/>
  <c r="P3547" i="17"/>
  <c r="P3559" i="17"/>
  <c r="P3571" i="17"/>
  <c r="P627" i="17"/>
  <c r="P991" i="17"/>
  <c r="P2085" i="17"/>
  <c r="P2109" i="17"/>
  <c r="P2451" i="17"/>
  <c r="P2469" i="17"/>
  <c r="P2816" i="17"/>
  <c r="P2828" i="17"/>
  <c r="P2840" i="17"/>
  <c r="P3188" i="17"/>
  <c r="P628" i="17"/>
  <c r="P992" i="17"/>
  <c r="P1717" i="17"/>
  <c r="P2086" i="17"/>
  <c r="P2110" i="17"/>
  <c r="P2453" i="17"/>
  <c r="P2470" i="17"/>
  <c r="P2817" i="17"/>
  <c r="P2829" i="17"/>
  <c r="P2841" i="17"/>
  <c r="P3189" i="17"/>
  <c r="P646" i="17"/>
  <c r="P1009" i="17"/>
  <c r="P1351" i="17"/>
  <c r="P1724" i="17"/>
  <c r="P2087" i="17"/>
  <c r="P2111" i="17"/>
  <c r="P2454" i="17"/>
  <c r="P2471" i="17"/>
  <c r="P1358" i="17"/>
  <c r="P1731" i="17"/>
  <c r="P2096" i="17"/>
  <c r="P2820" i="17"/>
  <c r="P3193" i="17"/>
  <c r="P3553" i="17"/>
  <c r="P3568" i="17"/>
  <c r="P2821" i="17"/>
  <c r="P3194" i="17"/>
  <c r="P3554" i="17"/>
  <c r="P3569" i="17"/>
  <c r="P2822" i="17"/>
  <c r="P3196" i="17"/>
  <c r="P3556" i="17"/>
  <c r="P3570" i="17"/>
  <c r="P2091" i="17"/>
  <c r="P2830" i="17"/>
  <c r="P3197" i="17"/>
  <c r="P3557" i="17"/>
  <c r="P3572" i="17"/>
  <c r="P2093" i="17"/>
  <c r="P2831" i="17"/>
  <c r="P3178" i="17"/>
  <c r="P3198" i="17"/>
  <c r="P3544" i="17"/>
  <c r="P3558" i="17"/>
  <c r="P2097" i="17"/>
  <c r="P2832" i="17"/>
  <c r="P3179" i="17"/>
  <c r="P3200" i="17"/>
  <c r="P3545" i="17"/>
  <c r="P3560" i="17"/>
  <c r="P1354" i="17"/>
  <c r="P1729" i="17"/>
  <c r="P2456" i="17"/>
  <c r="P2833" i="17"/>
  <c r="P3180" i="17"/>
  <c r="P3201" i="17"/>
  <c r="P3546" i="17"/>
  <c r="P3561" i="17"/>
  <c r="P1357" i="17"/>
  <c r="P1730" i="17"/>
  <c r="P2457" i="17"/>
  <c r="P2834" i="17"/>
  <c r="P3181" i="17"/>
  <c r="P3202" i="17"/>
  <c r="P3548" i="17"/>
  <c r="P3562" i="17"/>
  <c r="P1366" i="17"/>
  <c r="P1738" i="17"/>
  <c r="P2458" i="17"/>
  <c r="P3182" i="17"/>
  <c r="P3203" i="17"/>
  <c r="P3204" i="17"/>
  <c r="P3565" i="17"/>
  <c r="P3205" i="17"/>
  <c r="P3566" i="17"/>
  <c r="P3206" i="17"/>
  <c r="P2459" i="17"/>
  <c r="P2474" i="17"/>
  <c r="P2475" i="17"/>
  <c r="P3549" i="17"/>
  <c r="P2818" i="17"/>
  <c r="P3550" i="17"/>
  <c r="P3191" i="17"/>
  <c r="P3563" i="17"/>
  <c r="P3192" i="17"/>
  <c r="P3552" i="17"/>
  <c r="P3564" i="17"/>
  <c r="P3190" i="17"/>
  <c r="P2819" i="17"/>
  <c r="P3551" i="17"/>
  <c r="Q29" i="19"/>
  <c r="Q28" i="19" s="1"/>
  <c r="AB3" i="17"/>
  <c r="R29" i="19"/>
  <c r="R28" i="19" s="1"/>
  <c r="AC3" i="17"/>
  <c r="T29" i="19"/>
  <c r="T28" i="19" s="1"/>
  <c r="AE3" i="17"/>
  <c r="P53" i="17"/>
  <c r="P65" i="17"/>
  <c r="P54" i="17"/>
  <c r="P66" i="17"/>
  <c r="P49" i="17"/>
  <c r="P63" i="17"/>
  <c r="P413" i="17"/>
  <c r="P425" i="17"/>
  <c r="P785" i="17"/>
  <c r="P797" i="17"/>
  <c r="P1145" i="17"/>
  <c r="P1157" i="17"/>
  <c r="P50" i="17"/>
  <c r="P64" i="17"/>
  <c r="P414" i="17"/>
  <c r="P426" i="17"/>
  <c r="P774" i="17"/>
  <c r="P786" i="17"/>
  <c r="P798" i="17"/>
  <c r="P51" i="17"/>
  <c r="P67" i="17"/>
  <c r="P55" i="17"/>
  <c r="P69" i="17"/>
  <c r="P56" i="17"/>
  <c r="P70" i="17"/>
  <c r="P43" i="17"/>
  <c r="P57" i="17"/>
  <c r="P71" i="17"/>
  <c r="P47" i="17"/>
  <c r="P61" i="17"/>
  <c r="P48" i="17"/>
  <c r="P62" i="17"/>
  <c r="P58" i="17"/>
  <c r="P418" i="17"/>
  <c r="P432" i="17"/>
  <c r="P778" i="17"/>
  <c r="P792" i="17"/>
  <c r="P1150" i="17"/>
  <c r="P1163" i="17"/>
  <c r="P1511" i="17"/>
  <c r="P1523" i="17"/>
  <c r="P59" i="17"/>
  <c r="P419" i="17"/>
  <c r="P433" i="17"/>
  <c r="P779" i="17"/>
  <c r="P793" i="17"/>
  <c r="P1151" i="17"/>
  <c r="P1164" i="17"/>
  <c r="P1512" i="17"/>
  <c r="P1524" i="17"/>
  <c r="P1872" i="17"/>
  <c r="P1884" i="17"/>
  <c r="P1896" i="17"/>
  <c r="P60" i="17"/>
  <c r="P420" i="17"/>
  <c r="P434" i="17"/>
  <c r="P780" i="17"/>
  <c r="P794" i="17"/>
  <c r="P1139" i="17"/>
  <c r="P68" i="17"/>
  <c r="P421" i="17"/>
  <c r="P435" i="17"/>
  <c r="P422" i="17"/>
  <c r="P436" i="17"/>
  <c r="P782" i="17"/>
  <c r="P796" i="17"/>
  <c r="P1141" i="17"/>
  <c r="P409" i="17"/>
  <c r="P423" i="17"/>
  <c r="P783" i="17"/>
  <c r="P799" i="17"/>
  <c r="P410" i="17"/>
  <c r="P424" i="17"/>
  <c r="P784" i="17"/>
  <c r="P800" i="17"/>
  <c r="P1143" i="17"/>
  <c r="P1156" i="17"/>
  <c r="P1505" i="17"/>
  <c r="P1517" i="17"/>
  <c r="P1529" i="17"/>
  <c r="P46" i="17"/>
  <c r="P416" i="17"/>
  <c r="P430" i="17"/>
  <c r="P411" i="17"/>
  <c r="P801" i="17"/>
  <c r="P1152" i="17"/>
  <c r="P1504" i="17"/>
  <c r="P1520" i="17"/>
  <c r="P1882" i="17"/>
  <c r="P1895" i="17"/>
  <c r="P2244" i="17"/>
  <c r="P2256" i="17"/>
  <c r="P412" i="17"/>
  <c r="P1153" i="17"/>
  <c r="P1506" i="17"/>
  <c r="P1521" i="17"/>
  <c r="P1870" i="17"/>
  <c r="P1883" i="17"/>
  <c r="P1897" i="17"/>
  <c r="P2245" i="17"/>
  <c r="P2257" i="17"/>
  <c r="P415" i="17"/>
  <c r="P775" i="17"/>
  <c r="P1154" i="17"/>
  <c r="P1507" i="17"/>
  <c r="P1522" i="17"/>
  <c r="P1871" i="17"/>
  <c r="P1885" i="17"/>
  <c r="P2246" i="17"/>
  <c r="P2258" i="17"/>
  <c r="P417" i="17"/>
  <c r="P776" i="17"/>
  <c r="P1155" i="17"/>
  <c r="P1508" i="17"/>
  <c r="P1525" i="17"/>
  <c r="P1873" i="17"/>
  <c r="P1886" i="17"/>
  <c r="P427" i="17"/>
  <c r="P777" i="17"/>
  <c r="P1158" i="17"/>
  <c r="P1509" i="17"/>
  <c r="P1526" i="17"/>
  <c r="P1874" i="17"/>
  <c r="P1887" i="17"/>
  <c r="P2236" i="17"/>
  <c r="P2248" i="17"/>
  <c r="P2260" i="17"/>
  <c r="P44" i="17"/>
  <c r="P428" i="17"/>
  <c r="P45" i="17"/>
  <c r="P429" i="17"/>
  <c r="P787" i="17"/>
  <c r="P1142" i="17"/>
  <c r="P1160" i="17"/>
  <c r="P1513" i="17"/>
  <c r="P1528" i="17"/>
  <c r="P1876" i="17"/>
  <c r="P1889" i="17"/>
  <c r="P2238" i="17"/>
  <c r="P2250" i="17"/>
  <c r="P2262" i="17"/>
  <c r="P52" i="17"/>
  <c r="P431" i="17"/>
  <c r="P788" i="17"/>
  <c r="P1144" i="17"/>
  <c r="P1161" i="17"/>
  <c r="P1514" i="17"/>
  <c r="P1530" i="17"/>
  <c r="P1877" i="17"/>
  <c r="P1890" i="17"/>
  <c r="P2239" i="17"/>
  <c r="P2251" i="17"/>
  <c r="P795" i="17"/>
  <c r="P1149" i="17"/>
  <c r="P1519" i="17"/>
  <c r="P1881" i="17"/>
  <c r="P1894" i="17"/>
  <c r="P789" i="17"/>
  <c r="P1515" i="17"/>
  <c r="P2242" i="17"/>
  <c r="P2607" i="17"/>
  <c r="P2619" i="17"/>
  <c r="P2967" i="17"/>
  <c r="P2979" i="17"/>
  <c r="P2991" i="17"/>
  <c r="P3339" i="17"/>
  <c r="P3351" i="17"/>
  <c r="P790" i="17"/>
  <c r="P1516" i="17"/>
  <c r="P2243" i="17"/>
  <c r="P2608" i="17"/>
  <c r="P2620" i="17"/>
  <c r="P2968" i="17"/>
  <c r="P2980" i="17"/>
  <c r="P2992" i="17"/>
  <c r="P791" i="17"/>
  <c r="P1518" i="17"/>
  <c r="P2247" i="17"/>
  <c r="P2609" i="17"/>
  <c r="P2621" i="17"/>
  <c r="P2969" i="17"/>
  <c r="P2981" i="17"/>
  <c r="P2993" i="17"/>
  <c r="P1140" i="17"/>
  <c r="P1527" i="17"/>
  <c r="P1875" i="17"/>
  <c r="P2249" i="17"/>
  <c r="P2610" i="17"/>
  <c r="P2622" i="17"/>
  <c r="P2970" i="17"/>
  <c r="P2982" i="17"/>
  <c r="P1146" i="17"/>
  <c r="P1531" i="17"/>
  <c r="P1878" i="17"/>
  <c r="P2252" i="17"/>
  <c r="P2611" i="17"/>
  <c r="P2623" i="17"/>
  <c r="P2971" i="17"/>
  <c r="P2983" i="17"/>
  <c r="P3331" i="17"/>
  <c r="P3343" i="17"/>
  <c r="P3355" i="17"/>
  <c r="P1147" i="17"/>
  <c r="P1532" i="17"/>
  <c r="P1879" i="17"/>
  <c r="P2253" i="17"/>
  <c r="P2600" i="17"/>
  <c r="P2612" i="17"/>
  <c r="P2624" i="17"/>
  <c r="P2972" i="17"/>
  <c r="P2984" i="17"/>
  <c r="P1148" i="17"/>
  <c r="P1880" i="17"/>
  <c r="P2254" i="17"/>
  <c r="P2601" i="17"/>
  <c r="P2613" i="17"/>
  <c r="P2625" i="17"/>
  <c r="P2973" i="17"/>
  <c r="P2985" i="17"/>
  <c r="P1159" i="17"/>
  <c r="P1888" i="17"/>
  <c r="P2255" i="17"/>
  <c r="P2602" i="17"/>
  <c r="P2614" i="17"/>
  <c r="P2626" i="17"/>
  <c r="P1166" i="17"/>
  <c r="P1893" i="17"/>
  <c r="P2240" i="17"/>
  <c r="P2605" i="17"/>
  <c r="P2990" i="17"/>
  <c r="P3337" i="17"/>
  <c r="P3352" i="17"/>
  <c r="P2241" i="17"/>
  <c r="P2606" i="17"/>
  <c r="P2965" i="17"/>
  <c r="P3338" i="17"/>
  <c r="P3353" i="17"/>
  <c r="P2259" i="17"/>
  <c r="P2615" i="17"/>
  <c r="P2966" i="17"/>
  <c r="P3340" i="17"/>
  <c r="P3354" i="17"/>
  <c r="P2261" i="17"/>
  <c r="P2616" i="17"/>
  <c r="P2974" i="17"/>
  <c r="P3341" i="17"/>
  <c r="P3356" i="17"/>
  <c r="P2617" i="17"/>
  <c r="P2975" i="17"/>
  <c r="P3342" i="17"/>
  <c r="P3357" i="17"/>
  <c r="P781" i="17"/>
  <c r="P1510" i="17"/>
  <c r="P2618" i="17"/>
  <c r="P2976" i="17"/>
  <c r="P3344" i="17"/>
  <c r="P3358" i="17"/>
  <c r="P1162" i="17"/>
  <c r="P1891" i="17"/>
  <c r="P2627" i="17"/>
  <c r="P2977" i="17"/>
  <c r="P3345" i="17"/>
  <c r="P1165" i="17"/>
  <c r="P1892" i="17"/>
  <c r="P2978" i="17"/>
  <c r="P3332" i="17"/>
  <c r="P3346" i="17"/>
  <c r="P2986" i="17"/>
  <c r="P3333" i="17"/>
  <c r="P3347" i="17"/>
  <c r="P2987" i="17"/>
  <c r="P2603" i="17"/>
  <c r="P2988" i="17"/>
  <c r="P2604" i="17"/>
  <c r="P2989" i="17"/>
  <c r="P3334" i="17"/>
  <c r="P2235" i="17"/>
  <c r="P3335" i="17"/>
  <c r="P2237" i="17"/>
  <c r="P3336" i="17"/>
  <c r="P3348" i="17"/>
  <c r="P3349" i="17"/>
  <c r="P3350" i="17"/>
  <c r="M29" i="19"/>
  <c r="M28" i="19" s="1"/>
  <c r="X3" i="17"/>
  <c r="L37" i="6"/>
  <c r="O37" i="6" s="1"/>
  <c r="K28" i="19"/>
  <c r="H30" i="19"/>
  <c r="H29" i="19" s="1"/>
  <c r="H28" i="19" s="1"/>
  <c r="J28" i="19"/>
  <c r="Q17" i="10"/>
  <c r="N290" i="17" l="1"/>
  <c r="N302" i="17"/>
  <c r="N314" i="17"/>
  <c r="N291" i="17"/>
  <c r="N303" i="17"/>
  <c r="N315" i="17"/>
  <c r="N292" i="17"/>
  <c r="N304" i="17"/>
  <c r="N316" i="17"/>
  <c r="N288" i="17"/>
  <c r="N306" i="17"/>
  <c r="N662" i="17"/>
  <c r="N674" i="17"/>
  <c r="N1022" i="17"/>
  <c r="N1034" i="17"/>
  <c r="N1046" i="17"/>
  <c r="N1382" i="17"/>
  <c r="N1394" i="17"/>
  <c r="N1406" i="17"/>
  <c r="N1754" i="17"/>
  <c r="N1766" i="17"/>
  <c r="N2114" i="17"/>
  <c r="N2126" i="17"/>
  <c r="N2138" i="17"/>
  <c r="N2486" i="17"/>
  <c r="N2498" i="17"/>
  <c r="N2846" i="17"/>
  <c r="N2858" i="17"/>
  <c r="N2870" i="17"/>
  <c r="N3218" i="17"/>
  <c r="N3230" i="17"/>
  <c r="N289" i="17"/>
  <c r="N307" i="17"/>
  <c r="N651" i="17"/>
  <c r="N663" i="17"/>
  <c r="N675" i="17"/>
  <c r="N1023" i="17"/>
  <c r="N1035" i="17"/>
  <c r="N1383" i="17"/>
  <c r="N1395" i="17"/>
  <c r="N1407" i="17"/>
  <c r="N1755" i="17"/>
  <c r="N1767" i="17"/>
  <c r="N2115" i="17"/>
  <c r="N2127" i="17"/>
  <c r="N2139" i="17"/>
  <c r="N2487" i="17"/>
  <c r="N2499" i="17"/>
  <c r="N2847" i="17"/>
  <c r="N2859" i="17"/>
  <c r="N2871" i="17"/>
  <c r="N3219" i="17"/>
  <c r="N3231" i="17"/>
  <c r="N293" i="17"/>
  <c r="N308" i="17"/>
  <c r="N652" i="17"/>
  <c r="N664" i="17"/>
  <c r="N676" i="17"/>
  <c r="N1024" i="17"/>
  <c r="N1036" i="17"/>
  <c r="N1384" i="17"/>
  <c r="N1396" i="17"/>
  <c r="N1408" i="17"/>
  <c r="N1756" i="17"/>
  <c r="N1768" i="17"/>
  <c r="N2116" i="17"/>
  <c r="N2128" i="17"/>
  <c r="N2140" i="17"/>
  <c r="N2488" i="17"/>
  <c r="N2500" i="17"/>
  <c r="N294" i="17"/>
  <c r="N309" i="17"/>
  <c r="N653" i="17"/>
  <c r="N665" i="17"/>
  <c r="N677" i="17"/>
  <c r="N1025" i="17"/>
  <c r="N1037" i="17"/>
  <c r="N1385" i="17"/>
  <c r="N1397" i="17"/>
  <c r="N295" i="17"/>
  <c r="N310" i="17"/>
  <c r="N654" i="17"/>
  <c r="N666" i="17"/>
  <c r="N678" i="17"/>
  <c r="N1026" i="17"/>
  <c r="N1038" i="17"/>
  <c r="N1386" i="17"/>
  <c r="N1398" i="17"/>
  <c r="N296" i="17"/>
  <c r="N311" i="17"/>
  <c r="N655" i="17"/>
  <c r="N667" i="17"/>
  <c r="N679" i="17"/>
  <c r="N1027" i="17"/>
  <c r="N1039" i="17"/>
  <c r="N1387" i="17"/>
  <c r="N1399" i="17"/>
  <c r="N297" i="17"/>
  <c r="N312" i="17"/>
  <c r="N656" i="17"/>
  <c r="N668" i="17"/>
  <c r="N680" i="17"/>
  <c r="N1016" i="17"/>
  <c r="N1028" i="17"/>
  <c r="N1040" i="17"/>
  <c r="N1388" i="17"/>
  <c r="N1400" i="17"/>
  <c r="N298" i="17"/>
  <c r="N313" i="17"/>
  <c r="N657" i="17"/>
  <c r="N669" i="17"/>
  <c r="N681" i="17"/>
  <c r="N1017" i="17"/>
  <c r="N1029" i="17"/>
  <c r="N1041" i="17"/>
  <c r="N1389" i="17"/>
  <c r="N1401" i="17"/>
  <c r="N299" i="17"/>
  <c r="N658" i="17"/>
  <c r="N670" i="17"/>
  <c r="N1018" i="17"/>
  <c r="N1030" i="17"/>
  <c r="N1042" i="17"/>
  <c r="N1019" i="17"/>
  <c r="N1381" i="17"/>
  <c r="N1748" i="17"/>
  <c r="N1763" i="17"/>
  <c r="N2117" i="17"/>
  <c r="N2132" i="17"/>
  <c r="N2483" i="17"/>
  <c r="N2501" i="17"/>
  <c r="N2854" i="17"/>
  <c r="N2868" i="17"/>
  <c r="N3214" i="17"/>
  <c r="N3228" i="17"/>
  <c r="N1020" i="17"/>
  <c r="N1390" i="17"/>
  <c r="N1749" i="17"/>
  <c r="N1764" i="17"/>
  <c r="N2118" i="17"/>
  <c r="N2133" i="17"/>
  <c r="N2484" i="17"/>
  <c r="N2502" i="17"/>
  <c r="N1021" i="17"/>
  <c r="N1391" i="17"/>
  <c r="N1750" i="17"/>
  <c r="N1765" i="17"/>
  <c r="N2119" i="17"/>
  <c r="N2134" i="17"/>
  <c r="N2485" i="17"/>
  <c r="N2503" i="17"/>
  <c r="N2842" i="17"/>
  <c r="N2856" i="17"/>
  <c r="N2872" i="17"/>
  <c r="N3216" i="17"/>
  <c r="N3232" i="17"/>
  <c r="N1031" i="17"/>
  <c r="N1392" i="17"/>
  <c r="N1751" i="17"/>
  <c r="N1769" i="17"/>
  <c r="N286" i="17"/>
  <c r="N1032" i="17"/>
  <c r="N1393" i="17"/>
  <c r="N1752" i="17"/>
  <c r="N1770" i="17"/>
  <c r="N287" i="17"/>
  <c r="N1033" i="17"/>
  <c r="N1402" i="17"/>
  <c r="N1753" i="17"/>
  <c r="N1771" i="17"/>
  <c r="N300" i="17"/>
  <c r="N659" i="17"/>
  <c r="N1043" i="17"/>
  <c r="N1403" i="17"/>
  <c r="N1757" i="17"/>
  <c r="N1772" i="17"/>
  <c r="N301" i="17"/>
  <c r="N660" i="17"/>
  <c r="N1044" i="17"/>
  <c r="N1404" i="17"/>
  <c r="N1758" i="17"/>
  <c r="N1773" i="17"/>
  <c r="N672" i="17"/>
  <c r="N1410" i="17"/>
  <c r="N1761" i="17"/>
  <c r="N1776" i="17"/>
  <c r="N2112" i="17"/>
  <c r="N2130" i="17"/>
  <c r="N673" i="17"/>
  <c r="N2120" i="17"/>
  <c r="N2142" i="17"/>
  <c r="N2481" i="17"/>
  <c r="N2505" i="17"/>
  <c r="N2848" i="17"/>
  <c r="N2864" i="17"/>
  <c r="N3210" i="17"/>
  <c r="N3226" i="17"/>
  <c r="N3574" i="17"/>
  <c r="N3586" i="17"/>
  <c r="N3598" i="17"/>
  <c r="N3227" i="17"/>
  <c r="N3587" i="17"/>
  <c r="N2478" i="17"/>
  <c r="N1747" i="17"/>
  <c r="N2121" i="17"/>
  <c r="N2482" i="17"/>
  <c r="N2506" i="17"/>
  <c r="N2849" i="17"/>
  <c r="N2865" i="17"/>
  <c r="N3211" i="17"/>
  <c r="N3575" i="17"/>
  <c r="N3599" i="17"/>
  <c r="N2136" i="17"/>
  <c r="N2861" i="17"/>
  <c r="N1759" i="17"/>
  <c r="N2122" i="17"/>
  <c r="N2489" i="17"/>
  <c r="N2507" i="17"/>
  <c r="N2850" i="17"/>
  <c r="N2866" i="17"/>
  <c r="N3212" i="17"/>
  <c r="N3229" i="17"/>
  <c r="N3576" i="17"/>
  <c r="N3588" i="17"/>
  <c r="N3600" i="17"/>
  <c r="N2851" i="17"/>
  <c r="N2867" i="17"/>
  <c r="N3233" i="17"/>
  <c r="N3589" i="17"/>
  <c r="N3601" i="17"/>
  <c r="N3234" i="17"/>
  <c r="N3590" i="17"/>
  <c r="N2843" i="17"/>
  <c r="N1760" i="17"/>
  <c r="N2123" i="17"/>
  <c r="N2490" i="17"/>
  <c r="N3213" i="17"/>
  <c r="N3577" i="17"/>
  <c r="N3215" i="17"/>
  <c r="N3602" i="17"/>
  <c r="N1762" i="17"/>
  <c r="N2124" i="17"/>
  <c r="N2491" i="17"/>
  <c r="N2852" i="17"/>
  <c r="N2869" i="17"/>
  <c r="N3578" i="17"/>
  <c r="N1774" i="17"/>
  <c r="N2125" i="17"/>
  <c r="N2492" i="17"/>
  <c r="N2853" i="17"/>
  <c r="N3217" i="17"/>
  <c r="N3235" i="17"/>
  <c r="N3579" i="17"/>
  <c r="N3591" i="17"/>
  <c r="N3603" i="17"/>
  <c r="N305" i="17"/>
  <c r="N661" i="17"/>
  <c r="N1775" i="17"/>
  <c r="N2129" i="17"/>
  <c r="N2493" i="17"/>
  <c r="N2855" i="17"/>
  <c r="N3220" i="17"/>
  <c r="N3236" i="17"/>
  <c r="N3580" i="17"/>
  <c r="N3592" i="17"/>
  <c r="N671" i="17"/>
  <c r="N1777" i="17"/>
  <c r="N2131" i="17"/>
  <c r="N2494" i="17"/>
  <c r="N2857" i="17"/>
  <c r="N3221" i="17"/>
  <c r="N3237" i="17"/>
  <c r="N3581" i="17"/>
  <c r="N3593" i="17"/>
  <c r="N2496" i="17"/>
  <c r="N1405" i="17"/>
  <c r="N2135" i="17"/>
  <c r="N2477" i="17"/>
  <c r="N2495" i="17"/>
  <c r="N2860" i="17"/>
  <c r="N3222" i="17"/>
  <c r="N3238" i="17"/>
  <c r="N3582" i="17"/>
  <c r="N3594" i="17"/>
  <c r="N1409" i="17"/>
  <c r="N1045" i="17"/>
  <c r="N1411" i="17"/>
  <c r="N2137" i="17"/>
  <c r="N2479" i="17"/>
  <c r="N2497" i="17"/>
  <c r="N2844" i="17"/>
  <c r="N2862" i="17"/>
  <c r="N3208" i="17"/>
  <c r="N3224" i="17"/>
  <c r="N3584" i="17"/>
  <c r="N3596" i="17"/>
  <c r="N2113" i="17"/>
  <c r="N2141" i="17"/>
  <c r="N2480" i="17"/>
  <c r="N2504" i="17"/>
  <c r="N2845" i="17"/>
  <c r="N2863" i="17"/>
  <c r="N3597" i="17"/>
  <c r="N3573" i="17"/>
  <c r="N3583" i="17"/>
  <c r="N3209" i="17"/>
  <c r="N3223" i="17"/>
  <c r="N3585" i="17"/>
  <c r="N3595" i="17"/>
  <c r="N3225" i="17"/>
  <c r="N50" i="17"/>
  <c r="N62" i="17"/>
  <c r="N410" i="17"/>
  <c r="N422" i="17"/>
  <c r="N434" i="17"/>
  <c r="N51" i="17"/>
  <c r="N63" i="17"/>
  <c r="N411" i="17"/>
  <c r="N423" i="17"/>
  <c r="N435" i="17"/>
  <c r="N52" i="17"/>
  <c r="N64" i="17"/>
  <c r="N412" i="17"/>
  <c r="N424" i="17"/>
  <c r="N436" i="17"/>
  <c r="N48" i="17"/>
  <c r="N66" i="17"/>
  <c r="N417" i="17"/>
  <c r="N432" i="17"/>
  <c r="N782" i="17"/>
  <c r="N794" i="17"/>
  <c r="N1142" i="17"/>
  <c r="N1154" i="17"/>
  <c r="N1166" i="17"/>
  <c r="N1514" i="17"/>
  <c r="N1526" i="17"/>
  <c r="N1874" i="17"/>
  <c r="N1886" i="17"/>
  <c r="N2246" i="17"/>
  <c r="N2258" i="17"/>
  <c r="N2606" i="17"/>
  <c r="N2618" i="17"/>
  <c r="N2966" i="17"/>
  <c r="N2978" i="17"/>
  <c r="N2990" i="17"/>
  <c r="N3338" i="17"/>
  <c r="N3350" i="17"/>
  <c r="N49" i="17"/>
  <c r="N67" i="17"/>
  <c r="N418" i="17"/>
  <c r="N433" i="17"/>
  <c r="N783" i="17"/>
  <c r="N795" i="17"/>
  <c r="N1143" i="17"/>
  <c r="N1155" i="17"/>
  <c r="N1515" i="17"/>
  <c r="N1527" i="17"/>
  <c r="N1875" i="17"/>
  <c r="N1887" i="17"/>
  <c r="N2235" i="17"/>
  <c r="N2247" i="17"/>
  <c r="N2259" i="17"/>
  <c r="N2607" i="17"/>
  <c r="N2619" i="17"/>
  <c r="N2967" i="17"/>
  <c r="N2979" i="17"/>
  <c r="N2991" i="17"/>
  <c r="N3339" i="17"/>
  <c r="N3351" i="17"/>
  <c r="N53" i="17"/>
  <c r="N68" i="17"/>
  <c r="N419" i="17"/>
  <c r="N784" i="17"/>
  <c r="N796" i="17"/>
  <c r="N1144" i="17"/>
  <c r="N1156" i="17"/>
  <c r="N1504" i="17"/>
  <c r="N1516" i="17"/>
  <c r="N1528" i="17"/>
  <c r="N1876" i="17"/>
  <c r="N1888" i="17"/>
  <c r="N2236" i="17"/>
  <c r="N2248" i="17"/>
  <c r="N2260" i="17"/>
  <c r="N54" i="17"/>
  <c r="N69" i="17"/>
  <c r="N420" i="17"/>
  <c r="N785" i="17"/>
  <c r="N797" i="17"/>
  <c r="N1145" i="17"/>
  <c r="N1157" i="17"/>
  <c r="N55" i="17"/>
  <c r="N70" i="17"/>
  <c r="N421" i="17"/>
  <c r="N774" i="17"/>
  <c r="N786" i="17"/>
  <c r="N798" i="17"/>
  <c r="N1146" i="17"/>
  <c r="N1158" i="17"/>
  <c r="N56" i="17"/>
  <c r="N71" i="17"/>
  <c r="N425" i="17"/>
  <c r="N775" i="17"/>
  <c r="N787" i="17"/>
  <c r="N799" i="17"/>
  <c r="N1147" i="17"/>
  <c r="N1159" i="17"/>
  <c r="N57" i="17"/>
  <c r="N426" i="17"/>
  <c r="N776" i="17"/>
  <c r="N788" i="17"/>
  <c r="N800" i="17"/>
  <c r="N1148" i="17"/>
  <c r="N1160" i="17"/>
  <c r="N43" i="17"/>
  <c r="N58" i="17"/>
  <c r="N409" i="17"/>
  <c r="N427" i="17"/>
  <c r="N777" i="17"/>
  <c r="N789" i="17"/>
  <c r="N801" i="17"/>
  <c r="N1149" i="17"/>
  <c r="N1161" i="17"/>
  <c r="N44" i="17"/>
  <c r="N59" i="17"/>
  <c r="N413" i="17"/>
  <c r="N428" i="17"/>
  <c r="N778" i="17"/>
  <c r="N790" i="17"/>
  <c r="N779" i="17"/>
  <c r="N1165" i="17"/>
  <c r="N1508" i="17"/>
  <c r="N1523" i="17"/>
  <c r="N1877" i="17"/>
  <c r="N1892" i="17"/>
  <c r="N2243" i="17"/>
  <c r="N2261" i="17"/>
  <c r="N2610" i="17"/>
  <c r="N2624" i="17"/>
  <c r="N2970" i="17"/>
  <c r="N2984" i="17"/>
  <c r="N3344" i="17"/>
  <c r="N3358" i="17"/>
  <c r="N780" i="17"/>
  <c r="N1509" i="17"/>
  <c r="N1524" i="17"/>
  <c r="N1878" i="17"/>
  <c r="N1893" i="17"/>
  <c r="N2244" i="17"/>
  <c r="N2262" i="17"/>
  <c r="N781" i="17"/>
  <c r="N1139" i="17"/>
  <c r="N1510" i="17"/>
  <c r="N1525" i="17"/>
  <c r="N1879" i="17"/>
  <c r="N1894" i="17"/>
  <c r="N2245" i="17"/>
  <c r="N2612" i="17"/>
  <c r="N2626" i="17"/>
  <c r="N2972" i="17"/>
  <c r="N2986" i="17"/>
  <c r="N3332" i="17"/>
  <c r="N3346" i="17"/>
  <c r="N414" i="17"/>
  <c r="N791" i="17"/>
  <c r="N1140" i="17"/>
  <c r="N1511" i="17"/>
  <c r="N1529" i="17"/>
  <c r="N1880" i="17"/>
  <c r="N1895" i="17"/>
  <c r="N415" i="17"/>
  <c r="N792" i="17"/>
  <c r="N1141" i="17"/>
  <c r="N1512" i="17"/>
  <c r="N1530" i="17"/>
  <c r="N1881" i="17"/>
  <c r="N1896" i="17"/>
  <c r="N416" i="17"/>
  <c r="N793" i="17"/>
  <c r="N1150" i="17"/>
  <c r="N1513" i="17"/>
  <c r="N1531" i="17"/>
  <c r="N45" i="17"/>
  <c r="N429" i="17"/>
  <c r="N1151" i="17"/>
  <c r="N1517" i="17"/>
  <c r="N1532" i="17"/>
  <c r="N46" i="17"/>
  <c r="N430" i="17"/>
  <c r="N1152" i="17"/>
  <c r="N1518" i="17"/>
  <c r="N61" i="17"/>
  <c r="N1163" i="17"/>
  <c r="N1506" i="17"/>
  <c r="N1521" i="17"/>
  <c r="N1872" i="17"/>
  <c r="N1890" i="17"/>
  <c r="N65" i="17"/>
  <c r="N1164" i="17"/>
  <c r="N2250" i="17"/>
  <c r="N2604" i="17"/>
  <c r="N2622" i="17"/>
  <c r="N2968" i="17"/>
  <c r="N2985" i="17"/>
  <c r="N3331" i="17"/>
  <c r="N3348" i="17"/>
  <c r="N2969" i="17"/>
  <c r="N2987" i="17"/>
  <c r="N3349" i="17"/>
  <c r="N2617" i="17"/>
  <c r="N1870" i="17"/>
  <c r="N2251" i="17"/>
  <c r="N2605" i="17"/>
  <c r="N2623" i="17"/>
  <c r="N3333" i="17"/>
  <c r="N2241" i="17"/>
  <c r="N1871" i="17"/>
  <c r="N2252" i="17"/>
  <c r="N2608" i="17"/>
  <c r="N2625" i="17"/>
  <c r="N2971" i="17"/>
  <c r="N2988" i="17"/>
  <c r="N3334" i="17"/>
  <c r="N3352" i="17"/>
  <c r="N2973" i="17"/>
  <c r="N3353" i="17"/>
  <c r="N3354" i="17"/>
  <c r="N1891" i="17"/>
  <c r="N1505" i="17"/>
  <c r="N1873" i="17"/>
  <c r="N2253" i="17"/>
  <c r="N2609" i="17"/>
  <c r="N2627" i="17"/>
  <c r="N2989" i="17"/>
  <c r="N3335" i="17"/>
  <c r="N1153" i="17"/>
  <c r="N1507" i="17"/>
  <c r="N1882" i="17"/>
  <c r="N2254" i="17"/>
  <c r="N2611" i="17"/>
  <c r="N2974" i="17"/>
  <c r="N2992" i="17"/>
  <c r="N3336" i="17"/>
  <c r="N1162" i="17"/>
  <c r="N1519" i="17"/>
  <c r="N1883" i="17"/>
  <c r="N2237" i="17"/>
  <c r="N2255" i="17"/>
  <c r="N2613" i="17"/>
  <c r="N2975" i="17"/>
  <c r="N2993" i="17"/>
  <c r="N3337" i="17"/>
  <c r="N3355" i="17"/>
  <c r="N2601" i="17"/>
  <c r="N1520" i="17"/>
  <c r="N1884" i="17"/>
  <c r="N2238" i="17"/>
  <c r="N2256" i="17"/>
  <c r="N2614" i="17"/>
  <c r="N2976" i="17"/>
  <c r="N3340" i="17"/>
  <c r="N3356" i="17"/>
  <c r="N1522" i="17"/>
  <c r="N1885" i="17"/>
  <c r="N2239" i="17"/>
  <c r="N2257" i="17"/>
  <c r="N2615" i="17"/>
  <c r="N2977" i="17"/>
  <c r="N3341" i="17"/>
  <c r="N3357" i="17"/>
  <c r="N1889" i="17"/>
  <c r="N2240" i="17"/>
  <c r="N2600" i="17"/>
  <c r="N2616" i="17"/>
  <c r="N2980" i="17"/>
  <c r="N3342" i="17"/>
  <c r="N47" i="17"/>
  <c r="N431" i="17"/>
  <c r="N1897" i="17"/>
  <c r="N2242" i="17"/>
  <c r="N2602" i="17"/>
  <c r="N2620" i="17"/>
  <c r="N2982" i="17"/>
  <c r="N3345" i="17"/>
  <c r="N60" i="17"/>
  <c r="N2249" i="17"/>
  <c r="N2603" i="17"/>
  <c r="N2621" i="17"/>
  <c r="N2965" i="17"/>
  <c r="N3343" i="17"/>
  <c r="N2981" i="17"/>
  <c r="N2983" i="17"/>
  <c r="N3347" i="17"/>
  <c r="N74" i="17"/>
  <c r="N86" i="17"/>
  <c r="N98" i="17"/>
  <c r="N446" i="17"/>
  <c r="N458" i="17"/>
  <c r="N75" i="17"/>
  <c r="N87" i="17"/>
  <c r="N99" i="17"/>
  <c r="N447" i="17"/>
  <c r="N459" i="17"/>
  <c r="N76" i="17"/>
  <c r="N88" i="17"/>
  <c r="N100" i="17"/>
  <c r="N448" i="17"/>
  <c r="N460" i="17"/>
  <c r="N81" i="17"/>
  <c r="N96" i="17"/>
  <c r="N450" i="17"/>
  <c r="N465" i="17"/>
  <c r="N806" i="17"/>
  <c r="N818" i="17"/>
  <c r="N830" i="17"/>
  <c r="N1178" i="17"/>
  <c r="N1190" i="17"/>
  <c r="N1538" i="17"/>
  <c r="N1550" i="17"/>
  <c r="N1562" i="17"/>
  <c r="N1898" i="17"/>
  <c r="N1910" i="17"/>
  <c r="N1922" i="17"/>
  <c r="N2270" i="17"/>
  <c r="N2282" i="17"/>
  <c r="N2630" i="17"/>
  <c r="N2642" i="17"/>
  <c r="N2654" i="17"/>
  <c r="N3002" i="17"/>
  <c r="N3014" i="17"/>
  <c r="N3362" i="17"/>
  <c r="N3374" i="17"/>
  <c r="N3386" i="17"/>
  <c r="N82" i="17"/>
  <c r="N97" i="17"/>
  <c r="N451" i="17"/>
  <c r="N466" i="17"/>
  <c r="N807" i="17"/>
  <c r="N819" i="17"/>
  <c r="N831" i="17"/>
  <c r="N1167" i="17"/>
  <c r="N1179" i="17"/>
  <c r="N1191" i="17"/>
  <c r="N1539" i="17"/>
  <c r="N1551" i="17"/>
  <c r="N1563" i="17"/>
  <c r="N1899" i="17"/>
  <c r="N1911" i="17"/>
  <c r="N1923" i="17"/>
  <c r="N2271" i="17"/>
  <c r="N2283" i="17"/>
  <c r="N2631" i="17"/>
  <c r="N2643" i="17"/>
  <c r="N2655" i="17"/>
  <c r="N3003" i="17"/>
  <c r="N3015" i="17"/>
  <c r="N3363" i="17"/>
  <c r="N3375" i="17"/>
  <c r="N3387" i="17"/>
  <c r="N83" i="17"/>
  <c r="N101" i="17"/>
  <c r="N437" i="17"/>
  <c r="N452" i="17"/>
  <c r="N467" i="17"/>
  <c r="N808" i="17"/>
  <c r="N820" i="17"/>
  <c r="N832" i="17"/>
  <c r="N1168" i="17"/>
  <c r="N1180" i="17"/>
  <c r="N1192" i="17"/>
  <c r="N1540" i="17"/>
  <c r="N1552" i="17"/>
  <c r="N1900" i="17"/>
  <c r="N1912" i="17"/>
  <c r="N1924" i="17"/>
  <c r="N2272" i="17"/>
  <c r="N2284" i="17"/>
  <c r="N84" i="17"/>
  <c r="N102" i="17"/>
  <c r="N438" i="17"/>
  <c r="N453" i="17"/>
  <c r="N809" i="17"/>
  <c r="N821" i="17"/>
  <c r="N1169" i="17"/>
  <c r="N1181" i="17"/>
  <c r="N1193" i="17"/>
  <c r="N85" i="17"/>
  <c r="N439" i="17"/>
  <c r="N454" i="17"/>
  <c r="N810" i="17"/>
  <c r="N822" i="17"/>
  <c r="N1170" i="17"/>
  <c r="N1182" i="17"/>
  <c r="N1194" i="17"/>
  <c r="N89" i="17"/>
  <c r="N440" i="17"/>
  <c r="N455" i="17"/>
  <c r="N811" i="17"/>
  <c r="N823" i="17"/>
  <c r="N1171" i="17"/>
  <c r="N1183" i="17"/>
  <c r="N1195" i="17"/>
  <c r="N72" i="17"/>
  <c r="N90" i="17"/>
  <c r="N441" i="17"/>
  <c r="N456" i="17"/>
  <c r="N812" i="17"/>
  <c r="N824" i="17"/>
  <c r="N1172" i="17"/>
  <c r="N1184" i="17"/>
  <c r="N1196" i="17"/>
  <c r="N73" i="17"/>
  <c r="N91" i="17"/>
  <c r="N442" i="17"/>
  <c r="N457" i="17"/>
  <c r="N813" i="17"/>
  <c r="N825" i="17"/>
  <c r="N1173" i="17"/>
  <c r="N1185" i="17"/>
  <c r="N1197" i="17"/>
  <c r="N77" i="17"/>
  <c r="N92" i="17"/>
  <c r="N443" i="17"/>
  <c r="N461" i="17"/>
  <c r="N802" i="17"/>
  <c r="N814" i="17"/>
  <c r="N826" i="17"/>
  <c r="N78" i="17"/>
  <c r="N462" i="17"/>
  <c r="N827" i="17"/>
  <c r="N1541" i="17"/>
  <c r="N1556" i="17"/>
  <c r="N1907" i="17"/>
  <c r="N1925" i="17"/>
  <c r="N2276" i="17"/>
  <c r="N2291" i="17"/>
  <c r="N2638" i="17"/>
  <c r="N2652" i="17"/>
  <c r="N2998" i="17"/>
  <c r="N3012" i="17"/>
  <c r="N3372" i="17"/>
  <c r="N3388" i="17"/>
  <c r="N79" i="17"/>
  <c r="N463" i="17"/>
  <c r="N828" i="17"/>
  <c r="N1174" i="17"/>
  <c r="N1542" i="17"/>
  <c r="N1557" i="17"/>
  <c r="N1908" i="17"/>
  <c r="N1926" i="17"/>
  <c r="N2277" i="17"/>
  <c r="N2292" i="17"/>
  <c r="N80" i="17"/>
  <c r="N464" i="17"/>
  <c r="N829" i="17"/>
  <c r="N1175" i="17"/>
  <c r="N1543" i="17"/>
  <c r="N1558" i="17"/>
  <c r="N1909" i="17"/>
  <c r="N1927" i="17"/>
  <c r="N2263" i="17"/>
  <c r="N2278" i="17"/>
  <c r="N2293" i="17"/>
  <c r="N2640" i="17"/>
  <c r="N2656" i="17"/>
  <c r="N3000" i="17"/>
  <c r="N3016" i="17"/>
  <c r="N3360" i="17"/>
  <c r="N3376" i="17"/>
  <c r="N93" i="17"/>
  <c r="N1176" i="17"/>
  <c r="N1544" i="17"/>
  <c r="N1559" i="17"/>
  <c r="N1913" i="17"/>
  <c r="N1928" i="17"/>
  <c r="N94" i="17"/>
  <c r="N1177" i="17"/>
  <c r="N1545" i="17"/>
  <c r="N1560" i="17"/>
  <c r="N1914" i="17"/>
  <c r="N95" i="17"/>
  <c r="N1186" i="17"/>
  <c r="N1546" i="17"/>
  <c r="N1561" i="17"/>
  <c r="N803" i="17"/>
  <c r="N1187" i="17"/>
  <c r="N1547" i="17"/>
  <c r="N804" i="17"/>
  <c r="N1188" i="17"/>
  <c r="N1533" i="17"/>
  <c r="N1548" i="17"/>
  <c r="N445" i="17"/>
  <c r="N816" i="17"/>
  <c r="N1536" i="17"/>
  <c r="N1554" i="17"/>
  <c r="N1905" i="17"/>
  <c r="N1920" i="17"/>
  <c r="N449" i="17"/>
  <c r="N817" i="17"/>
  <c r="N805" i="17"/>
  <c r="N1553" i="17"/>
  <c r="N1902" i="17"/>
  <c r="N2268" i="17"/>
  <c r="N2289" i="17"/>
  <c r="N2639" i="17"/>
  <c r="N2658" i="17"/>
  <c r="N3004" i="17"/>
  <c r="N3020" i="17"/>
  <c r="N3366" i="17"/>
  <c r="N3382" i="17"/>
  <c r="N3005" i="17"/>
  <c r="N3021" i="17"/>
  <c r="N2286" i="17"/>
  <c r="N815" i="17"/>
  <c r="N1555" i="17"/>
  <c r="N1903" i="17"/>
  <c r="N2269" i="17"/>
  <c r="N2290" i="17"/>
  <c r="N2641" i="17"/>
  <c r="N3367" i="17"/>
  <c r="N3383" i="17"/>
  <c r="N1921" i="17"/>
  <c r="N2635" i="17"/>
  <c r="N3017" i="17"/>
  <c r="N1904" i="17"/>
  <c r="N2273" i="17"/>
  <c r="N2644" i="17"/>
  <c r="N3006" i="17"/>
  <c r="N3022" i="17"/>
  <c r="N3368" i="17"/>
  <c r="N3384" i="17"/>
  <c r="N3007" i="17"/>
  <c r="N3023" i="17"/>
  <c r="N3369" i="17"/>
  <c r="N3385" i="17"/>
  <c r="N2265" i="17"/>
  <c r="N2651" i="17"/>
  <c r="N2997" i="17"/>
  <c r="N1906" i="17"/>
  <c r="N2274" i="17"/>
  <c r="N2645" i="17"/>
  <c r="N3370" i="17"/>
  <c r="N1915" i="17"/>
  <c r="N2275" i="17"/>
  <c r="N2628" i="17"/>
  <c r="N2646" i="17"/>
  <c r="N3008" i="17"/>
  <c r="N3024" i="17"/>
  <c r="N3389" i="17"/>
  <c r="N1916" i="17"/>
  <c r="N2279" i="17"/>
  <c r="N2629" i="17"/>
  <c r="N2647" i="17"/>
  <c r="N3009" i="17"/>
  <c r="N3371" i="17"/>
  <c r="N1189" i="17"/>
  <c r="N1917" i="17"/>
  <c r="N2280" i="17"/>
  <c r="N2632" i="17"/>
  <c r="N2648" i="17"/>
  <c r="N2994" i="17"/>
  <c r="N3010" i="17"/>
  <c r="N3373" i="17"/>
  <c r="N1535" i="17"/>
  <c r="N1918" i="17"/>
  <c r="N2281" i="17"/>
  <c r="N2633" i="17"/>
  <c r="N2649" i="17"/>
  <c r="N2995" i="17"/>
  <c r="N3011" i="17"/>
  <c r="N3377" i="17"/>
  <c r="N1534" i="17"/>
  <c r="N1919" i="17"/>
  <c r="N2264" i="17"/>
  <c r="N2285" i="17"/>
  <c r="N2634" i="17"/>
  <c r="N2650" i="17"/>
  <c r="N2996" i="17"/>
  <c r="N3013" i="17"/>
  <c r="N3359" i="17"/>
  <c r="N3378" i="17"/>
  <c r="N1537" i="17"/>
  <c r="N2266" i="17"/>
  <c r="N2287" i="17"/>
  <c r="N2636" i="17"/>
  <c r="N2653" i="17"/>
  <c r="N2999" i="17"/>
  <c r="N3018" i="17"/>
  <c r="N3364" i="17"/>
  <c r="N3380" i="17"/>
  <c r="N444" i="17"/>
  <c r="N1549" i="17"/>
  <c r="N1901" i="17"/>
  <c r="N2267" i="17"/>
  <c r="N2288" i="17"/>
  <c r="N2637" i="17"/>
  <c r="N2657" i="17"/>
  <c r="N3365" i="17"/>
  <c r="N3379" i="17"/>
  <c r="N3019" i="17"/>
  <c r="N3381" i="17"/>
  <c r="N3001" i="17"/>
  <c r="N3361" i="17"/>
  <c r="N194" i="17"/>
  <c r="N206" i="17"/>
  <c r="N218" i="17"/>
  <c r="N566" i="17"/>
  <c r="N578" i="17"/>
  <c r="N195" i="17"/>
  <c r="N207" i="17"/>
  <c r="N219" i="17"/>
  <c r="N567" i="17"/>
  <c r="N196" i="17"/>
  <c r="N208" i="17"/>
  <c r="N220" i="17"/>
  <c r="N568" i="17"/>
  <c r="N580" i="17"/>
  <c r="N210" i="17"/>
  <c r="N561" i="17"/>
  <c r="N576" i="17"/>
  <c r="N926" i="17"/>
  <c r="N938" i="17"/>
  <c r="N950" i="17"/>
  <c r="N1298" i="17"/>
  <c r="N1310" i="17"/>
  <c r="N1658" i="17"/>
  <c r="N1670" i="17"/>
  <c r="N1682" i="17"/>
  <c r="N2030" i="17"/>
  <c r="N2042" i="17"/>
  <c r="N2390" i="17"/>
  <c r="N2402" i="17"/>
  <c r="N2414" i="17"/>
  <c r="N2750" i="17"/>
  <c r="N2762" i="17"/>
  <c r="N2774" i="17"/>
  <c r="N3122" i="17"/>
  <c r="N3134" i="17"/>
  <c r="N3146" i="17"/>
  <c r="N3482" i="17"/>
  <c r="N3494" i="17"/>
  <c r="N3506" i="17"/>
  <c r="N211" i="17"/>
  <c r="N562" i="17"/>
  <c r="N577" i="17"/>
  <c r="N927" i="17"/>
  <c r="N939" i="17"/>
  <c r="N951" i="17"/>
  <c r="N1299" i="17"/>
  <c r="N1311" i="17"/>
  <c r="N1659" i="17"/>
  <c r="N1671" i="17"/>
  <c r="N1683" i="17"/>
  <c r="N2031" i="17"/>
  <c r="N2043" i="17"/>
  <c r="N2391" i="17"/>
  <c r="N2403" i="17"/>
  <c r="N2415" i="17"/>
  <c r="N2751" i="17"/>
  <c r="N2763" i="17"/>
  <c r="N2775" i="17"/>
  <c r="N3123" i="17"/>
  <c r="N3135" i="17"/>
  <c r="N3483" i="17"/>
  <c r="N3495" i="17"/>
  <c r="N3507" i="17"/>
  <c r="N197" i="17"/>
  <c r="N212" i="17"/>
  <c r="N563" i="17"/>
  <c r="N579" i="17"/>
  <c r="N928" i="17"/>
  <c r="N940" i="17"/>
  <c r="N952" i="17"/>
  <c r="N1300" i="17"/>
  <c r="N1312" i="17"/>
  <c r="N1660" i="17"/>
  <c r="N1672" i="17"/>
  <c r="N1684" i="17"/>
  <c r="N2020" i="17"/>
  <c r="N2032" i="17"/>
  <c r="N2044" i="17"/>
  <c r="N2392" i="17"/>
  <c r="N2404" i="17"/>
  <c r="N198" i="17"/>
  <c r="N213" i="17"/>
  <c r="N564" i="17"/>
  <c r="N581" i="17"/>
  <c r="N929" i="17"/>
  <c r="N941" i="17"/>
  <c r="N953" i="17"/>
  <c r="N1289" i="17"/>
  <c r="N1301" i="17"/>
  <c r="N1313" i="17"/>
  <c r="N199" i="17"/>
  <c r="N214" i="17"/>
  <c r="N565" i="17"/>
  <c r="N582" i="17"/>
  <c r="N930" i="17"/>
  <c r="N942" i="17"/>
  <c r="N954" i="17"/>
  <c r="N1290" i="17"/>
  <c r="N1302" i="17"/>
  <c r="N1314" i="17"/>
  <c r="N200" i="17"/>
  <c r="N215" i="17"/>
  <c r="N569" i="17"/>
  <c r="N583" i="17"/>
  <c r="N931" i="17"/>
  <c r="N943" i="17"/>
  <c r="N1291" i="17"/>
  <c r="N1303" i="17"/>
  <c r="N1315" i="17"/>
  <c r="N201" i="17"/>
  <c r="N216" i="17"/>
  <c r="N570" i="17"/>
  <c r="N584" i="17"/>
  <c r="N932" i="17"/>
  <c r="N944" i="17"/>
  <c r="N1292" i="17"/>
  <c r="N1304" i="17"/>
  <c r="N1316" i="17"/>
  <c r="N202" i="17"/>
  <c r="N217" i="17"/>
  <c r="N571" i="17"/>
  <c r="N585" i="17"/>
  <c r="N933" i="17"/>
  <c r="N945" i="17"/>
  <c r="N1293" i="17"/>
  <c r="N1305" i="17"/>
  <c r="N1317" i="17"/>
  <c r="N203" i="17"/>
  <c r="N221" i="17"/>
  <c r="N572" i="17"/>
  <c r="N586" i="17"/>
  <c r="N934" i="17"/>
  <c r="N946" i="17"/>
  <c r="N204" i="17"/>
  <c r="N587" i="17"/>
  <c r="N1309" i="17"/>
  <c r="N1667" i="17"/>
  <c r="N1685" i="17"/>
  <c r="N2021" i="17"/>
  <c r="N2036" i="17"/>
  <c r="N2387" i="17"/>
  <c r="N2405" i="17"/>
  <c r="N2754" i="17"/>
  <c r="N2768" i="17"/>
  <c r="N3128" i="17"/>
  <c r="N3142" i="17"/>
  <c r="N3488" i="17"/>
  <c r="N3502" i="17"/>
  <c r="N205" i="17"/>
  <c r="N588" i="17"/>
  <c r="N924" i="17"/>
  <c r="N1318" i="17"/>
  <c r="N1668" i="17"/>
  <c r="N2022" i="17"/>
  <c r="N2037" i="17"/>
  <c r="N2388" i="17"/>
  <c r="N2406" i="17"/>
  <c r="N209" i="17"/>
  <c r="N589" i="17"/>
  <c r="N925" i="17"/>
  <c r="N1319" i="17"/>
  <c r="N1669" i="17"/>
  <c r="N2023" i="17"/>
  <c r="N2038" i="17"/>
  <c r="N2389" i="17"/>
  <c r="N2407" i="17"/>
  <c r="N2756" i="17"/>
  <c r="N2770" i="17"/>
  <c r="N3116" i="17"/>
  <c r="N3130" i="17"/>
  <c r="N3144" i="17"/>
  <c r="N222" i="17"/>
  <c r="N935" i="17"/>
  <c r="N1655" i="17"/>
  <c r="N1673" i="17"/>
  <c r="N223" i="17"/>
  <c r="N936" i="17"/>
  <c r="N1656" i="17"/>
  <c r="N1674" i="17"/>
  <c r="N224" i="17"/>
  <c r="N937" i="17"/>
  <c r="N1294" i="17"/>
  <c r="N1657" i="17"/>
  <c r="N1675" i="17"/>
  <c r="N947" i="17"/>
  <c r="N1295" i="17"/>
  <c r="N1661" i="17"/>
  <c r="N1676" i="17"/>
  <c r="N559" i="17"/>
  <c r="N948" i="17"/>
  <c r="N1296" i="17"/>
  <c r="N1662" i="17"/>
  <c r="N1677" i="17"/>
  <c r="N574" i="17"/>
  <c r="N1307" i="17"/>
  <c r="N1665" i="17"/>
  <c r="N1680" i="17"/>
  <c r="N2034" i="17"/>
  <c r="N2049" i="17"/>
  <c r="N575" i="17"/>
  <c r="N1308" i="17"/>
  <c r="N1297" i="17"/>
  <c r="N1679" i="17"/>
  <c r="N2024" i="17"/>
  <c r="N2046" i="17"/>
  <c r="N2397" i="17"/>
  <c r="N2760" i="17"/>
  <c r="N2778" i="17"/>
  <c r="N3124" i="17"/>
  <c r="N3140" i="17"/>
  <c r="N3492" i="17"/>
  <c r="N3509" i="17"/>
  <c r="N3125" i="17"/>
  <c r="N3493" i="17"/>
  <c r="N1306" i="17"/>
  <c r="N1681" i="17"/>
  <c r="N2025" i="17"/>
  <c r="N2047" i="17"/>
  <c r="N2398" i="17"/>
  <c r="N2761" i="17"/>
  <c r="N2779" i="17"/>
  <c r="N3141" i="17"/>
  <c r="N3510" i="17"/>
  <c r="N2757" i="17"/>
  <c r="N560" i="17"/>
  <c r="N2026" i="17"/>
  <c r="N2048" i="17"/>
  <c r="N2399" i="17"/>
  <c r="N2764" i="17"/>
  <c r="N2780" i="17"/>
  <c r="N3126" i="17"/>
  <c r="N3143" i="17"/>
  <c r="N3496" i="17"/>
  <c r="N3511" i="17"/>
  <c r="N2765" i="17"/>
  <c r="N3127" i="17"/>
  <c r="N3145" i="17"/>
  <c r="N3497" i="17"/>
  <c r="N3498" i="17"/>
  <c r="N1664" i="17"/>
  <c r="N2040" i="17"/>
  <c r="N2394" i="17"/>
  <c r="N2773" i="17"/>
  <c r="N573" i="17"/>
  <c r="N2027" i="17"/>
  <c r="N2050" i="17"/>
  <c r="N2400" i="17"/>
  <c r="N2028" i="17"/>
  <c r="N2401" i="17"/>
  <c r="N2766" i="17"/>
  <c r="N3129" i="17"/>
  <c r="N3481" i="17"/>
  <c r="N2029" i="17"/>
  <c r="N2408" i="17"/>
  <c r="N2767" i="17"/>
  <c r="N3131" i="17"/>
  <c r="N3484" i="17"/>
  <c r="N3499" i="17"/>
  <c r="N949" i="17"/>
  <c r="N2033" i="17"/>
  <c r="N2385" i="17"/>
  <c r="N2409" i="17"/>
  <c r="N2752" i="17"/>
  <c r="N2769" i="17"/>
  <c r="N3132" i="17"/>
  <c r="N3485" i="17"/>
  <c r="N3500" i="17"/>
  <c r="N2412" i="17"/>
  <c r="N2035" i="17"/>
  <c r="N2386" i="17"/>
  <c r="N2410" i="17"/>
  <c r="N2753" i="17"/>
  <c r="N2771" i="17"/>
  <c r="N3117" i="17"/>
  <c r="N3133" i="17"/>
  <c r="N3486" i="17"/>
  <c r="N3501" i="17"/>
  <c r="N1663" i="17"/>
  <c r="N2039" i="17"/>
  <c r="N2393" i="17"/>
  <c r="N2411" i="17"/>
  <c r="N2755" i="17"/>
  <c r="N2772" i="17"/>
  <c r="N3118" i="17"/>
  <c r="N3136" i="17"/>
  <c r="N3487" i="17"/>
  <c r="N3503" i="17"/>
  <c r="N1666" i="17"/>
  <c r="N2041" i="17"/>
  <c r="N2395" i="17"/>
  <c r="N2413" i="17"/>
  <c r="N2758" i="17"/>
  <c r="N2776" i="17"/>
  <c r="N3120" i="17"/>
  <c r="N3138" i="17"/>
  <c r="N3490" i="17"/>
  <c r="N3505" i="17"/>
  <c r="N1678" i="17"/>
  <c r="N2045" i="17"/>
  <c r="N2396" i="17"/>
  <c r="N3504" i="17"/>
  <c r="N3508" i="17"/>
  <c r="N2777" i="17"/>
  <c r="N3139" i="17"/>
  <c r="N2759" i="17"/>
  <c r="N3489" i="17"/>
  <c r="N3491" i="17"/>
  <c r="N3119" i="17"/>
  <c r="N3137" i="17"/>
  <c r="N3121" i="17"/>
  <c r="N326" i="17"/>
  <c r="N338" i="17"/>
  <c r="N327" i="17"/>
  <c r="N339" i="17"/>
  <c r="N328" i="17"/>
  <c r="N340" i="17"/>
  <c r="N321" i="17"/>
  <c r="N336" i="17"/>
  <c r="N686" i="17"/>
  <c r="N698" i="17"/>
  <c r="N710" i="17"/>
  <c r="N1058" i="17"/>
  <c r="N1070" i="17"/>
  <c r="N1418" i="17"/>
  <c r="N1430" i="17"/>
  <c r="N1778" i="17"/>
  <c r="N1790" i="17"/>
  <c r="N1802" i="17"/>
  <c r="N2150" i="17"/>
  <c r="N2162" i="17"/>
  <c r="N2510" i="17"/>
  <c r="N2522" i="17"/>
  <c r="N2534" i="17"/>
  <c r="N2882" i="17"/>
  <c r="N2894" i="17"/>
  <c r="N3242" i="17"/>
  <c r="N3254" i="17"/>
  <c r="N3266" i="17"/>
  <c r="N322" i="17"/>
  <c r="N337" i="17"/>
  <c r="N687" i="17"/>
  <c r="N699" i="17"/>
  <c r="N711" i="17"/>
  <c r="N1047" i="17"/>
  <c r="N1059" i="17"/>
  <c r="N1071" i="17"/>
  <c r="N1419" i="17"/>
  <c r="N1431" i="17"/>
  <c r="N1779" i="17"/>
  <c r="N1791" i="17"/>
  <c r="N1803" i="17"/>
  <c r="N2151" i="17"/>
  <c r="N2163" i="17"/>
  <c r="N2511" i="17"/>
  <c r="N2523" i="17"/>
  <c r="N2535" i="17"/>
  <c r="N2883" i="17"/>
  <c r="N2895" i="17"/>
  <c r="N3243" i="17"/>
  <c r="N3255" i="17"/>
  <c r="N3267" i="17"/>
  <c r="N323" i="17"/>
  <c r="N341" i="17"/>
  <c r="N688" i="17"/>
  <c r="N700" i="17"/>
  <c r="N1048" i="17"/>
  <c r="N1060" i="17"/>
  <c r="N1072" i="17"/>
  <c r="N1420" i="17"/>
  <c r="N1432" i="17"/>
  <c r="N1780" i="17"/>
  <c r="N1792" i="17"/>
  <c r="N1804" i="17"/>
  <c r="N2152" i="17"/>
  <c r="N2164" i="17"/>
  <c r="N2512" i="17"/>
  <c r="N2524" i="17"/>
  <c r="N2536" i="17"/>
  <c r="N324" i="17"/>
  <c r="N342" i="17"/>
  <c r="N689" i="17"/>
  <c r="N701" i="17"/>
  <c r="N1049" i="17"/>
  <c r="N1061" i="17"/>
  <c r="N1073" i="17"/>
  <c r="N325" i="17"/>
  <c r="N343" i="17"/>
  <c r="N690" i="17"/>
  <c r="N702" i="17"/>
  <c r="N1050" i="17"/>
  <c r="N1062" i="17"/>
  <c r="N1074" i="17"/>
  <c r="N329" i="17"/>
  <c r="N344" i="17"/>
  <c r="N691" i="17"/>
  <c r="N703" i="17"/>
  <c r="N1051" i="17"/>
  <c r="N1063" i="17"/>
  <c r="N1075" i="17"/>
  <c r="N330" i="17"/>
  <c r="N345" i="17"/>
  <c r="N692" i="17"/>
  <c r="N704" i="17"/>
  <c r="N1052" i="17"/>
  <c r="N1064" i="17"/>
  <c r="N1076" i="17"/>
  <c r="N331" i="17"/>
  <c r="N346" i="17"/>
  <c r="N693" i="17"/>
  <c r="N705" i="17"/>
  <c r="N1053" i="17"/>
  <c r="N1065" i="17"/>
  <c r="N317" i="17"/>
  <c r="N332" i="17"/>
  <c r="N682" i="17"/>
  <c r="N694" i="17"/>
  <c r="N706" i="17"/>
  <c r="N333" i="17"/>
  <c r="N683" i="17"/>
  <c r="N1057" i="17"/>
  <c r="N1412" i="17"/>
  <c r="N1427" i="17"/>
  <c r="N1781" i="17"/>
  <c r="N1796" i="17"/>
  <c r="N2147" i="17"/>
  <c r="N2165" i="17"/>
  <c r="N2516" i="17"/>
  <c r="N2531" i="17"/>
  <c r="N2884" i="17"/>
  <c r="N2898" i="17"/>
  <c r="N3244" i="17"/>
  <c r="N3258" i="17"/>
  <c r="N334" i="17"/>
  <c r="N684" i="17"/>
  <c r="N1066" i="17"/>
  <c r="N1413" i="17"/>
  <c r="N1428" i="17"/>
  <c r="N1782" i="17"/>
  <c r="N1797" i="17"/>
  <c r="N2148" i="17"/>
  <c r="N2166" i="17"/>
  <c r="N2517" i="17"/>
  <c r="N2532" i="17"/>
  <c r="N335" i="17"/>
  <c r="N685" i="17"/>
  <c r="N1067" i="17"/>
  <c r="N1414" i="17"/>
  <c r="N1429" i="17"/>
  <c r="N1783" i="17"/>
  <c r="N1798" i="17"/>
  <c r="N2149" i="17"/>
  <c r="N2167" i="17"/>
  <c r="N2518" i="17"/>
  <c r="N2533" i="17"/>
  <c r="N2886" i="17"/>
  <c r="N2900" i="17"/>
  <c r="N3246" i="17"/>
  <c r="N3260" i="17"/>
  <c r="N695" i="17"/>
  <c r="N1068" i="17"/>
  <c r="N1415" i="17"/>
  <c r="N1433" i="17"/>
  <c r="N1784" i="17"/>
  <c r="N1799" i="17"/>
  <c r="N696" i="17"/>
  <c r="N1069" i="17"/>
  <c r="N1416" i="17"/>
  <c r="N1434" i="17"/>
  <c r="N1785" i="17"/>
  <c r="N1800" i="17"/>
  <c r="N697" i="17"/>
  <c r="N1417" i="17"/>
  <c r="N1435" i="17"/>
  <c r="N1786" i="17"/>
  <c r="N1801" i="17"/>
  <c r="N707" i="17"/>
  <c r="N1421" i="17"/>
  <c r="N1436" i="17"/>
  <c r="N1787" i="17"/>
  <c r="N1805" i="17"/>
  <c r="N708" i="17"/>
  <c r="N1422" i="17"/>
  <c r="N1437" i="17"/>
  <c r="N1788" i="17"/>
  <c r="N1806" i="17"/>
  <c r="N319" i="17"/>
  <c r="N1055" i="17"/>
  <c r="N1425" i="17"/>
  <c r="N1440" i="17"/>
  <c r="N1794" i="17"/>
  <c r="N320" i="17"/>
  <c r="N1056" i="17"/>
  <c r="N1424" i="17"/>
  <c r="N2160" i="17"/>
  <c r="N2526" i="17"/>
  <c r="N2880" i="17"/>
  <c r="N2899" i="17"/>
  <c r="N3245" i="17"/>
  <c r="N3262" i="17"/>
  <c r="N3610" i="17"/>
  <c r="N3622" i="17"/>
  <c r="N2901" i="17"/>
  <c r="N3611" i="17"/>
  <c r="N1793" i="17"/>
  <c r="N1426" i="17"/>
  <c r="N2143" i="17"/>
  <c r="N2161" i="17"/>
  <c r="N2527" i="17"/>
  <c r="N2881" i="17"/>
  <c r="N3247" i="17"/>
  <c r="N3263" i="17"/>
  <c r="N3623" i="17"/>
  <c r="N2520" i="17"/>
  <c r="N1438" i="17"/>
  <c r="N2144" i="17"/>
  <c r="N2168" i="17"/>
  <c r="N2528" i="17"/>
  <c r="N2885" i="17"/>
  <c r="N2902" i="17"/>
  <c r="N3248" i="17"/>
  <c r="N3264" i="17"/>
  <c r="N3612" i="17"/>
  <c r="N3624" i="17"/>
  <c r="N3249" i="17"/>
  <c r="N3613" i="17"/>
  <c r="N3625" i="17"/>
  <c r="N3626" i="17"/>
  <c r="N2157" i="17"/>
  <c r="N1439" i="17"/>
  <c r="N2145" i="17"/>
  <c r="N2169" i="17"/>
  <c r="N2508" i="17"/>
  <c r="N2529" i="17"/>
  <c r="N2887" i="17"/>
  <c r="N3265" i="17"/>
  <c r="N3268" i="17"/>
  <c r="N1441" i="17"/>
  <c r="N2146" i="17"/>
  <c r="N2170" i="17"/>
  <c r="N2509" i="17"/>
  <c r="N2530" i="17"/>
  <c r="N2888" i="17"/>
  <c r="N3250" i="17"/>
  <c r="N3614" i="17"/>
  <c r="N2153" i="17"/>
  <c r="N2171" i="17"/>
  <c r="N2513" i="17"/>
  <c r="N2537" i="17"/>
  <c r="N2873" i="17"/>
  <c r="N2889" i="17"/>
  <c r="N3251" i="17"/>
  <c r="N3615" i="17"/>
  <c r="N3627" i="17"/>
  <c r="N2154" i="17"/>
  <c r="N2172" i="17"/>
  <c r="N2514" i="17"/>
  <c r="N2874" i="17"/>
  <c r="N2890" i="17"/>
  <c r="N3252" i="17"/>
  <c r="N3604" i="17"/>
  <c r="N3616" i="17"/>
  <c r="N3628" i="17"/>
  <c r="N318" i="17"/>
  <c r="N2155" i="17"/>
  <c r="N2515" i="17"/>
  <c r="N2875" i="17"/>
  <c r="N2891" i="17"/>
  <c r="N3253" i="17"/>
  <c r="N3605" i="17"/>
  <c r="N3617" i="17"/>
  <c r="N3629" i="17"/>
  <c r="N709" i="17"/>
  <c r="N1789" i="17"/>
  <c r="N2156" i="17"/>
  <c r="N2519" i="17"/>
  <c r="N2876" i="17"/>
  <c r="N2892" i="17"/>
  <c r="N3256" i="17"/>
  <c r="N3606" i="17"/>
  <c r="N3618" i="17"/>
  <c r="N3630" i="17"/>
  <c r="N1795" i="17"/>
  <c r="N2158" i="17"/>
  <c r="N2521" i="17"/>
  <c r="N2878" i="17"/>
  <c r="N2896" i="17"/>
  <c r="N3240" i="17"/>
  <c r="N3259" i="17"/>
  <c r="N3608" i="17"/>
  <c r="N3620" i="17"/>
  <c r="N3632" i="17"/>
  <c r="N1054" i="17"/>
  <c r="N1423" i="17"/>
  <c r="N1807" i="17"/>
  <c r="N2159" i="17"/>
  <c r="N2525" i="17"/>
  <c r="N2897" i="17"/>
  <c r="N3261" i="17"/>
  <c r="N3621" i="17"/>
  <c r="N3241" i="17"/>
  <c r="N3257" i="17"/>
  <c r="N3631" i="17"/>
  <c r="N3239" i="17"/>
  <c r="N3607" i="17"/>
  <c r="N2893" i="17"/>
  <c r="N3633" i="17"/>
  <c r="N2877" i="17"/>
  <c r="N3609" i="17"/>
  <c r="N2879" i="17"/>
  <c r="N3619" i="17"/>
  <c r="N266" i="17"/>
  <c r="N278" i="17"/>
  <c r="N267" i="17"/>
  <c r="N279" i="17"/>
  <c r="N256" i="17"/>
  <c r="N268" i="17"/>
  <c r="N280" i="17"/>
  <c r="N258" i="17"/>
  <c r="N273" i="17"/>
  <c r="N626" i="17"/>
  <c r="N638" i="17"/>
  <c r="N650" i="17"/>
  <c r="N986" i="17"/>
  <c r="N998" i="17"/>
  <c r="N1010" i="17"/>
  <c r="N1358" i="17"/>
  <c r="N1370" i="17"/>
  <c r="N1718" i="17"/>
  <c r="N1730" i="17"/>
  <c r="N1742" i="17"/>
  <c r="N2090" i="17"/>
  <c r="N2102" i="17"/>
  <c r="N2450" i="17"/>
  <c r="N2462" i="17"/>
  <c r="N2474" i="17"/>
  <c r="N2822" i="17"/>
  <c r="N2834" i="17"/>
  <c r="N3182" i="17"/>
  <c r="N3194" i="17"/>
  <c r="N3206" i="17"/>
  <c r="N259" i="17"/>
  <c r="N274" i="17"/>
  <c r="N627" i="17"/>
  <c r="N639" i="17"/>
  <c r="N987" i="17"/>
  <c r="N999" i="17"/>
  <c r="N1011" i="17"/>
  <c r="N1359" i="17"/>
  <c r="N1371" i="17"/>
  <c r="N1719" i="17"/>
  <c r="N1731" i="17"/>
  <c r="N1743" i="17"/>
  <c r="N2091" i="17"/>
  <c r="N2103" i="17"/>
  <c r="N2451" i="17"/>
  <c r="N2463" i="17"/>
  <c r="N2475" i="17"/>
  <c r="N2823" i="17"/>
  <c r="N2835" i="17"/>
  <c r="N3183" i="17"/>
  <c r="N3195" i="17"/>
  <c r="N3207" i="17"/>
  <c r="N260" i="17"/>
  <c r="N275" i="17"/>
  <c r="N628" i="17"/>
  <c r="N640" i="17"/>
  <c r="N988" i="17"/>
  <c r="N1000" i="17"/>
  <c r="N1012" i="17"/>
  <c r="N1360" i="17"/>
  <c r="N1372" i="17"/>
  <c r="N1720" i="17"/>
  <c r="N1732" i="17"/>
  <c r="N1744" i="17"/>
  <c r="N2092" i="17"/>
  <c r="N2104" i="17"/>
  <c r="N2452" i="17"/>
  <c r="N2464" i="17"/>
  <c r="N2476" i="17"/>
  <c r="N261" i="17"/>
  <c r="N276" i="17"/>
  <c r="N629" i="17"/>
  <c r="N641" i="17"/>
  <c r="N989" i="17"/>
  <c r="N1001" i="17"/>
  <c r="N1013" i="17"/>
  <c r="N1361" i="17"/>
  <c r="N1373" i="17"/>
  <c r="N262" i="17"/>
  <c r="N277" i="17"/>
  <c r="N630" i="17"/>
  <c r="N642" i="17"/>
  <c r="N990" i="17"/>
  <c r="N1002" i="17"/>
  <c r="N1014" i="17"/>
  <c r="N1362" i="17"/>
  <c r="N1374" i="17"/>
  <c r="N263" i="17"/>
  <c r="N281" i="17"/>
  <c r="N631" i="17"/>
  <c r="N643" i="17"/>
  <c r="N991" i="17"/>
  <c r="N1003" i="17"/>
  <c r="N1015" i="17"/>
  <c r="N1351" i="17"/>
  <c r="N1363" i="17"/>
  <c r="N1375" i="17"/>
  <c r="N264" i="17"/>
  <c r="N282" i="17"/>
  <c r="N632" i="17"/>
  <c r="N644" i="17"/>
  <c r="N992" i="17"/>
  <c r="N1004" i="17"/>
  <c r="N1352" i="17"/>
  <c r="N1364" i="17"/>
  <c r="N1376" i="17"/>
  <c r="N265" i="17"/>
  <c r="N283" i="17"/>
  <c r="N621" i="17"/>
  <c r="N633" i="17"/>
  <c r="N645" i="17"/>
  <c r="N993" i="17"/>
  <c r="N1005" i="17"/>
  <c r="N1353" i="17"/>
  <c r="N1365" i="17"/>
  <c r="N1377" i="17"/>
  <c r="N269" i="17"/>
  <c r="N284" i="17"/>
  <c r="N622" i="17"/>
  <c r="N634" i="17"/>
  <c r="N646" i="17"/>
  <c r="N994" i="17"/>
  <c r="N1006" i="17"/>
  <c r="N270" i="17"/>
  <c r="N635" i="17"/>
  <c r="N1733" i="17"/>
  <c r="N2084" i="17"/>
  <c r="N2099" i="17"/>
  <c r="N2453" i="17"/>
  <c r="N2468" i="17"/>
  <c r="N2812" i="17"/>
  <c r="N2826" i="17"/>
  <c r="N2840" i="17"/>
  <c r="N3186" i="17"/>
  <c r="N3200" i="17"/>
  <c r="N271" i="17"/>
  <c r="N636" i="17"/>
  <c r="N1354" i="17"/>
  <c r="N1734" i="17"/>
  <c r="N2085" i="17"/>
  <c r="N2100" i="17"/>
  <c r="N2454" i="17"/>
  <c r="N2469" i="17"/>
  <c r="N272" i="17"/>
  <c r="N637" i="17"/>
  <c r="N1355" i="17"/>
  <c r="N1717" i="17"/>
  <c r="N1735" i="17"/>
  <c r="N2086" i="17"/>
  <c r="N2101" i="17"/>
  <c r="N2455" i="17"/>
  <c r="N2470" i="17"/>
  <c r="N2814" i="17"/>
  <c r="N2828" i="17"/>
  <c r="N3188" i="17"/>
  <c r="N3202" i="17"/>
  <c r="N285" i="17"/>
  <c r="N647" i="17"/>
  <c r="N1356" i="17"/>
  <c r="N1721" i="17"/>
  <c r="N1736" i="17"/>
  <c r="N648" i="17"/>
  <c r="N1357" i="17"/>
  <c r="N1722" i="17"/>
  <c r="N1737" i="17"/>
  <c r="N649" i="17"/>
  <c r="N1366" i="17"/>
  <c r="N1723" i="17"/>
  <c r="N1738" i="17"/>
  <c r="N995" i="17"/>
  <c r="N1367" i="17"/>
  <c r="N1724" i="17"/>
  <c r="N1739" i="17"/>
  <c r="N996" i="17"/>
  <c r="N1368" i="17"/>
  <c r="N1725" i="17"/>
  <c r="N1740" i="17"/>
  <c r="N624" i="17"/>
  <c r="N1008" i="17"/>
  <c r="N1379" i="17"/>
  <c r="N1728" i="17"/>
  <c r="N1746" i="17"/>
  <c r="N2082" i="17"/>
  <c r="N2097" i="17"/>
  <c r="N257" i="17"/>
  <c r="N625" i="17"/>
  <c r="N1009" i="17"/>
  <c r="N1745" i="17"/>
  <c r="N2094" i="17"/>
  <c r="N2460" i="17"/>
  <c r="N2813" i="17"/>
  <c r="N2830" i="17"/>
  <c r="N3192" i="17"/>
  <c r="N3550" i="17"/>
  <c r="N3562" i="17"/>
  <c r="N3193" i="17"/>
  <c r="N3563" i="17"/>
  <c r="N2110" i="17"/>
  <c r="N2825" i="17"/>
  <c r="N2095" i="17"/>
  <c r="N2461" i="17"/>
  <c r="N2815" i="17"/>
  <c r="N2831" i="17"/>
  <c r="N3551" i="17"/>
  <c r="N1727" i="17"/>
  <c r="N2096" i="17"/>
  <c r="N2465" i="17"/>
  <c r="N2816" i="17"/>
  <c r="N2832" i="17"/>
  <c r="N3178" i="17"/>
  <c r="N3196" i="17"/>
  <c r="N3552" i="17"/>
  <c r="N3564" i="17"/>
  <c r="N2833" i="17"/>
  <c r="N3179" i="17"/>
  <c r="N3197" i="17"/>
  <c r="N3553" i="17"/>
  <c r="N3565" i="17"/>
  <c r="N3554" i="17"/>
  <c r="N2088" i="17"/>
  <c r="N2457" i="17"/>
  <c r="N2098" i="17"/>
  <c r="N2466" i="17"/>
  <c r="N2817" i="17"/>
  <c r="N3566" i="17"/>
  <c r="N2105" i="17"/>
  <c r="N2467" i="17"/>
  <c r="N2818" i="17"/>
  <c r="N2836" i="17"/>
  <c r="N3180" i="17"/>
  <c r="N3198" i="17"/>
  <c r="N1007" i="17"/>
  <c r="N623" i="17"/>
  <c r="N1369" i="17"/>
  <c r="N2106" i="17"/>
  <c r="N2447" i="17"/>
  <c r="N2471" i="17"/>
  <c r="N2819" i="17"/>
  <c r="N2837" i="17"/>
  <c r="N3181" i="17"/>
  <c r="N3199" i="17"/>
  <c r="N3543" i="17"/>
  <c r="N3555" i="17"/>
  <c r="N3567" i="17"/>
  <c r="N1378" i="17"/>
  <c r="N2107" i="17"/>
  <c r="N2448" i="17"/>
  <c r="N2472" i="17"/>
  <c r="N2820" i="17"/>
  <c r="N2838" i="17"/>
  <c r="N3184" i="17"/>
  <c r="N3201" i="17"/>
  <c r="N3544" i="17"/>
  <c r="N3556" i="17"/>
  <c r="N3568" i="17"/>
  <c r="N1380" i="17"/>
  <c r="N2083" i="17"/>
  <c r="N2108" i="17"/>
  <c r="N2449" i="17"/>
  <c r="N2473" i="17"/>
  <c r="N2821" i="17"/>
  <c r="N2839" i="17"/>
  <c r="N3185" i="17"/>
  <c r="N3203" i="17"/>
  <c r="N3545" i="17"/>
  <c r="N3557" i="17"/>
  <c r="N3569" i="17"/>
  <c r="N997" i="17"/>
  <c r="N1726" i="17"/>
  <c r="N2087" i="17"/>
  <c r="N2109" i="17"/>
  <c r="N2456" i="17"/>
  <c r="N2824" i="17"/>
  <c r="N2841" i="17"/>
  <c r="N3187" i="17"/>
  <c r="N3204" i="17"/>
  <c r="N3546" i="17"/>
  <c r="N3558" i="17"/>
  <c r="N3570" i="17"/>
  <c r="N1729" i="17"/>
  <c r="N2089" i="17"/>
  <c r="N2111" i="17"/>
  <c r="N2458" i="17"/>
  <c r="N2827" i="17"/>
  <c r="N3190" i="17"/>
  <c r="N3548" i="17"/>
  <c r="N3560" i="17"/>
  <c r="N3572" i="17"/>
  <c r="N1741" i="17"/>
  <c r="N2093" i="17"/>
  <c r="N2459" i="17"/>
  <c r="N3549" i="17"/>
  <c r="N3559" i="17"/>
  <c r="N3571" i="17"/>
  <c r="N3547" i="17"/>
  <c r="N3561" i="17"/>
  <c r="N3189" i="17"/>
  <c r="N3191" i="17"/>
  <c r="N3205" i="17"/>
  <c r="N2829" i="17"/>
  <c r="N170" i="17"/>
  <c r="N182" i="17"/>
  <c r="N530" i="17"/>
  <c r="N542" i="17"/>
  <c r="N554" i="17"/>
  <c r="N171" i="17"/>
  <c r="N183" i="17"/>
  <c r="N531" i="17"/>
  <c r="N543" i="17"/>
  <c r="N555" i="17"/>
  <c r="N172" i="17"/>
  <c r="N184" i="17"/>
  <c r="N532" i="17"/>
  <c r="N544" i="17"/>
  <c r="N556" i="17"/>
  <c r="N177" i="17"/>
  <c r="N192" i="17"/>
  <c r="N546" i="17"/>
  <c r="N902" i="17"/>
  <c r="N914" i="17"/>
  <c r="N1262" i="17"/>
  <c r="N1274" i="17"/>
  <c r="N1286" i="17"/>
  <c r="N1634" i="17"/>
  <c r="N1646" i="17"/>
  <c r="N1994" i="17"/>
  <c r="N2006" i="17"/>
  <c r="N2018" i="17"/>
  <c r="N2366" i="17"/>
  <c r="N2378" i="17"/>
  <c r="N2726" i="17"/>
  <c r="N2738" i="17"/>
  <c r="N3086" i="17"/>
  <c r="N3098" i="17"/>
  <c r="N3110" i="17"/>
  <c r="N3458" i="17"/>
  <c r="N3470" i="17"/>
  <c r="N178" i="17"/>
  <c r="N193" i="17"/>
  <c r="N529" i="17"/>
  <c r="N547" i="17"/>
  <c r="N903" i="17"/>
  <c r="N915" i="17"/>
  <c r="N1263" i="17"/>
  <c r="N1275" i="17"/>
  <c r="N1287" i="17"/>
  <c r="N1635" i="17"/>
  <c r="N1647" i="17"/>
  <c r="N1995" i="17"/>
  <c r="N2007" i="17"/>
  <c r="N2019" i="17"/>
  <c r="N2355" i="17"/>
  <c r="N2367" i="17"/>
  <c r="N2379" i="17"/>
  <c r="N2727" i="17"/>
  <c r="N2739" i="17"/>
  <c r="N3087" i="17"/>
  <c r="N3099" i="17"/>
  <c r="N3111" i="17"/>
  <c r="N3459" i="17"/>
  <c r="N3471" i="17"/>
  <c r="N164" i="17"/>
  <c r="N179" i="17"/>
  <c r="N533" i="17"/>
  <c r="N548" i="17"/>
  <c r="N904" i="17"/>
  <c r="N916" i="17"/>
  <c r="N1264" i="17"/>
  <c r="N1276" i="17"/>
  <c r="N1288" i="17"/>
  <c r="N1636" i="17"/>
  <c r="N1648" i="17"/>
  <c r="N1996" i="17"/>
  <c r="N2008" i="17"/>
  <c r="N2356" i="17"/>
  <c r="N2368" i="17"/>
  <c r="N2380" i="17"/>
  <c r="N165" i="17"/>
  <c r="N180" i="17"/>
  <c r="N534" i="17"/>
  <c r="N549" i="17"/>
  <c r="N905" i="17"/>
  <c r="N917" i="17"/>
  <c r="N1265" i="17"/>
  <c r="N1277" i="17"/>
  <c r="N166" i="17"/>
  <c r="N181" i="17"/>
  <c r="N535" i="17"/>
  <c r="N550" i="17"/>
  <c r="N894" i="17"/>
  <c r="N906" i="17"/>
  <c r="N918" i="17"/>
  <c r="N1266" i="17"/>
  <c r="N1278" i="17"/>
  <c r="N167" i="17"/>
  <c r="N185" i="17"/>
  <c r="N536" i="17"/>
  <c r="N551" i="17"/>
  <c r="N895" i="17"/>
  <c r="N907" i="17"/>
  <c r="N919" i="17"/>
  <c r="N1267" i="17"/>
  <c r="N1279" i="17"/>
  <c r="N168" i="17"/>
  <c r="N186" i="17"/>
  <c r="N537" i="17"/>
  <c r="N552" i="17"/>
  <c r="N896" i="17"/>
  <c r="N908" i="17"/>
  <c r="N920" i="17"/>
  <c r="N1268" i="17"/>
  <c r="N1280" i="17"/>
  <c r="N169" i="17"/>
  <c r="N187" i="17"/>
  <c r="N538" i="17"/>
  <c r="N553" i="17"/>
  <c r="N897" i="17"/>
  <c r="N909" i="17"/>
  <c r="N921" i="17"/>
  <c r="N1269" i="17"/>
  <c r="N1281" i="17"/>
  <c r="N173" i="17"/>
  <c r="N188" i="17"/>
  <c r="N539" i="17"/>
  <c r="N557" i="17"/>
  <c r="N898" i="17"/>
  <c r="N910" i="17"/>
  <c r="N922" i="17"/>
  <c r="N923" i="17"/>
  <c r="N1273" i="17"/>
  <c r="N1637" i="17"/>
  <c r="N1652" i="17"/>
  <c r="N2003" i="17"/>
  <c r="N2357" i="17"/>
  <c r="N2372" i="17"/>
  <c r="N2724" i="17"/>
  <c r="N2740" i="17"/>
  <c r="N3100" i="17"/>
  <c r="N3114" i="17"/>
  <c r="N3460" i="17"/>
  <c r="N3474" i="17"/>
  <c r="N1282" i="17"/>
  <c r="N1638" i="17"/>
  <c r="N1653" i="17"/>
  <c r="N2004" i="17"/>
  <c r="N2358" i="17"/>
  <c r="N2373" i="17"/>
  <c r="N1283" i="17"/>
  <c r="N1639" i="17"/>
  <c r="N1654" i="17"/>
  <c r="N1990" i="17"/>
  <c r="N2005" i="17"/>
  <c r="N2359" i="17"/>
  <c r="N2374" i="17"/>
  <c r="N2728" i="17"/>
  <c r="N2742" i="17"/>
  <c r="N3088" i="17"/>
  <c r="N3102" i="17"/>
  <c r="N540" i="17"/>
  <c r="N1284" i="17"/>
  <c r="N1625" i="17"/>
  <c r="N1640" i="17"/>
  <c r="N1991" i="17"/>
  <c r="N541" i="17"/>
  <c r="N1285" i="17"/>
  <c r="N1626" i="17"/>
  <c r="N1641" i="17"/>
  <c r="N1992" i="17"/>
  <c r="N545" i="17"/>
  <c r="N1627" i="17"/>
  <c r="N1642" i="17"/>
  <c r="N174" i="17"/>
  <c r="N558" i="17"/>
  <c r="N899" i="17"/>
  <c r="N1259" i="17"/>
  <c r="N1628" i="17"/>
  <c r="N1643" i="17"/>
  <c r="N175" i="17"/>
  <c r="N900" i="17"/>
  <c r="N1260" i="17"/>
  <c r="N1629" i="17"/>
  <c r="N1644" i="17"/>
  <c r="N190" i="17"/>
  <c r="N912" i="17"/>
  <c r="N1271" i="17"/>
  <c r="N1632" i="17"/>
  <c r="N1650" i="17"/>
  <c r="N2001" i="17"/>
  <c r="N2016" i="17"/>
  <c r="N191" i="17"/>
  <c r="N913" i="17"/>
  <c r="N1272" i="17"/>
  <c r="N1998" i="17"/>
  <c r="N2376" i="17"/>
  <c r="N2725" i="17"/>
  <c r="N2744" i="17"/>
  <c r="N3090" i="17"/>
  <c r="N3106" i="17"/>
  <c r="N3462" i="17"/>
  <c r="N3477" i="17"/>
  <c r="N3091" i="17"/>
  <c r="N3107" i="17"/>
  <c r="N3463" i="17"/>
  <c r="N2370" i="17"/>
  <c r="N2721" i="17"/>
  <c r="N1999" i="17"/>
  <c r="N2377" i="17"/>
  <c r="N2729" i="17"/>
  <c r="N2745" i="17"/>
  <c r="N3478" i="17"/>
  <c r="N2014" i="17"/>
  <c r="N176" i="17"/>
  <c r="N1630" i="17"/>
  <c r="N2000" i="17"/>
  <c r="N2360" i="17"/>
  <c r="N2381" i="17"/>
  <c r="N2730" i="17"/>
  <c r="N2746" i="17"/>
  <c r="N3092" i="17"/>
  <c r="N3108" i="17"/>
  <c r="N3464" i="17"/>
  <c r="N3479" i="17"/>
  <c r="N2731" i="17"/>
  <c r="N3109" i="17"/>
  <c r="N3480" i="17"/>
  <c r="N3451" i="17"/>
  <c r="N2737" i="17"/>
  <c r="N189" i="17"/>
  <c r="N1631" i="17"/>
  <c r="N2002" i="17"/>
  <c r="N2361" i="17"/>
  <c r="N2382" i="17"/>
  <c r="N2747" i="17"/>
  <c r="N3093" i="17"/>
  <c r="N3465" i="17"/>
  <c r="N3466" i="17"/>
  <c r="N901" i="17"/>
  <c r="N1633" i="17"/>
  <c r="N2009" i="17"/>
  <c r="N2362" i="17"/>
  <c r="N2383" i="17"/>
  <c r="N2732" i="17"/>
  <c r="N2748" i="17"/>
  <c r="N3094" i="17"/>
  <c r="N3112" i="17"/>
  <c r="N911" i="17"/>
  <c r="N1645" i="17"/>
  <c r="N2010" i="17"/>
  <c r="N2363" i="17"/>
  <c r="N2384" i="17"/>
  <c r="N2733" i="17"/>
  <c r="N2749" i="17"/>
  <c r="N3095" i="17"/>
  <c r="N3113" i="17"/>
  <c r="N3452" i="17"/>
  <c r="N3467" i="17"/>
  <c r="N1649" i="17"/>
  <c r="N2011" i="17"/>
  <c r="N2364" i="17"/>
  <c r="N2734" i="17"/>
  <c r="N3096" i="17"/>
  <c r="N3115" i="17"/>
  <c r="N3453" i="17"/>
  <c r="N3468" i="17"/>
  <c r="N1651" i="17"/>
  <c r="N2012" i="17"/>
  <c r="N2365" i="17"/>
  <c r="N2735" i="17"/>
  <c r="N3097" i="17"/>
  <c r="N3454" i="17"/>
  <c r="N3469" i="17"/>
  <c r="N2013" i="17"/>
  <c r="N2369" i="17"/>
  <c r="N2720" i="17"/>
  <c r="N2736" i="17"/>
  <c r="N3101" i="17"/>
  <c r="N3455" i="17"/>
  <c r="N3472" i="17"/>
  <c r="N1261" i="17"/>
  <c r="N1993" i="17"/>
  <c r="N2015" i="17"/>
  <c r="N2371" i="17"/>
  <c r="N2722" i="17"/>
  <c r="N2741" i="17"/>
  <c r="N3104" i="17"/>
  <c r="N3457" i="17"/>
  <c r="N3475" i="17"/>
  <c r="N1270" i="17"/>
  <c r="N1997" i="17"/>
  <c r="N2017" i="17"/>
  <c r="N2375" i="17"/>
  <c r="N2723" i="17"/>
  <c r="N3461" i="17"/>
  <c r="N3105" i="17"/>
  <c r="N2743" i="17"/>
  <c r="N3473" i="17"/>
  <c r="N3476" i="17"/>
  <c r="N3103" i="17"/>
  <c r="N3456" i="17"/>
  <c r="N3089" i="17"/>
  <c r="N134" i="17"/>
  <c r="N146" i="17"/>
  <c r="N158" i="17"/>
  <c r="N506" i="17"/>
  <c r="N518" i="17"/>
  <c r="N135" i="17"/>
  <c r="N147" i="17"/>
  <c r="N159" i="17"/>
  <c r="N507" i="17"/>
  <c r="N519" i="17"/>
  <c r="N136" i="17"/>
  <c r="N148" i="17"/>
  <c r="N160" i="17"/>
  <c r="N508" i="17"/>
  <c r="N520" i="17"/>
  <c r="N144" i="17"/>
  <c r="N162" i="17"/>
  <c r="N498" i="17"/>
  <c r="N513" i="17"/>
  <c r="N528" i="17"/>
  <c r="N866" i="17"/>
  <c r="N878" i="17"/>
  <c r="N890" i="17"/>
  <c r="N1238" i="17"/>
  <c r="N1250" i="17"/>
  <c r="N1598" i="17"/>
  <c r="N1610" i="17"/>
  <c r="N1622" i="17"/>
  <c r="N1970" i="17"/>
  <c r="N1982" i="17"/>
  <c r="N2330" i="17"/>
  <c r="N2342" i="17"/>
  <c r="N2354" i="17"/>
  <c r="N2690" i="17"/>
  <c r="N2702" i="17"/>
  <c r="N2714" i="17"/>
  <c r="N3062" i="17"/>
  <c r="N3074" i="17"/>
  <c r="N3422" i="17"/>
  <c r="N3434" i="17"/>
  <c r="N3446" i="17"/>
  <c r="N145" i="17"/>
  <c r="N163" i="17"/>
  <c r="N499" i="17"/>
  <c r="N514" i="17"/>
  <c r="N867" i="17"/>
  <c r="N879" i="17"/>
  <c r="N891" i="17"/>
  <c r="N1239" i="17"/>
  <c r="N1251" i="17"/>
  <c r="N1599" i="17"/>
  <c r="N1611" i="17"/>
  <c r="N1623" i="17"/>
  <c r="N1959" i="17"/>
  <c r="N1971" i="17"/>
  <c r="N1983" i="17"/>
  <c r="N2331" i="17"/>
  <c r="N2343" i="17"/>
  <c r="N2691" i="17"/>
  <c r="N2703" i="17"/>
  <c r="N2715" i="17"/>
  <c r="N3063" i="17"/>
  <c r="N3075" i="17"/>
  <c r="N3423" i="17"/>
  <c r="N3435" i="17"/>
  <c r="N3447" i="17"/>
  <c r="N149" i="17"/>
  <c r="N500" i="17"/>
  <c r="N515" i="17"/>
  <c r="N868" i="17"/>
  <c r="N880" i="17"/>
  <c r="N892" i="17"/>
  <c r="N1228" i="17"/>
  <c r="N1240" i="17"/>
  <c r="N1252" i="17"/>
  <c r="N1600" i="17"/>
  <c r="N1612" i="17"/>
  <c r="N1624" i="17"/>
  <c r="N1960" i="17"/>
  <c r="N1972" i="17"/>
  <c r="N1984" i="17"/>
  <c r="N2332" i="17"/>
  <c r="N2344" i="17"/>
  <c r="N150" i="17"/>
  <c r="N501" i="17"/>
  <c r="N516" i="17"/>
  <c r="N869" i="17"/>
  <c r="N881" i="17"/>
  <c r="N893" i="17"/>
  <c r="N1229" i="17"/>
  <c r="N1241" i="17"/>
  <c r="N1253" i="17"/>
  <c r="N133" i="17"/>
  <c r="N151" i="17"/>
  <c r="N502" i="17"/>
  <c r="N517" i="17"/>
  <c r="N870" i="17"/>
  <c r="N882" i="17"/>
  <c r="N1230" i="17"/>
  <c r="N1242" i="17"/>
  <c r="N1254" i="17"/>
  <c r="N137" i="17"/>
  <c r="N152" i="17"/>
  <c r="N503" i="17"/>
  <c r="N521" i="17"/>
  <c r="N871" i="17"/>
  <c r="N883" i="17"/>
  <c r="N1231" i="17"/>
  <c r="N1243" i="17"/>
  <c r="N1255" i="17"/>
  <c r="N138" i="17"/>
  <c r="N153" i="17"/>
  <c r="N504" i="17"/>
  <c r="N522" i="17"/>
  <c r="N872" i="17"/>
  <c r="N884" i="17"/>
  <c r="N1232" i="17"/>
  <c r="N1244" i="17"/>
  <c r="N1256" i="17"/>
  <c r="N139" i="17"/>
  <c r="N154" i="17"/>
  <c r="N505" i="17"/>
  <c r="N523" i="17"/>
  <c r="N873" i="17"/>
  <c r="N885" i="17"/>
  <c r="N1233" i="17"/>
  <c r="N1245" i="17"/>
  <c r="N1257" i="17"/>
  <c r="N140" i="17"/>
  <c r="N155" i="17"/>
  <c r="N509" i="17"/>
  <c r="N524" i="17"/>
  <c r="N874" i="17"/>
  <c r="N886" i="17"/>
  <c r="N141" i="17"/>
  <c r="N525" i="17"/>
  <c r="N875" i="17"/>
  <c r="N1237" i="17"/>
  <c r="N1604" i="17"/>
  <c r="N1619" i="17"/>
  <c r="N1973" i="17"/>
  <c r="N1988" i="17"/>
  <c r="N2324" i="17"/>
  <c r="N2339" i="17"/>
  <c r="N2696" i="17"/>
  <c r="N2710" i="17"/>
  <c r="N3056" i="17"/>
  <c r="N3070" i="17"/>
  <c r="N3084" i="17"/>
  <c r="N3430" i="17"/>
  <c r="N3444" i="17"/>
  <c r="N142" i="17"/>
  <c r="N526" i="17"/>
  <c r="N876" i="17"/>
  <c r="N1246" i="17"/>
  <c r="N1605" i="17"/>
  <c r="N1620" i="17"/>
  <c r="N1974" i="17"/>
  <c r="N1989" i="17"/>
  <c r="N2325" i="17"/>
  <c r="N2340" i="17"/>
  <c r="N143" i="17"/>
  <c r="N527" i="17"/>
  <c r="N877" i="17"/>
  <c r="N1247" i="17"/>
  <c r="N1606" i="17"/>
  <c r="N1621" i="17"/>
  <c r="N1975" i="17"/>
  <c r="N2326" i="17"/>
  <c r="N2341" i="17"/>
  <c r="N2698" i="17"/>
  <c r="N2712" i="17"/>
  <c r="N3058" i="17"/>
  <c r="N3072" i="17"/>
  <c r="N156" i="17"/>
  <c r="N887" i="17"/>
  <c r="N1248" i="17"/>
  <c r="N1607" i="17"/>
  <c r="N1961" i="17"/>
  <c r="N1976" i="17"/>
  <c r="N157" i="17"/>
  <c r="N888" i="17"/>
  <c r="N1249" i="17"/>
  <c r="N1608" i="17"/>
  <c r="N1962" i="17"/>
  <c r="N1977" i="17"/>
  <c r="N161" i="17"/>
  <c r="N889" i="17"/>
  <c r="N1258" i="17"/>
  <c r="N1594" i="17"/>
  <c r="N1609" i="17"/>
  <c r="N1595" i="17"/>
  <c r="N1613" i="17"/>
  <c r="N1596" i="17"/>
  <c r="N1614" i="17"/>
  <c r="N511" i="17"/>
  <c r="N864" i="17"/>
  <c r="N1235" i="17"/>
  <c r="N1602" i="17"/>
  <c r="N1617" i="17"/>
  <c r="N1968" i="17"/>
  <c r="N1986" i="17"/>
  <c r="N512" i="17"/>
  <c r="N865" i="17"/>
  <c r="N1236" i="17"/>
  <c r="N1616" i="17"/>
  <c r="N1965" i="17"/>
  <c r="N2334" i="17"/>
  <c r="N2352" i="17"/>
  <c r="N2692" i="17"/>
  <c r="N2708" i="17"/>
  <c r="N3071" i="17"/>
  <c r="N3429" i="17"/>
  <c r="N3445" i="17"/>
  <c r="N3073" i="17"/>
  <c r="N3431" i="17"/>
  <c r="N1987" i="17"/>
  <c r="N510" i="17"/>
  <c r="N1618" i="17"/>
  <c r="N1966" i="17"/>
  <c r="N2335" i="17"/>
  <c r="N2353" i="17"/>
  <c r="N2693" i="17"/>
  <c r="N2709" i="17"/>
  <c r="N3055" i="17"/>
  <c r="N3448" i="17"/>
  <c r="N1234" i="17"/>
  <c r="N1601" i="17"/>
  <c r="N2349" i="17"/>
  <c r="N1967" i="17"/>
  <c r="N2336" i="17"/>
  <c r="N2694" i="17"/>
  <c r="N2711" i="17"/>
  <c r="N3057" i="17"/>
  <c r="N3076" i="17"/>
  <c r="N3432" i="17"/>
  <c r="N3449" i="17"/>
  <c r="N3059" i="17"/>
  <c r="N3077" i="17"/>
  <c r="N3433" i="17"/>
  <c r="N3450" i="17"/>
  <c r="N2328" i="17"/>
  <c r="N863" i="17"/>
  <c r="N1969" i="17"/>
  <c r="N2337" i="17"/>
  <c r="N2695" i="17"/>
  <c r="N2713" i="17"/>
  <c r="N3436" i="17"/>
  <c r="N2705" i="17"/>
  <c r="N1978" i="17"/>
  <c r="N2338" i="17"/>
  <c r="N2697" i="17"/>
  <c r="N2716" i="17"/>
  <c r="N3060" i="17"/>
  <c r="N3078" i="17"/>
  <c r="N1979" i="17"/>
  <c r="N2345" i="17"/>
  <c r="N2699" i="17"/>
  <c r="N2717" i="17"/>
  <c r="N3061" i="17"/>
  <c r="N3079" i="17"/>
  <c r="N3420" i="17"/>
  <c r="N3437" i="17"/>
  <c r="N1980" i="17"/>
  <c r="N2346" i="17"/>
  <c r="N2700" i="17"/>
  <c r="N2718" i="17"/>
  <c r="N3064" i="17"/>
  <c r="N3080" i="17"/>
  <c r="N3421" i="17"/>
  <c r="N3438" i="17"/>
  <c r="N1981" i="17"/>
  <c r="N2347" i="17"/>
  <c r="N2701" i="17"/>
  <c r="N2719" i="17"/>
  <c r="N3065" i="17"/>
  <c r="N3081" i="17"/>
  <c r="N3424" i="17"/>
  <c r="N3439" i="17"/>
  <c r="N1597" i="17"/>
  <c r="N1985" i="17"/>
  <c r="N2327" i="17"/>
  <c r="N2348" i="17"/>
  <c r="N2704" i="17"/>
  <c r="N3066" i="17"/>
  <c r="N3082" i="17"/>
  <c r="N3425" i="17"/>
  <c r="N3440" i="17"/>
  <c r="N1603" i="17"/>
  <c r="N1963" i="17"/>
  <c r="N2329" i="17"/>
  <c r="N2350" i="17"/>
  <c r="N2706" i="17"/>
  <c r="N3068" i="17"/>
  <c r="N3085" i="17"/>
  <c r="N3427" i="17"/>
  <c r="N3442" i="17"/>
  <c r="N1615" i="17"/>
  <c r="N1964" i="17"/>
  <c r="N2333" i="17"/>
  <c r="N2351" i="17"/>
  <c r="N2689" i="17"/>
  <c r="N2707" i="17"/>
  <c r="N3426" i="17"/>
  <c r="N3067" i="17"/>
  <c r="N3083" i="17"/>
  <c r="N3443" i="17"/>
  <c r="N3069" i="17"/>
  <c r="N3428" i="17"/>
  <c r="N3441" i="17"/>
  <c r="N110" i="17"/>
  <c r="N122" i="17"/>
  <c r="N470" i="17"/>
  <c r="N482" i="17"/>
  <c r="N494" i="17"/>
  <c r="N111" i="17"/>
  <c r="N123" i="17"/>
  <c r="N471" i="17"/>
  <c r="N483" i="17"/>
  <c r="N495" i="17"/>
  <c r="N112" i="17"/>
  <c r="N124" i="17"/>
  <c r="N472" i="17"/>
  <c r="N484" i="17"/>
  <c r="N496" i="17"/>
  <c r="N114" i="17"/>
  <c r="N129" i="17"/>
  <c r="N480" i="17"/>
  <c r="N842" i="17"/>
  <c r="N854" i="17"/>
  <c r="N1202" i="17"/>
  <c r="N1214" i="17"/>
  <c r="N1226" i="17"/>
  <c r="N1574" i="17"/>
  <c r="N1586" i="17"/>
  <c r="N1934" i="17"/>
  <c r="N1946" i="17"/>
  <c r="N1958" i="17"/>
  <c r="N2294" i="17"/>
  <c r="N2306" i="17"/>
  <c r="N2318" i="17"/>
  <c r="N2666" i="17"/>
  <c r="N2678" i="17"/>
  <c r="N3026" i="17"/>
  <c r="N3038" i="17"/>
  <c r="N3050" i="17"/>
  <c r="N3398" i="17"/>
  <c r="N3410" i="17"/>
  <c r="N115" i="17"/>
  <c r="N130" i="17"/>
  <c r="N481" i="17"/>
  <c r="N843" i="17"/>
  <c r="N855" i="17"/>
  <c r="N1203" i="17"/>
  <c r="N1215" i="17"/>
  <c r="N1227" i="17"/>
  <c r="N1575" i="17"/>
  <c r="N1587" i="17"/>
  <c r="N1935" i="17"/>
  <c r="N1947" i="17"/>
  <c r="N2295" i="17"/>
  <c r="N2307" i="17"/>
  <c r="N2319" i="17"/>
  <c r="N2667" i="17"/>
  <c r="N2679" i="17"/>
  <c r="N3027" i="17"/>
  <c r="N3039" i="17"/>
  <c r="N3051" i="17"/>
  <c r="N3399" i="17"/>
  <c r="N3411" i="17"/>
  <c r="N116" i="17"/>
  <c r="N131" i="17"/>
  <c r="N485" i="17"/>
  <c r="N844" i="17"/>
  <c r="N856" i="17"/>
  <c r="N1204" i="17"/>
  <c r="N1216" i="17"/>
  <c r="N1564" i="17"/>
  <c r="N1576" i="17"/>
  <c r="N1588" i="17"/>
  <c r="N1936" i="17"/>
  <c r="N1948" i="17"/>
  <c r="N2296" i="17"/>
  <c r="N2308" i="17"/>
  <c r="N2320" i="17"/>
  <c r="N117" i="17"/>
  <c r="N132" i="17"/>
  <c r="N468" i="17"/>
  <c r="N486" i="17"/>
  <c r="N833" i="17"/>
  <c r="N845" i="17"/>
  <c r="N857" i="17"/>
  <c r="N1205" i="17"/>
  <c r="N1217" i="17"/>
  <c r="N103" i="17"/>
  <c r="N118" i="17"/>
  <c r="N469" i="17"/>
  <c r="N487" i="17"/>
  <c r="N834" i="17"/>
  <c r="N846" i="17"/>
  <c r="N858" i="17"/>
  <c r="N1206" i="17"/>
  <c r="N1218" i="17"/>
  <c r="N104" i="17"/>
  <c r="N119" i="17"/>
  <c r="N473" i="17"/>
  <c r="N488" i="17"/>
  <c r="N835" i="17"/>
  <c r="N847" i="17"/>
  <c r="N859" i="17"/>
  <c r="N1207" i="17"/>
  <c r="N1219" i="17"/>
  <c r="N105" i="17"/>
  <c r="N120" i="17"/>
  <c r="N474" i="17"/>
  <c r="N489" i="17"/>
  <c r="N836" i="17"/>
  <c r="N848" i="17"/>
  <c r="N860" i="17"/>
  <c r="N1208" i="17"/>
  <c r="N1220" i="17"/>
  <c r="N106" i="17"/>
  <c r="N121" i="17"/>
  <c r="N475" i="17"/>
  <c r="N490" i="17"/>
  <c r="N837" i="17"/>
  <c r="N849" i="17"/>
  <c r="N861" i="17"/>
  <c r="N1209" i="17"/>
  <c r="N1221" i="17"/>
  <c r="N107" i="17"/>
  <c r="N125" i="17"/>
  <c r="N476" i="17"/>
  <c r="N491" i="17"/>
  <c r="N838" i="17"/>
  <c r="N850" i="17"/>
  <c r="N862" i="17"/>
  <c r="N1201" i="17"/>
  <c r="N1571" i="17"/>
  <c r="N1589" i="17"/>
  <c r="N1940" i="17"/>
  <c r="N1955" i="17"/>
  <c r="N2309" i="17"/>
  <c r="N2668" i="17"/>
  <c r="N2682" i="17"/>
  <c r="N3028" i="17"/>
  <c r="N3042" i="17"/>
  <c r="N3402" i="17"/>
  <c r="N3416" i="17"/>
  <c r="N1210" i="17"/>
  <c r="N1572" i="17"/>
  <c r="N1590" i="17"/>
  <c r="N1941" i="17"/>
  <c r="N1956" i="17"/>
  <c r="N2310" i="17"/>
  <c r="N1211" i="17"/>
  <c r="N1573" i="17"/>
  <c r="N1591" i="17"/>
  <c r="N1942" i="17"/>
  <c r="N1957" i="17"/>
  <c r="N2311" i="17"/>
  <c r="N2670" i="17"/>
  <c r="N2684" i="17"/>
  <c r="N3030" i="17"/>
  <c r="N3044" i="17"/>
  <c r="N477" i="17"/>
  <c r="N839" i="17"/>
  <c r="N1212" i="17"/>
  <c r="N1577" i="17"/>
  <c r="N1592" i="17"/>
  <c r="N1943" i="17"/>
  <c r="N478" i="17"/>
  <c r="N840" i="17"/>
  <c r="N1213" i="17"/>
  <c r="N1578" i="17"/>
  <c r="N1593" i="17"/>
  <c r="N1929" i="17"/>
  <c r="N1944" i="17"/>
  <c r="N479" i="17"/>
  <c r="N841" i="17"/>
  <c r="N1222" i="17"/>
  <c r="N1579" i="17"/>
  <c r="N108" i="17"/>
  <c r="N492" i="17"/>
  <c r="N851" i="17"/>
  <c r="N1223" i="17"/>
  <c r="N1565" i="17"/>
  <c r="N1580" i="17"/>
  <c r="N109" i="17"/>
  <c r="N493" i="17"/>
  <c r="N852" i="17"/>
  <c r="N1224" i="17"/>
  <c r="N1566" i="17"/>
  <c r="N1581" i="17"/>
  <c r="N127" i="17"/>
  <c r="N1199" i="17"/>
  <c r="N1569" i="17"/>
  <c r="N1584" i="17"/>
  <c r="N1938" i="17"/>
  <c r="N1953" i="17"/>
  <c r="N128" i="17"/>
  <c r="N1200" i="17"/>
  <c r="N113" i="17"/>
  <c r="N497" i="17"/>
  <c r="N1932" i="17"/>
  <c r="N2313" i="17"/>
  <c r="N2674" i="17"/>
  <c r="N3036" i="17"/>
  <c r="N3054" i="17"/>
  <c r="N3397" i="17"/>
  <c r="N3414" i="17"/>
  <c r="N3037" i="17"/>
  <c r="N3400" i="17"/>
  <c r="N3033" i="17"/>
  <c r="N126" i="17"/>
  <c r="N1933" i="17"/>
  <c r="N2314" i="17"/>
  <c r="N2659" i="17"/>
  <c r="N2675" i="17"/>
  <c r="N3415" i="17"/>
  <c r="N2304" i="17"/>
  <c r="N2687" i="17"/>
  <c r="N853" i="17"/>
  <c r="N1567" i="17"/>
  <c r="N1937" i="17"/>
  <c r="N2297" i="17"/>
  <c r="N2315" i="17"/>
  <c r="N2660" i="17"/>
  <c r="N2676" i="17"/>
  <c r="N3040" i="17"/>
  <c r="N3401" i="17"/>
  <c r="N3417" i="17"/>
  <c r="N3418" i="17"/>
  <c r="N3404" i="17"/>
  <c r="N1954" i="17"/>
  <c r="N2671" i="17"/>
  <c r="N1568" i="17"/>
  <c r="N1939" i="17"/>
  <c r="N2298" i="17"/>
  <c r="N2316" i="17"/>
  <c r="N2661" i="17"/>
  <c r="N2677" i="17"/>
  <c r="N3041" i="17"/>
  <c r="N3403" i="17"/>
  <c r="N3043" i="17"/>
  <c r="N1570" i="17"/>
  <c r="N1945" i="17"/>
  <c r="N2299" i="17"/>
  <c r="N2317" i="17"/>
  <c r="N2662" i="17"/>
  <c r="N2680" i="17"/>
  <c r="N3419" i="17"/>
  <c r="N1582" i="17"/>
  <c r="N1949" i="17"/>
  <c r="N2300" i="17"/>
  <c r="N2321" i="17"/>
  <c r="N2663" i="17"/>
  <c r="N2681" i="17"/>
  <c r="N3025" i="17"/>
  <c r="N3045" i="17"/>
  <c r="N3390" i="17"/>
  <c r="N3405" i="17"/>
  <c r="N1583" i="17"/>
  <c r="N1950" i="17"/>
  <c r="N2301" i="17"/>
  <c r="N2322" i="17"/>
  <c r="N2664" i="17"/>
  <c r="N2683" i="17"/>
  <c r="N3029" i="17"/>
  <c r="N3046" i="17"/>
  <c r="N3391" i="17"/>
  <c r="N3406" i="17"/>
  <c r="N1198" i="17"/>
  <c r="N1585" i="17"/>
  <c r="N1951" i="17"/>
  <c r="N2302" i="17"/>
  <c r="N2323" i="17"/>
  <c r="N2665" i="17"/>
  <c r="N2685" i="17"/>
  <c r="N3031" i="17"/>
  <c r="N3047" i="17"/>
  <c r="N3392" i="17"/>
  <c r="N3407" i="17"/>
  <c r="N1225" i="17"/>
  <c r="N1952" i="17"/>
  <c r="N2303" i="17"/>
  <c r="N2669" i="17"/>
  <c r="N2686" i="17"/>
  <c r="N3032" i="17"/>
  <c r="N3048" i="17"/>
  <c r="N3393" i="17"/>
  <c r="N3408" i="17"/>
  <c r="N1930" i="17"/>
  <c r="N2305" i="17"/>
  <c r="N2672" i="17"/>
  <c r="N2688" i="17"/>
  <c r="N3034" i="17"/>
  <c r="N3052" i="17"/>
  <c r="N3395" i="17"/>
  <c r="N3412" i="17"/>
  <c r="N1931" i="17"/>
  <c r="N2312" i="17"/>
  <c r="N2673" i="17"/>
  <c r="N3053" i="17"/>
  <c r="N3394" i="17"/>
  <c r="N3396" i="17"/>
  <c r="N3413" i="17"/>
  <c r="N3409" i="17"/>
  <c r="N3035" i="17"/>
  <c r="N3049" i="17"/>
  <c r="N230" i="17"/>
  <c r="N242" i="17"/>
  <c r="N254" i="17"/>
  <c r="N231" i="17"/>
  <c r="N243" i="17"/>
  <c r="N255" i="17"/>
  <c r="N232" i="17"/>
  <c r="N244" i="17"/>
  <c r="N225" i="17"/>
  <c r="N240" i="17"/>
  <c r="N590" i="17"/>
  <c r="N602" i="17"/>
  <c r="N614" i="17"/>
  <c r="N962" i="17"/>
  <c r="N974" i="17"/>
  <c r="N1322" i="17"/>
  <c r="N1334" i="17"/>
  <c r="N1346" i="17"/>
  <c r="N1694" i="17"/>
  <c r="N1706" i="17"/>
  <c r="N2054" i="17"/>
  <c r="N2066" i="17"/>
  <c r="N2078" i="17"/>
  <c r="N2426" i="17"/>
  <c r="N2438" i="17"/>
  <c r="N2786" i="17"/>
  <c r="N2798" i="17"/>
  <c r="N2810" i="17"/>
  <c r="N3158" i="17"/>
  <c r="N3170" i="17"/>
  <c r="N3518" i="17"/>
  <c r="N226" i="17"/>
  <c r="N241" i="17"/>
  <c r="N591" i="17"/>
  <c r="N603" i="17"/>
  <c r="N615" i="17"/>
  <c r="N963" i="17"/>
  <c r="N975" i="17"/>
  <c r="N1323" i="17"/>
  <c r="N1335" i="17"/>
  <c r="N1347" i="17"/>
  <c r="N1695" i="17"/>
  <c r="N1707" i="17"/>
  <c r="N2055" i="17"/>
  <c r="N2067" i="17"/>
  <c r="N2079" i="17"/>
  <c r="N2427" i="17"/>
  <c r="N2439" i="17"/>
  <c r="N2787" i="17"/>
  <c r="N2799" i="17"/>
  <c r="N2811" i="17"/>
  <c r="N3147" i="17"/>
  <c r="N3159" i="17"/>
  <c r="N3171" i="17"/>
  <c r="N3519" i="17"/>
  <c r="N227" i="17"/>
  <c r="N245" i="17"/>
  <c r="N592" i="17"/>
  <c r="N604" i="17"/>
  <c r="N616" i="17"/>
  <c r="N964" i="17"/>
  <c r="N976" i="17"/>
  <c r="N1324" i="17"/>
  <c r="N1336" i="17"/>
  <c r="N1348" i="17"/>
  <c r="N1696" i="17"/>
  <c r="N1708" i="17"/>
  <c r="N2056" i="17"/>
  <c r="N2068" i="17"/>
  <c r="N2080" i="17"/>
  <c r="N2416" i="17"/>
  <c r="N2428" i="17"/>
  <c r="N2440" i="17"/>
  <c r="N228" i="17"/>
  <c r="N246" i="17"/>
  <c r="N593" i="17"/>
  <c r="N605" i="17"/>
  <c r="N617" i="17"/>
  <c r="N965" i="17"/>
  <c r="N977" i="17"/>
  <c r="N1325" i="17"/>
  <c r="N1337" i="17"/>
  <c r="N1349" i="17"/>
  <c r="N229" i="17"/>
  <c r="N247" i="17"/>
  <c r="N594" i="17"/>
  <c r="N606" i="17"/>
  <c r="N618" i="17"/>
  <c r="N966" i="17"/>
  <c r="N978" i="17"/>
  <c r="N1326" i="17"/>
  <c r="N1338" i="17"/>
  <c r="N1350" i="17"/>
  <c r="N233" i="17"/>
  <c r="N248" i="17"/>
  <c r="N595" i="17"/>
  <c r="N607" i="17"/>
  <c r="N619" i="17"/>
  <c r="N955" i="17"/>
  <c r="N967" i="17"/>
  <c r="N979" i="17"/>
  <c r="N1327" i="17"/>
  <c r="N1339" i="17"/>
  <c r="N234" i="17"/>
  <c r="N249" i="17"/>
  <c r="N596" i="17"/>
  <c r="N608" i="17"/>
  <c r="N620" i="17"/>
  <c r="N956" i="17"/>
  <c r="N968" i="17"/>
  <c r="N980" i="17"/>
  <c r="N1328" i="17"/>
  <c r="N1340" i="17"/>
  <c r="N235" i="17"/>
  <c r="N250" i="17"/>
  <c r="N597" i="17"/>
  <c r="N609" i="17"/>
  <c r="N957" i="17"/>
  <c r="N969" i="17"/>
  <c r="N981" i="17"/>
  <c r="N1329" i="17"/>
  <c r="N1341" i="17"/>
  <c r="N236" i="17"/>
  <c r="N251" i="17"/>
  <c r="N598" i="17"/>
  <c r="N610" i="17"/>
  <c r="N958" i="17"/>
  <c r="N970" i="17"/>
  <c r="N982" i="17"/>
  <c r="N971" i="17"/>
  <c r="N1345" i="17"/>
  <c r="N1700" i="17"/>
  <c r="N1715" i="17"/>
  <c r="N2051" i="17"/>
  <c r="N2069" i="17"/>
  <c r="N2420" i="17"/>
  <c r="N2435" i="17"/>
  <c r="N2782" i="17"/>
  <c r="N2796" i="17"/>
  <c r="N3156" i="17"/>
  <c r="N3172" i="17"/>
  <c r="N3516" i="17"/>
  <c r="N3530" i="17"/>
  <c r="N3542" i="17"/>
  <c r="N972" i="17"/>
  <c r="N1686" i="17"/>
  <c r="N1701" i="17"/>
  <c r="N1716" i="17"/>
  <c r="N2052" i="17"/>
  <c r="N2070" i="17"/>
  <c r="N2421" i="17"/>
  <c r="N2436" i="17"/>
  <c r="N973" i="17"/>
  <c r="N1687" i="17"/>
  <c r="N1702" i="17"/>
  <c r="N2053" i="17"/>
  <c r="N2071" i="17"/>
  <c r="N2422" i="17"/>
  <c r="N2437" i="17"/>
  <c r="N2784" i="17"/>
  <c r="N2800" i="17"/>
  <c r="N3160" i="17"/>
  <c r="N3174" i="17"/>
  <c r="N599" i="17"/>
  <c r="N983" i="17"/>
  <c r="N1320" i="17"/>
  <c r="N1688" i="17"/>
  <c r="N1703" i="17"/>
  <c r="N600" i="17"/>
  <c r="N984" i="17"/>
  <c r="N1321" i="17"/>
  <c r="N1689" i="17"/>
  <c r="N1704" i="17"/>
  <c r="N601" i="17"/>
  <c r="N985" i="17"/>
  <c r="N1330" i="17"/>
  <c r="N1690" i="17"/>
  <c r="N1705" i="17"/>
  <c r="N237" i="17"/>
  <c r="N611" i="17"/>
  <c r="N1331" i="17"/>
  <c r="N1691" i="17"/>
  <c r="N1709" i="17"/>
  <c r="N238" i="17"/>
  <c r="N612" i="17"/>
  <c r="N1332" i="17"/>
  <c r="N1692" i="17"/>
  <c r="N1710" i="17"/>
  <c r="N253" i="17"/>
  <c r="N960" i="17"/>
  <c r="N1343" i="17"/>
  <c r="N1698" i="17"/>
  <c r="N1713" i="17"/>
  <c r="N2064" i="17"/>
  <c r="N961" i="17"/>
  <c r="N2072" i="17"/>
  <c r="N2418" i="17"/>
  <c r="N2442" i="17"/>
  <c r="N2794" i="17"/>
  <c r="N3157" i="17"/>
  <c r="N3176" i="17"/>
  <c r="N3524" i="17"/>
  <c r="N3537" i="17"/>
  <c r="N3161" i="17"/>
  <c r="N3525" i="17"/>
  <c r="N2073" i="17"/>
  <c r="N2419" i="17"/>
  <c r="N2443" i="17"/>
  <c r="N2795" i="17"/>
  <c r="N3177" i="17"/>
  <c r="N3538" i="17"/>
  <c r="N2062" i="17"/>
  <c r="N2433" i="17"/>
  <c r="N2791" i="17"/>
  <c r="N1333" i="17"/>
  <c r="N1693" i="17"/>
  <c r="N2074" i="17"/>
  <c r="N2423" i="17"/>
  <c r="N2444" i="17"/>
  <c r="N2797" i="17"/>
  <c r="N3162" i="17"/>
  <c r="N3526" i="17"/>
  <c r="N3539" i="17"/>
  <c r="N2781" i="17"/>
  <c r="N2801" i="17"/>
  <c r="N3527" i="17"/>
  <c r="N3540" i="17"/>
  <c r="N3164" i="17"/>
  <c r="N3528" i="17"/>
  <c r="N1342" i="17"/>
  <c r="N1697" i="17"/>
  <c r="N2075" i="17"/>
  <c r="N2424" i="17"/>
  <c r="N2445" i="17"/>
  <c r="N3163" i="17"/>
  <c r="N3512" i="17"/>
  <c r="N3513" i="17"/>
  <c r="N239" i="17"/>
  <c r="N613" i="17"/>
  <c r="N1344" i="17"/>
  <c r="N1699" i="17"/>
  <c r="N2057" i="17"/>
  <c r="N2076" i="17"/>
  <c r="N2425" i="17"/>
  <c r="N2446" i="17"/>
  <c r="N2783" i="17"/>
  <c r="N2802" i="17"/>
  <c r="N3148" i="17"/>
  <c r="N3541" i="17"/>
  <c r="N252" i="17"/>
  <c r="N1711" i="17"/>
  <c r="N2058" i="17"/>
  <c r="N2077" i="17"/>
  <c r="N2429" i="17"/>
  <c r="N2785" i="17"/>
  <c r="N2803" i="17"/>
  <c r="N3149" i="17"/>
  <c r="N3165" i="17"/>
  <c r="N3514" i="17"/>
  <c r="N3529" i="17"/>
  <c r="N1712" i="17"/>
  <c r="N2059" i="17"/>
  <c r="N2081" i="17"/>
  <c r="N2430" i="17"/>
  <c r="N2788" i="17"/>
  <c r="N2804" i="17"/>
  <c r="N3150" i="17"/>
  <c r="N3166" i="17"/>
  <c r="N3515" i="17"/>
  <c r="N3531" i="17"/>
  <c r="N2807" i="17"/>
  <c r="N959" i="17"/>
  <c r="N1714" i="17"/>
  <c r="N2060" i="17"/>
  <c r="N2431" i="17"/>
  <c r="N2789" i="17"/>
  <c r="N2805" i="17"/>
  <c r="N3151" i="17"/>
  <c r="N3167" i="17"/>
  <c r="N3517" i="17"/>
  <c r="N3532" i="17"/>
  <c r="N2061" i="17"/>
  <c r="N2432" i="17"/>
  <c r="N2790" i="17"/>
  <c r="N2806" i="17"/>
  <c r="N3152" i="17"/>
  <c r="N3168" i="17"/>
  <c r="N3520" i="17"/>
  <c r="N3533" i="17"/>
  <c r="N2063" i="17"/>
  <c r="N2434" i="17"/>
  <c r="N2792" i="17"/>
  <c r="N2808" i="17"/>
  <c r="N3154" i="17"/>
  <c r="N3173" i="17"/>
  <c r="N3522" i="17"/>
  <c r="N3535" i="17"/>
  <c r="N2065" i="17"/>
  <c r="N2417" i="17"/>
  <c r="N2441" i="17"/>
  <c r="N3155" i="17"/>
  <c r="N3536" i="17"/>
  <c r="N3169" i="17"/>
  <c r="N2793" i="17"/>
  <c r="N2809" i="17"/>
  <c r="N3521" i="17"/>
  <c r="N3523" i="17"/>
  <c r="N3175" i="17"/>
  <c r="N3534" i="17"/>
  <c r="N3153" i="17"/>
  <c r="E30" i="19"/>
  <c r="P66" i="7"/>
  <c r="P65" i="7"/>
  <c r="R137" i="12"/>
  <c r="O10" i="10" s="1"/>
  <c r="H137" i="12"/>
  <c r="G10" i="10" s="1"/>
  <c r="Q137" i="12"/>
  <c r="N10" i="10" s="1"/>
  <c r="G137" i="12"/>
  <c r="F10" i="10" s="1"/>
  <c r="F137" i="12"/>
  <c r="E10" i="10" s="1"/>
  <c r="P137" i="12"/>
  <c r="M10" i="10" s="1"/>
  <c r="O137" i="12"/>
  <c r="L10" i="10" s="1"/>
  <c r="N137" i="12"/>
  <c r="K10" i="10" s="1"/>
  <c r="L137" i="12"/>
  <c r="J10" i="10" s="1"/>
  <c r="K137" i="12"/>
  <c r="I10" i="10" s="1"/>
  <c r="J137" i="12"/>
  <c r="H10" i="10" s="1"/>
  <c r="R148" i="12"/>
  <c r="O148" i="12"/>
  <c r="L148" i="12"/>
  <c r="J148" i="12"/>
  <c r="F148" i="12"/>
  <c r="Q148" i="12"/>
  <c r="N148" i="12"/>
  <c r="G148" i="12"/>
  <c r="P148" i="12"/>
  <c r="K148" i="12"/>
  <c r="H148" i="12"/>
  <c r="E65" i="19" l="1"/>
  <c r="N48" i="7"/>
  <c r="G65" i="19"/>
  <c r="I65" i="19"/>
  <c r="I30" i="19"/>
  <c r="G30" i="19"/>
  <c r="G29" i="19" s="1"/>
  <c r="Q10" i="10"/>
  <c r="I29" i="19" l="1"/>
  <c r="I33" i="20"/>
  <c r="D106" i="12"/>
  <c r="P106" i="12" s="1"/>
  <c r="H63" i="19" l="1"/>
  <c r="H25" i="19"/>
  <c r="L72" i="11"/>
  <c r="L71" i="11"/>
  <c r="Q106" i="12" s="1"/>
  <c r="H62" i="19" l="1"/>
  <c r="E47" i="11"/>
  <c r="G14" i="11" s="1"/>
  <c r="F47" i="11" l="1"/>
  <c r="G47" i="11"/>
  <c r="L57" i="11" l="1"/>
  <c r="L58" i="11"/>
  <c r="L59" i="11"/>
  <c r="L60" i="11"/>
  <c r="L61" i="11"/>
  <c r="L62" i="11"/>
  <c r="L63" i="11"/>
  <c r="L64" i="11"/>
  <c r="L65" i="11"/>
  <c r="L66" i="11"/>
  <c r="L67" i="11"/>
  <c r="L68" i="11"/>
  <c r="L69" i="11"/>
  <c r="L70" i="11"/>
  <c r="Q99" i="12" l="1"/>
  <c r="Q100" i="12"/>
  <c r="K70" i="11"/>
  <c r="K69" i="11"/>
  <c r="M69" i="11" s="1"/>
  <c r="O69" i="11" s="1"/>
  <c r="K68" i="11"/>
  <c r="M68" i="11" s="1"/>
  <c r="O68" i="11" s="1"/>
  <c r="K67" i="11"/>
  <c r="M67" i="11" s="1"/>
  <c r="O67" i="11" s="1"/>
  <c r="K66" i="11"/>
  <c r="M66" i="11" s="1"/>
  <c r="O66" i="11" s="1"/>
  <c r="K65" i="11"/>
  <c r="K64" i="11"/>
  <c r="M64" i="11" s="1"/>
  <c r="O64" i="11" s="1"/>
  <c r="K63" i="11"/>
  <c r="M63" i="11" s="1"/>
  <c r="O63" i="11" s="1"/>
  <c r="K62" i="11"/>
  <c r="M62" i="11" s="1"/>
  <c r="O62" i="11" s="1"/>
  <c r="K61" i="11"/>
  <c r="M61" i="11" s="1"/>
  <c r="O61" i="11" s="1"/>
  <c r="K60" i="11"/>
  <c r="M60" i="11" s="1"/>
  <c r="O60" i="11" s="1"/>
  <c r="K59" i="11"/>
  <c r="M59" i="11" s="1"/>
  <c r="O59" i="11" s="1"/>
  <c r="P56" i="12" s="1"/>
  <c r="K58" i="11"/>
  <c r="M58" i="11" s="1"/>
  <c r="O58" i="11" s="1"/>
  <c r="K57" i="11"/>
  <c r="M57" i="11" s="1"/>
  <c r="O57" i="11" s="1"/>
  <c r="K56" i="11"/>
  <c r="M56" i="11" s="1"/>
  <c r="O56" i="11" s="1"/>
  <c r="M65" i="11" l="1"/>
  <c r="O65" i="11" s="1"/>
  <c r="D36" i="12" s="1"/>
  <c r="L105" i="12"/>
  <c r="M70" i="11"/>
  <c r="O70" i="11" s="1"/>
  <c r="D35" i="12"/>
  <c r="F35" i="12"/>
  <c r="M73" i="11"/>
  <c r="D33" i="12" s="1"/>
  <c r="P41" i="12" s="1"/>
  <c r="P105" i="12"/>
  <c r="Q105" i="12" s="1"/>
  <c r="L115" i="12"/>
  <c r="P115" i="12" s="1"/>
  <c r="H96" i="12"/>
  <c r="H98" i="12"/>
  <c r="P98" i="12" s="1"/>
  <c r="Q98" i="12" s="1"/>
  <c r="H97" i="12"/>
  <c r="P97" i="12" s="1"/>
  <c r="Q97" i="12" s="1"/>
  <c r="Q56" i="12"/>
  <c r="L47" i="11"/>
  <c r="P75" i="12" l="1"/>
  <c r="Q75" i="12" s="1"/>
  <c r="P74" i="12"/>
  <c r="Q74" i="12" s="1"/>
  <c r="P72" i="12"/>
  <c r="Q72" i="12" s="1"/>
  <c r="P76" i="12"/>
  <c r="Q76" i="12" s="1"/>
  <c r="P73" i="12"/>
  <c r="Q73" i="12" s="1"/>
  <c r="P71" i="12"/>
  <c r="Q71" i="12" s="1"/>
  <c r="P96" i="12"/>
  <c r="F33" i="12"/>
  <c r="Q109" i="12" s="1"/>
  <c r="E26" i="19" s="1"/>
  <c r="F37" i="12"/>
  <c r="D37" i="12"/>
  <c r="F34" i="12"/>
  <c r="O73" i="11"/>
  <c r="D34" i="12"/>
  <c r="P55" i="12" s="1"/>
  <c r="P62" i="12"/>
  <c r="Q62" i="12" s="1"/>
  <c r="P65" i="12"/>
  <c r="Q65" i="12" s="1"/>
  <c r="P64" i="12"/>
  <c r="Q64" i="12" s="1"/>
  <c r="P63" i="12"/>
  <c r="Q63" i="12" s="1"/>
  <c r="P66" i="12"/>
  <c r="Q66" i="12" s="1"/>
  <c r="P61" i="12"/>
  <c r="Q61" i="12" s="1"/>
  <c r="P42" i="12"/>
  <c r="P44" i="12"/>
  <c r="P45" i="12"/>
  <c r="P46" i="12"/>
  <c r="P43" i="12"/>
  <c r="Q115" i="12" l="1"/>
  <c r="Q116" i="12"/>
  <c r="H61" i="19"/>
  <c r="Q96" i="12"/>
  <c r="Q41" i="12"/>
  <c r="Q107" i="12"/>
  <c r="Q108" i="12"/>
  <c r="Q110" i="12"/>
  <c r="Q117" i="12"/>
  <c r="E25" i="19"/>
  <c r="G25" i="19" s="1"/>
  <c r="H58" i="19"/>
  <c r="H20" i="19"/>
  <c r="I26" i="19"/>
  <c r="G26" i="19"/>
  <c r="Q42" i="12"/>
  <c r="Q55" i="12"/>
  <c r="R115" i="12"/>
  <c r="P53" i="12"/>
  <c r="Q53" i="12" s="1"/>
  <c r="P54" i="12"/>
  <c r="Q54" i="12" s="1"/>
  <c r="P81" i="12"/>
  <c r="P83" i="12"/>
  <c r="Q83" i="12" s="1"/>
  <c r="P86" i="12"/>
  <c r="Q86" i="12" s="1"/>
  <c r="P85" i="12"/>
  <c r="P84" i="12"/>
  <c r="Q84" i="12" s="1"/>
  <c r="P82" i="12"/>
  <c r="Q82" i="12" s="1"/>
  <c r="P52" i="12"/>
  <c r="Q52" i="12" s="1"/>
  <c r="P51" i="12"/>
  <c r="Q51" i="12" s="1"/>
  <c r="Q45" i="12"/>
  <c r="Q43" i="12"/>
  <c r="Q46" i="12"/>
  <c r="Q44" i="12"/>
  <c r="H21" i="19" l="1"/>
  <c r="H19" i="19" s="1"/>
  <c r="I25" i="19"/>
  <c r="Q81" i="12"/>
  <c r="H54" i="19"/>
  <c r="H59" i="19"/>
  <c r="H55" i="19"/>
  <c r="E20" i="19"/>
  <c r="G20" i="19" s="1"/>
  <c r="H60" i="19"/>
  <c r="P26" i="19"/>
  <c r="L26" i="19"/>
  <c r="N26" i="19"/>
  <c r="S26" i="19"/>
  <c r="J26" i="19"/>
  <c r="R26" i="19"/>
  <c r="M26" i="19"/>
  <c r="K26" i="19"/>
  <c r="O26" i="19"/>
  <c r="T26" i="19"/>
  <c r="Q26" i="19"/>
  <c r="U26" i="19"/>
  <c r="Q85" i="12"/>
  <c r="P66" i="6"/>
  <c r="I20" i="19" l="1"/>
  <c r="K25" i="19"/>
  <c r="I35" i="20"/>
  <c r="O83" i="6"/>
  <c r="E34" i="19"/>
  <c r="L83" i="6"/>
  <c r="N83" i="6" s="1"/>
  <c r="R25" i="19"/>
  <c r="J25" i="19"/>
  <c r="Q25" i="19"/>
  <c r="M25" i="19"/>
  <c r="U25" i="19"/>
  <c r="L25" i="19"/>
  <c r="P25" i="19"/>
  <c r="T25" i="19"/>
  <c r="N25" i="19"/>
  <c r="S25" i="19"/>
  <c r="O25" i="19"/>
  <c r="H57" i="19"/>
  <c r="E21" i="19"/>
  <c r="T20" i="19"/>
  <c r="L20" i="19"/>
  <c r="N20" i="19"/>
  <c r="P20" i="19"/>
  <c r="Q20" i="19"/>
  <c r="S20" i="19"/>
  <c r="R20" i="19"/>
  <c r="K20" i="19"/>
  <c r="U20" i="19"/>
  <c r="J20" i="19"/>
  <c r="M20" i="19"/>
  <c r="O20" i="19"/>
  <c r="S137" i="12"/>
  <c r="G34" i="19" l="1"/>
  <c r="G33" i="19" s="1"/>
  <c r="G28" i="19" s="1"/>
  <c r="I34" i="19"/>
  <c r="E28" i="19"/>
  <c r="I21" i="19"/>
  <c r="G21" i="19"/>
  <c r="G19" i="19" s="1"/>
  <c r="P48" i="6"/>
  <c r="P50" i="6" s="1"/>
  <c r="I33" i="19" l="1"/>
  <c r="I28" i="19" s="1"/>
  <c r="D28" i="19" s="1"/>
  <c r="R21" i="19"/>
  <c r="R19" i="19" s="1"/>
  <c r="K21" i="19"/>
  <c r="K19" i="19" s="1"/>
  <c r="S21" i="19"/>
  <c r="S19" i="19" s="1"/>
  <c r="N21" i="19"/>
  <c r="N19" i="19" s="1"/>
  <c r="M21" i="19"/>
  <c r="M19" i="19" s="1"/>
  <c r="P21" i="19"/>
  <c r="P19" i="19" s="1"/>
  <c r="U21" i="19"/>
  <c r="U19" i="19" s="1"/>
  <c r="L21" i="19"/>
  <c r="L19" i="19" s="1"/>
  <c r="Q21" i="19"/>
  <c r="Q19" i="19" s="1"/>
  <c r="I19" i="19"/>
  <c r="J21" i="19"/>
  <c r="J19" i="19" s="1"/>
  <c r="T21" i="19"/>
  <c r="T19" i="19" s="1"/>
  <c r="O21" i="19"/>
  <c r="O19" i="19" s="1"/>
  <c r="S148" i="12"/>
  <c r="R162" i="12" l="1"/>
  <c r="E23" i="19"/>
  <c r="P162" i="12"/>
  <c r="L91" i="12"/>
  <c r="P91" i="12" s="1"/>
  <c r="D14" i="12"/>
  <c r="P18" i="12" s="1"/>
  <c r="H45" i="19" s="1"/>
  <c r="H23" i="19" l="1"/>
  <c r="G23" i="19"/>
  <c r="I23" i="19"/>
  <c r="Q162" i="12"/>
  <c r="H24" i="19"/>
  <c r="H22" i="19" s="1"/>
  <c r="H56" i="19"/>
  <c r="H53" i="19" s="1"/>
  <c r="Q91" i="12"/>
  <c r="E24" i="19" s="1"/>
  <c r="P19" i="12"/>
  <c r="H46" i="19" s="1"/>
  <c r="P22" i="12"/>
  <c r="P21" i="12"/>
  <c r="P20" i="12"/>
  <c r="H50" i="19" s="1"/>
  <c r="P23" i="12"/>
  <c r="H52" i="19" s="1"/>
  <c r="P24" i="12"/>
  <c r="H48" i="19" s="1"/>
  <c r="H17" i="19" l="1"/>
  <c r="H47" i="19"/>
  <c r="H44" i="19" s="1"/>
  <c r="H18" i="19"/>
  <c r="H51" i="19"/>
  <c r="L107" i="10"/>
  <c r="G107" i="10"/>
  <c r="E107" i="10"/>
  <c r="H107" i="10"/>
  <c r="J107" i="10"/>
  <c r="O107" i="10"/>
  <c r="I107" i="10"/>
  <c r="D107" i="10"/>
  <c r="M107" i="10"/>
  <c r="F107" i="10"/>
  <c r="K107" i="10"/>
  <c r="N107" i="10"/>
  <c r="H49" i="19"/>
  <c r="J23" i="19"/>
  <c r="M23" i="19"/>
  <c r="P23" i="19"/>
  <c r="Q23" i="19"/>
  <c r="R23" i="19"/>
  <c r="T23" i="19"/>
  <c r="S23" i="19"/>
  <c r="L23" i="19"/>
  <c r="U23" i="19"/>
  <c r="N23" i="19"/>
  <c r="K23" i="19"/>
  <c r="O23" i="19"/>
  <c r="I32" i="20"/>
  <c r="I24" i="19"/>
  <c r="G24" i="19"/>
  <c r="G22" i="19" s="1"/>
  <c r="E15" i="19"/>
  <c r="E37" i="19" s="1"/>
  <c r="P121" i="12"/>
  <c r="Q18" i="12"/>
  <c r="Q23" i="12"/>
  <c r="Q20" i="12"/>
  <c r="Q24" i="12"/>
  <c r="Q19" i="12"/>
  <c r="Q22" i="12"/>
  <c r="E18" i="19" s="1"/>
  <c r="Q21" i="12"/>
  <c r="E17" i="19" s="1"/>
  <c r="D33" i="7"/>
  <c r="E33" i="7" s="1"/>
  <c r="H33" i="7" s="1"/>
  <c r="L33" i="7"/>
  <c r="M33" i="7" s="1"/>
  <c r="P33" i="7" s="1"/>
  <c r="H43" i="19" l="1"/>
  <c r="I18" i="19"/>
  <c r="G18" i="19"/>
  <c r="H16" i="19"/>
  <c r="H15" i="19" s="1"/>
  <c r="G17" i="19"/>
  <c r="I17" i="19"/>
  <c r="I22" i="19"/>
  <c r="Q24" i="19"/>
  <c r="Q22" i="19" s="1"/>
  <c r="S24" i="19"/>
  <c r="S22" i="19" s="1"/>
  <c r="T24" i="19"/>
  <c r="T22" i="19" s="1"/>
  <c r="L24" i="19"/>
  <c r="L22" i="19" s="1"/>
  <c r="K24" i="19"/>
  <c r="K22" i="19" s="1"/>
  <c r="J24" i="19"/>
  <c r="J22" i="19" s="1"/>
  <c r="U24" i="19"/>
  <c r="U22" i="19" s="1"/>
  <c r="P24" i="19"/>
  <c r="P22" i="19" s="1"/>
  <c r="M24" i="19"/>
  <c r="M22" i="19" s="1"/>
  <c r="O24" i="19"/>
  <c r="O22" i="19" s="1"/>
  <c r="R24" i="19"/>
  <c r="R22" i="19" s="1"/>
  <c r="N24" i="19"/>
  <c r="N22" i="19" s="1"/>
  <c r="Q121" i="12"/>
  <c r="E15" i="7"/>
  <c r="H15" i="7" s="1"/>
  <c r="E45" i="19" s="1"/>
  <c r="M15" i="7"/>
  <c r="P15" i="7" s="1"/>
  <c r="D15" i="7"/>
  <c r="L15" i="7"/>
  <c r="D20" i="7"/>
  <c r="L20" i="7"/>
  <c r="M20" i="7"/>
  <c r="P20" i="7" s="1"/>
  <c r="E52" i="19" s="1"/>
  <c r="D17" i="7"/>
  <c r="M17" i="7"/>
  <c r="P17" i="7" s="1"/>
  <c r="E50" i="19" s="1"/>
  <c r="L17" i="7"/>
  <c r="D21" i="7"/>
  <c r="L21" i="7"/>
  <c r="M18" i="7"/>
  <c r="P18" i="7" s="1"/>
  <c r="D18" i="7"/>
  <c r="L18" i="7"/>
  <c r="E18" i="7"/>
  <c r="H18" i="7" s="1"/>
  <c r="E47" i="19" s="1"/>
  <c r="D19" i="7"/>
  <c r="E16" i="7"/>
  <c r="H16" i="7" s="1"/>
  <c r="E46" i="19" s="1"/>
  <c r="L16" i="7"/>
  <c r="D16" i="7"/>
  <c r="M21" i="7"/>
  <c r="P21" i="7" s="1"/>
  <c r="L19" i="7"/>
  <c r="M19" i="7"/>
  <c r="P19" i="7" s="1"/>
  <c r="E51" i="19" s="1"/>
  <c r="M16" i="7"/>
  <c r="P16" i="7" s="1"/>
  <c r="E21" i="7"/>
  <c r="H21" i="7" s="1"/>
  <c r="E48" i="19" s="1"/>
  <c r="R21" i="12"/>
  <c r="R22" i="12"/>
  <c r="G16" i="19" l="1"/>
  <c r="G15" i="19" s="1"/>
  <c r="J17" i="19"/>
  <c r="O17" i="19"/>
  <c r="L17" i="19"/>
  <c r="M17" i="19"/>
  <c r="N17" i="19"/>
  <c r="I16" i="19"/>
  <c r="I15" i="19" s="1"/>
  <c r="I37" i="19" s="1"/>
  <c r="P17" i="19"/>
  <c r="P16" i="19" s="1"/>
  <c r="P15" i="19" s="1"/>
  <c r="P37" i="19" s="1"/>
  <c r="M96" i="19" s="1"/>
  <c r="S17" i="19"/>
  <c r="S16" i="19" s="1"/>
  <c r="S15" i="19" s="1"/>
  <c r="S37" i="19" s="1"/>
  <c r="P96" i="19" s="1"/>
  <c r="Q17" i="19"/>
  <c r="T17" i="19"/>
  <c r="K17" i="19"/>
  <c r="U17" i="19"/>
  <c r="R17" i="19"/>
  <c r="T18" i="19"/>
  <c r="R18" i="19"/>
  <c r="Q18" i="19"/>
  <c r="S18" i="19"/>
  <c r="U18" i="19"/>
  <c r="M18" i="19"/>
  <c r="N18" i="19"/>
  <c r="L18" i="19"/>
  <c r="O18" i="19"/>
  <c r="K18" i="19"/>
  <c r="J18" i="19"/>
  <c r="P18" i="19"/>
  <c r="I30" i="20"/>
  <c r="R3" i="17"/>
  <c r="H37" i="19"/>
  <c r="I31" i="20"/>
  <c r="G48" i="19"/>
  <c r="I48" i="19"/>
  <c r="G51" i="19"/>
  <c r="I51" i="19"/>
  <c r="I46" i="19"/>
  <c r="G46" i="19"/>
  <c r="I47" i="19"/>
  <c r="G47" i="19"/>
  <c r="G50" i="19"/>
  <c r="I50" i="19"/>
  <c r="I52" i="19"/>
  <c r="G52" i="19"/>
  <c r="G45" i="19"/>
  <c r="I45" i="19"/>
  <c r="R106" i="12"/>
  <c r="D40" i="7"/>
  <c r="L40" i="7"/>
  <c r="M40" i="7" s="1"/>
  <c r="P40" i="7" s="1"/>
  <c r="R117" i="12"/>
  <c r="S117" i="12" s="1"/>
  <c r="R116" i="12"/>
  <c r="L35" i="7"/>
  <c r="M35" i="7" s="1"/>
  <c r="P35" i="7" s="1"/>
  <c r="D35" i="7"/>
  <c r="D41" i="7"/>
  <c r="L41" i="7"/>
  <c r="M41" i="7" s="1"/>
  <c r="P41" i="7" s="1"/>
  <c r="R105" i="12"/>
  <c r="L39" i="7"/>
  <c r="M39" i="7" s="1"/>
  <c r="P39" i="7" s="1"/>
  <c r="D39" i="7"/>
  <c r="E39" i="7" s="1"/>
  <c r="H39" i="7" s="1"/>
  <c r="E56" i="19" s="1"/>
  <c r="L42" i="7"/>
  <c r="M42" i="7" s="1"/>
  <c r="P42" i="7" s="1"/>
  <c r="D42" i="7"/>
  <c r="D44" i="7"/>
  <c r="L44" i="7"/>
  <c r="M44" i="7" s="1"/>
  <c r="P44" i="7" s="1"/>
  <c r="R109" i="12"/>
  <c r="L43" i="7"/>
  <c r="M43" i="7" s="1"/>
  <c r="P43" i="7" s="1"/>
  <c r="D43" i="7"/>
  <c r="L34" i="7"/>
  <c r="D34" i="7"/>
  <c r="R73" i="12"/>
  <c r="R74" i="12"/>
  <c r="R75" i="12"/>
  <c r="R43" i="12"/>
  <c r="R91" i="12"/>
  <c r="R64" i="12"/>
  <c r="R63" i="12"/>
  <c r="M16" i="19" l="1"/>
  <c r="M15" i="19" s="1"/>
  <c r="M37" i="19" s="1"/>
  <c r="J96" i="19" s="1"/>
  <c r="L16" i="19"/>
  <c r="L15" i="19" s="1"/>
  <c r="L37" i="19" s="1"/>
  <c r="I96" i="19" s="1"/>
  <c r="N16" i="19"/>
  <c r="N15" i="19" s="1"/>
  <c r="N37" i="19" s="1"/>
  <c r="K96" i="19" s="1"/>
  <c r="U16" i="19"/>
  <c r="U15" i="19" s="1"/>
  <c r="U37" i="19" s="1"/>
  <c r="R96" i="19" s="1"/>
  <c r="D15" i="19"/>
  <c r="I36" i="20"/>
  <c r="O16" i="19"/>
  <c r="O15" i="19" s="1"/>
  <c r="O37" i="19" s="1"/>
  <c r="L96" i="19" s="1"/>
  <c r="R16" i="19"/>
  <c r="R15" i="19" s="1"/>
  <c r="R37" i="19" s="1"/>
  <c r="O96" i="19" s="1"/>
  <c r="J16" i="19"/>
  <c r="J15" i="19" s="1"/>
  <c r="J37" i="19" s="1"/>
  <c r="G96" i="19" s="1"/>
  <c r="K16" i="19"/>
  <c r="K15" i="19" s="1"/>
  <c r="K37" i="19" s="1"/>
  <c r="H96" i="19" s="1"/>
  <c r="Q3" i="17"/>
  <c r="G37" i="19"/>
  <c r="T16" i="19"/>
  <c r="T15" i="19" s="1"/>
  <c r="T37" i="19" s="1"/>
  <c r="Q96" i="19" s="1"/>
  <c r="Q16" i="19"/>
  <c r="Q15" i="19" s="1"/>
  <c r="Q37" i="19" s="1"/>
  <c r="N96" i="19" s="1"/>
  <c r="G49" i="19"/>
  <c r="G44" i="19"/>
  <c r="S45" i="19"/>
  <c r="L45" i="19"/>
  <c r="R45" i="19"/>
  <c r="J45" i="19"/>
  <c r="T45" i="19"/>
  <c r="Q45" i="19"/>
  <c r="K45" i="19"/>
  <c r="I44" i="19"/>
  <c r="U45" i="19"/>
  <c r="P45" i="19"/>
  <c r="O45" i="19"/>
  <c r="M45" i="19"/>
  <c r="N45" i="19"/>
  <c r="Q52" i="19"/>
  <c r="T52" i="19"/>
  <c r="P52" i="19"/>
  <c r="M52" i="19"/>
  <c r="R52" i="19"/>
  <c r="U52" i="19"/>
  <c r="S52" i="19"/>
  <c r="O52" i="19"/>
  <c r="K52" i="19"/>
  <c r="L52" i="19"/>
  <c r="J52" i="19"/>
  <c r="N52" i="19"/>
  <c r="P50" i="19"/>
  <c r="S50" i="19"/>
  <c r="M50" i="19"/>
  <c r="T50" i="19"/>
  <c r="K50" i="19"/>
  <c r="N50" i="19"/>
  <c r="Q50" i="19"/>
  <c r="R50" i="19"/>
  <c r="I49" i="19"/>
  <c r="J50" i="19"/>
  <c r="O50" i="19"/>
  <c r="U50" i="19"/>
  <c r="L50" i="19"/>
  <c r="J47" i="19"/>
  <c r="L47" i="19"/>
  <c r="R47" i="19"/>
  <c r="O47" i="19"/>
  <c r="P47" i="19"/>
  <c r="U47" i="19"/>
  <c r="K47" i="19"/>
  <c r="S47" i="19"/>
  <c r="M47" i="19"/>
  <c r="N47" i="19"/>
  <c r="Q47" i="19"/>
  <c r="T47" i="19"/>
  <c r="T46" i="19"/>
  <c r="J46" i="19"/>
  <c r="Q46" i="19"/>
  <c r="O46" i="19"/>
  <c r="R46" i="19"/>
  <c r="U46" i="19"/>
  <c r="K46" i="19"/>
  <c r="M46" i="19"/>
  <c r="L46" i="19"/>
  <c r="N46" i="19"/>
  <c r="P46" i="19"/>
  <c r="S46" i="19"/>
  <c r="J51" i="19"/>
  <c r="M51" i="19"/>
  <c r="P51" i="19"/>
  <c r="Q51" i="19"/>
  <c r="R51" i="19"/>
  <c r="N51" i="19"/>
  <c r="S51" i="19"/>
  <c r="T51" i="19"/>
  <c r="O51" i="19"/>
  <c r="L51" i="19"/>
  <c r="U51" i="19"/>
  <c r="K51" i="19"/>
  <c r="P48" i="19"/>
  <c r="U48" i="19"/>
  <c r="J48" i="19"/>
  <c r="L48" i="19"/>
  <c r="M48" i="19"/>
  <c r="Q48" i="19"/>
  <c r="O48" i="19"/>
  <c r="K48" i="19"/>
  <c r="S48" i="19"/>
  <c r="T48" i="19"/>
  <c r="R48" i="19"/>
  <c r="N48" i="19"/>
  <c r="E63" i="19"/>
  <c r="G63" i="19" s="1"/>
  <c r="G56" i="19"/>
  <c r="I56" i="19"/>
  <c r="I63" i="19"/>
  <c r="E86" i="19" s="1"/>
  <c r="D37" i="20" s="1"/>
  <c r="M34" i="7"/>
  <c r="P34" i="7" s="1"/>
  <c r="R84" i="12"/>
  <c r="R83" i="12"/>
  <c r="D30" i="7"/>
  <c r="L30" i="7"/>
  <c r="M30" i="7" s="1"/>
  <c r="P30" i="7" s="1"/>
  <c r="R44" i="12"/>
  <c r="R45" i="12"/>
  <c r="R54" i="12"/>
  <c r="R65" i="12"/>
  <c r="R1578" i="17" l="1"/>
  <c r="R728" i="17"/>
  <c r="R1064" i="17"/>
  <c r="R54" i="17"/>
  <c r="R564" i="17"/>
  <c r="R811" i="17"/>
  <c r="R2534" i="17"/>
  <c r="R336" i="17"/>
  <c r="R896" i="17"/>
  <c r="R939" i="17"/>
  <c r="R834" i="17"/>
  <c r="R442" i="17"/>
  <c r="R2738" i="17"/>
  <c r="R3453" i="17"/>
  <c r="R978" i="17"/>
  <c r="R395" i="17"/>
  <c r="R3449" i="17"/>
  <c r="R47" i="17"/>
  <c r="R300" i="17"/>
  <c r="R1938" i="17"/>
  <c r="R3322" i="17"/>
  <c r="R1436" i="17"/>
  <c r="R241" i="17"/>
  <c r="R367" i="17"/>
  <c r="R877" i="17"/>
  <c r="R2954" i="17"/>
  <c r="R2383" i="17"/>
  <c r="R308" i="17"/>
  <c r="R1837" i="17"/>
  <c r="R1602" i="17"/>
  <c r="R2684" i="17"/>
  <c r="R222" i="17"/>
  <c r="R359" i="17"/>
  <c r="R3305" i="17"/>
  <c r="R2891" i="17"/>
  <c r="R309" i="17"/>
  <c r="R2030" i="17"/>
  <c r="R392" i="17"/>
  <c r="R559" i="17"/>
  <c r="R1185" i="17"/>
  <c r="R2825" i="17"/>
  <c r="R3629" i="17"/>
  <c r="R618" i="17"/>
  <c r="R3034" i="17"/>
  <c r="R31" i="17"/>
  <c r="R424" i="17"/>
  <c r="R2577" i="17"/>
  <c r="R3609" i="17"/>
  <c r="R3080" i="17"/>
  <c r="R2185" i="17"/>
  <c r="R1950" i="17"/>
  <c r="R1267" i="17"/>
  <c r="R701" i="17"/>
  <c r="R899" i="17"/>
  <c r="R1658" i="17"/>
  <c r="R1206" i="17"/>
  <c r="R805" i="17"/>
  <c r="R1590" i="17"/>
  <c r="R132" i="17"/>
  <c r="R874" i="17"/>
  <c r="R1877" i="17"/>
  <c r="R214" i="17"/>
  <c r="R3464" i="17"/>
  <c r="R113" i="17"/>
  <c r="R466" i="17"/>
  <c r="R1192" i="17"/>
  <c r="R1633" i="17"/>
  <c r="R2080" i="17"/>
  <c r="R375" i="17"/>
  <c r="R3366" i="17"/>
  <c r="R390" i="17"/>
  <c r="R198" i="17"/>
  <c r="R3635" i="17"/>
  <c r="R264" i="17"/>
  <c r="R3403" i="17"/>
  <c r="R17" i="17"/>
  <c r="S17" i="17" s="1"/>
  <c r="R1061" i="17"/>
  <c r="R2566" i="17"/>
  <c r="R3062" i="17"/>
  <c r="R827" i="17"/>
  <c r="R387" i="17"/>
  <c r="R606" i="17"/>
  <c r="R416" i="17"/>
  <c r="R79" i="17"/>
  <c r="R229" i="17"/>
  <c r="R2041" i="17"/>
  <c r="R20" i="17"/>
  <c r="R1993" i="17"/>
  <c r="R975" i="17"/>
  <c r="R2365" i="17"/>
  <c r="R433" i="17"/>
  <c r="R155" i="17"/>
  <c r="R1367" i="17"/>
  <c r="R3398" i="17"/>
  <c r="R1693" i="17"/>
  <c r="R1268" i="17"/>
  <c r="R835" i="17"/>
  <c r="R1027" i="17"/>
  <c r="R822" i="17"/>
  <c r="R1546" i="17"/>
  <c r="R703" i="17"/>
  <c r="R557" i="17"/>
  <c r="R599" i="17"/>
  <c r="R863" i="17"/>
  <c r="R266" i="17"/>
  <c r="R35" i="17"/>
  <c r="R330" i="17"/>
  <c r="R1009" i="17"/>
  <c r="R921" i="17"/>
  <c r="R776" i="17"/>
  <c r="R860" i="17"/>
  <c r="R788" i="17"/>
  <c r="R1230" i="17"/>
  <c r="R516" i="17"/>
  <c r="R738" i="17"/>
  <c r="R502" i="17"/>
  <c r="R785" i="17"/>
  <c r="R2053" i="17"/>
  <c r="R321" i="17"/>
  <c r="R1940" i="17"/>
  <c r="R1691" i="17"/>
  <c r="R1565" i="17"/>
  <c r="R2874" i="17"/>
  <c r="R647" i="17"/>
  <c r="R154" i="17"/>
  <c r="R19" i="17"/>
  <c r="S19" i="17" s="1"/>
  <c r="R275" i="17"/>
  <c r="R1241" i="17"/>
  <c r="R592" i="17"/>
  <c r="R820" i="17"/>
  <c r="R238" i="17"/>
  <c r="R778" i="17"/>
  <c r="R570" i="17"/>
  <c r="R934" i="17"/>
  <c r="R1012" i="17"/>
  <c r="R2448" i="17"/>
  <c r="R582" i="17"/>
  <c r="R798" i="17"/>
  <c r="R72" i="17"/>
  <c r="R1224" i="17"/>
  <c r="R168" i="17"/>
  <c r="R434" i="17"/>
  <c r="R3272" i="17"/>
  <c r="R588" i="17"/>
  <c r="R613" i="17"/>
  <c r="R1700" i="17"/>
  <c r="R1591" i="17"/>
  <c r="R456" i="17"/>
  <c r="R1429" i="17"/>
  <c r="R3333" i="17"/>
  <c r="R2221" i="17"/>
  <c r="R2477" i="17"/>
  <c r="R3563" i="17"/>
  <c r="R1640" i="17"/>
  <c r="R547" i="17"/>
  <c r="R801" i="17"/>
  <c r="R82" i="17"/>
  <c r="R553" i="17"/>
  <c r="R465" i="17"/>
  <c r="R1704" i="17"/>
  <c r="R1204" i="17"/>
  <c r="R3399" i="17"/>
  <c r="R231" i="17"/>
  <c r="R2857" i="17"/>
  <c r="R984" i="17"/>
  <c r="R478" i="17"/>
  <c r="R656" i="17"/>
  <c r="R173" i="17"/>
  <c r="R488" i="17"/>
  <c r="R1706" i="17"/>
  <c r="R1553" i="17"/>
  <c r="R819" i="17"/>
  <c r="R3512" i="17"/>
  <c r="R314" i="17"/>
  <c r="R631" i="17"/>
  <c r="R84" i="17"/>
  <c r="R3413" i="17"/>
  <c r="R1748" i="17"/>
  <c r="R1210" i="17"/>
  <c r="R69" i="17"/>
  <c r="R1157" i="17"/>
  <c r="R142" i="17"/>
  <c r="R339" i="17"/>
  <c r="R228" i="17"/>
  <c r="R2425" i="17"/>
  <c r="R1678" i="17"/>
  <c r="R768" i="17"/>
  <c r="R1297" i="17"/>
  <c r="R3661" i="17"/>
  <c r="R1604" i="17"/>
  <c r="R385" i="17"/>
  <c r="R692" i="17"/>
  <c r="R581" i="17"/>
  <c r="R361" i="17"/>
  <c r="R443" i="17"/>
  <c r="R2497" i="17"/>
  <c r="R247" i="17"/>
  <c r="R1280" i="17"/>
  <c r="R505" i="17"/>
  <c r="R294" i="17"/>
  <c r="R2122" i="17"/>
  <c r="R1525" i="17"/>
  <c r="R460" i="17"/>
  <c r="R1217" i="17"/>
  <c r="R1375" i="17"/>
  <c r="R535" i="17"/>
  <c r="R731" i="17"/>
  <c r="R668" i="17"/>
  <c r="R2473" i="17"/>
  <c r="R1412" i="17"/>
  <c r="R924" i="17"/>
  <c r="R352" i="17"/>
  <c r="R493" i="17"/>
  <c r="R12" i="17"/>
  <c r="S12" i="17" s="1"/>
  <c r="R1458" i="17"/>
  <c r="R893" i="17"/>
  <c r="R2295" i="17"/>
  <c r="R324" i="17"/>
  <c r="R936" i="17"/>
  <c r="R3461" i="17"/>
  <c r="R1713" i="17"/>
  <c r="R740" i="17"/>
  <c r="R311" i="17"/>
  <c r="R857" i="17"/>
  <c r="R1715" i="17"/>
  <c r="R1712" i="17"/>
  <c r="R348" i="17"/>
  <c r="R412" i="17"/>
  <c r="R401" i="17"/>
  <c r="R2306" i="17"/>
  <c r="R2667" i="17"/>
  <c r="R2950" i="17"/>
  <c r="R1388" i="17"/>
  <c r="R1335" i="17"/>
  <c r="R3015" i="17"/>
  <c r="R451" i="17"/>
  <c r="R867" i="17"/>
  <c r="R164" i="17"/>
  <c r="R724" i="17"/>
  <c r="R2195" i="17"/>
  <c r="R337" i="17"/>
  <c r="R856" i="17"/>
  <c r="R1756" i="17"/>
  <c r="R1540" i="17"/>
  <c r="R230" i="17"/>
  <c r="R204" i="17"/>
  <c r="R1470" i="17"/>
  <c r="R525" i="17"/>
  <c r="R1039" i="17"/>
  <c r="R3128" i="17"/>
  <c r="R116" i="17"/>
  <c r="R269" i="17"/>
  <c r="R508" i="17"/>
  <c r="R370" i="17"/>
  <c r="R1736" i="17"/>
  <c r="R37" i="17"/>
  <c r="R30" i="17"/>
  <c r="R282" i="17"/>
  <c r="R1059" i="17"/>
  <c r="R1469" i="17"/>
  <c r="R2604" i="17"/>
  <c r="R927" i="17"/>
  <c r="R1614" i="17"/>
  <c r="R799" i="17"/>
  <c r="R506" i="17"/>
  <c r="R1498" i="17"/>
  <c r="R2042" i="17"/>
  <c r="R858" i="17"/>
  <c r="R2653" i="17"/>
  <c r="R305" i="17"/>
  <c r="R71" i="17"/>
  <c r="R120" i="17"/>
  <c r="R77" i="17"/>
  <c r="R1161" i="17"/>
  <c r="R2332" i="17"/>
  <c r="R683" i="17"/>
  <c r="R698" i="17"/>
  <c r="R88" i="17"/>
  <c r="R3542" i="17"/>
  <c r="R495" i="17"/>
  <c r="R151" i="17"/>
  <c r="R742" i="17"/>
  <c r="R1169" i="17"/>
  <c r="R45" i="17"/>
  <c r="R3113" i="17"/>
  <c r="R3334" i="17"/>
  <c r="R3642" i="17"/>
  <c r="R983" i="17"/>
  <c r="R175" i="17"/>
  <c r="R747" i="17"/>
  <c r="R2665" i="17"/>
  <c r="R2582" i="17"/>
  <c r="R1697" i="17"/>
  <c r="R26" i="17"/>
  <c r="R46" i="17"/>
  <c r="R104" i="17"/>
  <c r="R1542" i="17"/>
  <c r="R1989" i="17"/>
  <c r="R640" i="17"/>
  <c r="R1597" i="17"/>
  <c r="R1773" i="17"/>
  <c r="R3480" i="17"/>
  <c r="R432" i="17"/>
  <c r="R713" i="17"/>
  <c r="R276" i="17"/>
  <c r="R95" i="17"/>
  <c r="R1833" i="17"/>
  <c r="R670" i="17"/>
  <c r="R1114" i="17"/>
  <c r="R248" i="17"/>
  <c r="R2318" i="17"/>
  <c r="R1471" i="17"/>
  <c r="R114" i="17"/>
  <c r="R2755" i="17"/>
  <c r="R2749" i="17"/>
  <c r="R2034" i="17"/>
  <c r="R472" i="17"/>
  <c r="R542" i="17"/>
  <c r="R1290" i="17"/>
  <c r="R2150" i="17"/>
  <c r="R1666" i="17"/>
  <c r="R1403" i="17"/>
  <c r="R2079" i="17"/>
  <c r="R2981" i="17"/>
  <c r="R1393" i="17"/>
  <c r="R56" i="17"/>
  <c r="R2265" i="17"/>
  <c r="R739" i="17"/>
  <c r="R2750" i="17"/>
  <c r="R1616" i="17"/>
  <c r="R34" i="17"/>
  <c r="R1374" i="17"/>
  <c r="R89" i="17"/>
  <c r="R770" i="17"/>
  <c r="R1510" i="17"/>
  <c r="R864" i="17"/>
  <c r="R635" i="17"/>
  <c r="R1350" i="17"/>
  <c r="R727" i="17"/>
  <c r="R930" i="17"/>
  <c r="R1311" i="17"/>
  <c r="R1566" i="17"/>
  <c r="R748" i="17"/>
  <c r="R1171" i="17"/>
  <c r="R1208" i="17"/>
  <c r="R767" i="17"/>
  <c r="R289" i="17"/>
  <c r="R1055" i="17"/>
  <c r="R562" i="17"/>
  <c r="R1387" i="17"/>
  <c r="R1477" i="17"/>
  <c r="R3290" i="17"/>
  <c r="R450" i="17"/>
  <c r="R1850" i="17"/>
  <c r="R25" i="17"/>
  <c r="R68" i="17"/>
  <c r="R1277" i="17"/>
  <c r="R1435" i="17"/>
  <c r="R3386" i="17"/>
  <c r="R1329" i="17"/>
  <c r="R1868" i="17"/>
  <c r="R646" i="17"/>
  <c r="R362" i="17"/>
  <c r="R771" i="17"/>
  <c r="R1128" i="17"/>
  <c r="R1836" i="17"/>
  <c r="R779" i="17"/>
  <c r="R2354" i="17"/>
  <c r="R1396" i="17"/>
  <c r="R1218" i="17"/>
  <c r="R152" i="17"/>
  <c r="R2179" i="17"/>
  <c r="R1489" i="17"/>
  <c r="R444" i="17"/>
  <c r="R3217" i="17"/>
  <c r="R333" i="17"/>
  <c r="R1057" i="17"/>
  <c r="R315" i="17"/>
  <c r="R158" i="17"/>
  <c r="R840" i="17"/>
  <c r="R468" i="17"/>
  <c r="R2852" i="17"/>
  <c r="R726" i="17"/>
  <c r="R86" i="17"/>
  <c r="R1123" i="17"/>
  <c r="R1074" i="17"/>
  <c r="R1518" i="17"/>
  <c r="R209" i="17"/>
  <c r="R16" i="17"/>
  <c r="S16" i="17" s="1"/>
  <c r="R732" i="17"/>
  <c r="R285" i="17"/>
  <c r="R848" i="17"/>
  <c r="R486" i="17"/>
  <c r="R304" i="17"/>
  <c r="R2666" i="17"/>
  <c r="R1036" i="17"/>
  <c r="R1775" i="17"/>
  <c r="R2647" i="17"/>
  <c r="R63" i="17"/>
  <c r="R1366" i="17"/>
  <c r="R2112" i="17"/>
  <c r="R575" i="17"/>
  <c r="R1312" i="17"/>
  <c r="R895" i="17"/>
  <c r="R2294" i="17"/>
  <c r="R2739" i="17"/>
  <c r="R441" i="17"/>
  <c r="R3098" i="17"/>
  <c r="R721" i="17"/>
  <c r="R102" i="17"/>
  <c r="R83" i="17"/>
  <c r="R1202" i="17"/>
  <c r="R637" i="17"/>
  <c r="R587" i="17"/>
  <c r="R1725" i="17"/>
  <c r="R2056" i="17"/>
  <c r="R838" i="17"/>
  <c r="R251" i="17"/>
  <c r="R988" i="17"/>
  <c r="R527" i="17"/>
  <c r="R1701" i="17"/>
  <c r="R2049" i="17"/>
  <c r="R3178" i="17"/>
  <c r="R1562" i="17"/>
  <c r="R97" i="17"/>
  <c r="R962" i="17"/>
  <c r="R373" i="17"/>
  <c r="R1891" i="17"/>
  <c r="R203" i="17"/>
  <c r="R3215" i="17"/>
  <c r="R538" i="17"/>
  <c r="R603" i="17"/>
  <c r="R263" i="17"/>
  <c r="R1086" i="17"/>
  <c r="R918" i="17"/>
  <c r="R43" i="17"/>
  <c r="R2797" i="17"/>
  <c r="R233" i="17"/>
  <c r="R470" i="17"/>
  <c r="R250" i="17"/>
  <c r="R1506" i="17"/>
  <c r="R61" i="17"/>
  <c r="R1002" i="17"/>
  <c r="R1448" i="17"/>
  <c r="R803" i="17"/>
  <c r="R40" i="17"/>
  <c r="R2447" i="17"/>
  <c r="R492" i="17"/>
  <c r="R752" i="17"/>
  <c r="R422" i="17"/>
  <c r="R105" i="17"/>
  <c r="R185" i="17"/>
  <c r="R1766" i="17"/>
  <c r="R3309" i="17"/>
  <c r="R221" i="17"/>
  <c r="R533" i="17"/>
  <c r="R872" i="17"/>
  <c r="R942" i="17"/>
  <c r="R138" i="17"/>
  <c r="R297" i="17"/>
  <c r="R335" i="17"/>
  <c r="R1753" i="17"/>
  <c r="R723" i="17"/>
  <c r="R371" i="17"/>
  <c r="R800" i="17"/>
  <c r="R907" i="17"/>
  <c r="R711" i="17"/>
  <c r="R1112" i="17"/>
  <c r="R2793" i="17"/>
  <c r="R948" i="17"/>
  <c r="R217" i="17"/>
  <c r="R299" i="17"/>
  <c r="R2905" i="17"/>
  <c r="R14" i="17"/>
  <c r="S14" i="17" s="1"/>
  <c r="R515" i="17"/>
  <c r="R215" i="17"/>
  <c r="R360" i="17"/>
  <c r="R146" i="17"/>
  <c r="R52" i="17"/>
  <c r="R452" i="17"/>
  <c r="R2007" i="17"/>
  <c r="R892" i="17"/>
  <c r="R439" i="17"/>
  <c r="R2301" i="17"/>
  <c r="R338" i="17"/>
  <c r="R2187" i="17"/>
  <c r="R193" i="17"/>
  <c r="R55" i="17"/>
  <c r="R3601" i="17"/>
  <c r="R709" i="17"/>
  <c r="R2116" i="17"/>
  <c r="R868" i="17"/>
  <c r="R1225" i="17"/>
  <c r="R704" i="17"/>
  <c r="R223" i="17"/>
  <c r="R685" i="17"/>
  <c r="R101" i="17"/>
  <c r="R1327" i="17"/>
  <c r="R2233" i="17"/>
  <c r="R1603" i="17"/>
  <c r="R528" i="17"/>
  <c r="R117" i="17"/>
  <c r="R1279" i="17"/>
  <c r="R1508" i="17"/>
  <c r="R1611" i="17"/>
  <c r="R2882" i="17"/>
  <c r="R719" i="17"/>
  <c r="R1170" i="17"/>
  <c r="R539" i="17"/>
  <c r="R125" i="17"/>
  <c r="R2773" i="17"/>
  <c r="R3476" i="17"/>
  <c r="R754" i="17"/>
  <c r="R28" i="17"/>
  <c r="R755" i="17"/>
  <c r="R795" i="17"/>
  <c r="R2175" i="17"/>
  <c r="R1176" i="17"/>
  <c r="R694" i="17"/>
  <c r="R42" i="17"/>
  <c r="R196" i="17"/>
  <c r="R2013" i="17"/>
  <c r="R1878" i="17"/>
  <c r="R714" i="17"/>
  <c r="R2509" i="17"/>
  <c r="R625" i="17"/>
  <c r="R262" i="17"/>
  <c r="R677" i="17"/>
  <c r="R1872" i="17"/>
  <c r="R1865" i="17"/>
  <c r="R572" i="17"/>
  <c r="R212" i="17"/>
  <c r="R1219" i="17"/>
  <c r="R1583" i="17"/>
  <c r="R534" i="17"/>
  <c r="R1317" i="17"/>
  <c r="R312" i="17"/>
  <c r="R1209" i="17"/>
  <c r="R1153" i="17"/>
  <c r="R604" i="17"/>
  <c r="R808" i="17"/>
  <c r="R1035" i="17"/>
  <c r="R935" i="17"/>
  <c r="R1348" i="17"/>
  <c r="R3454" i="17"/>
  <c r="R909" i="17"/>
  <c r="R1243" i="17"/>
  <c r="R1222" i="17"/>
  <c r="R3401" i="17"/>
  <c r="R781" i="17"/>
  <c r="R917" i="17"/>
  <c r="R720" i="17"/>
  <c r="R191" i="17"/>
  <c r="R964" i="17"/>
  <c r="R130" i="17"/>
  <c r="R1244" i="17"/>
  <c r="R3585" i="17"/>
  <c r="R1266" i="17"/>
  <c r="R888" i="17"/>
  <c r="R2894" i="17"/>
  <c r="R578" i="17"/>
  <c r="R355" i="17"/>
  <c r="R220" i="17"/>
  <c r="R833" i="17"/>
  <c r="R1033" i="17"/>
  <c r="R99" i="17"/>
  <c r="R814" i="17"/>
  <c r="R107" i="17"/>
  <c r="R2869" i="17"/>
  <c r="R1422" i="17"/>
  <c r="R2010" i="17"/>
  <c r="R323" i="17"/>
  <c r="R3071" i="17"/>
  <c r="R23" i="17"/>
  <c r="R65" i="17"/>
  <c r="R227" i="17"/>
  <c r="R2969" i="17"/>
  <c r="R823" i="17"/>
  <c r="R448" i="17"/>
  <c r="R941" i="17"/>
  <c r="R405" i="17"/>
  <c r="R1988" i="17"/>
  <c r="R73" i="17"/>
  <c r="R199" i="17"/>
  <c r="R3586" i="17"/>
  <c r="R1087" i="17"/>
  <c r="R1869" i="17"/>
  <c r="R1718" i="17"/>
  <c r="R447" i="17"/>
  <c r="R531" i="17"/>
  <c r="R93" i="17"/>
  <c r="R127" i="17"/>
  <c r="R74" i="17"/>
  <c r="R1432" i="17"/>
  <c r="R852" i="17"/>
  <c r="R459" i="17"/>
  <c r="R1334" i="17"/>
  <c r="R818" i="17"/>
  <c r="R730" i="17"/>
  <c r="R1090" i="17"/>
  <c r="R257" i="17"/>
  <c r="R225" i="17"/>
  <c r="R643" i="17"/>
  <c r="R481" i="17"/>
  <c r="R1380" i="17"/>
  <c r="R3491" i="17"/>
  <c r="R671" i="17"/>
  <c r="R326" i="17"/>
  <c r="R1528" i="17"/>
  <c r="R1509" i="17"/>
  <c r="R3165" i="17"/>
  <c r="R1126" i="17"/>
  <c r="R1519" i="17"/>
  <c r="R815" i="17"/>
  <c r="R1720" i="17"/>
  <c r="R611" i="17"/>
  <c r="R2422" i="17"/>
  <c r="R388" i="17"/>
  <c r="R219" i="17"/>
  <c r="R744" i="17"/>
  <c r="R1418" i="17"/>
  <c r="R274" i="17"/>
  <c r="R3384" i="17"/>
  <c r="R2870" i="17"/>
  <c r="R2329" i="17"/>
  <c r="R1051" i="17"/>
  <c r="R2462" i="17"/>
  <c r="R2461" i="17"/>
  <c r="R1631" i="17"/>
  <c r="R1991" i="17"/>
  <c r="R1447" i="17"/>
  <c r="R306" i="17"/>
  <c r="R2649" i="17"/>
  <c r="R2881" i="17"/>
  <c r="R1659" i="17"/>
  <c r="R429" i="17"/>
  <c r="R201" i="17"/>
  <c r="R1001" i="17"/>
  <c r="R1198" i="17"/>
  <c r="R1532" i="17"/>
  <c r="R78" i="17"/>
  <c r="R400" i="17"/>
  <c r="R1138" i="17"/>
  <c r="R632" i="17"/>
  <c r="R1352" i="17"/>
  <c r="R1254" i="17"/>
  <c r="R1925" i="17"/>
  <c r="R644" i="17"/>
  <c r="R1298" i="17"/>
  <c r="R830" i="17"/>
  <c r="R320" i="17"/>
  <c r="R2374" i="17"/>
  <c r="R1459" i="17"/>
  <c r="R407" i="17"/>
  <c r="R841" i="17"/>
  <c r="R928" i="17"/>
  <c r="R3048" i="17"/>
  <c r="R2259" i="17"/>
  <c r="R2782" i="17"/>
  <c r="R386" i="17"/>
  <c r="R3069" i="17"/>
  <c r="R2980" i="17"/>
  <c r="R2143" i="17"/>
  <c r="R3387" i="17"/>
  <c r="R3638" i="17"/>
  <c r="R3549" i="17"/>
  <c r="R3005" i="17"/>
  <c r="R968" i="17"/>
  <c r="R2479" i="17"/>
  <c r="R1370" i="17"/>
  <c r="R1032" i="17"/>
  <c r="R1203" i="17"/>
  <c r="R3477" i="17"/>
  <c r="R1811" i="17"/>
  <c r="R1221" i="17"/>
  <c r="R3556" i="17"/>
  <c r="R3038" i="17"/>
  <c r="R3150" i="17"/>
  <c r="R3513" i="17"/>
  <c r="R1520" i="17"/>
  <c r="R3051" i="17"/>
  <c r="R1529" i="17"/>
  <c r="R2970" i="17"/>
  <c r="R1472" i="17"/>
  <c r="R1338" i="17"/>
  <c r="R2478" i="17"/>
  <c r="R332" i="17"/>
  <c r="R691" i="17"/>
  <c r="R2564" i="17"/>
  <c r="R3467" i="17"/>
  <c r="R106" i="17"/>
  <c r="R2389" i="17"/>
  <c r="R1569" i="17"/>
  <c r="R594" i="17"/>
  <c r="R1156" i="17"/>
  <c r="R790" i="17"/>
  <c r="R1581" i="17"/>
  <c r="R1504" i="17"/>
  <c r="R2632" i="17"/>
  <c r="R1977" i="17"/>
  <c r="R1564" i="17"/>
  <c r="R836" i="17"/>
  <c r="R722" i="17"/>
  <c r="R763" i="17"/>
  <c r="R1376" i="17"/>
  <c r="R1141" i="17"/>
  <c r="R1838" i="17"/>
  <c r="R310" i="17"/>
  <c r="R211" i="17"/>
  <c r="R1343" i="17"/>
  <c r="R906" i="17"/>
  <c r="R21" i="17"/>
  <c r="R296" i="17"/>
  <c r="R3162" i="17"/>
  <c r="R912" i="17"/>
  <c r="R2826" i="17"/>
  <c r="R523" i="17"/>
  <c r="R1013" i="17"/>
  <c r="R1272" i="17"/>
  <c r="R2276" i="17"/>
  <c r="R1743" i="17"/>
  <c r="R854" i="17"/>
  <c r="R2353" i="17"/>
  <c r="R133" i="17"/>
  <c r="R1749" i="17"/>
  <c r="R449" i="17"/>
  <c r="R750" i="17"/>
  <c r="R184" i="17"/>
  <c r="R1048" i="17"/>
  <c r="R681" i="17"/>
  <c r="R558" i="17"/>
  <c r="R1341" i="17"/>
  <c r="R1784" i="17"/>
  <c r="R129" i="17"/>
  <c r="R2798" i="17"/>
  <c r="R894" i="17"/>
  <c r="R652" i="17"/>
  <c r="R3359" i="17"/>
  <c r="R368" i="17"/>
  <c r="R861" i="17"/>
  <c r="R242" i="17"/>
  <c r="R1152" i="17"/>
  <c r="R3199" i="17"/>
  <c r="R938" i="17"/>
  <c r="R3468" i="17"/>
  <c r="R2440" i="17"/>
  <c r="R2164" i="17"/>
  <c r="R1903" i="17"/>
  <c r="R1610" i="17"/>
  <c r="R2526" i="17"/>
  <c r="R1651" i="17"/>
  <c r="R2747" i="17"/>
  <c r="R3259" i="17"/>
  <c r="R1567" i="17"/>
  <c r="R213" i="17"/>
  <c r="R1992" i="17"/>
  <c r="R3250" i="17"/>
  <c r="R3639" i="17"/>
  <c r="R3237" i="17"/>
  <c r="R1419" i="17"/>
  <c r="R1823" i="17"/>
  <c r="R1181" i="17"/>
  <c r="R890" i="17"/>
  <c r="R2748" i="17"/>
  <c r="R3327" i="17"/>
  <c r="R1687" i="17"/>
  <c r="R3361" i="17"/>
  <c r="R15" i="17"/>
  <c r="S15" i="17" s="1"/>
  <c r="R3321" i="17"/>
  <c r="R1107" i="17"/>
  <c r="R1199" i="17"/>
  <c r="R3233" i="17"/>
  <c r="R2679" i="17"/>
  <c r="R2068" i="17"/>
  <c r="R2262" i="17"/>
  <c r="R3370" i="17"/>
  <c r="R210" i="17"/>
  <c r="R676" i="17"/>
  <c r="R103" i="17"/>
  <c r="R889" i="17"/>
  <c r="R189" i="17"/>
  <c r="R1673" i="17"/>
  <c r="R1346" i="17"/>
  <c r="R496" i="17"/>
  <c r="R600" i="17"/>
  <c r="R1371" i="17"/>
  <c r="R3191" i="17"/>
  <c r="R545" i="17"/>
  <c r="R661" i="17"/>
  <c r="R1707" i="17"/>
  <c r="R334" i="17"/>
  <c r="R756" i="17"/>
  <c r="R163" i="17"/>
  <c r="R1689" i="17"/>
  <c r="R239" i="17"/>
  <c r="R953" i="17"/>
  <c r="R499" i="17"/>
  <c r="R1511" i="17"/>
  <c r="R1807" i="17"/>
  <c r="R1923" i="17"/>
  <c r="R2110" i="17"/>
  <c r="R1134" i="17"/>
  <c r="R3543" i="17"/>
  <c r="R2833" i="17"/>
  <c r="R2074" i="17"/>
  <c r="R543" i="17"/>
  <c r="R1085" i="17"/>
  <c r="R50" i="17"/>
  <c r="R1097" i="17"/>
  <c r="R1314" i="17"/>
  <c r="R1968" i="17"/>
  <c r="R2677" i="17"/>
  <c r="R2341" i="17"/>
  <c r="R1556" i="17"/>
  <c r="R1303" i="17"/>
  <c r="R271" i="17"/>
  <c r="R1322" i="17"/>
  <c r="R1921" i="17"/>
  <c r="R265" i="17"/>
  <c r="R937" i="17"/>
  <c r="R205" i="17"/>
  <c r="R2173" i="17"/>
  <c r="R916" i="17"/>
  <c r="R343" i="17"/>
  <c r="R131" i="17"/>
  <c r="R463" i="17"/>
  <c r="R1861" i="17"/>
  <c r="R3313" i="17"/>
  <c r="R849" i="17"/>
  <c r="R987" i="17"/>
  <c r="R2570" i="17"/>
  <c r="R3041" i="17"/>
  <c r="R2475" i="17"/>
  <c r="R794" i="17"/>
  <c r="R3369" i="17"/>
  <c r="R622" i="17"/>
  <c r="R2685" i="17"/>
  <c r="R1995" i="17"/>
  <c r="R1423" i="17"/>
  <c r="R2293" i="17"/>
  <c r="R489" i="17"/>
  <c r="R3312" i="17"/>
  <c r="R3074" i="17"/>
  <c r="R3011" i="17"/>
  <c r="R3105" i="17"/>
  <c r="R3057" i="17"/>
  <c r="R3311" i="17"/>
  <c r="R3073" i="17"/>
  <c r="R3167" i="17"/>
  <c r="R2376" i="17"/>
  <c r="R2194" i="17"/>
  <c r="R2536" i="17"/>
  <c r="R513" i="17"/>
  <c r="R911" i="17"/>
  <c r="R11" i="17"/>
  <c r="S11" i="17" s="1"/>
  <c r="R1896" i="17"/>
  <c r="R3070" i="17"/>
  <c r="R1026" i="17"/>
  <c r="R1258" i="17"/>
  <c r="R2506" i="17"/>
  <c r="R483" i="17"/>
  <c r="R1474" i="17"/>
  <c r="R1663" i="17"/>
  <c r="R2915" i="17"/>
  <c r="R160" i="17"/>
  <c r="R1062" i="17"/>
  <c r="R161" i="17"/>
  <c r="R1867" i="17"/>
  <c r="R501" i="17"/>
  <c r="R2617" i="17"/>
  <c r="R967" i="17"/>
  <c r="R1133" i="17"/>
  <c r="R226" i="17"/>
  <c r="R574" i="17"/>
  <c r="R1739" i="17"/>
  <c r="R245" i="17"/>
  <c r="R1965" i="17"/>
  <c r="R418" i="17"/>
  <c r="R1083" i="17"/>
  <c r="R759" i="17"/>
  <c r="R1856" i="17"/>
  <c r="R1555" i="17"/>
  <c r="R2319" i="17"/>
  <c r="R1075" i="17"/>
  <c r="R1163" i="17"/>
  <c r="R3261" i="17"/>
  <c r="R1106" i="17"/>
  <c r="R1359" i="17"/>
  <c r="R2936" i="17"/>
  <c r="R1745" i="17"/>
  <c r="R1111" i="17"/>
  <c r="R3377" i="17"/>
  <c r="R642" i="17"/>
  <c r="R2618" i="17"/>
  <c r="R298" i="17"/>
  <c r="R2565" i="17"/>
  <c r="R112" i="17"/>
  <c r="R474" i="17"/>
  <c r="R913" i="17"/>
  <c r="R346" i="17"/>
  <c r="R286" i="17"/>
  <c r="R497" i="17"/>
  <c r="R1237" i="17"/>
  <c r="R3630" i="17"/>
  <c r="R2413" i="17"/>
  <c r="R520" i="17"/>
  <c r="R1282" i="17"/>
  <c r="R423" i="17"/>
  <c r="R1788" i="17"/>
  <c r="R126" i="17"/>
  <c r="R1849" i="17"/>
  <c r="R2408" i="17"/>
  <c r="R2820" i="17"/>
  <c r="R3605" i="17"/>
  <c r="R1239" i="17"/>
  <c r="R2114" i="17"/>
  <c r="R75" i="17"/>
  <c r="R2602" i="17"/>
  <c r="R1321" i="17"/>
  <c r="R3592" i="17"/>
  <c r="R3121" i="17"/>
  <c r="R3100" i="17"/>
  <c r="R2629" i="17"/>
  <c r="R925" i="17"/>
  <c r="R3465" i="17"/>
  <c r="R1079" i="17"/>
  <c r="R2361" i="17"/>
  <c r="R2663" i="17"/>
  <c r="R1575" i="17"/>
  <c r="R544" i="17"/>
  <c r="R2508" i="17"/>
  <c r="R2676" i="17"/>
  <c r="R1417" i="17"/>
  <c r="R3506" i="17"/>
  <c r="R3251" i="17"/>
  <c r="R2346" i="17"/>
  <c r="R1834" i="17"/>
  <c r="R2621" i="17"/>
  <c r="R2873" i="17"/>
  <c r="R1302" i="17"/>
  <c r="R1594" i="17"/>
  <c r="R2290" i="17"/>
  <c r="R1536" i="17"/>
  <c r="R3525" i="17"/>
  <c r="R1798" i="17"/>
  <c r="R1041" i="17"/>
  <c r="R651" i="17"/>
  <c r="R716" i="17"/>
  <c r="R1724" i="17"/>
  <c r="R736" i="17"/>
  <c r="R3662" i="17"/>
  <c r="R1453" i="17"/>
  <c r="R2904" i="17"/>
  <c r="R246" i="17"/>
  <c r="R340" i="17"/>
  <c r="R2761" i="17"/>
  <c r="R2002" i="17"/>
  <c r="R687" i="17"/>
  <c r="R484" i="17"/>
  <c r="R2453" i="17"/>
  <c r="R2250" i="17"/>
  <c r="R870" i="17"/>
  <c r="R440" i="17"/>
  <c r="R517" i="17"/>
  <c r="R926" i="17"/>
  <c r="R1428" i="17"/>
  <c r="R415" i="17"/>
  <c r="R344" i="17"/>
  <c r="R1117" i="17"/>
  <c r="R278" i="17"/>
  <c r="R3061" i="17"/>
  <c r="R1545" i="17"/>
  <c r="R1570" i="17"/>
  <c r="R2841" i="17"/>
  <c r="R2348" i="17"/>
  <c r="R1598" i="17"/>
  <c r="R1252" i="17"/>
  <c r="R1692" i="17"/>
  <c r="R3010" i="17"/>
  <c r="R256" i="17"/>
  <c r="R2540" i="17"/>
  <c r="R540" i="17"/>
  <c r="R985" i="17"/>
  <c r="R2031" i="17"/>
  <c r="R49" i="17"/>
  <c r="R842" i="17"/>
  <c r="R826" i="17"/>
  <c r="R696" i="17"/>
  <c r="R487" i="17"/>
  <c r="R880" i="17"/>
  <c r="R780" i="17"/>
  <c r="R1946" i="17"/>
  <c r="R2641" i="17"/>
  <c r="R426" i="17"/>
  <c r="R2245" i="17"/>
  <c r="R1980" i="17"/>
  <c r="R1641" i="17"/>
  <c r="R2546" i="17"/>
  <c r="R3579" i="17"/>
  <c r="R1994" i="17"/>
  <c r="R1806" i="17"/>
  <c r="R2211" i="17"/>
  <c r="R2854" i="17"/>
  <c r="R2727" i="17"/>
  <c r="R2129" i="17"/>
  <c r="R1971" i="17"/>
  <c r="R3636" i="17"/>
  <c r="R873" i="17"/>
  <c r="R1777" i="17"/>
  <c r="R2751" i="17"/>
  <c r="R3637" i="17"/>
  <c r="R1967" i="17"/>
  <c r="R2707" i="17"/>
  <c r="R2192" i="17"/>
  <c r="R509" i="17"/>
  <c r="R2402" i="17"/>
  <c r="R3133" i="17"/>
  <c r="R2640" i="17"/>
  <c r="R1669" i="17"/>
  <c r="R2384" i="17"/>
  <c r="R1596" i="17"/>
  <c r="R3072" i="17"/>
  <c r="R1253" i="17"/>
  <c r="R3335" i="17"/>
  <c r="R2549" i="17"/>
  <c r="R2027" i="17"/>
  <c r="R3365" i="17"/>
  <c r="R2553" i="17"/>
  <c r="R3587" i="17"/>
  <c r="R1351" i="17"/>
  <c r="R959" i="17"/>
  <c r="R2933" i="17"/>
  <c r="R952" i="17"/>
  <c r="R2018" i="17"/>
  <c r="R920" i="17"/>
  <c r="R1291" i="17"/>
  <c r="R1857" i="17"/>
  <c r="R1647" i="17"/>
  <c r="R195" i="17"/>
  <c r="R301" i="17"/>
  <c r="R92" i="17"/>
  <c r="R3633" i="17"/>
  <c r="R317" i="17"/>
  <c r="R1105" i="17"/>
  <c r="R1142" i="17"/>
  <c r="R187" i="17"/>
  <c r="R57" i="17"/>
  <c r="R3663" i="17"/>
  <c r="R1271" i="17"/>
  <c r="R3580" i="17"/>
  <c r="R897" i="17"/>
  <c r="R1491" i="17"/>
  <c r="R753" i="17"/>
  <c r="R3371" i="17"/>
  <c r="R345" i="17"/>
  <c r="R3318" i="17"/>
  <c r="R1410" i="17"/>
  <c r="R537" i="17"/>
  <c r="R879" i="17"/>
  <c r="R1052" i="17"/>
  <c r="R2257" i="17"/>
  <c r="R159" i="17"/>
  <c r="R148" i="17"/>
  <c r="R170" i="17"/>
  <c r="R357" i="17"/>
  <c r="R500" i="17"/>
  <c r="R1098" i="17"/>
  <c r="R560" i="17"/>
  <c r="R1733" i="17"/>
  <c r="R969" i="17"/>
  <c r="R1880" i="17"/>
  <c r="R1129" i="17"/>
  <c r="R261" i="17"/>
  <c r="R237" i="17"/>
  <c r="R81" i="17"/>
  <c r="R1512" i="17"/>
  <c r="R1584" i="17"/>
  <c r="R1972" i="17"/>
  <c r="R649" i="17"/>
  <c r="R609" i="17"/>
  <c r="R961" i="17"/>
  <c r="R249" i="17"/>
  <c r="R277" i="17"/>
  <c r="R865" i="17"/>
  <c r="R511" i="17"/>
  <c r="R393" i="17"/>
  <c r="R1494" i="17"/>
  <c r="R3524" i="17"/>
  <c r="R287" i="17"/>
  <c r="R1934" i="17"/>
  <c r="R2460" i="17"/>
  <c r="R2680" i="17"/>
  <c r="R402" i="17"/>
  <c r="R526" i="17"/>
  <c r="R180" i="17"/>
  <c r="R589" i="17"/>
  <c r="R2725" i="17"/>
  <c r="R1362" i="17"/>
  <c r="R1154" i="17"/>
  <c r="R2151" i="17"/>
  <c r="R3108" i="17"/>
  <c r="R809" i="17"/>
  <c r="R662" i="17"/>
  <c r="R1592" i="17"/>
  <c r="R174" i="17"/>
  <c r="R659" i="17"/>
  <c r="R273" i="17"/>
  <c r="R1862" i="17"/>
  <c r="R399" i="17"/>
  <c r="R3112" i="17"/>
  <c r="R58" i="17"/>
  <c r="R192" i="17"/>
  <c r="R903" i="17"/>
  <c r="R3281" i="17"/>
  <c r="R3035" i="17"/>
  <c r="R949" i="17"/>
  <c r="R464" i="17"/>
  <c r="R1599" i="17"/>
  <c r="R2596" i="17"/>
  <c r="R1319" i="17"/>
  <c r="R2819" i="17"/>
  <c r="R775" i="17"/>
  <c r="R571" i="17"/>
  <c r="R639" i="17"/>
  <c r="R372" i="17"/>
  <c r="R2701" i="17"/>
  <c r="R1143" i="17"/>
  <c r="R1047" i="17"/>
  <c r="R291" i="17"/>
  <c r="R87" i="17"/>
  <c r="R718" i="17"/>
  <c r="R2400" i="17"/>
  <c r="R915" i="17"/>
  <c r="R3132" i="17"/>
  <c r="R764" i="17"/>
  <c r="R2038" i="17"/>
  <c r="R607" i="17"/>
  <c r="R490" i="17"/>
  <c r="R1772" i="17"/>
  <c r="R641" i="17"/>
  <c r="R1791" i="17"/>
  <c r="R982" i="17"/>
  <c r="R679" i="17"/>
  <c r="R946" i="17"/>
  <c r="R636" i="17"/>
  <c r="R417" i="17"/>
  <c r="R1320" i="17"/>
  <c r="R2176" i="17"/>
  <c r="R1378" i="17"/>
  <c r="R2978" i="17"/>
  <c r="R2213" i="17"/>
  <c r="R2274" i="17"/>
  <c r="R284" i="17"/>
  <c r="R1626" i="17"/>
  <c r="R1794" i="17"/>
  <c r="R2240" i="17"/>
  <c r="R1681" i="17"/>
  <c r="R3214" i="17"/>
  <c r="R806" i="17"/>
  <c r="R2924" i="17"/>
  <c r="R188" i="17"/>
  <c r="R398" i="17"/>
  <c r="R598" i="17"/>
  <c r="R64" i="17"/>
  <c r="R3299" i="17"/>
  <c r="R2976" i="17"/>
  <c r="R3155" i="17"/>
  <c r="R2984" i="17"/>
  <c r="R3247" i="17"/>
  <c r="R2886" i="17"/>
  <c r="R2744" i="17"/>
  <c r="R149" i="17"/>
  <c r="R3190" i="17"/>
  <c r="R973" i="17"/>
  <c r="R1831" i="17"/>
  <c r="R3595" i="17"/>
  <c r="R2925" i="17"/>
  <c r="R3021" i="17"/>
  <c r="R1383" i="17"/>
  <c r="R1679" i="17"/>
  <c r="R1906" i="17"/>
  <c r="R479" i="17"/>
  <c r="R1024" i="17"/>
  <c r="R1344" i="17"/>
  <c r="R1895" i="17"/>
  <c r="R243" i="17"/>
  <c r="R3009" i="17"/>
  <c r="R408" i="17"/>
  <c r="R2036" i="17"/>
  <c r="R1011" i="17"/>
  <c r="R3458" i="17"/>
  <c r="R67" i="17"/>
  <c r="R2198" i="17"/>
  <c r="R2622" i="17"/>
  <c r="R816" i="17"/>
  <c r="R3273" i="17"/>
  <c r="R3659" i="17"/>
  <c r="R605" i="17"/>
  <c r="R1065" i="17"/>
  <c r="R972" i="17"/>
  <c r="R1063" i="17"/>
  <c r="R2519" i="17"/>
  <c r="R1487" i="17"/>
  <c r="R2407" i="17"/>
  <c r="R2706" i="17"/>
  <c r="R1795" i="17"/>
  <c r="R2512" i="17"/>
  <c r="R2088" i="17"/>
  <c r="R945" i="17"/>
  <c r="R2492" i="17"/>
  <c r="R1289" i="17"/>
  <c r="R617" i="17"/>
  <c r="R1110" i="17"/>
  <c r="R882" i="17"/>
  <c r="R1907" i="17"/>
  <c r="R1770" i="17"/>
  <c r="R303" i="17"/>
  <c r="R218" i="17"/>
  <c r="R446" i="17"/>
  <c r="R1810" i="17"/>
  <c r="R512" i="17"/>
  <c r="R1963" i="17"/>
  <c r="R293" i="17"/>
  <c r="R673" i="17"/>
  <c r="R774" i="17"/>
  <c r="R751" i="17"/>
  <c r="R1381" i="17"/>
  <c r="R462" i="17"/>
  <c r="R381" i="17"/>
  <c r="R510" i="17"/>
  <c r="R1081" i="17"/>
  <c r="R3546" i="17"/>
  <c r="R905" i="17"/>
  <c r="R1944" i="17"/>
  <c r="R657" i="17"/>
  <c r="R1260" i="17"/>
  <c r="R2537" i="17"/>
  <c r="R2742" i="17"/>
  <c r="R1763" i="17"/>
  <c r="R3479" i="17"/>
  <c r="R1779" i="17"/>
  <c r="R1685" i="17"/>
  <c r="R3537" i="17"/>
  <c r="R2405" i="17"/>
  <c r="R2779" i="17"/>
  <c r="R3450" i="17"/>
  <c r="R503" i="17"/>
  <c r="R1010" i="17"/>
  <c r="R122" i="17"/>
  <c r="R2420" i="17"/>
  <c r="R272" i="17"/>
  <c r="R3171" i="17"/>
  <c r="R3534" i="17"/>
  <c r="R2501" i="17"/>
  <c r="R3504" i="17"/>
  <c r="R786" i="17"/>
  <c r="R1945" i="17"/>
  <c r="R2216" i="17"/>
  <c r="R855" i="17"/>
  <c r="R2298" i="17"/>
  <c r="R2324" i="17"/>
  <c r="R2610" i="17"/>
  <c r="R1299" i="17"/>
  <c r="R1016" i="17"/>
  <c r="R689" i="17"/>
  <c r="R1281" i="17"/>
  <c r="R2379" i="17"/>
  <c r="R2724" i="17"/>
  <c r="R2369" i="17"/>
  <c r="R2937" i="17"/>
  <c r="R366" i="17"/>
  <c r="R1747" i="17"/>
  <c r="R2401" i="17"/>
  <c r="R280" i="17"/>
  <c r="R2764" i="17"/>
  <c r="R1998" i="17"/>
  <c r="R1912" i="17"/>
  <c r="R166" i="17"/>
  <c r="R620" i="17"/>
  <c r="R1796" i="17"/>
  <c r="R1751" i="17"/>
  <c r="R3220" i="17"/>
  <c r="R2944" i="17"/>
  <c r="R693" i="17"/>
  <c r="R2450" i="17"/>
  <c r="R869" i="17"/>
  <c r="R356" i="17"/>
  <c r="R414" i="17"/>
  <c r="R2008" i="17"/>
  <c r="R1060" i="17"/>
  <c r="R2532" i="17"/>
  <c r="R2372" i="17"/>
  <c r="R2292" i="17"/>
  <c r="R3268" i="17"/>
  <c r="R1970" i="17"/>
  <c r="R2823" i="17"/>
  <c r="R1175" i="17"/>
  <c r="R1076" i="17"/>
  <c r="R1964" i="17"/>
  <c r="R253" i="17"/>
  <c r="R316" i="17"/>
  <c r="R85" i="17"/>
  <c r="R3166" i="17"/>
  <c r="R3058" i="17"/>
  <c r="R1336" i="17"/>
  <c r="R38" i="17"/>
  <c r="R258" i="17"/>
  <c r="R2434" i="17"/>
  <c r="R1478" i="17"/>
  <c r="R619" i="17"/>
  <c r="R1454" i="17"/>
  <c r="R1050" i="17"/>
  <c r="R1187" i="17"/>
  <c r="R839" i="17"/>
  <c r="R697" i="17"/>
  <c r="R567" i="17"/>
  <c r="R318" i="17"/>
  <c r="R2270" i="17"/>
  <c r="R2927" i="17"/>
  <c r="R1394" i="17"/>
  <c r="R1333" i="17"/>
  <c r="R1485" i="17"/>
  <c r="R137" i="17"/>
  <c r="R3018" i="17"/>
  <c r="R1178" i="17"/>
  <c r="R1882" i="17"/>
  <c r="R1295" i="17"/>
  <c r="R2331" i="17"/>
  <c r="R597" i="17"/>
  <c r="R3614" i="17"/>
  <c r="R3416" i="17"/>
  <c r="R2014" i="17"/>
  <c r="R1349" i="17"/>
  <c r="R1101" i="17"/>
  <c r="R733" i="17"/>
  <c r="R2717" i="17"/>
  <c r="R797" i="17"/>
  <c r="R3356" i="17"/>
  <c r="R3031" i="17"/>
  <c r="R3650" i="17"/>
  <c r="R3547" i="17"/>
  <c r="R3634" i="17"/>
  <c r="R579" i="17"/>
  <c r="R480" i="17"/>
  <c r="R813" i="17"/>
  <c r="R2557" i="17"/>
  <c r="R3501" i="17"/>
  <c r="R3446" i="17"/>
  <c r="R2533" i="17"/>
  <c r="R2107" i="17"/>
  <c r="R583" i="17"/>
  <c r="R1767" i="17"/>
  <c r="R2065" i="17"/>
  <c r="R1818" i="17"/>
  <c r="R1401" i="17"/>
  <c r="R2960" i="17"/>
  <c r="R331" i="17"/>
  <c r="R1805" i="17"/>
  <c r="R2765" i="17"/>
  <c r="R2209" i="17"/>
  <c r="R1058" i="17"/>
  <c r="R3489" i="17"/>
  <c r="R2555" i="17"/>
  <c r="R454" i="17"/>
  <c r="R1434" i="17"/>
  <c r="R1955" i="17"/>
  <c r="R1760" i="17"/>
  <c r="R2019" i="17"/>
  <c r="R27" i="17"/>
  <c r="R653" i="17"/>
  <c r="R3574" i="17"/>
  <c r="R1635" i="17"/>
  <c r="R1261" i="17"/>
  <c r="R3607" i="17"/>
  <c r="R2039" i="17"/>
  <c r="R1871" i="17"/>
  <c r="R3358" i="17"/>
  <c r="R1930" i="17"/>
  <c r="R3418" i="17"/>
  <c r="R3049" i="17"/>
  <c r="R591" i="17"/>
  <c r="R551" i="17"/>
  <c r="R302" i="17"/>
  <c r="R743" i="17"/>
  <c r="R998" i="17"/>
  <c r="R630" i="17"/>
  <c r="R194" i="17"/>
  <c r="R3227" i="17"/>
  <c r="R1149" i="17"/>
  <c r="R707" i="17"/>
  <c r="R1495" i="17"/>
  <c r="R563" i="17"/>
  <c r="R3593" i="17"/>
  <c r="R2486" i="17"/>
  <c r="R1719" i="17"/>
  <c r="R62" i="17"/>
  <c r="R1113" i="17"/>
  <c r="R1382" i="17"/>
  <c r="R1462" i="17"/>
  <c r="R580" i="17"/>
  <c r="R383" i="17"/>
  <c r="R1231" i="17"/>
  <c r="R2121" i="17"/>
  <c r="R2583" i="17"/>
  <c r="R931" i="17"/>
  <c r="R1636" i="17"/>
  <c r="R1034" i="17"/>
  <c r="R2623" i="17"/>
  <c r="R3252" i="17"/>
  <c r="R1136" i="17"/>
  <c r="R292" i="17"/>
  <c r="R2449" i="17"/>
  <c r="R2271" i="17"/>
  <c r="R2377" i="17"/>
  <c r="R3393" i="17"/>
  <c r="R453" i="17"/>
  <c r="R3219" i="17"/>
  <c r="R846" i="17"/>
  <c r="R2608" i="17"/>
  <c r="R1248" i="17"/>
  <c r="R3349" i="17"/>
  <c r="R1672" i="17"/>
  <c r="R477" i="17"/>
  <c r="R2861" i="17"/>
  <c r="R2979" i="17"/>
  <c r="R2417" i="17"/>
  <c r="R2592" i="17"/>
  <c r="R2698" i="17"/>
  <c r="R1662" i="17"/>
  <c r="R2439" i="17"/>
  <c r="R3263" i="17"/>
  <c r="R2646" i="17"/>
  <c r="R3353" i="17"/>
  <c r="R2892" i="17"/>
  <c r="R595" i="17"/>
  <c r="R765" i="17"/>
  <c r="R1014" i="17"/>
  <c r="R762" i="17"/>
  <c r="R1499" i="17"/>
  <c r="R2491" i="17"/>
  <c r="R3344" i="17"/>
  <c r="R655" i="17"/>
  <c r="R2006" i="17"/>
  <c r="R397" i="17"/>
  <c r="R2545" i="17"/>
  <c r="R2314" i="17"/>
  <c r="R3564" i="17"/>
  <c r="R2223" i="17"/>
  <c r="R1146" i="17"/>
  <c r="R3320" i="17"/>
  <c r="R3553" i="17"/>
  <c r="R2737" i="17"/>
  <c r="R2896" i="17"/>
  <c r="R3323" i="17"/>
  <c r="R1108" i="17"/>
  <c r="R660" i="17"/>
  <c r="R3623" i="17"/>
  <c r="R702" i="17"/>
  <c r="R3240" i="17"/>
  <c r="R3059" i="17"/>
  <c r="R482" i="17"/>
  <c r="R1648" i="17"/>
  <c r="R1560" i="17"/>
  <c r="R2201" i="17"/>
  <c r="R2284" i="17"/>
  <c r="R3174" i="17"/>
  <c r="R473" i="17"/>
  <c r="R782" i="17"/>
  <c r="R413" i="17"/>
  <c r="R1220" i="17"/>
  <c r="R862" i="17"/>
  <c r="R1242" i="17"/>
  <c r="R1853" i="17"/>
  <c r="R2495" i="17"/>
  <c r="R997" i="17"/>
  <c r="R307" i="17"/>
  <c r="R162" i="17"/>
  <c r="R991" i="17"/>
  <c r="R2222" i="17"/>
  <c r="R2352" i="17"/>
  <c r="R2197" i="17"/>
  <c r="R1463" i="17"/>
  <c r="R1183" i="17"/>
  <c r="R3664" i="17"/>
  <c r="R2658" i="17"/>
  <c r="R791" i="17"/>
  <c r="R1071" i="17"/>
  <c r="R2999" i="17"/>
  <c r="R3488" i="17"/>
  <c r="R1413" i="17"/>
  <c r="R2494" i="17"/>
  <c r="R1296" i="17"/>
  <c r="R2860" i="17"/>
  <c r="R1307" i="17"/>
  <c r="R150" i="17"/>
  <c r="R2959" i="17"/>
  <c r="R2291" i="17"/>
  <c r="R745" i="17"/>
  <c r="R1817" i="17"/>
  <c r="R2772" i="17"/>
  <c r="R2992" i="17"/>
  <c r="R735" i="17"/>
  <c r="R706" i="17"/>
  <c r="R1124" i="17"/>
  <c r="R2586" i="17"/>
  <c r="R44" i="17"/>
  <c r="R3502" i="17"/>
  <c r="R3089" i="17"/>
  <c r="R3622" i="17"/>
  <c r="R1537" i="17"/>
  <c r="R1365" i="17"/>
  <c r="R1587" i="17"/>
  <c r="R108" i="17"/>
  <c r="R469" i="17"/>
  <c r="R3505" i="17"/>
  <c r="R255" i="17"/>
  <c r="R3120" i="17"/>
  <c r="R2834" i="17"/>
  <c r="R3404" i="17"/>
  <c r="R391" i="17"/>
  <c r="R2330" i="17"/>
  <c r="R145" i="17"/>
  <c r="R586" i="17"/>
  <c r="R1858" i="17"/>
  <c r="R1069" i="17"/>
  <c r="R2428" i="17"/>
  <c r="R32" i="17"/>
  <c r="R347" i="17"/>
  <c r="R2822" i="17"/>
  <c r="R1473" i="17"/>
  <c r="R1936" i="17"/>
  <c r="R3304" i="17"/>
  <c r="R1373" i="17"/>
  <c r="R1982" i="17"/>
  <c r="R2726" i="17"/>
  <c r="R1139" i="17"/>
  <c r="R1172" i="17"/>
  <c r="R1917" i="17"/>
  <c r="R2024" i="17"/>
  <c r="R705" i="17"/>
  <c r="R1910" i="17"/>
  <c r="R2753" i="17"/>
  <c r="R2091" i="17"/>
  <c r="R2875" i="17"/>
  <c r="R883" i="17"/>
  <c r="R812" i="17"/>
  <c r="R1223" i="17"/>
  <c r="R1480" i="17"/>
  <c r="R2095" i="17"/>
  <c r="R1684" i="17"/>
  <c r="R2188" i="17"/>
  <c r="R1174" i="17"/>
  <c r="R1256" i="17"/>
  <c r="R995" i="17"/>
  <c r="R1158" i="17"/>
  <c r="R1526" i="17"/>
  <c r="R2057" i="17"/>
  <c r="R2539" i="17"/>
  <c r="R2911" i="17"/>
  <c r="R91" i="17"/>
  <c r="R2914" i="17"/>
  <c r="R947" i="17"/>
  <c r="R1919" i="17"/>
  <c r="R3275" i="17"/>
  <c r="R379" i="17"/>
  <c r="R608" i="17"/>
  <c r="R2809" i="17"/>
  <c r="R1979" i="17"/>
  <c r="R1269" i="17"/>
  <c r="R1845" i="17"/>
  <c r="R514" i="17"/>
  <c r="R1283" i="17"/>
  <c r="R2162" i="17"/>
  <c r="R2940" i="17"/>
  <c r="R2063" i="17"/>
  <c r="R2923" i="17"/>
  <c r="R1620" i="17"/>
  <c r="R70" i="17"/>
  <c r="R3590" i="17"/>
  <c r="R2845" i="17"/>
  <c r="R153" i="17"/>
  <c r="R1844" i="17"/>
  <c r="R260" i="17"/>
  <c r="R990" i="17"/>
  <c r="R1240" i="17"/>
  <c r="R1213" i="17"/>
  <c r="R2166" i="17"/>
  <c r="R1019" i="17"/>
  <c r="R2482" i="17"/>
  <c r="R461" i="17"/>
  <c r="R616" i="17"/>
  <c r="R1688" i="17"/>
  <c r="R80" i="17"/>
  <c r="R1928" i="17"/>
  <c r="R974" i="17"/>
  <c r="R817" i="17"/>
  <c r="R1342" i="17"/>
  <c r="R1109" i="17"/>
  <c r="R3231" i="17"/>
  <c r="R2282" i="17"/>
  <c r="R232" i="17"/>
  <c r="R844" i="17"/>
  <c r="R1916" i="17"/>
  <c r="R584" i="17"/>
  <c r="R3584" i="17"/>
  <c r="R970" i="17"/>
  <c r="R2810" i="17"/>
  <c r="R2785" i="17"/>
  <c r="R2016" i="17"/>
  <c r="R2831" i="17"/>
  <c r="R322" i="17"/>
  <c r="R2780" i="17"/>
  <c r="R2714" i="17"/>
  <c r="R259" i="17"/>
  <c r="R784" i="17"/>
  <c r="R2463" i="17"/>
  <c r="R1255" i="17"/>
  <c r="R1554" i="17"/>
  <c r="R90" i="17"/>
  <c r="R1364" i="17"/>
  <c r="R1649" i="17"/>
  <c r="R2689" i="17"/>
  <c r="R2046" i="17"/>
  <c r="R1792" i="17"/>
  <c r="R2474" i="17"/>
  <c r="R29" i="17"/>
  <c r="R1828" i="17"/>
  <c r="R1398" i="17"/>
  <c r="R197" i="17"/>
  <c r="R807" i="17"/>
  <c r="R3297" i="17"/>
  <c r="R654" i="17"/>
  <c r="R853" i="17"/>
  <c r="R3419" i="17"/>
  <c r="R1195" i="17"/>
  <c r="R3410" i="17"/>
  <c r="R2709" i="17"/>
  <c r="R382" i="17"/>
  <c r="R1182" i="17"/>
  <c r="R1617" i="17"/>
  <c r="R1797" i="17"/>
  <c r="R2325" i="17"/>
  <c r="R1000" i="17"/>
  <c r="R1088" i="17"/>
  <c r="R60" i="17"/>
  <c r="R1764" i="17"/>
  <c r="R365" i="17"/>
  <c r="R2140" i="17"/>
  <c r="R825" i="17"/>
  <c r="R1500" i="17"/>
  <c r="R933" i="17"/>
  <c r="R208" i="17"/>
  <c r="R1259" i="17"/>
  <c r="R1563" i="17"/>
  <c r="R1705" i="17"/>
  <c r="R2563" i="17"/>
  <c r="R2776" i="17"/>
  <c r="R851" i="17"/>
  <c r="R2893" i="17"/>
  <c r="R279" i="17"/>
  <c r="R1357" i="17"/>
  <c r="R3336" i="17"/>
  <c r="R202" i="17"/>
  <c r="R766" i="17"/>
  <c r="R1650" i="17"/>
  <c r="R688" i="17"/>
  <c r="R1951" i="17"/>
  <c r="R1999" i="17"/>
  <c r="R411" i="17"/>
  <c r="R596" i="17"/>
  <c r="R569" i="17"/>
  <c r="R875" i="17"/>
  <c r="R327" i="17"/>
  <c r="R22" i="17"/>
  <c r="R686" i="17"/>
  <c r="R1735" i="17"/>
  <c r="R1507" i="17"/>
  <c r="R1084" i="17"/>
  <c r="R1285" i="17"/>
  <c r="R2691" i="17"/>
  <c r="R2054" i="17"/>
  <c r="R13" i="17"/>
  <c r="S13" i="17" s="1"/>
  <c r="R963" i="17"/>
  <c r="R876" i="17"/>
  <c r="R1483" i="17"/>
  <c r="R1961" i="17"/>
  <c r="R1424" i="17"/>
  <c r="R2987" i="17"/>
  <c r="R3531" i="17"/>
  <c r="R2243" i="17"/>
  <c r="R2840" i="17"/>
  <c r="R2593" i="17"/>
  <c r="R2073" i="17"/>
  <c r="R708" i="17"/>
  <c r="R2510" i="17"/>
  <c r="R136" i="17"/>
  <c r="R2789" i="17"/>
  <c r="R3101" i="17"/>
  <c r="R404" i="17"/>
  <c r="R1699" i="17"/>
  <c r="R353" i="17"/>
  <c r="R2135" i="17"/>
  <c r="R2443" i="17"/>
  <c r="R2982" i="17"/>
  <c r="R2017" i="17"/>
  <c r="R128" i="17"/>
  <c r="R1677" i="17"/>
  <c r="R268" i="17"/>
  <c r="R979" i="17"/>
  <c r="R3628" i="17"/>
  <c r="R2283" i="17"/>
  <c r="R206" i="17"/>
  <c r="R2412" i="17"/>
  <c r="R1318" i="17"/>
  <c r="R1119" i="17"/>
  <c r="R1505" i="17"/>
  <c r="R1179" i="17"/>
  <c r="R999" i="17"/>
  <c r="R2326" i="17"/>
  <c r="R1496" i="17"/>
  <c r="R1632" i="17"/>
  <c r="R1656" i="17"/>
  <c r="R2385" i="17"/>
  <c r="R2315" i="17"/>
  <c r="R2105" i="17"/>
  <c r="R1265" i="17"/>
  <c r="R2791" i="17"/>
  <c r="R2547" i="17"/>
  <c r="R3302" i="17"/>
  <c r="R2255" i="17"/>
  <c r="R2775" i="17"/>
  <c r="R1361" i="17"/>
  <c r="R1827" i="17"/>
  <c r="R1196" i="17"/>
  <c r="R3433" i="17"/>
  <c r="R3599" i="17"/>
  <c r="R3091" i="17"/>
  <c r="R2075" i="17"/>
  <c r="R1630" i="17"/>
  <c r="R2790" i="17"/>
  <c r="R2280" i="17"/>
  <c r="R2397" i="17"/>
  <c r="R1415" i="17"/>
  <c r="R1942" i="17"/>
  <c r="R2300" i="17"/>
  <c r="R1070" i="17"/>
  <c r="R1665" i="17"/>
  <c r="R1572" i="17"/>
  <c r="R2715" i="17"/>
  <c r="R2499" i="17"/>
  <c r="R2943" i="17"/>
  <c r="R507" i="17"/>
  <c r="R3351" i="17"/>
  <c r="R522" i="17"/>
  <c r="R2055" i="17"/>
  <c r="R1722" i="17"/>
  <c r="R1492" i="17"/>
  <c r="R177" i="17"/>
  <c r="R2157" i="17"/>
  <c r="R1894" i="17"/>
  <c r="R923" i="17"/>
  <c r="R3316" i="17"/>
  <c r="R2011" i="17"/>
  <c r="R1095" i="17"/>
  <c r="R118" i="17"/>
  <c r="R435" i="17"/>
  <c r="R2239" i="17"/>
  <c r="R2340" i="17"/>
  <c r="R2200" i="17"/>
  <c r="R1911" i="17"/>
  <c r="R2920" i="17"/>
  <c r="R3222" i="17"/>
  <c r="R3207" i="17"/>
  <c r="R3024" i="17"/>
  <c r="R621" i="17"/>
  <c r="R1015" i="17"/>
  <c r="R1619" i="17"/>
  <c r="R2203" i="17"/>
  <c r="R1761" i="17"/>
  <c r="R940" i="17"/>
  <c r="R2009" i="17"/>
  <c r="R147" i="17"/>
  <c r="R1595" i="17"/>
  <c r="R3535" i="17"/>
  <c r="R172" i="17"/>
  <c r="R3345" i="17"/>
  <c r="R1969" i="17"/>
  <c r="R2670" i="17"/>
  <c r="R2409" i="17"/>
  <c r="R2388" i="17"/>
  <c r="R1040" i="17"/>
  <c r="R234" i="17"/>
  <c r="R471" i="17"/>
  <c r="R2865" i="17"/>
  <c r="R699" i="17"/>
  <c r="R829" i="17"/>
  <c r="R377" i="17"/>
  <c r="R3503" i="17"/>
  <c r="R1131" i="17"/>
  <c r="R2787" i="17"/>
  <c r="R566" i="17"/>
  <c r="R1044" i="17"/>
  <c r="R821" i="17"/>
  <c r="R1004" i="17"/>
  <c r="R3020" i="17"/>
  <c r="R119" i="17"/>
  <c r="R3591" i="17"/>
  <c r="R2204" i="17"/>
  <c r="R793" i="17"/>
  <c r="R1726" i="17"/>
  <c r="R2990" i="17"/>
  <c r="R1191" i="17"/>
  <c r="R1431" i="17"/>
  <c r="R3075" i="17"/>
  <c r="R1304" i="17"/>
  <c r="R2994" i="17"/>
  <c r="R2674" i="17"/>
  <c r="R1324" i="17"/>
  <c r="R993" i="17"/>
  <c r="R3177" i="17"/>
  <c r="R3271" i="17"/>
  <c r="R2955" i="17"/>
  <c r="R1356" i="17"/>
  <c r="R1703" i="17"/>
  <c r="R1451" i="17"/>
  <c r="R2442" i="17"/>
  <c r="R2184" i="17"/>
  <c r="R2364" i="17"/>
  <c r="R2278" i="17"/>
  <c r="R2614" i="17"/>
  <c r="R971" i="17"/>
  <c r="R2238" i="17"/>
  <c r="R2119" i="17"/>
  <c r="R1251" i="17"/>
  <c r="R2316" i="17"/>
  <c r="R3469" i="17"/>
  <c r="R2182" i="17"/>
  <c r="R3301" i="17"/>
  <c r="R3159" i="17"/>
  <c r="R648" i="17"/>
  <c r="R3421" i="17"/>
  <c r="R1541" i="17"/>
  <c r="R1835" i="17"/>
  <c r="R2418" i="17"/>
  <c r="R3435" i="17"/>
  <c r="R1315" i="17"/>
  <c r="R2304" i="17"/>
  <c r="R2142" i="17"/>
  <c r="R1879" i="17"/>
  <c r="R1883" i="17"/>
  <c r="R1714" i="17"/>
  <c r="R2513" i="17"/>
  <c r="R2244" i="17"/>
  <c r="R2115" i="17"/>
  <c r="R2844" i="17"/>
  <c r="R3325" i="17"/>
  <c r="R3097" i="17"/>
  <c r="R2770" i="17"/>
  <c r="R3238" i="17"/>
  <c r="R1054" i="17"/>
  <c r="R1859" i="17"/>
  <c r="R2605" i="17"/>
  <c r="R396" i="17"/>
  <c r="R2289" i="17"/>
  <c r="R1740" i="17"/>
  <c r="R847" i="17"/>
  <c r="R3152" i="17"/>
  <c r="R1997" i="17"/>
  <c r="R2771" i="17"/>
  <c r="R3115" i="17"/>
  <c r="R1730" i="17"/>
  <c r="R3374" i="17"/>
  <c r="R3420" i="17"/>
  <c r="R1246" i="17"/>
  <c r="R1145" i="17"/>
  <c r="R2567" i="17"/>
  <c r="R2485" i="17"/>
  <c r="R1531" i="17"/>
  <c r="R3169" i="17"/>
  <c r="R1135" i="17"/>
  <c r="R2077" i="17"/>
  <c r="R1957" i="17"/>
  <c r="R1326" i="17"/>
  <c r="R1618" i="17"/>
  <c r="R792" i="17"/>
  <c r="R1464" i="17"/>
  <c r="R1717" i="17"/>
  <c r="R3226" i="17"/>
  <c r="R802" i="17"/>
  <c r="R3081" i="17"/>
  <c r="R1524" i="17"/>
  <c r="R438" i="17"/>
  <c r="R421" i="17"/>
  <c r="R2441" i="17"/>
  <c r="R1702" i="17"/>
  <c r="R3437" i="17"/>
  <c r="R1757" i="17"/>
  <c r="R2345" i="17"/>
  <c r="R2991" i="17"/>
  <c r="R2344" i="17"/>
  <c r="R2867" i="17"/>
  <c r="R3475" i="17"/>
  <c r="R3242" i="17"/>
  <c r="R3153" i="17"/>
  <c r="R2986" i="17"/>
  <c r="R485" i="17"/>
  <c r="R2152" i="17"/>
  <c r="R3432" i="17"/>
  <c r="R1073" i="17"/>
  <c r="R2868" i="17"/>
  <c r="R932" i="17"/>
  <c r="R3340" i="17"/>
  <c r="R2358" i="17"/>
  <c r="R2695" i="17"/>
  <c r="R3045" i="17"/>
  <c r="R2505" i="17"/>
  <c r="R2421" i="17"/>
  <c r="R3187" i="17"/>
  <c r="R2832" i="17"/>
  <c r="R2846" i="17"/>
  <c r="R1790" i="17"/>
  <c r="R3452" i="17"/>
  <c r="R3205" i="17"/>
  <c r="R2337" i="17"/>
  <c r="R2335" i="17"/>
  <c r="R2000" i="17"/>
  <c r="R2643" i="17"/>
  <c r="R902" i="17"/>
  <c r="R552" i="17"/>
  <c r="R2130" i="17"/>
  <c r="R2939" i="17"/>
  <c r="R181" i="17"/>
  <c r="R2052" i="17"/>
  <c r="R3382" i="17"/>
  <c r="R420" i="17"/>
  <c r="R2336" i="17"/>
  <c r="R3347" i="17"/>
  <c r="R2642" i="17"/>
  <c r="R1389" i="17"/>
  <c r="R3211" i="17"/>
  <c r="R2124" i="17"/>
  <c r="R2957" i="17"/>
  <c r="R3422" i="17"/>
  <c r="R3050" i="17"/>
  <c r="R2134" i="17"/>
  <c r="R3111" i="17"/>
  <c r="R244" i="17"/>
  <c r="R2611" i="17"/>
  <c r="R1284" i="17"/>
  <c r="R3104" i="17"/>
  <c r="R2876" i="17"/>
  <c r="R111" i="17"/>
  <c r="R2700" i="17"/>
  <c r="R977" i="17"/>
  <c r="R783" i="17"/>
  <c r="R3103" i="17"/>
  <c r="R3478" i="17"/>
  <c r="R167" i="17"/>
  <c r="R2355" i="17"/>
  <c r="R2974" i="17"/>
  <c r="R1709" i="17"/>
  <c r="R171" i="17"/>
  <c r="R156" i="17"/>
  <c r="R109" i="17"/>
  <c r="R2312" i="17"/>
  <c r="R1847" i="17"/>
  <c r="R354" i="17"/>
  <c r="R1820" i="17"/>
  <c r="R1783" i="17"/>
  <c r="R1750" i="17"/>
  <c r="R235" i="17"/>
  <c r="R41" i="17"/>
  <c r="R3523" i="17"/>
  <c r="R458" i="17"/>
  <c r="R796" i="17"/>
  <c r="R1785" i="17"/>
  <c r="R845" i="17"/>
  <c r="R919" i="17"/>
  <c r="R2579" i="17"/>
  <c r="R2741" i="17"/>
  <c r="R394" i="17"/>
  <c r="R1605" i="17"/>
  <c r="R2720" i="17"/>
  <c r="R2528" i="17"/>
  <c r="R2483" i="17"/>
  <c r="R1409" i="17"/>
  <c r="R3206" i="17"/>
  <c r="R2288" i="17"/>
  <c r="R3490" i="17"/>
  <c r="R666" i="17"/>
  <c r="R2900" i="17"/>
  <c r="R3619" i="17"/>
  <c r="R3602" i="17"/>
  <c r="R1547" i="17"/>
  <c r="R3249" i="17"/>
  <c r="R2600" i="17"/>
  <c r="R1573" i="17"/>
  <c r="R3470" i="17"/>
  <c r="R1216" i="17"/>
  <c r="R76" i="17"/>
  <c r="R2488" i="17"/>
  <c r="R2538" i="17"/>
  <c r="R610" i="17"/>
  <c r="R3656" i="17"/>
  <c r="R2476" i="17"/>
  <c r="R2916" i="17"/>
  <c r="R2302" i="17"/>
  <c r="R1755" i="17"/>
  <c r="R2609" i="17"/>
  <c r="R3143" i="17"/>
  <c r="R183" i="17"/>
  <c r="R2910" i="17"/>
  <c r="R3046" i="17"/>
  <c r="R629" i="17"/>
  <c r="R1937" i="17"/>
  <c r="R1710" i="17"/>
  <c r="R2487" i="17"/>
  <c r="R3560" i="17"/>
  <c r="R3054" i="17"/>
  <c r="R2133" i="17"/>
  <c r="R760" i="17"/>
  <c r="R1177" i="17"/>
  <c r="R524" i="17"/>
  <c r="R3154" i="17"/>
  <c r="R3441" i="17"/>
  <c r="R1446" i="17"/>
  <c r="R2310" i="17"/>
  <c r="R2350" i="17"/>
  <c r="R3184" i="17"/>
  <c r="R2669" i="17"/>
  <c r="R2752" i="17"/>
  <c r="R445" i="17"/>
  <c r="R695" i="17"/>
  <c r="R2581" i="17"/>
  <c r="R3319" i="17"/>
  <c r="R2323" i="17"/>
  <c r="R1257" i="17"/>
  <c r="R2934" i="17"/>
  <c r="R3332" i="17"/>
  <c r="R2890" i="17"/>
  <c r="R3210" i="17"/>
  <c r="R2125" i="17"/>
  <c r="R1037" i="17"/>
  <c r="R3596" i="17"/>
  <c r="R2552" i="17"/>
  <c r="R1502" i="17"/>
  <c r="R3293" i="17"/>
  <c r="R965" i="17"/>
  <c r="R664" i="17"/>
  <c r="R1734" i="17"/>
  <c r="R2769" i="17"/>
  <c r="R96" i="17"/>
  <c r="R1568" i="17"/>
  <c r="R3007" i="17"/>
  <c r="R3147" i="17"/>
  <c r="R2269" i="17"/>
  <c r="R593" i="17"/>
  <c r="R2210" i="17"/>
  <c r="R2367" i="17"/>
  <c r="R2851" i="17"/>
  <c r="R1625" i="17"/>
  <c r="R3088" i="17"/>
  <c r="R2043" i="17"/>
  <c r="R2930" i="17"/>
  <c r="R3341" i="17"/>
  <c r="R1402" i="17"/>
  <c r="R3203" i="17"/>
  <c r="R2574" i="17"/>
  <c r="R3646" i="17"/>
  <c r="R2694" i="17"/>
  <c r="R3641" i="17"/>
  <c r="R1778" i="17"/>
  <c r="R1426" i="17"/>
  <c r="R3044" i="17"/>
  <c r="R1201" i="17"/>
  <c r="R1639" i="17"/>
  <c r="R1931" i="17"/>
  <c r="R1286" i="17"/>
  <c r="R2149" i="17"/>
  <c r="R2792" i="17"/>
  <c r="R2562" i="17"/>
  <c r="R3362" i="17"/>
  <c r="R2808" i="17"/>
  <c r="R2559" i="17"/>
  <c r="R2883" i="17"/>
  <c r="R725" i="17"/>
  <c r="R2941" i="17"/>
  <c r="R2468" i="17"/>
  <c r="R2165" i="17"/>
  <c r="R2777" i="17"/>
  <c r="R1274" i="17"/>
  <c r="R3448" i="17"/>
  <c r="R3436" i="17"/>
  <c r="R3060" i="17"/>
  <c r="R1523" i="17"/>
  <c r="R2730" i="17"/>
  <c r="R1493" i="17"/>
  <c r="R2111" i="17"/>
  <c r="R2311" i="17"/>
  <c r="R351" i="17"/>
  <c r="R3212" i="17"/>
  <c r="R1634" i="17"/>
  <c r="R1653" i="17"/>
  <c r="R2619" i="17"/>
  <c r="R143" i="17"/>
  <c r="R1125" i="17"/>
  <c r="R2518" i="17"/>
  <c r="R2168" i="17"/>
  <c r="R267" i="17"/>
  <c r="R2334" i="17"/>
  <c r="R455" i="17"/>
  <c r="R2690" i="17"/>
  <c r="R3076" i="17"/>
  <c r="R2590" i="17"/>
  <c r="R929" i="17"/>
  <c r="R1892" i="17"/>
  <c r="R1386" i="17"/>
  <c r="R140" i="17"/>
  <c r="R124" i="17"/>
  <c r="R1399" i="17"/>
  <c r="R1985" i="17"/>
  <c r="R1288" i="17"/>
  <c r="R491" i="17"/>
  <c r="R2220" i="17"/>
  <c r="R3483" i="17"/>
  <c r="R1056" i="17"/>
  <c r="R576" i="17"/>
  <c r="R2806" i="17"/>
  <c r="R2225" i="17"/>
  <c r="R2108" i="17"/>
  <c r="R3151" i="17"/>
  <c r="R349" i="17"/>
  <c r="R678" i="17"/>
  <c r="R859" i="17"/>
  <c r="R1629" i="17"/>
  <c r="R568" i="17"/>
  <c r="R1160" i="17"/>
  <c r="R1003" i="17"/>
  <c r="R1558" i="17"/>
  <c r="R980" i="17"/>
  <c r="R1515" i="17"/>
  <c r="R690" i="17"/>
  <c r="R3306" i="17"/>
  <c r="R1949" i="17"/>
  <c r="R1270" i="17"/>
  <c r="R3631" i="17"/>
  <c r="R3372" i="17"/>
  <c r="R2801" i="17"/>
  <c r="R1875" i="17"/>
  <c r="R898" i="17"/>
  <c r="R3624" i="17"/>
  <c r="R3084" i="17"/>
  <c r="R3163" i="17"/>
  <c r="R2847" i="17"/>
  <c r="R419" i="17"/>
  <c r="R2226" i="17"/>
  <c r="R1316" i="17"/>
  <c r="R1613" i="17"/>
  <c r="R2597" i="17"/>
  <c r="R270" i="17"/>
  <c r="R565" i="17"/>
  <c r="R519" i="17"/>
  <c r="R3123" i="17"/>
  <c r="R457" i="17"/>
  <c r="R1132" i="17"/>
  <c r="R2630" i="17"/>
  <c r="R3092" i="17"/>
  <c r="R3647" i="17"/>
  <c r="R1043" i="17"/>
  <c r="R2754" i="17"/>
  <c r="R2635" i="17"/>
  <c r="R658" i="17"/>
  <c r="R1698" i="17"/>
  <c r="R1851" i="17"/>
  <c r="R2457" i="17"/>
  <c r="R1941" i="17"/>
  <c r="R573" i="17"/>
  <c r="R3493" i="17"/>
  <c r="R3640" i="17"/>
  <c r="R2908" i="17"/>
  <c r="R2594" i="17"/>
  <c r="R1544" i="17"/>
  <c r="R283" i="17"/>
  <c r="R2100" i="17"/>
  <c r="R2191" i="17"/>
  <c r="R1848" i="17"/>
  <c r="R59" i="17"/>
  <c r="R2651" i="17"/>
  <c r="R3429" i="17"/>
  <c r="R1860" i="17"/>
  <c r="R734" i="17"/>
  <c r="R2103" i="17"/>
  <c r="R1654" i="17"/>
  <c r="R1200" i="17"/>
  <c r="R504" i="17"/>
  <c r="R2493" i="17"/>
  <c r="R1118" i="17"/>
  <c r="R1215" i="17"/>
  <c r="R165" i="17"/>
  <c r="R2975" i="17"/>
  <c r="R1978" i="17"/>
  <c r="R2599" i="17"/>
  <c r="R2952" i="17"/>
  <c r="R110" i="17"/>
  <c r="R577" i="17"/>
  <c r="R1168" i="17"/>
  <c r="R3632" i="17"/>
  <c r="R1852" i="17"/>
  <c r="R1397" i="17"/>
  <c r="R1866" i="17"/>
  <c r="R700" i="17"/>
  <c r="R2047" i="17"/>
  <c r="R3099" i="17"/>
  <c r="R2411" i="17"/>
  <c r="R682" i="17"/>
  <c r="R66" i="17"/>
  <c r="R1323" i="17"/>
  <c r="R680" i="17"/>
  <c r="R667" i="17"/>
  <c r="R2438" i="17"/>
  <c r="R1405" i="17"/>
  <c r="R1864" i="17"/>
  <c r="R139" i="17"/>
  <c r="R427" i="17"/>
  <c r="R236" i="17"/>
  <c r="R144" i="17"/>
  <c r="R2722" i="17"/>
  <c r="R3500" i="17"/>
  <c r="R2721" i="17"/>
  <c r="R546" i="17"/>
  <c r="R1793" i="17"/>
  <c r="R1586" i="17"/>
  <c r="R634" i="17"/>
  <c r="R1455" i="17"/>
  <c r="R850" i="17"/>
  <c r="R2636" i="17"/>
  <c r="R3621" i="17"/>
  <c r="R2983" i="17"/>
  <c r="R3375" i="17"/>
  <c r="R1900" i="17"/>
  <c r="R717" i="17"/>
  <c r="R3354" i="17"/>
  <c r="R2360" i="17"/>
  <c r="R2106" i="17"/>
  <c r="R1080" i="17"/>
  <c r="R2378" i="17"/>
  <c r="R1159" i="17"/>
  <c r="R1918" i="17"/>
  <c r="R1552" i="17"/>
  <c r="R3195" i="17"/>
  <c r="R350" i="17"/>
  <c r="R409" i="17"/>
  <c r="R1042" i="17"/>
  <c r="R2884" i="17"/>
  <c r="R3455" i="17"/>
  <c r="R2606" i="17"/>
  <c r="R1642" i="17"/>
  <c r="R3381" i="17"/>
  <c r="R3498" i="17"/>
  <c r="R2902" i="17"/>
  <c r="R2997" i="17"/>
  <c r="R749" i="17"/>
  <c r="R3229" i="17"/>
  <c r="R2767" i="17"/>
  <c r="R3645" i="17"/>
  <c r="R1194" i="17"/>
  <c r="R1952" i="17"/>
  <c r="R2591" i="17"/>
  <c r="R3180" i="17"/>
  <c r="R2084" i="17"/>
  <c r="R623" i="17"/>
  <c r="R2918" i="17"/>
  <c r="R1571" i="17"/>
  <c r="R2101" i="17"/>
  <c r="R2093" i="17"/>
  <c r="R2163" i="17"/>
  <c r="R94" i="17"/>
  <c r="R2258" i="17"/>
  <c r="R3600" i="17"/>
  <c r="R186" i="17"/>
  <c r="R3442" i="17"/>
  <c r="R3013" i="17"/>
  <c r="R3471" i="17"/>
  <c r="R2273" i="17"/>
  <c r="R1646" i="17"/>
  <c r="R2305" i="17"/>
  <c r="R2578" i="17"/>
  <c r="R2155" i="17"/>
  <c r="R1468" i="17"/>
  <c r="R3037" i="17"/>
  <c r="R3043" i="17"/>
  <c r="R200" i="17"/>
  <c r="R1089" i="17"/>
  <c r="R1484" i="17"/>
  <c r="R2560" i="17"/>
  <c r="R1021" i="17"/>
  <c r="R1579" i="17"/>
  <c r="R3278" i="17"/>
  <c r="R712" i="17"/>
  <c r="R2490" i="17"/>
  <c r="R1497" i="17"/>
  <c r="R2734" i="17"/>
  <c r="R633" i="17"/>
  <c r="R1100" i="17"/>
  <c r="R663" i="17"/>
  <c r="R2774" i="17"/>
  <c r="R2102" i="17"/>
  <c r="R1028" i="17"/>
  <c r="R541" i="17"/>
  <c r="R2224" i="17"/>
  <c r="R1023" i="17"/>
  <c r="R1973" i="17"/>
  <c r="R2859" i="17"/>
  <c r="R2660" i="17"/>
  <c r="R1522" i="17"/>
  <c r="R2356" i="17"/>
  <c r="R3408" i="17"/>
  <c r="R2813" i="17"/>
  <c r="R3417" i="17"/>
  <c r="R2696" i="17"/>
  <c r="R369" i="17"/>
  <c r="R2880" i="17"/>
  <c r="R2410" i="17"/>
  <c r="R2159" i="17"/>
  <c r="R2866" i="17"/>
  <c r="R3296" i="17"/>
  <c r="R1103" i="17"/>
  <c r="R3511" i="17"/>
  <c r="R3119" i="17"/>
  <c r="R1943" i="17"/>
  <c r="R994" i="17"/>
  <c r="R2219" i="17"/>
  <c r="R3529" i="17"/>
  <c r="R2951" i="17"/>
  <c r="R2735" i="17"/>
  <c r="R254" i="17"/>
  <c r="R1278" i="17"/>
  <c r="R2817" i="17"/>
  <c r="R380" i="17"/>
  <c r="R2627" i="17"/>
  <c r="R3116" i="17"/>
  <c r="R2964" i="17"/>
  <c r="R3487" i="17"/>
  <c r="R1486" i="17"/>
  <c r="R2286" i="17"/>
  <c r="R1731" i="17"/>
  <c r="R3307" i="17"/>
  <c r="R2531" i="17"/>
  <c r="R1897" i="17"/>
  <c r="R741" i="17"/>
  <c r="R3561" i="17"/>
  <c r="R2458" i="17"/>
  <c r="R3033" i="17"/>
  <c r="R3604" i="17"/>
  <c r="R1627" i="17"/>
  <c r="R3569" i="17"/>
  <c r="R824" i="17"/>
  <c r="R2089" i="17"/>
  <c r="R1360" i="17"/>
  <c r="R1250" i="17"/>
  <c r="R2137" i="17"/>
  <c r="R1340" i="17"/>
  <c r="R100" i="17"/>
  <c r="R1825" i="17"/>
  <c r="R787" i="17"/>
  <c r="R1205" i="17"/>
  <c r="R1339" i="17"/>
  <c r="R1676" i="17"/>
  <c r="R3652" i="17"/>
  <c r="R3360" i="17"/>
  <c r="R2404" i="17"/>
  <c r="R325" i="17"/>
  <c r="R3541" i="17"/>
  <c r="R669" i="17"/>
  <c r="R1644" i="17"/>
  <c r="R3330" i="17"/>
  <c r="R3186" i="17"/>
  <c r="R358" i="17"/>
  <c r="R3540" i="17"/>
  <c r="R2946" i="17"/>
  <c r="R3053" i="17"/>
  <c r="R3110" i="17"/>
  <c r="R1353" i="17"/>
  <c r="R1842" i="17"/>
  <c r="R1262" i="17"/>
  <c r="R951" i="17"/>
  <c r="R3245" i="17"/>
  <c r="R884" i="17"/>
  <c r="R3269" i="17"/>
  <c r="R121" i="17"/>
  <c r="R3274" i="17"/>
  <c r="R1873" i="17"/>
  <c r="R1030" i="17"/>
  <c r="R549" i="17"/>
  <c r="R1433" i="17"/>
  <c r="R2732" i="17"/>
  <c r="R3364" i="17"/>
  <c r="R2070" i="17"/>
  <c r="R3447" i="17"/>
  <c r="R1769" i="17"/>
  <c r="R1933" i="17"/>
  <c r="R1347" i="17"/>
  <c r="R3405" i="17"/>
  <c r="R1025" i="17"/>
  <c r="R1390" i="17"/>
  <c r="R1645" i="17"/>
  <c r="R18" i="17"/>
  <c r="S18" i="17" s="1"/>
  <c r="R532" i="17"/>
  <c r="R2399" i="17"/>
  <c r="R1935" i="17"/>
  <c r="R1908" i="17"/>
  <c r="R3300" i="17"/>
  <c r="R3064" i="17"/>
  <c r="R1292" i="17"/>
  <c r="R2556" i="17"/>
  <c r="R3618" i="17"/>
  <c r="R3135" i="17"/>
  <c r="R944" i="17"/>
  <c r="R3085" i="17"/>
  <c r="R1606" i="17"/>
  <c r="R1077" i="17"/>
  <c r="R1643" i="17"/>
  <c r="R2456" i="17"/>
  <c r="R3183" i="17"/>
  <c r="R1975" i="17"/>
  <c r="R2585" i="17"/>
  <c r="R1721" i="17"/>
  <c r="R1832" i="17"/>
  <c r="R3651" i="17"/>
  <c r="R1548" i="17"/>
  <c r="R1530" i="17"/>
  <c r="R996" i="17"/>
  <c r="R2938" i="17"/>
  <c r="R2158" i="17"/>
  <c r="R2469" i="17"/>
  <c r="R2662" i="17"/>
  <c r="R3317" i="17"/>
  <c r="R665" i="17"/>
  <c r="R1227" i="17"/>
  <c r="R3264" i="17"/>
  <c r="R2812" i="17"/>
  <c r="R3002" i="17"/>
  <c r="R2005" i="17"/>
  <c r="R2033" i="17"/>
  <c r="R2141" i="17"/>
  <c r="R1513" i="17"/>
  <c r="R2799" i="17"/>
  <c r="R2917" i="17"/>
  <c r="R3530" i="17"/>
  <c r="R3182" i="17"/>
  <c r="R1148" i="17"/>
  <c r="R1408" i="17"/>
  <c r="R2085" i="17"/>
  <c r="R3459" i="17"/>
  <c r="R789" i="17"/>
  <c r="R1395" i="17"/>
  <c r="R2878" i="17"/>
  <c r="R2120" i="17"/>
  <c r="R3402" i="17"/>
  <c r="R1981" i="17"/>
  <c r="R2099" i="17"/>
  <c r="R2321" i="17"/>
  <c r="R1442" i="17"/>
  <c r="R992" i="17"/>
  <c r="R39" i="17"/>
  <c r="R1430" i="17"/>
  <c r="R2427" i="17"/>
  <c r="R2394" i="17"/>
  <c r="R3649" i="17"/>
  <c r="R2178" i="17"/>
  <c r="R866" i="17"/>
  <c r="R141" i="17"/>
  <c r="R1190" i="17"/>
  <c r="R1580" i="17"/>
  <c r="R1005" i="17"/>
  <c r="R2313" i="17"/>
  <c r="R3277" i="17"/>
  <c r="R1456" i="17"/>
  <c r="R1441" i="17"/>
  <c r="R2094" i="17"/>
  <c r="R3444" i="17"/>
  <c r="R1637" i="17"/>
  <c r="R2912" i="17"/>
  <c r="R3378" i="17"/>
  <c r="R2571" i="17"/>
  <c r="R1830" i="17"/>
  <c r="R2012" i="17"/>
  <c r="R3557" i="17"/>
  <c r="R1840" i="17"/>
  <c r="R1337" i="17"/>
  <c r="R2082" i="17"/>
  <c r="R2948" i="17"/>
  <c r="R1180" i="17"/>
  <c r="R1737" i="17"/>
  <c r="R3029" i="17"/>
  <c r="R3625" i="17"/>
  <c r="R1331" i="17"/>
  <c r="R3581" i="17"/>
  <c r="R2572" i="17"/>
  <c r="R3086" i="17"/>
  <c r="R3138" i="17"/>
  <c r="R1577" i="17"/>
  <c r="R1623" i="17"/>
  <c r="R2156" i="17"/>
  <c r="R2713" i="17"/>
  <c r="R1799" i="17"/>
  <c r="R2856" i="17"/>
  <c r="R3573" i="17"/>
  <c r="R3392" i="17"/>
  <c r="R3027" i="17"/>
  <c r="R1533" i="17"/>
  <c r="R2347" i="17"/>
  <c r="R3107" i="17"/>
  <c r="R3566" i="17"/>
  <c r="R2995" i="17"/>
  <c r="R878" i="17"/>
  <c r="R2186" i="17"/>
  <c r="R1094" i="17"/>
  <c r="R2327" i="17"/>
  <c r="R53" i="17"/>
  <c r="R2373" i="17"/>
  <c r="R1600" i="17"/>
  <c r="R3126" i="17"/>
  <c r="R410" i="17"/>
  <c r="R3568" i="17"/>
  <c r="R2710" i="17"/>
  <c r="R3338" i="17"/>
  <c r="R3390" i="17"/>
  <c r="R2231" i="17"/>
  <c r="R3131" i="17"/>
  <c r="R3515" i="17"/>
  <c r="R2716" i="17"/>
  <c r="R3648" i="17"/>
  <c r="R2895" i="17"/>
  <c r="R1276" i="17"/>
  <c r="R1122" i="17"/>
  <c r="R585" i="17"/>
  <c r="R2965" i="17"/>
  <c r="R1948" i="17"/>
  <c r="R904" i="17"/>
  <c r="R3426" i="17"/>
  <c r="R2431" i="17"/>
  <c r="R3201" i="17"/>
  <c r="R1839" i="17"/>
  <c r="R2437" i="17"/>
  <c r="R2299" i="17"/>
  <c r="R1668" i="17"/>
  <c r="R2708" i="17"/>
  <c r="R179" i="17"/>
  <c r="R2879" i="17"/>
  <c r="R3139" i="17"/>
  <c r="R3559" i="17"/>
  <c r="R1457" i="17"/>
  <c r="R364" i="17"/>
  <c r="R2252" i="17"/>
  <c r="R2678" i="17"/>
  <c r="R901" i="17"/>
  <c r="R3094" i="17"/>
  <c r="R2783" i="17"/>
  <c r="R1780" i="17"/>
  <c r="R3189" i="17"/>
  <c r="R3146" i="17"/>
  <c r="R2104" i="17"/>
  <c r="R1652" i="17"/>
  <c r="R1140" i="17"/>
  <c r="R1233" i="17"/>
  <c r="R3185" i="17"/>
  <c r="R2275" i="17"/>
  <c r="R2898" i="17"/>
  <c r="R2320" i="17"/>
  <c r="R1741" i="17"/>
  <c r="R2208" i="17"/>
  <c r="R1889" i="17"/>
  <c r="R3065" i="17"/>
  <c r="R290" i="17"/>
  <c r="R3168" i="17"/>
  <c r="R1696" i="17"/>
  <c r="R1843" i="17"/>
  <c r="R378" i="17"/>
  <c r="R3552" i="17"/>
  <c r="R2154" i="17"/>
  <c r="R374" i="17"/>
  <c r="R1683" i="17"/>
  <c r="R2996" i="17"/>
  <c r="R3527" i="17"/>
  <c r="R2756" i="17"/>
  <c r="R1439" i="17"/>
  <c r="R2242" i="17"/>
  <c r="R1589" i="17"/>
  <c r="R1913" i="17"/>
  <c r="R2040" i="17"/>
  <c r="R2711" i="17"/>
  <c r="R2109" i="17"/>
  <c r="R2359" i="17"/>
  <c r="R1465" i="17"/>
  <c r="R3255" i="17"/>
  <c r="R2645" i="17"/>
  <c r="R2745" i="17"/>
  <c r="R2048" i="17"/>
  <c r="R2786" i="17"/>
  <c r="R1211" i="17"/>
  <c r="R554" i="17"/>
  <c r="R2390" i="17"/>
  <c r="R2601" i="17"/>
  <c r="R1207" i="17"/>
  <c r="R1517" i="17"/>
  <c r="R3172" i="17"/>
  <c r="R1947" i="17"/>
  <c r="R1539" i="17"/>
  <c r="R3083" i="17"/>
  <c r="R1438" i="17"/>
  <c r="R1293" i="17"/>
  <c r="R2050" i="17"/>
  <c r="R2067" i="17"/>
  <c r="R1068" i="17"/>
  <c r="R1732" i="17"/>
  <c r="R2139" i="17"/>
  <c r="R431" i="17"/>
  <c r="R2309" i="17"/>
  <c r="R1038" i="17"/>
  <c r="R3156" i="17"/>
  <c r="R2396" i="17"/>
  <c r="R1466" i="17"/>
  <c r="R810" i="17"/>
  <c r="R3253" i="17"/>
  <c r="R2638" i="17"/>
  <c r="R3257" i="17"/>
  <c r="R3608" i="17"/>
  <c r="R3125" i="17"/>
  <c r="R2625" i="17"/>
  <c r="R1786" i="17"/>
  <c r="R2971" i="17"/>
  <c r="R2588" i="17"/>
  <c r="R638" i="17"/>
  <c r="R1328" i="17"/>
  <c r="R2712" i="17"/>
  <c r="R2541" i="17"/>
  <c r="R2843" i="17"/>
  <c r="R1888" i="17"/>
  <c r="R3424" i="17"/>
  <c r="R3415" i="17"/>
  <c r="R1067" i="17"/>
  <c r="R2261" i="17"/>
  <c r="R3496" i="17"/>
  <c r="R2637" i="17"/>
  <c r="R1104" i="17"/>
  <c r="R2837" i="17"/>
  <c r="R1189" i="17"/>
  <c r="R3157" i="17"/>
  <c r="R2858" i="17"/>
  <c r="R3230" i="17"/>
  <c r="R2174" i="17"/>
  <c r="R3042" i="17"/>
  <c r="R3056" i="17"/>
  <c r="R341" i="17"/>
  <c r="R1752" i="17"/>
  <c r="R3626" i="17"/>
  <c r="R2659" i="17"/>
  <c r="R3391" i="17"/>
  <c r="R2850" i="17"/>
  <c r="R2973" i="17"/>
  <c r="R1368" i="17"/>
  <c r="R2500" i="17"/>
  <c r="R2342" i="17"/>
  <c r="R2515" i="17"/>
  <c r="R1557" i="17"/>
  <c r="R3544" i="17"/>
  <c r="R1920" i="17"/>
  <c r="R2333" i="17"/>
  <c r="R2308" i="17"/>
  <c r="R3134" i="17"/>
  <c r="R3545" i="17"/>
  <c r="R3380" i="17"/>
  <c r="R2248" i="17"/>
  <c r="R3610" i="17"/>
  <c r="R2503" i="17"/>
  <c r="R1854" i="17"/>
  <c r="R1987" i="17"/>
  <c r="R2097" i="17"/>
  <c r="R1774" i="17"/>
  <c r="R2561" i="17"/>
  <c r="R3536" i="17"/>
  <c r="R2631" i="17"/>
  <c r="R2256" i="17"/>
  <c r="R2877" i="17"/>
  <c r="R2322" i="17"/>
  <c r="R3254" i="17"/>
  <c r="R2794" i="17"/>
  <c r="R2343" i="17"/>
  <c r="R3551" i="17"/>
  <c r="R2066" i="17"/>
  <c r="R1092" i="17"/>
  <c r="R3179" i="17"/>
  <c r="R1929" i="17"/>
  <c r="R176" i="17"/>
  <c r="R2317" i="17"/>
  <c r="R2953" i="17"/>
  <c r="R1759" i="17"/>
  <c r="R2542" i="17"/>
  <c r="R1881" i="17"/>
  <c r="R1449" i="17"/>
  <c r="R3025" i="17"/>
  <c r="R2144" i="17"/>
  <c r="R1516" i="17"/>
  <c r="R1400" i="17"/>
  <c r="R715" i="17"/>
  <c r="R1615" i="17"/>
  <c r="R2723" i="17"/>
  <c r="R1116" i="17"/>
  <c r="R1822" i="17"/>
  <c r="R3267" i="17"/>
  <c r="R2768" i="17"/>
  <c r="R1096" i="17"/>
  <c r="R2551" i="17"/>
  <c r="R178" i="17"/>
  <c r="R1144" i="17"/>
  <c r="R3294" i="17"/>
  <c r="R3236" i="17"/>
  <c r="R1437" i="17"/>
  <c r="R1379" i="17"/>
  <c r="R2580" i="17"/>
  <c r="R3379" i="17"/>
  <c r="R602" i="17"/>
  <c r="R207" i="17"/>
  <c r="R2760" i="17"/>
  <c r="R51" i="17"/>
  <c r="R2433" i="17"/>
  <c r="R3589" i="17"/>
  <c r="R1729" i="17"/>
  <c r="R1022" i="17"/>
  <c r="R295" i="17"/>
  <c r="R2234" i="17"/>
  <c r="R555" i="17"/>
  <c r="R3310" i="17"/>
  <c r="R1017" i="17"/>
  <c r="R1622" i="17"/>
  <c r="R2264" i="17"/>
  <c r="R467" i="17"/>
  <c r="R3411" i="17"/>
  <c r="R2524" i="17"/>
  <c r="R1538" i="17"/>
  <c r="R342" i="17"/>
  <c r="R2021" i="17"/>
  <c r="R1115" i="17"/>
  <c r="R1624" i="17"/>
  <c r="R1534" i="17"/>
  <c r="R1045" i="17"/>
  <c r="R3533" i="17"/>
  <c r="R182" i="17"/>
  <c r="R1893" i="17"/>
  <c r="R2576" i="17"/>
  <c r="R1821" i="17"/>
  <c r="R2568" i="17"/>
  <c r="R1621" i="17"/>
  <c r="R3161" i="17"/>
  <c r="R1559" i="17"/>
  <c r="R313" i="17"/>
  <c r="R2624" i="17"/>
  <c r="R2044" i="17"/>
  <c r="R240" i="17"/>
  <c r="R1162" i="17"/>
  <c r="R885" i="17"/>
  <c r="R2307" i="17"/>
  <c r="R3554" i="17"/>
  <c r="R3093" i="17"/>
  <c r="R1996" i="17"/>
  <c r="R2471" i="17"/>
  <c r="R2985" i="17"/>
  <c r="R2435" i="17"/>
  <c r="R3140" i="17"/>
  <c r="R628" i="17"/>
  <c r="R2977" i="17"/>
  <c r="R3389" i="17"/>
  <c r="R3243" i="17"/>
  <c r="R2929" i="17"/>
  <c r="R1226" i="17"/>
  <c r="R2800" i="17"/>
  <c r="R1809" i="17"/>
  <c r="R1863" i="17"/>
  <c r="R1926" i="17"/>
  <c r="R3218" i="17"/>
  <c r="R2828" i="17"/>
  <c r="R3000" i="17"/>
  <c r="R601" i="17"/>
  <c r="R1310" i="17"/>
  <c r="R757" i="17"/>
  <c r="R2136" i="17"/>
  <c r="R2569" i="17"/>
  <c r="R3170" i="17"/>
  <c r="R1099" i="17"/>
  <c r="R2214" i="17"/>
  <c r="R1482" i="17"/>
  <c r="R2897" i="17"/>
  <c r="R2906" i="17"/>
  <c r="R2328" i="17"/>
  <c r="R777" i="17"/>
  <c r="R1273" i="17"/>
  <c r="R2922" i="17"/>
  <c r="R2147" i="17"/>
  <c r="R1904" i="17"/>
  <c r="R804" i="17"/>
  <c r="R2382" i="17"/>
  <c r="R2445" i="17"/>
  <c r="R1440" i="17"/>
  <c r="R1082" i="17"/>
  <c r="R134" i="17"/>
  <c r="R1066" i="17"/>
  <c r="R761" i="17"/>
  <c r="R3036" i="17"/>
  <c r="R590" i="17"/>
  <c r="R3176" i="17"/>
  <c r="R2671" i="17"/>
  <c r="R428" i="17"/>
  <c r="R2035" i="17"/>
  <c r="R1306" i="17"/>
  <c r="R3331" i="17"/>
  <c r="R615" i="17"/>
  <c r="R1808" i="17"/>
  <c r="R1325" i="17"/>
  <c r="R2113" i="17"/>
  <c r="R2693" i="17"/>
  <c r="R3298" i="17"/>
  <c r="R1046" i="17"/>
  <c r="R3575" i="17"/>
  <c r="R986" i="17"/>
  <c r="R3485" i="17"/>
  <c r="R2862" i="17"/>
  <c r="R436" i="17"/>
  <c r="R1264" i="17"/>
  <c r="R3578" i="17"/>
  <c r="R2766" i="17"/>
  <c r="R2020" i="17"/>
  <c r="R3655" i="17"/>
  <c r="R2836" i="17"/>
  <c r="R1232" i="17"/>
  <c r="R2279" i="17"/>
  <c r="R2668" i="17"/>
  <c r="R2633" i="17"/>
  <c r="R2272" i="17"/>
  <c r="R3431" i="17"/>
  <c r="R645" i="17"/>
  <c r="R3363" i="17"/>
  <c r="R2128" i="17"/>
  <c r="R498" i="17"/>
  <c r="R224" i="17"/>
  <c r="R737" i="17"/>
  <c r="R3462" i="17"/>
  <c r="R1976" i="17"/>
  <c r="R1585" i="17"/>
  <c r="R2392" i="17"/>
  <c r="R2236" i="17"/>
  <c r="R3142" i="17"/>
  <c r="R2628" i="17"/>
  <c r="R48" i="17"/>
  <c r="R1902" i="17"/>
  <c r="R2612" i="17"/>
  <c r="R2498" i="17"/>
  <c r="R3196" i="17"/>
  <c r="R2838" i="17"/>
  <c r="R425" i="17"/>
  <c r="R1607" i="17"/>
  <c r="R328" i="17"/>
  <c r="R1490" i="17"/>
  <c r="R475" i="17"/>
  <c r="R3141" i="17"/>
  <c r="R773" i="17"/>
  <c r="R1674" i="17"/>
  <c r="R2287" i="17"/>
  <c r="R1686" i="17"/>
  <c r="R3109" i="17"/>
  <c r="R624" i="17"/>
  <c r="R1974" i="17"/>
  <c r="R3032" i="17"/>
  <c r="R675" i="17"/>
  <c r="R2673" i="17"/>
  <c r="R1164" i="17"/>
  <c r="R3026" i="17"/>
  <c r="R2227" i="17"/>
  <c r="R3066" i="17"/>
  <c r="R2480" i="17"/>
  <c r="R2436" i="17"/>
  <c r="R1238" i="17"/>
  <c r="R2398" i="17"/>
  <c r="R2719" i="17"/>
  <c r="R1151" i="17"/>
  <c r="R2661" i="17"/>
  <c r="R2362" i="17"/>
  <c r="R3615" i="17"/>
  <c r="R614" i="17"/>
  <c r="R3456" i="17"/>
  <c r="R976" i="17"/>
  <c r="R2949" i="17"/>
  <c r="R3127" i="17"/>
  <c r="R2303" i="17"/>
  <c r="R1990" i="17"/>
  <c r="R3548" i="17"/>
  <c r="R3423" i="17"/>
  <c r="R1425" i="17"/>
  <c r="R2968" i="17"/>
  <c r="R1214" i="17"/>
  <c r="R2839" i="17"/>
  <c r="R2083" i="17"/>
  <c r="R3567" i="17"/>
  <c r="R3077" i="17"/>
  <c r="R1660" i="17"/>
  <c r="R1294" i="17"/>
  <c r="R2199" i="17"/>
  <c r="R3289" i="17"/>
  <c r="R769" i="17"/>
  <c r="R2072" i="17"/>
  <c r="R2921" i="17"/>
  <c r="R3023" i="17"/>
  <c r="R2848" i="17"/>
  <c r="R3343" i="17"/>
  <c r="R1078" i="17"/>
  <c r="R2687" i="17"/>
  <c r="R1228" i="17"/>
  <c r="R2935" i="17"/>
  <c r="R2548" i="17"/>
  <c r="R2550" i="17"/>
  <c r="R2127" i="17"/>
  <c r="R3654" i="17"/>
  <c r="R2429" i="17"/>
  <c r="R2092" i="17"/>
  <c r="R2849" i="17"/>
  <c r="R2972" i="17"/>
  <c r="R2704" i="17"/>
  <c r="R2966" i="17"/>
  <c r="R2026" i="17"/>
  <c r="R1561" i="17"/>
  <c r="R2481" i="17"/>
  <c r="R2193" i="17"/>
  <c r="R3279" i="17"/>
  <c r="R3427" i="17"/>
  <c r="R3582" i="17"/>
  <c r="R2907" i="17"/>
  <c r="R2076" i="17"/>
  <c r="R1986" i="17"/>
  <c r="R1007" i="17"/>
  <c r="R1682" i="17"/>
  <c r="R3136" i="17"/>
  <c r="R1551" i="17"/>
  <c r="R403" i="17"/>
  <c r="R2285" i="17"/>
  <c r="R1638" i="17"/>
  <c r="R536" i="17"/>
  <c r="R1184" i="17"/>
  <c r="R1690" i="17"/>
  <c r="R1287" i="17"/>
  <c r="R3509" i="17"/>
  <c r="R1609" i="17"/>
  <c r="R2454" i="17"/>
  <c r="R2821" i="17"/>
  <c r="R2267" i="17"/>
  <c r="R2246" i="17"/>
  <c r="R1467" i="17"/>
  <c r="R3114" i="17"/>
  <c r="R1812" i="17"/>
  <c r="R1416" i="17"/>
  <c r="R2535" i="17"/>
  <c r="R3102" i="17"/>
  <c r="R3577" i="17"/>
  <c r="R2507" i="17"/>
  <c r="R1414" i="17"/>
  <c r="R3258" i="17"/>
  <c r="R2064" i="17"/>
  <c r="R3235" i="17"/>
  <c r="R2544" i="17"/>
  <c r="R3508" i="17"/>
  <c r="R2237" i="17"/>
  <c r="R1601" i="17"/>
  <c r="R1776" i="17"/>
  <c r="R430" i="17"/>
  <c r="R1824" i="17"/>
  <c r="R135" i="17"/>
  <c r="R2444" i="17"/>
  <c r="R3492" i="17"/>
  <c r="R3079" i="17"/>
  <c r="R1695" i="17"/>
  <c r="R3383" i="17"/>
  <c r="R3460" i="17"/>
  <c r="R2988" i="17"/>
  <c r="R1053" i="17"/>
  <c r="R2145" i="17"/>
  <c r="R2958" i="17"/>
  <c r="R2587" i="17"/>
  <c r="R3367" i="17"/>
  <c r="R1870" i="17"/>
  <c r="R389" i="17"/>
  <c r="R1742" i="17"/>
  <c r="R1781" i="17"/>
  <c r="R2251" i="17"/>
  <c r="R3457" i="17"/>
  <c r="R2648" i="17"/>
  <c r="R2232" i="17"/>
  <c r="R3067" i="17"/>
  <c r="R98" i="17"/>
  <c r="R1939" i="17"/>
  <c r="R1369" i="17"/>
  <c r="R2277" i="17"/>
  <c r="R3395" i="17"/>
  <c r="R3526" i="17"/>
  <c r="R1789" i="17"/>
  <c r="R2932" i="17"/>
  <c r="R1802" i="17"/>
  <c r="R2090" i="17"/>
  <c r="R3209" i="17"/>
  <c r="R2740" i="17"/>
  <c r="R3385" i="17"/>
  <c r="R3204" i="17"/>
  <c r="R3308" i="17"/>
  <c r="R2504" i="17"/>
  <c r="R758" i="17"/>
  <c r="R1411" i="17"/>
  <c r="R2814" i="17"/>
  <c r="R1443" i="17"/>
  <c r="R2338" i="17"/>
  <c r="R1421" i="17"/>
  <c r="R2607" i="17"/>
  <c r="R1121" i="17"/>
  <c r="R2069" i="17"/>
  <c r="R3653" i="17"/>
  <c r="R123" i="17"/>
  <c r="R3052" i="17"/>
  <c r="R3006" i="17"/>
  <c r="R2554" i="17"/>
  <c r="R3612" i="17"/>
  <c r="R1846" i="17"/>
  <c r="R3357" i="17"/>
  <c r="R729" i="17"/>
  <c r="R1815" i="17"/>
  <c r="R1300" i="17"/>
  <c r="R3283" i="17"/>
  <c r="R1804" i="17"/>
  <c r="R1212" i="17"/>
  <c r="R1727" i="17"/>
  <c r="R2620" i="17"/>
  <c r="R3208" i="17"/>
  <c r="R3368" i="17"/>
  <c r="R2472" i="17"/>
  <c r="R2196" i="17"/>
  <c r="R3197" i="17"/>
  <c r="R2071" i="17"/>
  <c r="R966" i="17"/>
  <c r="R3407" i="17"/>
  <c r="R3438" i="17"/>
  <c r="R2368" i="17"/>
  <c r="R3008" i="17"/>
  <c r="R2584" i="17"/>
  <c r="R2146" i="17"/>
  <c r="R2205" i="17"/>
  <c r="R2263" i="17"/>
  <c r="R2177" i="17"/>
  <c r="R2260" i="17"/>
  <c r="R2045" i="17"/>
  <c r="R3164" i="17"/>
  <c r="R3352" i="17"/>
  <c r="R3019" i="17"/>
  <c r="R1886" i="17"/>
  <c r="R2634" i="17"/>
  <c r="R3538" i="17"/>
  <c r="R908" i="17"/>
  <c r="R2235" i="17"/>
  <c r="R3414" i="17"/>
  <c r="R1754" i="17"/>
  <c r="R1245" i="17"/>
  <c r="R3443" i="17"/>
  <c r="R3144" i="17"/>
  <c r="R2802" i="17"/>
  <c r="R1549" i="17"/>
  <c r="R1127" i="17"/>
  <c r="R3224" i="17"/>
  <c r="R2758" i="17"/>
  <c r="R958" i="17"/>
  <c r="R3202" i="17"/>
  <c r="R1363" i="17"/>
  <c r="R3598" i="17"/>
  <c r="R3613" i="17"/>
  <c r="R2909" i="17"/>
  <c r="R1628" i="17"/>
  <c r="R2032" i="17"/>
  <c r="R319" i="17"/>
  <c r="R2824" i="17"/>
  <c r="R981" i="17"/>
  <c r="R2357" i="17"/>
  <c r="R1391" i="17"/>
  <c r="R3562" i="17"/>
  <c r="R157" i="17"/>
  <c r="R2598" i="17"/>
  <c r="R627" i="17"/>
  <c r="R3518" i="17"/>
  <c r="R1392" i="17"/>
  <c r="R2061" i="17"/>
  <c r="R169" i="17"/>
  <c r="R3474" i="17"/>
  <c r="R3440" i="17"/>
  <c r="R2171" i="17"/>
  <c r="R3286" i="17"/>
  <c r="R1275" i="17"/>
  <c r="R2131" i="17"/>
  <c r="R3406" i="17"/>
  <c r="R914" i="17"/>
  <c r="R2543" i="17"/>
  <c r="R1173" i="17"/>
  <c r="R2815" i="17"/>
  <c r="R1711" i="17"/>
  <c r="R2888" i="17"/>
  <c r="R2899" i="17"/>
  <c r="R3193" i="17"/>
  <c r="R2059" i="17"/>
  <c r="R2718" i="17"/>
  <c r="R3350" i="17"/>
  <c r="R2452" i="17"/>
  <c r="R2281" i="17"/>
  <c r="R1887" i="17"/>
  <c r="R2003" i="17"/>
  <c r="R3234" i="17"/>
  <c r="R2523" i="17"/>
  <c r="R3588" i="17"/>
  <c r="R3014" i="17"/>
  <c r="R2928" i="17"/>
  <c r="R1885" i="17"/>
  <c r="R3266" i="17"/>
  <c r="R2167" i="17"/>
  <c r="R2887" i="17"/>
  <c r="R2051" i="17"/>
  <c r="R1488" i="17"/>
  <c r="R1475" i="17"/>
  <c r="R2702" i="17"/>
  <c r="R1313" i="17"/>
  <c r="R2202" i="17"/>
  <c r="R3521" i="17"/>
  <c r="R2827" i="17"/>
  <c r="R2816" i="17"/>
  <c r="R1236" i="17"/>
  <c r="R650" i="17"/>
  <c r="R1984" i="17"/>
  <c r="R1608" i="17"/>
  <c r="R2657" i="17"/>
  <c r="R3570" i="17"/>
  <c r="R2254" i="17"/>
  <c r="R2022" i="17"/>
  <c r="R288" i="17"/>
  <c r="R832" i="17"/>
  <c r="R2381" i="17"/>
  <c r="R2903" i="17"/>
  <c r="R1675" i="17"/>
  <c r="R1354" i="17"/>
  <c r="R2603" i="17"/>
  <c r="R3658" i="17"/>
  <c r="R831" i="17"/>
  <c r="R1813" i="17"/>
  <c r="R2416" i="17"/>
  <c r="R1188" i="17"/>
  <c r="R3241" i="17"/>
  <c r="R2743" i="17"/>
  <c r="R550" i="17"/>
  <c r="R1091" i="17"/>
  <c r="R3324" i="17"/>
  <c r="R1661" i="17"/>
  <c r="R2181" i="17"/>
  <c r="R2697" i="17"/>
  <c r="R2395" i="17"/>
  <c r="R910" i="17"/>
  <c r="R2370" i="17"/>
  <c r="R1309" i="17"/>
  <c r="R3466" i="17"/>
  <c r="R1535" i="17"/>
  <c r="R3118" i="17"/>
  <c r="R1461" i="17"/>
  <c r="R2942" i="17"/>
  <c r="R3188" i="17"/>
  <c r="R1738" i="17"/>
  <c r="R3004" i="17"/>
  <c r="R1481" i="17"/>
  <c r="R2180" i="17"/>
  <c r="R2349" i="17"/>
  <c r="R3022" i="17"/>
  <c r="R529" i="17"/>
  <c r="R2215" i="17"/>
  <c r="R1186" i="17"/>
  <c r="R950" i="17"/>
  <c r="R2459" i="17"/>
  <c r="R1427" i="17"/>
  <c r="R2268" i="17"/>
  <c r="R2025" i="17"/>
  <c r="R922" i="17"/>
  <c r="R3558" i="17"/>
  <c r="R772" i="17"/>
  <c r="R3068" i="17"/>
  <c r="R1460" i="17"/>
  <c r="R2118" i="17"/>
  <c r="R3194" i="17"/>
  <c r="R2229" i="17"/>
  <c r="R2795" i="17"/>
  <c r="R1954" i="17"/>
  <c r="R2830" i="17"/>
  <c r="R3198" i="17"/>
  <c r="R3117" i="17"/>
  <c r="R2098" i="17"/>
  <c r="R2947" i="17"/>
  <c r="R2380" i="17"/>
  <c r="R1922" i="17"/>
  <c r="R2853" i="17"/>
  <c r="R3346" i="17"/>
  <c r="R1829" i="17"/>
  <c r="R556" i="17"/>
  <c r="R3260" i="17"/>
  <c r="R2375" i="17"/>
  <c r="R1762" i="17"/>
  <c r="R3329" i="17"/>
  <c r="R216" i="17"/>
  <c r="R1305" i="17"/>
  <c r="R2573" i="17"/>
  <c r="R1332" i="17"/>
  <c r="R115" i="17"/>
  <c r="R2170" i="17"/>
  <c r="R2871" i="17"/>
  <c r="R2212" i="17"/>
  <c r="R3090" i="17"/>
  <c r="R3213" i="17"/>
  <c r="R3082" i="17"/>
  <c r="R3246" i="17"/>
  <c r="R3288" i="17"/>
  <c r="R3451" i="17"/>
  <c r="R2387" i="17"/>
  <c r="R1345" i="17"/>
  <c r="R2296" i="17"/>
  <c r="R1006" i="17"/>
  <c r="R1890" i="17"/>
  <c r="R2169" i="17"/>
  <c r="R3016" i="17"/>
  <c r="R2001" i="17"/>
  <c r="R3497" i="17"/>
  <c r="R3539" i="17"/>
  <c r="R2864" i="17"/>
  <c r="R871" i="17"/>
  <c r="R3463" i="17"/>
  <c r="R1020" i="17"/>
  <c r="R1527" i="17"/>
  <c r="R2465" i="17"/>
  <c r="R3597" i="17"/>
  <c r="R1093" i="17"/>
  <c r="R2644" i="17"/>
  <c r="R2527" i="17"/>
  <c r="R3001" i="17"/>
  <c r="R1901" i="17"/>
  <c r="R2655" i="17"/>
  <c r="R3617" i="17"/>
  <c r="R2784" i="17"/>
  <c r="R1708" i="17"/>
  <c r="R3223" i="17"/>
  <c r="R1574" i="17"/>
  <c r="R684" i="17"/>
  <c r="R3522" i="17"/>
  <c r="R1819" i="17"/>
  <c r="R2266" i="17"/>
  <c r="R1787" i="17"/>
  <c r="R1803" i="17"/>
  <c r="R3314" i="17"/>
  <c r="R1841" i="17"/>
  <c r="R1247" i="17"/>
  <c r="R1072" i="17"/>
  <c r="R3516" i="17"/>
  <c r="R3603" i="17"/>
  <c r="R2757" i="17"/>
  <c r="R406" i="17"/>
  <c r="R3028" i="17"/>
  <c r="R2889" i="17"/>
  <c r="R476" i="17"/>
  <c r="R2207" i="17"/>
  <c r="R1694" i="17"/>
  <c r="R2391" i="17"/>
  <c r="R612" i="17"/>
  <c r="R1476" i="17"/>
  <c r="R2705" i="17"/>
  <c r="R3055" i="17"/>
  <c r="R548" i="17"/>
  <c r="R1355" i="17"/>
  <c r="R3256" i="17"/>
  <c r="R3348" i="17"/>
  <c r="R3030" i="17"/>
  <c r="R1445" i="17"/>
  <c r="R3409" i="17"/>
  <c r="R2998" i="17"/>
  <c r="R1263" i="17"/>
  <c r="R2615" i="17"/>
  <c r="R957" i="17"/>
  <c r="R2138" i="17"/>
  <c r="R1582" i="17"/>
  <c r="R3225" i="17"/>
  <c r="R1377" i="17"/>
  <c r="R3507" i="17"/>
  <c r="R2686" i="17"/>
  <c r="R3396" i="17"/>
  <c r="R3388" i="17"/>
  <c r="R2788" i="17"/>
  <c r="R1501" i="17"/>
  <c r="R1235" i="17"/>
  <c r="R1958" i="17"/>
  <c r="R2522" i="17"/>
  <c r="R1670" i="17"/>
  <c r="R2728" i="17"/>
  <c r="R887" i="17"/>
  <c r="R1927" i="17"/>
  <c r="R252" i="17"/>
  <c r="R2796" i="17"/>
  <c r="R2489" i="17"/>
  <c r="R3173" i="17"/>
  <c r="R3124" i="17"/>
  <c r="R2961" i="17"/>
  <c r="R3158" i="17"/>
  <c r="R1031" i="17"/>
  <c r="R1102" i="17"/>
  <c r="R1953" i="17"/>
  <c r="R2470" i="17"/>
  <c r="R2517" i="17"/>
  <c r="R3262" i="17"/>
  <c r="R3400" i="17"/>
  <c r="R3148" i="17"/>
  <c r="R3078" i="17"/>
  <c r="R3439" i="17"/>
  <c r="R2451" i="17"/>
  <c r="R494" i="17"/>
  <c r="R2804" i="17"/>
  <c r="R2516" i="17"/>
  <c r="R2913" i="17"/>
  <c r="R1234" i="17"/>
  <c r="R2956" i="17"/>
  <c r="R2217" i="17"/>
  <c r="R3445" i="17"/>
  <c r="R3244" i="17"/>
  <c r="R1960" i="17"/>
  <c r="R1384" i="17"/>
  <c r="R2514" i="17"/>
  <c r="R1899" i="17"/>
  <c r="R530" i="17"/>
  <c r="R1924" i="17"/>
  <c r="R3012" i="17"/>
  <c r="R3611" i="17"/>
  <c r="R2703" i="17"/>
  <c r="R3555" i="17"/>
  <c r="R1814" i="17"/>
  <c r="R1905" i="17"/>
  <c r="R2464" i="17"/>
  <c r="R1884" i="17"/>
  <c r="R1049" i="17"/>
  <c r="R3017" i="17"/>
  <c r="R3627" i="17"/>
  <c r="R1874" i="17"/>
  <c r="R2993" i="17"/>
  <c r="R2731" i="17"/>
  <c r="R1655" i="17"/>
  <c r="R3106" i="17"/>
  <c r="R2945" i="17"/>
  <c r="R384" i="17"/>
  <c r="R2811" i="17"/>
  <c r="R2530" i="17"/>
  <c r="R2699" i="17"/>
  <c r="R2688" i="17"/>
  <c r="R2664" i="17"/>
  <c r="R2086" i="17"/>
  <c r="R2153" i="17"/>
  <c r="R2423" i="17"/>
  <c r="R3355" i="17"/>
  <c r="R2931" i="17"/>
  <c r="R1372" i="17"/>
  <c r="R3130" i="17"/>
  <c r="R3339" i="17"/>
  <c r="R1983" i="17"/>
  <c r="R2446" i="17"/>
  <c r="R2863" i="17"/>
  <c r="R2403" i="17"/>
  <c r="R710" i="17"/>
  <c r="R2190" i="17"/>
  <c r="R2639" i="17"/>
  <c r="R2529" i="17"/>
  <c r="R3149" i="17"/>
  <c r="R1167" i="17"/>
  <c r="R2455" i="17"/>
  <c r="R3337" i="17"/>
  <c r="R2762" i="17"/>
  <c r="R1612" i="17"/>
  <c r="R989" i="17"/>
  <c r="R886" i="17"/>
  <c r="R2386" i="17"/>
  <c r="R1301" i="17"/>
  <c r="R3200" i="17"/>
  <c r="R518" i="17"/>
  <c r="R1521" i="17"/>
  <c r="R1959" i="17"/>
  <c r="R2081" i="17"/>
  <c r="R954" i="17"/>
  <c r="R3265" i="17"/>
  <c r="R2339" i="17"/>
  <c r="R3326" i="17"/>
  <c r="R2502" i="17"/>
  <c r="R3494" i="17"/>
  <c r="R2029" i="17"/>
  <c r="R2872" i="17"/>
  <c r="R3248" i="17"/>
  <c r="R2096" i="17"/>
  <c r="R1308" i="17"/>
  <c r="R943" i="17"/>
  <c r="R3285" i="17"/>
  <c r="R3583" i="17"/>
  <c r="R3428" i="17"/>
  <c r="R674" i="17"/>
  <c r="R1197" i="17"/>
  <c r="R1765" i="17"/>
  <c r="R1723" i="17"/>
  <c r="R1514" i="17"/>
  <c r="R1962" i="17"/>
  <c r="R2126" i="17"/>
  <c r="R2351" i="17"/>
  <c r="R3145" i="17"/>
  <c r="R2989" i="17"/>
  <c r="R2672" i="17"/>
  <c r="R3175" i="17"/>
  <c r="R3473" i="17"/>
  <c r="R2466" i="17"/>
  <c r="R1680" i="17"/>
  <c r="R376" i="17"/>
  <c r="R2060" i="17"/>
  <c r="R1826" i="17"/>
  <c r="R2087" i="17"/>
  <c r="R2829" i="17"/>
  <c r="R2778" i="17"/>
  <c r="R3620" i="17"/>
  <c r="R3328" i="17"/>
  <c r="R626" i="17"/>
  <c r="R3303" i="17"/>
  <c r="R3528" i="17"/>
  <c r="R2015" i="17"/>
  <c r="R3643" i="17"/>
  <c r="R2241" i="17"/>
  <c r="R891" i="17"/>
  <c r="R2682" i="17"/>
  <c r="R3394" i="17"/>
  <c r="R2805" i="17"/>
  <c r="R3550" i="17"/>
  <c r="R3276" i="17"/>
  <c r="R3096" i="17"/>
  <c r="R3003" i="17"/>
  <c r="R2078" i="17"/>
  <c r="R3232" i="17"/>
  <c r="R2414" i="17"/>
  <c r="R1018" i="17"/>
  <c r="R2419" i="17"/>
  <c r="R3122" i="17"/>
  <c r="R2366" i="17"/>
  <c r="R2123" i="17"/>
  <c r="R2595" i="17"/>
  <c r="R1155" i="17"/>
  <c r="R3315" i="17"/>
  <c r="R2415" i="17"/>
  <c r="R2855" i="17"/>
  <c r="R1407" i="17"/>
  <c r="R2160" i="17"/>
  <c r="R3129" i="17"/>
  <c r="R1746" i="17"/>
  <c r="R2763" i="17"/>
  <c r="R2467" i="17"/>
  <c r="R2363" i="17"/>
  <c r="R2249" i="17"/>
  <c r="R1450" i="17"/>
  <c r="R2230" i="17"/>
  <c r="R3040" i="17"/>
  <c r="R1782" i="17"/>
  <c r="R3486" i="17"/>
  <c r="R2521" i="17"/>
  <c r="R746" i="17"/>
  <c r="R1358" i="17"/>
  <c r="R843" i="17"/>
  <c r="R2406" i="17"/>
  <c r="R3517" i="17"/>
  <c r="R2681" i="17"/>
  <c r="R1249" i="17"/>
  <c r="R3495" i="17"/>
  <c r="R3571" i="17"/>
  <c r="R3239" i="17"/>
  <c r="R2206" i="17"/>
  <c r="R900" i="17"/>
  <c r="R2371" i="17"/>
  <c r="R1758" i="17"/>
  <c r="R2430" i="17"/>
  <c r="R3160" i="17"/>
  <c r="R1771" i="17"/>
  <c r="R2803" i="17"/>
  <c r="R2746" i="17"/>
  <c r="R3425" i="17"/>
  <c r="R3606" i="17"/>
  <c r="R1543" i="17"/>
  <c r="R2626" i="17"/>
  <c r="R2511" i="17"/>
  <c r="R2189" i="17"/>
  <c r="R3342" i="17"/>
  <c r="R2183" i="17"/>
  <c r="R3063" i="17"/>
  <c r="R1166" i="17"/>
  <c r="R1029" i="17"/>
  <c r="R2132" i="17"/>
  <c r="R2253" i="17"/>
  <c r="R3095" i="17"/>
  <c r="R1728" i="17"/>
  <c r="R437" i="17"/>
  <c r="R1801" i="17"/>
  <c r="R1966" i="17"/>
  <c r="R2520" i="17"/>
  <c r="R2247" i="17"/>
  <c r="R521" i="17"/>
  <c r="R2781" i="17"/>
  <c r="R3284" i="17"/>
  <c r="R1229" i="17"/>
  <c r="R3499" i="17"/>
  <c r="R33" i="17"/>
  <c r="R1120" i="17"/>
  <c r="R3228" i="17"/>
  <c r="R1193" i="17"/>
  <c r="R3520" i="17"/>
  <c r="R363" i="17"/>
  <c r="R1150" i="17"/>
  <c r="R3412" i="17"/>
  <c r="R2484" i="17"/>
  <c r="R3192" i="17"/>
  <c r="R1932" i="17"/>
  <c r="R281" i="17"/>
  <c r="R329" i="17"/>
  <c r="R2901" i="17"/>
  <c r="R2589" i="17"/>
  <c r="R2835" i="17"/>
  <c r="R3376" i="17"/>
  <c r="R3482" i="17"/>
  <c r="R24" i="17"/>
  <c r="R3565" i="17"/>
  <c r="R1915" i="17"/>
  <c r="R2037" i="17"/>
  <c r="R3660" i="17"/>
  <c r="R3287" i="17"/>
  <c r="R2058" i="17"/>
  <c r="R1768" i="17"/>
  <c r="R36" i="17"/>
  <c r="R2818" i="17"/>
  <c r="R2729" i="17"/>
  <c r="R2172" i="17"/>
  <c r="R956" i="17"/>
  <c r="R3039" i="17"/>
  <c r="R3282" i="17"/>
  <c r="R1914" i="17"/>
  <c r="R3087" i="17"/>
  <c r="R2656" i="17"/>
  <c r="R1137" i="17"/>
  <c r="R2885" i="17"/>
  <c r="R1898" i="17"/>
  <c r="R1385" i="17"/>
  <c r="R2842" i="17"/>
  <c r="R3484" i="17"/>
  <c r="R2652" i="17"/>
  <c r="R3434" i="17"/>
  <c r="R2558" i="17"/>
  <c r="R1330" i="17"/>
  <c r="R672" i="17"/>
  <c r="R881" i="17"/>
  <c r="R1550" i="17"/>
  <c r="R3137" i="17"/>
  <c r="R3216" i="17"/>
  <c r="R3572" i="17"/>
  <c r="R2967" i="17"/>
  <c r="R2218" i="17"/>
  <c r="R2148" i="17"/>
  <c r="R1593" i="17"/>
  <c r="R1406" i="17"/>
  <c r="R3373" i="17"/>
  <c r="R3519" i="17"/>
  <c r="R3270" i="17"/>
  <c r="R3532" i="17"/>
  <c r="R3594" i="17"/>
  <c r="R2807" i="17"/>
  <c r="R1452" i="17"/>
  <c r="R2161" i="17"/>
  <c r="R2424" i="17"/>
  <c r="R2613" i="17"/>
  <c r="R2683" i="17"/>
  <c r="R2650" i="17"/>
  <c r="R2926" i="17"/>
  <c r="R3047" i="17"/>
  <c r="R2963" i="17"/>
  <c r="R1147" i="17"/>
  <c r="R1503" i="17"/>
  <c r="R2525" i="17"/>
  <c r="R955" i="17"/>
  <c r="R1800" i="17"/>
  <c r="R2759" i="17"/>
  <c r="R2654" i="17"/>
  <c r="R3397" i="17"/>
  <c r="R3430" i="17"/>
  <c r="R3292" i="17"/>
  <c r="R3616" i="17"/>
  <c r="R561" i="17"/>
  <c r="R3295" i="17"/>
  <c r="R1130" i="17"/>
  <c r="R1667" i="17"/>
  <c r="R2692" i="17"/>
  <c r="R2393" i="17"/>
  <c r="R1956" i="17"/>
  <c r="R2023" i="17"/>
  <c r="R1671" i="17"/>
  <c r="R960" i="17"/>
  <c r="R2736" i="17"/>
  <c r="R2675" i="17"/>
  <c r="R3221" i="17"/>
  <c r="R2432" i="17"/>
  <c r="R1909" i="17"/>
  <c r="R3644" i="17"/>
  <c r="R3472" i="17"/>
  <c r="R2062" i="17"/>
  <c r="R190" i="17"/>
  <c r="R2228" i="17"/>
  <c r="R3514" i="17"/>
  <c r="R1576" i="17"/>
  <c r="R1404" i="17"/>
  <c r="R1165" i="17"/>
  <c r="R2575" i="17"/>
  <c r="R1444" i="17"/>
  <c r="R2004" i="17"/>
  <c r="R2117" i="17"/>
  <c r="R2919" i="17"/>
  <c r="R1716" i="17"/>
  <c r="R1744" i="17"/>
  <c r="R1816" i="17"/>
  <c r="R2496" i="17"/>
  <c r="R2028" i="17"/>
  <c r="R828" i="17"/>
  <c r="R3510" i="17"/>
  <c r="R3657" i="17"/>
  <c r="R3181" i="17"/>
  <c r="R1008" i="17"/>
  <c r="R2426" i="17"/>
  <c r="R1479" i="17"/>
  <c r="R3576" i="17"/>
  <c r="R1420" i="17"/>
  <c r="R1855" i="17"/>
  <c r="R3291" i="17"/>
  <c r="R1876" i="17"/>
  <c r="R2616" i="17"/>
  <c r="R1657" i="17"/>
  <c r="R1588" i="17"/>
  <c r="R1664" i="17"/>
  <c r="R3280" i="17"/>
  <c r="R2962" i="17"/>
  <c r="R2297" i="17"/>
  <c r="R837" i="17"/>
  <c r="R2733" i="17"/>
  <c r="R3481" i="17"/>
  <c r="E96" i="19"/>
  <c r="T44" i="19"/>
  <c r="G62" i="19"/>
  <c r="Q49" i="19"/>
  <c r="O44" i="19"/>
  <c r="J49" i="19"/>
  <c r="P44" i="19"/>
  <c r="S44" i="19"/>
  <c r="R49" i="19"/>
  <c r="U44" i="19"/>
  <c r="K44" i="19"/>
  <c r="S49" i="19"/>
  <c r="J44" i="19"/>
  <c r="P49" i="19"/>
  <c r="K49" i="19"/>
  <c r="Q44" i="19"/>
  <c r="T49" i="19"/>
  <c r="M49" i="19"/>
  <c r="R44" i="19"/>
  <c r="U49" i="19"/>
  <c r="N44" i="19"/>
  <c r="N49" i="19"/>
  <c r="L44" i="19"/>
  <c r="L49" i="19"/>
  <c r="O49" i="19"/>
  <c r="M44" i="19"/>
  <c r="I62" i="19"/>
  <c r="J63" i="19"/>
  <c r="G86" i="19" s="1"/>
  <c r="R63" i="19"/>
  <c r="O86" i="19" s="1"/>
  <c r="U63" i="19"/>
  <c r="R86" i="19" s="1"/>
  <c r="S63" i="19"/>
  <c r="P86" i="19" s="1"/>
  <c r="L63" i="19"/>
  <c r="I86" i="19" s="1"/>
  <c r="M63" i="19"/>
  <c r="J86" i="19" s="1"/>
  <c r="N63" i="19"/>
  <c r="K86" i="19" s="1"/>
  <c r="Q63" i="19"/>
  <c r="N86" i="19" s="1"/>
  <c r="K63" i="19"/>
  <c r="H86" i="19" s="1"/>
  <c r="O63" i="19"/>
  <c r="L86" i="19" s="1"/>
  <c r="P63" i="19"/>
  <c r="M86" i="19" s="1"/>
  <c r="T63" i="19"/>
  <c r="Q86" i="19" s="1"/>
  <c r="O56" i="19"/>
  <c r="Q56" i="19"/>
  <c r="R56" i="19"/>
  <c r="J56" i="19"/>
  <c r="U56" i="19"/>
  <c r="P56" i="19"/>
  <c r="M56" i="19"/>
  <c r="S56" i="19"/>
  <c r="K56" i="19"/>
  <c r="L56" i="19"/>
  <c r="T56" i="19"/>
  <c r="N56" i="19"/>
  <c r="E61" i="19"/>
  <c r="L28" i="7"/>
  <c r="M28" i="7" s="1"/>
  <c r="P28" i="7" s="1"/>
  <c r="L32" i="7"/>
  <c r="M32" i="7" s="1"/>
  <c r="P32" i="7" s="1"/>
  <c r="E60" i="19" s="1"/>
  <c r="D28" i="7"/>
  <c r="E28" i="7" s="1"/>
  <c r="H28" i="7" s="1"/>
  <c r="E55" i="19" s="1"/>
  <c r="D32" i="7"/>
  <c r="R85" i="12"/>
  <c r="D29" i="7"/>
  <c r="D31" i="7"/>
  <c r="R55" i="12"/>
  <c r="L31" i="7"/>
  <c r="M31" i="7" s="1"/>
  <c r="P31" i="7" s="1"/>
  <c r="E59" i="19" s="1"/>
  <c r="D27" i="7"/>
  <c r="L27" i="7"/>
  <c r="R53" i="12"/>
  <c r="L29" i="7"/>
  <c r="M29" i="7" s="1"/>
  <c r="P29" i="7" s="1"/>
  <c r="E58" i="19" s="1"/>
  <c r="I58" i="19" s="1"/>
  <c r="D48" i="7" l="1"/>
  <c r="V11" i="17"/>
  <c r="T11" i="17" s="1"/>
  <c r="Y11" i="17"/>
  <c r="W11" i="17" s="1"/>
  <c r="X11" i="17"/>
  <c r="AD11" i="17"/>
  <c r="AG11" i="17"/>
  <c r="U11" i="17"/>
  <c r="S20" i="17" s="1"/>
  <c r="AA11" i="17"/>
  <c r="AE11" i="17"/>
  <c r="AC11" i="17" s="1"/>
  <c r="AB11" i="17"/>
  <c r="Z11" i="17" s="1"/>
  <c r="AH11" i="17"/>
  <c r="AF11" i="17" s="1"/>
  <c r="L48" i="7"/>
  <c r="S21" i="17"/>
  <c r="R121" i="12"/>
  <c r="F102" i="10" s="1"/>
  <c r="F104" i="10" s="1"/>
  <c r="T62" i="19"/>
  <c r="P62" i="19"/>
  <c r="O62" i="19"/>
  <c r="K62" i="19"/>
  <c r="Q62" i="19"/>
  <c r="N62" i="19"/>
  <c r="M62" i="19"/>
  <c r="L62" i="19"/>
  <c r="S62" i="19"/>
  <c r="U62" i="19"/>
  <c r="R62" i="19"/>
  <c r="J62" i="19"/>
  <c r="G58" i="19"/>
  <c r="G59" i="19"/>
  <c r="I59" i="19"/>
  <c r="I55" i="19"/>
  <c r="G55" i="19"/>
  <c r="G60" i="19"/>
  <c r="I60" i="19"/>
  <c r="G61" i="19"/>
  <c r="I61" i="19"/>
  <c r="M14" i="10"/>
  <c r="F14" i="10"/>
  <c r="I14" i="10"/>
  <c r="E14" i="10"/>
  <c r="H14" i="10"/>
  <c r="J14" i="10"/>
  <c r="G14" i="10"/>
  <c r="O14" i="10"/>
  <c r="N14" i="10"/>
  <c r="D14" i="10"/>
  <c r="L14" i="10"/>
  <c r="K14" i="10"/>
  <c r="E27" i="7"/>
  <c r="F48" i="7" s="1"/>
  <c r="M27" i="7"/>
  <c r="P27" i="7" s="1"/>
  <c r="O48" i="7" s="1"/>
  <c r="AE12" i="17" l="1"/>
  <c r="AC12" i="17" s="1"/>
  <c r="AD12" i="17"/>
  <c r="AB12" i="17"/>
  <c r="Z12" i="17" s="1"/>
  <c r="AA12" i="17"/>
  <c r="Y12" i="17"/>
  <c r="W12" i="17" s="1"/>
  <c r="X12" i="17"/>
  <c r="AH12" i="17"/>
  <c r="AF12" i="17" s="1"/>
  <c r="AG12" i="17"/>
  <c r="U12" i="17"/>
  <c r="V12" i="17"/>
  <c r="T12" i="17" s="1"/>
  <c r="D102" i="10"/>
  <c r="E102" i="10"/>
  <c r="E104" i="10" s="1"/>
  <c r="G57" i="19"/>
  <c r="I57" i="19"/>
  <c r="E84" i="19" s="1"/>
  <c r="D35" i="20" s="1"/>
  <c r="L60" i="19"/>
  <c r="U60" i="19"/>
  <c r="O60" i="19"/>
  <c r="J60" i="19"/>
  <c r="N60" i="19"/>
  <c r="M60" i="19"/>
  <c r="T60" i="19"/>
  <c r="R60" i="19"/>
  <c r="K60" i="19"/>
  <c r="P60" i="19"/>
  <c r="Q60" i="19"/>
  <c r="S60" i="19"/>
  <c r="U55" i="19"/>
  <c r="P55" i="19"/>
  <c r="K55" i="19"/>
  <c r="M55" i="19"/>
  <c r="N55" i="19"/>
  <c r="L55" i="19"/>
  <c r="R55" i="19"/>
  <c r="O55" i="19"/>
  <c r="Q55" i="19"/>
  <c r="J55" i="19"/>
  <c r="S55" i="19"/>
  <c r="T55" i="19"/>
  <c r="K59" i="19"/>
  <c r="L59" i="19"/>
  <c r="P59" i="19"/>
  <c r="N59" i="19"/>
  <c r="Q59" i="19"/>
  <c r="M59" i="19"/>
  <c r="O59" i="19"/>
  <c r="U59" i="19"/>
  <c r="R59" i="19"/>
  <c r="S59" i="19"/>
  <c r="J59" i="19"/>
  <c r="T59" i="19"/>
  <c r="K58" i="19"/>
  <c r="T58" i="19"/>
  <c r="J58" i="19"/>
  <c r="U58" i="19"/>
  <c r="S58" i="19"/>
  <c r="N58" i="19"/>
  <c r="O58" i="19"/>
  <c r="R58" i="19"/>
  <c r="Q58" i="19"/>
  <c r="P58" i="19"/>
  <c r="L58" i="19"/>
  <c r="M58" i="19"/>
  <c r="M61" i="19"/>
  <c r="N61" i="19"/>
  <c r="O61" i="19"/>
  <c r="P61" i="19"/>
  <c r="Q61" i="19"/>
  <c r="R61" i="19"/>
  <c r="S61" i="19"/>
  <c r="U61" i="19"/>
  <c r="T61" i="19"/>
  <c r="K61" i="19"/>
  <c r="L61" i="19"/>
  <c r="J61" i="19"/>
  <c r="Q107" i="10"/>
  <c r="N102" i="10"/>
  <c r="N104" i="10" s="1"/>
  <c r="M102" i="10"/>
  <c r="M104" i="10" s="1"/>
  <c r="I102" i="10"/>
  <c r="I104" i="10" s="1"/>
  <c r="H102" i="10"/>
  <c r="H104" i="10" s="1"/>
  <c r="O102" i="10"/>
  <c r="O104" i="10" s="1"/>
  <c r="K102" i="10"/>
  <c r="K104" i="10" s="1"/>
  <c r="J102" i="10"/>
  <c r="J104" i="10" s="1"/>
  <c r="G102" i="10"/>
  <c r="G104" i="10" s="1"/>
  <c r="L102" i="10"/>
  <c r="L104" i="10" s="1"/>
  <c r="I108" i="10"/>
  <c r="I18" i="10" s="1"/>
  <c r="I19" i="10" s="1"/>
  <c r="O108" i="10"/>
  <c r="J108" i="10"/>
  <c r="J18" i="10" s="1"/>
  <c r="J19" i="10" s="1"/>
  <c r="K108" i="10"/>
  <c r="L108" i="10"/>
  <c r="L109" i="10" s="1"/>
  <c r="G108" i="10"/>
  <c r="G18" i="10" s="1"/>
  <c r="G19" i="10" s="1"/>
  <c r="M108" i="10"/>
  <c r="M109" i="10" s="1"/>
  <c r="H108" i="10"/>
  <c r="H18" i="10" s="1"/>
  <c r="H19" i="10" s="1"/>
  <c r="N108" i="10"/>
  <c r="D108" i="10"/>
  <c r="E108" i="10"/>
  <c r="F108" i="10"/>
  <c r="E15" i="10"/>
  <c r="E16" i="10" s="1"/>
  <c r="O15" i="10"/>
  <c r="O16" i="10" s="1"/>
  <c r="M15" i="10"/>
  <c r="M16" i="10" s="1"/>
  <c r="K15" i="10"/>
  <c r="J15" i="10"/>
  <c r="I15" i="10"/>
  <c r="H15" i="10"/>
  <c r="G15" i="10"/>
  <c r="D15" i="10"/>
  <c r="D16" i="10" s="1"/>
  <c r="N15" i="10"/>
  <c r="F15" i="10"/>
  <c r="L15" i="10"/>
  <c r="Q14" i="10"/>
  <c r="F9" i="10"/>
  <c r="I9" i="10"/>
  <c r="I11" i="10" s="1"/>
  <c r="K9" i="10"/>
  <c r="K11" i="10" s="1"/>
  <c r="H9" i="10"/>
  <c r="H11" i="10" s="1"/>
  <c r="D9" i="10"/>
  <c r="D11" i="10" s="1"/>
  <c r="O9" i="10"/>
  <c r="O11" i="10" s="1"/>
  <c r="M9" i="10"/>
  <c r="M11" i="10" s="1"/>
  <c r="N9" i="10"/>
  <c r="N11" i="10" s="1"/>
  <c r="E9" i="10"/>
  <c r="J9" i="10"/>
  <c r="J11" i="10" s="1"/>
  <c r="L9" i="10"/>
  <c r="L11" i="10" s="1"/>
  <c r="O26" i="10"/>
  <c r="L26" i="10"/>
  <c r="D26" i="10"/>
  <c r="N26" i="10"/>
  <c r="M26" i="10"/>
  <c r="K26" i="10"/>
  <c r="J26" i="10"/>
  <c r="I26" i="10"/>
  <c r="H26" i="10"/>
  <c r="G26" i="10"/>
  <c r="F26" i="10"/>
  <c r="E26" i="10"/>
  <c r="G9" i="10"/>
  <c r="H27" i="7"/>
  <c r="F11" i="10"/>
  <c r="V13" i="17" l="1"/>
  <c r="T13" i="17" s="1"/>
  <c r="U13" i="17"/>
  <c r="S22" i="17" s="1"/>
  <c r="X13" i="17"/>
  <c r="Y13" i="17"/>
  <c r="W13" i="17" s="1"/>
  <c r="AH13" i="17"/>
  <c r="AF13" i="17" s="1"/>
  <c r="AG13" i="17"/>
  <c r="AB13" i="17"/>
  <c r="Z13" i="17" s="1"/>
  <c r="AA13" i="17"/>
  <c r="AD13" i="17"/>
  <c r="AE13" i="17"/>
  <c r="AC13" i="17" s="1"/>
  <c r="S23" i="17"/>
  <c r="U57" i="19"/>
  <c r="R84" i="19" s="1"/>
  <c r="K57" i="19"/>
  <c r="H84" i="19" s="1"/>
  <c r="T57" i="19"/>
  <c r="Q84" i="19" s="1"/>
  <c r="N57" i="19"/>
  <c r="K84" i="19" s="1"/>
  <c r="S57" i="19"/>
  <c r="P84" i="19" s="1"/>
  <c r="P57" i="19"/>
  <c r="M84" i="19" s="1"/>
  <c r="Q57" i="19"/>
  <c r="N84" i="19" s="1"/>
  <c r="M57" i="19"/>
  <c r="J84" i="19" s="1"/>
  <c r="L57" i="19"/>
  <c r="I84" i="19" s="1"/>
  <c r="R57" i="19"/>
  <c r="O84" i="19" s="1"/>
  <c r="J57" i="19"/>
  <c r="G84" i="19" s="1"/>
  <c r="O57" i="19"/>
  <c r="L84" i="19" s="1"/>
  <c r="G48" i="7"/>
  <c r="F25" i="10" s="1"/>
  <c r="E54" i="19"/>
  <c r="E43" i="19" s="1"/>
  <c r="H109" i="10"/>
  <c r="H114" i="10" s="1"/>
  <c r="O109" i="10"/>
  <c r="O114" i="10" s="1"/>
  <c r="O18" i="10"/>
  <c r="O19" i="10" s="1"/>
  <c r="O21" i="10" s="1"/>
  <c r="Q108" i="10"/>
  <c r="D18" i="10"/>
  <c r="D19" i="10" s="1"/>
  <c r="D21" i="10" s="1"/>
  <c r="D109" i="10"/>
  <c r="D104" i="10"/>
  <c r="Q104" i="10" s="1"/>
  <c r="Q102" i="10"/>
  <c r="F109" i="10"/>
  <c r="F114" i="10" s="1"/>
  <c r="F18" i="10"/>
  <c r="F19" i="10" s="1"/>
  <c r="I109" i="10"/>
  <c r="I114" i="10" s="1"/>
  <c r="L114" i="10"/>
  <c r="L18" i="10"/>
  <c r="L19" i="10" s="1"/>
  <c r="G109" i="10"/>
  <c r="G114" i="10" s="1"/>
  <c r="M114" i="10"/>
  <c r="M18" i="10"/>
  <c r="M19" i="10" s="1"/>
  <c r="M21" i="10" s="1"/>
  <c r="K109" i="10"/>
  <c r="K114" i="10" s="1"/>
  <c r="K18" i="10"/>
  <c r="K19" i="10" s="1"/>
  <c r="K21" i="10" s="1"/>
  <c r="E18" i="10"/>
  <c r="E19" i="10" s="1"/>
  <c r="E21" i="10" s="1"/>
  <c r="N109" i="10"/>
  <c r="N114" i="10" s="1"/>
  <c r="N18" i="10"/>
  <c r="N19" i="10" s="1"/>
  <c r="E109" i="10"/>
  <c r="E114" i="10" s="1"/>
  <c r="J109" i="10"/>
  <c r="J114" i="10" s="1"/>
  <c r="N16" i="10"/>
  <c r="I16" i="10"/>
  <c r="I21" i="10" s="1"/>
  <c r="J16" i="10"/>
  <c r="J21" i="10" s="1"/>
  <c r="G16" i="10"/>
  <c r="G21" i="10" s="1"/>
  <c r="K16" i="10"/>
  <c r="F16" i="10"/>
  <c r="L16" i="10"/>
  <c r="H16" i="10"/>
  <c r="H21" i="10" s="1"/>
  <c r="Q9" i="10"/>
  <c r="G11" i="10"/>
  <c r="Q26" i="10"/>
  <c r="Q15" i="10"/>
  <c r="J45" i="10" s="1"/>
  <c r="E11" i="10"/>
  <c r="AH14" i="17" l="1"/>
  <c r="AF14" i="17" s="1"/>
  <c r="AG14" i="17"/>
  <c r="AD14" i="17"/>
  <c r="AE14" i="17"/>
  <c r="AC14" i="17" s="1"/>
  <c r="AA14" i="17"/>
  <c r="AB14" i="17"/>
  <c r="Z14" i="17" s="1"/>
  <c r="X14" i="17"/>
  <c r="Y14" i="17"/>
  <c r="W14" i="17" s="1"/>
  <c r="V14" i="17"/>
  <c r="T14" i="17" s="1"/>
  <c r="U14" i="17"/>
  <c r="H25" i="10"/>
  <c r="I25" i="10"/>
  <c r="J25" i="10"/>
  <c r="N21" i="10"/>
  <c r="L21" i="10"/>
  <c r="F21" i="10"/>
  <c r="Q21" i="10"/>
  <c r="L25" i="10"/>
  <c r="G25" i="10"/>
  <c r="M25" i="10"/>
  <c r="N25" i="10"/>
  <c r="K25" i="10"/>
  <c r="O25" i="10"/>
  <c r="D25" i="10"/>
  <c r="E25" i="10"/>
  <c r="G54" i="19"/>
  <c r="G53" i="19" s="1"/>
  <c r="G43" i="19" s="1"/>
  <c r="I54" i="19"/>
  <c r="Q109" i="10"/>
  <c r="D114" i="10"/>
  <c r="Q114" i="10" s="1"/>
  <c r="Q18" i="10"/>
  <c r="J53" i="10" s="1"/>
  <c r="Q19" i="10"/>
  <c r="Q16" i="10"/>
  <c r="J46" i="10"/>
  <c r="Q11" i="10"/>
  <c r="J39" i="10" s="1"/>
  <c r="O43" i="10"/>
  <c r="O42" i="10"/>
  <c r="Y15" i="17" l="1"/>
  <c r="W15" i="17" s="1"/>
  <c r="X15" i="17"/>
  <c r="AA15" i="17"/>
  <c r="AB15" i="17"/>
  <c r="Z15" i="17" s="1"/>
  <c r="U15" i="17"/>
  <c r="S24" i="17" s="1"/>
  <c r="V15" i="17"/>
  <c r="T15" i="17" s="1"/>
  <c r="AD15" i="17"/>
  <c r="AE15" i="17"/>
  <c r="AC15" i="17" s="1"/>
  <c r="AH15" i="17"/>
  <c r="AF15" i="17" s="1"/>
  <c r="AG15" i="17"/>
  <c r="D13" i="20"/>
  <c r="S25" i="17"/>
  <c r="Q25" i="10"/>
  <c r="O39" i="10" s="1"/>
  <c r="I53" i="19"/>
  <c r="E83" i="19" s="1"/>
  <c r="D34" i="20" s="1"/>
  <c r="N54" i="19"/>
  <c r="N53" i="19" s="1"/>
  <c r="K83" i="19" s="1"/>
  <c r="K82" i="19" s="1"/>
  <c r="K54" i="19"/>
  <c r="K53" i="19" s="1"/>
  <c r="H83" i="19" s="1"/>
  <c r="H82" i="19" s="1"/>
  <c r="J54" i="19"/>
  <c r="J53" i="19" s="1"/>
  <c r="G83" i="19" s="1"/>
  <c r="G82" i="19" s="1"/>
  <c r="Q54" i="19"/>
  <c r="Q53" i="19" s="1"/>
  <c r="N83" i="19" s="1"/>
  <c r="N82" i="19" s="1"/>
  <c r="T54" i="19"/>
  <c r="T53" i="19" s="1"/>
  <c r="Q83" i="19" s="1"/>
  <c r="Q82" i="19" s="1"/>
  <c r="M54" i="19"/>
  <c r="M53" i="19" s="1"/>
  <c r="J83" i="19" s="1"/>
  <c r="J82" i="19" s="1"/>
  <c r="S54" i="19"/>
  <c r="S53" i="19" s="1"/>
  <c r="P83" i="19" s="1"/>
  <c r="P82" i="19" s="1"/>
  <c r="U54" i="19"/>
  <c r="U53" i="19" s="1"/>
  <c r="R83" i="19" s="1"/>
  <c r="R82" i="19" s="1"/>
  <c r="P54" i="19"/>
  <c r="P53" i="19" s="1"/>
  <c r="M83" i="19" s="1"/>
  <c r="M82" i="19" s="1"/>
  <c r="R54" i="19"/>
  <c r="R53" i="19" s="1"/>
  <c r="O83" i="19" s="1"/>
  <c r="O82" i="19" s="1"/>
  <c r="O54" i="19"/>
  <c r="O53" i="19" s="1"/>
  <c r="L83" i="19" s="1"/>
  <c r="L82" i="19" s="1"/>
  <c r="L54" i="19"/>
  <c r="L53" i="19" s="1"/>
  <c r="I83" i="19" s="1"/>
  <c r="I82" i="19" s="1"/>
  <c r="J58" i="10"/>
  <c r="J54" i="10"/>
  <c r="J40" i="10"/>
  <c r="AH16" i="17" l="1"/>
  <c r="AF16" i="17" s="1"/>
  <c r="AG16" i="17"/>
  <c r="AE16" i="17"/>
  <c r="AC16" i="17" s="1"/>
  <c r="AD16" i="17"/>
  <c r="V16" i="17"/>
  <c r="T16" i="17" s="1"/>
  <c r="U16" i="17"/>
  <c r="AA16" i="17"/>
  <c r="AB16" i="17"/>
  <c r="Z16" i="17" s="1"/>
  <c r="Y16" i="17"/>
  <c r="W16" i="17" s="1"/>
  <c r="X16" i="17"/>
  <c r="S26" i="17"/>
  <c r="E82" i="19"/>
  <c r="O40" i="10"/>
  <c r="J57" i="10"/>
  <c r="L43" i="19"/>
  <c r="O43" i="19"/>
  <c r="R43" i="19"/>
  <c r="P43" i="19"/>
  <c r="U43" i="19"/>
  <c r="S43" i="19"/>
  <c r="M43" i="19"/>
  <c r="T43" i="19"/>
  <c r="Q43" i="19"/>
  <c r="J43" i="19"/>
  <c r="K43" i="19"/>
  <c r="N43" i="19"/>
  <c r="I43" i="19"/>
  <c r="X17" i="17" l="1"/>
  <c r="Y17" i="17"/>
  <c r="W17" i="17" s="1"/>
  <c r="AA17" i="17"/>
  <c r="AB17" i="17"/>
  <c r="Z17" i="17" s="1"/>
  <c r="U17" i="17"/>
  <c r="V17" i="17"/>
  <c r="T17" i="17" s="1"/>
  <c r="U18" i="17" s="1"/>
  <c r="AE17" i="17"/>
  <c r="AC17" i="17" s="1"/>
  <c r="AD17" i="17"/>
  <c r="AG17" i="17"/>
  <c r="AH17" i="17"/>
  <c r="AF17" i="17" s="1"/>
  <c r="V18" i="17"/>
  <c r="T18" i="17" s="1"/>
  <c r="U19" i="17" s="1"/>
  <c r="S27" i="17"/>
  <c r="D43" i="19"/>
  <c r="X18" i="17" l="1"/>
  <c r="Y18" i="17"/>
  <c r="W18" i="17" s="1"/>
  <c r="AG18" i="17"/>
  <c r="AH18" i="17"/>
  <c r="AF18" i="17" s="1"/>
  <c r="AE18" i="17"/>
  <c r="AC18" i="17" s="1"/>
  <c r="AD18" i="17"/>
  <c r="AB18" i="17"/>
  <c r="Z18" i="17" s="1"/>
  <c r="AA18" i="17"/>
  <c r="V19" i="17"/>
  <c r="S28" i="17" s="1"/>
  <c r="AD19" i="17" l="1"/>
  <c r="AE19" i="17"/>
  <c r="AC19" i="17" s="1"/>
  <c r="AB19" i="17"/>
  <c r="Z19" i="17" s="1"/>
  <c r="AA19" i="17"/>
  <c r="AH19" i="17"/>
  <c r="AF19" i="17" s="1"/>
  <c r="AG19" i="17"/>
  <c r="X19" i="17"/>
  <c r="Y19" i="17"/>
  <c r="W19" i="17" s="1"/>
  <c r="T19" i="17"/>
  <c r="U20" i="17" s="1"/>
  <c r="Y20" i="17" l="1"/>
  <c r="W20" i="17" s="1"/>
  <c r="X20" i="17"/>
  <c r="AG20" i="17"/>
  <c r="AH20" i="17"/>
  <c r="AF20" i="17" s="1"/>
  <c r="AB20" i="17"/>
  <c r="Z20" i="17" s="1"/>
  <c r="AA20" i="17"/>
  <c r="AD20" i="17"/>
  <c r="AE20" i="17"/>
  <c r="AC20" i="17" s="1"/>
  <c r="V20" i="17"/>
  <c r="S29" i="17" s="1"/>
  <c r="AE21" i="17" l="1"/>
  <c r="AC21" i="17" s="1"/>
  <c r="AD21" i="17"/>
  <c r="AB21" i="17"/>
  <c r="Z21" i="17" s="1"/>
  <c r="AA21" i="17"/>
  <c r="AH21" i="17"/>
  <c r="AF21" i="17" s="1"/>
  <c r="AG21" i="17"/>
  <c r="Y21" i="17"/>
  <c r="W21" i="17" s="1"/>
  <c r="X21" i="17"/>
  <c r="T20" i="17"/>
  <c r="U21" i="17" s="1"/>
  <c r="X22" i="17" l="1"/>
  <c r="Y22" i="17"/>
  <c r="W22" i="17" s="1"/>
  <c r="V21" i="17"/>
  <c r="T21" i="17" s="1"/>
  <c r="AH22" i="17"/>
  <c r="AF22" i="17" s="1"/>
  <c r="AG22" i="17"/>
  <c r="AB22" i="17"/>
  <c r="Z22" i="17" s="1"/>
  <c r="AA22" i="17"/>
  <c r="AD22" i="17"/>
  <c r="AE22" i="17"/>
  <c r="AC22" i="17" s="1"/>
  <c r="S30" i="17"/>
  <c r="U22" i="17"/>
  <c r="S31" i="17" s="1"/>
  <c r="V22" i="17"/>
  <c r="T22" i="17" s="1"/>
  <c r="U23" i="17" s="1"/>
  <c r="AE23" i="17" l="1"/>
  <c r="AC23" i="17" s="1"/>
  <c r="AD23" i="17"/>
  <c r="AA23" i="17"/>
  <c r="AB23" i="17"/>
  <c r="Z23" i="17" s="1"/>
  <c r="AG23" i="17"/>
  <c r="AH23" i="17"/>
  <c r="AF23" i="17" s="1"/>
  <c r="Y23" i="17"/>
  <c r="W23" i="17" s="1"/>
  <c r="X23" i="17"/>
  <c r="V23" i="17"/>
  <c r="T23" i="17" s="1"/>
  <c r="U24" i="17" s="1"/>
  <c r="Y24" i="17" l="1"/>
  <c r="W24" i="17" s="1"/>
  <c r="X24" i="17"/>
  <c r="AG24" i="17"/>
  <c r="AH24" i="17"/>
  <c r="AF24" i="17" s="1"/>
  <c r="AB24" i="17"/>
  <c r="Z24" i="17" s="1"/>
  <c r="AA24" i="17"/>
  <c r="AD24" i="17"/>
  <c r="AE24" i="17"/>
  <c r="AC24" i="17" s="1"/>
  <c r="S32" i="17"/>
  <c r="V24" i="17"/>
  <c r="T24" i="17" s="1"/>
  <c r="U25" i="17" s="1"/>
  <c r="AE25" i="17" l="1"/>
  <c r="AC25" i="17" s="1"/>
  <c r="AD25" i="17"/>
  <c r="AB25" i="17"/>
  <c r="Z25" i="17" s="1"/>
  <c r="AA25" i="17"/>
  <c r="AG25" i="17"/>
  <c r="AH25" i="17"/>
  <c r="AF25" i="17" s="1"/>
  <c r="X25" i="17"/>
  <c r="Y25" i="17"/>
  <c r="W25" i="17" s="1"/>
  <c r="S33" i="17"/>
  <c r="V25" i="17"/>
  <c r="T25" i="17" s="1"/>
  <c r="X26" i="17" l="1"/>
  <c r="Y26" i="17"/>
  <c r="W26" i="17" s="1"/>
  <c r="AH26" i="17"/>
  <c r="AF26" i="17" s="1"/>
  <c r="AG26" i="17"/>
  <c r="AB26" i="17"/>
  <c r="Z26" i="17" s="1"/>
  <c r="AA26" i="17"/>
  <c r="AE26" i="17"/>
  <c r="AC26" i="17" s="1"/>
  <c r="AD26" i="17"/>
  <c r="S34" i="17"/>
  <c r="U26" i="17"/>
  <c r="S35" i="17" s="1"/>
  <c r="V26" i="17"/>
  <c r="T26" i="17" s="1"/>
  <c r="V27" i="17" s="1"/>
  <c r="T27" i="17" s="1"/>
  <c r="AE27" i="17" l="1"/>
  <c r="AC27" i="17" s="1"/>
  <c r="AD27" i="17"/>
  <c r="AA27" i="17"/>
  <c r="AB27" i="17"/>
  <c r="Z27" i="17" s="1"/>
  <c r="AG27" i="17"/>
  <c r="AH27" i="17"/>
  <c r="AF27" i="17" s="1"/>
  <c r="Y27" i="17"/>
  <c r="W27" i="17" s="1"/>
  <c r="X27" i="17"/>
  <c r="U28" i="17"/>
  <c r="U27" i="17"/>
  <c r="S36" i="17" s="1"/>
  <c r="V28" i="17"/>
  <c r="T28" i="17" s="1"/>
  <c r="U29" i="17" s="1"/>
  <c r="X28" i="17" l="1"/>
  <c r="Y28" i="17"/>
  <c r="W28" i="17" s="1"/>
  <c r="AG28" i="17"/>
  <c r="AH28" i="17"/>
  <c r="AF28" i="17" s="1"/>
  <c r="AB28" i="17"/>
  <c r="Z28" i="17" s="1"/>
  <c r="AA28" i="17"/>
  <c r="AD28" i="17"/>
  <c r="AE28" i="17"/>
  <c r="AC28" i="17" s="1"/>
  <c r="S37" i="17"/>
  <c r="V29" i="17"/>
  <c r="S38" i="17" s="1"/>
  <c r="AE29" i="17" l="1"/>
  <c r="AC29" i="17" s="1"/>
  <c r="AD29" i="17"/>
  <c r="AA29" i="17"/>
  <c r="AB29" i="17"/>
  <c r="Z29" i="17" s="1"/>
  <c r="AH29" i="17"/>
  <c r="AF29" i="17" s="1"/>
  <c r="AG29" i="17"/>
  <c r="Y29" i="17"/>
  <c r="W29" i="17" s="1"/>
  <c r="X29" i="17"/>
  <c r="T29" i="17"/>
  <c r="U30" i="17" s="1"/>
  <c r="X30" i="17" l="1"/>
  <c r="Y30" i="17"/>
  <c r="W30" i="17" s="1"/>
  <c r="AG30" i="17"/>
  <c r="AH30" i="17"/>
  <c r="AF30" i="17" s="1"/>
  <c r="AB30" i="17"/>
  <c r="Z30" i="17" s="1"/>
  <c r="AA30" i="17"/>
  <c r="AD30" i="17"/>
  <c r="AE30" i="17"/>
  <c r="AC30" i="17" s="1"/>
  <c r="V30" i="17"/>
  <c r="T30" i="17" s="1"/>
  <c r="U31" i="17" s="1"/>
  <c r="AD31" i="17" l="1"/>
  <c r="AE31" i="17"/>
  <c r="AC31" i="17" s="1"/>
  <c r="AB31" i="17"/>
  <c r="Z31" i="17" s="1"/>
  <c r="AA31" i="17"/>
  <c r="AH31" i="17"/>
  <c r="AF31" i="17" s="1"/>
  <c r="AG31" i="17"/>
  <c r="X31" i="17"/>
  <c r="Y31" i="17"/>
  <c r="W31" i="17" s="1"/>
  <c r="S39" i="17"/>
  <c r="V31" i="17"/>
  <c r="T31" i="17" s="1"/>
  <c r="U32" i="17" s="1"/>
  <c r="X32" i="17" l="1"/>
  <c r="Y32" i="17"/>
  <c r="W32" i="17" s="1"/>
  <c r="AH32" i="17"/>
  <c r="AF32" i="17" s="1"/>
  <c r="AG32" i="17"/>
  <c r="AB32" i="17"/>
  <c r="Z32" i="17" s="1"/>
  <c r="AA32" i="17"/>
  <c r="AE32" i="17"/>
  <c r="AC32" i="17" s="1"/>
  <c r="AD32" i="17"/>
  <c r="S40" i="17"/>
  <c r="V32" i="17"/>
  <c r="T32" i="17" s="1"/>
  <c r="U33" i="17" s="1"/>
  <c r="AE33" i="17" l="1"/>
  <c r="AC33" i="17" s="1"/>
  <c r="AD33" i="17"/>
  <c r="AA33" i="17"/>
  <c r="AB33" i="17"/>
  <c r="Z33" i="17" s="1"/>
  <c r="AG33" i="17"/>
  <c r="AH33" i="17"/>
  <c r="AF33" i="17" s="1"/>
  <c r="X33" i="17"/>
  <c r="Y33" i="17"/>
  <c r="W33" i="17" s="1"/>
  <c r="S41" i="17"/>
  <c r="V33" i="17"/>
  <c r="T33" i="17" s="1"/>
  <c r="Y34" i="17" l="1"/>
  <c r="W34" i="17" s="1"/>
  <c r="X34" i="17"/>
  <c r="AG34" i="17"/>
  <c r="AH34" i="17"/>
  <c r="AF34" i="17" s="1"/>
  <c r="AB34" i="17"/>
  <c r="Z34" i="17" s="1"/>
  <c r="AA34" i="17"/>
  <c r="AD34" i="17"/>
  <c r="AE34" i="17"/>
  <c r="AC34" i="17" s="1"/>
  <c r="S42" i="17"/>
  <c r="U34" i="17"/>
  <c r="S43" i="17" s="1"/>
  <c r="V34" i="17"/>
  <c r="T34" i="17" s="1"/>
  <c r="U35" i="17" s="1"/>
  <c r="AE35" i="17" l="1"/>
  <c r="AC35" i="17" s="1"/>
  <c r="AD35" i="17"/>
  <c r="AA35" i="17"/>
  <c r="AB35" i="17"/>
  <c r="Z35" i="17" s="1"/>
  <c r="AH35" i="17"/>
  <c r="AF35" i="17" s="1"/>
  <c r="AG35" i="17"/>
  <c r="X35" i="17"/>
  <c r="Y35" i="17"/>
  <c r="W35" i="17" s="1"/>
  <c r="V35" i="17"/>
  <c r="T35" i="17" s="1"/>
  <c r="V36" i="17" s="1"/>
  <c r="T36" i="17" s="1"/>
  <c r="Y36" i="17" l="1"/>
  <c r="W36" i="17" s="1"/>
  <c r="X36" i="17"/>
  <c r="AG36" i="17"/>
  <c r="AH36" i="17"/>
  <c r="AF36" i="17" s="1"/>
  <c r="AB36" i="17"/>
  <c r="Z36" i="17" s="1"/>
  <c r="AA36" i="17"/>
  <c r="AD36" i="17"/>
  <c r="AE36" i="17"/>
  <c r="AC36" i="17" s="1"/>
  <c r="S44" i="17"/>
  <c r="U37" i="17"/>
  <c r="U36" i="17"/>
  <c r="S45" i="17" s="1"/>
  <c r="V37" i="17"/>
  <c r="AE37" i="17" l="1"/>
  <c r="AC37" i="17" s="1"/>
  <c r="AD37" i="17"/>
  <c r="AB37" i="17"/>
  <c r="Z37" i="17" s="1"/>
  <c r="AA37" i="17"/>
  <c r="AG37" i="17"/>
  <c r="AH37" i="17"/>
  <c r="AF37" i="17" s="1"/>
  <c r="Y37" i="17"/>
  <c r="W37" i="17" s="1"/>
  <c r="X37" i="17"/>
  <c r="S46" i="17"/>
  <c r="T37" i="17"/>
  <c r="U38" i="17" s="1"/>
  <c r="Y38" i="17" l="1"/>
  <c r="W38" i="17" s="1"/>
  <c r="X38" i="17"/>
  <c r="AG38" i="17"/>
  <c r="AH38" i="17"/>
  <c r="AF38" i="17" s="1"/>
  <c r="AB38" i="17"/>
  <c r="Z38" i="17" s="1"/>
  <c r="AA38" i="17"/>
  <c r="AD38" i="17"/>
  <c r="AE38" i="17"/>
  <c r="AC38" i="17" s="1"/>
  <c r="V38" i="17"/>
  <c r="T38" i="17" s="1"/>
  <c r="U39" i="17" s="1"/>
  <c r="AE39" i="17" l="1"/>
  <c r="AC39" i="17" s="1"/>
  <c r="AD39" i="17"/>
  <c r="AA39" i="17"/>
  <c r="AB39" i="17"/>
  <c r="Z39" i="17" s="1"/>
  <c r="AH39" i="17"/>
  <c r="AF39" i="17" s="1"/>
  <c r="AG39" i="17"/>
  <c r="X39" i="17"/>
  <c r="Y39" i="17"/>
  <c r="W39" i="17" s="1"/>
  <c r="S47" i="17"/>
  <c r="V39" i="17"/>
  <c r="T39" i="17" s="1"/>
  <c r="U40" i="17" s="1"/>
  <c r="Y40" i="17" l="1"/>
  <c r="W40" i="17" s="1"/>
  <c r="X40" i="17"/>
  <c r="AH40" i="17"/>
  <c r="AF40" i="17" s="1"/>
  <c r="AG40" i="17"/>
  <c r="AB40" i="17"/>
  <c r="Z40" i="17" s="1"/>
  <c r="AA40" i="17"/>
  <c r="AD40" i="17"/>
  <c r="AE40" i="17"/>
  <c r="AC40" i="17" s="1"/>
  <c r="S48" i="17"/>
  <c r="V40" i="17"/>
  <c r="T40" i="17" s="1"/>
  <c r="AE41" i="17" l="1"/>
  <c r="AC41" i="17" s="1"/>
  <c r="AD41" i="17"/>
  <c r="AA41" i="17"/>
  <c r="AB41" i="17"/>
  <c r="Z41" i="17" s="1"/>
  <c r="AG41" i="17"/>
  <c r="AH41" i="17"/>
  <c r="AF41" i="17" s="1"/>
  <c r="Y41" i="17"/>
  <c r="W41" i="17" s="1"/>
  <c r="X41" i="17"/>
  <c r="S49" i="17"/>
  <c r="U41" i="17"/>
  <c r="S50" i="17" s="1"/>
  <c r="V41" i="17"/>
  <c r="T41" i="17" s="1"/>
  <c r="U42" i="17" s="1"/>
  <c r="X42" i="17" l="1"/>
  <c r="Y42" i="17"/>
  <c r="W42" i="17" s="1"/>
  <c r="AH42" i="17"/>
  <c r="AF42" i="17" s="1"/>
  <c r="AG42" i="17"/>
  <c r="AB42" i="17"/>
  <c r="Z42" i="17" s="1"/>
  <c r="AA42" i="17"/>
  <c r="AD42" i="17"/>
  <c r="AE42" i="17"/>
  <c r="AC42" i="17" s="1"/>
  <c r="V42" i="17"/>
  <c r="T42" i="17" s="1"/>
  <c r="AD43" i="17" l="1"/>
  <c r="AE43" i="17"/>
  <c r="AC43" i="17" s="1"/>
  <c r="AA43" i="17"/>
  <c r="AB43" i="17"/>
  <c r="Z43" i="17" s="1"/>
  <c r="AG43" i="17"/>
  <c r="AH43" i="17"/>
  <c r="AF43" i="17" s="1"/>
  <c r="Y43" i="17"/>
  <c r="W43" i="17" s="1"/>
  <c r="X43" i="17"/>
  <c r="S51" i="17"/>
  <c r="U43" i="17"/>
  <c r="S52" i="17" s="1"/>
  <c r="V43" i="17"/>
  <c r="T43" i="17" s="1"/>
  <c r="U44" i="17" s="1"/>
  <c r="X44" i="17" l="1"/>
  <c r="Y44" i="17"/>
  <c r="W44" i="17" s="1"/>
  <c r="AG44" i="17"/>
  <c r="AH44" i="17"/>
  <c r="AF44" i="17" s="1"/>
  <c r="AB44" i="17"/>
  <c r="Z44" i="17" s="1"/>
  <c r="AA44" i="17"/>
  <c r="AD44" i="17"/>
  <c r="AE44" i="17"/>
  <c r="AC44" i="17" s="1"/>
  <c r="V44" i="17"/>
  <c r="T44" i="17" s="1"/>
  <c r="AE45" i="17" l="1"/>
  <c r="AC45" i="17" s="1"/>
  <c r="AD45" i="17"/>
  <c r="AA45" i="17"/>
  <c r="AB45" i="17"/>
  <c r="Z45" i="17" s="1"/>
  <c r="AG45" i="17"/>
  <c r="AH45" i="17"/>
  <c r="AF45" i="17" s="1"/>
  <c r="Y45" i="17"/>
  <c r="W45" i="17" s="1"/>
  <c r="X45" i="17"/>
  <c r="S53" i="17"/>
  <c r="U45" i="17"/>
  <c r="V45" i="17"/>
  <c r="T45" i="17" s="1"/>
  <c r="U46" i="17" s="1"/>
  <c r="Y46" i="17" l="1"/>
  <c r="W46" i="17" s="1"/>
  <c r="X46" i="17"/>
  <c r="AG46" i="17"/>
  <c r="AH46" i="17"/>
  <c r="AF46" i="17" s="1"/>
  <c r="AB46" i="17"/>
  <c r="Z46" i="17" s="1"/>
  <c r="AA46" i="17"/>
  <c r="AD46" i="17"/>
  <c r="AE46" i="17"/>
  <c r="AC46" i="17" s="1"/>
  <c r="S54" i="17"/>
  <c r="V46" i="17"/>
  <c r="T46" i="17" s="1"/>
  <c r="V47" i="17" s="1"/>
  <c r="T47" i="17" s="1"/>
  <c r="AE47" i="17" l="1"/>
  <c r="AC47" i="17" s="1"/>
  <c r="AD47" i="17"/>
  <c r="AA47" i="17"/>
  <c r="AB47" i="17"/>
  <c r="Z47" i="17" s="1"/>
  <c r="AG47" i="17"/>
  <c r="AH47" i="17"/>
  <c r="AF47" i="17" s="1"/>
  <c r="X47" i="17"/>
  <c r="Y47" i="17"/>
  <c r="W47" i="17" s="1"/>
  <c r="S55" i="17"/>
  <c r="U48" i="17"/>
  <c r="U47" i="17"/>
  <c r="S56" i="17" s="1"/>
  <c r="V48" i="17"/>
  <c r="Y48" i="17" l="1"/>
  <c r="W48" i="17" s="1"/>
  <c r="X48" i="17"/>
  <c r="AG48" i="17"/>
  <c r="AH48" i="17"/>
  <c r="AF48" i="17" s="1"/>
  <c r="AB48" i="17"/>
  <c r="Z48" i="17" s="1"/>
  <c r="AA48" i="17"/>
  <c r="AD48" i="17"/>
  <c r="AE48" i="17"/>
  <c r="AC48" i="17" s="1"/>
  <c r="S57" i="17"/>
  <c r="T48" i="17"/>
  <c r="U49" i="17" s="1"/>
  <c r="AD49" i="17" l="1"/>
  <c r="AE49" i="17"/>
  <c r="AC49" i="17" s="1"/>
  <c r="AA49" i="17"/>
  <c r="AB49" i="17"/>
  <c r="Z49" i="17" s="1"/>
  <c r="AH49" i="17"/>
  <c r="AF49" i="17" s="1"/>
  <c r="AG49" i="17"/>
  <c r="X49" i="17"/>
  <c r="Y49" i="17"/>
  <c r="W49" i="17" s="1"/>
  <c r="V49" i="17"/>
  <c r="T49" i="17" s="1"/>
  <c r="U50" i="17" s="1"/>
  <c r="Y50" i="17" l="1"/>
  <c r="W50" i="17" s="1"/>
  <c r="X50" i="17"/>
  <c r="AH50" i="17"/>
  <c r="AF50" i="17" s="1"/>
  <c r="AG50" i="17"/>
  <c r="AB50" i="17"/>
  <c r="Z50" i="17" s="1"/>
  <c r="AA50" i="17"/>
  <c r="AE50" i="17"/>
  <c r="AC50" i="17" s="1"/>
  <c r="AD50" i="17"/>
  <c r="S58" i="17"/>
  <c r="V50" i="17"/>
  <c r="T50" i="17" s="1"/>
  <c r="AD51" i="17" l="1"/>
  <c r="AE51" i="17"/>
  <c r="AC51" i="17" s="1"/>
  <c r="AA51" i="17"/>
  <c r="AB51" i="17"/>
  <c r="Z51" i="17" s="1"/>
  <c r="AG51" i="17"/>
  <c r="AH51" i="17"/>
  <c r="AF51" i="17" s="1"/>
  <c r="X51" i="17"/>
  <c r="Y51" i="17"/>
  <c r="W51" i="17" s="1"/>
  <c r="S59" i="17"/>
  <c r="V51" i="17"/>
  <c r="T51" i="17" s="1"/>
  <c r="U51" i="17"/>
  <c r="S60" i="17" s="1"/>
  <c r="X52" i="17" l="1"/>
  <c r="Y52" i="17"/>
  <c r="W52" i="17" s="1"/>
  <c r="AH52" i="17"/>
  <c r="AF52" i="17" s="1"/>
  <c r="AG52" i="17"/>
  <c r="AB52" i="17"/>
  <c r="Z52" i="17" s="1"/>
  <c r="AA52" i="17"/>
  <c r="AE52" i="17"/>
  <c r="AC52" i="17" s="1"/>
  <c r="AD52" i="17"/>
  <c r="U52" i="17"/>
  <c r="S61" i="17" s="1"/>
  <c r="V52" i="17"/>
  <c r="T52" i="17" s="1"/>
  <c r="U53" i="17" s="1"/>
  <c r="AE53" i="17" l="1"/>
  <c r="AC53" i="17" s="1"/>
  <c r="AD53" i="17"/>
  <c r="AB53" i="17"/>
  <c r="Z53" i="17" s="1"/>
  <c r="AA53" i="17"/>
  <c r="AG53" i="17"/>
  <c r="AH53" i="17"/>
  <c r="AF53" i="17" s="1"/>
  <c r="Y53" i="17"/>
  <c r="W53" i="17" s="1"/>
  <c r="X53" i="17"/>
  <c r="V53" i="17"/>
  <c r="T53" i="17" s="1"/>
  <c r="U54" i="17" s="1"/>
  <c r="AH54" i="17" l="1"/>
  <c r="AF54" i="17" s="1"/>
  <c r="AG54" i="17"/>
  <c r="Y54" i="17"/>
  <c r="W54" i="17" s="1"/>
  <c r="X54" i="17"/>
  <c r="AB54" i="17"/>
  <c r="Z54" i="17" s="1"/>
  <c r="AA54" i="17"/>
  <c r="AD54" i="17"/>
  <c r="AE54" i="17"/>
  <c r="AC54" i="17" s="1"/>
  <c r="S62" i="17"/>
  <c r="V54" i="17"/>
  <c r="T54" i="17" s="1"/>
  <c r="U55" i="17" s="1"/>
  <c r="AE55" i="17" l="1"/>
  <c r="AC55" i="17" s="1"/>
  <c r="AD55" i="17"/>
  <c r="AB55" i="17"/>
  <c r="Z55" i="17" s="1"/>
  <c r="AA55" i="17"/>
  <c r="Y55" i="17"/>
  <c r="W55" i="17" s="1"/>
  <c r="X55" i="17"/>
  <c r="AH55" i="17"/>
  <c r="AF55" i="17" s="1"/>
  <c r="AG55" i="17"/>
  <c r="S63" i="17"/>
  <c r="V55" i="17"/>
  <c r="T55" i="17" s="1"/>
  <c r="V56" i="17" s="1"/>
  <c r="Y56" i="17" l="1"/>
  <c r="W56" i="17" s="1"/>
  <c r="X56" i="17"/>
  <c r="AG56" i="17"/>
  <c r="AH56" i="17"/>
  <c r="AF56" i="17" s="1"/>
  <c r="AB56" i="17"/>
  <c r="Z56" i="17" s="1"/>
  <c r="AA56" i="17"/>
  <c r="AD56" i="17"/>
  <c r="AE56" i="17"/>
  <c r="AC56" i="17" s="1"/>
  <c r="S64" i="17"/>
  <c r="U56" i="17"/>
  <c r="S65" i="17" s="1"/>
  <c r="T56" i="17"/>
  <c r="V57" i="17" s="1"/>
  <c r="AE57" i="17" l="1"/>
  <c r="AC57" i="17" s="1"/>
  <c r="AD57" i="17"/>
  <c r="AB57" i="17"/>
  <c r="Z57" i="17" s="1"/>
  <c r="AA57" i="17"/>
  <c r="AH57" i="17"/>
  <c r="AF57" i="17" s="1"/>
  <c r="AG57" i="17"/>
  <c r="Y57" i="17"/>
  <c r="W57" i="17" s="1"/>
  <c r="X57" i="17"/>
  <c r="U57" i="17"/>
  <c r="S66" i="17" s="1"/>
  <c r="T57" i="17"/>
  <c r="U58" i="17" s="1"/>
  <c r="X58" i="17" l="1"/>
  <c r="Y58" i="17"/>
  <c r="W58" i="17" s="1"/>
  <c r="AG58" i="17"/>
  <c r="AH58" i="17"/>
  <c r="AF58" i="17" s="1"/>
  <c r="AB58" i="17"/>
  <c r="Z58" i="17" s="1"/>
  <c r="AA58" i="17"/>
  <c r="AD58" i="17"/>
  <c r="AE58" i="17"/>
  <c r="AC58" i="17" s="1"/>
  <c r="V58" i="17"/>
  <c r="S67" i="17" s="1"/>
  <c r="T58" i="17" l="1"/>
  <c r="U59" i="17" s="1"/>
  <c r="AE59" i="17"/>
  <c r="AC59" i="17" s="1"/>
  <c r="AD59" i="17"/>
  <c r="AB59" i="17"/>
  <c r="Z59" i="17" s="1"/>
  <c r="AA59" i="17"/>
  <c r="AG59" i="17"/>
  <c r="AH59" i="17"/>
  <c r="AF59" i="17" s="1"/>
  <c r="Y59" i="17"/>
  <c r="W59" i="17" s="1"/>
  <c r="X59" i="17"/>
  <c r="V59" i="17"/>
  <c r="T59" i="17" s="1"/>
  <c r="Y60" i="17" l="1"/>
  <c r="W60" i="17" s="1"/>
  <c r="X60" i="17"/>
  <c r="AG60" i="17"/>
  <c r="AH60" i="17"/>
  <c r="AF60" i="17" s="1"/>
  <c r="AB60" i="17"/>
  <c r="Z60" i="17" s="1"/>
  <c r="AA60" i="17"/>
  <c r="AD60" i="17"/>
  <c r="AE60" i="17"/>
  <c r="AC60" i="17" s="1"/>
  <c r="S68" i="17"/>
  <c r="U60" i="17"/>
  <c r="S69" i="17" s="1"/>
  <c r="V60" i="17"/>
  <c r="T60" i="17" s="1"/>
  <c r="U61" i="17" s="1"/>
  <c r="AE61" i="17" l="1"/>
  <c r="AC61" i="17" s="1"/>
  <c r="AD61" i="17"/>
  <c r="AB61" i="17"/>
  <c r="Z61" i="17" s="1"/>
  <c r="AA61" i="17"/>
  <c r="AH61" i="17"/>
  <c r="AF61" i="17" s="1"/>
  <c r="AG61" i="17"/>
  <c r="X61" i="17"/>
  <c r="Y61" i="17"/>
  <c r="W61" i="17" s="1"/>
  <c r="V61" i="17"/>
  <c r="T61" i="17" s="1"/>
  <c r="U62" i="17" s="1"/>
  <c r="X62" i="17" l="1"/>
  <c r="Y62" i="17"/>
  <c r="W62" i="17" s="1"/>
  <c r="AH62" i="17"/>
  <c r="AF62" i="17" s="1"/>
  <c r="AG62" i="17"/>
  <c r="AB62" i="17"/>
  <c r="Z62" i="17" s="1"/>
  <c r="AA62" i="17"/>
  <c r="AD62" i="17"/>
  <c r="AE62" i="17"/>
  <c r="AC62" i="17" s="1"/>
  <c r="S70" i="17"/>
  <c r="V62" i="17"/>
  <c r="T62" i="17" s="1"/>
  <c r="U63" i="17" s="1"/>
  <c r="AE63" i="17" l="1"/>
  <c r="AC63" i="17" s="1"/>
  <c r="AD63" i="17"/>
  <c r="AB63" i="17"/>
  <c r="Z63" i="17" s="1"/>
  <c r="AA63" i="17"/>
  <c r="AG63" i="17"/>
  <c r="AH63" i="17"/>
  <c r="AF63" i="17" s="1"/>
  <c r="Y63" i="17"/>
  <c r="W63" i="17" s="1"/>
  <c r="X63" i="17"/>
  <c r="S71" i="17"/>
  <c r="V63" i="17"/>
  <c r="T63" i="17" s="1"/>
  <c r="Y64" i="17" l="1"/>
  <c r="W64" i="17" s="1"/>
  <c r="X64" i="17"/>
  <c r="AG64" i="17"/>
  <c r="AH64" i="17"/>
  <c r="AF64" i="17" s="1"/>
  <c r="AB64" i="17"/>
  <c r="Z64" i="17" s="1"/>
  <c r="AA64" i="17"/>
  <c r="AE64" i="17"/>
  <c r="AC64" i="17" s="1"/>
  <c r="AD64" i="17"/>
  <c r="S72" i="17"/>
  <c r="U64" i="17"/>
  <c r="V64" i="17"/>
  <c r="T64" i="17" s="1"/>
  <c r="U65" i="17" s="1"/>
  <c r="AE65" i="17" l="1"/>
  <c r="AC65" i="17" s="1"/>
  <c r="AD65" i="17"/>
  <c r="AA65" i="17"/>
  <c r="AB65" i="17"/>
  <c r="Z65" i="17" s="1"/>
  <c r="AG65" i="17"/>
  <c r="AH65" i="17"/>
  <c r="AF65" i="17" s="1"/>
  <c r="Y65" i="17"/>
  <c r="W65" i="17" s="1"/>
  <c r="X65" i="17"/>
  <c r="S73" i="17"/>
  <c r="V65" i="17"/>
  <c r="T65" i="17" s="1"/>
  <c r="U66" i="17" s="1"/>
  <c r="X66" i="17" l="1"/>
  <c r="Y66" i="17"/>
  <c r="W66" i="17" s="1"/>
  <c r="AH66" i="17"/>
  <c r="AF66" i="17" s="1"/>
  <c r="AG66" i="17"/>
  <c r="AB66" i="17"/>
  <c r="Z66" i="17" s="1"/>
  <c r="AA66" i="17"/>
  <c r="AD66" i="17"/>
  <c r="AE66" i="17"/>
  <c r="AC66" i="17" s="1"/>
  <c r="S74" i="17"/>
  <c r="V66" i="17"/>
  <c r="T66" i="17" s="1"/>
  <c r="U67" i="17" s="1"/>
  <c r="AE67" i="17" l="1"/>
  <c r="AC67" i="17" s="1"/>
  <c r="AD67" i="17"/>
  <c r="AB67" i="17"/>
  <c r="Z67" i="17" s="1"/>
  <c r="AA67" i="17"/>
  <c r="AH67" i="17"/>
  <c r="AF67" i="17" s="1"/>
  <c r="AG67" i="17"/>
  <c r="Y67" i="17"/>
  <c r="W67" i="17" s="1"/>
  <c r="X67" i="17"/>
  <c r="S75" i="17"/>
  <c r="V67" i="17"/>
  <c r="S76" i="17" s="1"/>
  <c r="T67" i="17" l="1"/>
  <c r="U68" i="17" s="1"/>
  <c r="X68" i="17"/>
  <c r="Y68" i="17"/>
  <c r="W68" i="17" s="1"/>
  <c r="AG68" i="17"/>
  <c r="AH68" i="17"/>
  <c r="AF68" i="17" s="1"/>
  <c r="AA68" i="17"/>
  <c r="AB68" i="17"/>
  <c r="Z68" i="17" s="1"/>
  <c r="AE68" i="17"/>
  <c r="AC68" i="17" s="1"/>
  <c r="AD68" i="17"/>
  <c r="V68" i="17"/>
  <c r="T68" i="17" s="1"/>
  <c r="AB69" i="17" l="1"/>
  <c r="Z69" i="17" s="1"/>
  <c r="AA69" i="17"/>
  <c r="AD69" i="17"/>
  <c r="AE69" i="17"/>
  <c r="AC69" i="17" s="1"/>
  <c r="AH69" i="17"/>
  <c r="AF69" i="17" s="1"/>
  <c r="AG69" i="17"/>
  <c r="X69" i="17"/>
  <c r="Y69" i="17"/>
  <c r="W69" i="17" s="1"/>
  <c r="S77" i="17"/>
  <c r="U69" i="17"/>
  <c r="S78" i="17" s="1"/>
  <c r="V69" i="17"/>
  <c r="T69" i="17" s="1"/>
  <c r="U70" i="17" s="1"/>
  <c r="Y70" i="17" l="1"/>
  <c r="W70" i="17" s="1"/>
  <c r="X70" i="17"/>
  <c r="AH70" i="17"/>
  <c r="AF70" i="17" s="1"/>
  <c r="AG70" i="17"/>
  <c r="AD70" i="17"/>
  <c r="AE70" i="17"/>
  <c r="AC70" i="17" s="1"/>
  <c r="AB70" i="17"/>
  <c r="Z70" i="17" s="1"/>
  <c r="AA70" i="17"/>
  <c r="V70" i="17"/>
  <c r="T70" i="17" s="1"/>
  <c r="AB71" i="17" l="1"/>
  <c r="Z71" i="17" s="1"/>
  <c r="AA71" i="17"/>
  <c r="AE71" i="17"/>
  <c r="AC71" i="17" s="1"/>
  <c r="AD71" i="17"/>
  <c r="AG71" i="17"/>
  <c r="AH71" i="17"/>
  <c r="AF71" i="17" s="1"/>
  <c r="X71" i="17"/>
  <c r="Y71" i="17"/>
  <c r="W71" i="17" s="1"/>
  <c r="S79" i="17"/>
  <c r="U71" i="17"/>
  <c r="S80" i="17" s="1"/>
  <c r="V71" i="17"/>
  <c r="T71" i="17" s="1"/>
  <c r="V72" i="17" s="1"/>
  <c r="Y72" i="17" l="1"/>
  <c r="W72" i="17" s="1"/>
  <c r="X72" i="17"/>
  <c r="AH72" i="17"/>
  <c r="AF72" i="17" s="1"/>
  <c r="AG72" i="17"/>
  <c r="AE72" i="17"/>
  <c r="AC72" i="17" s="1"/>
  <c r="AD72" i="17"/>
  <c r="AB72" i="17"/>
  <c r="Z72" i="17" s="1"/>
  <c r="AA72" i="17"/>
  <c r="U72" i="17"/>
  <c r="S81" i="17" s="1"/>
  <c r="T72" i="17"/>
  <c r="U73" i="17" s="1"/>
  <c r="AA73" i="17" l="1"/>
  <c r="AB73" i="17"/>
  <c r="Z73" i="17" s="1"/>
  <c r="AE73" i="17"/>
  <c r="AC73" i="17" s="1"/>
  <c r="AD73" i="17"/>
  <c r="AG73" i="17"/>
  <c r="AH73" i="17"/>
  <c r="AF73" i="17" s="1"/>
  <c r="X73" i="17"/>
  <c r="Y73" i="17"/>
  <c r="W73" i="17" s="1"/>
  <c r="V73" i="17"/>
  <c r="T73" i="17" s="1"/>
  <c r="U74" i="17" s="1"/>
  <c r="AG74" i="17" l="1"/>
  <c r="AH74" i="17"/>
  <c r="AF74" i="17" s="1"/>
  <c r="Y74" i="17"/>
  <c r="W74" i="17" s="1"/>
  <c r="X74" i="17"/>
  <c r="AE74" i="17"/>
  <c r="AC74" i="17" s="1"/>
  <c r="AD74" i="17"/>
  <c r="AB74" i="17"/>
  <c r="Z74" i="17" s="1"/>
  <c r="AA74" i="17"/>
  <c r="S82" i="17"/>
  <c r="V74" i="17"/>
  <c r="T74" i="17" s="1"/>
  <c r="U75" i="17" s="1"/>
  <c r="AB75" i="17" l="1"/>
  <c r="Z75" i="17" s="1"/>
  <c r="AA75" i="17"/>
  <c r="AE75" i="17"/>
  <c r="AC75" i="17" s="1"/>
  <c r="AD75" i="17"/>
  <c r="Y75" i="17"/>
  <c r="W75" i="17" s="1"/>
  <c r="X75" i="17"/>
  <c r="AG75" i="17"/>
  <c r="AH75" i="17"/>
  <c r="AF75" i="17" s="1"/>
  <c r="S83" i="17"/>
  <c r="V75" i="17"/>
  <c r="S84" i="17" s="1"/>
  <c r="AH76" i="17" l="1"/>
  <c r="AF76" i="17" s="1"/>
  <c r="AG76" i="17"/>
  <c r="T75" i="17"/>
  <c r="V76" i="17" s="1"/>
  <c r="T76" i="17" s="1"/>
  <c r="Y76" i="17"/>
  <c r="W76" i="17" s="1"/>
  <c r="X76" i="17"/>
  <c r="AD76" i="17"/>
  <c r="AE76" i="17"/>
  <c r="AC76" i="17" s="1"/>
  <c r="AB76" i="17"/>
  <c r="Z76" i="17" s="1"/>
  <c r="AA76" i="17"/>
  <c r="U77" i="17"/>
  <c r="U76" i="17"/>
  <c r="S85" i="17" s="1"/>
  <c r="V77" i="17"/>
  <c r="AA77" i="17" l="1"/>
  <c r="AB77" i="17"/>
  <c r="Z77" i="17" s="1"/>
  <c r="AD77" i="17"/>
  <c r="AE77" i="17"/>
  <c r="AC77" i="17" s="1"/>
  <c r="X77" i="17"/>
  <c r="Y77" i="17"/>
  <c r="W77" i="17" s="1"/>
  <c r="AH77" i="17"/>
  <c r="AF77" i="17" s="1"/>
  <c r="AG77" i="17"/>
  <c r="S86" i="17"/>
  <c r="T77" i="17"/>
  <c r="U78" i="17" s="1"/>
  <c r="AH78" i="17" l="1"/>
  <c r="AF78" i="17" s="1"/>
  <c r="AG78" i="17"/>
  <c r="Y78" i="17"/>
  <c r="W78" i="17" s="1"/>
  <c r="X78" i="17"/>
  <c r="AD78" i="17"/>
  <c r="AE78" i="17"/>
  <c r="AC78" i="17" s="1"/>
  <c r="AB78" i="17"/>
  <c r="Z78" i="17" s="1"/>
  <c r="AA78" i="17"/>
  <c r="V78" i="17"/>
  <c r="T78" i="17" s="1"/>
  <c r="U79" i="17" s="1"/>
  <c r="AA79" i="17" l="1"/>
  <c r="AB79" i="17"/>
  <c r="Z79" i="17" s="1"/>
  <c r="AE79" i="17"/>
  <c r="AC79" i="17" s="1"/>
  <c r="AD79" i="17"/>
  <c r="X79" i="17"/>
  <c r="Y79" i="17"/>
  <c r="W79" i="17" s="1"/>
  <c r="AG79" i="17"/>
  <c r="AH79" i="17"/>
  <c r="AF79" i="17" s="1"/>
  <c r="S87" i="17"/>
  <c r="V79" i="17"/>
  <c r="T79" i="17" s="1"/>
  <c r="U80" i="17" s="1"/>
  <c r="AH80" i="17" l="1"/>
  <c r="AF80" i="17" s="1"/>
  <c r="AG80" i="17"/>
  <c r="X80" i="17"/>
  <c r="Y80" i="17"/>
  <c r="W80" i="17" s="1"/>
  <c r="AD80" i="17"/>
  <c r="AE80" i="17"/>
  <c r="AC80" i="17" s="1"/>
  <c r="AB80" i="17"/>
  <c r="Z80" i="17" s="1"/>
  <c r="AA80" i="17"/>
  <c r="S88" i="17"/>
  <c r="V80" i="17"/>
  <c r="T80" i="17" s="1"/>
  <c r="AA81" i="17" l="1"/>
  <c r="AB81" i="17"/>
  <c r="Z81" i="17" s="1"/>
  <c r="AE81" i="17"/>
  <c r="AC81" i="17" s="1"/>
  <c r="AD81" i="17"/>
  <c r="Y81" i="17"/>
  <c r="W81" i="17" s="1"/>
  <c r="X81" i="17"/>
  <c r="AH81" i="17"/>
  <c r="AF81" i="17" s="1"/>
  <c r="AG81" i="17"/>
  <c r="S89" i="17"/>
  <c r="U81" i="17"/>
  <c r="S90" i="17" s="1"/>
  <c r="V81" i="17"/>
  <c r="T81" i="17" s="1"/>
  <c r="AH82" i="17" l="1"/>
  <c r="AF82" i="17" s="1"/>
  <c r="AG82" i="17"/>
  <c r="Y82" i="17"/>
  <c r="W82" i="17" s="1"/>
  <c r="X82" i="17"/>
  <c r="AD82" i="17"/>
  <c r="AE82" i="17"/>
  <c r="AC82" i="17" s="1"/>
  <c r="AB82" i="17"/>
  <c r="Z82" i="17" s="1"/>
  <c r="AA82" i="17"/>
  <c r="U82" i="17"/>
  <c r="S91" i="17" s="1"/>
  <c r="V82" i="17"/>
  <c r="T82" i="17" s="1"/>
  <c r="U83" i="17" s="1"/>
  <c r="AE83" i="17" l="1"/>
  <c r="AC83" i="17" s="1"/>
  <c r="AD83" i="17"/>
  <c r="AA83" i="17"/>
  <c r="AB83" i="17"/>
  <c r="Z83" i="17" s="1"/>
  <c r="Y83" i="17"/>
  <c r="W83" i="17" s="1"/>
  <c r="X83" i="17"/>
  <c r="AG83" i="17"/>
  <c r="AH83" i="17"/>
  <c r="AF83" i="17" s="1"/>
  <c r="V83" i="17"/>
  <c r="T83" i="17" s="1"/>
  <c r="AG84" i="17" l="1"/>
  <c r="AH84" i="17"/>
  <c r="AF84" i="17" s="1"/>
  <c r="Y84" i="17"/>
  <c r="W84" i="17" s="1"/>
  <c r="X84" i="17"/>
  <c r="AB84" i="17"/>
  <c r="Z84" i="17" s="1"/>
  <c r="AA84" i="17"/>
  <c r="AD84" i="17"/>
  <c r="AE84" i="17"/>
  <c r="AC84" i="17" s="1"/>
  <c r="S92" i="17"/>
  <c r="U84" i="17"/>
  <c r="S93" i="17" s="1"/>
  <c r="V84" i="17"/>
  <c r="T84" i="17" s="1"/>
  <c r="U85" i="17" s="1"/>
  <c r="AE85" i="17" l="1"/>
  <c r="AC85" i="17" s="1"/>
  <c r="AD85" i="17"/>
  <c r="AB85" i="17"/>
  <c r="Z85" i="17" s="1"/>
  <c r="AA85" i="17"/>
  <c r="Y85" i="17"/>
  <c r="W85" i="17" s="1"/>
  <c r="X85" i="17"/>
  <c r="AG85" i="17"/>
  <c r="AH85" i="17"/>
  <c r="AF85" i="17" s="1"/>
  <c r="V85" i="17"/>
  <c r="T85" i="17" s="1"/>
  <c r="V86" i="17" s="1"/>
  <c r="U86" i="17" l="1"/>
  <c r="S95" i="17" s="1"/>
  <c r="AG86" i="17"/>
  <c r="AH86" i="17"/>
  <c r="AF86" i="17" s="1"/>
  <c r="X86" i="17"/>
  <c r="Y86" i="17"/>
  <c r="W86" i="17" s="1"/>
  <c r="AB86" i="17"/>
  <c r="Z86" i="17" s="1"/>
  <c r="AA86" i="17"/>
  <c r="AD86" i="17"/>
  <c r="AE86" i="17"/>
  <c r="AC86" i="17" s="1"/>
  <c r="S94" i="17"/>
  <c r="T86" i="17"/>
  <c r="U87" i="17" s="1"/>
  <c r="AE87" i="17" l="1"/>
  <c r="AC87" i="17" s="1"/>
  <c r="AD87" i="17"/>
  <c r="AB87" i="17"/>
  <c r="Z87" i="17" s="1"/>
  <c r="AA87" i="17"/>
  <c r="Y87" i="17"/>
  <c r="W87" i="17" s="1"/>
  <c r="X87" i="17"/>
  <c r="AH87" i="17"/>
  <c r="AF87" i="17" s="1"/>
  <c r="AG87" i="17"/>
  <c r="V87" i="17"/>
  <c r="T87" i="17" s="1"/>
  <c r="U88" i="17" s="1"/>
  <c r="AH88" i="17" l="1"/>
  <c r="AF88" i="17" s="1"/>
  <c r="AG88" i="17"/>
  <c r="Y88" i="17"/>
  <c r="W88" i="17" s="1"/>
  <c r="X88" i="17"/>
  <c r="AA88" i="17"/>
  <c r="AB88" i="17"/>
  <c r="Z88" i="17" s="1"/>
  <c r="AD88" i="17"/>
  <c r="AE88" i="17"/>
  <c r="AC88" i="17" s="1"/>
  <c r="S96" i="17"/>
  <c r="V88" i="17"/>
  <c r="S97" i="17" s="1"/>
  <c r="AD89" i="17" l="1"/>
  <c r="AE89" i="17"/>
  <c r="AC89" i="17" s="1"/>
  <c r="T88" i="17"/>
  <c r="U89" i="17" s="1"/>
  <c r="AB89" i="17"/>
  <c r="Z89" i="17" s="1"/>
  <c r="AA89" i="17"/>
  <c r="X89" i="17"/>
  <c r="Y89" i="17"/>
  <c r="W89" i="17" s="1"/>
  <c r="AG89" i="17"/>
  <c r="AH89" i="17"/>
  <c r="AF89" i="17" s="1"/>
  <c r="V89" i="17"/>
  <c r="T89" i="17" s="1"/>
  <c r="Y90" i="17" l="1"/>
  <c r="W90" i="17" s="1"/>
  <c r="X90" i="17"/>
  <c r="AG90" i="17"/>
  <c r="AH90" i="17"/>
  <c r="AF90" i="17" s="1"/>
  <c r="AA90" i="17"/>
  <c r="AB90" i="17"/>
  <c r="Z90" i="17" s="1"/>
  <c r="AD90" i="17"/>
  <c r="AE90" i="17"/>
  <c r="AC90" i="17" s="1"/>
  <c r="S98" i="17"/>
  <c r="V90" i="17"/>
  <c r="T90" i="17" s="1"/>
  <c r="U90" i="17"/>
  <c r="S99" i="17" s="1"/>
  <c r="AE91" i="17" l="1"/>
  <c r="AC91" i="17" s="1"/>
  <c r="AD91" i="17"/>
  <c r="AB91" i="17"/>
  <c r="Z91" i="17" s="1"/>
  <c r="AA91" i="17"/>
  <c r="AG91" i="17"/>
  <c r="AH91" i="17"/>
  <c r="AF91" i="17" s="1"/>
  <c r="X91" i="17"/>
  <c r="Y91" i="17"/>
  <c r="W91" i="17" s="1"/>
  <c r="U91" i="17"/>
  <c r="S100" i="17" s="1"/>
  <c r="V91" i="17"/>
  <c r="T91" i="17" s="1"/>
  <c r="U92" i="17" s="1"/>
  <c r="AG92" i="17" l="1"/>
  <c r="AH92" i="17"/>
  <c r="AF92" i="17" s="1"/>
  <c r="X92" i="17"/>
  <c r="Y92" i="17"/>
  <c r="W92" i="17" s="1"/>
  <c r="AB92" i="17"/>
  <c r="Z92" i="17" s="1"/>
  <c r="AA92" i="17"/>
  <c r="AD92" i="17"/>
  <c r="AE92" i="17"/>
  <c r="AC92" i="17" s="1"/>
  <c r="V92" i="17"/>
  <c r="T92" i="17" s="1"/>
  <c r="AD93" i="17" l="1"/>
  <c r="AE93" i="17"/>
  <c r="AC93" i="17" s="1"/>
  <c r="AA93" i="17"/>
  <c r="AB93" i="17"/>
  <c r="Z93" i="17" s="1"/>
  <c r="X93" i="17"/>
  <c r="Y93" i="17"/>
  <c r="W93" i="17" s="1"/>
  <c r="AH93" i="17"/>
  <c r="AF93" i="17" s="1"/>
  <c r="AG93" i="17"/>
  <c r="S101" i="17"/>
  <c r="U93" i="17"/>
  <c r="S102" i="17" s="1"/>
  <c r="V93" i="17"/>
  <c r="T93" i="17" s="1"/>
  <c r="Y94" i="17" l="1"/>
  <c r="W94" i="17" s="1"/>
  <c r="X94" i="17"/>
  <c r="AH94" i="17"/>
  <c r="AF94" i="17" s="1"/>
  <c r="AG94" i="17"/>
  <c r="AB94" i="17"/>
  <c r="Z94" i="17" s="1"/>
  <c r="AA94" i="17"/>
  <c r="AE94" i="17"/>
  <c r="AC94" i="17" s="1"/>
  <c r="AD94" i="17"/>
  <c r="V94" i="17"/>
  <c r="T94" i="17" s="1"/>
  <c r="U94" i="17"/>
  <c r="S103" i="17" s="1"/>
  <c r="AE95" i="17" l="1"/>
  <c r="AC95" i="17" s="1"/>
  <c r="AD95" i="17"/>
  <c r="AA95" i="17"/>
  <c r="AB95" i="17"/>
  <c r="Z95" i="17" s="1"/>
  <c r="AG95" i="17"/>
  <c r="AH95" i="17"/>
  <c r="AF95" i="17" s="1"/>
  <c r="Y95" i="17"/>
  <c r="W95" i="17" s="1"/>
  <c r="X95" i="17"/>
  <c r="V95" i="17"/>
  <c r="T95" i="17" s="1"/>
  <c r="U95" i="17"/>
  <c r="S104" i="17" s="1"/>
  <c r="AG96" i="17" l="1"/>
  <c r="AH96" i="17"/>
  <c r="AF96" i="17" s="1"/>
  <c r="Y96" i="17"/>
  <c r="W96" i="17" s="1"/>
  <c r="X96" i="17"/>
  <c r="AB96" i="17"/>
  <c r="Z96" i="17" s="1"/>
  <c r="AA96" i="17"/>
  <c r="AE96" i="17"/>
  <c r="AC96" i="17" s="1"/>
  <c r="AD96" i="17"/>
  <c r="U96" i="17"/>
  <c r="S105" i="17" s="1"/>
  <c r="V96" i="17"/>
  <c r="T96" i="17" s="1"/>
  <c r="V97" i="17" s="1"/>
  <c r="AE97" i="17" l="1"/>
  <c r="AC97" i="17" s="1"/>
  <c r="AD97" i="17"/>
  <c r="AA97" i="17"/>
  <c r="AB97" i="17"/>
  <c r="Z97" i="17" s="1"/>
  <c r="Y97" i="17"/>
  <c r="W97" i="17" s="1"/>
  <c r="X97" i="17"/>
  <c r="AH97" i="17"/>
  <c r="AF97" i="17" s="1"/>
  <c r="AG97" i="17"/>
  <c r="U97" i="17"/>
  <c r="S106" i="17" s="1"/>
  <c r="T97" i="17"/>
  <c r="U98" i="17" s="1"/>
  <c r="AG98" i="17" l="1"/>
  <c r="AH98" i="17"/>
  <c r="AF98" i="17" s="1"/>
  <c r="X98" i="17"/>
  <c r="Y98" i="17"/>
  <c r="W98" i="17" s="1"/>
  <c r="AB98" i="17"/>
  <c r="Z98" i="17" s="1"/>
  <c r="AA98" i="17"/>
  <c r="AE98" i="17"/>
  <c r="AC98" i="17" s="1"/>
  <c r="AD98" i="17"/>
  <c r="V98" i="17"/>
  <c r="T98" i="17" s="1"/>
  <c r="AE99" i="17" l="1"/>
  <c r="AC99" i="17" s="1"/>
  <c r="AD99" i="17"/>
  <c r="AB99" i="17"/>
  <c r="Z99" i="17" s="1"/>
  <c r="AA99" i="17"/>
  <c r="Y99" i="17"/>
  <c r="W99" i="17" s="1"/>
  <c r="X99" i="17"/>
  <c r="AH99" i="17"/>
  <c r="AF99" i="17" s="1"/>
  <c r="AG99" i="17"/>
  <c r="S107" i="17"/>
  <c r="V99" i="17"/>
  <c r="T99" i="17" s="1"/>
  <c r="U100" i="17" s="1"/>
  <c r="U99" i="17"/>
  <c r="S108" i="17" s="1"/>
  <c r="AG100" i="17" l="1"/>
  <c r="AH100" i="17"/>
  <c r="AF100" i="17" s="1"/>
  <c r="X100" i="17"/>
  <c r="Y100" i="17"/>
  <c r="W100" i="17" s="1"/>
  <c r="AB100" i="17"/>
  <c r="Z100" i="17" s="1"/>
  <c r="AA100" i="17"/>
  <c r="AE100" i="17"/>
  <c r="AC100" i="17" s="1"/>
  <c r="AD100" i="17"/>
  <c r="V100" i="17"/>
  <c r="T100" i="17" s="1"/>
  <c r="U101" i="17" s="1"/>
  <c r="AE101" i="17" l="1"/>
  <c r="AC101" i="17" s="1"/>
  <c r="AD101" i="17"/>
  <c r="AB101" i="17"/>
  <c r="Z101" i="17" s="1"/>
  <c r="AA101" i="17"/>
  <c r="X101" i="17"/>
  <c r="Y101" i="17"/>
  <c r="W101" i="17" s="1"/>
  <c r="AH101" i="17"/>
  <c r="AF101" i="17" s="1"/>
  <c r="AG101" i="17"/>
  <c r="S109" i="17"/>
  <c r="V101" i="17"/>
  <c r="T101" i="17" s="1"/>
  <c r="U102" i="17" s="1"/>
  <c r="AG102" i="17" l="1"/>
  <c r="AH102" i="17"/>
  <c r="AF102" i="17" s="1"/>
  <c r="X102" i="17"/>
  <c r="Y102" i="17"/>
  <c r="W102" i="17" s="1"/>
  <c r="AB102" i="17"/>
  <c r="Z102" i="17" s="1"/>
  <c r="AA102" i="17"/>
  <c r="AE102" i="17"/>
  <c r="AC102" i="17" s="1"/>
  <c r="AD102" i="17"/>
  <c r="S110" i="17"/>
  <c r="V102" i="17"/>
  <c r="T102" i="17" s="1"/>
  <c r="U103" i="17" s="1"/>
  <c r="AD103" i="17" l="1"/>
  <c r="AE103" i="17"/>
  <c r="AC103" i="17" s="1"/>
  <c r="AA103" i="17"/>
  <c r="AB103" i="17"/>
  <c r="Z103" i="17" s="1"/>
  <c r="Y103" i="17"/>
  <c r="W103" i="17" s="1"/>
  <c r="X103" i="17"/>
  <c r="AH103" i="17"/>
  <c r="AF103" i="17" s="1"/>
  <c r="AG103" i="17"/>
  <c r="S111" i="17"/>
  <c r="V103" i="17"/>
  <c r="T103" i="17" s="1"/>
  <c r="AG104" i="17" l="1"/>
  <c r="AH104" i="17"/>
  <c r="AF104" i="17" s="1"/>
  <c r="X104" i="17"/>
  <c r="Y104" i="17"/>
  <c r="W104" i="17" s="1"/>
  <c r="AB104" i="17"/>
  <c r="Z104" i="17" s="1"/>
  <c r="AA104" i="17"/>
  <c r="AE104" i="17"/>
  <c r="AC104" i="17" s="1"/>
  <c r="AD104" i="17"/>
  <c r="S112" i="17"/>
  <c r="U104" i="17"/>
  <c r="S113" i="17" s="1"/>
  <c r="V104" i="17"/>
  <c r="T104" i="17" s="1"/>
  <c r="AD105" i="17" l="1"/>
  <c r="AE105" i="17"/>
  <c r="AC105" i="17" s="1"/>
  <c r="AA105" i="17"/>
  <c r="AB105" i="17"/>
  <c r="Z105" i="17" s="1"/>
  <c r="Y105" i="17"/>
  <c r="W105" i="17" s="1"/>
  <c r="X105" i="17"/>
  <c r="AH105" i="17"/>
  <c r="AF105" i="17" s="1"/>
  <c r="AG105" i="17"/>
  <c r="U105" i="17"/>
  <c r="S114" i="17" s="1"/>
  <c r="V105" i="17"/>
  <c r="T105" i="17" s="1"/>
  <c r="U106" i="17" s="1"/>
  <c r="AH106" i="17" l="1"/>
  <c r="AF106" i="17" s="1"/>
  <c r="AG106" i="17"/>
  <c r="X106" i="17"/>
  <c r="Y106" i="17"/>
  <c r="W106" i="17" s="1"/>
  <c r="AB106" i="17"/>
  <c r="Z106" i="17" s="1"/>
  <c r="AA106" i="17"/>
  <c r="AE106" i="17"/>
  <c r="AC106" i="17" s="1"/>
  <c r="AD106" i="17"/>
  <c r="V106" i="17"/>
  <c r="T106" i="17" s="1"/>
  <c r="U107" i="17" s="1"/>
  <c r="AE107" i="17" l="1"/>
  <c r="AC107" i="17" s="1"/>
  <c r="AD107" i="17"/>
  <c r="AB107" i="17"/>
  <c r="Z107" i="17" s="1"/>
  <c r="AA107" i="17"/>
  <c r="X107" i="17"/>
  <c r="Y107" i="17"/>
  <c r="W107" i="17" s="1"/>
  <c r="AH107" i="17"/>
  <c r="AF107" i="17" s="1"/>
  <c r="AG107" i="17"/>
  <c r="S115" i="17"/>
  <c r="V107" i="17"/>
  <c r="T107" i="17" s="1"/>
  <c r="U108" i="17" s="1"/>
  <c r="AG108" i="17" l="1"/>
  <c r="AH108" i="17"/>
  <c r="AF108" i="17" s="1"/>
  <c r="Y108" i="17"/>
  <c r="W108" i="17" s="1"/>
  <c r="X108" i="17"/>
  <c r="AB108" i="17"/>
  <c r="Z108" i="17" s="1"/>
  <c r="AA108" i="17"/>
  <c r="AE108" i="17"/>
  <c r="AC108" i="17" s="1"/>
  <c r="AD108" i="17"/>
  <c r="S116" i="17"/>
  <c r="V108" i="17"/>
  <c r="T108" i="17" s="1"/>
  <c r="V109" i="17" s="1"/>
  <c r="AD109" i="17" l="1"/>
  <c r="AE109" i="17"/>
  <c r="AC109" i="17" s="1"/>
  <c r="AA109" i="17"/>
  <c r="AB109" i="17"/>
  <c r="Z109" i="17" s="1"/>
  <c r="X109" i="17"/>
  <c r="Y109" i="17"/>
  <c r="W109" i="17" s="1"/>
  <c r="AG109" i="17"/>
  <c r="AH109" i="17"/>
  <c r="AF109" i="17" s="1"/>
  <c r="S117" i="17"/>
  <c r="U109" i="17"/>
  <c r="S118" i="17" s="1"/>
  <c r="T109" i="17"/>
  <c r="U110" i="17" s="1"/>
  <c r="AG110" i="17" l="1"/>
  <c r="AH110" i="17"/>
  <c r="AF110" i="17" s="1"/>
  <c r="X110" i="17"/>
  <c r="Y110" i="17"/>
  <c r="W110" i="17" s="1"/>
  <c r="AB110" i="17"/>
  <c r="Z110" i="17" s="1"/>
  <c r="AA110" i="17"/>
  <c r="AE110" i="17"/>
  <c r="AC110" i="17" s="1"/>
  <c r="AD110" i="17"/>
  <c r="V110" i="17"/>
  <c r="T110" i="17" s="1"/>
  <c r="AD111" i="17" l="1"/>
  <c r="AE111" i="17"/>
  <c r="AC111" i="17" s="1"/>
  <c r="AB111" i="17"/>
  <c r="Z111" i="17" s="1"/>
  <c r="AA111" i="17"/>
  <c r="Y111" i="17"/>
  <c r="W111" i="17" s="1"/>
  <c r="X111" i="17"/>
  <c r="AG111" i="17"/>
  <c r="AH111" i="17"/>
  <c r="AF111" i="17" s="1"/>
  <c r="S119" i="17"/>
  <c r="V111" i="17"/>
  <c r="T111" i="17" s="1"/>
  <c r="U112" i="17" s="1"/>
  <c r="U111" i="17"/>
  <c r="S120" i="17" s="1"/>
  <c r="AG112" i="17" l="1"/>
  <c r="AH112" i="17"/>
  <c r="AF112" i="17" s="1"/>
  <c r="X112" i="17"/>
  <c r="Y112" i="17"/>
  <c r="W112" i="17" s="1"/>
  <c r="AB112" i="17"/>
  <c r="Z112" i="17" s="1"/>
  <c r="AA112" i="17"/>
  <c r="AD112" i="17"/>
  <c r="AE112" i="17"/>
  <c r="AC112" i="17" s="1"/>
  <c r="V112" i="17"/>
  <c r="T112" i="17" s="1"/>
  <c r="AD113" i="17" l="1"/>
  <c r="AE113" i="17"/>
  <c r="AC113" i="17" s="1"/>
  <c r="AA113" i="17"/>
  <c r="AB113" i="17"/>
  <c r="Z113" i="17" s="1"/>
  <c r="Y113" i="17"/>
  <c r="W113" i="17" s="1"/>
  <c r="X113" i="17"/>
  <c r="AG113" i="17"/>
  <c r="AH113" i="17"/>
  <c r="AF113" i="17" s="1"/>
  <c r="S121" i="17"/>
  <c r="U113" i="17"/>
  <c r="S122" i="17" s="1"/>
  <c r="V113" i="17"/>
  <c r="T113" i="17" s="1"/>
  <c r="U114" i="17" s="1"/>
  <c r="AH114" i="17" l="1"/>
  <c r="AF114" i="17" s="1"/>
  <c r="AG114" i="17"/>
  <c r="Y114" i="17"/>
  <c r="W114" i="17" s="1"/>
  <c r="X114" i="17"/>
  <c r="AB114" i="17"/>
  <c r="Z114" i="17" s="1"/>
  <c r="AA114" i="17"/>
  <c r="AD114" i="17"/>
  <c r="AE114" i="17"/>
  <c r="AC114" i="17" s="1"/>
  <c r="V114" i="17"/>
  <c r="T114" i="17" s="1"/>
  <c r="U115" i="17" s="1"/>
  <c r="AE115" i="17" l="1"/>
  <c r="AC115" i="17" s="1"/>
  <c r="AD115" i="17"/>
  <c r="AB115" i="17"/>
  <c r="Z115" i="17" s="1"/>
  <c r="AA115" i="17"/>
  <c r="X115" i="17"/>
  <c r="Y115" i="17"/>
  <c r="W115" i="17" s="1"/>
  <c r="AG115" i="17"/>
  <c r="AH115" i="17"/>
  <c r="AF115" i="17" s="1"/>
  <c r="S123" i="17"/>
  <c r="V115" i="17"/>
  <c r="T115" i="17" s="1"/>
  <c r="AH116" i="17" l="1"/>
  <c r="AF116" i="17" s="1"/>
  <c r="AG116" i="17"/>
  <c r="Y116" i="17"/>
  <c r="W116" i="17" s="1"/>
  <c r="X116" i="17"/>
  <c r="AB116" i="17"/>
  <c r="Z116" i="17" s="1"/>
  <c r="AA116" i="17"/>
  <c r="AE116" i="17"/>
  <c r="AC116" i="17" s="1"/>
  <c r="AD116" i="17"/>
  <c r="S124" i="17"/>
  <c r="U116" i="17"/>
  <c r="S125" i="17" s="1"/>
  <c r="V116" i="17"/>
  <c r="T116" i="17" s="1"/>
  <c r="U117" i="17" s="1"/>
  <c r="AE117" i="17" l="1"/>
  <c r="AC117" i="17" s="1"/>
  <c r="AD117" i="17"/>
  <c r="AB117" i="17"/>
  <c r="Z117" i="17" s="1"/>
  <c r="AA117" i="17"/>
  <c r="Y117" i="17"/>
  <c r="W117" i="17" s="1"/>
  <c r="X117" i="17"/>
  <c r="AH117" i="17"/>
  <c r="AF117" i="17" s="1"/>
  <c r="AG117" i="17"/>
  <c r="V117" i="17"/>
  <c r="T117" i="17" s="1"/>
  <c r="U118" i="17" s="1"/>
  <c r="AG118" i="17" l="1"/>
  <c r="AH118" i="17"/>
  <c r="AF118" i="17" s="1"/>
  <c r="Y118" i="17"/>
  <c r="W118" i="17" s="1"/>
  <c r="X118" i="17"/>
  <c r="AA118" i="17"/>
  <c r="AB118" i="17"/>
  <c r="Z118" i="17" s="1"/>
  <c r="AD118" i="17"/>
  <c r="AE118" i="17"/>
  <c r="AC118" i="17" s="1"/>
  <c r="S126" i="17"/>
  <c r="V118" i="17"/>
  <c r="T118" i="17" s="1"/>
  <c r="AD119" i="17" l="1"/>
  <c r="AE119" i="17"/>
  <c r="AC119" i="17" s="1"/>
  <c r="AB119" i="17"/>
  <c r="Z119" i="17" s="1"/>
  <c r="AA119" i="17"/>
  <c r="Y119" i="17"/>
  <c r="W119" i="17" s="1"/>
  <c r="X119" i="17"/>
  <c r="AH119" i="17"/>
  <c r="AF119" i="17" s="1"/>
  <c r="AG119" i="17"/>
  <c r="S127" i="17"/>
  <c r="U119" i="17"/>
  <c r="V119" i="17"/>
  <c r="T119" i="17" s="1"/>
  <c r="U120" i="17" s="1"/>
  <c r="AG120" i="17" l="1"/>
  <c r="AH120" i="17"/>
  <c r="AF120" i="17" s="1"/>
  <c r="Y120" i="17"/>
  <c r="W120" i="17" s="1"/>
  <c r="X120" i="17"/>
  <c r="AA120" i="17"/>
  <c r="AB120" i="17"/>
  <c r="Z120" i="17" s="1"/>
  <c r="AE120" i="17"/>
  <c r="AC120" i="17" s="1"/>
  <c r="AD120" i="17"/>
  <c r="S128" i="17"/>
  <c r="V120" i="17"/>
  <c r="T120" i="17" s="1"/>
  <c r="AD121" i="17" l="1"/>
  <c r="AE121" i="17"/>
  <c r="AC121" i="17" s="1"/>
  <c r="AA121" i="17"/>
  <c r="AB121" i="17"/>
  <c r="Z121" i="17" s="1"/>
  <c r="X121" i="17"/>
  <c r="Y121" i="17"/>
  <c r="W121" i="17" s="1"/>
  <c r="AH121" i="17"/>
  <c r="AF121" i="17" s="1"/>
  <c r="AG121" i="17"/>
  <c r="S129" i="17"/>
  <c r="U121" i="17"/>
  <c r="S130" i="17" s="1"/>
  <c r="V121" i="17"/>
  <c r="T121" i="17" s="1"/>
  <c r="AH122" i="17" l="1"/>
  <c r="AF122" i="17" s="1"/>
  <c r="AG122" i="17"/>
  <c r="X122" i="17"/>
  <c r="Y122" i="17"/>
  <c r="W122" i="17" s="1"/>
  <c r="AA122" i="17"/>
  <c r="AB122" i="17"/>
  <c r="Z122" i="17" s="1"/>
  <c r="AD122" i="17"/>
  <c r="AE122" i="17"/>
  <c r="AC122" i="17" s="1"/>
  <c r="U122" i="17"/>
  <c r="S131" i="17" s="1"/>
  <c r="V122" i="17"/>
  <c r="T122" i="17" s="1"/>
  <c r="U123" i="17" s="1"/>
  <c r="AB123" i="17" l="1"/>
  <c r="Z123" i="17" s="1"/>
  <c r="AA123" i="17"/>
  <c r="AE123" i="17"/>
  <c r="AC123" i="17" s="1"/>
  <c r="AD123" i="17"/>
  <c r="X123" i="17"/>
  <c r="Y123" i="17"/>
  <c r="W123" i="17" s="1"/>
  <c r="AG123" i="17"/>
  <c r="AH123" i="17"/>
  <c r="AF123" i="17" s="1"/>
  <c r="V123" i="17"/>
  <c r="T123" i="17" s="1"/>
  <c r="U124" i="17" s="1"/>
  <c r="X124" i="17" l="1"/>
  <c r="Y124" i="17"/>
  <c r="W124" i="17" s="1"/>
  <c r="AG124" i="17"/>
  <c r="AH124" i="17"/>
  <c r="AF124" i="17" s="1"/>
  <c r="AD124" i="17"/>
  <c r="AE124" i="17"/>
  <c r="AC124" i="17" s="1"/>
  <c r="AB124" i="17"/>
  <c r="Z124" i="17" s="1"/>
  <c r="AA124" i="17"/>
  <c r="S132" i="17"/>
  <c r="V124" i="17"/>
  <c r="T124" i="17" s="1"/>
  <c r="AB125" i="17" l="1"/>
  <c r="Z125" i="17" s="1"/>
  <c r="AA125" i="17"/>
  <c r="AE125" i="17"/>
  <c r="AC125" i="17" s="1"/>
  <c r="AD125" i="17"/>
  <c r="AH125" i="17"/>
  <c r="AF125" i="17" s="1"/>
  <c r="AG125" i="17"/>
  <c r="X125" i="17"/>
  <c r="Y125" i="17"/>
  <c r="W125" i="17" s="1"/>
  <c r="S133" i="17"/>
  <c r="U125" i="17"/>
  <c r="S134" i="17" s="1"/>
  <c r="V125" i="17"/>
  <c r="T125" i="17" s="1"/>
  <c r="U126" i="17" s="1"/>
  <c r="Y126" i="17" l="1"/>
  <c r="W126" i="17" s="1"/>
  <c r="X126" i="17"/>
  <c r="AH126" i="17"/>
  <c r="AF126" i="17" s="1"/>
  <c r="AG126" i="17"/>
  <c r="AD126" i="17"/>
  <c r="AE126" i="17"/>
  <c r="AC126" i="17" s="1"/>
  <c r="AA126" i="17"/>
  <c r="AB126" i="17"/>
  <c r="Z126" i="17" s="1"/>
  <c r="V126" i="17"/>
  <c r="T126" i="17" s="1"/>
  <c r="V127" i="17" s="1"/>
  <c r="T127" i="17" s="1"/>
  <c r="U128" i="17" s="1"/>
  <c r="AD127" i="17" l="1"/>
  <c r="AE127" i="17"/>
  <c r="AC127" i="17" s="1"/>
  <c r="AA127" i="17"/>
  <c r="AB127" i="17"/>
  <c r="Z127" i="17" s="1"/>
  <c r="AH127" i="17"/>
  <c r="AF127" i="17" s="1"/>
  <c r="AG127" i="17"/>
  <c r="Y127" i="17"/>
  <c r="W127" i="17" s="1"/>
  <c r="X127" i="17"/>
  <c r="S135" i="17"/>
  <c r="U127" i="17"/>
  <c r="S136" i="17" s="1"/>
  <c r="V128" i="17"/>
  <c r="S137" i="17" s="1"/>
  <c r="Y128" i="17" l="1"/>
  <c r="W128" i="17" s="1"/>
  <c r="X128" i="17"/>
  <c r="AH128" i="17"/>
  <c r="AF128" i="17" s="1"/>
  <c r="AG128" i="17"/>
  <c r="AB128" i="17"/>
  <c r="Z128" i="17" s="1"/>
  <c r="AA128" i="17"/>
  <c r="AE128" i="17"/>
  <c r="AC128" i="17" s="1"/>
  <c r="AD128" i="17"/>
  <c r="T128" i="17"/>
  <c r="U129" i="17" s="1"/>
  <c r="AD129" i="17" l="1"/>
  <c r="AE129" i="17"/>
  <c r="AC129" i="17" s="1"/>
  <c r="AA129" i="17"/>
  <c r="AB129" i="17"/>
  <c r="Z129" i="17" s="1"/>
  <c r="AH129" i="17"/>
  <c r="AF129" i="17" s="1"/>
  <c r="AG129" i="17"/>
  <c r="X129" i="17"/>
  <c r="Y129" i="17"/>
  <c r="W129" i="17" s="1"/>
  <c r="V129" i="17"/>
  <c r="T129" i="17" s="1"/>
  <c r="U130" i="17" s="1"/>
  <c r="X130" i="17" l="1"/>
  <c r="Y130" i="17"/>
  <c r="W130" i="17" s="1"/>
  <c r="AH130" i="17"/>
  <c r="AF130" i="17" s="1"/>
  <c r="AG130" i="17"/>
  <c r="AB130" i="17"/>
  <c r="Z130" i="17" s="1"/>
  <c r="AA130" i="17"/>
  <c r="AD130" i="17"/>
  <c r="AE130" i="17"/>
  <c r="AC130" i="17" s="1"/>
  <c r="S138" i="17"/>
  <c r="V130" i="17"/>
  <c r="T130" i="17" s="1"/>
  <c r="U131" i="17" s="1"/>
  <c r="AD131" i="17" l="1"/>
  <c r="AE131" i="17"/>
  <c r="AC131" i="17" s="1"/>
  <c r="AB131" i="17"/>
  <c r="Z131" i="17" s="1"/>
  <c r="AA131" i="17"/>
  <c r="AG131" i="17"/>
  <c r="AH131" i="17"/>
  <c r="AF131" i="17" s="1"/>
  <c r="Y131" i="17"/>
  <c r="W131" i="17" s="1"/>
  <c r="X131" i="17"/>
  <c r="S139" i="17"/>
  <c r="V131" i="17"/>
  <c r="T131" i="17" s="1"/>
  <c r="V132" i="17" s="1"/>
  <c r="X132" i="17" l="1"/>
  <c r="Y132" i="17"/>
  <c r="W132" i="17" s="1"/>
  <c r="AH132" i="17"/>
  <c r="AF132" i="17" s="1"/>
  <c r="AG132" i="17"/>
  <c r="AB132" i="17"/>
  <c r="Z132" i="17" s="1"/>
  <c r="AA132" i="17"/>
  <c r="AD132" i="17"/>
  <c r="AE132" i="17"/>
  <c r="AC132" i="17" s="1"/>
  <c r="S140" i="17"/>
  <c r="U132" i="17"/>
  <c r="S141" i="17" s="1"/>
  <c r="T132" i="17"/>
  <c r="U133" i="17" s="1"/>
  <c r="AD133" i="17" l="1"/>
  <c r="AE133" i="17"/>
  <c r="AC133" i="17" s="1"/>
  <c r="AB133" i="17"/>
  <c r="Z133" i="17" s="1"/>
  <c r="AA133" i="17"/>
  <c r="AG133" i="17"/>
  <c r="AH133" i="17"/>
  <c r="AF133" i="17" s="1"/>
  <c r="X133" i="17"/>
  <c r="Y133" i="17"/>
  <c r="W133" i="17" s="1"/>
  <c r="V133" i="17"/>
  <c r="T133" i="17" s="1"/>
  <c r="V134" i="17" s="1"/>
  <c r="T134" i="17" s="1"/>
  <c r="U135" i="17" s="1"/>
  <c r="U134" i="17" l="1"/>
  <c r="S143" i="17" s="1"/>
  <c r="Y134" i="17"/>
  <c r="W134" i="17" s="1"/>
  <c r="X134" i="17"/>
  <c r="AG134" i="17"/>
  <c r="AH134" i="17"/>
  <c r="AF134" i="17" s="1"/>
  <c r="AB134" i="17"/>
  <c r="Z134" i="17" s="1"/>
  <c r="AA134" i="17"/>
  <c r="AE134" i="17"/>
  <c r="AC134" i="17" s="1"/>
  <c r="AD134" i="17"/>
  <c r="S142" i="17"/>
  <c r="V135" i="17"/>
  <c r="T135" i="17" s="1"/>
  <c r="U136" i="17" s="1"/>
  <c r="AD135" i="17" l="1"/>
  <c r="AE135" i="17"/>
  <c r="AC135" i="17" s="1"/>
  <c r="AB135" i="17"/>
  <c r="Z135" i="17" s="1"/>
  <c r="AA135" i="17"/>
  <c r="AH135" i="17"/>
  <c r="AF135" i="17" s="1"/>
  <c r="AG135" i="17"/>
  <c r="Y135" i="17"/>
  <c r="W135" i="17" s="1"/>
  <c r="X135" i="17"/>
  <c r="S144" i="17"/>
  <c r="V136" i="17"/>
  <c r="T136" i="17" s="1"/>
  <c r="U137" i="17" s="1"/>
  <c r="X136" i="17" l="1"/>
  <c r="Y136" i="17"/>
  <c r="W136" i="17" s="1"/>
  <c r="AG136" i="17"/>
  <c r="AH136" i="17"/>
  <c r="AF136" i="17" s="1"/>
  <c r="AB136" i="17"/>
  <c r="Z136" i="17" s="1"/>
  <c r="AA136" i="17"/>
  <c r="AE136" i="17"/>
  <c r="AC136" i="17" s="1"/>
  <c r="AD136" i="17"/>
  <c r="S145" i="17"/>
  <c r="V137" i="17"/>
  <c r="T137" i="17" s="1"/>
  <c r="U138" i="17" s="1"/>
  <c r="AD137" i="17" l="1"/>
  <c r="AE137" i="17"/>
  <c r="AC137" i="17" s="1"/>
  <c r="AB137" i="17"/>
  <c r="Z137" i="17" s="1"/>
  <c r="AA137" i="17"/>
  <c r="AG137" i="17"/>
  <c r="AH137" i="17"/>
  <c r="AF137" i="17" s="1"/>
  <c r="Y137" i="17"/>
  <c r="W137" i="17" s="1"/>
  <c r="X137" i="17"/>
  <c r="S146" i="17"/>
  <c r="V138" i="17"/>
  <c r="T138" i="17" s="1"/>
  <c r="U139" i="17" s="1"/>
  <c r="X138" i="17" l="1"/>
  <c r="Y138" i="17"/>
  <c r="W138" i="17" s="1"/>
  <c r="AH138" i="17"/>
  <c r="AF138" i="17" s="1"/>
  <c r="AG138" i="17"/>
  <c r="AB138" i="17"/>
  <c r="Z138" i="17" s="1"/>
  <c r="AA138" i="17"/>
  <c r="AD138" i="17"/>
  <c r="AE138" i="17"/>
  <c r="AC138" i="17" s="1"/>
  <c r="S147" i="17"/>
  <c r="V139" i="17"/>
  <c r="T139" i="17" s="1"/>
  <c r="U140" i="17" s="1"/>
  <c r="AD139" i="17" l="1"/>
  <c r="AE139" i="17"/>
  <c r="AC139" i="17" s="1"/>
  <c r="AB139" i="17"/>
  <c r="Z139" i="17" s="1"/>
  <c r="AA139" i="17"/>
  <c r="AG139" i="17"/>
  <c r="AH139" i="17"/>
  <c r="AF139" i="17" s="1"/>
  <c r="Y139" i="17"/>
  <c r="W139" i="17" s="1"/>
  <c r="X139" i="17"/>
  <c r="S148" i="17"/>
  <c r="V140" i="17"/>
  <c r="T140" i="17" s="1"/>
  <c r="U141" i="17" s="1"/>
  <c r="Y140" i="17" l="1"/>
  <c r="W140" i="17" s="1"/>
  <c r="X140" i="17"/>
  <c r="AG140" i="17"/>
  <c r="AH140" i="17"/>
  <c r="AF140" i="17" s="1"/>
  <c r="AA140" i="17"/>
  <c r="AB140" i="17"/>
  <c r="Z140" i="17" s="1"/>
  <c r="AD140" i="17"/>
  <c r="AE140" i="17"/>
  <c r="AC140" i="17" s="1"/>
  <c r="S149" i="17"/>
  <c r="V141" i="17"/>
  <c r="T141" i="17" s="1"/>
  <c r="U142" i="17" s="1"/>
  <c r="AD141" i="17" l="1"/>
  <c r="AE141" i="17"/>
  <c r="AC141" i="17" s="1"/>
  <c r="AB141" i="17"/>
  <c r="Z141" i="17" s="1"/>
  <c r="AA141" i="17"/>
  <c r="AG141" i="17"/>
  <c r="AH141" i="17"/>
  <c r="AF141" i="17" s="1"/>
  <c r="X141" i="17"/>
  <c r="Y141" i="17"/>
  <c r="W141" i="17" s="1"/>
  <c r="S150" i="17"/>
  <c r="V142" i="17"/>
  <c r="T142" i="17" s="1"/>
  <c r="Y142" i="17" l="1"/>
  <c r="W142" i="17" s="1"/>
  <c r="X142" i="17"/>
  <c r="AH142" i="17"/>
  <c r="AF142" i="17" s="1"/>
  <c r="AG142" i="17"/>
  <c r="AA142" i="17"/>
  <c r="AB142" i="17"/>
  <c r="Z142" i="17" s="1"/>
  <c r="AE142" i="17"/>
  <c r="AC142" i="17" s="1"/>
  <c r="AD142" i="17"/>
  <c r="S151" i="17"/>
  <c r="U143" i="17"/>
  <c r="S152" i="17" s="1"/>
  <c r="V143" i="17"/>
  <c r="T143" i="17" s="1"/>
  <c r="AD143" i="17" l="1"/>
  <c r="AE143" i="17"/>
  <c r="AC143" i="17" s="1"/>
  <c r="AB143" i="17"/>
  <c r="Z143" i="17" s="1"/>
  <c r="AA143" i="17"/>
  <c r="AG143" i="17"/>
  <c r="AH143" i="17"/>
  <c r="AF143" i="17" s="1"/>
  <c r="X143" i="17"/>
  <c r="Y143" i="17"/>
  <c r="W143" i="17" s="1"/>
  <c r="U144" i="17"/>
  <c r="S153" i="17" s="1"/>
  <c r="V144" i="17"/>
  <c r="T144" i="17" s="1"/>
  <c r="U145" i="17" s="1"/>
  <c r="AH144" i="17" l="1"/>
  <c r="AF144" i="17" s="1"/>
  <c r="AG144" i="17"/>
  <c r="Y144" i="17"/>
  <c r="W144" i="17" s="1"/>
  <c r="X144" i="17"/>
  <c r="AA144" i="17"/>
  <c r="AB144" i="17"/>
  <c r="Z144" i="17" s="1"/>
  <c r="AE144" i="17"/>
  <c r="AC144" i="17" s="1"/>
  <c r="AD144" i="17"/>
  <c r="V145" i="17"/>
  <c r="T145" i="17" s="1"/>
  <c r="AE145" i="17" l="1"/>
  <c r="AC145" i="17" s="1"/>
  <c r="AD145" i="17"/>
  <c r="AB145" i="17"/>
  <c r="Z145" i="17" s="1"/>
  <c r="AA145" i="17"/>
  <c r="Y145" i="17"/>
  <c r="W145" i="17" s="1"/>
  <c r="X145" i="17"/>
  <c r="AH145" i="17"/>
  <c r="AF145" i="17" s="1"/>
  <c r="AG145" i="17"/>
  <c r="S154" i="17"/>
  <c r="U146" i="17"/>
  <c r="V146" i="17"/>
  <c r="T146" i="17" s="1"/>
  <c r="AG146" i="17" l="1"/>
  <c r="AH146" i="17"/>
  <c r="AF146" i="17" s="1"/>
  <c r="Y146" i="17"/>
  <c r="W146" i="17" s="1"/>
  <c r="X146" i="17"/>
  <c r="AB146" i="17"/>
  <c r="Z146" i="17" s="1"/>
  <c r="AA146" i="17"/>
  <c r="AE146" i="17"/>
  <c r="AC146" i="17" s="1"/>
  <c r="AD146" i="17"/>
  <c r="S155" i="17"/>
  <c r="U147" i="17"/>
  <c r="S156" i="17" s="1"/>
  <c r="V147" i="17"/>
  <c r="T147" i="17" s="1"/>
  <c r="U148" i="17" s="1"/>
  <c r="AE147" i="17" l="1"/>
  <c r="AC147" i="17" s="1"/>
  <c r="AD147" i="17"/>
  <c r="AB147" i="17"/>
  <c r="Z147" i="17" s="1"/>
  <c r="AA147" i="17"/>
  <c r="X147" i="17"/>
  <c r="Y147" i="17"/>
  <c r="W147" i="17" s="1"/>
  <c r="AG147" i="17"/>
  <c r="AH147" i="17"/>
  <c r="AF147" i="17" s="1"/>
  <c r="V148" i="17"/>
  <c r="T148" i="17" s="1"/>
  <c r="U149" i="17" s="1"/>
  <c r="Y148" i="17" l="1"/>
  <c r="W148" i="17" s="1"/>
  <c r="X148" i="17"/>
  <c r="AH148" i="17"/>
  <c r="AF148" i="17" s="1"/>
  <c r="AG148" i="17"/>
  <c r="AA148" i="17"/>
  <c r="AB148" i="17"/>
  <c r="Z148" i="17" s="1"/>
  <c r="AD148" i="17"/>
  <c r="AE148" i="17"/>
  <c r="AC148" i="17" s="1"/>
  <c r="S157" i="17"/>
  <c r="V149" i="17"/>
  <c r="T149" i="17" s="1"/>
  <c r="U150" i="17" s="1"/>
  <c r="AE149" i="17" l="1"/>
  <c r="AC149" i="17" s="1"/>
  <c r="AD149" i="17"/>
  <c r="AB149" i="17"/>
  <c r="Z149" i="17" s="1"/>
  <c r="AA149" i="17"/>
  <c r="AG149" i="17"/>
  <c r="AH149" i="17"/>
  <c r="AF149" i="17" s="1"/>
  <c r="Y149" i="17"/>
  <c r="W149" i="17" s="1"/>
  <c r="X149" i="17"/>
  <c r="S158" i="17"/>
  <c r="V150" i="17"/>
  <c r="T150" i="17" s="1"/>
  <c r="U151" i="17" s="1"/>
  <c r="Y150" i="17" l="1"/>
  <c r="W150" i="17" s="1"/>
  <c r="X150" i="17"/>
  <c r="AG150" i="17"/>
  <c r="AH150" i="17"/>
  <c r="AF150" i="17" s="1"/>
  <c r="AA150" i="17"/>
  <c r="AB150" i="17"/>
  <c r="Z150" i="17" s="1"/>
  <c r="AE150" i="17"/>
  <c r="AC150" i="17" s="1"/>
  <c r="AD150" i="17"/>
  <c r="S159" i="17"/>
  <c r="V151" i="17"/>
  <c r="T151" i="17" s="1"/>
  <c r="U152" i="17" s="1"/>
  <c r="AE151" i="17" l="1"/>
  <c r="AC151" i="17" s="1"/>
  <c r="AD151" i="17"/>
  <c r="AB151" i="17"/>
  <c r="Z151" i="17" s="1"/>
  <c r="AA151" i="17"/>
  <c r="AG151" i="17"/>
  <c r="AH151" i="17"/>
  <c r="AF151" i="17" s="1"/>
  <c r="X151" i="17"/>
  <c r="Y151" i="17"/>
  <c r="W151" i="17" s="1"/>
  <c r="S160" i="17"/>
  <c r="V152" i="17"/>
  <c r="T152" i="17" s="1"/>
  <c r="U153" i="17" s="1"/>
  <c r="Y152" i="17" l="1"/>
  <c r="W152" i="17" s="1"/>
  <c r="X152" i="17"/>
  <c r="AG152" i="17"/>
  <c r="AH152" i="17"/>
  <c r="AF152" i="17" s="1"/>
  <c r="AA152" i="17"/>
  <c r="AB152" i="17"/>
  <c r="Z152" i="17" s="1"/>
  <c r="AE152" i="17"/>
  <c r="AC152" i="17" s="1"/>
  <c r="AD152" i="17"/>
  <c r="S161" i="17"/>
  <c r="V153" i="17"/>
  <c r="T153" i="17" s="1"/>
  <c r="U154" i="17" s="1"/>
  <c r="AE153" i="17" l="1"/>
  <c r="AC153" i="17" s="1"/>
  <c r="AD153" i="17"/>
  <c r="AB153" i="17"/>
  <c r="Z153" i="17" s="1"/>
  <c r="AA153" i="17"/>
  <c r="AG153" i="17"/>
  <c r="AH153" i="17"/>
  <c r="AF153" i="17" s="1"/>
  <c r="X153" i="17"/>
  <c r="Y153" i="17"/>
  <c r="W153" i="17" s="1"/>
  <c r="S162" i="17"/>
  <c r="V154" i="17"/>
  <c r="T154" i="17" s="1"/>
  <c r="U155" i="17" s="1"/>
  <c r="Y154" i="17" l="1"/>
  <c r="W154" i="17" s="1"/>
  <c r="X154" i="17"/>
  <c r="AG154" i="17"/>
  <c r="AH154" i="17"/>
  <c r="AF154" i="17" s="1"/>
  <c r="AA154" i="17"/>
  <c r="AB154" i="17"/>
  <c r="Z154" i="17" s="1"/>
  <c r="AE154" i="17"/>
  <c r="AC154" i="17" s="1"/>
  <c r="AD154" i="17"/>
  <c r="S163" i="17"/>
  <c r="V155" i="17"/>
  <c r="T155" i="17" s="1"/>
  <c r="U156" i="17" s="1"/>
  <c r="AE155" i="17" l="1"/>
  <c r="AC155" i="17" s="1"/>
  <c r="AD155" i="17"/>
  <c r="AB155" i="17"/>
  <c r="Z155" i="17" s="1"/>
  <c r="AA155" i="17"/>
  <c r="AH155" i="17"/>
  <c r="AF155" i="17" s="1"/>
  <c r="AG155" i="17"/>
  <c r="X155" i="17"/>
  <c r="Y155" i="17"/>
  <c r="W155" i="17" s="1"/>
  <c r="S164" i="17"/>
  <c r="V156" i="17"/>
  <c r="T156" i="17" s="1"/>
  <c r="U157" i="17" s="1"/>
  <c r="Y156" i="17" l="1"/>
  <c r="W156" i="17" s="1"/>
  <c r="X156" i="17"/>
  <c r="AH156" i="17"/>
  <c r="AF156" i="17" s="1"/>
  <c r="AG156" i="17"/>
  <c r="AA156" i="17"/>
  <c r="AB156" i="17"/>
  <c r="Z156" i="17" s="1"/>
  <c r="AE156" i="17"/>
  <c r="AC156" i="17" s="1"/>
  <c r="AD156" i="17"/>
  <c r="S165" i="17"/>
  <c r="V157" i="17"/>
  <c r="T157" i="17" s="1"/>
  <c r="U158" i="17" s="1"/>
  <c r="AE157" i="17" l="1"/>
  <c r="AC157" i="17" s="1"/>
  <c r="AD157" i="17"/>
  <c r="AB157" i="17"/>
  <c r="Z157" i="17" s="1"/>
  <c r="AA157" i="17"/>
  <c r="AG157" i="17"/>
  <c r="AH157" i="17"/>
  <c r="AF157" i="17" s="1"/>
  <c r="X157" i="17"/>
  <c r="Y157" i="17"/>
  <c r="W157" i="17" s="1"/>
  <c r="S166" i="17"/>
  <c r="V158" i="17"/>
  <c r="T158" i="17" s="1"/>
  <c r="U159" i="17" s="1"/>
  <c r="Y158" i="17" l="1"/>
  <c r="W158" i="17" s="1"/>
  <c r="X158" i="17"/>
  <c r="AG158" i="17"/>
  <c r="AH158" i="17"/>
  <c r="AF158" i="17" s="1"/>
  <c r="AA158" i="17"/>
  <c r="AB158" i="17"/>
  <c r="Z158" i="17" s="1"/>
  <c r="AE158" i="17"/>
  <c r="AC158" i="17" s="1"/>
  <c r="AD158" i="17"/>
  <c r="S167" i="17"/>
  <c r="V159" i="17"/>
  <c r="T159" i="17" s="1"/>
  <c r="U160" i="17" s="1"/>
  <c r="AE159" i="17" l="1"/>
  <c r="AC159" i="17" s="1"/>
  <c r="AD159" i="17"/>
  <c r="AB159" i="17"/>
  <c r="Z159" i="17" s="1"/>
  <c r="AA159" i="17"/>
  <c r="AH159" i="17"/>
  <c r="AF159" i="17" s="1"/>
  <c r="AG159" i="17"/>
  <c r="X159" i="17"/>
  <c r="Y159" i="17"/>
  <c r="W159" i="17" s="1"/>
  <c r="S168" i="17"/>
  <c r="V160" i="17"/>
  <c r="T160" i="17" s="1"/>
  <c r="Y160" i="17" l="1"/>
  <c r="W160" i="17" s="1"/>
  <c r="X160" i="17"/>
  <c r="AG160" i="17"/>
  <c r="AH160" i="17"/>
  <c r="AF160" i="17" s="1"/>
  <c r="AA160" i="17"/>
  <c r="AB160" i="17"/>
  <c r="Z160" i="17" s="1"/>
  <c r="AE160" i="17"/>
  <c r="AC160" i="17" s="1"/>
  <c r="AD160" i="17"/>
  <c r="S169" i="17"/>
  <c r="U161" i="17"/>
  <c r="S170" i="17" s="1"/>
  <c r="V161" i="17"/>
  <c r="T161" i="17" s="1"/>
  <c r="U162" i="17" s="1"/>
  <c r="AE161" i="17" l="1"/>
  <c r="AC161" i="17" s="1"/>
  <c r="AD161" i="17"/>
  <c r="AB161" i="17"/>
  <c r="Z161" i="17" s="1"/>
  <c r="AA161" i="17"/>
  <c r="AH161" i="17"/>
  <c r="AF161" i="17" s="1"/>
  <c r="AG161" i="17"/>
  <c r="X161" i="17"/>
  <c r="Y161" i="17"/>
  <c r="W161" i="17" s="1"/>
  <c r="V162" i="17"/>
  <c r="T162" i="17" s="1"/>
  <c r="U163" i="17" s="1"/>
  <c r="Y162" i="17" l="1"/>
  <c r="W162" i="17" s="1"/>
  <c r="X162" i="17"/>
  <c r="AG162" i="17"/>
  <c r="AH162" i="17"/>
  <c r="AF162" i="17" s="1"/>
  <c r="AA162" i="17"/>
  <c r="AB162" i="17"/>
  <c r="Z162" i="17" s="1"/>
  <c r="AE162" i="17"/>
  <c r="AC162" i="17" s="1"/>
  <c r="AD162" i="17"/>
  <c r="S171" i="17"/>
  <c r="V163" i="17"/>
  <c r="T163" i="17" s="1"/>
  <c r="U164" i="17" s="1"/>
  <c r="AD163" i="17" l="1"/>
  <c r="AE163" i="17"/>
  <c r="AC163" i="17" s="1"/>
  <c r="AB163" i="17"/>
  <c r="Z163" i="17" s="1"/>
  <c r="AA163" i="17"/>
  <c r="AG163" i="17"/>
  <c r="AH163" i="17"/>
  <c r="AF163" i="17" s="1"/>
  <c r="Y163" i="17"/>
  <c r="W163" i="17" s="1"/>
  <c r="X163" i="17"/>
  <c r="S172" i="17"/>
  <c r="V164" i="17"/>
  <c r="T164" i="17" s="1"/>
  <c r="Y164" i="17" l="1"/>
  <c r="W164" i="17" s="1"/>
  <c r="X164" i="17"/>
  <c r="AG164" i="17"/>
  <c r="AH164" i="17"/>
  <c r="AF164" i="17" s="1"/>
  <c r="AA164" i="17"/>
  <c r="AB164" i="17"/>
  <c r="Z164" i="17" s="1"/>
  <c r="AD164" i="17"/>
  <c r="AE164" i="17"/>
  <c r="AC164" i="17" s="1"/>
  <c r="S173" i="17"/>
  <c r="U165" i="17"/>
  <c r="S174" i="17" s="1"/>
  <c r="V165" i="17"/>
  <c r="T165" i="17" s="1"/>
  <c r="U166" i="17" s="1"/>
  <c r="AE165" i="17" l="1"/>
  <c r="AC165" i="17" s="1"/>
  <c r="AD165" i="17"/>
  <c r="AB165" i="17"/>
  <c r="Z165" i="17" s="1"/>
  <c r="AA165" i="17"/>
  <c r="AG165" i="17"/>
  <c r="AH165" i="17"/>
  <c r="AF165" i="17" s="1"/>
  <c r="X165" i="17"/>
  <c r="Y165" i="17"/>
  <c r="W165" i="17" s="1"/>
  <c r="V166" i="17"/>
  <c r="T166" i="17" s="1"/>
  <c r="Y166" i="17" l="1"/>
  <c r="W166" i="17" s="1"/>
  <c r="X166" i="17"/>
  <c r="AG166" i="17"/>
  <c r="AH166" i="17"/>
  <c r="AF166" i="17" s="1"/>
  <c r="AA166" i="17"/>
  <c r="AB166" i="17"/>
  <c r="Z166" i="17" s="1"/>
  <c r="AE166" i="17"/>
  <c r="AC166" i="17" s="1"/>
  <c r="AD166" i="17"/>
  <c r="S175" i="17"/>
  <c r="U167" i="17"/>
  <c r="S176" i="17" s="1"/>
  <c r="V167" i="17"/>
  <c r="T167" i="17" s="1"/>
  <c r="U168" i="17" s="1"/>
  <c r="AE167" i="17" l="1"/>
  <c r="AC167" i="17" s="1"/>
  <c r="AD167" i="17"/>
  <c r="AB167" i="17"/>
  <c r="Z167" i="17" s="1"/>
  <c r="AA167" i="17"/>
  <c r="AG167" i="17"/>
  <c r="AH167" i="17"/>
  <c r="AF167" i="17" s="1"/>
  <c r="Y167" i="17"/>
  <c r="W167" i="17" s="1"/>
  <c r="X167" i="17"/>
  <c r="V168" i="17"/>
  <c r="T168" i="17" s="1"/>
  <c r="U169" i="17" s="1"/>
  <c r="AG168" i="17" l="1"/>
  <c r="AH168" i="17"/>
  <c r="AF168" i="17" s="1"/>
  <c r="Y168" i="17"/>
  <c r="W168" i="17" s="1"/>
  <c r="X168" i="17"/>
  <c r="AA168" i="17"/>
  <c r="AB168" i="17"/>
  <c r="Z168" i="17" s="1"/>
  <c r="AE168" i="17"/>
  <c r="AC168" i="17" s="1"/>
  <c r="AD168" i="17"/>
  <c r="S177" i="17"/>
  <c r="V169" i="17"/>
  <c r="T169" i="17" s="1"/>
  <c r="U170" i="17" s="1"/>
  <c r="AE169" i="17" l="1"/>
  <c r="AC169" i="17" s="1"/>
  <c r="AD169" i="17"/>
  <c r="AB169" i="17"/>
  <c r="Z169" i="17" s="1"/>
  <c r="AA169" i="17"/>
  <c r="Y169" i="17"/>
  <c r="W169" i="17" s="1"/>
  <c r="X169" i="17"/>
  <c r="AG169" i="17"/>
  <c r="AH169" i="17"/>
  <c r="AF169" i="17" s="1"/>
  <c r="S178" i="17"/>
  <c r="V170" i="17"/>
  <c r="T170" i="17" s="1"/>
  <c r="U171" i="17" s="1"/>
  <c r="AG170" i="17" l="1"/>
  <c r="AH170" i="17"/>
  <c r="AF170" i="17" s="1"/>
  <c r="X170" i="17"/>
  <c r="Y170" i="17"/>
  <c r="W170" i="17" s="1"/>
  <c r="AA170" i="17"/>
  <c r="AB170" i="17"/>
  <c r="Z170" i="17" s="1"/>
  <c r="AE170" i="17"/>
  <c r="AC170" i="17" s="1"/>
  <c r="AD170" i="17"/>
  <c r="S179" i="17"/>
  <c r="V171" i="17"/>
  <c r="T171" i="17" s="1"/>
  <c r="AE171" i="17" l="1"/>
  <c r="AC171" i="17" s="1"/>
  <c r="AD171" i="17"/>
  <c r="AB171" i="17"/>
  <c r="Z171" i="17" s="1"/>
  <c r="AA171" i="17"/>
  <c r="X171" i="17"/>
  <c r="Y171" i="17"/>
  <c r="W171" i="17" s="1"/>
  <c r="AG171" i="17"/>
  <c r="AH171" i="17"/>
  <c r="AF171" i="17" s="1"/>
  <c r="S180" i="17"/>
  <c r="U172" i="17"/>
  <c r="V172" i="17"/>
  <c r="T172" i="17" s="1"/>
  <c r="AH172" i="17" l="1"/>
  <c r="AF172" i="17" s="1"/>
  <c r="AG172" i="17"/>
  <c r="Y172" i="17"/>
  <c r="W172" i="17" s="1"/>
  <c r="X172" i="17"/>
  <c r="AA172" i="17"/>
  <c r="AB172" i="17"/>
  <c r="Z172" i="17" s="1"/>
  <c r="AD172" i="17"/>
  <c r="AE172" i="17"/>
  <c r="AC172" i="17" s="1"/>
  <c r="S181" i="17"/>
  <c r="U173" i="17"/>
  <c r="V173" i="17"/>
  <c r="T173" i="17" s="1"/>
  <c r="AE173" i="17" l="1"/>
  <c r="AC173" i="17" s="1"/>
  <c r="AD173" i="17"/>
  <c r="AB173" i="17"/>
  <c r="Z173" i="17" s="1"/>
  <c r="AA173" i="17"/>
  <c r="X173" i="17"/>
  <c r="Y173" i="17"/>
  <c r="W173" i="17" s="1"/>
  <c r="AG173" i="17"/>
  <c r="AH173" i="17"/>
  <c r="AF173" i="17" s="1"/>
  <c r="S182" i="17"/>
  <c r="U174" i="17"/>
  <c r="S183" i="17" s="1"/>
  <c r="V174" i="17"/>
  <c r="T174" i="17" s="1"/>
  <c r="U175" i="17" s="1"/>
  <c r="AH174" i="17" l="1"/>
  <c r="AF174" i="17" s="1"/>
  <c r="AG174" i="17"/>
  <c r="Y174" i="17"/>
  <c r="W174" i="17" s="1"/>
  <c r="X174" i="17"/>
  <c r="AA174" i="17"/>
  <c r="AB174" i="17"/>
  <c r="Z174" i="17" s="1"/>
  <c r="AD174" i="17"/>
  <c r="AE174" i="17"/>
  <c r="AC174" i="17" s="1"/>
  <c r="V175" i="17"/>
  <c r="T175" i="17" s="1"/>
  <c r="U176" i="17" s="1"/>
  <c r="AB175" i="17" l="1"/>
  <c r="Z175" i="17" s="1"/>
  <c r="AA175" i="17"/>
  <c r="AD175" i="17"/>
  <c r="AE175" i="17"/>
  <c r="AC175" i="17" s="1"/>
  <c r="X175" i="17"/>
  <c r="Y175" i="17"/>
  <c r="W175" i="17" s="1"/>
  <c r="AG175" i="17"/>
  <c r="AH175" i="17"/>
  <c r="AF175" i="17" s="1"/>
  <c r="S184" i="17"/>
  <c r="V176" i="17"/>
  <c r="T176" i="17" s="1"/>
  <c r="U177" i="17" s="1"/>
  <c r="AG176" i="17" l="1"/>
  <c r="AH176" i="17"/>
  <c r="AF176" i="17" s="1"/>
  <c r="Y176" i="17"/>
  <c r="W176" i="17" s="1"/>
  <c r="X176" i="17"/>
  <c r="AE176" i="17"/>
  <c r="AC176" i="17" s="1"/>
  <c r="AD176" i="17"/>
  <c r="AB176" i="17"/>
  <c r="Z176" i="17" s="1"/>
  <c r="AA176" i="17"/>
  <c r="S185" i="17"/>
  <c r="V177" i="17"/>
  <c r="T177" i="17" s="1"/>
  <c r="U178" i="17" s="1"/>
  <c r="AB177" i="17" l="1"/>
  <c r="Z177" i="17" s="1"/>
  <c r="AA177" i="17"/>
  <c r="AE177" i="17"/>
  <c r="AC177" i="17" s="1"/>
  <c r="AD177" i="17"/>
  <c r="X177" i="17"/>
  <c r="Y177" i="17"/>
  <c r="W177" i="17" s="1"/>
  <c r="AH177" i="17"/>
  <c r="AF177" i="17" s="1"/>
  <c r="AG177" i="17"/>
  <c r="S186" i="17"/>
  <c r="V178" i="17"/>
  <c r="T178" i="17" s="1"/>
  <c r="U179" i="17" s="1"/>
  <c r="AG178" i="17" l="1"/>
  <c r="AH178" i="17"/>
  <c r="AF178" i="17" s="1"/>
  <c r="Y178" i="17"/>
  <c r="W178" i="17" s="1"/>
  <c r="X178" i="17"/>
  <c r="AE178" i="17"/>
  <c r="AC178" i="17" s="1"/>
  <c r="AD178" i="17"/>
  <c r="AA178" i="17"/>
  <c r="AB178" i="17"/>
  <c r="Z178" i="17" s="1"/>
  <c r="S187" i="17"/>
  <c r="V179" i="17"/>
  <c r="T179" i="17" s="1"/>
  <c r="U180" i="17" s="1"/>
  <c r="AB179" i="17" l="1"/>
  <c r="Z179" i="17" s="1"/>
  <c r="AA179" i="17"/>
  <c r="AD179" i="17"/>
  <c r="AE179" i="17"/>
  <c r="AC179" i="17" s="1"/>
  <c r="X179" i="17"/>
  <c r="Y179" i="17"/>
  <c r="W179" i="17" s="1"/>
  <c r="AG179" i="17"/>
  <c r="AH179" i="17"/>
  <c r="AF179" i="17" s="1"/>
  <c r="S188" i="17"/>
  <c r="V180" i="17"/>
  <c r="T180" i="17" s="1"/>
  <c r="U181" i="17" s="1"/>
  <c r="AG180" i="17" l="1"/>
  <c r="AH180" i="17"/>
  <c r="AF180" i="17" s="1"/>
  <c r="Y180" i="17"/>
  <c r="W180" i="17" s="1"/>
  <c r="X180" i="17"/>
  <c r="AD180" i="17"/>
  <c r="AE180" i="17"/>
  <c r="AC180" i="17" s="1"/>
  <c r="AA180" i="17"/>
  <c r="AB180" i="17"/>
  <c r="Z180" i="17" s="1"/>
  <c r="S189" i="17"/>
  <c r="V181" i="17"/>
  <c r="T181" i="17" s="1"/>
  <c r="U182" i="17" s="1"/>
  <c r="AB181" i="17" l="1"/>
  <c r="Z181" i="17" s="1"/>
  <c r="AA181" i="17"/>
  <c r="AE181" i="17"/>
  <c r="AC181" i="17" s="1"/>
  <c r="AD181" i="17"/>
  <c r="X181" i="17"/>
  <c r="Y181" i="17"/>
  <c r="W181" i="17" s="1"/>
  <c r="AG181" i="17"/>
  <c r="AH181" i="17"/>
  <c r="AF181" i="17" s="1"/>
  <c r="S190" i="17"/>
  <c r="V182" i="17"/>
  <c r="T182" i="17" s="1"/>
  <c r="U183" i="17" s="1"/>
  <c r="AG182" i="17" l="1"/>
  <c r="AH182" i="17"/>
  <c r="AF182" i="17" s="1"/>
  <c r="Y182" i="17"/>
  <c r="W182" i="17" s="1"/>
  <c r="X182" i="17"/>
  <c r="AE182" i="17"/>
  <c r="AC182" i="17" s="1"/>
  <c r="AD182" i="17"/>
  <c r="AA182" i="17"/>
  <c r="AB182" i="17"/>
  <c r="Z182" i="17" s="1"/>
  <c r="S191" i="17"/>
  <c r="V183" i="17"/>
  <c r="T183" i="17" s="1"/>
  <c r="U184" i="17" s="1"/>
  <c r="AB183" i="17" l="1"/>
  <c r="Z183" i="17" s="1"/>
  <c r="AA183" i="17"/>
  <c r="AE183" i="17"/>
  <c r="AC183" i="17" s="1"/>
  <c r="AD183" i="17"/>
  <c r="X183" i="17"/>
  <c r="Y183" i="17"/>
  <c r="W183" i="17" s="1"/>
  <c r="AG183" i="17"/>
  <c r="AH183" i="17"/>
  <c r="AF183" i="17" s="1"/>
  <c r="S192" i="17"/>
  <c r="V184" i="17"/>
  <c r="T184" i="17" s="1"/>
  <c r="U185" i="17" s="1"/>
  <c r="AG184" i="17" l="1"/>
  <c r="AH184" i="17"/>
  <c r="AF184" i="17" s="1"/>
  <c r="Y184" i="17"/>
  <c r="W184" i="17" s="1"/>
  <c r="X184" i="17"/>
  <c r="AE184" i="17"/>
  <c r="AC184" i="17" s="1"/>
  <c r="AD184" i="17"/>
  <c r="AA184" i="17"/>
  <c r="AB184" i="17"/>
  <c r="Z184" i="17" s="1"/>
  <c r="S193" i="17"/>
  <c r="V185" i="17"/>
  <c r="T185" i="17" s="1"/>
  <c r="AB185" i="17" l="1"/>
  <c r="Z185" i="17" s="1"/>
  <c r="AA185" i="17"/>
  <c r="AE185" i="17"/>
  <c r="AC185" i="17" s="1"/>
  <c r="AD185" i="17"/>
  <c r="X185" i="17"/>
  <c r="Y185" i="17"/>
  <c r="W185" i="17" s="1"/>
  <c r="AH185" i="17"/>
  <c r="AF185" i="17" s="1"/>
  <c r="AG185" i="17"/>
  <c r="S194" i="17"/>
  <c r="U186" i="17"/>
  <c r="V186" i="17"/>
  <c r="T186" i="17" s="1"/>
  <c r="U187" i="17" s="1"/>
  <c r="AH186" i="17" l="1"/>
  <c r="AF186" i="17" s="1"/>
  <c r="AG186" i="17"/>
  <c r="Y186" i="17"/>
  <c r="W186" i="17" s="1"/>
  <c r="X186" i="17"/>
  <c r="AE186" i="17"/>
  <c r="AC186" i="17" s="1"/>
  <c r="AD186" i="17"/>
  <c r="AA186" i="17"/>
  <c r="AB186" i="17"/>
  <c r="Z186" i="17" s="1"/>
  <c r="S195" i="17"/>
  <c r="V187" i="17"/>
  <c r="T187" i="17" s="1"/>
  <c r="U188" i="17" s="1"/>
  <c r="AB187" i="17" l="1"/>
  <c r="Z187" i="17" s="1"/>
  <c r="AA187" i="17"/>
  <c r="AD187" i="17"/>
  <c r="AE187" i="17"/>
  <c r="AC187" i="17" s="1"/>
  <c r="X187" i="17"/>
  <c r="Y187" i="17"/>
  <c r="W187" i="17" s="1"/>
  <c r="AG187" i="17"/>
  <c r="AH187" i="17"/>
  <c r="AF187" i="17" s="1"/>
  <c r="S196" i="17"/>
  <c r="V188" i="17"/>
  <c r="T188" i="17" s="1"/>
  <c r="U189" i="17" s="1"/>
  <c r="AG188" i="17" l="1"/>
  <c r="AH188" i="17"/>
  <c r="AF188" i="17" s="1"/>
  <c r="Y188" i="17"/>
  <c r="W188" i="17" s="1"/>
  <c r="X188" i="17"/>
  <c r="AE188" i="17"/>
  <c r="AC188" i="17" s="1"/>
  <c r="AD188" i="17"/>
  <c r="AA188" i="17"/>
  <c r="AB188" i="17"/>
  <c r="Z188" i="17" s="1"/>
  <c r="S197" i="17"/>
  <c r="V189" i="17"/>
  <c r="T189" i="17" s="1"/>
  <c r="AB189" i="17" l="1"/>
  <c r="Z189" i="17" s="1"/>
  <c r="AA189" i="17"/>
  <c r="AE189" i="17"/>
  <c r="AC189" i="17" s="1"/>
  <c r="AD189" i="17"/>
  <c r="X189" i="17"/>
  <c r="Y189" i="17"/>
  <c r="W189" i="17" s="1"/>
  <c r="AH189" i="17"/>
  <c r="AF189" i="17" s="1"/>
  <c r="AG189" i="17"/>
  <c r="S198" i="17"/>
  <c r="U190" i="17"/>
  <c r="S199" i="17" s="1"/>
  <c r="V190" i="17"/>
  <c r="T190" i="17" s="1"/>
  <c r="AG190" i="17" l="1"/>
  <c r="AH190" i="17"/>
  <c r="AF190" i="17" s="1"/>
  <c r="Y190" i="17"/>
  <c r="W190" i="17" s="1"/>
  <c r="X190" i="17"/>
  <c r="AE190" i="17"/>
  <c r="AC190" i="17" s="1"/>
  <c r="AD190" i="17"/>
  <c r="AA190" i="17"/>
  <c r="AB190" i="17"/>
  <c r="Z190" i="17" s="1"/>
  <c r="U191" i="17"/>
  <c r="S200" i="17" s="1"/>
  <c r="V191" i="17"/>
  <c r="T191" i="17" s="1"/>
  <c r="U192" i="17" s="1"/>
  <c r="AB191" i="17" l="1"/>
  <c r="Z191" i="17" s="1"/>
  <c r="AA191" i="17"/>
  <c r="AD191" i="17"/>
  <c r="AE191" i="17"/>
  <c r="AC191" i="17" s="1"/>
  <c r="X191" i="17"/>
  <c r="Y191" i="17"/>
  <c r="W191" i="17" s="1"/>
  <c r="AH191" i="17"/>
  <c r="AF191" i="17" s="1"/>
  <c r="AG191" i="17"/>
  <c r="V192" i="17"/>
  <c r="T192" i="17" s="1"/>
  <c r="AG192" i="17" l="1"/>
  <c r="AH192" i="17"/>
  <c r="AF192" i="17" s="1"/>
  <c r="Y192" i="17"/>
  <c r="W192" i="17" s="1"/>
  <c r="X192" i="17"/>
  <c r="AE192" i="17"/>
  <c r="AC192" i="17" s="1"/>
  <c r="AD192" i="17"/>
  <c r="AB192" i="17"/>
  <c r="Z192" i="17" s="1"/>
  <c r="AA192" i="17"/>
  <c r="S201" i="17"/>
  <c r="U193" i="17"/>
  <c r="S202" i="17" s="1"/>
  <c r="V193" i="17"/>
  <c r="T193" i="17" s="1"/>
  <c r="AB193" i="17" l="1"/>
  <c r="Z193" i="17" s="1"/>
  <c r="AA193" i="17"/>
  <c r="AE193" i="17"/>
  <c r="AC193" i="17" s="1"/>
  <c r="AD193" i="17"/>
  <c r="X193" i="17"/>
  <c r="Y193" i="17"/>
  <c r="W193" i="17" s="1"/>
  <c r="AG193" i="17"/>
  <c r="AH193" i="17"/>
  <c r="AF193" i="17" s="1"/>
  <c r="U194" i="17"/>
  <c r="S203" i="17" s="1"/>
  <c r="V194" i="17"/>
  <c r="T194" i="17" s="1"/>
  <c r="Y194" i="17" l="1"/>
  <c r="W194" i="17" s="1"/>
  <c r="X194" i="17"/>
  <c r="AG194" i="17"/>
  <c r="AH194" i="17"/>
  <c r="AF194" i="17" s="1"/>
  <c r="AE194" i="17"/>
  <c r="AC194" i="17" s="1"/>
  <c r="AD194" i="17"/>
  <c r="AA194" i="17"/>
  <c r="AB194" i="17"/>
  <c r="Z194" i="17" s="1"/>
  <c r="U195" i="17"/>
  <c r="S204" i="17" s="1"/>
  <c r="V195" i="17"/>
  <c r="T195" i="17" s="1"/>
  <c r="U196" i="17" s="1"/>
  <c r="AB195" i="17" l="1"/>
  <c r="Z195" i="17" s="1"/>
  <c r="AA195" i="17"/>
  <c r="AE195" i="17"/>
  <c r="AC195" i="17" s="1"/>
  <c r="AD195" i="17"/>
  <c r="AH195" i="17"/>
  <c r="AF195" i="17" s="1"/>
  <c r="AG195" i="17"/>
  <c r="X195" i="17"/>
  <c r="Y195" i="17"/>
  <c r="W195" i="17" s="1"/>
  <c r="V196" i="17"/>
  <c r="T196" i="17" s="1"/>
  <c r="U197" i="17" s="1"/>
  <c r="X196" i="17" l="1"/>
  <c r="Y196" i="17"/>
  <c r="W196" i="17" s="1"/>
  <c r="AH196" i="17"/>
  <c r="AF196" i="17" s="1"/>
  <c r="AG196" i="17"/>
  <c r="AE196" i="17"/>
  <c r="AC196" i="17" s="1"/>
  <c r="AD196" i="17"/>
  <c r="AB196" i="17"/>
  <c r="Z196" i="17" s="1"/>
  <c r="AA196" i="17"/>
  <c r="S205" i="17"/>
  <c r="V197" i="17"/>
  <c r="T197" i="17" s="1"/>
  <c r="U198" i="17" s="1"/>
  <c r="AB197" i="17" l="1"/>
  <c r="Z197" i="17" s="1"/>
  <c r="AA197" i="17"/>
  <c r="AE197" i="17"/>
  <c r="AC197" i="17" s="1"/>
  <c r="AD197" i="17"/>
  <c r="AG197" i="17"/>
  <c r="AH197" i="17"/>
  <c r="AF197" i="17" s="1"/>
  <c r="X197" i="17"/>
  <c r="Y197" i="17"/>
  <c r="W197" i="17" s="1"/>
  <c r="S206" i="17"/>
  <c r="V198" i="17"/>
  <c r="T198" i="17" s="1"/>
  <c r="U199" i="17" s="1"/>
  <c r="X198" i="17" l="1"/>
  <c r="Y198" i="17"/>
  <c r="W198" i="17" s="1"/>
  <c r="AG198" i="17"/>
  <c r="AH198" i="17"/>
  <c r="AF198" i="17" s="1"/>
  <c r="AE198" i="17"/>
  <c r="AC198" i="17" s="1"/>
  <c r="AD198" i="17"/>
  <c r="AA198" i="17"/>
  <c r="AB198" i="17"/>
  <c r="Z198" i="17" s="1"/>
  <c r="S207" i="17"/>
  <c r="V199" i="17"/>
  <c r="T199" i="17" s="1"/>
  <c r="U200" i="17" s="1"/>
  <c r="AB199" i="17" l="1"/>
  <c r="Z199" i="17" s="1"/>
  <c r="AA199" i="17"/>
  <c r="AD199" i="17"/>
  <c r="AE199" i="17"/>
  <c r="AC199" i="17" s="1"/>
  <c r="AH199" i="17"/>
  <c r="AF199" i="17" s="1"/>
  <c r="AG199" i="17"/>
  <c r="Y199" i="17"/>
  <c r="W199" i="17" s="1"/>
  <c r="X199" i="17"/>
  <c r="S208" i="17"/>
  <c r="V200" i="17"/>
  <c r="T200" i="17" s="1"/>
  <c r="U201" i="17" s="1"/>
  <c r="Y200" i="17" l="1"/>
  <c r="W200" i="17" s="1"/>
  <c r="X200" i="17"/>
  <c r="AG200" i="17"/>
  <c r="AH200" i="17"/>
  <c r="AF200" i="17" s="1"/>
  <c r="AE200" i="17"/>
  <c r="AC200" i="17" s="1"/>
  <c r="AD200" i="17"/>
  <c r="AA200" i="17"/>
  <c r="AB200" i="17"/>
  <c r="Z200" i="17" s="1"/>
  <c r="S209" i="17"/>
  <c r="V201" i="17"/>
  <c r="T201" i="17" s="1"/>
  <c r="U202" i="17" s="1"/>
  <c r="AB201" i="17" l="1"/>
  <c r="Z201" i="17" s="1"/>
  <c r="AA201" i="17"/>
  <c r="AD201" i="17"/>
  <c r="AE201" i="17"/>
  <c r="AC201" i="17" s="1"/>
  <c r="AG201" i="17"/>
  <c r="AH201" i="17"/>
  <c r="AF201" i="17" s="1"/>
  <c r="X201" i="17"/>
  <c r="Y201" i="17"/>
  <c r="W201" i="17" s="1"/>
  <c r="S210" i="17"/>
  <c r="V202" i="17"/>
  <c r="T202" i="17" s="1"/>
  <c r="U203" i="17" s="1"/>
  <c r="Y202" i="17" l="1"/>
  <c r="W202" i="17" s="1"/>
  <c r="X202" i="17"/>
  <c r="AH202" i="17"/>
  <c r="AF202" i="17" s="1"/>
  <c r="AG202" i="17"/>
  <c r="AE202" i="17"/>
  <c r="AC202" i="17" s="1"/>
  <c r="AD202" i="17"/>
  <c r="AA202" i="17"/>
  <c r="AB202" i="17"/>
  <c r="Z202" i="17" s="1"/>
  <c r="S211" i="17"/>
  <c r="V203" i="17"/>
  <c r="T203" i="17" s="1"/>
  <c r="U204" i="17" s="1"/>
  <c r="AB203" i="17" l="1"/>
  <c r="Z203" i="17" s="1"/>
  <c r="AA203" i="17"/>
  <c r="AD203" i="17"/>
  <c r="AE203" i="17"/>
  <c r="AC203" i="17" s="1"/>
  <c r="AG203" i="17"/>
  <c r="AH203" i="17"/>
  <c r="AF203" i="17" s="1"/>
  <c r="Y203" i="17"/>
  <c r="W203" i="17" s="1"/>
  <c r="X203" i="17"/>
  <c r="S212" i="17"/>
  <c r="V204" i="17"/>
  <c r="T204" i="17" s="1"/>
  <c r="U205" i="17" s="1"/>
  <c r="AG204" i="17" l="1"/>
  <c r="AH204" i="17"/>
  <c r="AF204" i="17" s="1"/>
  <c r="Y204" i="17"/>
  <c r="W204" i="17" s="1"/>
  <c r="X204" i="17"/>
  <c r="AE204" i="17"/>
  <c r="AC204" i="17" s="1"/>
  <c r="AD204" i="17"/>
  <c r="AA204" i="17"/>
  <c r="AB204" i="17"/>
  <c r="Z204" i="17" s="1"/>
  <c r="S213" i="17"/>
  <c r="V205" i="17"/>
  <c r="T205" i="17" s="1"/>
  <c r="AD205" i="17" l="1"/>
  <c r="AE205" i="17"/>
  <c r="AC205" i="17" s="1"/>
  <c r="AB205" i="17"/>
  <c r="Z205" i="17" s="1"/>
  <c r="AA205" i="17"/>
  <c r="Y205" i="17"/>
  <c r="W205" i="17" s="1"/>
  <c r="X205" i="17"/>
  <c r="AH205" i="17"/>
  <c r="AF205" i="17" s="1"/>
  <c r="AG205" i="17"/>
  <c r="S214" i="17"/>
  <c r="U206" i="17"/>
  <c r="S215" i="17" s="1"/>
  <c r="V206" i="17"/>
  <c r="T206" i="17" s="1"/>
  <c r="U207" i="17" s="1"/>
  <c r="AH206" i="17" l="1"/>
  <c r="AF206" i="17" s="1"/>
  <c r="AG206" i="17"/>
  <c r="Y206" i="17"/>
  <c r="W206" i="17" s="1"/>
  <c r="X206" i="17"/>
  <c r="AA206" i="17"/>
  <c r="AB206" i="17"/>
  <c r="Z206" i="17" s="1"/>
  <c r="AE206" i="17"/>
  <c r="AC206" i="17" s="1"/>
  <c r="AD206" i="17"/>
  <c r="V207" i="17"/>
  <c r="T207" i="17" s="1"/>
  <c r="U208" i="17" s="1"/>
  <c r="AE207" i="17" l="1"/>
  <c r="AC207" i="17" s="1"/>
  <c r="AD207" i="17"/>
  <c r="AB207" i="17"/>
  <c r="Z207" i="17" s="1"/>
  <c r="AA207" i="17"/>
  <c r="X207" i="17"/>
  <c r="Y207" i="17"/>
  <c r="W207" i="17" s="1"/>
  <c r="AG207" i="17"/>
  <c r="AH207" i="17"/>
  <c r="AF207" i="17" s="1"/>
  <c r="S216" i="17"/>
  <c r="V208" i="17"/>
  <c r="T208" i="17" s="1"/>
  <c r="U209" i="17" s="1"/>
  <c r="AG208" i="17" l="1"/>
  <c r="AH208" i="17"/>
  <c r="AF208" i="17" s="1"/>
  <c r="Y208" i="17"/>
  <c r="W208" i="17" s="1"/>
  <c r="X208" i="17"/>
  <c r="AB208" i="17"/>
  <c r="Z208" i="17" s="1"/>
  <c r="AA208" i="17"/>
  <c r="AD208" i="17"/>
  <c r="AE208" i="17"/>
  <c r="AC208" i="17" s="1"/>
  <c r="S217" i="17"/>
  <c r="V209" i="17"/>
  <c r="T209" i="17" s="1"/>
  <c r="U210" i="17" s="1"/>
  <c r="AE209" i="17" l="1"/>
  <c r="AC209" i="17" s="1"/>
  <c r="AD209" i="17"/>
  <c r="AB209" i="17"/>
  <c r="Z209" i="17" s="1"/>
  <c r="AA209" i="17"/>
  <c r="Y209" i="17"/>
  <c r="W209" i="17" s="1"/>
  <c r="X209" i="17"/>
  <c r="AG209" i="17"/>
  <c r="AH209" i="17"/>
  <c r="AF209" i="17" s="1"/>
  <c r="S218" i="17"/>
  <c r="V210" i="17"/>
  <c r="T210" i="17" s="1"/>
  <c r="U211" i="17" s="1"/>
  <c r="AG210" i="17" l="1"/>
  <c r="AH210" i="17"/>
  <c r="AF210" i="17" s="1"/>
  <c r="Y210" i="17"/>
  <c r="W210" i="17" s="1"/>
  <c r="X210" i="17"/>
  <c r="AA210" i="17"/>
  <c r="AB210" i="17"/>
  <c r="Z210" i="17" s="1"/>
  <c r="AE210" i="17"/>
  <c r="AC210" i="17" s="1"/>
  <c r="AD210" i="17"/>
  <c r="S219" i="17"/>
  <c r="V211" i="17"/>
  <c r="T211" i="17" s="1"/>
  <c r="U212" i="17" s="1"/>
  <c r="AD211" i="17" l="1"/>
  <c r="AE211" i="17"/>
  <c r="AC211" i="17" s="1"/>
  <c r="AB211" i="17"/>
  <c r="Z211" i="17" s="1"/>
  <c r="AA211" i="17"/>
  <c r="Y211" i="17"/>
  <c r="W211" i="17" s="1"/>
  <c r="X211" i="17"/>
  <c r="AG211" i="17"/>
  <c r="AH211" i="17"/>
  <c r="AF211" i="17" s="1"/>
  <c r="S220" i="17"/>
  <c r="V212" i="17"/>
  <c r="T212" i="17" s="1"/>
  <c r="U213" i="17" s="1"/>
  <c r="AG212" i="17" l="1"/>
  <c r="AH212" i="17"/>
  <c r="AF212" i="17" s="1"/>
  <c r="Y212" i="17"/>
  <c r="W212" i="17" s="1"/>
  <c r="X212" i="17"/>
  <c r="AA212" i="17"/>
  <c r="AB212" i="17"/>
  <c r="Z212" i="17" s="1"/>
  <c r="AE212" i="17"/>
  <c r="AC212" i="17" s="1"/>
  <c r="AD212" i="17"/>
  <c r="S221" i="17"/>
  <c r="V213" i="17"/>
  <c r="T213" i="17" s="1"/>
  <c r="U214" i="17" s="1"/>
  <c r="AD213" i="17" l="1"/>
  <c r="AE213" i="17"/>
  <c r="AC213" i="17" s="1"/>
  <c r="AB213" i="17"/>
  <c r="Z213" i="17" s="1"/>
  <c r="AA213" i="17"/>
  <c r="Y213" i="17"/>
  <c r="W213" i="17" s="1"/>
  <c r="X213" i="17"/>
  <c r="AG213" i="17"/>
  <c r="AH213" i="17"/>
  <c r="AF213" i="17" s="1"/>
  <c r="S222" i="17"/>
  <c r="V214" i="17"/>
  <c r="T214" i="17" s="1"/>
  <c r="U215" i="17" s="1"/>
  <c r="AH214" i="17" l="1"/>
  <c r="AF214" i="17" s="1"/>
  <c r="AG214" i="17"/>
  <c r="Y214" i="17"/>
  <c r="W214" i="17" s="1"/>
  <c r="X214" i="17"/>
  <c r="AA214" i="17"/>
  <c r="AB214" i="17"/>
  <c r="Z214" i="17" s="1"/>
  <c r="AE214" i="17"/>
  <c r="AC214" i="17" s="1"/>
  <c r="AD214" i="17"/>
  <c r="S223" i="17"/>
  <c r="V215" i="17"/>
  <c r="T215" i="17" s="1"/>
  <c r="U216" i="17" s="1"/>
  <c r="AD215" i="17" l="1"/>
  <c r="AE215" i="17"/>
  <c r="AC215" i="17" s="1"/>
  <c r="AB215" i="17"/>
  <c r="Z215" i="17" s="1"/>
  <c r="AA215" i="17"/>
  <c r="Y215" i="17"/>
  <c r="W215" i="17" s="1"/>
  <c r="X215" i="17"/>
  <c r="AH215" i="17"/>
  <c r="AF215" i="17" s="1"/>
  <c r="AG215" i="17"/>
  <c r="S224" i="17"/>
  <c r="V216" i="17"/>
  <c r="T216" i="17" s="1"/>
  <c r="U217" i="17" s="1"/>
  <c r="AH216" i="17" l="1"/>
  <c r="AF216" i="17" s="1"/>
  <c r="AG216" i="17"/>
  <c r="Y216" i="17"/>
  <c r="W216" i="17" s="1"/>
  <c r="X216" i="17"/>
  <c r="AB216" i="17"/>
  <c r="Z216" i="17" s="1"/>
  <c r="AA216" i="17"/>
  <c r="AE216" i="17"/>
  <c r="AC216" i="17" s="1"/>
  <c r="AD216" i="17"/>
  <c r="S225" i="17"/>
  <c r="V217" i="17"/>
  <c r="T217" i="17" s="1"/>
  <c r="U218" i="17" s="1"/>
  <c r="AE217" i="17" l="1"/>
  <c r="AC217" i="17" s="1"/>
  <c r="AD217" i="17"/>
  <c r="AB217" i="17"/>
  <c r="Z217" i="17" s="1"/>
  <c r="AA217" i="17"/>
  <c r="Y217" i="17"/>
  <c r="W217" i="17" s="1"/>
  <c r="X217" i="17"/>
  <c r="AG217" i="17"/>
  <c r="AH217" i="17"/>
  <c r="AF217" i="17" s="1"/>
  <c r="S226" i="17"/>
  <c r="V218" i="17"/>
  <c r="T218" i="17" s="1"/>
  <c r="U219" i="17" s="1"/>
  <c r="AG218" i="17" l="1"/>
  <c r="AH218" i="17"/>
  <c r="AF218" i="17" s="1"/>
  <c r="Y218" i="17"/>
  <c r="W218" i="17" s="1"/>
  <c r="X218" i="17"/>
  <c r="AA218" i="17"/>
  <c r="AB218" i="17"/>
  <c r="Z218" i="17" s="1"/>
  <c r="AD218" i="17"/>
  <c r="AE218" i="17"/>
  <c r="AC218" i="17" s="1"/>
  <c r="S227" i="17"/>
  <c r="V219" i="17"/>
  <c r="T219" i="17" s="1"/>
  <c r="AE219" i="17" l="1"/>
  <c r="AC219" i="17" s="1"/>
  <c r="AD219" i="17"/>
  <c r="AB219" i="17"/>
  <c r="Z219" i="17" s="1"/>
  <c r="AA219" i="17"/>
  <c r="Y219" i="17"/>
  <c r="W219" i="17" s="1"/>
  <c r="X219" i="17"/>
  <c r="AG219" i="17"/>
  <c r="AH219" i="17"/>
  <c r="AF219" i="17" s="1"/>
  <c r="S228" i="17"/>
  <c r="U220" i="17"/>
  <c r="S229" i="17" s="1"/>
  <c r="V220" i="17"/>
  <c r="T220" i="17" s="1"/>
  <c r="U221" i="17" s="1"/>
  <c r="AG220" i="17" l="1"/>
  <c r="AH220" i="17"/>
  <c r="AF220" i="17" s="1"/>
  <c r="Y220" i="17"/>
  <c r="W220" i="17" s="1"/>
  <c r="X220" i="17"/>
  <c r="AA220" i="17"/>
  <c r="AB220" i="17"/>
  <c r="Z220" i="17" s="1"/>
  <c r="AD220" i="17"/>
  <c r="AE220" i="17"/>
  <c r="AC220" i="17" s="1"/>
  <c r="V221" i="17"/>
  <c r="T221" i="17" s="1"/>
  <c r="U222" i="17" s="1"/>
  <c r="AB221" i="17" l="1"/>
  <c r="Z221" i="17" s="1"/>
  <c r="AA221" i="17"/>
  <c r="AE221" i="17"/>
  <c r="AC221" i="17" s="1"/>
  <c r="AD221" i="17"/>
  <c r="Y221" i="17"/>
  <c r="W221" i="17" s="1"/>
  <c r="X221" i="17"/>
  <c r="AH221" i="17"/>
  <c r="AF221" i="17" s="1"/>
  <c r="AG221" i="17"/>
  <c r="S230" i="17"/>
  <c r="V222" i="17"/>
  <c r="T222" i="17" s="1"/>
  <c r="U223" i="17" s="1"/>
  <c r="AH222" i="17" l="1"/>
  <c r="AF222" i="17" s="1"/>
  <c r="AG222" i="17"/>
  <c r="Y222" i="17"/>
  <c r="W222" i="17" s="1"/>
  <c r="X222" i="17"/>
  <c r="AE222" i="17"/>
  <c r="AC222" i="17" s="1"/>
  <c r="AD222" i="17"/>
  <c r="AB222" i="17"/>
  <c r="Z222" i="17" s="1"/>
  <c r="AA222" i="17"/>
  <c r="S231" i="17"/>
  <c r="V223" i="17"/>
  <c r="T223" i="17" s="1"/>
  <c r="AB223" i="17" l="1"/>
  <c r="Z223" i="17" s="1"/>
  <c r="AA223" i="17"/>
  <c r="AE223" i="17"/>
  <c r="AC223" i="17" s="1"/>
  <c r="AD223" i="17"/>
  <c r="Y223" i="17"/>
  <c r="W223" i="17" s="1"/>
  <c r="X223" i="17"/>
  <c r="AH223" i="17"/>
  <c r="AF223" i="17" s="1"/>
  <c r="AG223" i="17"/>
  <c r="S232" i="17"/>
  <c r="U224" i="17"/>
  <c r="V224" i="17"/>
  <c r="T224" i="17" s="1"/>
  <c r="AG224" i="17" l="1"/>
  <c r="AH224" i="17"/>
  <c r="AF224" i="17" s="1"/>
  <c r="Y224" i="17"/>
  <c r="W224" i="17" s="1"/>
  <c r="X224" i="17"/>
  <c r="AD224" i="17"/>
  <c r="AE224" i="17"/>
  <c r="AC224" i="17" s="1"/>
  <c r="AA224" i="17"/>
  <c r="AB224" i="17"/>
  <c r="Z224" i="17" s="1"/>
  <c r="S233" i="17"/>
  <c r="U225" i="17"/>
  <c r="S234" i="17" s="1"/>
  <c r="V225" i="17"/>
  <c r="T225" i="17" s="1"/>
  <c r="U226" i="17" s="1"/>
  <c r="AB225" i="17" l="1"/>
  <c r="Z225" i="17" s="1"/>
  <c r="AA225" i="17"/>
  <c r="AD225" i="17"/>
  <c r="AE225" i="17"/>
  <c r="AC225" i="17" s="1"/>
  <c r="Y225" i="17"/>
  <c r="W225" i="17" s="1"/>
  <c r="X225" i="17"/>
  <c r="AG225" i="17"/>
  <c r="AH225" i="17"/>
  <c r="AF225" i="17" s="1"/>
  <c r="V226" i="17"/>
  <c r="T226" i="17" s="1"/>
  <c r="U227" i="17" s="1"/>
  <c r="AG226" i="17" l="1"/>
  <c r="AH226" i="17"/>
  <c r="AF226" i="17" s="1"/>
  <c r="Y226" i="17"/>
  <c r="W226" i="17" s="1"/>
  <c r="X226" i="17"/>
  <c r="AD226" i="17"/>
  <c r="AE226" i="17"/>
  <c r="AC226" i="17" s="1"/>
  <c r="AA226" i="17"/>
  <c r="AB226" i="17"/>
  <c r="Z226" i="17" s="1"/>
  <c r="S235" i="17"/>
  <c r="V227" i="17"/>
  <c r="T227" i="17" s="1"/>
  <c r="U228" i="17" s="1"/>
  <c r="AB227" i="17" l="1"/>
  <c r="Z227" i="17" s="1"/>
  <c r="AA227" i="17"/>
  <c r="AE227" i="17"/>
  <c r="AC227" i="17" s="1"/>
  <c r="AD227" i="17"/>
  <c r="X227" i="17"/>
  <c r="Y227" i="17"/>
  <c r="W227" i="17" s="1"/>
  <c r="AG227" i="17"/>
  <c r="AH227" i="17"/>
  <c r="AF227" i="17" s="1"/>
  <c r="S236" i="17"/>
  <c r="V228" i="17"/>
  <c r="T228" i="17" s="1"/>
  <c r="U229" i="17" s="1"/>
  <c r="AH228" i="17" l="1"/>
  <c r="AF228" i="17" s="1"/>
  <c r="AG228" i="17"/>
  <c r="X228" i="17"/>
  <c r="Y228" i="17"/>
  <c r="W228" i="17" s="1"/>
  <c r="AE228" i="17"/>
  <c r="AC228" i="17" s="1"/>
  <c r="AD228" i="17"/>
  <c r="AA228" i="17"/>
  <c r="AB228" i="17"/>
  <c r="Z228" i="17" s="1"/>
  <c r="S237" i="17"/>
  <c r="V229" i="17"/>
  <c r="T229" i="17" s="1"/>
  <c r="U230" i="17" s="1"/>
  <c r="AB229" i="17" l="1"/>
  <c r="Z229" i="17" s="1"/>
  <c r="AA229" i="17"/>
  <c r="AE229" i="17"/>
  <c r="AC229" i="17" s="1"/>
  <c r="AD229" i="17"/>
  <c r="Y229" i="17"/>
  <c r="W229" i="17" s="1"/>
  <c r="X229" i="17"/>
  <c r="AG229" i="17"/>
  <c r="AH229" i="17"/>
  <c r="AF229" i="17" s="1"/>
  <c r="S238" i="17"/>
  <c r="V230" i="17"/>
  <c r="T230" i="17" s="1"/>
  <c r="U231" i="17" s="1"/>
  <c r="AH230" i="17" l="1"/>
  <c r="AF230" i="17" s="1"/>
  <c r="AG230" i="17"/>
  <c r="X230" i="17"/>
  <c r="Y230" i="17"/>
  <c r="W230" i="17" s="1"/>
  <c r="AD230" i="17"/>
  <c r="AE230" i="17"/>
  <c r="AC230" i="17" s="1"/>
  <c r="AA230" i="17"/>
  <c r="AB230" i="17"/>
  <c r="Z230" i="17" s="1"/>
  <c r="S239" i="17"/>
  <c r="V231" i="17"/>
  <c r="T231" i="17" s="1"/>
  <c r="U232" i="17" s="1"/>
  <c r="AB231" i="17" l="1"/>
  <c r="Z231" i="17" s="1"/>
  <c r="AA231" i="17"/>
  <c r="AD231" i="17"/>
  <c r="AE231" i="17"/>
  <c r="AC231" i="17" s="1"/>
  <c r="X231" i="17"/>
  <c r="Y231" i="17"/>
  <c r="W231" i="17" s="1"/>
  <c r="AG231" i="17"/>
  <c r="AH231" i="17"/>
  <c r="AF231" i="17" s="1"/>
  <c r="S240" i="17"/>
  <c r="V232" i="17"/>
  <c r="T232" i="17" s="1"/>
  <c r="U233" i="17" s="1"/>
  <c r="AG232" i="17" l="1"/>
  <c r="AH232" i="17"/>
  <c r="AF232" i="17" s="1"/>
  <c r="Y232" i="17"/>
  <c r="W232" i="17" s="1"/>
  <c r="X232" i="17"/>
  <c r="AD232" i="17"/>
  <c r="AE232" i="17"/>
  <c r="AC232" i="17" s="1"/>
  <c r="AA232" i="17"/>
  <c r="AB232" i="17"/>
  <c r="Z232" i="17" s="1"/>
  <c r="S241" i="17"/>
  <c r="V233" i="17"/>
  <c r="T233" i="17" s="1"/>
  <c r="U234" i="17" s="1"/>
  <c r="AB233" i="17" l="1"/>
  <c r="Z233" i="17" s="1"/>
  <c r="AA233" i="17"/>
  <c r="AE233" i="17"/>
  <c r="AC233" i="17" s="1"/>
  <c r="AD233" i="17"/>
  <c r="X233" i="17"/>
  <c r="Y233" i="17"/>
  <c r="W233" i="17" s="1"/>
  <c r="AH233" i="17"/>
  <c r="AF233" i="17" s="1"/>
  <c r="AG233" i="17"/>
  <c r="S242" i="17"/>
  <c r="V234" i="17"/>
  <c r="T234" i="17" s="1"/>
  <c r="U235" i="17" s="1"/>
  <c r="AH234" i="17" l="1"/>
  <c r="AF234" i="17" s="1"/>
  <c r="AG234" i="17"/>
  <c r="Y234" i="17"/>
  <c r="W234" i="17" s="1"/>
  <c r="X234" i="17"/>
  <c r="AE234" i="17"/>
  <c r="AC234" i="17" s="1"/>
  <c r="AD234" i="17"/>
  <c r="AA234" i="17"/>
  <c r="AB234" i="17"/>
  <c r="Z234" i="17" s="1"/>
  <c r="S243" i="17"/>
  <c r="V235" i="17"/>
  <c r="T235" i="17" s="1"/>
  <c r="U236" i="17" s="1"/>
  <c r="AB235" i="17" l="1"/>
  <c r="Z235" i="17" s="1"/>
  <c r="AA235" i="17"/>
  <c r="AE235" i="17"/>
  <c r="AC235" i="17" s="1"/>
  <c r="AD235" i="17"/>
  <c r="Y235" i="17"/>
  <c r="W235" i="17" s="1"/>
  <c r="X235" i="17"/>
  <c r="AH235" i="17"/>
  <c r="AF235" i="17" s="1"/>
  <c r="AG235" i="17"/>
  <c r="S244" i="17"/>
  <c r="V236" i="17"/>
  <c r="T236" i="17" s="1"/>
  <c r="AH236" i="17" l="1"/>
  <c r="AF236" i="17" s="1"/>
  <c r="AG236" i="17"/>
  <c r="Y236" i="17"/>
  <c r="W236" i="17" s="1"/>
  <c r="X236" i="17"/>
  <c r="AE236" i="17"/>
  <c r="AC236" i="17" s="1"/>
  <c r="AD236" i="17"/>
  <c r="AA236" i="17"/>
  <c r="AB236" i="17"/>
  <c r="Z236" i="17" s="1"/>
  <c r="S245" i="17"/>
  <c r="U237" i="17"/>
  <c r="S246" i="17" s="1"/>
  <c r="V237" i="17"/>
  <c r="T237" i="17" s="1"/>
  <c r="U238" i="17" s="1"/>
  <c r="AB237" i="17" l="1"/>
  <c r="Z237" i="17" s="1"/>
  <c r="AA237" i="17"/>
  <c r="AD237" i="17"/>
  <c r="AE237" i="17"/>
  <c r="AC237" i="17" s="1"/>
  <c r="Y237" i="17"/>
  <c r="W237" i="17" s="1"/>
  <c r="X237" i="17"/>
  <c r="AH237" i="17"/>
  <c r="AF237" i="17" s="1"/>
  <c r="AG237" i="17"/>
  <c r="V238" i="17"/>
  <c r="T238" i="17" s="1"/>
  <c r="U239" i="17" s="1"/>
  <c r="AG238" i="17" l="1"/>
  <c r="AH238" i="17"/>
  <c r="AF238" i="17" s="1"/>
  <c r="Y238" i="17"/>
  <c r="W238" i="17" s="1"/>
  <c r="X238" i="17"/>
  <c r="AE238" i="17"/>
  <c r="AC238" i="17" s="1"/>
  <c r="AD238" i="17"/>
  <c r="AA238" i="17"/>
  <c r="AB238" i="17"/>
  <c r="Z238" i="17" s="1"/>
  <c r="S247" i="17"/>
  <c r="V239" i="17"/>
  <c r="T239" i="17" s="1"/>
  <c r="U240" i="17" s="1"/>
  <c r="AE239" i="17" l="1"/>
  <c r="AC239" i="17" s="1"/>
  <c r="AD239" i="17"/>
  <c r="AB239" i="17"/>
  <c r="Z239" i="17" s="1"/>
  <c r="AA239" i="17"/>
  <c r="Y239" i="17"/>
  <c r="W239" i="17" s="1"/>
  <c r="X239" i="17"/>
  <c r="AH239" i="17"/>
  <c r="AF239" i="17" s="1"/>
  <c r="AG239" i="17"/>
  <c r="S248" i="17"/>
  <c r="V240" i="17"/>
  <c r="T240" i="17" s="1"/>
  <c r="U241" i="17" s="1"/>
  <c r="AH240" i="17" l="1"/>
  <c r="AF240" i="17" s="1"/>
  <c r="AG240" i="17"/>
  <c r="Y240" i="17"/>
  <c r="W240" i="17" s="1"/>
  <c r="X240" i="17"/>
  <c r="AB240" i="17"/>
  <c r="Z240" i="17" s="1"/>
  <c r="AA240" i="17"/>
  <c r="AD240" i="17"/>
  <c r="AE240" i="17"/>
  <c r="AC240" i="17" s="1"/>
  <c r="S249" i="17"/>
  <c r="V241" i="17"/>
  <c r="T241" i="17" s="1"/>
  <c r="U242" i="17" s="1"/>
  <c r="AE241" i="17" l="1"/>
  <c r="AC241" i="17" s="1"/>
  <c r="AD241" i="17"/>
  <c r="AA241" i="17"/>
  <c r="AB241" i="17"/>
  <c r="Z241" i="17" s="1"/>
  <c r="X241" i="17"/>
  <c r="Y241" i="17"/>
  <c r="W241" i="17" s="1"/>
  <c r="AG241" i="17"/>
  <c r="AH241" i="17"/>
  <c r="AF241" i="17" s="1"/>
  <c r="S250" i="17"/>
  <c r="V242" i="17"/>
  <c r="T242" i="17" s="1"/>
  <c r="U243" i="17" s="1"/>
  <c r="AG242" i="17" l="1"/>
  <c r="AH242" i="17"/>
  <c r="AF242" i="17" s="1"/>
  <c r="Y242" i="17"/>
  <c r="W242" i="17" s="1"/>
  <c r="X242" i="17"/>
  <c r="AB242" i="17"/>
  <c r="Z242" i="17" s="1"/>
  <c r="AA242" i="17"/>
  <c r="AD242" i="17"/>
  <c r="AE242" i="17"/>
  <c r="AC242" i="17" s="1"/>
  <c r="S251" i="17"/>
  <c r="V243" i="17"/>
  <c r="T243" i="17" s="1"/>
  <c r="U244" i="17" s="1"/>
  <c r="AE243" i="17" l="1"/>
  <c r="AC243" i="17" s="1"/>
  <c r="AD243" i="17"/>
  <c r="AA243" i="17"/>
  <c r="AB243" i="17"/>
  <c r="Z243" i="17" s="1"/>
  <c r="X243" i="17"/>
  <c r="Y243" i="17"/>
  <c r="W243" i="17" s="1"/>
  <c r="AH243" i="17"/>
  <c r="AF243" i="17" s="1"/>
  <c r="AG243" i="17"/>
  <c r="S252" i="17"/>
  <c r="V244" i="17"/>
  <c r="T244" i="17" s="1"/>
  <c r="AH244" i="17" l="1"/>
  <c r="AF244" i="17" s="1"/>
  <c r="AG244" i="17"/>
  <c r="Y244" i="17"/>
  <c r="W244" i="17" s="1"/>
  <c r="X244" i="17"/>
  <c r="AB244" i="17"/>
  <c r="Z244" i="17" s="1"/>
  <c r="AA244" i="17"/>
  <c r="AE244" i="17"/>
  <c r="AC244" i="17" s="1"/>
  <c r="AD244" i="17"/>
  <c r="S253" i="17"/>
  <c r="U245" i="17"/>
  <c r="S254" i="17" s="1"/>
  <c r="V245" i="17"/>
  <c r="T245" i="17" s="1"/>
  <c r="AE245" i="17" l="1"/>
  <c r="AC245" i="17" s="1"/>
  <c r="AD245" i="17"/>
  <c r="AB245" i="17"/>
  <c r="Z245" i="17" s="1"/>
  <c r="AA245" i="17"/>
  <c r="X245" i="17"/>
  <c r="Y245" i="17"/>
  <c r="W245" i="17" s="1"/>
  <c r="AH245" i="17"/>
  <c r="AF245" i="17" s="1"/>
  <c r="AG245" i="17"/>
  <c r="U246" i="17"/>
  <c r="S255" i="17" s="1"/>
  <c r="V246" i="17"/>
  <c r="T246" i="17" s="1"/>
  <c r="Y246" i="17" l="1"/>
  <c r="W246" i="17" s="1"/>
  <c r="X246" i="17"/>
  <c r="AH246" i="17"/>
  <c r="AF246" i="17" s="1"/>
  <c r="AG246" i="17"/>
  <c r="AB246" i="17"/>
  <c r="Z246" i="17" s="1"/>
  <c r="AA246" i="17"/>
  <c r="AE246" i="17"/>
  <c r="AC246" i="17" s="1"/>
  <c r="AD246" i="17"/>
  <c r="U247" i="17"/>
  <c r="S256" i="17" s="1"/>
  <c r="V247" i="17"/>
  <c r="T247" i="17" s="1"/>
  <c r="AD247" i="17" l="1"/>
  <c r="AE247" i="17"/>
  <c r="AC247" i="17" s="1"/>
  <c r="AB247" i="17"/>
  <c r="Z247" i="17" s="1"/>
  <c r="AA247" i="17"/>
  <c r="AG247" i="17"/>
  <c r="AH247" i="17"/>
  <c r="AF247" i="17" s="1"/>
  <c r="Y247" i="17"/>
  <c r="W247" i="17" s="1"/>
  <c r="X247" i="17"/>
  <c r="U248" i="17"/>
  <c r="S257" i="17" s="1"/>
  <c r="V248" i="17"/>
  <c r="T248" i="17" s="1"/>
  <c r="U249" i="17" s="1"/>
  <c r="AG248" i="17" l="1"/>
  <c r="AH248" i="17"/>
  <c r="AF248" i="17" s="1"/>
  <c r="Y248" i="17"/>
  <c r="W248" i="17" s="1"/>
  <c r="X248" i="17"/>
  <c r="AB248" i="17"/>
  <c r="Z248" i="17" s="1"/>
  <c r="AA248" i="17"/>
  <c r="AE248" i="17"/>
  <c r="AC248" i="17" s="1"/>
  <c r="AD248" i="17"/>
  <c r="V249" i="17"/>
  <c r="T249" i="17" s="1"/>
  <c r="U250" i="17" s="1"/>
  <c r="AD249" i="17" l="1"/>
  <c r="AE249" i="17"/>
  <c r="AC249" i="17" s="1"/>
  <c r="AB249" i="17"/>
  <c r="Z249" i="17" s="1"/>
  <c r="AA249" i="17"/>
  <c r="Y249" i="17"/>
  <c r="W249" i="17" s="1"/>
  <c r="X249" i="17"/>
  <c r="AG249" i="17"/>
  <c r="AH249" i="17"/>
  <c r="AF249" i="17" s="1"/>
  <c r="S258" i="17"/>
  <c r="V250" i="17"/>
  <c r="T250" i="17" s="1"/>
  <c r="U251" i="17" s="1"/>
  <c r="AH250" i="17" l="1"/>
  <c r="AF250" i="17" s="1"/>
  <c r="AG250" i="17"/>
  <c r="Y250" i="17"/>
  <c r="W250" i="17" s="1"/>
  <c r="X250" i="17"/>
  <c r="AB250" i="17"/>
  <c r="Z250" i="17" s="1"/>
  <c r="AA250" i="17"/>
  <c r="AE250" i="17"/>
  <c r="AC250" i="17" s="1"/>
  <c r="AD250" i="17"/>
  <c r="S259" i="17"/>
  <c r="V251" i="17"/>
  <c r="T251" i="17" s="1"/>
  <c r="U252" i="17" s="1"/>
  <c r="AE251" i="17" l="1"/>
  <c r="AC251" i="17" s="1"/>
  <c r="AD251" i="17"/>
  <c r="AB251" i="17"/>
  <c r="Z251" i="17" s="1"/>
  <c r="AA251" i="17"/>
  <c r="X251" i="17"/>
  <c r="Y251" i="17"/>
  <c r="W251" i="17" s="1"/>
  <c r="AG251" i="17"/>
  <c r="AH251" i="17"/>
  <c r="AF251" i="17" s="1"/>
  <c r="S260" i="17"/>
  <c r="V252" i="17"/>
  <c r="T252" i="17" s="1"/>
  <c r="U253" i="17" s="1"/>
  <c r="AH252" i="17" l="1"/>
  <c r="AF252" i="17" s="1"/>
  <c r="AG252" i="17"/>
  <c r="Y252" i="17"/>
  <c r="W252" i="17" s="1"/>
  <c r="X252" i="17"/>
  <c r="AB252" i="17"/>
  <c r="Z252" i="17" s="1"/>
  <c r="AA252" i="17"/>
  <c r="AE252" i="17"/>
  <c r="AC252" i="17" s="1"/>
  <c r="AD252" i="17"/>
  <c r="S261" i="17"/>
  <c r="V253" i="17"/>
  <c r="T253" i="17" s="1"/>
  <c r="U254" i="17" s="1"/>
  <c r="AE253" i="17" l="1"/>
  <c r="AC253" i="17" s="1"/>
  <c r="AD253" i="17"/>
  <c r="AB253" i="17"/>
  <c r="Z253" i="17" s="1"/>
  <c r="AA253" i="17"/>
  <c r="X253" i="17"/>
  <c r="Y253" i="17"/>
  <c r="W253" i="17" s="1"/>
  <c r="AH253" i="17"/>
  <c r="AF253" i="17" s="1"/>
  <c r="AG253" i="17"/>
  <c r="S262" i="17"/>
  <c r="V254" i="17"/>
  <c r="T254" i="17" s="1"/>
  <c r="U255" i="17" s="1"/>
  <c r="AH254" i="17" l="1"/>
  <c r="AF254" i="17" s="1"/>
  <c r="AG254" i="17"/>
  <c r="Y254" i="17"/>
  <c r="W254" i="17" s="1"/>
  <c r="X254" i="17"/>
  <c r="AB254" i="17"/>
  <c r="Z254" i="17" s="1"/>
  <c r="AA254" i="17"/>
  <c r="AD254" i="17"/>
  <c r="AE254" i="17"/>
  <c r="AC254" i="17" s="1"/>
  <c r="S263" i="17"/>
  <c r="V255" i="17"/>
  <c r="T255" i="17" s="1"/>
  <c r="U256" i="17" s="1"/>
  <c r="AE255" i="17" l="1"/>
  <c r="AC255" i="17" s="1"/>
  <c r="AD255" i="17"/>
  <c r="AB255" i="17"/>
  <c r="Z255" i="17" s="1"/>
  <c r="AA255" i="17"/>
  <c r="X255" i="17"/>
  <c r="Y255" i="17"/>
  <c r="W255" i="17" s="1"/>
  <c r="AH255" i="17"/>
  <c r="AF255" i="17" s="1"/>
  <c r="AG255" i="17"/>
  <c r="S264" i="17"/>
  <c r="V256" i="17"/>
  <c r="T256" i="17" s="1"/>
  <c r="U257" i="17" s="1"/>
  <c r="AH256" i="17" l="1"/>
  <c r="AF256" i="17" s="1"/>
  <c r="AG256" i="17"/>
  <c r="Y256" i="17"/>
  <c r="W256" i="17" s="1"/>
  <c r="X256" i="17"/>
  <c r="AB256" i="17"/>
  <c r="Z256" i="17" s="1"/>
  <c r="AA256" i="17"/>
  <c r="AD256" i="17"/>
  <c r="AE256" i="17"/>
  <c r="AC256" i="17" s="1"/>
  <c r="S265" i="17"/>
  <c r="V257" i="17"/>
  <c r="T257" i="17" s="1"/>
  <c r="U258" i="17" s="1"/>
  <c r="AE257" i="17" l="1"/>
  <c r="AC257" i="17" s="1"/>
  <c r="AD257" i="17"/>
  <c r="AB257" i="17"/>
  <c r="Z257" i="17" s="1"/>
  <c r="AA257" i="17"/>
  <c r="X257" i="17"/>
  <c r="Y257" i="17"/>
  <c r="W257" i="17" s="1"/>
  <c r="AG257" i="17"/>
  <c r="AH257" i="17"/>
  <c r="AF257" i="17" s="1"/>
  <c r="S266" i="17"/>
  <c r="V258" i="17"/>
  <c r="T258" i="17" s="1"/>
  <c r="U259" i="17" s="1"/>
  <c r="AG258" i="17" l="1"/>
  <c r="AH258" i="17"/>
  <c r="AF258" i="17" s="1"/>
  <c r="X258" i="17"/>
  <c r="Y258" i="17"/>
  <c r="W258" i="17" s="1"/>
  <c r="AB258" i="17"/>
  <c r="Z258" i="17" s="1"/>
  <c r="AA258" i="17"/>
  <c r="AE258" i="17"/>
  <c r="AC258" i="17" s="1"/>
  <c r="AD258" i="17"/>
  <c r="S267" i="17"/>
  <c r="V259" i="17"/>
  <c r="T259" i="17" s="1"/>
  <c r="U260" i="17" s="1"/>
  <c r="AE259" i="17" l="1"/>
  <c r="AC259" i="17" s="1"/>
  <c r="AD259" i="17"/>
  <c r="AA259" i="17"/>
  <c r="AB259" i="17"/>
  <c r="Z259" i="17" s="1"/>
  <c r="X259" i="17"/>
  <c r="Y259" i="17"/>
  <c r="W259" i="17" s="1"/>
  <c r="AG259" i="17"/>
  <c r="AH259" i="17"/>
  <c r="AF259" i="17" s="1"/>
  <c r="S268" i="17"/>
  <c r="V260" i="17"/>
  <c r="T260" i="17" s="1"/>
  <c r="U261" i="17" s="1"/>
  <c r="AH260" i="17" l="1"/>
  <c r="AF260" i="17" s="1"/>
  <c r="AG260" i="17"/>
  <c r="Y260" i="17"/>
  <c r="W260" i="17" s="1"/>
  <c r="X260" i="17"/>
  <c r="AB260" i="17"/>
  <c r="Z260" i="17" s="1"/>
  <c r="AA260" i="17"/>
  <c r="AD260" i="17"/>
  <c r="AE260" i="17"/>
  <c r="AC260" i="17" s="1"/>
  <c r="S269" i="17"/>
  <c r="V261" i="17"/>
  <c r="T261" i="17" s="1"/>
  <c r="AE261" i="17" l="1"/>
  <c r="AC261" i="17" s="1"/>
  <c r="AD261" i="17"/>
  <c r="AA261" i="17"/>
  <c r="AB261" i="17"/>
  <c r="Z261" i="17" s="1"/>
  <c r="Y261" i="17"/>
  <c r="W261" i="17" s="1"/>
  <c r="X261" i="17"/>
  <c r="AG261" i="17"/>
  <c r="AH261" i="17"/>
  <c r="AF261" i="17" s="1"/>
  <c r="S270" i="17"/>
  <c r="U262" i="17"/>
  <c r="S271" i="17" s="1"/>
  <c r="V262" i="17"/>
  <c r="T262" i="17" s="1"/>
  <c r="U263" i="17" s="1"/>
  <c r="AG262" i="17" l="1"/>
  <c r="AH262" i="17"/>
  <c r="AF262" i="17" s="1"/>
  <c r="Y262" i="17"/>
  <c r="W262" i="17" s="1"/>
  <c r="X262" i="17"/>
  <c r="AB262" i="17"/>
  <c r="Z262" i="17" s="1"/>
  <c r="AA262" i="17"/>
  <c r="AD262" i="17"/>
  <c r="AE262" i="17"/>
  <c r="AC262" i="17" s="1"/>
  <c r="V263" i="17"/>
  <c r="T263" i="17" s="1"/>
  <c r="U264" i="17" s="1"/>
  <c r="AE263" i="17" l="1"/>
  <c r="AC263" i="17" s="1"/>
  <c r="AD263" i="17"/>
  <c r="AA263" i="17"/>
  <c r="AB263" i="17"/>
  <c r="Z263" i="17" s="1"/>
  <c r="Y263" i="17"/>
  <c r="W263" i="17" s="1"/>
  <c r="X263" i="17"/>
  <c r="AG263" i="17"/>
  <c r="AH263" i="17"/>
  <c r="AF263" i="17" s="1"/>
  <c r="S272" i="17"/>
  <c r="V264" i="17"/>
  <c r="T264" i="17" s="1"/>
  <c r="U265" i="17" s="1"/>
  <c r="AG264" i="17" l="1"/>
  <c r="AH264" i="17"/>
  <c r="AF264" i="17" s="1"/>
  <c r="Y264" i="17"/>
  <c r="W264" i="17" s="1"/>
  <c r="X264" i="17"/>
  <c r="AB264" i="17"/>
  <c r="Z264" i="17" s="1"/>
  <c r="AA264" i="17"/>
  <c r="AE264" i="17"/>
  <c r="AC264" i="17" s="1"/>
  <c r="AD264" i="17"/>
  <c r="S273" i="17"/>
  <c r="V265" i="17"/>
  <c r="T265" i="17" s="1"/>
  <c r="U266" i="17" s="1"/>
  <c r="AE265" i="17" l="1"/>
  <c r="AC265" i="17" s="1"/>
  <c r="AD265" i="17"/>
  <c r="AA265" i="17"/>
  <c r="AB265" i="17"/>
  <c r="Z265" i="17" s="1"/>
  <c r="Y265" i="17"/>
  <c r="W265" i="17" s="1"/>
  <c r="X265" i="17"/>
  <c r="AG265" i="17"/>
  <c r="AH265" i="17"/>
  <c r="AF265" i="17" s="1"/>
  <c r="S274" i="17"/>
  <c r="V266" i="17"/>
  <c r="T266" i="17" s="1"/>
  <c r="U267" i="17" s="1"/>
  <c r="AG266" i="17" l="1"/>
  <c r="AH266" i="17"/>
  <c r="AF266" i="17" s="1"/>
  <c r="Y266" i="17"/>
  <c r="W266" i="17" s="1"/>
  <c r="X266" i="17"/>
  <c r="AB266" i="17"/>
  <c r="Z266" i="17" s="1"/>
  <c r="AA266" i="17"/>
  <c r="AD266" i="17"/>
  <c r="AE266" i="17"/>
  <c r="AC266" i="17" s="1"/>
  <c r="S275" i="17"/>
  <c r="V267" i="17"/>
  <c r="T267" i="17" s="1"/>
  <c r="U268" i="17" s="1"/>
  <c r="AE267" i="17" l="1"/>
  <c r="AC267" i="17" s="1"/>
  <c r="AD267" i="17"/>
  <c r="AA267" i="17"/>
  <c r="AB267" i="17"/>
  <c r="Z267" i="17" s="1"/>
  <c r="Y267" i="17"/>
  <c r="W267" i="17" s="1"/>
  <c r="X267" i="17"/>
  <c r="AG267" i="17"/>
  <c r="AH267" i="17"/>
  <c r="AF267" i="17" s="1"/>
  <c r="S276" i="17"/>
  <c r="V268" i="17"/>
  <c r="T268" i="17" s="1"/>
  <c r="U269" i="17" s="1"/>
  <c r="AH268" i="17" l="1"/>
  <c r="AF268" i="17" s="1"/>
  <c r="AG268" i="17"/>
  <c r="Y268" i="17"/>
  <c r="W268" i="17" s="1"/>
  <c r="X268" i="17"/>
  <c r="AB268" i="17"/>
  <c r="Z268" i="17" s="1"/>
  <c r="AA268" i="17"/>
  <c r="AD268" i="17"/>
  <c r="AE268" i="17"/>
  <c r="AC268" i="17" s="1"/>
  <c r="S277" i="17"/>
  <c r="V269" i="17"/>
  <c r="T269" i="17" s="1"/>
  <c r="AE269" i="17" l="1"/>
  <c r="AC269" i="17" s="1"/>
  <c r="AD269" i="17"/>
  <c r="AA269" i="17"/>
  <c r="AB269" i="17"/>
  <c r="Z269" i="17" s="1"/>
  <c r="Y269" i="17"/>
  <c r="W269" i="17" s="1"/>
  <c r="X269" i="17"/>
  <c r="AG269" i="17"/>
  <c r="AH269" i="17"/>
  <c r="AF269" i="17" s="1"/>
  <c r="S278" i="17"/>
  <c r="U270" i="17"/>
  <c r="S279" i="17" s="1"/>
  <c r="V270" i="17"/>
  <c r="T270" i="17" s="1"/>
  <c r="AH270" i="17" l="1"/>
  <c r="AF270" i="17" s="1"/>
  <c r="AG270" i="17"/>
  <c r="Y270" i="17"/>
  <c r="W270" i="17" s="1"/>
  <c r="X270" i="17"/>
  <c r="AB270" i="17"/>
  <c r="Z270" i="17" s="1"/>
  <c r="AA270" i="17"/>
  <c r="AD270" i="17"/>
  <c r="AE270" i="17"/>
  <c r="AC270" i="17" s="1"/>
  <c r="U271" i="17"/>
  <c r="S280" i="17" s="1"/>
  <c r="V271" i="17"/>
  <c r="T271" i="17" s="1"/>
  <c r="U272" i="17" s="1"/>
  <c r="AE271" i="17" l="1"/>
  <c r="AC271" i="17" s="1"/>
  <c r="AD271" i="17"/>
  <c r="AB271" i="17"/>
  <c r="Z271" i="17" s="1"/>
  <c r="AA271" i="17"/>
  <c r="X271" i="17"/>
  <c r="Y271" i="17"/>
  <c r="W271" i="17" s="1"/>
  <c r="AG271" i="17"/>
  <c r="AH271" i="17"/>
  <c r="AF271" i="17" s="1"/>
  <c r="V272" i="17"/>
  <c r="T272" i="17" s="1"/>
  <c r="U273" i="17" s="1"/>
  <c r="Y272" i="17" l="1"/>
  <c r="W272" i="17" s="1"/>
  <c r="X272" i="17"/>
  <c r="AG272" i="17"/>
  <c r="AH272" i="17"/>
  <c r="AF272" i="17" s="1"/>
  <c r="AB272" i="17"/>
  <c r="Z272" i="17" s="1"/>
  <c r="AA272" i="17"/>
  <c r="AE272" i="17"/>
  <c r="AC272" i="17" s="1"/>
  <c r="AD272" i="17"/>
  <c r="S281" i="17"/>
  <c r="V273" i="17"/>
  <c r="T273" i="17" s="1"/>
  <c r="U274" i="17" s="1"/>
  <c r="AE273" i="17" l="1"/>
  <c r="AC273" i="17" s="1"/>
  <c r="AD273" i="17"/>
  <c r="AB273" i="17"/>
  <c r="Z273" i="17" s="1"/>
  <c r="AA273" i="17"/>
  <c r="AH273" i="17"/>
  <c r="AF273" i="17" s="1"/>
  <c r="AG273" i="17"/>
  <c r="Y273" i="17"/>
  <c r="W273" i="17" s="1"/>
  <c r="X273" i="17"/>
  <c r="S282" i="17"/>
  <c r="V274" i="17"/>
  <c r="T274" i="17" s="1"/>
  <c r="U275" i="17" s="1"/>
  <c r="X274" i="17" l="1"/>
  <c r="Y274" i="17"/>
  <c r="W274" i="17" s="1"/>
  <c r="AG274" i="17"/>
  <c r="AH274" i="17"/>
  <c r="AF274" i="17" s="1"/>
  <c r="AB274" i="17"/>
  <c r="Z274" i="17" s="1"/>
  <c r="AA274" i="17"/>
  <c r="AE274" i="17"/>
  <c r="AC274" i="17" s="1"/>
  <c r="AD274" i="17"/>
  <c r="S283" i="17"/>
  <c r="V275" i="17"/>
  <c r="T275" i="17" s="1"/>
  <c r="U276" i="17" s="1"/>
  <c r="AD275" i="17" l="1"/>
  <c r="AE275" i="17"/>
  <c r="AC275" i="17" s="1"/>
  <c r="AA275" i="17"/>
  <c r="AB275" i="17"/>
  <c r="Z275" i="17" s="1"/>
  <c r="AG275" i="17"/>
  <c r="AH275" i="17"/>
  <c r="AF275" i="17" s="1"/>
  <c r="X275" i="17"/>
  <c r="Y275" i="17"/>
  <c r="W275" i="17" s="1"/>
  <c r="S284" i="17"/>
  <c r="V276" i="17"/>
  <c r="T276" i="17" s="1"/>
  <c r="U277" i="17" s="1"/>
  <c r="X276" i="17" l="1"/>
  <c r="Y276" i="17"/>
  <c r="W276" i="17" s="1"/>
  <c r="AG276" i="17"/>
  <c r="AH276" i="17"/>
  <c r="AF276" i="17" s="1"/>
  <c r="AB276" i="17"/>
  <c r="Z276" i="17" s="1"/>
  <c r="AA276" i="17"/>
  <c r="AE276" i="17"/>
  <c r="AC276" i="17" s="1"/>
  <c r="AD276" i="17"/>
  <c r="S285" i="17"/>
  <c r="V277" i="17"/>
  <c r="T277" i="17" s="1"/>
  <c r="U278" i="17" s="1"/>
  <c r="AD277" i="17" l="1"/>
  <c r="AE277" i="17"/>
  <c r="AC277" i="17" s="1"/>
  <c r="AA277" i="17"/>
  <c r="AB277" i="17"/>
  <c r="Z277" i="17" s="1"/>
  <c r="AG277" i="17"/>
  <c r="AH277" i="17"/>
  <c r="AF277" i="17" s="1"/>
  <c r="Y277" i="17"/>
  <c r="W277" i="17" s="1"/>
  <c r="X277" i="17"/>
  <c r="S286" i="17"/>
  <c r="V278" i="17"/>
  <c r="T278" i="17" s="1"/>
  <c r="U279" i="17" s="1"/>
  <c r="X278" i="17" l="1"/>
  <c r="Y278" i="17"/>
  <c r="W278" i="17" s="1"/>
  <c r="AG278" i="17"/>
  <c r="AH278" i="17"/>
  <c r="AF278" i="17" s="1"/>
  <c r="AB278" i="17"/>
  <c r="Z278" i="17" s="1"/>
  <c r="AA278" i="17"/>
  <c r="AE278" i="17"/>
  <c r="AC278" i="17" s="1"/>
  <c r="AD278" i="17"/>
  <c r="S287" i="17"/>
  <c r="V279" i="17"/>
  <c r="T279" i="17" s="1"/>
  <c r="U280" i="17" s="1"/>
  <c r="AD279" i="17" l="1"/>
  <c r="AE279" i="17"/>
  <c r="AC279" i="17" s="1"/>
  <c r="AA279" i="17"/>
  <c r="AB279" i="17"/>
  <c r="Z279" i="17" s="1"/>
  <c r="AG279" i="17"/>
  <c r="AH279" i="17"/>
  <c r="AF279" i="17" s="1"/>
  <c r="Y279" i="17"/>
  <c r="W279" i="17" s="1"/>
  <c r="X279" i="17"/>
  <c r="S288" i="17"/>
  <c r="V280" i="17"/>
  <c r="T280" i="17" s="1"/>
  <c r="U281" i="17" s="1"/>
  <c r="X280" i="17" l="1"/>
  <c r="Y280" i="17"/>
  <c r="W280" i="17" s="1"/>
  <c r="AG280" i="17"/>
  <c r="AH280" i="17"/>
  <c r="AF280" i="17" s="1"/>
  <c r="AB280" i="17"/>
  <c r="Z280" i="17" s="1"/>
  <c r="AA280" i="17"/>
  <c r="AE280" i="17"/>
  <c r="AC280" i="17" s="1"/>
  <c r="AD280" i="17"/>
  <c r="S289" i="17"/>
  <c r="V281" i="17"/>
  <c r="T281" i="17" s="1"/>
  <c r="U282" i="17" s="1"/>
  <c r="AE281" i="17" l="1"/>
  <c r="AC281" i="17" s="1"/>
  <c r="AD281" i="17"/>
  <c r="AA281" i="17"/>
  <c r="AB281" i="17"/>
  <c r="Z281" i="17" s="1"/>
  <c r="AG281" i="17"/>
  <c r="AH281" i="17"/>
  <c r="AF281" i="17" s="1"/>
  <c r="Y281" i="17"/>
  <c r="W281" i="17" s="1"/>
  <c r="X281" i="17"/>
  <c r="S290" i="17"/>
  <c r="V282" i="17"/>
  <c r="T282" i="17" s="1"/>
  <c r="U283" i="17" s="1"/>
  <c r="X282" i="17" l="1"/>
  <c r="Y282" i="17"/>
  <c r="W282" i="17" s="1"/>
  <c r="AG282" i="17"/>
  <c r="AH282" i="17"/>
  <c r="AF282" i="17" s="1"/>
  <c r="AB282" i="17"/>
  <c r="Z282" i="17" s="1"/>
  <c r="AA282" i="17"/>
  <c r="AE282" i="17"/>
  <c r="AC282" i="17" s="1"/>
  <c r="AD282" i="17"/>
  <c r="S291" i="17"/>
  <c r="V283" i="17"/>
  <c r="T283" i="17" s="1"/>
  <c r="U284" i="17" s="1"/>
  <c r="AE283" i="17" l="1"/>
  <c r="AC283" i="17" s="1"/>
  <c r="AD283" i="17"/>
  <c r="AA283" i="17"/>
  <c r="AB283" i="17"/>
  <c r="Z283" i="17" s="1"/>
  <c r="AH283" i="17"/>
  <c r="AF283" i="17" s="1"/>
  <c r="AG283" i="17"/>
  <c r="Y283" i="17"/>
  <c r="W283" i="17" s="1"/>
  <c r="X283" i="17"/>
  <c r="S292" i="17"/>
  <c r="V284" i="17"/>
  <c r="T284" i="17" s="1"/>
  <c r="U285" i="17" s="1"/>
  <c r="Y284" i="17" l="1"/>
  <c r="W284" i="17" s="1"/>
  <c r="X284" i="17"/>
  <c r="AG284" i="17"/>
  <c r="AH284" i="17"/>
  <c r="AF284" i="17" s="1"/>
  <c r="AB284" i="17"/>
  <c r="Z284" i="17" s="1"/>
  <c r="AA284" i="17"/>
  <c r="AD284" i="17"/>
  <c r="AE284" i="17"/>
  <c r="AC284" i="17" s="1"/>
  <c r="S293" i="17"/>
  <c r="V285" i="17"/>
  <c r="T285" i="17" s="1"/>
  <c r="U286" i="17" s="1"/>
  <c r="AE285" i="17" l="1"/>
  <c r="AC285" i="17" s="1"/>
  <c r="AD285" i="17"/>
  <c r="AA285" i="17"/>
  <c r="AB285" i="17"/>
  <c r="Z285" i="17" s="1"/>
  <c r="AH285" i="17"/>
  <c r="AF285" i="17" s="1"/>
  <c r="AG285" i="17"/>
  <c r="Y285" i="17"/>
  <c r="W285" i="17" s="1"/>
  <c r="X285" i="17"/>
  <c r="S294" i="17"/>
  <c r="V286" i="17"/>
  <c r="S295" i="17" s="1"/>
  <c r="Y286" i="17" l="1"/>
  <c r="W286" i="17" s="1"/>
  <c r="X286" i="17"/>
  <c r="AG286" i="17"/>
  <c r="AH286" i="17"/>
  <c r="AF286" i="17" s="1"/>
  <c r="AB286" i="17"/>
  <c r="Z286" i="17" s="1"/>
  <c r="AA286" i="17"/>
  <c r="AD286" i="17"/>
  <c r="AE286" i="17"/>
  <c r="AC286" i="17" s="1"/>
  <c r="T286" i="17"/>
  <c r="U287" i="17" s="1"/>
  <c r="AE287" i="17" l="1"/>
  <c r="AC287" i="17" s="1"/>
  <c r="AD287" i="17"/>
  <c r="AA287" i="17"/>
  <c r="AB287" i="17"/>
  <c r="Z287" i="17" s="1"/>
  <c r="AH287" i="17"/>
  <c r="AF287" i="17" s="1"/>
  <c r="AG287" i="17"/>
  <c r="Y287" i="17"/>
  <c r="W287" i="17" s="1"/>
  <c r="X287" i="17"/>
  <c r="V287" i="17"/>
  <c r="T287" i="17" s="1"/>
  <c r="V288" i="17" s="1"/>
  <c r="Y288" i="17" l="1"/>
  <c r="W288" i="17" s="1"/>
  <c r="X288" i="17"/>
  <c r="AH288" i="17"/>
  <c r="AF288" i="17" s="1"/>
  <c r="AG288" i="17"/>
  <c r="AB288" i="17"/>
  <c r="Z288" i="17" s="1"/>
  <c r="AA288" i="17"/>
  <c r="AE288" i="17"/>
  <c r="AC288" i="17" s="1"/>
  <c r="AD288" i="17"/>
  <c r="S296" i="17"/>
  <c r="U288" i="17"/>
  <c r="S297" i="17" s="1"/>
  <c r="T288" i="17"/>
  <c r="U289" i="17" s="1"/>
  <c r="AE289" i="17" l="1"/>
  <c r="AC289" i="17" s="1"/>
  <c r="AD289" i="17"/>
  <c r="AB289" i="17"/>
  <c r="Z289" i="17" s="1"/>
  <c r="AA289" i="17"/>
  <c r="AG289" i="17"/>
  <c r="AH289" i="17"/>
  <c r="AF289" i="17" s="1"/>
  <c r="Y289" i="17"/>
  <c r="W289" i="17" s="1"/>
  <c r="X289" i="17"/>
  <c r="V289" i="17"/>
  <c r="T289" i="17" s="1"/>
  <c r="U290" i="17" s="1"/>
  <c r="AH290" i="17" l="1"/>
  <c r="AF290" i="17" s="1"/>
  <c r="AG290" i="17"/>
  <c r="X290" i="17"/>
  <c r="Y290" i="17"/>
  <c r="W290" i="17" s="1"/>
  <c r="AB290" i="17"/>
  <c r="Z290" i="17" s="1"/>
  <c r="AA290" i="17"/>
  <c r="AD290" i="17"/>
  <c r="AE290" i="17"/>
  <c r="AC290" i="17" s="1"/>
  <c r="S298" i="17"/>
  <c r="V290" i="17"/>
  <c r="T290" i="17" s="1"/>
  <c r="U291" i="17" s="1"/>
  <c r="AE291" i="17" l="1"/>
  <c r="AC291" i="17" s="1"/>
  <c r="AD291" i="17"/>
  <c r="AB291" i="17"/>
  <c r="Z291" i="17" s="1"/>
  <c r="AA291" i="17"/>
  <c r="Y291" i="17"/>
  <c r="W291" i="17" s="1"/>
  <c r="X291" i="17"/>
  <c r="AG291" i="17"/>
  <c r="AH291" i="17"/>
  <c r="AF291" i="17" s="1"/>
  <c r="S299" i="17"/>
  <c r="V291" i="17"/>
  <c r="S300" i="17" s="1"/>
  <c r="AG292" i="17" l="1"/>
  <c r="AH292" i="17"/>
  <c r="AF292" i="17" s="1"/>
  <c r="T291" i="17"/>
  <c r="U292" i="17" s="1"/>
  <c r="X292" i="17"/>
  <c r="Y292" i="17"/>
  <c r="W292" i="17" s="1"/>
  <c r="AB292" i="17"/>
  <c r="Z292" i="17" s="1"/>
  <c r="AA292" i="17"/>
  <c r="AE292" i="17"/>
  <c r="AC292" i="17" s="1"/>
  <c r="AD292" i="17"/>
  <c r="V292" i="17"/>
  <c r="T292" i="17" s="1"/>
  <c r="U293" i="17" s="1"/>
  <c r="AD293" i="17" l="1"/>
  <c r="AE293" i="17"/>
  <c r="AC293" i="17" s="1"/>
  <c r="AB293" i="17"/>
  <c r="Z293" i="17" s="1"/>
  <c r="AA293" i="17"/>
  <c r="Y293" i="17"/>
  <c r="W293" i="17" s="1"/>
  <c r="X293" i="17"/>
  <c r="AG293" i="17"/>
  <c r="AH293" i="17"/>
  <c r="AF293" i="17" s="1"/>
  <c r="S301" i="17"/>
  <c r="V293" i="17"/>
  <c r="S302" i="17" s="1"/>
  <c r="AH294" i="17" l="1"/>
  <c r="AF294" i="17" s="1"/>
  <c r="AG294" i="17"/>
  <c r="T293" i="17"/>
  <c r="U294" i="17" s="1"/>
  <c r="Y294" i="17"/>
  <c r="W294" i="17" s="1"/>
  <c r="X294" i="17"/>
  <c r="AB294" i="17"/>
  <c r="Z294" i="17" s="1"/>
  <c r="AA294" i="17"/>
  <c r="AD294" i="17"/>
  <c r="AE294" i="17"/>
  <c r="AC294" i="17" s="1"/>
  <c r="V294" i="17"/>
  <c r="T294" i="17" s="1"/>
  <c r="U295" i="17" s="1"/>
  <c r="AA295" i="17" l="1"/>
  <c r="AB295" i="17"/>
  <c r="Z295" i="17" s="1"/>
  <c r="AE295" i="17"/>
  <c r="AC295" i="17" s="1"/>
  <c r="AD295" i="17"/>
  <c r="Y295" i="17"/>
  <c r="W295" i="17" s="1"/>
  <c r="X295" i="17"/>
  <c r="AG295" i="17"/>
  <c r="AH295" i="17"/>
  <c r="AF295" i="17" s="1"/>
  <c r="S303" i="17"/>
  <c r="V295" i="17"/>
  <c r="T295" i="17" s="1"/>
  <c r="U296" i="17" s="1"/>
  <c r="AG296" i="17" l="1"/>
  <c r="AH296" i="17"/>
  <c r="AF296" i="17" s="1"/>
  <c r="Y296" i="17"/>
  <c r="W296" i="17" s="1"/>
  <c r="X296" i="17"/>
  <c r="AE296" i="17"/>
  <c r="AC296" i="17" s="1"/>
  <c r="AD296" i="17"/>
  <c r="AB296" i="17"/>
  <c r="Z296" i="17" s="1"/>
  <c r="AA296" i="17"/>
  <c r="S304" i="17"/>
  <c r="V296" i="17"/>
  <c r="T296" i="17" s="1"/>
  <c r="U297" i="17" s="1"/>
  <c r="AB297" i="17" l="1"/>
  <c r="Z297" i="17" s="1"/>
  <c r="AA297" i="17"/>
  <c r="AE297" i="17"/>
  <c r="AC297" i="17" s="1"/>
  <c r="AD297" i="17"/>
  <c r="X297" i="17"/>
  <c r="Y297" i="17"/>
  <c r="W297" i="17" s="1"/>
  <c r="AH297" i="17"/>
  <c r="AF297" i="17" s="1"/>
  <c r="AG297" i="17"/>
  <c r="S305" i="17"/>
  <c r="V297" i="17"/>
  <c r="T297" i="17" s="1"/>
  <c r="U298" i="17" s="1"/>
  <c r="AH298" i="17" l="1"/>
  <c r="AF298" i="17" s="1"/>
  <c r="AG298" i="17"/>
  <c r="Y298" i="17"/>
  <c r="W298" i="17" s="1"/>
  <c r="X298" i="17"/>
  <c r="AE298" i="17"/>
  <c r="AC298" i="17" s="1"/>
  <c r="AD298" i="17"/>
  <c r="AB298" i="17"/>
  <c r="Z298" i="17" s="1"/>
  <c r="AA298" i="17"/>
  <c r="S306" i="17"/>
  <c r="V298" i="17"/>
  <c r="T298" i="17" s="1"/>
  <c r="U299" i="17" s="1"/>
  <c r="AA299" i="17" l="1"/>
  <c r="AB299" i="17"/>
  <c r="Z299" i="17" s="1"/>
  <c r="AE299" i="17"/>
  <c r="AC299" i="17" s="1"/>
  <c r="AD299" i="17"/>
  <c r="Y299" i="17"/>
  <c r="W299" i="17" s="1"/>
  <c r="X299" i="17"/>
  <c r="AH299" i="17"/>
  <c r="AF299" i="17" s="1"/>
  <c r="AG299" i="17"/>
  <c r="S307" i="17"/>
  <c r="V299" i="17"/>
  <c r="T299" i="17" s="1"/>
  <c r="U300" i="17" s="1"/>
  <c r="AG300" i="17" l="1"/>
  <c r="AH300" i="17"/>
  <c r="AF300" i="17" s="1"/>
  <c r="X300" i="17"/>
  <c r="Y300" i="17"/>
  <c r="W300" i="17" s="1"/>
  <c r="AE300" i="17"/>
  <c r="AC300" i="17" s="1"/>
  <c r="AD300" i="17"/>
  <c r="AB300" i="17"/>
  <c r="Z300" i="17" s="1"/>
  <c r="AA300" i="17"/>
  <c r="S308" i="17"/>
  <c r="V300" i="17"/>
  <c r="T300" i="17" s="1"/>
  <c r="U301" i="17" s="1"/>
  <c r="AB301" i="17" l="1"/>
  <c r="Z301" i="17" s="1"/>
  <c r="AA301" i="17"/>
  <c r="AD301" i="17"/>
  <c r="AE301" i="17"/>
  <c r="AC301" i="17" s="1"/>
  <c r="X301" i="17"/>
  <c r="Y301" i="17"/>
  <c r="W301" i="17" s="1"/>
  <c r="AG301" i="17"/>
  <c r="AH301" i="17"/>
  <c r="AF301" i="17" s="1"/>
  <c r="S309" i="17"/>
  <c r="V301" i="17"/>
  <c r="T301" i="17" s="1"/>
  <c r="U302" i="17" s="1"/>
  <c r="AH302" i="17" l="1"/>
  <c r="AF302" i="17" s="1"/>
  <c r="AG302" i="17"/>
  <c r="X302" i="17"/>
  <c r="Y302" i="17"/>
  <c r="W302" i="17" s="1"/>
  <c r="AE302" i="17"/>
  <c r="AC302" i="17" s="1"/>
  <c r="AD302" i="17"/>
  <c r="AB302" i="17"/>
  <c r="Z302" i="17" s="1"/>
  <c r="AA302" i="17"/>
  <c r="S310" i="17"/>
  <c r="V302" i="17"/>
  <c r="T302" i="17" s="1"/>
  <c r="U303" i="17" s="1"/>
  <c r="AB303" i="17" l="1"/>
  <c r="Z303" i="17" s="1"/>
  <c r="AA303" i="17"/>
  <c r="AE303" i="17"/>
  <c r="AC303" i="17" s="1"/>
  <c r="AD303" i="17"/>
  <c r="X303" i="17"/>
  <c r="Y303" i="17"/>
  <c r="W303" i="17" s="1"/>
  <c r="AG303" i="17"/>
  <c r="AH303" i="17"/>
  <c r="AF303" i="17" s="1"/>
  <c r="S311" i="17"/>
  <c r="V303" i="17"/>
  <c r="T303" i="17" s="1"/>
  <c r="U304" i="17" s="1"/>
  <c r="AH304" i="17" l="1"/>
  <c r="AF304" i="17" s="1"/>
  <c r="AG304" i="17"/>
  <c r="Y304" i="17"/>
  <c r="W304" i="17" s="1"/>
  <c r="X304" i="17"/>
  <c r="AE304" i="17"/>
  <c r="AC304" i="17" s="1"/>
  <c r="AD304" i="17"/>
  <c r="AB304" i="17"/>
  <c r="Z304" i="17" s="1"/>
  <c r="AA304" i="17"/>
  <c r="S312" i="17"/>
  <c r="V304" i="17"/>
  <c r="T304" i="17" s="1"/>
  <c r="U305" i="17" s="1"/>
  <c r="AB305" i="17" l="1"/>
  <c r="Z305" i="17" s="1"/>
  <c r="AA305" i="17"/>
  <c r="AE305" i="17"/>
  <c r="AC305" i="17" s="1"/>
  <c r="AD305" i="17"/>
  <c r="Y305" i="17"/>
  <c r="W305" i="17" s="1"/>
  <c r="X305" i="17"/>
  <c r="AG305" i="17"/>
  <c r="AH305" i="17"/>
  <c r="AF305" i="17" s="1"/>
  <c r="S313" i="17"/>
  <c r="V305" i="17"/>
  <c r="T305" i="17" s="1"/>
  <c r="AH306" i="17" l="1"/>
  <c r="AF306" i="17" s="1"/>
  <c r="AG306" i="17"/>
  <c r="X306" i="17"/>
  <c r="Y306" i="17"/>
  <c r="W306" i="17" s="1"/>
  <c r="AE306" i="17"/>
  <c r="AC306" i="17" s="1"/>
  <c r="AD306" i="17"/>
  <c r="AB306" i="17"/>
  <c r="Z306" i="17" s="1"/>
  <c r="AA306" i="17"/>
  <c r="S314" i="17"/>
  <c r="U306" i="17"/>
  <c r="S315" i="17" s="1"/>
  <c r="V306" i="17"/>
  <c r="T306" i="17" s="1"/>
  <c r="AA307" i="17" l="1"/>
  <c r="AB307" i="17"/>
  <c r="Z307" i="17" s="1"/>
  <c r="AE307" i="17"/>
  <c r="AC307" i="17" s="1"/>
  <c r="AD307" i="17"/>
  <c r="X307" i="17"/>
  <c r="Y307" i="17"/>
  <c r="W307" i="17" s="1"/>
  <c r="AH307" i="17"/>
  <c r="AF307" i="17" s="1"/>
  <c r="AG307" i="17"/>
  <c r="U307" i="17"/>
  <c r="S316" i="17" s="1"/>
  <c r="V307" i="17"/>
  <c r="T307" i="17" s="1"/>
  <c r="U308" i="17" s="1"/>
  <c r="Y308" i="17" l="1"/>
  <c r="W308" i="17" s="1"/>
  <c r="X308" i="17"/>
  <c r="AG308" i="17"/>
  <c r="AH308" i="17"/>
  <c r="AF308" i="17" s="1"/>
  <c r="AD308" i="17"/>
  <c r="AE308" i="17"/>
  <c r="AC308" i="17" s="1"/>
  <c r="AB308" i="17"/>
  <c r="Z308" i="17" s="1"/>
  <c r="AA308" i="17"/>
  <c r="V308" i="17"/>
  <c r="T308" i="17" s="1"/>
  <c r="U309" i="17" s="1"/>
  <c r="AE309" i="17" l="1"/>
  <c r="AC309" i="17" s="1"/>
  <c r="AD309" i="17"/>
  <c r="AB309" i="17"/>
  <c r="Z309" i="17" s="1"/>
  <c r="AA309" i="17"/>
  <c r="AG309" i="17"/>
  <c r="AH309" i="17"/>
  <c r="AF309" i="17" s="1"/>
  <c r="Y309" i="17"/>
  <c r="W309" i="17" s="1"/>
  <c r="X309" i="17"/>
  <c r="S317" i="17"/>
  <c r="V309" i="17"/>
  <c r="T309" i="17" s="1"/>
  <c r="Y310" i="17" l="1"/>
  <c r="W310" i="17" s="1"/>
  <c r="X310" i="17"/>
  <c r="AH310" i="17"/>
  <c r="AF310" i="17" s="1"/>
  <c r="AG310" i="17"/>
  <c r="AB310" i="17"/>
  <c r="Z310" i="17" s="1"/>
  <c r="AA310" i="17"/>
  <c r="AE310" i="17"/>
  <c r="AC310" i="17" s="1"/>
  <c r="AD310" i="17"/>
  <c r="S318" i="17"/>
  <c r="V310" i="17"/>
  <c r="T310" i="17" s="1"/>
  <c r="U311" i="17" s="1"/>
  <c r="U310" i="17"/>
  <c r="S319" i="17" s="1"/>
  <c r="AE311" i="17" l="1"/>
  <c r="AC311" i="17" s="1"/>
  <c r="AD311" i="17"/>
  <c r="AB311" i="17"/>
  <c r="Z311" i="17" s="1"/>
  <c r="AA311" i="17"/>
  <c r="AH311" i="17"/>
  <c r="AF311" i="17" s="1"/>
  <c r="AG311" i="17"/>
  <c r="Y311" i="17"/>
  <c r="W311" i="17" s="1"/>
  <c r="X311" i="17"/>
  <c r="V311" i="17"/>
  <c r="T311" i="17" s="1"/>
  <c r="U312" i="17" s="1"/>
  <c r="Y312" i="17" l="1"/>
  <c r="W312" i="17" s="1"/>
  <c r="X312" i="17"/>
  <c r="AH312" i="17"/>
  <c r="AF312" i="17" s="1"/>
  <c r="AG312" i="17"/>
  <c r="AB312" i="17"/>
  <c r="Z312" i="17" s="1"/>
  <c r="AA312" i="17"/>
  <c r="AE312" i="17"/>
  <c r="AC312" i="17" s="1"/>
  <c r="AD312" i="17"/>
  <c r="S320" i="17"/>
  <c r="V312" i="17"/>
  <c r="T312" i="17" s="1"/>
  <c r="AE313" i="17" l="1"/>
  <c r="AC313" i="17" s="1"/>
  <c r="AD313" i="17"/>
  <c r="AB313" i="17"/>
  <c r="Z313" i="17" s="1"/>
  <c r="AA313" i="17"/>
  <c r="AG313" i="17"/>
  <c r="AH313" i="17"/>
  <c r="AF313" i="17" s="1"/>
  <c r="Y313" i="17"/>
  <c r="W313" i="17" s="1"/>
  <c r="X313" i="17"/>
  <c r="S321" i="17"/>
  <c r="U313" i="17"/>
  <c r="S322" i="17" s="1"/>
  <c r="V313" i="17"/>
  <c r="T313" i="17" s="1"/>
  <c r="U314" i="17" s="1"/>
  <c r="X314" i="17" l="1"/>
  <c r="Y314" i="17"/>
  <c r="W314" i="17" s="1"/>
  <c r="AH314" i="17"/>
  <c r="AF314" i="17" s="1"/>
  <c r="AG314" i="17"/>
  <c r="AA314" i="17"/>
  <c r="AB314" i="17"/>
  <c r="Z314" i="17" s="1"/>
  <c r="AD314" i="17"/>
  <c r="AE314" i="17"/>
  <c r="AC314" i="17" s="1"/>
  <c r="V314" i="17"/>
  <c r="T314" i="17" s="1"/>
  <c r="AA315" i="17" l="1"/>
  <c r="AB315" i="17"/>
  <c r="Z315" i="17" s="1"/>
  <c r="AD315" i="17"/>
  <c r="AE315" i="17"/>
  <c r="AC315" i="17" s="1"/>
  <c r="AH315" i="17"/>
  <c r="AF315" i="17" s="1"/>
  <c r="AG315" i="17"/>
  <c r="Y315" i="17"/>
  <c r="W315" i="17" s="1"/>
  <c r="X315" i="17"/>
  <c r="S323" i="17"/>
  <c r="U315" i="17"/>
  <c r="S324" i="17" s="1"/>
  <c r="V315" i="17"/>
  <c r="T315" i="17" s="1"/>
  <c r="U316" i="17" s="1"/>
  <c r="X316" i="17" l="1"/>
  <c r="Y316" i="17"/>
  <c r="W316" i="17" s="1"/>
  <c r="AH316" i="17"/>
  <c r="AF316" i="17" s="1"/>
  <c r="AG316" i="17"/>
  <c r="AE316" i="17"/>
  <c r="AC316" i="17" s="1"/>
  <c r="AD316" i="17"/>
  <c r="AB316" i="17"/>
  <c r="Z316" i="17" s="1"/>
  <c r="AA316" i="17"/>
  <c r="V316" i="17"/>
  <c r="T316" i="17" s="1"/>
  <c r="U317" i="17" s="1"/>
  <c r="AB317" i="17" l="1"/>
  <c r="Z317" i="17" s="1"/>
  <c r="AA317" i="17"/>
  <c r="AE317" i="17"/>
  <c r="AC317" i="17" s="1"/>
  <c r="AD317" i="17"/>
  <c r="AH317" i="17"/>
  <c r="AF317" i="17" s="1"/>
  <c r="AG317" i="17"/>
  <c r="Y317" i="17"/>
  <c r="W317" i="17" s="1"/>
  <c r="X317" i="17"/>
  <c r="S325" i="17"/>
  <c r="V317" i="17"/>
  <c r="T317" i="17" s="1"/>
  <c r="V318" i="17" s="1"/>
  <c r="X318" i="17" l="1"/>
  <c r="Y318" i="17"/>
  <c r="W318" i="17" s="1"/>
  <c r="AH318" i="17"/>
  <c r="AF318" i="17" s="1"/>
  <c r="AG318" i="17"/>
  <c r="AE318" i="17"/>
  <c r="AC318" i="17" s="1"/>
  <c r="AD318" i="17"/>
  <c r="AB318" i="17"/>
  <c r="Z318" i="17" s="1"/>
  <c r="AA318" i="17"/>
  <c r="S326" i="17"/>
  <c r="U318" i="17"/>
  <c r="S327" i="17" s="1"/>
  <c r="T318" i="17"/>
  <c r="U319" i="17" s="1"/>
  <c r="AA319" i="17" l="1"/>
  <c r="AB319" i="17"/>
  <c r="Z319" i="17" s="1"/>
  <c r="AE319" i="17"/>
  <c r="AC319" i="17" s="1"/>
  <c r="AD319" i="17"/>
  <c r="AH319" i="17"/>
  <c r="AF319" i="17" s="1"/>
  <c r="AG319" i="17"/>
  <c r="X319" i="17"/>
  <c r="Y319" i="17"/>
  <c r="W319" i="17" s="1"/>
  <c r="V319" i="17"/>
  <c r="T319" i="17" s="1"/>
  <c r="X320" i="17" l="1"/>
  <c r="Y320" i="17"/>
  <c r="W320" i="17" s="1"/>
  <c r="AG320" i="17"/>
  <c r="AH320" i="17"/>
  <c r="AF320" i="17" s="1"/>
  <c r="AD320" i="17"/>
  <c r="AE320" i="17"/>
  <c r="AC320" i="17" s="1"/>
  <c r="AB320" i="17"/>
  <c r="Z320" i="17" s="1"/>
  <c r="AA320" i="17"/>
  <c r="S328" i="17"/>
  <c r="U320" i="17"/>
  <c r="S329" i="17" s="1"/>
  <c r="V320" i="17"/>
  <c r="T320" i="17" s="1"/>
  <c r="AE321" i="17" l="1"/>
  <c r="AC321" i="17" s="1"/>
  <c r="AD321" i="17"/>
  <c r="AA321" i="17"/>
  <c r="AB321" i="17"/>
  <c r="Z321" i="17" s="1"/>
  <c r="AG321" i="17"/>
  <c r="AH321" i="17"/>
  <c r="AF321" i="17" s="1"/>
  <c r="X321" i="17"/>
  <c r="Y321" i="17"/>
  <c r="W321" i="17" s="1"/>
  <c r="U321" i="17"/>
  <c r="S330" i="17" s="1"/>
  <c r="V321" i="17"/>
  <c r="T321" i="17" s="1"/>
  <c r="Y322" i="17" l="1"/>
  <c r="W322" i="17" s="1"/>
  <c r="X322" i="17"/>
  <c r="AG322" i="17"/>
  <c r="AH322" i="17"/>
  <c r="AF322" i="17" s="1"/>
  <c r="AB322" i="17"/>
  <c r="Z322" i="17" s="1"/>
  <c r="AA322" i="17"/>
  <c r="AE322" i="17"/>
  <c r="AC322" i="17" s="1"/>
  <c r="AD322" i="17"/>
  <c r="U322" i="17"/>
  <c r="S331" i="17" s="1"/>
  <c r="V322" i="17"/>
  <c r="T322" i="17" s="1"/>
  <c r="AD323" i="17" l="1"/>
  <c r="AE323" i="17"/>
  <c r="AC323" i="17" s="1"/>
  <c r="AB323" i="17"/>
  <c r="Z323" i="17" s="1"/>
  <c r="AA323" i="17"/>
  <c r="AG323" i="17"/>
  <c r="AH323" i="17"/>
  <c r="AF323" i="17" s="1"/>
  <c r="Y323" i="17"/>
  <c r="W323" i="17" s="1"/>
  <c r="X323" i="17"/>
  <c r="U323" i="17"/>
  <c r="S332" i="17" s="1"/>
  <c r="V323" i="17"/>
  <c r="T323" i="17" s="1"/>
  <c r="U324" i="17" s="1"/>
  <c r="X324" i="17" l="1"/>
  <c r="Y324" i="17"/>
  <c r="W324" i="17" s="1"/>
  <c r="AH324" i="17"/>
  <c r="AF324" i="17" s="1"/>
  <c r="AG324" i="17"/>
  <c r="AB324" i="17"/>
  <c r="Z324" i="17" s="1"/>
  <c r="AA324" i="17"/>
  <c r="AE324" i="17"/>
  <c r="AC324" i="17" s="1"/>
  <c r="AD324" i="17"/>
  <c r="V324" i="17"/>
  <c r="T324" i="17" s="1"/>
  <c r="U325" i="17" s="1"/>
  <c r="AE325" i="17" l="1"/>
  <c r="AC325" i="17" s="1"/>
  <c r="AD325" i="17"/>
  <c r="AB325" i="17"/>
  <c r="Z325" i="17" s="1"/>
  <c r="AA325" i="17"/>
  <c r="AG325" i="17"/>
  <c r="AH325" i="17"/>
  <c r="AF325" i="17" s="1"/>
  <c r="X325" i="17"/>
  <c r="Y325" i="17"/>
  <c r="W325" i="17" s="1"/>
  <c r="S333" i="17"/>
  <c r="V325" i="17"/>
  <c r="T325" i="17" s="1"/>
  <c r="U326" i="17" s="1"/>
  <c r="Y326" i="17" l="1"/>
  <c r="W326" i="17" s="1"/>
  <c r="X326" i="17"/>
  <c r="AH326" i="17"/>
  <c r="AF326" i="17" s="1"/>
  <c r="AG326" i="17"/>
  <c r="AB326" i="17"/>
  <c r="Z326" i="17" s="1"/>
  <c r="AA326" i="17"/>
  <c r="AE326" i="17"/>
  <c r="AC326" i="17" s="1"/>
  <c r="AD326" i="17"/>
  <c r="S334" i="17"/>
  <c r="V326" i="17"/>
  <c r="T326" i="17" s="1"/>
  <c r="U327" i="17" s="1"/>
  <c r="AE327" i="17" l="1"/>
  <c r="AC327" i="17" s="1"/>
  <c r="AD327" i="17"/>
  <c r="AA327" i="17"/>
  <c r="AB327" i="17"/>
  <c r="Z327" i="17" s="1"/>
  <c r="AH327" i="17"/>
  <c r="AF327" i="17" s="1"/>
  <c r="AG327" i="17"/>
  <c r="X327" i="17"/>
  <c r="Y327" i="17"/>
  <c r="W327" i="17" s="1"/>
  <c r="S335" i="17"/>
  <c r="V327" i="17"/>
  <c r="T327" i="17" s="1"/>
  <c r="U328" i="17" s="1"/>
  <c r="X328" i="17" l="1"/>
  <c r="Y328" i="17"/>
  <c r="W328" i="17" s="1"/>
  <c r="AH328" i="17"/>
  <c r="AF328" i="17" s="1"/>
  <c r="AG328" i="17"/>
  <c r="AB328" i="17"/>
  <c r="Z328" i="17" s="1"/>
  <c r="AA328" i="17"/>
  <c r="AD328" i="17"/>
  <c r="AE328" i="17"/>
  <c r="AC328" i="17" s="1"/>
  <c r="S336" i="17"/>
  <c r="V328" i="17"/>
  <c r="T328" i="17" s="1"/>
  <c r="AD329" i="17" l="1"/>
  <c r="AE329" i="17"/>
  <c r="AC329" i="17" s="1"/>
  <c r="AB329" i="17"/>
  <c r="Z329" i="17" s="1"/>
  <c r="AA329" i="17"/>
  <c r="AG329" i="17"/>
  <c r="AH329" i="17"/>
  <c r="AF329" i="17" s="1"/>
  <c r="X329" i="17"/>
  <c r="Y329" i="17"/>
  <c r="W329" i="17" s="1"/>
  <c r="S337" i="17"/>
  <c r="U329" i="17"/>
  <c r="S338" i="17" s="1"/>
  <c r="V329" i="17"/>
  <c r="T329" i="17" s="1"/>
  <c r="U330" i="17" s="1"/>
  <c r="Y330" i="17" l="1"/>
  <c r="W330" i="17" s="1"/>
  <c r="X330" i="17"/>
  <c r="AH330" i="17"/>
  <c r="AF330" i="17" s="1"/>
  <c r="AG330" i="17"/>
  <c r="AB330" i="17"/>
  <c r="Z330" i="17" s="1"/>
  <c r="AA330" i="17"/>
  <c r="AE330" i="17"/>
  <c r="AC330" i="17" s="1"/>
  <c r="AD330" i="17"/>
  <c r="V330" i="17"/>
  <c r="T330" i="17" s="1"/>
  <c r="V331" i="17" s="1"/>
  <c r="T331" i="17" s="1"/>
  <c r="AE331" i="17" l="1"/>
  <c r="AC331" i="17" s="1"/>
  <c r="AD331" i="17"/>
  <c r="AB331" i="17"/>
  <c r="Z331" i="17" s="1"/>
  <c r="AA331" i="17"/>
  <c r="AH331" i="17"/>
  <c r="AF331" i="17" s="1"/>
  <c r="AG331" i="17"/>
  <c r="Y331" i="17"/>
  <c r="W331" i="17" s="1"/>
  <c r="X331" i="17"/>
  <c r="S339" i="17"/>
  <c r="U332" i="17"/>
  <c r="U331" i="17"/>
  <c r="S340" i="17" s="1"/>
  <c r="V332" i="17"/>
  <c r="AH332" i="17" l="1"/>
  <c r="AF332" i="17" s="1"/>
  <c r="AG332" i="17"/>
  <c r="X332" i="17"/>
  <c r="Y332" i="17"/>
  <c r="W332" i="17" s="1"/>
  <c r="AB332" i="17"/>
  <c r="Z332" i="17" s="1"/>
  <c r="AA332" i="17"/>
  <c r="AE332" i="17"/>
  <c r="AC332" i="17" s="1"/>
  <c r="AD332" i="17"/>
  <c r="S341" i="17"/>
  <c r="T332" i="17"/>
  <c r="V333" i="17" s="1"/>
  <c r="T333" i="17" s="1"/>
  <c r="AE333" i="17" l="1"/>
  <c r="AC333" i="17" s="1"/>
  <c r="AD333" i="17"/>
  <c r="AB333" i="17"/>
  <c r="Z333" i="17" s="1"/>
  <c r="AA333" i="17"/>
  <c r="Y333" i="17"/>
  <c r="W333" i="17" s="1"/>
  <c r="X333" i="17"/>
  <c r="AG333" i="17"/>
  <c r="AH333" i="17"/>
  <c r="AF333" i="17" s="1"/>
  <c r="U334" i="17"/>
  <c r="U333" i="17"/>
  <c r="S342" i="17" s="1"/>
  <c r="V334" i="17"/>
  <c r="AG334" i="17" l="1"/>
  <c r="AH334" i="17"/>
  <c r="AF334" i="17" s="1"/>
  <c r="X334" i="17"/>
  <c r="Y334" i="17"/>
  <c r="W334" i="17" s="1"/>
  <c r="AA334" i="17"/>
  <c r="AB334" i="17"/>
  <c r="Z334" i="17" s="1"/>
  <c r="AD334" i="17"/>
  <c r="AE334" i="17"/>
  <c r="AC334" i="17" s="1"/>
  <c r="S343" i="17"/>
  <c r="T334" i="17"/>
  <c r="U335" i="17" s="1"/>
  <c r="AE335" i="17" l="1"/>
  <c r="AC335" i="17" s="1"/>
  <c r="AD335" i="17"/>
  <c r="AB335" i="17"/>
  <c r="Z335" i="17" s="1"/>
  <c r="AA335" i="17"/>
  <c r="X335" i="17"/>
  <c r="Y335" i="17"/>
  <c r="W335" i="17" s="1"/>
  <c r="AG335" i="17"/>
  <c r="AH335" i="17"/>
  <c r="AF335" i="17" s="1"/>
  <c r="V335" i="17"/>
  <c r="T335" i="17" s="1"/>
  <c r="AG336" i="17" l="1"/>
  <c r="AH336" i="17"/>
  <c r="AF336" i="17" s="1"/>
  <c r="Y336" i="17"/>
  <c r="W336" i="17" s="1"/>
  <c r="X336" i="17"/>
  <c r="AA336" i="17"/>
  <c r="AB336" i="17"/>
  <c r="Z336" i="17" s="1"/>
  <c r="AD336" i="17"/>
  <c r="AE336" i="17"/>
  <c r="AC336" i="17" s="1"/>
  <c r="S344" i="17"/>
  <c r="V336" i="17"/>
  <c r="T336" i="17" s="1"/>
  <c r="U336" i="17"/>
  <c r="S345" i="17" s="1"/>
  <c r="AD337" i="17" l="1"/>
  <c r="AE337" i="17"/>
  <c r="AC337" i="17" s="1"/>
  <c r="AB337" i="17"/>
  <c r="Z337" i="17" s="1"/>
  <c r="AA337" i="17"/>
  <c r="Y337" i="17"/>
  <c r="W337" i="17" s="1"/>
  <c r="X337" i="17"/>
  <c r="AG337" i="17"/>
  <c r="AH337" i="17"/>
  <c r="AF337" i="17" s="1"/>
  <c r="V337" i="17"/>
  <c r="T337" i="17" s="1"/>
  <c r="V338" i="17" s="1"/>
  <c r="T338" i="17" s="1"/>
  <c r="U337" i="17"/>
  <c r="S346" i="17" s="1"/>
  <c r="AH338" i="17" l="1"/>
  <c r="AF338" i="17" s="1"/>
  <c r="AG338" i="17"/>
  <c r="X338" i="17"/>
  <c r="Y338" i="17"/>
  <c r="W338" i="17" s="1"/>
  <c r="AB338" i="17"/>
  <c r="Z338" i="17" s="1"/>
  <c r="AA338" i="17"/>
  <c r="AE338" i="17"/>
  <c r="AC338" i="17" s="1"/>
  <c r="AD338" i="17"/>
  <c r="U339" i="17"/>
  <c r="U338" i="17"/>
  <c r="S347" i="17" s="1"/>
  <c r="V339" i="17"/>
  <c r="T339" i="17" s="1"/>
  <c r="AD339" i="17" l="1"/>
  <c r="AE339" i="17"/>
  <c r="AC339" i="17" s="1"/>
  <c r="AB339" i="17"/>
  <c r="Z339" i="17" s="1"/>
  <c r="AA339" i="17"/>
  <c r="X339" i="17"/>
  <c r="Y339" i="17"/>
  <c r="W339" i="17" s="1"/>
  <c r="AG339" i="17"/>
  <c r="AH339" i="17"/>
  <c r="AF339" i="17" s="1"/>
  <c r="S348" i="17"/>
  <c r="U340" i="17"/>
  <c r="S349" i="17" s="1"/>
  <c r="V340" i="17"/>
  <c r="AG340" i="17" l="1"/>
  <c r="AH340" i="17"/>
  <c r="AF340" i="17" s="1"/>
  <c r="Y340" i="17"/>
  <c r="W340" i="17" s="1"/>
  <c r="X340" i="17"/>
  <c r="AB340" i="17"/>
  <c r="Z340" i="17" s="1"/>
  <c r="AA340" i="17"/>
  <c r="AE340" i="17"/>
  <c r="AC340" i="17" s="1"/>
  <c r="AD340" i="17"/>
  <c r="T340" i="17"/>
  <c r="U341" i="17" s="1"/>
  <c r="AE341" i="17" l="1"/>
  <c r="AC341" i="17" s="1"/>
  <c r="AD341" i="17"/>
  <c r="AB341" i="17"/>
  <c r="Z341" i="17" s="1"/>
  <c r="AA341" i="17"/>
  <c r="Y341" i="17"/>
  <c r="W341" i="17" s="1"/>
  <c r="X341" i="17"/>
  <c r="AH341" i="17"/>
  <c r="AF341" i="17" s="1"/>
  <c r="AG341" i="17"/>
  <c r="V341" i="17"/>
  <c r="T341" i="17" s="1"/>
  <c r="AG342" i="17" l="1"/>
  <c r="AH342" i="17"/>
  <c r="AF342" i="17" s="1"/>
  <c r="Y342" i="17"/>
  <c r="W342" i="17" s="1"/>
  <c r="X342" i="17"/>
  <c r="AA342" i="17"/>
  <c r="AB342" i="17"/>
  <c r="Z342" i="17" s="1"/>
  <c r="AE342" i="17"/>
  <c r="AC342" i="17" s="1"/>
  <c r="AD342" i="17"/>
  <c r="S350" i="17"/>
  <c r="U342" i="17"/>
  <c r="S351" i="17" s="1"/>
  <c r="V342" i="17"/>
  <c r="T342" i="17" s="1"/>
  <c r="U343" i="17" s="1"/>
  <c r="AE343" i="17" l="1"/>
  <c r="AC343" i="17" s="1"/>
  <c r="AD343" i="17"/>
  <c r="AB343" i="17"/>
  <c r="Z343" i="17" s="1"/>
  <c r="AA343" i="17"/>
  <c r="Y343" i="17"/>
  <c r="W343" i="17" s="1"/>
  <c r="X343" i="17"/>
  <c r="AH343" i="17"/>
  <c r="AF343" i="17" s="1"/>
  <c r="AG343" i="17"/>
  <c r="V343" i="17"/>
  <c r="T343" i="17" s="1"/>
  <c r="AG344" i="17" l="1"/>
  <c r="AH344" i="17"/>
  <c r="AF344" i="17" s="1"/>
  <c r="Y344" i="17"/>
  <c r="W344" i="17" s="1"/>
  <c r="X344" i="17"/>
  <c r="AB344" i="17"/>
  <c r="Z344" i="17" s="1"/>
  <c r="AA344" i="17"/>
  <c r="AD344" i="17"/>
  <c r="AE344" i="17"/>
  <c r="AC344" i="17" s="1"/>
  <c r="S352" i="17"/>
  <c r="U344" i="17"/>
  <c r="S353" i="17" s="1"/>
  <c r="V344" i="17"/>
  <c r="T344" i="17" s="1"/>
  <c r="U345" i="17" s="1"/>
  <c r="AE345" i="17" l="1"/>
  <c r="AC345" i="17" s="1"/>
  <c r="AD345" i="17"/>
  <c r="AB345" i="17"/>
  <c r="Z345" i="17" s="1"/>
  <c r="AA345" i="17"/>
  <c r="Y345" i="17"/>
  <c r="W345" i="17" s="1"/>
  <c r="X345" i="17"/>
  <c r="AH345" i="17"/>
  <c r="AF345" i="17" s="1"/>
  <c r="AG345" i="17"/>
  <c r="V345" i="17"/>
  <c r="T345" i="17" s="1"/>
  <c r="U346" i="17" s="1"/>
  <c r="AG346" i="17" l="1"/>
  <c r="AH346" i="17"/>
  <c r="AF346" i="17" s="1"/>
  <c r="X346" i="17"/>
  <c r="Y346" i="17"/>
  <c r="W346" i="17" s="1"/>
  <c r="AA346" i="17"/>
  <c r="AB346" i="17"/>
  <c r="Z346" i="17" s="1"/>
  <c r="AE346" i="17"/>
  <c r="AC346" i="17" s="1"/>
  <c r="AD346" i="17"/>
  <c r="S354" i="17"/>
  <c r="V346" i="17"/>
  <c r="T346" i="17" s="1"/>
  <c r="V347" i="17" s="1"/>
  <c r="AE347" i="17" l="1"/>
  <c r="AC347" i="17" s="1"/>
  <c r="AD347" i="17"/>
  <c r="AB347" i="17"/>
  <c r="Z347" i="17" s="1"/>
  <c r="AA347" i="17"/>
  <c r="Y347" i="17"/>
  <c r="W347" i="17" s="1"/>
  <c r="X347" i="17"/>
  <c r="AH347" i="17"/>
  <c r="AF347" i="17" s="1"/>
  <c r="AG347" i="17"/>
  <c r="S355" i="17"/>
  <c r="U347" i="17"/>
  <c r="S356" i="17" s="1"/>
  <c r="T347" i="17"/>
  <c r="U348" i="17" s="1"/>
  <c r="AG348" i="17" l="1"/>
  <c r="AH348" i="17"/>
  <c r="AF348" i="17" s="1"/>
  <c r="X348" i="17"/>
  <c r="Y348" i="17"/>
  <c r="W348" i="17" s="1"/>
  <c r="AA348" i="17"/>
  <c r="AB348" i="17"/>
  <c r="Z348" i="17" s="1"/>
  <c r="AE348" i="17"/>
  <c r="AC348" i="17" s="1"/>
  <c r="AD348" i="17"/>
  <c r="V348" i="17"/>
  <c r="T348" i="17" s="1"/>
  <c r="U349" i="17" s="1"/>
  <c r="AB349" i="17" l="1"/>
  <c r="Z349" i="17" s="1"/>
  <c r="AA349" i="17"/>
  <c r="AD349" i="17"/>
  <c r="AE349" i="17"/>
  <c r="AC349" i="17" s="1"/>
  <c r="X349" i="17"/>
  <c r="Y349" i="17"/>
  <c r="W349" i="17" s="1"/>
  <c r="AH349" i="17"/>
  <c r="AF349" i="17" s="1"/>
  <c r="AG349" i="17"/>
  <c r="S357" i="17"/>
  <c r="V349" i="17"/>
  <c r="T349" i="17" s="1"/>
  <c r="AG350" i="17" l="1"/>
  <c r="AH350" i="17"/>
  <c r="AF350" i="17" s="1"/>
  <c r="Y350" i="17"/>
  <c r="W350" i="17" s="1"/>
  <c r="X350" i="17"/>
  <c r="AD350" i="17"/>
  <c r="AE350" i="17"/>
  <c r="AC350" i="17" s="1"/>
  <c r="AB350" i="17"/>
  <c r="Z350" i="17" s="1"/>
  <c r="AA350" i="17"/>
  <c r="S358" i="17"/>
  <c r="U350" i="17"/>
  <c r="S359" i="17" s="1"/>
  <c r="V350" i="17"/>
  <c r="T350" i="17" s="1"/>
  <c r="U351" i="17" s="1"/>
  <c r="AB351" i="17" l="1"/>
  <c r="Z351" i="17" s="1"/>
  <c r="AA351" i="17"/>
  <c r="AD351" i="17"/>
  <c r="AE351" i="17"/>
  <c r="AC351" i="17" s="1"/>
  <c r="Y351" i="17"/>
  <c r="W351" i="17" s="1"/>
  <c r="X351" i="17"/>
  <c r="AG351" i="17"/>
  <c r="AH351" i="17"/>
  <c r="AF351" i="17" s="1"/>
  <c r="V351" i="17"/>
  <c r="T351" i="17" s="1"/>
  <c r="V352" i="17" s="1"/>
  <c r="AH352" i="17" l="1"/>
  <c r="AF352" i="17" s="1"/>
  <c r="AG352" i="17"/>
  <c r="X352" i="17"/>
  <c r="Y352" i="17"/>
  <c r="W352" i="17" s="1"/>
  <c r="AD352" i="17"/>
  <c r="AE352" i="17"/>
  <c r="AC352" i="17" s="1"/>
  <c r="AB352" i="17"/>
  <c r="Z352" i="17" s="1"/>
  <c r="AA352" i="17"/>
  <c r="S360" i="17"/>
  <c r="U352" i="17"/>
  <c r="S361" i="17" s="1"/>
  <c r="T352" i="17"/>
  <c r="U353" i="17" s="1"/>
  <c r="AE353" i="17" l="1"/>
  <c r="AC353" i="17" s="1"/>
  <c r="AD353" i="17"/>
  <c r="AB353" i="17"/>
  <c r="Z353" i="17" s="1"/>
  <c r="AA353" i="17"/>
  <c r="Y353" i="17"/>
  <c r="W353" i="17" s="1"/>
  <c r="X353" i="17"/>
  <c r="AH353" i="17"/>
  <c r="AF353" i="17" s="1"/>
  <c r="AG353" i="17"/>
  <c r="V353" i="17"/>
  <c r="T353" i="17" s="1"/>
  <c r="U354" i="17" s="1"/>
  <c r="AG354" i="17" l="1"/>
  <c r="AH354" i="17"/>
  <c r="AF354" i="17" s="1"/>
  <c r="V354" i="17"/>
  <c r="X354" i="17"/>
  <c r="Y354" i="17"/>
  <c r="W354" i="17" s="1"/>
  <c r="AB354" i="17"/>
  <c r="Z354" i="17" s="1"/>
  <c r="AA354" i="17"/>
  <c r="AD354" i="17"/>
  <c r="AE354" i="17"/>
  <c r="AC354" i="17" s="1"/>
  <c r="S363" i="17"/>
  <c r="S362" i="17"/>
  <c r="T354" i="17"/>
  <c r="U355" i="17" s="1"/>
  <c r="AE355" i="17" l="1"/>
  <c r="AC355" i="17" s="1"/>
  <c r="AD355" i="17"/>
  <c r="AB355" i="17"/>
  <c r="Z355" i="17" s="1"/>
  <c r="AA355" i="17"/>
  <c r="X355" i="17"/>
  <c r="Y355" i="17"/>
  <c r="W355" i="17" s="1"/>
  <c r="AH355" i="17"/>
  <c r="AF355" i="17" s="1"/>
  <c r="AG355" i="17"/>
  <c r="V355" i="17"/>
  <c r="T355" i="17" s="1"/>
  <c r="U356" i="17" s="1"/>
  <c r="AG356" i="17" l="1"/>
  <c r="AH356" i="17"/>
  <c r="AF356" i="17" s="1"/>
  <c r="Y356" i="17"/>
  <c r="W356" i="17" s="1"/>
  <c r="X356" i="17"/>
  <c r="AA356" i="17"/>
  <c r="AB356" i="17"/>
  <c r="Z356" i="17" s="1"/>
  <c r="AD356" i="17"/>
  <c r="AE356" i="17"/>
  <c r="AC356" i="17" s="1"/>
  <c r="S364" i="17"/>
  <c r="V356" i="17"/>
  <c r="T356" i="17" s="1"/>
  <c r="U357" i="17" s="1"/>
  <c r="AE357" i="17" l="1"/>
  <c r="AC357" i="17" s="1"/>
  <c r="AD357" i="17"/>
  <c r="AB357" i="17"/>
  <c r="Z357" i="17" s="1"/>
  <c r="AA357" i="17"/>
  <c r="X357" i="17"/>
  <c r="Y357" i="17"/>
  <c r="W357" i="17" s="1"/>
  <c r="AG357" i="17"/>
  <c r="AH357" i="17"/>
  <c r="AF357" i="17" s="1"/>
  <c r="S365" i="17"/>
  <c r="V357" i="17"/>
  <c r="T357" i="17" s="1"/>
  <c r="U358" i="17" s="1"/>
  <c r="AG358" i="17" l="1"/>
  <c r="AH358" i="17"/>
  <c r="AF358" i="17" s="1"/>
  <c r="X358" i="17"/>
  <c r="Y358" i="17"/>
  <c r="W358" i="17" s="1"/>
  <c r="AB358" i="17"/>
  <c r="Z358" i="17" s="1"/>
  <c r="AA358" i="17"/>
  <c r="AD358" i="17"/>
  <c r="AE358" i="17"/>
  <c r="AC358" i="17" s="1"/>
  <c r="S366" i="17"/>
  <c r="V358" i="17"/>
  <c r="T358" i="17" s="1"/>
  <c r="U359" i="17" s="1"/>
  <c r="AD359" i="17" l="1"/>
  <c r="AE359" i="17"/>
  <c r="AC359" i="17" s="1"/>
  <c r="AB359" i="17"/>
  <c r="Z359" i="17" s="1"/>
  <c r="AA359" i="17"/>
  <c r="X359" i="17"/>
  <c r="Y359" i="17"/>
  <c r="W359" i="17" s="1"/>
  <c r="AG359" i="17"/>
  <c r="AH359" i="17"/>
  <c r="AF359" i="17" s="1"/>
  <c r="S367" i="17"/>
  <c r="V359" i="17"/>
  <c r="T359" i="17" s="1"/>
  <c r="Y360" i="17" l="1"/>
  <c r="W360" i="17" s="1"/>
  <c r="X360" i="17"/>
  <c r="AE360" i="17"/>
  <c r="AC360" i="17" s="1"/>
  <c r="AD360" i="17"/>
  <c r="AH360" i="17"/>
  <c r="AF360" i="17" s="1"/>
  <c r="AG360" i="17"/>
  <c r="AB360" i="17"/>
  <c r="Z360" i="17" s="1"/>
  <c r="AA360" i="17"/>
  <c r="S368" i="17"/>
  <c r="U360" i="17"/>
  <c r="S369" i="17" s="1"/>
  <c r="V360" i="17"/>
  <c r="T360" i="17" s="1"/>
  <c r="AA361" i="17" l="1"/>
  <c r="AB361" i="17"/>
  <c r="Z361" i="17" s="1"/>
  <c r="AH361" i="17"/>
  <c r="AF361" i="17" s="1"/>
  <c r="AG361" i="17"/>
  <c r="AD361" i="17"/>
  <c r="AE361" i="17"/>
  <c r="AC361" i="17" s="1"/>
  <c r="Y361" i="17"/>
  <c r="W361" i="17" s="1"/>
  <c r="X361" i="17"/>
  <c r="U361" i="17"/>
  <c r="S370" i="17" s="1"/>
  <c r="V361" i="17"/>
  <c r="T361" i="17" s="1"/>
  <c r="U362" i="17" s="1"/>
  <c r="AD362" i="17" l="1"/>
  <c r="AE362" i="17"/>
  <c r="AC362" i="17" s="1"/>
  <c r="Y362" i="17"/>
  <c r="W362" i="17" s="1"/>
  <c r="X362" i="17"/>
  <c r="AG362" i="17"/>
  <c r="AH362" i="17"/>
  <c r="AF362" i="17" s="1"/>
  <c r="AB362" i="17"/>
  <c r="Z362" i="17" s="1"/>
  <c r="AA362" i="17"/>
  <c r="V362" i="17"/>
  <c r="T362" i="17" s="1"/>
  <c r="AB363" i="17" l="1"/>
  <c r="Z363" i="17" s="1"/>
  <c r="AA363" i="17"/>
  <c r="AG363" i="17"/>
  <c r="AH363" i="17"/>
  <c r="AF363" i="17" s="1"/>
  <c r="Y363" i="17"/>
  <c r="W363" i="17" s="1"/>
  <c r="X363" i="17"/>
  <c r="AD363" i="17"/>
  <c r="AE363" i="17"/>
  <c r="AC363" i="17" s="1"/>
  <c r="S371" i="17"/>
  <c r="U363" i="17"/>
  <c r="S372" i="17" s="1"/>
  <c r="V363" i="17"/>
  <c r="T363" i="17" s="1"/>
  <c r="U364" i="17" s="1"/>
  <c r="AE364" i="17" l="1"/>
  <c r="AC364" i="17" s="1"/>
  <c r="AD364" i="17"/>
  <c r="X364" i="17"/>
  <c r="Y364" i="17"/>
  <c r="W364" i="17" s="1"/>
  <c r="AH364" i="17"/>
  <c r="AF364" i="17" s="1"/>
  <c r="AG364" i="17"/>
  <c r="AB364" i="17"/>
  <c r="Z364" i="17" s="1"/>
  <c r="AA364" i="17"/>
  <c r="V364" i="17"/>
  <c r="T364" i="17" s="1"/>
  <c r="U365" i="17" s="1"/>
  <c r="AB365" i="17" l="1"/>
  <c r="Z365" i="17" s="1"/>
  <c r="AA365" i="17"/>
  <c r="AH365" i="17"/>
  <c r="AF365" i="17" s="1"/>
  <c r="AG365" i="17"/>
  <c r="Y365" i="17"/>
  <c r="W365" i="17" s="1"/>
  <c r="X365" i="17"/>
  <c r="AD365" i="17"/>
  <c r="AE365" i="17"/>
  <c r="AC365" i="17" s="1"/>
  <c r="S373" i="17"/>
  <c r="V365" i="17"/>
  <c r="T365" i="17" s="1"/>
  <c r="U366" i="17" s="1"/>
  <c r="AE366" i="17" l="1"/>
  <c r="AC366" i="17" s="1"/>
  <c r="AD366" i="17"/>
  <c r="Y366" i="17"/>
  <c r="W366" i="17" s="1"/>
  <c r="X366" i="17"/>
  <c r="AG366" i="17"/>
  <c r="AH366" i="17"/>
  <c r="AF366" i="17" s="1"/>
  <c r="AB366" i="17"/>
  <c r="Z366" i="17" s="1"/>
  <c r="AA366" i="17"/>
  <c r="S374" i="17"/>
  <c r="V366" i="17"/>
  <c r="T366" i="17" s="1"/>
  <c r="AB367" i="17" l="1"/>
  <c r="Z367" i="17" s="1"/>
  <c r="AA367" i="17"/>
  <c r="AG367" i="17"/>
  <c r="AH367" i="17"/>
  <c r="AF367" i="17" s="1"/>
  <c r="Y367" i="17"/>
  <c r="W367" i="17" s="1"/>
  <c r="X367" i="17"/>
  <c r="AE367" i="17"/>
  <c r="AC367" i="17" s="1"/>
  <c r="AD367" i="17"/>
  <c r="S375" i="17"/>
  <c r="U367" i="17"/>
  <c r="S376" i="17" s="1"/>
  <c r="V367" i="17"/>
  <c r="T367" i="17" s="1"/>
  <c r="U368" i="17" s="1"/>
  <c r="AE368" i="17" l="1"/>
  <c r="AC368" i="17" s="1"/>
  <c r="AD368" i="17"/>
  <c r="X368" i="17"/>
  <c r="Y368" i="17"/>
  <c r="W368" i="17" s="1"/>
  <c r="AG368" i="17"/>
  <c r="AH368" i="17"/>
  <c r="AF368" i="17" s="1"/>
  <c r="AB368" i="17"/>
  <c r="Z368" i="17" s="1"/>
  <c r="AA368" i="17"/>
  <c r="V368" i="17"/>
  <c r="T368" i="17" s="1"/>
  <c r="V369" i="17" s="1"/>
  <c r="AG369" i="17" l="1"/>
  <c r="AH369" i="17"/>
  <c r="AF369" i="17" s="1"/>
  <c r="AA369" i="17"/>
  <c r="AB369" i="17"/>
  <c r="Z369" i="17" s="1"/>
  <c r="X369" i="17"/>
  <c r="Y369" i="17"/>
  <c r="W369" i="17" s="1"/>
  <c r="AE369" i="17"/>
  <c r="AC369" i="17" s="1"/>
  <c r="AD369" i="17"/>
  <c r="S377" i="17"/>
  <c r="U369" i="17"/>
  <c r="S378" i="17" s="1"/>
  <c r="T369" i="17"/>
  <c r="U370" i="17" s="1"/>
  <c r="AE370" i="17" l="1"/>
  <c r="AC370" i="17" s="1"/>
  <c r="AD370" i="17"/>
  <c r="X370" i="17"/>
  <c r="Y370" i="17"/>
  <c r="W370" i="17" s="1"/>
  <c r="AB370" i="17"/>
  <c r="Z370" i="17" s="1"/>
  <c r="AA370" i="17"/>
  <c r="AH370" i="17"/>
  <c r="AF370" i="17" s="1"/>
  <c r="AG370" i="17"/>
  <c r="V370" i="17"/>
  <c r="T370" i="17" s="1"/>
  <c r="AG371" i="17" l="1"/>
  <c r="AH371" i="17"/>
  <c r="AF371" i="17" s="1"/>
  <c r="AB371" i="17"/>
  <c r="Z371" i="17" s="1"/>
  <c r="AA371" i="17"/>
  <c r="Y371" i="17"/>
  <c r="W371" i="17" s="1"/>
  <c r="X371" i="17"/>
  <c r="AD371" i="17"/>
  <c r="AE371" i="17"/>
  <c r="AC371" i="17" s="1"/>
  <c r="S379" i="17"/>
  <c r="U371" i="17"/>
  <c r="S380" i="17" s="1"/>
  <c r="V371" i="17"/>
  <c r="T371" i="17" s="1"/>
  <c r="AE372" i="17" l="1"/>
  <c r="AC372" i="17" s="1"/>
  <c r="AD372" i="17"/>
  <c r="X372" i="17"/>
  <c r="Y372" i="17"/>
  <c r="W372" i="17" s="1"/>
  <c r="AB372" i="17"/>
  <c r="Z372" i="17" s="1"/>
  <c r="AA372" i="17"/>
  <c r="AH372" i="17"/>
  <c r="AF372" i="17" s="1"/>
  <c r="AG372" i="17"/>
  <c r="U372" i="17"/>
  <c r="S381" i="17" s="1"/>
  <c r="V372" i="17"/>
  <c r="T372" i="17" s="1"/>
  <c r="U373" i="17" s="1"/>
  <c r="AG373" i="17" l="1"/>
  <c r="AH373" i="17"/>
  <c r="AF373" i="17" s="1"/>
  <c r="AB373" i="17"/>
  <c r="Z373" i="17" s="1"/>
  <c r="AA373" i="17"/>
  <c r="Y373" i="17"/>
  <c r="W373" i="17" s="1"/>
  <c r="X373" i="17"/>
  <c r="AD373" i="17"/>
  <c r="AE373" i="17"/>
  <c r="AC373" i="17" s="1"/>
  <c r="V373" i="17"/>
  <c r="T373" i="17" s="1"/>
  <c r="U374" i="17" s="1"/>
  <c r="AE374" i="17" l="1"/>
  <c r="AC374" i="17" s="1"/>
  <c r="AD374" i="17"/>
  <c r="Y374" i="17"/>
  <c r="W374" i="17" s="1"/>
  <c r="X374" i="17"/>
  <c r="AB374" i="17"/>
  <c r="Z374" i="17" s="1"/>
  <c r="AA374" i="17"/>
  <c r="AH374" i="17"/>
  <c r="AF374" i="17" s="1"/>
  <c r="AG374" i="17"/>
  <c r="S382" i="17"/>
  <c r="V374" i="17"/>
  <c r="T374" i="17" s="1"/>
  <c r="U375" i="17" s="1"/>
  <c r="AH375" i="17" l="1"/>
  <c r="AF375" i="17" s="1"/>
  <c r="AG375" i="17"/>
  <c r="AA375" i="17"/>
  <c r="AB375" i="17"/>
  <c r="Z375" i="17" s="1"/>
  <c r="X375" i="17"/>
  <c r="Y375" i="17"/>
  <c r="W375" i="17" s="1"/>
  <c r="AE375" i="17"/>
  <c r="AC375" i="17" s="1"/>
  <c r="AD375" i="17"/>
  <c r="S383" i="17"/>
  <c r="V375" i="17"/>
  <c r="T375" i="17" s="1"/>
  <c r="AD376" i="17" l="1"/>
  <c r="AE376" i="17"/>
  <c r="AC376" i="17" s="1"/>
  <c r="X376" i="17"/>
  <c r="Y376" i="17"/>
  <c r="W376" i="17" s="1"/>
  <c r="AA376" i="17"/>
  <c r="AB376" i="17"/>
  <c r="Z376" i="17" s="1"/>
  <c r="AH376" i="17"/>
  <c r="AF376" i="17" s="1"/>
  <c r="AG376" i="17"/>
  <c r="S384" i="17"/>
  <c r="U376" i="17"/>
  <c r="V376" i="17"/>
  <c r="T376" i="17" s="1"/>
  <c r="U377" i="17" s="1"/>
  <c r="AG377" i="17" l="1"/>
  <c r="AH377" i="17"/>
  <c r="AF377" i="17" s="1"/>
  <c r="AB377" i="17"/>
  <c r="Z377" i="17" s="1"/>
  <c r="AA377" i="17"/>
  <c r="X377" i="17"/>
  <c r="Y377" i="17"/>
  <c r="W377" i="17" s="1"/>
  <c r="AE377" i="17"/>
  <c r="AC377" i="17" s="1"/>
  <c r="AD377" i="17"/>
  <c r="S385" i="17"/>
  <c r="V377" i="17"/>
  <c r="T377" i="17" s="1"/>
  <c r="AE378" i="17" l="1"/>
  <c r="AC378" i="17" s="1"/>
  <c r="AD378" i="17"/>
  <c r="X378" i="17"/>
  <c r="Y378" i="17"/>
  <c r="W378" i="17" s="1"/>
  <c r="AB378" i="17"/>
  <c r="Z378" i="17" s="1"/>
  <c r="AA378" i="17"/>
  <c r="AG378" i="17"/>
  <c r="AH378" i="17"/>
  <c r="AF378" i="17" s="1"/>
  <c r="S386" i="17"/>
  <c r="U378" i="17"/>
  <c r="S387" i="17" s="1"/>
  <c r="V378" i="17"/>
  <c r="T378" i="17" s="1"/>
  <c r="AH379" i="17" l="1"/>
  <c r="AF379" i="17" s="1"/>
  <c r="AG379" i="17"/>
  <c r="AB379" i="17"/>
  <c r="Z379" i="17" s="1"/>
  <c r="AA379" i="17"/>
  <c r="Y379" i="17"/>
  <c r="W379" i="17" s="1"/>
  <c r="X379" i="17"/>
  <c r="AE379" i="17"/>
  <c r="AC379" i="17" s="1"/>
  <c r="AD379" i="17"/>
  <c r="U379" i="17"/>
  <c r="S388" i="17" s="1"/>
  <c r="V379" i="17"/>
  <c r="T379" i="17" s="1"/>
  <c r="V380" i="17" s="1"/>
  <c r="AE380" i="17" l="1"/>
  <c r="AC380" i="17" s="1"/>
  <c r="AD380" i="17"/>
  <c r="Y380" i="17"/>
  <c r="W380" i="17" s="1"/>
  <c r="X380" i="17"/>
  <c r="AA380" i="17"/>
  <c r="AB380" i="17"/>
  <c r="Z380" i="17" s="1"/>
  <c r="AH380" i="17"/>
  <c r="AF380" i="17" s="1"/>
  <c r="AG380" i="17"/>
  <c r="U380" i="17"/>
  <c r="S389" i="17" s="1"/>
  <c r="T380" i="17"/>
  <c r="V381" i="17" s="1"/>
  <c r="AB381" i="17" l="1"/>
  <c r="Z381" i="17" s="1"/>
  <c r="AA381" i="17"/>
  <c r="AH381" i="17"/>
  <c r="AF381" i="17" s="1"/>
  <c r="AG381" i="17"/>
  <c r="X381" i="17"/>
  <c r="Y381" i="17"/>
  <c r="W381" i="17" s="1"/>
  <c r="AE381" i="17"/>
  <c r="AC381" i="17" s="1"/>
  <c r="AD381" i="17"/>
  <c r="U381" i="17"/>
  <c r="S390" i="17" s="1"/>
  <c r="T381" i="17"/>
  <c r="U382" i="17" s="1"/>
  <c r="X382" i="17" l="1"/>
  <c r="Y382" i="17"/>
  <c r="W382" i="17" s="1"/>
  <c r="AE382" i="17"/>
  <c r="AC382" i="17" s="1"/>
  <c r="AD382" i="17"/>
  <c r="AH382" i="17"/>
  <c r="AF382" i="17" s="1"/>
  <c r="AG382" i="17"/>
  <c r="AB382" i="17"/>
  <c r="Z382" i="17" s="1"/>
  <c r="AA382" i="17"/>
  <c r="V382" i="17"/>
  <c r="T382" i="17" s="1"/>
  <c r="AB383" i="17" l="1"/>
  <c r="Z383" i="17" s="1"/>
  <c r="AA383" i="17"/>
  <c r="AG383" i="17"/>
  <c r="AH383" i="17"/>
  <c r="AF383" i="17" s="1"/>
  <c r="AE383" i="17"/>
  <c r="AC383" i="17" s="1"/>
  <c r="AD383" i="17"/>
  <c r="X383" i="17"/>
  <c r="Y383" i="17"/>
  <c r="W383" i="17" s="1"/>
  <c r="S391" i="17"/>
  <c r="U383" i="17"/>
  <c r="S392" i="17" s="1"/>
  <c r="V383" i="17"/>
  <c r="T383" i="17" s="1"/>
  <c r="U384" i="17" s="1"/>
  <c r="Y384" i="17" l="1"/>
  <c r="W384" i="17" s="1"/>
  <c r="X384" i="17"/>
  <c r="AD384" i="17"/>
  <c r="AE384" i="17"/>
  <c r="AC384" i="17" s="1"/>
  <c r="AG384" i="17"/>
  <c r="AH384" i="17"/>
  <c r="AF384" i="17" s="1"/>
  <c r="AA384" i="17"/>
  <c r="AB384" i="17"/>
  <c r="Z384" i="17" s="1"/>
  <c r="V384" i="17"/>
  <c r="T384" i="17" s="1"/>
  <c r="U385" i="17" s="1"/>
  <c r="AG385" i="17" l="1"/>
  <c r="AH385" i="17"/>
  <c r="AF385" i="17" s="1"/>
  <c r="AB385" i="17"/>
  <c r="Z385" i="17" s="1"/>
  <c r="AA385" i="17"/>
  <c r="AD385" i="17"/>
  <c r="AE385" i="17"/>
  <c r="AC385" i="17" s="1"/>
  <c r="Y385" i="17"/>
  <c r="W385" i="17" s="1"/>
  <c r="X385" i="17"/>
  <c r="S393" i="17"/>
  <c r="V385" i="17"/>
  <c r="T385" i="17" s="1"/>
  <c r="U386" i="17" s="1"/>
  <c r="Y386" i="17" l="1"/>
  <c r="W386" i="17" s="1"/>
  <c r="X386" i="17"/>
  <c r="AD386" i="17"/>
  <c r="AE386" i="17"/>
  <c r="AC386" i="17" s="1"/>
  <c r="AB386" i="17"/>
  <c r="Z386" i="17" s="1"/>
  <c r="AA386" i="17"/>
  <c r="AH386" i="17"/>
  <c r="AF386" i="17" s="1"/>
  <c r="AG386" i="17"/>
  <c r="S394" i="17"/>
  <c r="V386" i="17"/>
  <c r="T386" i="17" s="1"/>
  <c r="U387" i="17" s="1"/>
  <c r="AG387" i="17" l="1"/>
  <c r="AH387" i="17"/>
  <c r="AF387" i="17" s="1"/>
  <c r="AB387" i="17"/>
  <c r="Z387" i="17" s="1"/>
  <c r="AA387" i="17"/>
  <c r="AD387" i="17"/>
  <c r="AE387" i="17"/>
  <c r="AC387" i="17" s="1"/>
  <c r="X387" i="17"/>
  <c r="Y387" i="17"/>
  <c r="W387" i="17" s="1"/>
  <c r="S395" i="17"/>
  <c r="V387" i="17"/>
  <c r="T387" i="17" s="1"/>
  <c r="U388" i="17" s="1"/>
  <c r="X388" i="17" l="1"/>
  <c r="Y388" i="17"/>
  <c r="W388" i="17" s="1"/>
  <c r="AD388" i="17"/>
  <c r="AE388" i="17"/>
  <c r="AC388" i="17" s="1"/>
  <c r="AA388" i="17"/>
  <c r="AB388" i="17"/>
  <c r="Z388" i="17" s="1"/>
  <c r="AH388" i="17"/>
  <c r="AF388" i="17" s="1"/>
  <c r="AG388" i="17"/>
  <c r="S396" i="17"/>
  <c r="V388" i="17"/>
  <c r="T388" i="17" s="1"/>
  <c r="AH389" i="17" l="1"/>
  <c r="AF389" i="17" s="1"/>
  <c r="AG389" i="17"/>
  <c r="AB389" i="17"/>
  <c r="Z389" i="17" s="1"/>
  <c r="AA389" i="17"/>
  <c r="AE389" i="17"/>
  <c r="AC389" i="17" s="1"/>
  <c r="AD389" i="17"/>
  <c r="Y389" i="17"/>
  <c r="W389" i="17" s="1"/>
  <c r="X389" i="17"/>
  <c r="S397" i="17"/>
  <c r="U389" i="17"/>
  <c r="S398" i="17" s="1"/>
  <c r="V389" i="17"/>
  <c r="T389" i="17" s="1"/>
  <c r="Y390" i="17" l="1"/>
  <c r="W390" i="17" s="1"/>
  <c r="X390" i="17"/>
  <c r="AE390" i="17"/>
  <c r="AC390" i="17" s="1"/>
  <c r="AD390" i="17"/>
  <c r="AA390" i="17"/>
  <c r="AB390" i="17"/>
  <c r="Z390" i="17" s="1"/>
  <c r="AH390" i="17"/>
  <c r="AF390" i="17" s="1"/>
  <c r="AG390" i="17"/>
  <c r="U390" i="17"/>
  <c r="S399" i="17" s="1"/>
  <c r="V390" i="17"/>
  <c r="T390" i="17" s="1"/>
  <c r="U391" i="17" s="1"/>
  <c r="AA391" i="17" l="1"/>
  <c r="AB391" i="17"/>
  <c r="Z391" i="17" s="1"/>
  <c r="AH391" i="17"/>
  <c r="AF391" i="17" s="1"/>
  <c r="AG391" i="17"/>
  <c r="AD391" i="17"/>
  <c r="AE391" i="17"/>
  <c r="AC391" i="17" s="1"/>
  <c r="X391" i="17"/>
  <c r="Y391" i="17"/>
  <c r="W391" i="17" s="1"/>
  <c r="V391" i="17"/>
  <c r="T391" i="17" s="1"/>
  <c r="U392" i="17" s="1"/>
  <c r="AD392" i="17" l="1"/>
  <c r="AE392" i="17"/>
  <c r="AC392" i="17" s="1"/>
  <c r="X392" i="17"/>
  <c r="Y392" i="17"/>
  <c r="W392" i="17" s="1"/>
  <c r="AH392" i="17"/>
  <c r="AF392" i="17" s="1"/>
  <c r="AG392" i="17"/>
  <c r="AB392" i="17"/>
  <c r="Z392" i="17" s="1"/>
  <c r="AA392" i="17"/>
  <c r="S400" i="17"/>
  <c r="V392" i="17"/>
  <c r="T392" i="17" s="1"/>
  <c r="U393" i="17" s="1"/>
  <c r="AB393" i="17" l="1"/>
  <c r="Z393" i="17" s="1"/>
  <c r="AA393" i="17"/>
  <c r="AH393" i="17"/>
  <c r="AF393" i="17" s="1"/>
  <c r="AG393" i="17"/>
  <c r="X393" i="17"/>
  <c r="Y393" i="17"/>
  <c r="W393" i="17" s="1"/>
  <c r="AE393" i="17"/>
  <c r="AC393" i="17" s="1"/>
  <c r="AD393" i="17"/>
  <c r="S401" i="17"/>
  <c r="V393" i="17"/>
  <c r="T393" i="17" s="1"/>
  <c r="AE394" i="17" l="1"/>
  <c r="AC394" i="17" s="1"/>
  <c r="AD394" i="17"/>
  <c r="Y394" i="17"/>
  <c r="W394" i="17" s="1"/>
  <c r="X394" i="17"/>
  <c r="AH394" i="17"/>
  <c r="AF394" i="17" s="1"/>
  <c r="AG394" i="17"/>
  <c r="AB394" i="17"/>
  <c r="Z394" i="17" s="1"/>
  <c r="AA394" i="17"/>
  <c r="S402" i="17"/>
  <c r="U394" i="17"/>
  <c r="S403" i="17" s="1"/>
  <c r="V394" i="17"/>
  <c r="T394" i="17" s="1"/>
  <c r="U395" i="17" s="1"/>
  <c r="AB395" i="17" l="1"/>
  <c r="Z395" i="17" s="1"/>
  <c r="AA395" i="17"/>
  <c r="AG395" i="17"/>
  <c r="AH395" i="17"/>
  <c r="AF395" i="17" s="1"/>
  <c r="Y395" i="17"/>
  <c r="W395" i="17" s="1"/>
  <c r="X395" i="17"/>
  <c r="AE395" i="17"/>
  <c r="AC395" i="17" s="1"/>
  <c r="AD395" i="17"/>
  <c r="V395" i="17"/>
  <c r="T395" i="17" s="1"/>
  <c r="AE396" i="17" l="1"/>
  <c r="AC396" i="17" s="1"/>
  <c r="AD396" i="17"/>
  <c r="Y396" i="17"/>
  <c r="W396" i="17" s="1"/>
  <c r="X396" i="17"/>
  <c r="AG396" i="17"/>
  <c r="AH396" i="17"/>
  <c r="AF396" i="17" s="1"/>
  <c r="AA396" i="17"/>
  <c r="AB396" i="17"/>
  <c r="Z396" i="17" s="1"/>
  <c r="S404" i="17"/>
  <c r="V396" i="17"/>
  <c r="T396" i="17" s="1"/>
  <c r="U397" i="17" s="1"/>
  <c r="U396" i="17"/>
  <c r="S405" i="17" s="1"/>
  <c r="AA397" i="17" l="1"/>
  <c r="AB397" i="17"/>
  <c r="Z397" i="17" s="1"/>
  <c r="AH397" i="17"/>
  <c r="AF397" i="17" s="1"/>
  <c r="AG397" i="17"/>
  <c r="X397" i="17"/>
  <c r="Y397" i="17"/>
  <c r="W397" i="17" s="1"/>
  <c r="AD397" i="17"/>
  <c r="AE397" i="17"/>
  <c r="AC397" i="17" s="1"/>
  <c r="V397" i="17"/>
  <c r="T397" i="17" s="1"/>
  <c r="X398" i="17" l="1"/>
  <c r="Y398" i="17"/>
  <c r="W398" i="17" s="1"/>
  <c r="AD398" i="17"/>
  <c r="AE398" i="17"/>
  <c r="AC398" i="17" s="1"/>
  <c r="AH398" i="17"/>
  <c r="AF398" i="17" s="1"/>
  <c r="AG398" i="17"/>
  <c r="AB398" i="17"/>
  <c r="Z398" i="17" s="1"/>
  <c r="AA398" i="17"/>
  <c r="S406" i="17"/>
  <c r="U398" i="17"/>
  <c r="S407" i="17" s="1"/>
  <c r="V398" i="17"/>
  <c r="T398" i="17" s="1"/>
  <c r="U399" i="17" s="1"/>
  <c r="AB399" i="17" l="1"/>
  <c r="Z399" i="17" s="1"/>
  <c r="AA399" i="17"/>
  <c r="AH399" i="17"/>
  <c r="AF399" i="17" s="1"/>
  <c r="AG399" i="17"/>
  <c r="AE399" i="17"/>
  <c r="AC399" i="17" s="1"/>
  <c r="AD399" i="17"/>
  <c r="X399" i="17"/>
  <c r="Y399" i="17"/>
  <c r="W399" i="17" s="1"/>
  <c r="V399" i="17"/>
  <c r="T399" i="17" s="1"/>
  <c r="X400" i="17" l="1"/>
  <c r="Y400" i="17"/>
  <c r="W400" i="17" s="1"/>
  <c r="AE400" i="17"/>
  <c r="AC400" i="17" s="1"/>
  <c r="AD400" i="17"/>
  <c r="AH400" i="17"/>
  <c r="AF400" i="17" s="1"/>
  <c r="AG400" i="17"/>
  <c r="AA400" i="17"/>
  <c r="AB400" i="17"/>
  <c r="Z400" i="17" s="1"/>
  <c r="S408" i="17"/>
  <c r="U400" i="17"/>
  <c r="S409" i="17" s="1"/>
  <c r="V400" i="17"/>
  <c r="T400" i="17" s="1"/>
  <c r="U401" i="17" s="1"/>
  <c r="AB401" i="17" l="1"/>
  <c r="Z401" i="17" s="1"/>
  <c r="AA401" i="17"/>
  <c r="AG401" i="17"/>
  <c r="AH401" i="17"/>
  <c r="AF401" i="17" s="1"/>
  <c r="AD401" i="17"/>
  <c r="AE401" i="17"/>
  <c r="AC401" i="17" s="1"/>
  <c r="X401" i="17"/>
  <c r="Y401" i="17"/>
  <c r="W401" i="17" s="1"/>
  <c r="V401" i="17"/>
  <c r="T401" i="17" s="1"/>
  <c r="U402" i="17" s="1"/>
  <c r="AE402" i="17" l="1"/>
  <c r="AC402" i="17" s="1"/>
  <c r="AD402" i="17"/>
  <c r="Y402" i="17"/>
  <c r="W402" i="17" s="1"/>
  <c r="X402" i="17"/>
  <c r="AG402" i="17"/>
  <c r="AH402" i="17"/>
  <c r="AF402" i="17" s="1"/>
  <c r="AA402" i="17"/>
  <c r="AB402" i="17"/>
  <c r="Z402" i="17" s="1"/>
  <c r="S410" i="17"/>
  <c r="V402" i="17"/>
  <c r="T402" i="17" s="1"/>
  <c r="AB403" i="17" l="1"/>
  <c r="Z403" i="17" s="1"/>
  <c r="AA403" i="17"/>
  <c r="AH403" i="17"/>
  <c r="AF403" i="17" s="1"/>
  <c r="AG403" i="17"/>
  <c r="Y403" i="17"/>
  <c r="W403" i="17" s="1"/>
  <c r="X403" i="17"/>
  <c r="AE403" i="17"/>
  <c r="AC403" i="17" s="1"/>
  <c r="AD403" i="17"/>
  <c r="S411" i="17"/>
  <c r="U403" i="17"/>
  <c r="V403" i="17"/>
  <c r="T403" i="17" s="1"/>
  <c r="U404" i="17" s="1"/>
  <c r="AD404" i="17" l="1"/>
  <c r="AE404" i="17"/>
  <c r="AC404" i="17" s="1"/>
  <c r="X404" i="17"/>
  <c r="Y404" i="17"/>
  <c r="W404" i="17" s="1"/>
  <c r="AG404" i="17"/>
  <c r="AH404" i="17"/>
  <c r="AF404" i="17" s="1"/>
  <c r="AA404" i="17"/>
  <c r="AB404" i="17"/>
  <c r="Z404" i="17" s="1"/>
  <c r="S412" i="17"/>
  <c r="V404" i="17"/>
  <c r="T404" i="17" s="1"/>
  <c r="V405" i="17" s="1"/>
  <c r="T405" i="17" s="1"/>
  <c r="AB405" i="17" l="1"/>
  <c r="Z405" i="17" s="1"/>
  <c r="AA405" i="17"/>
  <c r="AG405" i="17"/>
  <c r="AH405" i="17"/>
  <c r="AF405" i="17" s="1"/>
  <c r="Y405" i="17"/>
  <c r="W405" i="17" s="1"/>
  <c r="X405" i="17"/>
  <c r="AD405" i="17"/>
  <c r="AE405" i="17"/>
  <c r="AC405" i="17" s="1"/>
  <c r="S413" i="17"/>
  <c r="U406" i="17"/>
  <c r="U405" i="17"/>
  <c r="S414" i="17" s="1"/>
  <c r="V406" i="17"/>
  <c r="AE406" i="17" l="1"/>
  <c r="AC406" i="17" s="1"/>
  <c r="AD406" i="17"/>
  <c r="X406" i="17"/>
  <c r="Y406" i="17"/>
  <c r="W406" i="17" s="1"/>
  <c r="AG406" i="17"/>
  <c r="AH406" i="17"/>
  <c r="AF406" i="17" s="1"/>
  <c r="AA406" i="17"/>
  <c r="AB406" i="17"/>
  <c r="Z406" i="17" s="1"/>
  <c r="S415" i="17"/>
  <c r="T406" i="17"/>
  <c r="U407" i="17" s="1"/>
  <c r="AB407" i="17" l="1"/>
  <c r="Z407" i="17" s="1"/>
  <c r="AA407" i="17"/>
  <c r="AG407" i="17"/>
  <c r="AH407" i="17"/>
  <c r="AF407" i="17" s="1"/>
  <c r="X407" i="17"/>
  <c r="Y407" i="17"/>
  <c r="W407" i="17" s="1"/>
  <c r="AD407" i="17"/>
  <c r="AE407" i="17"/>
  <c r="AC407" i="17" s="1"/>
  <c r="V407" i="17"/>
  <c r="T407" i="17" s="1"/>
  <c r="AE408" i="17" l="1"/>
  <c r="AC408" i="17" s="1"/>
  <c r="AD408" i="17"/>
  <c r="X408" i="17"/>
  <c r="Y408" i="17"/>
  <c r="W408" i="17" s="1"/>
  <c r="AG408" i="17"/>
  <c r="AH408" i="17"/>
  <c r="AF408" i="17" s="1"/>
  <c r="AA408" i="17"/>
  <c r="AB408" i="17"/>
  <c r="Z408" i="17" s="1"/>
  <c r="S416" i="17"/>
  <c r="V408" i="17"/>
  <c r="T408" i="17" s="1"/>
  <c r="V409" i="17" s="1"/>
  <c r="U408" i="17"/>
  <c r="S417" i="17" s="1"/>
  <c r="AB409" i="17" l="1"/>
  <c r="Z409" i="17" s="1"/>
  <c r="AA409" i="17"/>
  <c r="AH409" i="17"/>
  <c r="AF409" i="17" s="1"/>
  <c r="AG409" i="17"/>
  <c r="X409" i="17"/>
  <c r="Y409" i="17"/>
  <c r="W409" i="17" s="1"/>
  <c r="AE409" i="17"/>
  <c r="AC409" i="17" s="1"/>
  <c r="AD409" i="17"/>
  <c r="U409" i="17"/>
  <c r="S418" i="17" s="1"/>
  <c r="T409" i="17"/>
  <c r="V410" i="17" s="1"/>
  <c r="T410" i="17" s="1"/>
  <c r="X410" i="17" l="1"/>
  <c r="Y410" i="17"/>
  <c r="W410" i="17" s="1"/>
  <c r="AE410" i="17"/>
  <c r="AC410" i="17" s="1"/>
  <c r="AD410" i="17"/>
  <c r="AG410" i="17"/>
  <c r="AH410" i="17"/>
  <c r="AF410" i="17" s="1"/>
  <c r="AA410" i="17"/>
  <c r="AB410" i="17"/>
  <c r="Z410" i="17" s="1"/>
  <c r="U411" i="17"/>
  <c r="U410" i="17"/>
  <c r="S419" i="17" s="1"/>
  <c r="V411" i="17"/>
  <c r="AB411" i="17" l="1"/>
  <c r="Z411" i="17" s="1"/>
  <c r="AA411" i="17"/>
  <c r="AG411" i="17"/>
  <c r="AH411" i="17"/>
  <c r="AF411" i="17" s="1"/>
  <c r="AE411" i="17"/>
  <c r="AC411" i="17" s="1"/>
  <c r="AD411" i="17"/>
  <c r="X411" i="17"/>
  <c r="Y411" i="17"/>
  <c r="W411" i="17" s="1"/>
  <c r="S420" i="17"/>
  <c r="T411" i="17"/>
  <c r="U412" i="17" s="1"/>
  <c r="X412" i="17" l="1"/>
  <c r="Y412" i="17"/>
  <c r="W412" i="17" s="1"/>
  <c r="AE412" i="17"/>
  <c r="AC412" i="17" s="1"/>
  <c r="AD412" i="17"/>
  <c r="AH412" i="17"/>
  <c r="AF412" i="17" s="1"/>
  <c r="AG412" i="17"/>
  <c r="AB412" i="17"/>
  <c r="Z412" i="17" s="1"/>
  <c r="AA412" i="17"/>
  <c r="V412" i="17"/>
  <c r="T412" i="17" s="1"/>
  <c r="U413" i="17" s="1"/>
  <c r="AB413" i="17" l="1"/>
  <c r="Z413" i="17" s="1"/>
  <c r="AA413" i="17"/>
  <c r="AH413" i="17"/>
  <c r="AF413" i="17" s="1"/>
  <c r="AG413" i="17"/>
  <c r="AE413" i="17"/>
  <c r="AC413" i="17" s="1"/>
  <c r="AD413" i="17"/>
  <c r="X413" i="17"/>
  <c r="Y413" i="17"/>
  <c r="W413" i="17" s="1"/>
  <c r="S421" i="17"/>
  <c r="V413" i="17"/>
  <c r="T413" i="17" s="1"/>
  <c r="U414" i="17" s="1"/>
  <c r="AE414" i="17" l="1"/>
  <c r="AC414" i="17" s="1"/>
  <c r="AD414" i="17"/>
  <c r="Y414" i="17"/>
  <c r="W414" i="17" s="1"/>
  <c r="X414" i="17"/>
  <c r="AG414" i="17"/>
  <c r="AH414" i="17"/>
  <c r="AF414" i="17" s="1"/>
  <c r="AB414" i="17"/>
  <c r="Z414" i="17" s="1"/>
  <c r="AA414" i="17"/>
  <c r="S422" i="17"/>
  <c r="V414" i="17"/>
  <c r="T414" i="17" s="1"/>
  <c r="V415" i="17" s="1"/>
  <c r="AA415" i="17" l="1"/>
  <c r="AB415" i="17"/>
  <c r="Z415" i="17" s="1"/>
  <c r="AH415" i="17"/>
  <c r="AF415" i="17" s="1"/>
  <c r="AG415" i="17"/>
  <c r="Y415" i="17"/>
  <c r="W415" i="17" s="1"/>
  <c r="X415" i="17"/>
  <c r="AE415" i="17"/>
  <c r="AC415" i="17" s="1"/>
  <c r="AD415" i="17"/>
  <c r="S423" i="17"/>
  <c r="U415" i="17"/>
  <c r="S424" i="17" s="1"/>
  <c r="T415" i="17"/>
  <c r="V416" i="17" s="1"/>
  <c r="AD416" i="17" l="1"/>
  <c r="AE416" i="17"/>
  <c r="AC416" i="17" s="1"/>
  <c r="Y416" i="17"/>
  <c r="W416" i="17" s="1"/>
  <c r="X416" i="17"/>
  <c r="AG416" i="17"/>
  <c r="AH416" i="17"/>
  <c r="AF416" i="17" s="1"/>
  <c r="AA416" i="17"/>
  <c r="AB416" i="17"/>
  <c r="Z416" i="17" s="1"/>
  <c r="U416" i="17"/>
  <c r="S425" i="17" s="1"/>
  <c r="T416" i="17"/>
  <c r="U417" i="17" s="1"/>
  <c r="AH417" i="17" l="1"/>
  <c r="AF417" i="17" s="1"/>
  <c r="AG417" i="17"/>
  <c r="AA417" i="17"/>
  <c r="AB417" i="17"/>
  <c r="Z417" i="17" s="1"/>
  <c r="Y417" i="17"/>
  <c r="W417" i="17" s="1"/>
  <c r="X417" i="17"/>
  <c r="AE417" i="17"/>
  <c r="AC417" i="17" s="1"/>
  <c r="AD417" i="17"/>
  <c r="V417" i="17"/>
  <c r="T417" i="17" s="1"/>
  <c r="AD418" i="17" l="1"/>
  <c r="AE418" i="17"/>
  <c r="AC418" i="17" s="1"/>
  <c r="Y418" i="17"/>
  <c r="W418" i="17" s="1"/>
  <c r="X418" i="17"/>
  <c r="AB418" i="17"/>
  <c r="Z418" i="17" s="1"/>
  <c r="AA418" i="17"/>
  <c r="AH418" i="17"/>
  <c r="AF418" i="17" s="1"/>
  <c r="AG418" i="17"/>
  <c r="S426" i="17"/>
  <c r="U418" i="17"/>
  <c r="S427" i="17" s="1"/>
  <c r="V418" i="17"/>
  <c r="T418" i="17" s="1"/>
  <c r="U419" i="17" s="1"/>
  <c r="AG419" i="17" l="1"/>
  <c r="AH419" i="17"/>
  <c r="AF419" i="17" s="1"/>
  <c r="AB419" i="17"/>
  <c r="Z419" i="17" s="1"/>
  <c r="AA419" i="17"/>
  <c r="Y419" i="17"/>
  <c r="W419" i="17" s="1"/>
  <c r="X419" i="17"/>
  <c r="AE419" i="17"/>
  <c r="AC419" i="17" s="1"/>
  <c r="AD419" i="17"/>
  <c r="V419" i="17"/>
  <c r="T419" i="17" s="1"/>
  <c r="U420" i="17" s="1"/>
  <c r="AE420" i="17" l="1"/>
  <c r="AC420" i="17" s="1"/>
  <c r="AD420" i="17"/>
  <c r="X420" i="17"/>
  <c r="Y420" i="17"/>
  <c r="W420" i="17" s="1"/>
  <c r="AB420" i="17"/>
  <c r="Z420" i="17" s="1"/>
  <c r="AA420" i="17"/>
  <c r="AG420" i="17"/>
  <c r="AH420" i="17"/>
  <c r="AF420" i="17" s="1"/>
  <c r="S428" i="17"/>
  <c r="V420" i="17"/>
  <c r="S429" i="17" s="1"/>
  <c r="AG421" i="17" l="1"/>
  <c r="AH421" i="17"/>
  <c r="AF421" i="17" s="1"/>
  <c r="T420" i="17"/>
  <c r="U421" i="17" s="1"/>
  <c r="AB421" i="17"/>
  <c r="Z421" i="17" s="1"/>
  <c r="AA421" i="17"/>
  <c r="X421" i="17"/>
  <c r="Y421" i="17"/>
  <c r="W421" i="17" s="1"/>
  <c r="AE421" i="17"/>
  <c r="AC421" i="17" s="1"/>
  <c r="AD421" i="17"/>
  <c r="V421" i="17"/>
  <c r="T421" i="17" s="1"/>
  <c r="V422" i="17" s="1"/>
  <c r="AE422" i="17" l="1"/>
  <c r="AC422" i="17" s="1"/>
  <c r="AD422" i="17"/>
  <c r="X422" i="17"/>
  <c r="Y422" i="17"/>
  <c r="W422" i="17" s="1"/>
  <c r="AB422" i="17"/>
  <c r="Z422" i="17" s="1"/>
  <c r="AA422" i="17"/>
  <c r="AG422" i="17"/>
  <c r="AH422" i="17"/>
  <c r="AF422" i="17" s="1"/>
  <c r="S430" i="17"/>
  <c r="U422" i="17"/>
  <c r="S431" i="17" s="1"/>
  <c r="T422" i="17"/>
  <c r="U423" i="17" s="1"/>
  <c r="AH423" i="17" l="1"/>
  <c r="AF423" i="17" s="1"/>
  <c r="AG423" i="17"/>
  <c r="AB423" i="17"/>
  <c r="Z423" i="17" s="1"/>
  <c r="AA423" i="17"/>
  <c r="Y423" i="17"/>
  <c r="W423" i="17" s="1"/>
  <c r="X423" i="17"/>
  <c r="AD423" i="17"/>
  <c r="AE423" i="17"/>
  <c r="AC423" i="17" s="1"/>
  <c r="V423" i="17"/>
  <c r="S432" i="17" s="1"/>
  <c r="AE424" i="17" l="1"/>
  <c r="AC424" i="17" s="1"/>
  <c r="AD424" i="17"/>
  <c r="T423" i="17"/>
  <c r="U424" i="17" s="1"/>
  <c r="Y424" i="17"/>
  <c r="W424" i="17" s="1"/>
  <c r="X424" i="17"/>
  <c r="AA424" i="17"/>
  <c r="AB424" i="17"/>
  <c r="Z424" i="17" s="1"/>
  <c r="AG424" i="17"/>
  <c r="AH424" i="17"/>
  <c r="AF424" i="17" s="1"/>
  <c r="V424" i="17"/>
  <c r="T424" i="17" s="1"/>
  <c r="U425" i="17" s="1"/>
  <c r="AH425" i="17" l="1"/>
  <c r="AF425" i="17" s="1"/>
  <c r="AG425" i="17"/>
  <c r="AB425" i="17"/>
  <c r="Z425" i="17" s="1"/>
  <c r="AA425" i="17"/>
  <c r="Y425" i="17"/>
  <c r="W425" i="17" s="1"/>
  <c r="X425" i="17"/>
  <c r="AD425" i="17"/>
  <c r="AE425" i="17"/>
  <c r="AC425" i="17" s="1"/>
  <c r="S433" i="17"/>
  <c r="V425" i="17"/>
  <c r="T425" i="17" s="1"/>
  <c r="U426" i="17" s="1"/>
  <c r="AE426" i="17" l="1"/>
  <c r="AC426" i="17" s="1"/>
  <c r="AD426" i="17"/>
  <c r="X426" i="17"/>
  <c r="Y426" i="17"/>
  <c r="W426" i="17" s="1"/>
  <c r="AA426" i="17"/>
  <c r="AB426" i="17"/>
  <c r="Z426" i="17" s="1"/>
  <c r="AH426" i="17"/>
  <c r="AF426" i="17" s="1"/>
  <c r="AG426" i="17"/>
  <c r="S434" i="17"/>
  <c r="V426" i="17"/>
  <c r="T426" i="17" s="1"/>
  <c r="AG427" i="17" l="1"/>
  <c r="AH427" i="17"/>
  <c r="AF427" i="17" s="1"/>
  <c r="AB427" i="17"/>
  <c r="Z427" i="17" s="1"/>
  <c r="AA427" i="17"/>
  <c r="X427" i="17"/>
  <c r="Y427" i="17"/>
  <c r="W427" i="17" s="1"/>
  <c r="AD427" i="17"/>
  <c r="AE427" i="17"/>
  <c r="AC427" i="17" s="1"/>
  <c r="S435" i="17"/>
  <c r="U427" i="17"/>
  <c r="V427" i="17"/>
  <c r="T427" i="17" s="1"/>
  <c r="AE428" i="17" l="1"/>
  <c r="AC428" i="17" s="1"/>
  <c r="AD428" i="17"/>
  <c r="X428" i="17"/>
  <c r="Y428" i="17"/>
  <c r="W428" i="17" s="1"/>
  <c r="AA428" i="17"/>
  <c r="AB428" i="17"/>
  <c r="Z428" i="17" s="1"/>
  <c r="AH428" i="17"/>
  <c r="AF428" i="17" s="1"/>
  <c r="AG428" i="17"/>
  <c r="S436" i="17"/>
  <c r="U428" i="17"/>
  <c r="S437" i="17" s="1"/>
  <c r="V428" i="17"/>
  <c r="T428" i="17" s="1"/>
  <c r="U429" i="17" s="1"/>
  <c r="AH429" i="17" l="1"/>
  <c r="AF429" i="17" s="1"/>
  <c r="AG429" i="17"/>
  <c r="AB429" i="17"/>
  <c r="Z429" i="17" s="1"/>
  <c r="AA429" i="17"/>
  <c r="X429" i="17"/>
  <c r="Y429" i="17"/>
  <c r="W429" i="17" s="1"/>
  <c r="AE429" i="17"/>
  <c r="AC429" i="17" s="1"/>
  <c r="AD429" i="17"/>
  <c r="V429" i="17"/>
  <c r="T429" i="17" s="1"/>
  <c r="U430" i="17" s="1"/>
  <c r="AE430" i="17" l="1"/>
  <c r="AC430" i="17" s="1"/>
  <c r="AD430" i="17"/>
  <c r="X430" i="17"/>
  <c r="Y430" i="17"/>
  <c r="W430" i="17" s="1"/>
  <c r="AA430" i="17"/>
  <c r="AB430" i="17"/>
  <c r="Z430" i="17" s="1"/>
  <c r="AH430" i="17"/>
  <c r="AF430" i="17" s="1"/>
  <c r="AG430" i="17"/>
  <c r="S438" i="17"/>
  <c r="V430" i="17"/>
  <c r="T430" i="17" s="1"/>
  <c r="AH431" i="17" l="1"/>
  <c r="AF431" i="17" s="1"/>
  <c r="AG431" i="17"/>
  <c r="AB431" i="17"/>
  <c r="Z431" i="17" s="1"/>
  <c r="AA431" i="17"/>
  <c r="Y431" i="17"/>
  <c r="W431" i="17" s="1"/>
  <c r="X431" i="17"/>
  <c r="AE431" i="17"/>
  <c r="AC431" i="17" s="1"/>
  <c r="AD431" i="17"/>
  <c r="S439" i="17"/>
  <c r="U431" i="17"/>
  <c r="S440" i="17" s="1"/>
  <c r="V431" i="17"/>
  <c r="T431" i="17" s="1"/>
  <c r="U432" i="17" s="1"/>
  <c r="AE432" i="17" l="1"/>
  <c r="AC432" i="17" s="1"/>
  <c r="AD432" i="17"/>
  <c r="Y432" i="17"/>
  <c r="W432" i="17" s="1"/>
  <c r="X432" i="17"/>
  <c r="AA432" i="17"/>
  <c r="AB432" i="17"/>
  <c r="Z432" i="17" s="1"/>
  <c r="AH432" i="17"/>
  <c r="AF432" i="17" s="1"/>
  <c r="AG432" i="17"/>
  <c r="V432" i="17"/>
  <c r="T432" i="17" s="1"/>
  <c r="V433" i="17" s="1"/>
  <c r="AB433" i="17" l="1"/>
  <c r="Z433" i="17" s="1"/>
  <c r="AA433" i="17"/>
  <c r="AG433" i="17"/>
  <c r="AH433" i="17"/>
  <c r="AF433" i="17" s="1"/>
  <c r="Y433" i="17"/>
  <c r="W433" i="17" s="1"/>
  <c r="X433" i="17"/>
  <c r="AD433" i="17"/>
  <c r="AE433" i="17"/>
  <c r="AC433" i="17" s="1"/>
  <c r="S441" i="17"/>
  <c r="U433" i="17"/>
  <c r="S442" i="17" s="1"/>
  <c r="T433" i="17"/>
  <c r="U434" i="17" s="1"/>
  <c r="AD434" i="17" l="1"/>
  <c r="AE434" i="17"/>
  <c r="AC434" i="17" s="1"/>
  <c r="Y434" i="17"/>
  <c r="W434" i="17" s="1"/>
  <c r="X434" i="17"/>
  <c r="AG434" i="17"/>
  <c r="AH434" i="17"/>
  <c r="AF434" i="17" s="1"/>
  <c r="AB434" i="17"/>
  <c r="Z434" i="17" s="1"/>
  <c r="AA434" i="17"/>
  <c r="V434" i="17"/>
  <c r="S443" i="17" s="1"/>
  <c r="T434" i="17" l="1"/>
  <c r="V435" i="17" s="1"/>
  <c r="T435" i="17" s="1"/>
  <c r="AA435" i="17"/>
  <c r="AB435" i="17"/>
  <c r="Z435" i="17" s="1"/>
  <c r="AH435" i="17"/>
  <c r="AF435" i="17" s="1"/>
  <c r="AG435" i="17"/>
  <c r="Y435" i="17"/>
  <c r="W435" i="17" s="1"/>
  <c r="X435" i="17"/>
  <c r="AE435" i="17"/>
  <c r="AC435" i="17" s="1"/>
  <c r="AD435" i="17"/>
  <c r="U436" i="17"/>
  <c r="U435" i="17"/>
  <c r="S444" i="17" s="1"/>
  <c r="V436" i="17"/>
  <c r="Y436" i="17" l="1"/>
  <c r="W436" i="17" s="1"/>
  <c r="X436" i="17"/>
  <c r="AD436" i="17"/>
  <c r="AE436" i="17"/>
  <c r="AC436" i="17" s="1"/>
  <c r="AH436" i="17"/>
  <c r="AF436" i="17" s="1"/>
  <c r="AG436" i="17"/>
  <c r="AA436" i="17"/>
  <c r="AB436" i="17"/>
  <c r="Z436" i="17" s="1"/>
  <c r="S445" i="17"/>
  <c r="T436" i="17"/>
  <c r="U437" i="17" s="1"/>
  <c r="AA437" i="17" l="1"/>
  <c r="AB437" i="17"/>
  <c r="Z437" i="17" s="1"/>
  <c r="AG437" i="17"/>
  <c r="AH437" i="17"/>
  <c r="AF437" i="17" s="1"/>
  <c r="AD437" i="17"/>
  <c r="AE437" i="17"/>
  <c r="AC437" i="17" s="1"/>
  <c r="Y437" i="17"/>
  <c r="W437" i="17" s="1"/>
  <c r="X437" i="17"/>
  <c r="V437" i="17"/>
  <c r="T437" i="17" s="1"/>
  <c r="AE438" i="17" l="1"/>
  <c r="AC438" i="17" s="1"/>
  <c r="AD438" i="17"/>
  <c r="X438" i="17"/>
  <c r="Y438" i="17"/>
  <c r="W438" i="17" s="1"/>
  <c r="AH438" i="17"/>
  <c r="AF438" i="17" s="1"/>
  <c r="AG438" i="17"/>
  <c r="AA438" i="17"/>
  <c r="AB438" i="17"/>
  <c r="Z438" i="17" s="1"/>
  <c r="S446" i="17"/>
  <c r="U438" i="17"/>
  <c r="S447" i="17" s="1"/>
  <c r="V438" i="17"/>
  <c r="T438" i="17" s="1"/>
  <c r="V439" i="17" s="1"/>
  <c r="AB439" i="17" l="1"/>
  <c r="Z439" i="17" s="1"/>
  <c r="AA439" i="17"/>
  <c r="AH439" i="17"/>
  <c r="AF439" i="17" s="1"/>
  <c r="AG439" i="17"/>
  <c r="X439" i="17"/>
  <c r="Y439" i="17"/>
  <c r="W439" i="17" s="1"/>
  <c r="AE439" i="17"/>
  <c r="AC439" i="17" s="1"/>
  <c r="AD439" i="17"/>
  <c r="U439" i="17"/>
  <c r="S448" i="17" s="1"/>
  <c r="T439" i="17"/>
  <c r="U440" i="17" s="1"/>
  <c r="Y440" i="17" l="1"/>
  <c r="W440" i="17" s="1"/>
  <c r="X440" i="17"/>
  <c r="AD440" i="17"/>
  <c r="AE440" i="17"/>
  <c r="AC440" i="17" s="1"/>
  <c r="AH440" i="17"/>
  <c r="AF440" i="17" s="1"/>
  <c r="AG440" i="17"/>
  <c r="AB440" i="17"/>
  <c r="Z440" i="17" s="1"/>
  <c r="AA440" i="17"/>
  <c r="V440" i="17"/>
  <c r="T440" i="17" s="1"/>
  <c r="U441" i="17" s="1"/>
  <c r="AB441" i="17" l="1"/>
  <c r="Z441" i="17" s="1"/>
  <c r="AA441" i="17"/>
  <c r="AG441" i="17"/>
  <c r="AH441" i="17"/>
  <c r="AF441" i="17" s="1"/>
  <c r="AE441" i="17"/>
  <c r="AC441" i="17" s="1"/>
  <c r="AD441" i="17"/>
  <c r="Y441" i="17"/>
  <c r="W441" i="17" s="1"/>
  <c r="X441" i="17"/>
  <c r="S449" i="17"/>
  <c r="V441" i="17"/>
  <c r="T441" i="17" s="1"/>
  <c r="U442" i="17" s="1"/>
  <c r="Y442" i="17" l="1"/>
  <c r="W442" i="17" s="1"/>
  <c r="X442" i="17"/>
  <c r="AE442" i="17"/>
  <c r="AC442" i="17" s="1"/>
  <c r="AD442" i="17"/>
  <c r="AH442" i="17"/>
  <c r="AF442" i="17" s="1"/>
  <c r="AG442" i="17"/>
  <c r="AA442" i="17"/>
  <c r="AB442" i="17"/>
  <c r="Z442" i="17" s="1"/>
  <c r="S450" i="17"/>
  <c r="V442" i="17"/>
  <c r="T442" i="17" s="1"/>
  <c r="U443" i="17" s="1"/>
  <c r="AB443" i="17" l="1"/>
  <c r="Z443" i="17" s="1"/>
  <c r="AA443" i="17"/>
  <c r="AH443" i="17"/>
  <c r="AF443" i="17" s="1"/>
  <c r="AG443" i="17"/>
  <c r="AD443" i="17"/>
  <c r="AE443" i="17"/>
  <c r="AC443" i="17" s="1"/>
  <c r="Y443" i="17"/>
  <c r="W443" i="17" s="1"/>
  <c r="X443" i="17"/>
  <c r="S451" i="17"/>
  <c r="V443" i="17"/>
  <c r="T443" i="17" s="1"/>
  <c r="U444" i="17" s="1"/>
  <c r="Y444" i="17" l="1"/>
  <c r="W444" i="17" s="1"/>
  <c r="X444" i="17"/>
  <c r="AE444" i="17"/>
  <c r="AC444" i="17" s="1"/>
  <c r="AD444" i="17"/>
  <c r="AG444" i="17"/>
  <c r="AH444" i="17"/>
  <c r="AF444" i="17" s="1"/>
  <c r="AB444" i="17"/>
  <c r="Z444" i="17" s="1"/>
  <c r="AA444" i="17"/>
  <c r="S452" i="17"/>
  <c r="V444" i="17"/>
  <c r="S453" i="17" s="1"/>
  <c r="T444" i="17" l="1"/>
  <c r="U445" i="17" s="1"/>
  <c r="AB445" i="17"/>
  <c r="Z445" i="17" s="1"/>
  <c r="AA445" i="17"/>
  <c r="AH445" i="17"/>
  <c r="AF445" i="17" s="1"/>
  <c r="AG445" i="17"/>
  <c r="AE445" i="17"/>
  <c r="AC445" i="17" s="1"/>
  <c r="AD445" i="17"/>
  <c r="Y445" i="17"/>
  <c r="W445" i="17" s="1"/>
  <c r="X445" i="17"/>
  <c r="V445" i="17"/>
  <c r="T445" i="17" s="1"/>
  <c r="X446" i="17" l="1"/>
  <c r="Y446" i="17"/>
  <c r="W446" i="17" s="1"/>
  <c r="AD446" i="17"/>
  <c r="AE446" i="17"/>
  <c r="AC446" i="17" s="1"/>
  <c r="AH446" i="17"/>
  <c r="AF446" i="17" s="1"/>
  <c r="AG446" i="17"/>
  <c r="AA446" i="17"/>
  <c r="AB446" i="17"/>
  <c r="Z446" i="17" s="1"/>
  <c r="S454" i="17"/>
  <c r="U446" i="17"/>
  <c r="S455" i="17" s="1"/>
  <c r="V446" i="17"/>
  <c r="T446" i="17" s="1"/>
  <c r="AB447" i="17" l="1"/>
  <c r="Z447" i="17" s="1"/>
  <c r="AA447" i="17"/>
  <c r="AG447" i="17"/>
  <c r="AH447" i="17"/>
  <c r="AF447" i="17" s="1"/>
  <c r="AD447" i="17"/>
  <c r="AE447" i="17"/>
  <c r="AC447" i="17" s="1"/>
  <c r="Y447" i="17"/>
  <c r="W447" i="17" s="1"/>
  <c r="X447" i="17"/>
  <c r="U447" i="17"/>
  <c r="S456" i="17" s="1"/>
  <c r="V447" i="17"/>
  <c r="T447" i="17" s="1"/>
  <c r="U448" i="17" s="1"/>
  <c r="AE448" i="17" l="1"/>
  <c r="AC448" i="17" s="1"/>
  <c r="AD448" i="17"/>
  <c r="X448" i="17"/>
  <c r="Y448" i="17"/>
  <c r="W448" i="17" s="1"/>
  <c r="AG448" i="17"/>
  <c r="AH448" i="17"/>
  <c r="AF448" i="17" s="1"/>
  <c r="AB448" i="17"/>
  <c r="Z448" i="17" s="1"/>
  <c r="AA448" i="17"/>
  <c r="V448" i="17"/>
  <c r="T448" i="17" s="1"/>
  <c r="U449" i="17" s="1"/>
  <c r="AH449" i="17" l="1"/>
  <c r="AF449" i="17" s="1"/>
  <c r="AG449" i="17"/>
  <c r="AB449" i="17"/>
  <c r="Z449" i="17" s="1"/>
  <c r="AA449" i="17"/>
  <c r="Y449" i="17"/>
  <c r="W449" i="17" s="1"/>
  <c r="X449" i="17"/>
  <c r="AE449" i="17"/>
  <c r="AC449" i="17" s="1"/>
  <c r="AD449" i="17"/>
  <c r="S457" i="17"/>
  <c r="V449" i="17"/>
  <c r="T449" i="17" s="1"/>
  <c r="U450" i="17" s="1"/>
  <c r="AE450" i="17" l="1"/>
  <c r="AC450" i="17" s="1"/>
  <c r="AD450" i="17"/>
  <c r="X450" i="17"/>
  <c r="Y450" i="17"/>
  <c r="W450" i="17" s="1"/>
  <c r="AB450" i="17"/>
  <c r="Z450" i="17" s="1"/>
  <c r="AA450" i="17"/>
  <c r="AH450" i="17"/>
  <c r="AF450" i="17" s="1"/>
  <c r="AG450" i="17"/>
  <c r="S458" i="17"/>
  <c r="V450" i="17"/>
  <c r="T450" i="17" s="1"/>
  <c r="AG451" i="17" l="1"/>
  <c r="AH451" i="17"/>
  <c r="AF451" i="17" s="1"/>
  <c r="AA451" i="17"/>
  <c r="AB451" i="17"/>
  <c r="Z451" i="17" s="1"/>
  <c r="Y451" i="17"/>
  <c r="W451" i="17" s="1"/>
  <c r="X451" i="17"/>
  <c r="AE451" i="17"/>
  <c r="AC451" i="17" s="1"/>
  <c r="AD451" i="17"/>
  <c r="S459" i="17"/>
  <c r="U451" i="17"/>
  <c r="S460" i="17" s="1"/>
  <c r="V451" i="17"/>
  <c r="T451" i="17" s="1"/>
  <c r="U452" i="17" s="1"/>
  <c r="AE452" i="17" l="1"/>
  <c r="AC452" i="17" s="1"/>
  <c r="AD452" i="17"/>
  <c r="Y452" i="17"/>
  <c r="W452" i="17" s="1"/>
  <c r="X452" i="17"/>
  <c r="AB452" i="17"/>
  <c r="Z452" i="17" s="1"/>
  <c r="AA452" i="17"/>
  <c r="AG452" i="17"/>
  <c r="AH452" i="17"/>
  <c r="AF452" i="17" s="1"/>
  <c r="V452" i="17"/>
  <c r="T452" i="17" s="1"/>
  <c r="U453" i="17" s="1"/>
  <c r="AG453" i="17" l="1"/>
  <c r="AH453" i="17"/>
  <c r="AF453" i="17" s="1"/>
  <c r="AA453" i="17"/>
  <c r="AB453" i="17"/>
  <c r="Z453" i="17" s="1"/>
  <c r="Y453" i="17"/>
  <c r="W453" i="17" s="1"/>
  <c r="X453" i="17"/>
  <c r="AE453" i="17"/>
  <c r="AC453" i="17" s="1"/>
  <c r="AD453" i="17"/>
  <c r="S461" i="17"/>
  <c r="V453" i="17"/>
  <c r="T453" i="17" s="1"/>
  <c r="AD454" i="17" l="1"/>
  <c r="AE454" i="17"/>
  <c r="AC454" i="17" s="1"/>
  <c r="Y454" i="17"/>
  <c r="W454" i="17" s="1"/>
  <c r="X454" i="17"/>
  <c r="AB454" i="17"/>
  <c r="Z454" i="17" s="1"/>
  <c r="AA454" i="17"/>
  <c r="AG454" i="17"/>
  <c r="AH454" i="17"/>
  <c r="AF454" i="17" s="1"/>
  <c r="S462" i="17"/>
  <c r="U454" i="17"/>
  <c r="S463" i="17" s="1"/>
  <c r="V454" i="17"/>
  <c r="T454" i="17" s="1"/>
  <c r="U455" i="17" s="1"/>
  <c r="AG455" i="17" l="1"/>
  <c r="AH455" i="17"/>
  <c r="AF455" i="17" s="1"/>
  <c r="AB455" i="17"/>
  <c r="Z455" i="17" s="1"/>
  <c r="AA455" i="17"/>
  <c r="X455" i="17"/>
  <c r="Y455" i="17"/>
  <c r="W455" i="17" s="1"/>
  <c r="AD455" i="17"/>
  <c r="AE455" i="17"/>
  <c r="AC455" i="17" s="1"/>
  <c r="V455" i="17"/>
  <c r="T455" i="17" s="1"/>
  <c r="U456" i="17" s="1"/>
  <c r="X456" i="17" l="1"/>
  <c r="Y456" i="17"/>
  <c r="W456" i="17" s="1"/>
  <c r="AE456" i="17"/>
  <c r="AC456" i="17" s="1"/>
  <c r="AD456" i="17"/>
  <c r="AA456" i="17"/>
  <c r="AB456" i="17"/>
  <c r="Z456" i="17" s="1"/>
  <c r="AG456" i="17"/>
  <c r="AH456" i="17"/>
  <c r="AF456" i="17" s="1"/>
  <c r="S464" i="17"/>
  <c r="V456" i="17"/>
  <c r="T456" i="17" s="1"/>
  <c r="U457" i="17" s="1"/>
  <c r="AH457" i="17" l="1"/>
  <c r="AF457" i="17" s="1"/>
  <c r="AG457" i="17"/>
  <c r="AA457" i="17"/>
  <c r="AB457" i="17"/>
  <c r="Z457" i="17" s="1"/>
  <c r="AE457" i="17"/>
  <c r="AC457" i="17" s="1"/>
  <c r="AD457" i="17"/>
  <c r="X457" i="17"/>
  <c r="Y457" i="17"/>
  <c r="W457" i="17" s="1"/>
  <c r="S465" i="17"/>
  <c r="V457" i="17"/>
  <c r="T457" i="17" s="1"/>
  <c r="V458" i="17" s="1"/>
  <c r="Y458" i="17" l="1"/>
  <c r="W458" i="17" s="1"/>
  <c r="X458" i="17"/>
  <c r="AE458" i="17"/>
  <c r="AC458" i="17" s="1"/>
  <c r="AD458" i="17"/>
  <c r="AA458" i="17"/>
  <c r="AB458" i="17"/>
  <c r="Z458" i="17" s="1"/>
  <c r="AH458" i="17"/>
  <c r="AF458" i="17" s="1"/>
  <c r="AG458" i="17"/>
  <c r="S466" i="17"/>
  <c r="U458" i="17"/>
  <c r="S467" i="17" s="1"/>
  <c r="T458" i="17"/>
  <c r="U459" i="17" s="1"/>
  <c r="AG459" i="17" l="1"/>
  <c r="AH459" i="17"/>
  <c r="AF459" i="17" s="1"/>
  <c r="AB459" i="17"/>
  <c r="Z459" i="17" s="1"/>
  <c r="AA459" i="17"/>
  <c r="AD459" i="17"/>
  <c r="AE459" i="17"/>
  <c r="AC459" i="17" s="1"/>
  <c r="X459" i="17"/>
  <c r="Y459" i="17"/>
  <c r="W459" i="17" s="1"/>
  <c r="V459" i="17"/>
  <c r="S468" i="17" s="1"/>
  <c r="Y460" i="17" l="1"/>
  <c r="W460" i="17" s="1"/>
  <c r="X460" i="17"/>
  <c r="T459" i="17"/>
  <c r="U460" i="17" s="1"/>
  <c r="AE460" i="17"/>
  <c r="AC460" i="17" s="1"/>
  <c r="AD460" i="17"/>
  <c r="AA460" i="17"/>
  <c r="AB460" i="17"/>
  <c r="Z460" i="17" s="1"/>
  <c r="AH460" i="17"/>
  <c r="AF460" i="17" s="1"/>
  <c r="AG460" i="17"/>
  <c r="V460" i="17"/>
  <c r="T460" i="17" s="1"/>
  <c r="U461" i="17" s="1"/>
  <c r="AB461" i="17" l="1"/>
  <c r="Z461" i="17" s="1"/>
  <c r="AA461" i="17"/>
  <c r="AG461" i="17"/>
  <c r="AH461" i="17"/>
  <c r="AF461" i="17" s="1"/>
  <c r="AE461" i="17"/>
  <c r="AC461" i="17" s="1"/>
  <c r="AD461" i="17"/>
  <c r="X461" i="17"/>
  <c r="Y461" i="17"/>
  <c r="W461" i="17" s="1"/>
  <c r="S469" i="17"/>
  <c r="V461" i="17"/>
  <c r="T461" i="17" s="1"/>
  <c r="U462" i="17" s="1"/>
  <c r="Y462" i="17" l="1"/>
  <c r="W462" i="17" s="1"/>
  <c r="X462" i="17"/>
  <c r="AD462" i="17"/>
  <c r="AE462" i="17"/>
  <c r="AC462" i="17" s="1"/>
  <c r="AG462" i="17"/>
  <c r="AH462" i="17"/>
  <c r="AF462" i="17" s="1"/>
  <c r="AA462" i="17"/>
  <c r="AB462" i="17"/>
  <c r="Z462" i="17" s="1"/>
  <c r="S470" i="17"/>
  <c r="V462" i="17"/>
  <c r="T462" i="17" s="1"/>
  <c r="U463" i="17" s="1"/>
  <c r="AB463" i="17" l="1"/>
  <c r="Z463" i="17" s="1"/>
  <c r="AA463" i="17"/>
  <c r="AG463" i="17"/>
  <c r="AH463" i="17"/>
  <c r="AF463" i="17" s="1"/>
  <c r="AD463" i="17"/>
  <c r="AE463" i="17"/>
  <c r="AC463" i="17" s="1"/>
  <c r="X463" i="17"/>
  <c r="Y463" i="17"/>
  <c r="W463" i="17" s="1"/>
  <c r="S471" i="17"/>
  <c r="V463" i="17"/>
  <c r="T463" i="17" s="1"/>
  <c r="U464" i="17" s="1"/>
  <c r="X464" i="17" l="1"/>
  <c r="Y464" i="17"/>
  <c r="W464" i="17" s="1"/>
  <c r="AE464" i="17"/>
  <c r="AC464" i="17" s="1"/>
  <c r="AD464" i="17"/>
  <c r="AG464" i="17"/>
  <c r="AH464" i="17"/>
  <c r="AF464" i="17" s="1"/>
  <c r="AA464" i="17"/>
  <c r="AB464" i="17"/>
  <c r="Z464" i="17" s="1"/>
  <c r="S472" i="17"/>
  <c r="V464" i="17"/>
  <c r="S473" i="17" s="1"/>
  <c r="AB465" i="17" l="1"/>
  <c r="Z465" i="17" s="1"/>
  <c r="AA465" i="17"/>
  <c r="T464" i="17"/>
  <c r="U465" i="17" s="1"/>
  <c r="AH465" i="17"/>
  <c r="AF465" i="17" s="1"/>
  <c r="AG465" i="17"/>
  <c r="AE465" i="17"/>
  <c r="AC465" i="17" s="1"/>
  <c r="AD465" i="17"/>
  <c r="Y465" i="17"/>
  <c r="W465" i="17" s="1"/>
  <c r="X465" i="17"/>
  <c r="V465" i="17"/>
  <c r="T465" i="17" s="1"/>
  <c r="U466" i="17" s="1"/>
  <c r="X466" i="17" l="1"/>
  <c r="Y466" i="17"/>
  <c r="W466" i="17" s="1"/>
  <c r="AE466" i="17"/>
  <c r="AC466" i="17" s="1"/>
  <c r="AD466" i="17"/>
  <c r="AG466" i="17"/>
  <c r="AH466" i="17"/>
  <c r="AF466" i="17" s="1"/>
  <c r="AB466" i="17"/>
  <c r="Z466" i="17" s="1"/>
  <c r="AA466" i="17"/>
  <c r="S474" i="17"/>
  <c r="V466" i="17"/>
  <c r="T466" i="17" s="1"/>
  <c r="U467" i="17" s="1"/>
  <c r="AB467" i="17" l="1"/>
  <c r="Z467" i="17" s="1"/>
  <c r="AA467" i="17"/>
  <c r="AH467" i="17"/>
  <c r="AF467" i="17" s="1"/>
  <c r="AG467" i="17"/>
  <c r="AE467" i="17"/>
  <c r="AC467" i="17" s="1"/>
  <c r="AD467" i="17"/>
  <c r="Y467" i="17"/>
  <c r="W467" i="17" s="1"/>
  <c r="X467" i="17"/>
  <c r="S475" i="17"/>
  <c r="V467" i="17"/>
  <c r="T467" i="17" s="1"/>
  <c r="U468" i="17" s="1"/>
  <c r="Y468" i="17" l="1"/>
  <c r="W468" i="17" s="1"/>
  <c r="X468" i="17"/>
  <c r="AE468" i="17"/>
  <c r="AC468" i="17" s="1"/>
  <c r="AD468" i="17"/>
  <c r="AG468" i="17"/>
  <c r="AH468" i="17"/>
  <c r="AF468" i="17" s="1"/>
  <c r="AA468" i="17"/>
  <c r="AB468" i="17"/>
  <c r="Z468" i="17" s="1"/>
  <c r="S476" i="17"/>
  <c r="V468" i="17"/>
  <c r="T468" i="17" s="1"/>
  <c r="U469" i="17" s="1"/>
  <c r="AB469" i="17" l="1"/>
  <c r="Z469" i="17" s="1"/>
  <c r="AA469" i="17"/>
  <c r="AH469" i="17"/>
  <c r="AF469" i="17" s="1"/>
  <c r="AG469" i="17"/>
  <c r="AE469" i="17"/>
  <c r="AC469" i="17" s="1"/>
  <c r="AD469" i="17"/>
  <c r="Y469" i="17"/>
  <c r="W469" i="17" s="1"/>
  <c r="X469" i="17"/>
  <c r="S477" i="17"/>
  <c r="V469" i="17"/>
  <c r="T469" i="17" s="1"/>
  <c r="Y470" i="17" l="1"/>
  <c r="W470" i="17" s="1"/>
  <c r="X470" i="17"/>
  <c r="AD470" i="17"/>
  <c r="AE470" i="17"/>
  <c r="AC470" i="17" s="1"/>
  <c r="AG470" i="17"/>
  <c r="AH470" i="17"/>
  <c r="AF470" i="17" s="1"/>
  <c r="AB470" i="17"/>
  <c r="Z470" i="17" s="1"/>
  <c r="AA470" i="17"/>
  <c r="S478" i="17"/>
  <c r="V470" i="17"/>
  <c r="T470" i="17" s="1"/>
  <c r="U470" i="17"/>
  <c r="S479" i="17" s="1"/>
  <c r="AA471" i="17" l="1"/>
  <c r="AB471" i="17"/>
  <c r="Z471" i="17" s="1"/>
  <c r="AG471" i="17"/>
  <c r="AH471" i="17"/>
  <c r="AF471" i="17" s="1"/>
  <c r="AE471" i="17"/>
  <c r="AC471" i="17" s="1"/>
  <c r="AD471" i="17"/>
  <c r="X471" i="17"/>
  <c r="Y471" i="17"/>
  <c r="W471" i="17" s="1"/>
  <c r="U471" i="17"/>
  <c r="S480" i="17" s="1"/>
  <c r="V471" i="17"/>
  <c r="T471" i="17" s="1"/>
  <c r="X472" i="17" l="1"/>
  <c r="Y472" i="17"/>
  <c r="W472" i="17" s="1"/>
  <c r="AE472" i="17"/>
  <c r="AC472" i="17" s="1"/>
  <c r="AD472" i="17"/>
  <c r="AG472" i="17"/>
  <c r="AH472" i="17"/>
  <c r="AF472" i="17" s="1"/>
  <c r="AB472" i="17"/>
  <c r="Z472" i="17" s="1"/>
  <c r="AA472" i="17"/>
  <c r="U472" i="17"/>
  <c r="S481" i="17" s="1"/>
  <c r="V472" i="17"/>
  <c r="T472" i="17" s="1"/>
  <c r="AH473" i="17" l="1"/>
  <c r="AF473" i="17" s="1"/>
  <c r="AG473" i="17"/>
  <c r="AB473" i="17"/>
  <c r="Z473" i="17" s="1"/>
  <c r="AA473" i="17"/>
  <c r="AE473" i="17"/>
  <c r="AC473" i="17" s="1"/>
  <c r="AD473" i="17"/>
  <c r="Y473" i="17"/>
  <c r="W473" i="17" s="1"/>
  <c r="X473" i="17"/>
  <c r="U473" i="17"/>
  <c r="S482" i="17" s="1"/>
  <c r="V473" i="17"/>
  <c r="T473" i="17" s="1"/>
  <c r="U474" i="17" s="1"/>
  <c r="Y474" i="17" l="1"/>
  <c r="W474" i="17" s="1"/>
  <c r="X474" i="17"/>
  <c r="AD474" i="17"/>
  <c r="AE474" i="17"/>
  <c r="AC474" i="17" s="1"/>
  <c r="AB474" i="17"/>
  <c r="Z474" i="17" s="1"/>
  <c r="AA474" i="17"/>
  <c r="AH474" i="17"/>
  <c r="AF474" i="17" s="1"/>
  <c r="AG474" i="17"/>
  <c r="V474" i="17"/>
  <c r="T474" i="17" s="1"/>
  <c r="U475" i="17" s="1"/>
  <c r="AG475" i="17" l="1"/>
  <c r="AH475" i="17"/>
  <c r="AF475" i="17" s="1"/>
  <c r="AB475" i="17"/>
  <c r="Z475" i="17" s="1"/>
  <c r="AA475" i="17"/>
  <c r="AD475" i="17"/>
  <c r="AE475" i="17"/>
  <c r="AC475" i="17" s="1"/>
  <c r="Y475" i="17"/>
  <c r="W475" i="17" s="1"/>
  <c r="X475" i="17"/>
  <c r="S483" i="17"/>
  <c r="V475" i="17"/>
  <c r="T475" i="17" s="1"/>
  <c r="U476" i="17" s="1"/>
  <c r="Y476" i="17" l="1"/>
  <c r="W476" i="17" s="1"/>
  <c r="X476" i="17"/>
  <c r="AE476" i="17"/>
  <c r="AC476" i="17" s="1"/>
  <c r="AD476" i="17"/>
  <c r="AB476" i="17"/>
  <c r="Z476" i="17" s="1"/>
  <c r="AA476" i="17"/>
  <c r="AG476" i="17"/>
  <c r="AH476" i="17"/>
  <c r="AF476" i="17" s="1"/>
  <c r="S484" i="17"/>
  <c r="V476" i="17"/>
  <c r="T476" i="17" s="1"/>
  <c r="AH477" i="17" l="1"/>
  <c r="AF477" i="17" s="1"/>
  <c r="AG477" i="17"/>
  <c r="AB477" i="17"/>
  <c r="Z477" i="17" s="1"/>
  <c r="AA477" i="17"/>
  <c r="AD477" i="17"/>
  <c r="AE477" i="17"/>
  <c r="AC477" i="17" s="1"/>
  <c r="Y477" i="17"/>
  <c r="W477" i="17" s="1"/>
  <c r="X477" i="17"/>
  <c r="S485" i="17"/>
  <c r="U477" i="17"/>
  <c r="S486" i="17" s="1"/>
  <c r="V477" i="17"/>
  <c r="T477" i="17" s="1"/>
  <c r="U478" i="17" s="1"/>
  <c r="Y478" i="17" l="1"/>
  <c r="W478" i="17" s="1"/>
  <c r="X478" i="17"/>
  <c r="AD478" i="17"/>
  <c r="AE478" i="17"/>
  <c r="AC478" i="17" s="1"/>
  <c r="AB478" i="17"/>
  <c r="Z478" i="17" s="1"/>
  <c r="AA478" i="17"/>
  <c r="AH478" i="17"/>
  <c r="AF478" i="17" s="1"/>
  <c r="AG478" i="17"/>
  <c r="V478" i="17"/>
  <c r="T478" i="17" s="1"/>
  <c r="U479" i="17" s="1"/>
  <c r="AH479" i="17" l="1"/>
  <c r="AF479" i="17" s="1"/>
  <c r="AG479" i="17"/>
  <c r="AB479" i="17"/>
  <c r="Z479" i="17" s="1"/>
  <c r="AA479" i="17"/>
  <c r="AE479" i="17"/>
  <c r="AC479" i="17" s="1"/>
  <c r="AD479" i="17"/>
  <c r="Y479" i="17"/>
  <c r="W479" i="17" s="1"/>
  <c r="X479" i="17"/>
  <c r="S487" i="17"/>
  <c r="V479" i="17"/>
  <c r="T479" i="17" s="1"/>
  <c r="U480" i="17" s="1"/>
  <c r="Y480" i="17" l="1"/>
  <c r="W480" i="17" s="1"/>
  <c r="X480" i="17"/>
  <c r="AD480" i="17"/>
  <c r="AE480" i="17"/>
  <c r="AC480" i="17" s="1"/>
  <c r="AA480" i="17"/>
  <c r="AB480" i="17"/>
  <c r="Z480" i="17" s="1"/>
  <c r="AH480" i="17"/>
  <c r="AF480" i="17" s="1"/>
  <c r="AG480" i="17"/>
  <c r="S488" i="17"/>
  <c r="V480" i="17"/>
  <c r="T480" i="17" s="1"/>
  <c r="AH481" i="17" l="1"/>
  <c r="AF481" i="17" s="1"/>
  <c r="AG481" i="17"/>
  <c r="AB481" i="17"/>
  <c r="Z481" i="17" s="1"/>
  <c r="AA481" i="17"/>
  <c r="AE481" i="17"/>
  <c r="AC481" i="17" s="1"/>
  <c r="AD481" i="17"/>
  <c r="Y481" i="17"/>
  <c r="W481" i="17" s="1"/>
  <c r="X481" i="17"/>
  <c r="S489" i="17"/>
  <c r="U481" i="17"/>
  <c r="S490" i="17" s="1"/>
  <c r="V481" i="17"/>
  <c r="T481" i="17" s="1"/>
  <c r="U482" i="17" s="1"/>
  <c r="Y482" i="17" l="1"/>
  <c r="W482" i="17" s="1"/>
  <c r="X482" i="17"/>
  <c r="AE482" i="17"/>
  <c r="AC482" i="17" s="1"/>
  <c r="AD482" i="17"/>
  <c r="AB482" i="17"/>
  <c r="Z482" i="17" s="1"/>
  <c r="AA482" i="17"/>
  <c r="AG482" i="17"/>
  <c r="AH482" i="17"/>
  <c r="AF482" i="17" s="1"/>
  <c r="V482" i="17"/>
  <c r="S491" i="17" s="1"/>
  <c r="T482" i="17" l="1"/>
  <c r="U483" i="17" s="1"/>
  <c r="AH483" i="17"/>
  <c r="AF483" i="17" s="1"/>
  <c r="AG483" i="17"/>
  <c r="AA483" i="17"/>
  <c r="AB483" i="17"/>
  <c r="Z483" i="17" s="1"/>
  <c r="AE483" i="17"/>
  <c r="AC483" i="17" s="1"/>
  <c r="AD483" i="17"/>
  <c r="Y483" i="17"/>
  <c r="W483" i="17" s="1"/>
  <c r="X483" i="17"/>
  <c r="V483" i="17"/>
  <c r="T483" i="17" s="1"/>
  <c r="U484" i="17" s="1"/>
  <c r="Y484" i="17" l="1"/>
  <c r="W484" i="17" s="1"/>
  <c r="X484" i="17"/>
  <c r="AD484" i="17"/>
  <c r="AE484" i="17"/>
  <c r="AC484" i="17" s="1"/>
  <c r="AB484" i="17"/>
  <c r="Z484" i="17" s="1"/>
  <c r="AA484" i="17"/>
  <c r="AG484" i="17"/>
  <c r="AH484" i="17"/>
  <c r="AF484" i="17" s="1"/>
  <c r="S492" i="17"/>
  <c r="V484" i="17"/>
  <c r="T484" i="17" s="1"/>
  <c r="AH485" i="17" l="1"/>
  <c r="AF485" i="17" s="1"/>
  <c r="AG485" i="17"/>
  <c r="AB485" i="17"/>
  <c r="Z485" i="17" s="1"/>
  <c r="AA485" i="17"/>
  <c r="AE485" i="17"/>
  <c r="AC485" i="17" s="1"/>
  <c r="AD485" i="17"/>
  <c r="X485" i="17"/>
  <c r="Y485" i="17"/>
  <c r="W485" i="17" s="1"/>
  <c r="S493" i="17"/>
  <c r="U485" i="17"/>
  <c r="S494" i="17" s="1"/>
  <c r="V485" i="17"/>
  <c r="T485" i="17" s="1"/>
  <c r="X486" i="17" l="1"/>
  <c r="Y486" i="17"/>
  <c r="W486" i="17" s="1"/>
  <c r="AD486" i="17"/>
  <c r="AE486" i="17"/>
  <c r="AC486" i="17" s="1"/>
  <c r="AB486" i="17"/>
  <c r="Z486" i="17" s="1"/>
  <c r="AA486" i="17"/>
  <c r="AH486" i="17"/>
  <c r="AF486" i="17" s="1"/>
  <c r="AG486" i="17"/>
  <c r="U486" i="17"/>
  <c r="S495" i="17" s="1"/>
  <c r="V486" i="17"/>
  <c r="T486" i="17" s="1"/>
  <c r="U487" i="17" s="1"/>
  <c r="AG487" i="17" l="1"/>
  <c r="AH487" i="17"/>
  <c r="AF487" i="17" s="1"/>
  <c r="AA487" i="17"/>
  <c r="AB487" i="17"/>
  <c r="Z487" i="17" s="1"/>
  <c r="AE487" i="17"/>
  <c r="AC487" i="17" s="1"/>
  <c r="AD487" i="17"/>
  <c r="X487" i="17"/>
  <c r="Y487" i="17"/>
  <c r="W487" i="17" s="1"/>
  <c r="V487" i="17"/>
  <c r="T487" i="17" s="1"/>
  <c r="Y488" i="17" l="1"/>
  <c r="W488" i="17" s="1"/>
  <c r="X488" i="17"/>
  <c r="AE488" i="17"/>
  <c r="AC488" i="17" s="1"/>
  <c r="AD488" i="17"/>
  <c r="AB488" i="17"/>
  <c r="Z488" i="17" s="1"/>
  <c r="AA488" i="17"/>
  <c r="AH488" i="17"/>
  <c r="AF488" i="17" s="1"/>
  <c r="AG488" i="17"/>
  <c r="S496" i="17"/>
  <c r="U488" i="17"/>
  <c r="S497" i="17" s="1"/>
  <c r="V488" i="17"/>
  <c r="T488" i="17" s="1"/>
  <c r="U489" i="17" s="1"/>
  <c r="AH489" i="17" l="1"/>
  <c r="AF489" i="17" s="1"/>
  <c r="AG489" i="17"/>
  <c r="AB489" i="17"/>
  <c r="Z489" i="17" s="1"/>
  <c r="AA489" i="17"/>
  <c r="AD489" i="17"/>
  <c r="AE489" i="17"/>
  <c r="AC489" i="17" s="1"/>
  <c r="Y489" i="17"/>
  <c r="W489" i="17" s="1"/>
  <c r="X489" i="17"/>
  <c r="V489" i="17"/>
  <c r="T489" i="17" s="1"/>
  <c r="U490" i="17" s="1"/>
  <c r="X490" i="17" l="1"/>
  <c r="Y490" i="17"/>
  <c r="W490" i="17" s="1"/>
  <c r="AD490" i="17"/>
  <c r="AE490" i="17"/>
  <c r="AC490" i="17" s="1"/>
  <c r="AB490" i="17"/>
  <c r="Z490" i="17" s="1"/>
  <c r="AA490" i="17"/>
  <c r="AH490" i="17"/>
  <c r="AF490" i="17" s="1"/>
  <c r="AG490" i="17"/>
  <c r="S498" i="17"/>
  <c r="V490" i="17"/>
  <c r="T490" i="17" s="1"/>
  <c r="U491" i="17" s="1"/>
  <c r="AG491" i="17" l="1"/>
  <c r="AH491" i="17"/>
  <c r="AF491" i="17" s="1"/>
  <c r="AB491" i="17"/>
  <c r="Z491" i="17" s="1"/>
  <c r="AA491" i="17"/>
  <c r="AE491" i="17"/>
  <c r="AC491" i="17" s="1"/>
  <c r="AD491" i="17"/>
  <c r="Y491" i="17"/>
  <c r="W491" i="17" s="1"/>
  <c r="X491" i="17"/>
  <c r="S499" i="17"/>
  <c r="V491" i="17"/>
  <c r="T491" i="17" s="1"/>
  <c r="U492" i="17" s="1"/>
  <c r="X492" i="17" l="1"/>
  <c r="Y492" i="17"/>
  <c r="W492" i="17" s="1"/>
  <c r="AD492" i="17"/>
  <c r="AE492" i="17"/>
  <c r="AC492" i="17" s="1"/>
  <c r="AB492" i="17"/>
  <c r="Z492" i="17" s="1"/>
  <c r="AA492" i="17"/>
  <c r="AH492" i="17"/>
  <c r="AF492" i="17" s="1"/>
  <c r="AG492" i="17"/>
  <c r="S500" i="17"/>
  <c r="V492" i="17"/>
  <c r="T492" i="17" s="1"/>
  <c r="AG493" i="17" l="1"/>
  <c r="AH493" i="17"/>
  <c r="AF493" i="17" s="1"/>
  <c r="AA493" i="17"/>
  <c r="AB493" i="17"/>
  <c r="Z493" i="17" s="1"/>
  <c r="AD493" i="17"/>
  <c r="AE493" i="17"/>
  <c r="AC493" i="17" s="1"/>
  <c r="Y493" i="17"/>
  <c r="W493" i="17" s="1"/>
  <c r="X493" i="17"/>
  <c r="S501" i="17"/>
  <c r="U493" i="17"/>
  <c r="S502" i="17" s="1"/>
  <c r="V493" i="17"/>
  <c r="T493" i="17" s="1"/>
  <c r="Y494" i="17" l="1"/>
  <c r="W494" i="17" s="1"/>
  <c r="X494" i="17"/>
  <c r="AD494" i="17"/>
  <c r="AE494" i="17"/>
  <c r="AC494" i="17" s="1"/>
  <c r="AA494" i="17"/>
  <c r="AB494" i="17"/>
  <c r="Z494" i="17" s="1"/>
  <c r="AH494" i="17"/>
  <c r="AF494" i="17" s="1"/>
  <c r="AG494" i="17"/>
  <c r="U494" i="17"/>
  <c r="V494" i="17"/>
  <c r="T494" i="17" s="1"/>
  <c r="U495" i="17" s="1"/>
  <c r="AG495" i="17" l="1"/>
  <c r="AH495" i="17"/>
  <c r="AF495" i="17" s="1"/>
  <c r="AA495" i="17"/>
  <c r="AB495" i="17"/>
  <c r="Z495" i="17" s="1"/>
  <c r="AE495" i="17"/>
  <c r="AC495" i="17" s="1"/>
  <c r="AD495" i="17"/>
  <c r="X495" i="17"/>
  <c r="Y495" i="17"/>
  <c r="W495" i="17" s="1"/>
  <c r="S503" i="17"/>
  <c r="V495" i="17"/>
  <c r="T495" i="17" s="1"/>
  <c r="U496" i="17" s="1"/>
  <c r="Y496" i="17" l="1"/>
  <c r="W496" i="17" s="1"/>
  <c r="X496" i="17"/>
  <c r="AD496" i="17"/>
  <c r="AE496" i="17"/>
  <c r="AC496" i="17" s="1"/>
  <c r="AB496" i="17"/>
  <c r="Z496" i="17" s="1"/>
  <c r="AA496" i="17"/>
  <c r="AH496" i="17"/>
  <c r="AF496" i="17" s="1"/>
  <c r="AG496" i="17"/>
  <c r="S504" i="17"/>
  <c r="V496" i="17"/>
  <c r="T496" i="17" s="1"/>
  <c r="U497" i="17" s="1"/>
  <c r="AG497" i="17" l="1"/>
  <c r="AH497" i="17"/>
  <c r="AF497" i="17" s="1"/>
  <c r="AB497" i="17"/>
  <c r="Z497" i="17" s="1"/>
  <c r="AA497" i="17"/>
  <c r="AE497" i="17"/>
  <c r="AC497" i="17" s="1"/>
  <c r="AD497" i="17"/>
  <c r="Y497" i="17"/>
  <c r="W497" i="17" s="1"/>
  <c r="X497" i="17"/>
  <c r="S505" i="17"/>
  <c r="V497" i="17"/>
  <c r="T497" i="17" s="1"/>
  <c r="V498" i="17" s="1"/>
  <c r="T498" i="17" s="1"/>
  <c r="U499" i="17" s="1"/>
  <c r="X498" i="17" l="1"/>
  <c r="Y498" i="17"/>
  <c r="W498" i="17" s="1"/>
  <c r="AD498" i="17"/>
  <c r="AE498" i="17"/>
  <c r="AC498" i="17" s="1"/>
  <c r="AB498" i="17"/>
  <c r="Z498" i="17" s="1"/>
  <c r="AA498" i="17"/>
  <c r="AH498" i="17"/>
  <c r="AF498" i="17" s="1"/>
  <c r="AG498" i="17"/>
  <c r="S506" i="17"/>
  <c r="U498" i="17"/>
  <c r="S507" i="17" s="1"/>
  <c r="V499" i="17"/>
  <c r="T499" i="17" s="1"/>
  <c r="U500" i="17" s="1"/>
  <c r="AG499" i="17" l="1"/>
  <c r="AH499" i="17"/>
  <c r="AF499" i="17" s="1"/>
  <c r="AB499" i="17"/>
  <c r="Z499" i="17" s="1"/>
  <c r="AA499" i="17"/>
  <c r="AE499" i="17"/>
  <c r="AC499" i="17" s="1"/>
  <c r="AD499" i="17"/>
  <c r="X499" i="17"/>
  <c r="Y499" i="17"/>
  <c r="W499" i="17" s="1"/>
  <c r="S508" i="17"/>
  <c r="V500" i="17"/>
  <c r="T500" i="17" s="1"/>
  <c r="U501" i="17" s="1"/>
  <c r="Y500" i="17" l="1"/>
  <c r="W500" i="17" s="1"/>
  <c r="X500" i="17"/>
  <c r="AE500" i="17"/>
  <c r="AC500" i="17" s="1"/>
  <c r="AD500" i="17"/>
  <c r="AB500" i="17"/>
  <c r="Z500" i="17" s="1"/>
  <c r="AA500" i="17"/>
  <c r="AG500" i="17"/>
  <c r="AH500" i="17"/>
  <c r="AF500" i="17" s="1"/>
  <c r="S509" i="17"/>
  <c r="V501" i="17"/>
  <c r="T501" i="17" s="1"/>
  <c r="U502" i="17" s="1"/>
  <c r="AG501" i="17" l="1"/>
  <c r="AH501" i="17"/>
  <c r="AF501" i="17" s="1"/>
  <c r="AB501" i="17"/>
  <c r="Z501" i="17" s="1"/>
  <c r="AA501" i="17"/>
  <c r="AE501" i="17"/>
  <c r="AC501" i="17" s="1"/>
  <c r="AD501" i="17"/>
  <c r="Y501" i="17"/>
  <c r="W501" i="17" s="1"/>
  <c r="X501" i="17"/>
  <c r="S510" i="17"/>
  <c r="V502" i="17"/>
  <c r="T502" i="17" s="1"/>
  <c r="U503" i="17" s="1"/>
  <c r="X502" i="17" l="1"/>
  <c r="Y502" i="17"/>
  <c r="W502" i="17" s="1"/>
  <c r="AD502" i="17"/>
  <c r="AE502" i="17"/>
  <c r="AC502" i="17" s="1"/>
  <c r="AB502" i="17"/>
  <c r="Z502" i="17" s="1"/>
  <c r="AA502" i="17"/>
  <c r="AG502" i="17"/>
  <c r="AH502" i="17"/>
  <c r="AF502" i="17" s="1"/>
  <c r="S511" i="17"/>
  <c r="V503" i="17"/>
  <c r="T503" i="17" s="1"/>
  <c r="U504" i="17" s="1"/>
  <c r="AG503" i="17" l="1"/>
  <c r="AH503" i="17"/>
  <c r="AF503" i="17" s="1"/>
  <c r="AB503" i="17"/>
  <c r="Z503" i="17" s="1"/>
  <c r="AA503" i="17"/>
  <c r="AE503" i="17"/>
  <c r="AC503" i="17" s="1"/>
  <c r="AD503" i="17"/>
  <c r="X503" i="17"/>
  <c r="Y503" i="17"/>
  <c r="W503" i="17" s="1"/>
  <c r="S512" i="17"/>
  <c r="V504" i="17"/>
  <c r="T504" i="17" s="1"/>
  <c r="U505" i="17" s="1"/>
  <c r="Y504" i="17" l="1"/>
  <c r="W504" i="17" s="1"/>
  <c r="X504" i="17"/>
  <c r="AD504" i="17"/>
  <c r="AE504" i="17"/>
  <c r="AC504" i="17" s="1"/>
  <c r="AB504" i="17"/>
  <c r="Z504" i="17" s="1"/>
  <c r="AA504" i="17"/>
  <c r="AG504" i="17"/>
  <c r="AH504" i="17"/>
  <c r="AF504" i="17" s="1"/>
  <c r="S513" i="17"/>
  <c r="V505" i="17"/>
  <c r="T505" i="17" s="1"/>
  <c r="AG505" i="17" l="1"/>
  <c r="AH505" i="17"/>
  <c r="AF505" i="17" s="1"/>
  <c r="AB505" i="17"/>
  <c r="Z505" i="17" s="1"/>
  <c r="AA505" i="17"/>
  <c r="AE505" i="17"/>
  <c r="AC505" i="17" s="1"/>
  <c r="AD505" i="17"/>
  <c r="Y505" i="17"/>
  <c r="W505" i="17" s="1"/>
  <c r="X505" i="17"/>
  <c r="S514" i="17"/>
  <c r="U506" i="17"/>
  <c r="S515" i="17" s="1"/>
  <c r="V506" i="17"/>
  <c r="T506" i="17" s="1"/>
  <c r="Y506" i="17" l="1"/>
  <c r="W506" i="17" s="1"/>
  <c r="X506" i="17"/>
  <c r="AD506" i="17"/>
  <c r="AE506" i="17"/>
  <c r="AC506" i="17" s="1"/>
  <c r="AB506" i="17"/>
  <c r="Z506" i="17" s="1"/>
  <c r="AA506" i="17"/>
  <c r="AH506" i="17"/>
  <c r="AF506" i="17" s="1"/>
  <c r="AG506" i="17"/>
  <c r="U507" i="17"/>
  <c r="S516" i="17" s="1"/>
  <c r="V507" i="17"/>
  <c r="T507" i="17" s="1"/>
  <c r="U508" i="17" s="1"/>
  <c r="AG507" i="17" l="1"/>
  <c r="AH507" i="17"/>
  <c r="AF507" i="17" s="1"/>
  <c r="AA507" i="17"/>
  <c r="AB507" i="17"/>
  <c r="Z507" i="17" s="1"/>
  <c r="AD507" i="17"/>
  <c r="AE507" i="17"/>
  <c r="AC507" i="17" s="1"/>
  <c r="Y507" i="17"/>
  <c r="W507" i="17" s="1"/>
  <c r="X507" i="17"/>
  <c r="V508" i="17"/>
  <c r="T508" i="17" s="1"/>
  <c r="U509" i="17" s="1"/>
  <c r="AD508" i="17" l="1"/>
  <c r="AE508" i="17"/>
  <c r="AC508" i="17" s="1"/>
  <c r="Y508" i="17"/>
  <c r="W508" i="17" s="1"/>
  <c r="X508" i="17"/>
  <c r="AB508" i="17"/>
  <c r="Z508" i="17" s="1"/>
  <c r="AA508" i="17"/>
  <c r="AH508" i="17"/>
  <c r="AF508" i="17" s="1"/>
  <c r="AG508" i="17"/>
  <c r="S517" i="17"/>
  <c r="V509" i="17"/>
  <c r="T509" i="17" s="1"/>
  <c r="U510" i="17" s="1"/>
  <c r="AG509" i="17" l="1"/>
  <c r="AH509" i="17"/>
  <c r="AF509" i="17" s="1"/>
  <c r="AB509" i="17"/>
  <c r="Z509" i="17" s="1"/>
  <c r="AA509" i="17"/>
  <c r="Y509" i="17"/>
  <c r="W509" i="17" s="1"/>
  <c r="X509" i="17"/>
  <c r="AE509" i="17"/>
  <c r="AC509" i="17" s="1"/>
  <c r="AD509" i="17"/>
  <c r="S518" i="17"/>
  <c r="V510" i="17"/>
  <c r="T510" i="17" s="1"/>
  <c r="U511" i="17" s="1"/>
  <c r="AD510" i="17" l="1"/>
  <c r="AE510" i="17"/>
  <c r="AC510" i="17" s="1"/>
  <c r="Y510" i="17"/>
  <c r="W510" i="17" s="1"/>
  <c r="X510" i="17"/>
  <c r="AB510" i="17"/>
  <c r="Z510" i="17" s="1"/>
  <c r="AA510" i="17"/>
  <c r="AH510" i="17"/>
  <c r="AF510" i="17" s="1"/>
  <c r="AG510" i="17"/>
  <c r="S519" i="17"/>
  <c r="V511" i="17"/>
  <c r="T511" i="17" s="1"/>
  <c r="U512" i="17" s="1"/>
  <c r="AG511" i="17" l="1"/>
  <c r="AH511" i="17"/>
  <c r="AF511" i="17" s="1"/>
  <c r="AB511" i="17"/>
  <c r="Z511" i="17" s="1"/>
  <c r="AA511" i="17"/>
  <c r="Y511" i="17"/>
  <c r="W511" i="17" s="1"/>
  <c r="X511" i="17"/>
  <c r="AE511" i="17"/>
  <c r="AC511" i="17" s="1"/>
  <c r="AD511" i="17"/>
  <c r="S520" i="17"/>
  <c r="V512" i="17"/>
  <c r="T512" i="17" s="1"/>
  <c r="U513" i="17" s="1"/>
  <c r="AD512" i="17" l="1"/>
  <c r="AE512" i="17"/>
  <c r="AC512" i="17" s="1"/>
  <c r="Y512" i="17"/>
  <c r="W512" i="17" s="1"/>
  <c r="X512" i="17"/>
  <c r="AB512" i="17"/>
  <c r="Z512" i="17" s="1"/>
  <c r="AA512" i="17"/>
  <c r="AH512" i="17"/>
  <c r="AF512" i="17" s="1"/>
  <c r="AG512" i="17"/>
  <c r="S521" i="17"/>
  <c r="V513" i="17"/>
  <c r="T513" i="17" s="1"/>
  <c r="U514" i="17" s="1"/>
  <c r="AH513" i="17" l="1"/>
  <c r="AF513" i="17" s="1"/>
  <c r="AG513" i="17"/>
  <c r="AB513" i="17"/>
  <c r="Z513" i="17" s="1"/>
  <c r="AA513" i="17"/>
  <c r="Y513" i="17"/>
  <c r="W513" i="17" s="1"/>
  <c r="X513" i="17"/>
  <c r="AD513" i="17"/>
  <c r="AE513" i="17"/>
  <c r="AC513" i="17" s="1"/>
  <c r="S522" i="17"/>
  <c r="V514" i="17"/>
  <c r="T514" i="17" s="1"/>
  <c r="U515" i="17" s="1"/>
  <c r="AD514" i="17" l="1"/>
  <c r="AE514" i="17"/>
  <c r="AC514" i="17" s="1"/>
  <c r="X514" i="17"/>
  <c r="Y514" i="17"/>
  <c r="W514" i="17" s="1"/>
  <c r="AB514" i="17"/>
  <c r="Z514" i="17" s="1"/>
  <c r="AA514" i="17"/>
  <c r="AH514" i="17"/>
  <c r="AF514" i="17" s="1"/>
  <c r="AG514" i="17"/>
  <c r="S523" i="17"/>
  <c r="V515" i="17"/>
  <c r="T515" i="17" s="1"/>
  <c r="U516" i="17" s="1"/>
  <c r="AH515" i="17" l="1"/>
  <c r="AF515" i="17" s="1"/>
  <c r="AG515" i="17"/>
  <c r="AB515" i="17"/>
  <c r="Z515" i="17" s="1"/>
  <c r="AA515" i="17"/>
  <c r="Y515" i="17"/>
  <c r="W515" i="17" s="1"/>
  <c r="X515" i="17"/>
  <c r="AE515" i="17"/>
  <c r="AC515" i="17" s="1"/>
  <c r="AD515" i="17"/>
  <c r="S524" i="17"/>
  <c r="V516" i="17"/>
  <c r="T516" i="17" s="1"/>
  <c r="U517" i="17" s="1"/>
  <c r="AD516" i="17" l="1"/>
  <c r="AE516" i="17"/>
  <c r="AC516" i="17" s="1"/>
  <c r="Y516" i="17"/>
  <c r="W516" i="17" s="1"/>
  <c r="X516" i="17"/>
  <c r="AB516" i="17"/>
  <c r="Z516" i="17" s="1"/>
  <c r="AA516" i="17"/>
  <c r="AG516" i="17"/>
  <c r="AH516" i="17"/>
  <c r="AF516" i="17" s="1"/>
  <c r="S525" i="17"/>
  <c r="V517" i="17"/>
  <c r="T517" i="17" s="1"/>
  <c r="U518" i="17" s="1"/>
  <c r="AG517" i="17" l="1"/>
  <c r="AH517" i="17"/>
  <c r="AF517" i="17" s="1"/>
  <c r="AA517" i="17"/>
  <c r="AB517" i="17"/>
  <c r="Z517" i="17" s="1"/>
  <c r="Y517" i="17"/>
  <c r="W517" i="17" s="1"/>
  <c r="X517" i="17"/>
  <c r="AE517" i="17"/>
  <c r="AC517" i="17" s="1"/>
  <c r="AD517" i="17"/>
  <c r="S526" i="17"/>
  <c r="V518" i="17"/>
  <c r="T518" i="17" s="1"/>
  <c r="U519" i="17" s="1"/>
  <c r="AD518" i="17" l="1"/>
  <c r="AE518" i="17"/>
  <c r="AC518" i="17" s="1"/>
  <c r="Y518" i="17"/>
  <c r="W518" i="17" s="1"/>
  <c r="X518" i="17"/>
  <c r="AB518" i="17"/>
  <c r="Z518" i="17" s="1"/>
  <c r="AA518" i="17"/>
  <c r="AG518" i="17"/>
  <c r="AH518" i="17"/>
  <c r="AF518" i="17" s="1"/>
  <c r="S527" i="17"/>
  <c r="V519" i="17"/>
  <c r="T519" i="17" s="1"/>
  <c r="U520" i="17" s="1"/>
  <c r="AH519" i="17" l="1"/>
  <c r="AF519" i="17" s="1"/>
  <c r="AG519" i="17"/>
  <c r="AA519" i="17"/>
  <c r="AB519" i="17"/>
  <c r="Z519" i="17" s="1"/>
  <c r="Y519" i="17"/>
  <c r="W519" i="17" s="1"/>
  <c r="X519" i="17"/>
  <c r="AE519" i="17"/>
  <c r="AC519" i="17" s="1"/>
  <c r="AD519" i="17"/>
  <c r="S528" i="17"/>
  <c r="V520" i="17"/>
  <c r="T520" i="17" s="1"/>
  <c r="U521" i="17" s="1"/>
  <c r="AD520" i="17" l="1"/>
  <c r="AE520" i="17"/>
  <c r="AC520" i="17" s="1"/>
  <c r="Y520" i="17"/>
  <c r="W520" i="17" s="1"/>
  <c r="X520" i="17"/>
  <c r="AB520" i="17"/>
  <c r="Z520" i="17" s="1"/>
  <c r="AA520" i="17"/>
  <c r="AH520" i="17"/>
  <c r="AF520" i="17" s="1"/>
  <c r="AG520" i="17"/>
  <c r="S529" i="17"/>
  <c r="V521" i="17"/>
  <c r="T521" i="17" s="1"/>
  <c r="U522" i="17" s="1"/>
  <c r="AH521" i="17" l="1"/>
  <c r="AF521" i="17" s="1"/>
  <c r="AG521" i="17"/>
  <c r="AB521" i="17"/>
  <c r="Z521" i="17" s="1"/>
  <c r="AA521" i="17"/>
  <c r="Y521" i="17"/>
  <c r="W521" i="17" s="1"/>
  <c r="X521" i="17"/>
  <c r="AE521" i="17"/>
  <c r="AC521" i="17" s="1"/>
  <c r="AD521" i="17"/>
  <c r="S530" i="17"/>
  <c r="V522" i="17"/>
  <c r="T522" i="17" s="1"/>
  <c r="U523" i="17" s="1"/>
  <c r="AD522" i="17" l="1"/>
  <c r="AE522" i="17"/>
  <c r="AC522" i="17" s="1"/>
  <c r="Y522" i="17"/>
  <c r="W522" i="17" s="1"/>
  <c r="X522" i="17"/>
  <c r="AB522" i="17"/>
  <c r="Z522" i="17" s="1"/>
  <c r="AA522" i="17"/>
  <c r="AH522" i="17"/>
  <c r="AF522" i="17" s="1"/>
  <c r="AG522" i="17"/>
  <c r="S531" i="17"/>
  <c r="V523" i="17"/>
  <c r="T523" i="17" s="1"/>
  <c r="U524" i="17" s="1"/>
  <c r="AH523" i="17" l="1"/>
  <c r="AF523" i="17" s="1"/>
  <c r="AG523" i="17"/>
  <c r="AB523" i="17"/>
  <c r="Z523" i="17" s="1"/>
  <c r="AA523" i="17"/>
  <c r="Y523" i="17"/>
  <c r="W523" i="17" s="1"/>
  <c r="X523" i="17"/>
  <c r="AE523" i="17"/>
  <c r="AC523" i="17" s="1"/>
  <c r="AD523" i="17"/>
  <c r="S532" i="17"/>
  <c r="V524" i="17"/>
  <c r="T524" i="17" s="1"/>
  <c r="U525" i="17" s="1"/>
  <c r="AD524" i="17" l="1"/>
  <c r="AE524" i="17"/>
  <c r="AC524" i="17" s="1"/>
  <c r="X524" i="17"/>
  <c r="Y524" i="17"/>
  <c r="W524" i="17" s="1"/>
  <c r="AB524" i="17"/>
  <c r="Z524" i="17" s="1"/>
  <c r="AA524" i="17"/>
  <c r="AG524" i="17"/>
  <c r="AH524" i="17"/>
  <c r="AF524" i="17" s="1"/>
  <c r="S533" i="17"/>
  <c r="V525" i="17"/>
  <c r="T525" i="17" s="1"/>
  <c r="AH525" i="17" l="1"/>
  <c r="AF525" i="17" s="1"/>
  <c r="AG525" i="17"/>
  <c r="AB525" i="17"/>
  <c r="Z525" i="17" s="1"/>
  <c r="AA525" i="17"/>
  <c r="Y525" i="17"/>
  <c r="W525" i="17" s="1"/>
  <c r="X525" i="17"/>
  <c r="AD525" i="17"/>
  <c r="AE525" i="17"/>
  <c r="AC525" i="17" s="1"/>
  <c r="S534" i="17"/>
  <c r="U526" i="17"/>
  <c r="S535" i="17" s="1"/>
  <c r="V526" i="17"/>
  <c r="T526" i="17" s="1"/>
  <c r="AE526" i="17" l="1"/>
  <c r="AC526" i="17" s="1"/>
  <c r="AD526" i="17"/>
  <c r="Y526" i="17"/>
  <c r="W526" i="17" s="1"/>
  <c r="X526" i="17"/>
  <c r="AA526" i="17"/>
  <c r="AB526" i="17"/>
  <c r="Z526" i="17" s="1"/>
  <c r="AG526" i="17"/>
  <c r="AH526" i="17"/>
  <c r="AF526" i="17" s="1"/>
  <c r="U527" i="17"/>
  <c r="S536" i="17" s="1"/>
  <c r="V527" i="17"/>
  <c r="T527" i="17" s="1"/>
  <c r="AB527" i="17" l="1"/>
  <c r="Z527" i="17" s="1"/>
  <c r="AA527" i="17"/>
  <c r="AG527" i="17"/>
  <c r="AH527" i="17"/>
  <c r="AF527" i="17" s="1"/>
  <c r="Y527" i="17"/>
  <c r="W527" i="17" s="1"/>
  <c r="X527" i="17"/>
  <c r="AE527" i="17"/>
  <c r="AC527" i="17" s="1"/>
  <c r="AD527" i="17"/>
  <c r="U528" i="17"/>
  <c r="S537" i="17" s="1"/>
  <c r="V528" i="17"/>
  <c r="T528" i="17" s="1"/>
  <c r="U529" i="17" s="1"/>
  <c r="AD528" i="17" l="1"/>
  <c r="AE528" i="17"/>
  <c r="AC528" i="17" s="1"/>
  <c r="Y528" i="17"/>
  <c r="W528" i="17" s="1"/>
  <c r="X528" i="17"/>
  <c r="AG528" i="17"/>
  <c r="AH528" i="17"/>
  <c r="AF528" i="17" s="1"/>
  <c r="AB528" i="17"/>
  <c r="Z528" i="17" s="1"/>
  <c r="AA528" i="17"/>
  <c r="V529" i="17"/>
  <c r="T529" i="17" s="1"/>
  <c r="AB529" i="17" l="1"/>
  <c r="Z529" i="17" s="1"/>
  <c r="AA529" i="17"/>
  <c r="AG529" i="17"/>
  <c r="AH529" i="17"/>
  <c r="AF529" i="17" s="1"/>
  <c r="Y529" i="17"/>
  <c r="W529" i="17" s="1"/>
  <c r="X529" i="17"/>
  <c r="AD529" i="17"/>
  <c r="AE529" i="17"/>
  <c r="AC529" i="17" s="1"/>
  <c r="S538" i="17"/>
  <c r="U530" i="17"/>
  <c r="S539" i="17" s="1"/>
  <c r="V530" i="17"/>
  <c r="T530" i="17" s="1"/>
  <c r="U531" i="17" s="1"/>
  <c r="AE530" i="17" l="1"/>
  <c r="AC530" i="17" s="1"/>
  <c r="AD530" i="17"/>
  <c r="Y530" i="17"/>
  <c r="W530" i="17" s="1"/>
  <c r="X530" i="17"/>
  <c r="AG530" i="17"/>
  <c r="AH530" i="17"/>
  <c r="AF530" i="17" s="1"/>
  <c r="AB530" i="17"/>
  <c r="Z530" i="17" s="1"/>
  <c r="AA530" i="17"/>
  <c r="V531" i="17"/>
  <c r="T531" i="17" s="1"/>
  <c r="U532" i="17" s="1"/>
  <c r="AH531" i="17" l="1"/>
  <c r="AF531" i="17" s="1"/>
  <c r="AG531" i="17"/>
  <c r="AB531" i="17"/>
  <c r="Z531" i="17" s="1"/>
  <c r="AA531" i="17"/>
  <c r="X531" i="17"/>
  <c r="Y531" i="17"/>
  <c r="W531" i="17" s="1"/>
  <c r="AE531" i="17"/>
  <c r="AC531" i="17" s="1"/>
  <c r="AD531" i="17"/>
  <c r="S540" i="17"/>
  <c r="V532" i="17"/>
  <c r="T532" i="17" s="1"/>
  <c r="U533" i="17" s="1"/>
  <c r="AE532" i="17" l="1"/>
  <c r="AC532" i="17" s="1"/>
  <c r="AD532" i="17"/>
  <c r="Y532" i="17"/>
  <c r="W532" i="17" s="1"/>
  <c r="X532" i="17"/>
  <c r="AB532" i="17"/>
  <c r="Z532" i="17" s="1"/>
  <c r="AA532" i="17"/>
  <c r="AG532" i="17"/>
  <c r="AH532" i="17"/>
  <c r="AF532" i="17" s="1"/>
  <c r="S541" i="17"/>
  <c r="V533" i="17"/>
  <c r="T533" i="17" s="1"/>
  <c r="U534" i="17" s="1"/>
  <c r="AH533" i="17" l="1"/>
  <c r="AF533" i="17" s="1"/>
  <c r="AG533" i="17"/>
  <c r="AB533" i="17"/>
  <c r="Z533" i="17" s="1"/>
  <c r="AA533" i="17"/>
  <c r="Y533" i="17"/>
  <c r="W533" i="17" s="1"/>
  <c r="X533" i="17"/>
  <c r="AE533" i="17"/>
  <c r="AC533" i="17" s="1"/>
  <c r="AD533" i="17"/>
  <c r="S542" i="17"/>
  <c r="V534" i="17"/>
  <c r="T534" i="17" s="1"/>
  <c r="U535" i="17" s="1"/>
  <c r="AD534" i="17" l="1"/>
  <c r="AE534" i="17"/>
  <c r="AC534" i="17" s="1"/>
  <c r="Y534" i="17"/>
  <c r="W534" i="17" s="1"/>
  <c r="X534" i="17"/>
  <c r="AA534" i="17"/>
  <c r="AB534" i="17"/>
  <c r="Z534" i="17" s="1"/>
  <c r="AG534" i="17"/>
  <c r="AH534" i="17"/>
  <c r="AF534" i="17" s="1"/>
  <c r="S543" i="17"/>
  <c r="V535" i="17"/>
  <c r="T535" i="17" s="1"/>
  <c r="U536" i="17" s="1"/>
  <c r="AH535" i="17" l="1"/>
  <c r="AF535" i="17" s="1"/>
  <c r="AG535" i="17"/>
  <c r="AB535" i="17"/>
  <c r="Z535" i="17" s="1"/>
  <c r="AA535" i="17"/>
  <c r="X535" i="17"/>
  <c r="Y535" i="17"/>
  <c r="W535" i="17" s="1"/>
  <c r="AE535" i="17"/>
  <c r="AC535" i="17" s="1"/>
  <c r="AD535" i="17"/>
  <c r="S544" i="17"/>
  <c r="V536" i="17"/>
  <c r="T536" i="17" s="1"/>
  <c r="U537" i="17" s="1"/>
  <c r="AD536" i="17" l="1"/>
  <c r="AE536" i="17"/>
  <c r="AC536" i="17" s="1"/>
  <c r="Y536" i="17"/>
  <c r="W536" i="17" s="1"/>
  <c r="X536" i="17"/>
  <c r="AB536" i="17"/>
  <c r="Z536" i="17" s="1"/>
  <c r="AA536" i="17"/>
  <c r="AH536" i="17"/>
  <c r="AF536" i="17" s="1"/>
  <c r="AG536" i="17"/>
  <c r="S545" i="17"/>
  <c r="V537" i="17"/>
  <c r="T537" i="17" s="1"/>
  <c r="U538" i="17" s="1"/>
  <c r="AH537" i="17" l="1"/>
  <c r="AF537" i="17" s="1"/>
  <c r="AG537" i="17"/>
  <c r="AB537" i="17"/>
  <c r="Z537" i="17" s="1"/>
  <c r="AA537" i="17"/>
  <c r="Y537" i="17"/>
  <c r="W537" i="17" s="1"/>
  <c r="X537" i="17"/>
  <c r="AE537" i="17"/>
  <c r="AC537" i="17" s="1"/>
  <c r="AD537" i="17"/>
  <c r="S546" i="17"/>
  <c r="V538" i="17"/>
  <c r="T538" i="17" s="1"/>
  <c r="U539" i="17" s="1"/>
  <c r="AD538" i="17" l="1"/>
  <c r="AE538" i="17"/>
  <c r="AC538" i="17" s="1"/>
  <c r="Y538" i="17"/>
  <c r="W538" i="17" s="1"/>
  <c r="X538" i="17"/>
  <c r="AB538" i="17"/>
  <c r="Z538" i="17" s="1"/>
  <c r="AA538" i="17"/>
  <c r="AG538" i="17"/>
  <c r="AH538" i="17"/>
  <c r="AF538" i="17" s="1"/>
  <c r="S547" i="17"/>
  <c r="V539" i="17"/>
  <c r="T539" i="17" s="1"/>
  <c r="U540" i="17" s="1"/>
  <c r="AH539" i="17" l="1"/>
  <c r="AF539" i="17" s="1"/>
  <c r="AG539" i="17"/>
  <c r="AB539" i="17"/>
  <c r="Z539" i="17" s="1"/>
  <c r="AA539" i="17"/>
  <c r="Y539" i="17"/>
  <c r="W539" i="17" s="1"/>
  <c r="X539" i="17"/>
  <c r="AE539" i="17"/>
  <c r="AC539" i="17" s="1"/>
  <c r="AD539" i="17"/>
  <c r="S548" i="17"/>
  <c r="V540" i="17"/>
  <c r="T540" i="17" s="1"/>
  <c r="U541" i="17" s="1"/>
  <c r="AE540" i="17" l="1"/>
  <c r="AC540" i="17" s="1"/>
  <c r="AD540" i="17"/>
  <c r="X540" i="17"/>
  <c r="Y540" i="17"/>
  <c r="W540" i="17" s="1"/>
  <c r="AB540" i="17"/>
  <c r="Z540" i="17" s="1"/>
  <c r="AA540" i="17"/>
  <c r="AG540" i="17"/>
  <c r="AH540" i="17"/>
  <c r="AF540" i="17" s="1"/>
  <c r="S549" i="17"/>
  <c r="V541" i="17"/>
  <c r="T541" i="17" s="1"/>
  <c r="U542" i="17" s="1"/>
  <c r="AH541" i="17" l="1"/>
  <c r="AF541" i="17" s="1"/>
  <c r="AG541" i="17"/>
  <c r="AA541" i="17"/>
  <c r="AB541" i="17"/>
  <c r="Z541" i="17" s="1"/>
  <c r="Y541" i="17"/>
  <c r="W541" i="17" s="1"/>
  <c r="X541" i="17"/>
  <c r="AE541" i="17"/>
  <c r="AC541" i="17" s="1"/>
  <c r="AD541" i="17"/>
  <c r="S550" i="17"/>
  <c r="V542" i="17"/>
  <c r="T542" i="17" s="1"/>
  <c r="U543" i="17" s="1"/>
  <c r="AE542" i="17" l="1"/>
  <c r="AC542" i="17" s="1"/>
  <c r="AD542" i="17"/>
  <c r="X542" i="17"/>
  <c r="Y542" i="17"/>
  <c r="W542" i="17" s="1"/>
  <c r="AB542" i="17"/>
  <c r="Z542" i="17" s="1"/>
  <c r="AA542" i="17"/>
  <c r="AG542" i="17"/>
  <c r="AH542" i="17"/>
  <c r="AF542" i="17" s="1"/>
  <c r="S551" i="17"/>
  <c r="V543" i="17"/>
  <c r="T543" i="17" s="1"/>
  <c r="U544" i="17" s="1"/>
  <c r="AH543" i="17" l="1"/>
  <c r="AF543" i="17" s="1"/>
  <c r="AG543" i="17"/>
  <c r="AB543" i="17"/>
  <c r="Z543" i="17" s="1"/>
  <c r="AA543" i="17"/>
  <c r="Y543" i="17"/>
  <c r="W543" i="17" s="1"/>
  <c r="X543" i="17"/>
  <c r="AE543" i="17"/>
  <c r="AC543" i="17" s="1"/>
  <c r="AD543" i="17"/>
  <c r="S552" i="17"/>
  <c r="V544" i="17"/>
  <c r="T544" i="17" s="1"/>
  <c r="U545" i="17" s="1"/>
  <c r="AE544" i="17" l="1"/>
  <c r="AC544" i="17" s="1"/>
  <c r="AD544" i="17"/>
  <c r="X544" i="17"/>
  <c r="Y544" i="17"/>
  <c r="W544" i="17" s="1"/>
  <c r="AB544" i="17"/>
  <c r="Z544" i="17" s="1"/>
  <c r="AA544" i="17"/>
  <c r="AG544" i="17"/>
  <c r="AH544" i="17"/>
  <c r="AF544" i="17" s="1"/>
  <c r="S553" i="17"/>
  <c r="V545" i="17"/>
  <c r="T545" i="17" s="1"/>
  <c r="U546" i="17" s="1"/>
  <c r="AH545" i="17" l="1"/>
  <c r="AF545" i="17" s="1"/>
  <c r="AG545" i="17"/>
  <c r="AB545" i="17"/>
  <c r="Z545" i="17" s="1"/>
  <c r="AA545" i="17"/>
  <c r="Y545" i="17"/>
  <c r="W545" i="17" s="1"/>
  <c r="X545" i="17"/>
  <c r="AE545" i="17"/>
  <c r="AC545" i="17" s="1"/>
  <c r="AD545" i="17"/>
  <c r="S554" i="17"/>
  <c r="V546" i="17"/>
  <c r="T546" i="17" s="1"/>
  <c r="U547" i="17" s="1"/>
  <c r="AE546" i="17" l="1"/>
  <c r="AC546" i="17" s="1"/>
  <c r="AD546" i="17"/>
  <c r="X546" i="17"/>
  <c r="Y546" i="17"/>
  <c r="W546" i="17" s="1"/>
  <c r="AB546" i="17"/>
  <c r="Z546" i="17" s="1"/>
  <c r="AA546" i="17"/>
  <c r="AH546" i="17"/>
  <c r="AF546" i="17" s="1"/>
  <c r="AG546" i="17"/>
  <c r="S555" i="17"/>
  <c r="V547" i="17"/>
  <c r="T547" i="17" s="1"/>
  <c r="U548" i="17" s="1"/>
  <c r="AH547" i="17" l="1"/>
  <c r="AF547" i="17" s="1"/>
  <c r="AG547" i="17"/>
  <c r="AB547" i="17"/>
  <c r="Z547" i="17" s="1"/>
  <c r="AA547" i="17"/>
  <c r="Y547" i="17"/>
  <c r="W547" i="17" s="1"/>
  <c r="X547" i="17"/>
  <c r="AD547" i="17"/>
  <c r="AE547" i="17"/>
  <c r="AC547" i="17" s="1"/>
  <c r="S556" i="17"/>
  <c r="V548" i="17"/>
  <c r="T548" i="17" s="1"/>
  <c r="U549" i="17" s="1"/>
  <c r="AD548" i="17" l="1"/>
  <c r="AE548" i="17"/>
  <c r="AC548" i="17" s="1"/>
  <c r="Y548" i="17"/>
  <c r="W548" i="17" s="1"/>
  <c r="X548" i="17"/>
  <c r="AB548" i="17"/>
  <c r="Z548" i="17" s="1"/>
  <c r="AA548" i="17"/>
  <c r="AG548" i="17"/>
  <c r="AH548" i="17"/>
  <c r="AF548" i="17" s="1"/>
  <c r="S557" i="17"/>
  <c r="V549" i="17"/>
  <c r="T549" i="17" s="1"/>
  <c r="U550" i="17" s="1"/>
  <c r="AH549" i="17" l="1"/>
  <c r="AF549" i="17" s="1"/>
  <c r="AG549" i="17"/>
  <c r="AA549" i="17"/>
  <c r="AB549" i="17"/>
  <c r="Z549" i="17" s="1"/>
  <c r="Y549" i="17"/>
  <c r="W549" i="17" s="1"/>
  <c r="X549" i="17"/>
  <c r="AE549" i="17"/>
  <c r="AC549" i="17" s="1"/>
  <c r="AD549" i="17"/>
  <c r="S558" i="17"/>
  <c r="V550" i="17"/>
  <c r="T550" i="17" s="1"/>
  <c r="U551" i="17" s="1"/>
  <c r="AD550" i="17" l="1"/>
  <c r="AE550" i="17"/>
  <c r="AC550" i="17" s="1"/>
  <c r="Y550" i="17"/>
  <c r="W550" i="17" s="1"/>
  <c r="X550" i="17"/>
  <c r="AB550" i="17"/>
  <c r="Z550" i="17" s="1"/>
  <c r="AA550" i="17"/>
  <c r="AG550" i="17"/>
  <c r="AH550" i="17"/>
  <c r="AF550" i="17" s="1"/>
  <c r="S559" i="17"/>
  <c r="V551" i="17"/>
  <c r="T551" i="17" s="1"/>
  <c r="U552" i="17" s="1"/>
  <c r="AG551" i="17" l="1"/>
  <c r="AH551" i="17"/>
  <c r="AF551" i="17" s="1"/>
  <c r="AA551" i="17"/>
  <c r="AB551" i="17"/>
  <c r="Z551" i="17" s="1"/>
  <c r="Y551" i="17"/>
  <c r="W551" i="17" s="1"/>
  <c r="X551" i="17"/>
  <c r="AE551" i="17"/>
  <c r="AC551" i="17" s="1"/>
  <c r="AD551" i="17"/>
  <c r="S560" i="17"/>
  <c r="V552" i="17"/>
  <c r="T552" i="17" s="1"/>
  <c r="U553" i="17" s="1"/>
  <c r="AD552" i="17" l="1"/>
  <c r="AE552" i="17"/>
  <c r="AC552" i="17" s="1"/>
  <c r="Y552" i="17"/>
  <c r="W552" i="17" s="1"/>
  <c r="X552" i="17"/>
  <c r="AB552" i="17"/>
  <c r="Z552" i="17" s="1"/>
  <c r="AA552" i="17"/>
  <c r="AH552" i="17"/>
  <c r="AF552" i="17" s="1"/>
  <c r="AG552" i="17"/>
  <c r="S561" i="17"/>
  <c r="V553" i="17"/>
  <c r="T553" i="17" s="1"/>
  <c r="U554" i="17" s="1"/>
  <c r="AH553" i="17" l="1"/>
  <c r="AF553" i="17" s="1"/>
  <c r="AG553" i="17"/>
  <c r="AB553" i="17"/>
  <c r="Z553" i="17" s="1"/>
  <c r="AA553" i="17"/>
  <c r="Y553" i="17"/>
  <c r="W553" i="17" s="1"/>
  <c r="X553" i="17"/>
  <c r="AE553" i="17"/>
  <c r="AC553" i="17" s="1"/>
  <c r="AD553" i="17"/>
  <c r="S562" i="17"/>
  <c r="V554" i="17"/>
  <c r="T554" i="17" s="1"/>
  <c r="U555" i="17" s="1"/>
  <c r="AD554" i="17" l="1"/>
  <c r="AE554" i="17"/>
  <c r="AC554" i="17" s="1"/>
  <c r="Y554" i="17"/>
  <c r="W554" i="17" s="1"/>
  <c r="X554" i="17"/>
  <c r="AB554" i="17"/>
  <c r="Z554" i="17" s="1"/>
  <c r="AA554" i="17"/>
  <c r="AG554" i="17"/>
  <c r="AH554" i="17"/>
  <c r="AF554" i="17" s="1"/>
  <c r="S563" i="17"/>
  <c r="V555" i="17"/>
  <c r="T555" i="17" s="1"/>
  <c r="U556" i="17" s="1"/>
  <c r="AG555" i="17" l="1"/>
  <c r="AH555" i="17"/>
  <c r="AF555" i="17" s="1"/>
  <c r="AB555" i="17"/>
  <c r="Z555" i="17" s="1"/>
  <c r="AA555" i="17"/>
  <c r="Y555" i="17"/>
  <c r="W555" i="17" s="1"/>
  <c r="X555" i="17"/>
  <c r="AE555" i="17"/>
  <c r="AC555" i="17" s="1"/>
  <c r="AD555" i="17"/>
  <c r="S564" i="17"/>
  <c r="V556" i="17"/>
  <c r="T556" i="17" s="1"/>
  <c r="U557" i="17" s="1"/>
  <c r="AD556" i="17" l="1"/>
  <c r="AE556" i="17"/>
  <c r="AC556" i="17" s="1"/>
  <c r="Y556" i="17"/>
  <c r="W556" i="17" s="1"/>
  <c r="X556" i="17"/>
  <c r="AB556" i="17"/>
  <c r="Z556" i="17" s="1"/>
  <c r="AA556" i="17"/>
  <c r="AH556" i="17"/>
  <c r="AF556" i="17" s="1"/>
  <c r="AG556" i="17"/>
  <c r="S565" i="17"/>
  <c r="V557" i="17"/>
  <c r="T557" i="17" s="1"/>
  <c r="U558" i="17" s="1"/>
  <c r="AG557" i="17" l="1"/>
  <c r="AH557" i="17"/>
  <c r="AF557" i="17" s="1"/>
  <c r="AB557" i="17"/>
  <c r="Z557" i="17" s="1"/>
  <c r="AA557" i="17"/>
  <c r="Y557" i="17"/>
  <c r="W557" i="17" s="1"/>
  <c r="X557" i="17"/>
  <c r="AE557" i="17"/>
  <c r="AC557" i="17" s="1"/>
  <c r="AD557" i="17"/>
  <c r="S566" i="17"/>
  <c r="V558" i="17"/>
  <c r="T558" i="17" s="1"/>
  <c r="U559" i="17" s="1"/>
  <c r="AE558" i="17" l="1"/>
  <c r="AC558" i="17" s="1"/>
  <c r="AD558" i="17"/>
  <c r="Y558" i="17"/>
  <c r="W558" i="17" s="1"/>
  <c r="X558" i="17"/>
  <c r="AB558" i="17"/>
  <c r="Z558" i="17" s="1"/>
  <c r="AA558" i="17"/>
  <c r="AH558" i="17"/>
  <c r="AF558" i="17" s="1"/>
  <c r="AG558" i="17"/>
  <c r="S567" i="17"/>
  <c r="V559" i="17"/>
  <c r="T559" i="17" s="1"/>
  <c r="U560" i="17" s="1"/>
  <c r="AH559" i="17" l="1"/>
  <c r="AF559" i="17" s="1"/>
  <c r="AG559" i="17"/>
  <c r="AB559" i="17"/>
  <c r="Z559" i="17" s="1"/>
  <c r="AA559" i="17"/>
  <c r="Y559" i="17"/>
  <c r="W559" i="17" s="1"/>
  <c r="X559" i="17"/>
  <c r="AE559" i="17"/>
  <c r="AC559" i="17" s="1"/>
  <c r="AD559" i="17"/>
  <c r="S568" i="17"/>
  <c r="V560" i="17"/>
  <c r="T560" i="17" s="1"/>
  <c r="U561" i="17" s="1"/>
  <c r="AE560" i="17" l="1"/>
  <c r="AC560" i="17" s="1"/>
  <c r="AD560" i="17"/>
  <c r="Y560" i="17"/>
  <c r="W560" i="17" s="1"/>
  <c r="X560" i="17"/>
  <c r="AB560" i="17"/>
  <c r="Z560" i="17" s="1"/>
  <c r="AA560" i="17"/>
  <c r="AH560" i="17"/>
  <c r="AF560" i="17" s="1"/>
  <c r="AG560" i="17"/>
  <c r="S569" i="17"/>
  <c r="V561" i="17"/>
  <c r="T561" i="17" s="1"/>
  <c r="U562" i="17" s="1"/>
  <c r="AH561" i="17" l="1"/>
  <c r="AF561" i="17" s="1"/>
  <c r="AG561" i="17"/>
  <c r="AB561" i="17"/>
  <c r="Z561" i="17" s="1"/>
  <c r="AA561" i="17"/>
  <c r="Y561" i="17"/>
  <c r="W561" i="17" s="1"/>
  <c r="X561" i="17"/>
  <c r="AE561" i="17"/>
  <c r="AC561" i="17" s="1"/>
  <c r="AD561" i="17"/>
  <c r="S570" i="17"/>
  <c r="V562" i="17"/>
  <c r="T562" i="17" s="1"/>
  <c r="U563" i="17" s="1"/>
  <c r="AD562" i="17" l="1"/>
  <c r="AE562" i="17"/>
  <c r="AC562" i="17" s="1"/>
  <c r="Y562" i="17"/>
  <c r="W562" i="17" s="1"/>
  <c r="X562" i="17"/>
  <c r="AB562" i="17"/>
  <c r="Z562" i="17" s="1"/>
  <c r="AA562" i="17"/>
  <c r="AH562" i="17"/>
  <c r="AF562" i="17" s="1"/>
  <c r="AG562" i="17"/>
  <c r="S571" i="17"/>
  <c r="V563" i="17"/>
  <c r="T563" i="17" s="1"/>
  <c r="U564" i="17" s="1"/>
  <c r="AG563" i="17" l="1"/>
  <c r="AH563" i="17"/>
  <c r="AF563" i="17" s="1"/>
  <c r="AB563" i="17"/>
  <c r="Z563" i="17" s="1"/>
  <c r="AA563" i="17"/>
  <c r="X563" i="17"/>
  <c r="Y563" i="17"/>
  <c r="W563" i="17" s="1"/>
  <c r="AE563" i="17"/>
  <c r="AC563" i="17" s="1"/>
  <c r="AD563" i="17"/>
  <c r="S572" i="17"/>
  <c r="V564" i="17"/>
  <c r="T564" i="17" s="1"/>
  <c r="U565" i="17" s="1"/>
  <c r="X564" i="17" l="1"/>
  <c r="Y564" i="17"/>
  <c r="W564" i="17" s="1"/>
  <c r="AD564" i="17"/>
  <c r="AE564" i="17"/>
  <c r="AC564" i="17" s="1"/>
  <c r="AB564" i="17"/>
  <c r="Z564" i="17" s="1"/>
  <c r="AA564" i="17"/>
  <c r="AH564" i="17"/>
  <c r="AF564" i="17" s="1"/>
  <c r="AG564" i="17"/>
  <c r="S573" i="17"/>
  <c r="V565" i="17"/>
  <c r="T565" i="17" s="1"/>
  <c r="U566" i="17" s="1"/>
  <c r="AG565" i="17" l="1"/>
  <c r="AH565" i="17"/>
  <c r="AF565" i="17" s="1"/>
  <c r="AA565" i="17"/>
  <c r="AB565" i="17"/>
  <c r="Z565" i="17" s="1"/>
  <c r="AE565" i="17"/>
  <c r="AC565" i="17" s="1"/>
  <c r="AD565" i="17"/>
  <c r="Y565" i="17"/>
  <c r="W565" i="17" s="1"/>
  <c r="X565" i="17"/>
  <c r="S574" i="17"/>
  <c r="V566" i="17"/>
  <c r="T566" i="17" s="1"/>
  <c r="X566" i="17" l="1"/>
  <c r="Y566" i="17"/>
  <c r="W566" i="17" s="1"/>
  <c r="AD566" i="17"/>
  <c r="AE566" i="17"/>
  <c r="AC566" i="17" s="1"/>
  <c r="AB566" i="17"/>
  <c r="Z566" i="17" s="1"/>
  <c r="AA566" i="17"/>
  <c r="AG566" i="17"/>
  <c r="AH566" i="17"/>
  <c r="AF566" i="17" s="1"/>
  <c r="S575" i="17"/>
  <c r="U567" i="17"/>
  <c r="S576" i="17" s="1"/>
  <c r="V567" i="17"/>
  <c r="T567" i="17" s="1"/>
  <c r="U568" i="17" s="1"/>
  <c r="AG567" i="17" l="1"/>
  <c r="AH567" i="17"/>
  <c r="AF567" i="17" s="1"/>
  <c r="AB567" i="17"/>
  <c r="Z567" i="17" s="1"/>
  <c r="AA567" i="17"/>
  <c r="AE567" i="17"/>
  <c r="AC567" i="17" s="1"/>
  <c r="AD567" i="17"/>
  <c r="Y567" i="17"/>
  <c r="W567" i="17" s="1"/>
  <c r="X567" i="17"/>
  <c r="V568" i="17"/>
  <c r="T568" i="17" s="1"/>
  <c r="U569" i="17" s="1"/>
  <c r="X568" i="17" l="1"/>
  <c r="Y568" i="17"/>
  <c r="W568" i="17" s="1"/>
  <c r="AD568" i="17"/>
  <c r="AE568" i="17"/>
  <c r="AC568" i="17" s="1"/>
  <c r="AB568" i="17"/>
  <c r="Z568" i="17" s="1"/>
  <c r="AA568" i="17"/>
  <c r="AG568" i="17"/>
  <c r="AH568" i="17"/>
  <c r="AF568" i="17" s="1"/>
  <c r="S577" i="17"/>
  <c r="V569" i="17"/>
  <c r="T569" i="17" s="1"/>
  <c r="U570" i="17" s="1"/>
  <c r="AG569" i="17" l="1"/>
  <c r="AH569" i="17"/>
  <c r="AF569" i="17" s="1"/>
  <c r="AB569" i="17"/>
  <c r="Z569" i="17" s="1"/>
  <c r="AA569" i="17"/>
  <c r="AE569" i="17"/>
  <c r="AC569" i="17" s="1"/>
  <c r="AD569" i="17"/>
  <c r="Y569" i="17"/>
  <c r="W569" i="17" s="1"/>
  <c r="X569" i="17"/>
  <c r="S578" i="17"/>
  <c r="V570" i="17"/>
  <c r="T570" i="17" s="1"/>
  <c r="X570" i="17" l="1"/>
  <c r="Y570" i="17"/>
  <c r="W570" i="17" s="1"/>
  <c r="AE570" i="17"/>
  <c r="AC570" i="17" s="1"/>
  <c r="AD570" i="17"/>
  <c r="AB570" i="17"/>
  <c r="Z570" i="17" s="1"/>
  <c r="AA570" i="17"/>
  <c r="AG570" i="17"/>
  <c r="AH570" i="17"/>
  <c r="AF570" i="17" s="1"/>
  <c r="S579" i="17"/>
  <c r="U571" i="17"/>
  <c r="S580" i="17" s="1"/>
  <c r="V571" i="17"/>
  <c r="T571" i="17" s="1"/>
  <c r="U572" i="17" s="1"/>
  <c r="AH571" i="17" l="1"/>
  <c r="AF571" i="17" s="1"/>
  <c r="AG571" i="17"/>
  <c r="AB571" i="17"/>
  <c r="Z571" i="17" s="1"/>
  <c r="AA571" i="17"/>
  <c r="AE571" i="17"/>
  <c r="AC571" i="17" s="1"/>
  <c r="AD571" i="17"/>
  <c r="Y571" i="17"/>
  <c r="W571" i="17" s="1"/>
  <c r="X571" i="17"/>
  <c r="V572" i="17"/>
  <c r="T572" i="17" s="1"/>
  <c r="U573" i="17" s="1"/>
  <c r="X572" i="17" l="1"/>
  <c r="Y572" i="17"/>
  <c r="W572" i="17" s="1"/>
  <c r="AD572" i="17"/>
  <c r="AE572" i="17"/>
  <c r="AC572" i="17" s="1"/>
  <c r="AA572" i="17"/>
  <c r="AB572" i="17"/>
  <c r="Z572" i="17" s="1"/>
  <c r="AG572" i="17"/>
  <c r="AH572" i="17"/>
  <c r="AF572" i="17" s="1"/>
  <c r="S581" i="17"/>
  <c r="V573" i="17"/>
  <c r="T573" i="17" s="1"/>
  <c r="AB573" i="17" l="1"/>
  <c r="Z573" i="17" s="1"/>
  <c r="AA573" i="17"/>
  <c r="AG573" i="17"/>
  <c r="AH573" i="17"/>
  <c r="AF573" i="17" s="1"/>
  <c r="AE573" i="17"/>
  <c r="AC573" i="17" s="1"/>
  <c r="AD573" i="17"/>
  <c r="Y573" i="17"/>
  <c r="W573" i="17" s="1"/>
  <c r="X573" i="17"/>
  <c r="S582" i="17"/>
  <c r="U574" i="17"/>
  <c r="V574" i="17"/>
  <c r="T574" i="17" s="1"/>
  <c r="X574" i="17" l="1"/>
  <c r="Y574" i="17"/>
  <c r="W574" i="17" s="1"/>
  <c r="AE574" i="17"/>
  <c r="AC574" i="17" s="1"/>
  <c r="AD574" i="17"/>
  <c r="AG574" i="17"/>
  <c r="AH574" i="17"/>
  <c r="AF574" i="17" s="1"/>
  <c r="AB574" i="17"/>
  <c r="Z574" i="17" s="1"/>
  <c r="AA574" i="17"/>
  <c r="S583" i="17"/>
  <c r="U575" i="17"/>
  <c r="V575" i="17"/>
  <c r="T575" i="17" s="1"/>
  <c r="AB575" i="17" l="1"/>
  <c r="Z575" i="17" s="1"/>
  <c r="AA575" i="17"/>
  <c r="AH575" i="17"/>
  <c r="AF575" i="17" s="1"/>
  <c r="AG575" i="17"/>
  <c r="AD575" i="17"/>
  <c r="AE575" i="17"/>
  <c r="AC575" i="17" s="1"/>
  <c r="Y575" i="17"/>
  <c r="W575" i="17" s="1"/>
  <c r="X575" i="17"/>
  <c r="S584" i="17"/>
  <c r="U576" i="17"/>
  <c r="V576" i="17"/>
  <c r="T576" i="17" s="1"/>
  <c r="X576" i="17" l="1"/>
  <c r="Y576" i="17"/>
  <c r="W576" i="17" s="1"/>
  <c r="AE576" i="17"/>
  <c r="AC576" i="17" s="1"/>
  <c r="AD576" i="17"/>
  <c r="AG576" i="17"/>
  <c r="AH576" i="17"/>
  <c r="AF576" i="17" s="1"/>
  <c r="AB576" i="17"/>
  <c r="Z576" i="17" s="1"/>
  <c r="AA576" i="17"/>
  <c r="S585" i="17"/>
  <c r="U577" i="17"/>
  <c r="V577" i="17"/>
  <c r="T577" i="17" s="1"/>
  <c r="U578" i="17" s="1"/>
  <c r="AB577" i="17" l="1"/>
  <c r="Z577" i="17" s="1"/>
  <c r="AA577" i="17"/>
  <c r="AH577" i="17"/>
  <c r="AF577" i="17" s="1"/>
  <c r="AG577" i="17"/>
  <c r="AE577" i="17"/>
  <c r="AC577" i="17" s="1"/>
  <c r="AD577" i="17"/>
  <c r="X577" i="17"/>
  <c r="Y577" i="17"/>
  <c r="W577" i="17" s="1"/>
  <c r="S586" i="17"/>
  <c r="V578" i="17"/>
  <c r="T578" i="17" s="1"/>
  <c r="X578" i="17" l="1"/>
  <c r="Y578" i="17"/>
  <c r="W578" i="17" s="1"/>
  <c r="AE578" i="17"/>
  <c r="AC578" i="17" s="1"/>
  <c r="AD578" i="17"/>
  <c r="AH578" i="17"/>
  <c r="AF578" i="17" s="1"/>
  <c r="AG578" i="17"/>
  <c r="AB578" i="17"/>
  <c r="Z578" i="17" s="1"/>
  <c r="AA578" i="17"/>
  <c r="S587" i="17"/>
  <c r="U579" i="17"/>
  <c r="S588" i="17" s="1"/>
  <c r="V579" i="17"/>
  <c r="T579" i="17" s="1"/>
  <c r="U580" i="17" s="1"/>
  <c r="AB579" i="17" l="1"/>
  <c r="Z579" i="17" s="1"/>
  <c r="AA579" i="17"/>
  <c r="AH579" i="17"/>
  <c r="AF579" i="17" s="1"/>
  <c r="AG579" i="17"/>
  <c r="AD579" i="17"/>
  <c r="AE579" i="17"/>
  <c r="AC579" i="17" s="1"/>
  <c r="Y579" i="17"/>
  <c r="W579" i="17" s="1"/>
  <c r="X579" i="17"/>
  <c r="V580" i="17"/>
  <c r="T580" i="17" s="1"/>
  <c r="U581" i="17" s="1"/>
  <c r="AE580" i="17" l="1"/>
  <c r="AC580" i="17" s="1"/>
  <c r="AD580" i="17"/>
  <c r="X580" i="17"/>
  <c r="Y580" i="17"/>
  <c r="W580" i="17" s="1"/>
  <c r="AG580" i="17"/>
  <c r="AH580" i="17"/>
  <c r="AF580" i="17" s="1"/>
  <c r="AB580" i="17"/>
  <c r="Z580" i="17" s="1"/>
  <c r="AA580" i="17"/>
  <c r="S589" i="17"/>
  <c r="V581" i="17"/>
  <c r="T581" i="17" s="1"/>
  <c r="U582" i="17" s="1"/>
  <c r="AB581" i="17" l="1"/>
  <c r="Z581" i="17" s="1"/>
  <c r="AA581" i="17"/>
  <c r="AG581" i="17"/>
  <c r="AH581" i="17"/>
  <c r="AF581" i="17" s="1"/>
  <c r="Y581" i="17"/>
  <c r="W581" i="17" s="1"/>
  <c r="X581" i="17"/>
  <c r="AE581" i="17"/>
  <c r="AC581" i="17" s="1"/>
  <c r="AD581" i="17"/>
  <c r="S590" i="17"/>
  <c r="V582" i="17"/>
  <c r="T582" i="17" s="1"/>
  <c r="U583" i="17" s="1"/>
  <c r="AE582" i="17" l="1"/>
  <c r="AC582" i="17" s="1"/>
  <c r="AD582" i="17"/>
  <c r="X582" i="17"/>
  <c r="Y582" i="17"/>
  <c r="W582" i="17" s="1"/>
  <c r="AG582" i="17"/>
  <c r="AH582" i="17"/>
  <c r="AF582" i="17" s="1"/>
  <c r="AB582" i="17"/>
  <c r="Z582" i="17" s="1"/>
  <c r="AA582" i="17"/>
  <c r="S591" i="17"/>
  <c r="V583" i="17"/>
  <c r="T583" i="17" s="1"/>
  <c r="AB583" i="17" l="1"/>
  <c r="Z583" i="17" s="1"/>
  <c r="AA583" i="17"/>
  <c r="AH583" i="17"/>
  <c r="AF583" i="17" s="1"/>
  <c r="AG583" i="17"/>
  <c r="Y583" i="17"/>
  <c r="W583" i="17" s="1"/>
  <c r="X583" i="17"/>
  <c r="AE583" i="17"/>
  <c r="AC583" i="17" s="1"/>
  <c r="AD583" i="17"/>
  <c r="S592" i="17"/>
  <c r="U584" i="17"/>
  <c r="S593" i="17" s="1"/>
  <c r="V584" i="17"/>
  <c r="T584" i="17" s="1"/>
  <c r="U585" i="17" s="1"/>
  <c r="AD584" i="17" l="1"/>
  <c r="AE584" i="17"/>
  <c r="AC584" i="17" s="1"/>
  <c r="Y584" i="17"/>
  <c r="W584" i="17" s="1"/>
  <c r="X584" i="17"/>
  <c r="AG584" i="17"/>
  <c r="AH584" i="17"/>
  <c r="AF584" i="17" s="1"/>
  <c r="AB584" i="17"/>
  <c r="Z584" i="17" s="1"/>
  <c r="AA584" i="17"/>
  <c r="V585" i="17"/>
  <c r="T585" i="17" s="1"/>
  <c r="U586" i="17" s="1"/>
  <c r="AH585" i="17" l="1"/>
  <c r="AF585" i="17" s="1"/>
  <c r="AG585" i="17"/>
  <c r="AB585" i="17"/>
  <c r="Z585" i="17" s="1"/>
  <c r="AA585" i="17"/>
  <c r="X585" i="17"/>
  <c r="Y585" i="17"/>
  <c r="W585" i="17" s="1"/>
  <c r="AE585" i="17"/>
  <c r="AC585" i="17" s="1"/>
  <c r="AD585" i="17"/>
  <c r="S594" i="17"/>
  <c r="V586" i="17"/>
  <c r="T586" i="17" s="1"/>
  <c r="AE586" i="17" l="1"/>
  <c r="AC586" i="17" s="1"/>
  <c r="AD586" i="17"/>
  <c r="Y586" i="17"/>
  <c r="W586" i="17" s="1"/>
  <c r="X586" i="17"/>
  <c r="AB586" i="17"/>
  <c r="Z586" i="17" s="1"/>
  <c r="AA586" i="17"/>
  <c r="AG586" i="17"/>
  <c r="AH586" i="17"/>
  <c r="AF586" i="17" s="1"/>
  <c r="S595" i="17"/>
  <c r="U587" i="17"/>
  <c r="V587" i="17"/>
  <c r="T587" i="17" s="1"/>
  <c r="U588" i="17" s="1"/>
  <c r="AG587" i="17" l="1"/>
  <c r="AH587" i="17"/>
  <c r="AF587" i="17" s="1"/>
  <c r="AA587" i="17"/>
  <c r="AB587" i="17"/>
  <c r="Z587" i="17" s="1"/>
  <c r="Y587" i="17"/>
  <c r="W587" i="17" s="1"/>
  <c r="X587" i="17"/>
  <c r="AE587" i="17"/>
  <c r="AC587" i="17" s="1"/>
  <c r="AD587" i="17"/>
  <c r="S596" i="17"/>
  <c r="V588" i="17"/>
  <c r="T588" i="17" s="1"/>
  <c r="U589" i="17" s="1"/>
  <c r="X588" i="17" l="1"/>
  <c r="Y588" i="17"/>
  <c r="W588" i="17" s="1"/>
  <c r="AE588" i="17"/>
  <c r="AC588" i="17" s="1"/>
  <c r="AD588" i="17"/>
  <c r="AB588" i="17"/>
  <c r="Z588" i="17" s="1"/>
  <c r="AA588" i="17"/>
  <c r="AH588" i="17"/>
  <c r="AF588" i="17" s="1"/>
  <c r="AG588" i="17"/>
  <c r="S597" i="17"/>
  <c r="V589" i="17"/>
  <c r="T589" i="17" s="1"/>
  <c r="U590" i="17" s="1"/>
  <c r="AH589" i="17" l="1"/>
  <c r="AF589" i="17" s="1"/>
  <c r="AG589" i="17"/>
  <c r="AA589" i="17"/>
  <c r="AB589" i="17"/>
  <c r="Z589" i="17" s="1"/>
  <c r="AD589" i="17"/>
  <c r="AE589" i="17"/>
  <c r="AC589" i="17" s="1"/>
  <c r="Y589" i="17"/>
  <c r="W589" i="17" s="1"/>
  <c r="X589" i="17"/>
  <c r="S598" i="17"/>
  <c r="V590" i="17"/>
  <c r="T590" i="17" s="1"/>
  <c r="U591" i="17" s="1"/>
  <c r="X590" i="17" l="1"/>
  <c r="Y590" i="17"/>
  <c r="W590" i="17" s="1"/>
  <c r="AD590" i="17"/>
  <c r="AE590" i="17"/>
  <c r="AC590" i="17" s="1"/>
  <c r="AB590" i="17"/>
  <c r="Z590" i="17" s="1"/>
  <c r="AA590" i="17"/>
  <c r="AG590" i="17"/>
  <c r="AH590" i="17"/>
  <c r="AF590" i="17" s="1"/>
  <c r="S599" i="17"/>
  <c r="V591" i="17"/>
  <c r="T591" i="17" s="1"/>
  <c r="U592" i="17" s="1"/>
  <c r="AG591" i="17" l="1"/>
  <c r="AH591" i="17"/>
  <c r="AF591" i="17" s="1"/>
  <c r="AA591" i="17"/>
  <c r="AB591" i="17"/>
  <c r="Z591" i="17" s="1"/>
  <c r="AD591" i="17"/>
  <c r="AE591" i="17"/>
  <c r="AC591" i="17" s="1"/>
  <c r="Y591" i="17"/>
  <c r="W591" i="17" s="1"/>
  <c r="X591" i="17"/>
  <c r="S600" i="17"/>
  <c r="V592" i="17"/>
  <c r="T592" i="17" s="1"/>
  <c r="U593" i="17" s="1"/>
  <c r="Y592" i="17" l="1"/>
  <c r="W592" i="17" s="1"/>
  <c r="X592" i="17"/>
  <c r="AD592" i="17"/>
  <c r="AE592" i="17"/>
  <c r="AC592" i="17" s="1"/>
  <c r="AB592" i="17"/>
  <c r="Z592" i="17" s="1"/>
  <c r="AA592" i="17"/>
  <c r="AG592" i="17"/>
  <c r="AH592" i="17"/>
  <c r="AF592" i="17" s="1"/>
  <c r="S601" i="17"/>
  <c r="V593" i="17"/>
  <c r="T593" i="17" s="1"/>
  <c r="U594" i="17" s="1"/>
  <c r="AG593" i="17" l="1"/>
  <c r="AH593" i="17"/>
  <c r="AF593" i="17" s="1"/>
  <c r="AA593" i="17"/>
  <c r="AB593" i="17"/>
  <c r="Z593" i="17" s="1"/>
  <c r="AE593" i="17"/>
  <c r="AC593" i="17" s="1"/>
  <c r="AD593" i="17"/>
  <c r="Y593" i="17"/>
  <c r="W593" i="17" s="1"/>
  <c r="X593" i="17"/>
  <c r="S602" i="17"/>
  <c r="V594" i="17"/>
  <c r="T594" i="17" s="1"/>
  <c r="Y594" i="17" l="1"/>
  <c r="W594" i="17" s="1"/>
  <c r="X594" i="17"/>
  <c r="AE594" i="17"/>
  <c r="AC594" i="17" s="1"/>
  <c r="AD594" i="17"/>
  <c r="AB594" i="17"/>
  <c r="Z594" i="17" s="1"/>
  <c r="AA594" i="17"/>
  <c r="AG594" i="17"/>
  <c r="AH594" i="17"/>
  <c r="AF594" i="17" s="1"/>
  <c r="S603" i="17"/>
  <c r="U595" i="17"/>
  <c r="V595" i="17"/>
  <c r="T595" i="17" s="1"/>
  <c r="U596" i="17" s="1"/>
  <c r="AG595" i="17" l="1"/>
  <c r="AH595" i="17"/>
  <c r="AF595" i="17" s="1"/>
  <c r="AB595" i="17"/>
  <c r="Z595" i="17" s="1"/>
  <c r="AA595" i="17"/>
  <c r="AE595" i="17"/>
  <c r="AC595" i="17" s="1"/>
  <c r="AD595" i="17"/>
  <c r="Y595" i="17"/>
  <c r="W595" i="17" s="1"/>
  <c r="X595" i="17"/>
  <c r="S604" i="17"/>
  <c r="V596" i="17"/>
  <c r="T596" i="17" s="1"/>
  <c r="U597" i="17" s="1"/>
  <c r="Y596" i="17" l="1"/>
  <c r="W596" i="17" s="1"/>
  <c r="X596" i="17"/>
  <c r="AD596" i="17"/>
  <c r="AE596" i="17"/>
  <c r="AC596" i="17" s="1"/>
  <c r="AB596" i="17"/>
  <c r="Z596" i="17" s="1"/>
  <c r="AA596" i="17"/>
  <c r="AG596" i="17"/>
  <c r="AH596" i="17"/>
  <c r="AF596" i="17" s="1"/>
  <c r="S605" i="17"/>
  <c r="V597" i="17"/>
  <c r="T597" i="17" s="1"/>
  <c r="U598" i="17" s="1"/>
  <c r="AH597" i="17" l="1"/>
  <c r="AF597" i="17" s="1"/>
  <c r="AG597" i="17"/>
  <c r="AB597" i="17"/>
  <c r="Z597" i="17" s="1"/>
  <c r="AA597" i="17"/>
  <c r="AE597" i="17"/>
  <c r="AC597" i="17" s="1"/>
  <c r="AD597" i="17"/>
  <c r="Y597" i="17"/>
  <c r="W597" i="17" s="1"/>
  <c r="X597" i="17"/>
  <c r="S606" i="17"/>
  <c r="V598" i="17"/>
  <c r="T598" i="17" s="1"/>
  <c r="Y598" i="17" l="1"/>
  <c r="W598" i="17" s="1"/>
  <c r="X598" i="17"/>
  <c r="AD598" i="17"/>
  <c r="AE598" i="17"/>
  <c r="AC598" i="17" s="1"/>
  <c r="AB598" i="17"/>
  <c r="Z598" i="17" s="1"/>
  <c r="AA598" i="17"/>
  <c r="AG598" i="17"/>
  <c r="AH598" i="17"/>
  <c r="AF598" i="17" s="1"/>
  <c r="S607" i="17"/>
  <c r="U599" i="17"/>
  <c r="S608" i="17" s="1"/>
  <c r="V599" i="17"/>
  <c r="T599" i="17" s="1"/>
  <c r="AH599" i="17" l="1"/>
  <c r="AF599" i="17" s="1"/>
  <c r="AG599" i="17"/>
  <c r="AA599" i="17"/>
  <c r="AB599" i="17"/>
  <c r="Z599" i="17" s="1"/>
  <c r="AE599" i="17"/>
  <c r="AC599" i="17" s="1"/>
  <c r="AD599" i="17"/>
  <c r="Y599" i="17"/>
  <c r="W599" i="17" s="1"/>
  <c r="X599" i="17"/>
  <c r="U600" i="17"/>
  <c r="S609" i="17" s="1"/>
  <c r="V600" i="17"/>
  <c r="T600" i="17" s="1"/>
  <c r="U601" i="17" s="1"/>
  <c r="Y600" i="17" l="1"/>
  <c r="W600" i="17" s="1"/>
  <c r="X600" i="17"/>
  <c r="AD600" i="17"/>
  <c r="AE600" i="17"/>
  <c r="AC600" i="17" s="1"/>
  <c r="AB600" i="17"/>
  <c r="Z600" i="17" s="1"/>
  <c r="AA600" i="17"/>
  <c r="AH600" i="17"/>
  <c r="AF600" i="17" s="1"/>
  <c r="AG600" i="17"/>
  <c r="V601" i="17"/>
  <c r="T601" i="17" s="1"/>
  <c r="U602" i="17" s="1"/>
  <c r="AG601" i="17" l="1"/>
  <c r="AH601" i="17"/>
  <c r="AF601" i="17" s="1"/>
  <c r="AB601" i="17"/>
  <c r="Z601" i="17" s="1"/>
  <c r="AA601" i="17"/>
  <c r="AE601" i="17"/>
  <c r="AC601" i="17" s="1"/>
  <c r="AD601" i="17"/>
  <c r="Y601" i="17"/>
  <c r="W601" i="17" s="1"/>
  <c r="X601" i="17"/>
  <c r="S610" i="17"/>
  <c r="V602" i="17"/>
  <c r="T602" i="17" s="1"/>
  <c r="U603" i="17" s="1"/>
  <c r="Y602" i="17" l="1"/>
  <c r="W602" i="17" s="1"/>
  <c r="X602" i="17"/>
  <c r="AE602" i="17"/>
  <c r="AC602" i="17" s="1"/>
  <c r="AD602" i="17"/>
  <c r="AB602" i="17"/>
  <c r="Z602" i="17" s="1"/>
  <c r="AA602" i="17"/>
  <c r="AH602" i="17"/>
  <c r="AF602" i="17" s="1"/>
  <c r="AG602" i="17"/>
  <c r="S611" i="17"/>
  <c r="V603" i="17"/>
  <c r="T603" i="17" s="1"/>
  <c r="U604" i="17" s="1"/>
  <c r="AH603" i="17" l="1"/>
  <c r="AF603" i="17" s="1"/>
  <c r="AG603" i="17"/>
  <c r="AB603" i="17"/>
  <c r="Z603" i="17" s="1"/>
  <c r="AA603" i="17"/>
  <c r="AD603" i="17"/>
  <c r="AE603" i="17"/>
  <c r="AC603" i="17" s="1"/>
  <c r="Y603" i="17"/>
  <c r="W603" i="17" s="1"/>
  <c r="X603" i="17"/>
  <c r="S612" i="17"/>
  <c r="V604" i="17"/>
  <c r="T604" i="17" s="1"/>
  <c r="U605" i="17" s="1"/>
  <c r="Y604" i="17" l="1"/>
  <c r="W604" i="17" s="1"/>
  <c r="X604" i="17"/>
  <c r="AD604" i="17"/>
  <c r="AE604" i="17"/>
  <c r="AC604" i="17" s="1"/>
  <c r="AB604" i="17"/>
  <c r="Z604" i="17" s="1"/>
  <c r="AA604" i="17"/>
  <c r="AG604" i="17"/>
  <c r="AH604" i="17"/>
  <c r="AF604" i="17" s="1"/>
  <c r="S613" i="17"/>
  <c r="V605" i="17"/>
  <c r="T605" i="17" s="1"/>
  <c r="U606" i="17" s="1"/>
  <c r="AG605" i="17" l="1"/>
  <c r="AH605" i="17"/>
  <c r="AF605" i="17" s="1"/>
  <c r="AB605" i="17"/>
  <c r="Z605" i="17" s="1"/>
  <c r="AA605" i="17"/>
  <c r="AD605" i="17"/>
  <c r="AE605" i="17"/>
  <c r="AC605" i="17" s="1"/>
  <c r="Y605" i="17"/>
  <c r="W605" i="17" s="1"/>
  <c r="X605" i="17"/>
  <c r="S614" i="17"/>
  <c r="V606" i="17"/>
  <c r="T606" i="17" s="1"/>
  <c r="U607" i="17" s="1"/>
  <c r="Y606" i="17" l="1"/>
  <c r="W606" i="17" s="1"/>
  <c r="X606" i="17"/>
  <c r="AD606" i="17"/>
  <c r="AE606" i="17"/>
  <c r="AC606" i="17" s="1"/>
  <c r="AB606" i="17"/>
  <c r="Z606" i="17" s="1"/>
  <c r="AA606" i="17"/>
  <c r="AG606" i="17"/>
  <c r="AH606" i="17"/>
  <c r="AF606" i="17" s="1"/>
  <c r="S615" i="17"/>
  <c r="V607" i="17"/>
  <c r="T607" i="17" s="1"/>
  <c r="U608" i="17" s="1"/>
  <c r="AH607" i="17" l="1"/>
  <c r="AF607" i="17" s="1"/>
  <c r="AG607" i="17"/>
  <c r="AB607" i="17"/>
  <c r="Z607" i="17" s="1"/>
  <c r="AA607" i="17"/>
  <c r="AE607" i="17"/>
  <c r="AC607" i="17" s="1"/>
  <c r="AD607" i="17"/>
  <c r="Y607" i="17"/>
  <c r="W607" i="17" s="1"/>
  <c r="X607" i="17"/>
  <c r="S616" i="17"/>
  <c r="V608" i="17"/>
  <c r="T608" i="17" s="1"/>
  <c r="U609" i="17" s="1"/>
  <c r="Y608" i="17" l="1"/>
  <c r="W608" i="17" s="1"/>
  <c r="X608" i="17"/>
  <c r="AD608" i="17"/>
  <c r="AE608" i="17"/>
  <c r="AC608" i="17" s="1"/>
  <c r="AB608" i="17"/>
  <c r="Z608" i="17" s="1"/>
  <c r="AA608" i="17"/>
  <c r="AH608" i="17"/>
  <c r="AF608" i="17" s="1"/>
  <c r="AG608" i="17"/>
  <c r="S617" i="17"/>
  <c r="V609" i="17"/>
  <c r="T609" i="17" s="1"/>
  <c r="U610" i="17" s="1"/>
  <c r="AH609" i="17" l="1"/>
  <c r="AF609" i="17" s="1"/>
  <c r="AG609" i="17"/>
  <c r="AB609" i="17"/>
  <c r="Z609" i="17" s="1"/>
  <c r="AA609" i="17"/>
  <c r="AE609" i="17"/>
  <c r="AC609" i="17" s="1"/>
  <c r="AD609" i="17"/>
  <c r="Y609" i="17"/>
  <c r="W609" i="17" s="1"/>
  <c r="X609" i="17"/>
  <c r="S618" i="17"/>
  <c r="V610" i="17"/>
  <c r="T610" i="17" s="1"/>
  <c r="U611" i="17" s="1"/>
  <c r="AD610" i="17" l="1"/>
  <c r="AE610" i="17"/>
  <c r="AC610" i="17" s="1"/>
  <c r="X610" i="17"/>
  <c r="Y610" i="17"/>
  <c r="W610" i="17" s="1"/>
  <c r="AA610" i="17"/>
  <c r="AB610" i="17"/>
  <c r="Z610" i="17" s="1"/>
  <c r="AG610" i="17"/>
  <c r="AH610" i="17"/>
  <c r="AF610" i="17" s="1"/>
  <c r="S619" i="17"/>
  <c r="V611" i="17"/>
  <c r="T611" i="17" s="1"/>
  <c r="U612" i="17" s="1"/>
  <c r="AH611" i="17" l="1"/>
  <c r="AF611" i="17" s="1"/>
  <c r="AG611" i="17"/>
  <c r="AB611" i="17"/>
  <c r="Z611" i="17" s="1"/>
  <c r="AA611" i="17"/>
  <c r="Y611" i="17"/>
  <c r="W611" i="17" s="1"/>
  <c r="X611" i="17"/>
  <c r="AE611" i="17"/>
  <c r="AC611" i="17" s="1"/>
  <c r="AD611" i="17"/>
  <c r="S620" i="17"/>
  <c r="V612" i="17"/>
  <c r="T612" i="17" s="1"/>
  <c r="U613" i="17" s="1"/>
  <c r="AD612" i="17" l="1"/>
  <c r="AE612" i="17"/>
  <c r="AC612" i="17" s="1"/>
  <c r="Y612" i="17"/>
  <c r="W612" i="17" s="1"/>
  <c r="X612" i="17"/>
  <c r="AB612" i="17"/>
  <c r="Z612" i="17" s="1"/>
  <c r="AA612" i="17"/>
  <c r="AH612" i="17"/>
  <c r="AF612" i="17" s="1"/>
  <c r="AG612" i="17"/>
  <c r="S621" i="17"/>
  <c r="V613" i="17"/>
  <c r="T613" i="17" s="1"/>
  <c r="U614" i="17" s="1"/>
  <c r="AH613" i="17" l="1"/>
  <c r="AF613" i="17" s="1"/>
  <c r="AG613" i="17"/>
  <c r="AB613" i="17"/>
  <c r="Z613" i="17" s="1"/>
  <c r="AA613" i="17"/>
  <c r="Y613" i="17"/>
  <c r="W613" i="17" s="1"/>
  <c r="X613" i="17"/>
  <c r="AE613" i="17"/>
  <c r="AC613" i="17" s="1"/>
  <c r="AD613" i="17"/>
  <c r="S622" i="17"/>
  <c r="V614" i="17"/>
  <c r="T614" i="17" s="1"/>
  <c r="U615" i="17" s="1"/>
  <c r="AD614" i="17" l="1"/>
  <c r="AE614" i="17"/>
  <c r="AC614" i="17" s="1"/>
  <c r="X614" i="17"/>
  <c r="Y614" i="17"/>
  <c r="W614" i="17" s="1"/>
  <c r="AB614" i="17"/>
  <c r="Z614" i="17" s="1"/>
  <c r="AA614" i="17"/>
  <c r="AH614" i="17"/>
  <c r="AF614" i="17" s="1"/>
  <c r="AG614" i="17"/>
  <c r="S623" i="17"/>
  <c r="V615" i="17"/>
  <c r="T615" i="17" s="1"/>
  <c r="U616" i="17" s="1"/>
  <c r="AG615" i="17" l="1"/>
  <c r="AH615" i="17"/>
  <c r="AF615" i="17" s="1"/>
  <c r="AA615" i="17"/>
  <c r="AB615" i="17"/>
  <c r="Z615" i="17" s="1"/>
  <c r="Y615" i="17"/>
  <c r="W615" i="17" s="1"/>
  <c r="X615" i="17"/>
  <c r="AE615" i="17"/>
  <c r="AC615" i="17" s="1"/>
  <c r="AD615" i="17"/>
  <c r="S624" i="17"/>
  <c r="V616" i="17"/>
  <c r="T616" i="17" s="1"/>
  <c r="U617" i="17" s="1"/>
  <c r="AD616" i="17" l="1"/>
  <c r="AE616" i="17"/>
  <c r="AC616" i="17" s="1"/>
  <c r="Y616" i="17"/>
  <c r="W616" i="17" s="1"/>
  <c r="X616" i="17"/>
  <c r="AB616" i="17"/>
  <c r="Z616" i="17" s="1"/>
  <c r="AA616" i="17"/>
  <c r="AG616" i="17"/>
  <c r="AH616" i="17"/>
  <c r="AF616" i="17" s="1"/>
  <c r="S625" i="17"/>
  <c r="V617" i="17"/>
  <c r="T617" i="17" s="1"/>
  <c r="U618" i="17" s="1"/>
  <c r="AH617" i="17" l="1"/>
  <c r="AF617" i="17" s="1"/>
  <c r="AG617" i="17"/>
  <c r="AA617" i="17"/>
  <c r="AB617" i="17"/>
  <c r="Z617" i="17" s="1"/>
  <c r="Y617" i="17"/>
  <c r="W617" i="17" s="1"/>
  <c r="X617" i="17"/>
  <c r="AE617" i="17"/>
  <c r="AC617" i="17" s="1"/>
  <c r="AD617" i="17"/>
  <c r="S626" i="17"/>
  <c r="V618" i="17"/>
  <c r="T618" i="17" s="1"/>
  <c r="U619" i="17" s="1"/>
  <c r="AD618" i="17" l="1"/>
  <c r="AE618" i="17"/>
  <c r="AC618" i="17" s="1"/>
  <c r="Y618" i="17"/>
  <c r="W618" i="17" s="1"/>
  <c r="X618" i="17"/>
  <c r="AB618" i="17"/>
  <c r="Z618" i="17" s="1"/>
  <c r="AA618" i="17"/>
  <c r="AG618" i="17"/>
  <c r="AH618" i="17"/>
  <c r="AF618" i="17" s="1"/>
  <c r="S627" i="17"/>
  <c r="V619" i="17"/>
  <c r="T619" i="17" s="1"/>
  <c r="U620" i="17" s="1"/>
  <c r="AG619" i="17" l="1"/>
  <c r="AH619" i="17"/>
  <c r="AF619" i="17" s="1"/>
  <c r="AB619" i="17"/>
  <c r="Z619" i="17" s="1"/>
  <c r="AA619" i="17"/>
  <c r="Y619" i="17"/>
  <c r="W619" i="17" s="1"/>
  <c r="X619" i="17"/>
  <c r="AE619" i="17"/>
  <c r="AC619" i="17" s="1"/>
  <c r="AD619" i="17"/>
  <c r="S628" i="17"/>
  <c r="V620" i="17"/>
  <c r="T620" i="17" s="1"/>
  <c r="U621" i="17" s="1"/>
  <c r="AE620" i="17" l="1"/>
  <c r="AC620" i="17" s="1"/>
  <c r="AD620" i="17"/>
  <c r="Y620" i="17"/>
  <c r="W620" i="17" s="1"/>
  <c r="X620" i="17"/>
  <c r="AB620" i="17"/>
  <c r="Z620" i="17" s="1"/>
  <c r="AA620" i="17"/>
  <c r="AH620" i="17"/>
  <c r="AF620" i="17" s="1"/>
  <c r="AG620" i="17"/>
  <c r="S629" i="17"/>
  <c r="V621" i="17"/>
  <c r="T621" i="17" s="1"/>
  <c r="U622" i="17" s="1"/>
  <c r="AH621" i="17" l="1"/>
  <c r="AF621" i="17" s="1"/>
  <c r="AG621" i="17"/>
  <c r="AA621" i="17"/>
  <c r="AB621" i="17"/>
  <c r="Z621" i="17" s="1"/>
  <c r="Y621" i="17"/>
  <c r="W621" i="17" s="1"/>
  <c r="X621" i="17"/>
  <c r="AE621" i="17"/>
  <c r="AC621" i="17" s="1"/>
  <c r="AD621" i="17"/>
  <c r="S630" i="17"/>
  <c r="V622" i="17"/>
  <c r="T622" i="17" s="1"/>
  <c r="U623" i="17" s="1"/>
  <c r="AD622" i="17" l="1"/>
  <c r="AE622" i="17"/>
  <c r="AC622" i="17" s="1"/>
  <c r="Y622" i="17"/>
  <c r="W622" i="17" s="1"/>
  <c r="X622" i="17"/>
  <c r="AB622" i="17"/>
  <c r="Z622" i="17" s="1"/>
  <c r="AA622" i="17"/>
  <c r="AH622" i="17"/>
  <c r="AF622" i="17" s="1"/>
  <c r="AG622" i="17"/>
  <c r="S631" i="17"/>
  <c r="V623" i="17"/>
  <c r="T623" i="17" s="1"/>
  <c r="U624" i="17" s="1"/>
  <c r="AG623" i="17" l="1"/>
  <c r="AH623" i="17"/>
  <c r="AF623" i="17" s="1"/>
  <c r="AB623" i="17"/>
  <c r="Z623" i="17" s="1"/>
  <c r="AA623" i="17"/>
  <c r="Y623" i="17"/>
  <c r="W623" i="17" s="1"/>
  <c r="X623" i="17"/>
  <c r="AE623" i="17"/>
  <c r="AC623" i="17" s="1"/>
  <c r="AD623" i="17"/>
  <c r="S632" i="17"/>
  <c r="V624" i="17"/>
  <c r="T624" i="17" s="1"/>
  <c r="U625" i="17" s="1"/>
  <c r="AD624" i="17" l="1"/>
  <c r="AE624" i="17"/>
  <c r="AC624" i="17" s="1"/>
  <c r="Y624" i="17"/>
  <c r="W624" i="17" s="1"/>
  <c r="X624" i="17"/>
  <c r="AB624" i="17"/>
  <c r="Z624" i="17" s="1"/>
  <c r="AA624" i="17"/>
  <c r="AH624" i="17"/>
  <c r="AF624" i="17" s="1"/>
  <c r="AG624" i="17"/>
  <c r="S633" i="17"/>
  <c r="V625" i="17"/>
  <c r="T625" i="17" s="1"/>
  <c r="U626" i="17" s="1"/>
  <c r="AH625" i="17" l="1"/>
  <c r="AF625" i="17" s="1"/>
  <c r="AG625" i="17"/>
  <c r="AB625" i="17"/>
  <c r="Z625" i="17" s="1"/>
  <c r="AA625" i="17"/>
  <c r="Y625" i="17"/>
  <c r="W625" i="17" s="1"/>
  <c r="X625" i="17"/>
  <c r="AE625" i="17"/>
  <c r="AC625" i="17" s="1"/>
  <c r="AD625" i="17"/>
  <c r="S634" i="17"/>
  <c r="V626" i="17"/>
  <c r="T626" i="17" s="1"/>
  <c r="U627" i="17" s="1"/>
  <c r="AD626" i="17" l="1"/>
  <c r="AE626" i="17"/>
  <c r="AC626" i="17" s="1"/>
  <c r="Y626" i="17"/>
  <c r="W626" i="17" s="1"/>
  <c r="X626" i="17"/>
  <c r="AB626" i="17"/>
  <c r="Z626" i="17" s="1"/>
  <c r="AA626" i="17"/>
  <c r="AH626" i="17"/>
  <c r="AF626" i="17" s="1"/>
  <c r="AG626" i="17"/>
  <c r="S635" i="17"/>
  <c r="V627" i="17"/>
  <c r="T627" i="17" s="1"/>
  <c r="U628" i="17" s="1"/>
  <c r="AH627" i="17" l="1"/>
  <c r="AF627" i="17" s="1"/>
  <c r="AG627" i="17"/>
  <c r="AA627" i="17"/>
  <c r="AB627" i="17"/>
  <c r="Z627" i="17" s="1"/>
  <c r="Y627" i="17"/>
  <c r="W627" i="17" s="1"/>
  <c r="X627" i="17"/>
  <c r="AE627" i="17"/>
  <c r="AC627" i="17" s="1"/>
  <c r="AD627" i="17"/>
  <c r="S636" i="17"/>
  <c r="V628" i="17"/>
  <c r="T628" i="17" s="1"/>
  <c r="U629" i="17" s="1"/>
  <c r="AE628" i="17" l="1"/>
  <c r="AC628" i="17" s="1"/>
  <c r="AD628" i="17"/>
  <c r="Y628" i="17"/>
  <c r="W628" i="17" s="1"/>
  <c r="X628" i="17"/>
  <c r="AB628" i="17"/>
  <c r="Z628" i="17" s="1"/>
  <c r="AA628" i="17"/>
  <c r="AH628" i="17"/>
  <c r="AF628" i="17" s="1"/>
  <c r="AG628" i="17"/>
  <c r="S637" i="17"/>
  <c r="V629" i="17"/>
  <c r="T629" i="17" s="1"/>
  <c r="U630" i="17" s="1"/>
  <c r="AG629" i="17" l="1"/>
  <c r="AH629" i="17"/>
  <c r="AF629" i="17" s="1"/>
  <c r="AA629" i="17"/>
  <c r="AB629" i="17"/>
  <c r="Z629" i="17" s="1"/>
  <c r="Y629" i="17"/>
  <c r="W629" i="17" s="1"/>
  <c r="X629" i="17"/>
  <c r="AE629" i="17"/>
  <c r="AC629" i="17" s="1"/>
  <c r="AD629" i="17"/>
  <c r="S638" i="17"/>
  <c r="V630" i="17"/>
  <c r="T630" i="17" s="1"/>
  <c r="U631" i="17" s="1"/>
  <c r="AD630" i="17" l="1"/>
  <c r="AE630" i="17"/>
  <c r="AC630" i="17" s="1"/>
  <c r="X630" i="17"/>
  <c r="Y630" i="17"/>
  <c r="W630" i="17" s="1"/>
  <c r="AB630" i="17"/>
  <c r="Z630" i="17" s="1"/>
  <c r="AA630" i="17"/>
  <c r="AG630" i="17"/>
  <c r="AH630" i="17"/>
  <c r="AF630" i="17" s="1"/>
  <c r="S639" i="17"/>
  <c r="V631" i="17"/>
  <c r="T631" i="17" s="1"/>
  <c r="AG631" i="17" l="1"/>
  <c r="AH631" i="17"/>
  <c r="AF631" i="17" s="1"/>
  <c r="AA631" i="17"/>
  <c r="AB631" i="17"/>
  <c r="Z631" i="17" s="1"/>
  <c r="X631" i="17"/>
  <c r="Y631" i="17"/>
  <c r="W631" i="17" s="1"/>
  <c r="AE631" i="17"/>
  <c r="AC631" i="17" s="1"/>
  <c r="AD631" i="17"/>
  <c r="S640" i="17"/>
  <c r="U632" i="17"/>
  <c r="S641" i="17" s="1"/>
  <c r="V632" i="17"/>
  <c r="T632" i="17" s="1"/>
  <c r="AD632" i="17" l="1"/>
  <c r="AE632" i="17"/>
  <c r="AC632" i="17" s="1"/>
  <c r="X632" i="17"/>
  <c r="Y632" i="17"/>
  <c r="W632" i="17" s="1"/>
  <c r="AB632" i="17"/>
  <c r="Z632" i="17" s="1"/>
  <c r="AA632" i="17"/>
  <c r="AH632" i="17"/>
  <c r="AF632" i="17" s="1"/>
  <c r="AG632" i="17"/>
  <c r="U633" i="17"/>
  <c r="S642" i="17" s="1"/>
  <c r="V633" i="17"/>
  <c r="T633" i="17" s="1"/>
  <c r="AH633" i="17" l="1"/>
  <c r="AF633" i="17" s="1"/>
  <c r="AG633" i="17"/>
  <c r="AB633" i="17"/>
  <c r="Z633" i="17" s="1"/>
  <c r="AA633" i="17"/>
  <c r="Y633" i="17"/>
  <c r="W633" i="17" s="1"/>
  <c r="X633" i="17"/>
  <c r="AE633" i="17"/>
  <c r="AC633" i="17" s="1"/>
  <c r="AD633" i="17"/>
  <c r="U634" i="17"/>
  <c r="S643" i="17" s="1"/>
  <c r="V634" i="17"/>
  <c r="T634" i="17" s="1"/>
  <c r="U635" i="17" s="1"/>
  <c r="AD634" i="17" l="1"/>
  <c r="AE634" i="17"/>
  <c r="AC634" i="17" s="1"/>
  <c r="Y634" i="17"/>
  <c r="W634" i="17" s="1"/>
  <c r="X634" i="17"/>
  <c r="AB634" i="17"/>
  <c r="Z634" i="17" s="1"/>
  <c r="AA634" i="17"/>
  <c r="AG634" i="17"/>
  <c r="AH634" i="17"/>
  <c r="AF634" i="17" s="1"/>
  <c r="V635" i="17"/>
  <c r="T635" i="17" s="1"/>
  <c r="U636" i="17" s="1"/>
  <c r="AG635" i="17" l="1"/>
  <c r="AH635" i="17"/>
  <c r="AF635" i="17" s="1"/>
  <c r="AB635" i="17"/>
  <c r="Z635" i="17" s="1"/>
  <c r="AA635" i="17"/>
  <c r="Y635" i="17"/>
  <c r="W635" i="17" s="1"/>
  <c r="X635" i="17"/>
  <c r="AE635" i="17"/>
  <c r="AC635" i="17" s="1"/>
  <c r="AD635" i="17"/>
  <c r="S644" i="17"/>
  <c r="V636" i="17"/>
  <c r="T636" i="17" s="1"/>
  <c r="U637" i="17" s="1"/>
  <c r="AE636" i="17" l="1"/>
  <c r="AC636" i="17" s="1"/>
  <c r="AD636" i="17"/>
  <c r="Y636" i="17"/>
  <c r="W636" i="17" s="1"/>
  <c r="X636" i="17"/>
  <c r="AB636" i="17"/>
  <c r="Z636" i="17" s="1"/>
  <c r="AA636" i="17"/>
  <c r="AG636" i="17"/>
  <c r="AH636" i="17"/>
  <c r="AF636" i="17" s="1"/>
  <c r="S645" i="17"/>
  <c r="V637" i="17"/>
  <c r="T637" i="17" s="1"/>
  <c r="U638" i="17" s="1"/>
  <c r="AG637" i="17" l="1"/>
  <c r="AH637" i="17"/>
  <c r="AF637" i="17" s="1"/>
  <c r="AB637" i="17"/>
  <c r="Z637" i="17" s="1"/>
  <c r="AA637" i="17"/>
  <c r="Y637" i="17"/>
  <c r="W637" i="17" s="1"/>
  <c r="X637" i="17"/>
  <c r="AE637" i="17"/>
  <c r="AC637" i="17" s="1"/>
  <c r="AD637" i="17"/>
  <c r="S646" i="17"/>
  <c r="V638" i="17"/>
  <c r="T638" i="17" s="1"/>
  <c r="U639" i="17" s="1"/>
  <c r="AE638" i="17" l="1"/>
  <c r="AC638" i="17" s="1"/>
  <c r="AD638" i="17"/>
  <c r="X638" i="17"/>
  <c r="Y638" i="17"/>
  <c r="W638" i="17" s="1"/>
  <c r="AB638" i="17"/>
  <c r="Z638" i="17" s="1"/>
  <c r="AA638" i="17"/>
  <c r="AH638" i="17"/>
  <c r="AF638" i="17" s="1"/>
  <c r="AG638" i="17"/>
  <c r="S647" i="17"/>
  <c r="V639" i="17"/>
  <c r="T639" i="17" s="1"/>
  <c r="U640" i="17" s="1"/>
  <c r="AH639" i="17" l="1"/>
  <c r="AF639" i="17" s="1"/>
  <c r="AG639" i="17"/>
  <c r="AA639" i="17"/>
  <c r="AB639" i="17"/>
  <c r="Z639" i="17" s="1"/>
  <c r="Y639" i="17"/>
  <c r="W639" i="17" s="1"/>
  <c r="X639" i="17"/>
  <c r="AE639" i="17"/>
  <c r="AC639" i="17" s="1"/>
  <c r="AD639" i="17"/>
  <c r="S648" i="17"/>
  <c r="V640" i="17"/>
  <c r="T640" i="17" s="1"/>
  <c r="U641" i="17" s="1"/>
  <c r="AD640" i="17" l="1"/>
  <c r="AE640" i="17"/>
  <c r="AC640" i="17" s="1"/>
  <c r="X640" i="17"/>
  <c r="Y640" i="17"/>
  <c r="W640" i="17" s="1"/>
  <c r="AB640" i="17"/>
  <c r="Z640" i="17" s="1"/>
  <c r="AA640" i="17"/>
  <c r="AH640" i="17"/>
  <c r="AF640" i="17" s="1"/>
  <c r="AG640" i="17"/>
  <c r="S649" i="17"/>
  <c r="V641" i="17"/>
  <c r="T641" i="17" s="1"/>
  <c r="U642" i="17" s="1"/>
  <c r="AG641" i="17" l="1"/>
  <c r="AH641" i="17"/>
  <c r="AF641" i="17" s="1"/>
  <c r="AB641" i="17"/>
  <c r="Z641" i="17" s="1"/>
  <c r="AA641" i="17"/>
  <c r="Y641" i="17"/>
  <c r="W641" i="17" s="1"/>
  <c r="X641" i="17"/>
  <c r="AD641" i="17"/>
  <c r="AE641" i="17"/>
  <c r="AC641" i="17" s="1"/>
  <c r="S650" i="17"/>
  <c r="V642" i="17"/>
  <c r="T642" i="17" s="1"/>
  <c r="U643" i="17" s="1"/>
  <c r="AD642" i="17" l="1"/>
  <c r="AE642" i="17"/>
  <c r="AC642" i="17" s="1"/>
  <c r="Y642" i="17"/>
  <c r="W642" i="17" s="1"/>
  <c r="X642" i="17"/>
  <c r="AB642" i="17"/>
  <c r="Z642" i="17" s="1"/>
  <c r="AA642" i="17"/>
  <c r="AG642" i="17"/>
  <c r="AH642" i="17"/>
  <c r="AF642" i="17" s="1"/>
  <c r="S651" i="17"/>
  <c r="V643" i="17"/>
  <c r="T643" i="17" s="1"/>
  <c r="U644" i="17" s="1"/>
  <c r="AG643" i="17" l="1"/>
  <c r="AH643" i="17"/>
  <c r="AF643" i="17" s="1"/>
  <c r="AB643" i="17"/>
  <c r="Z643" i="17" s="1"/>
  <c r="AA643" i="17"/>
  <c r="Y643" i="17"/>
  <c r="W643" i="17" s="1"/>
  <c r="X643" i="17"/>
  <c r="AE643" i="17"/>
  <c r="AC643" i="17" s="1"/>
  <c r="AD643" i="17"/>
  <c r="S652" i="17"/>
  <c r="V644" i="17"/>
  <c r="T644" i="17" s="1"/>
  <c r="U645" i="17" s="1"/>
  <c r="AD644" i="17" l="1"/>
  <c r="AE644" i="17"/>
  <c r="AC644" i="17" s="1"/>
  <c r="Y644" i="17"/>
  <c r="W644" i="17" s="1"/>
  <c r="X644" i="17"/>
  <c r="AB644" i="17"/>
  <c r="Z644" i="17" s="1"/>
  <c r="AA644" i="17"/>
  <c r="AG644" i="17"/>
  <c r="AH644" i="17"/>
  <c r="AF644" i="17" s="1"/>
  <c r="S653" i="17"/>
  <c r="V645" i="17"/>
  <c r="T645" i="17" s="1"/>
  <c r="U646" i="17" s="1"/>
  <c r="AH645" i="17" l="1"/>
  <c r="AF645" i="17" s="1"/>
  <c r="AG645" i="17"/>
  <c r="AB645" i="17"/>
  <c r="Z645" i="17" s="1"/>
  <c r="AA645" i="17"/>
  <c r="Y645" i="17"/>
  <c r="W645" i="17" s="1"/>
  <c r="X645" i="17"/>
  <c r="AD645" i="17"/>
  <c r="AE645" i="17"/>
  <c r="AC645" i="17" s="1"/>
  <c r="S654" i="17"/>
  <c r="V646" i="17"/>
  <c r="T646" i="17" s="1"/>
  <c r="U647" i="17" s="1"/>
  <c r="AE646" i="17" l="1"/>
  <c r="AC646" i="17" s="1"/>
  <c r="AD646" i="17"/>
  <c r="Y646" i="17"/>
  <c r="W646" i="17" s="1"/>
  <c r="X646" i="17"/>
  <c r="AB646" i="17"/>
  <c r="Z646" i="17" s="1"/>
  <c r="AA646" i="17"/>
  <c r="AG646" i="17"/>
  <c r="AH646" i="17"/>
  <c r="AF646" i="17" s="1"/>
  <c r="S655" i="17"/>
  <c r="V647" i="17"/>
  <c r="T647" i="17" s="1"/>
  <c r="U648" i="17" s="1"/>
  <c r="AH647" i="17" l="1"/>
  <c r="AF647" i="17" s="1"/>
  <c r="AG647" i="17"/>
  <c r="AB647" i="17"/>
  <c r="Z647" i="17" s="1"/>
  <c r="AA647" i="17"/>
  <c r="Y647" i="17"/>
  <c r="W647" i="17" s="1"/>
  <c r="X647" i="17"/>
  <c r="AE647" i="17"/>
  <c r="AC647" i="17" s="1"/>
  <c r="AD647" i="17"/>
  <c r="S656" i="17"/>
  <c r="V648" i="17"/>
  <c r="T648" i="17" s="1"/>
  <c r="U649" i="17" s="1"/>
  <c r="AE648" i="17" l="1"/>
  <c r="AC648" i="17" s="1"/>
  <c r="AD648" i="17"/>
  <c r="X648" i="17"/>
  <c r="Y648" i="17"/>
  <c r="W648" i="17" s="1"/>
  <c r="AB648" i="17"/>
  <c r="Z648" i="17" s="1"/>
  <c r="AA648" i="17"/>
  <c r="AG648" i="17"/>
  <c r="AH648" i="17"/>
  <c r="AF648" i="17" s="1"/>
  <c r="S657" i="17"/>
  <c r="V649" i="17"/>
  <c r="T649" i="17" s="1"/>
  <c r="U650" i="17" s="1"/>
  <c r="AG649" i="17" l="1"/>
  <c r="AH649" i="17"/>
  <c r="AF649" i="17" s="1"/>
  <c r="AB649" i="17"/>
  <c r="Z649" i="17" s="1"/>
  <c r="AA649" i="17"/>
  <c r="Y649" i="17"/>
  <c r="W649" i="17" s="1"/>
  <c r="X649" i="17"/>
  <c r="AD649" i="17"/>
  <c r="AE649" i="17"/>
  <c r="AC649" i="17" s="1"/>
  <c r="S658" i="17"/>
  <c r="V650" i="17"/>
  <c r="T650" i="17" s="1"/>
  <c r="U651" i="17" s="1"/>
  <c r="AD650" i="17" l="1"/>
  <c r="AE650" i="17"/>
  <c r="AC650" i="17" s="1"/>
  <c r="X650" i="17"/>
  <c r="Y650" i="17"/>
  <c r="W650" i="17" s="1"/>
  <c r="AB650" i="17"/>
  <c r="Z650" i="17" s="1"/>
  <c r="AA650" i="17"/>
  <c r="AG650" i="17"/>
  <c r="AH650" i="17"/>
  <c r="AF650" i="17" s="1"/>
  <c r="S659" i="17"/>
  <c r="V651" i="17"/>
  <c r="S660" i="17" s="1"/>
  <c r="AH651" i="17" l="1"/>
  <c r="AF651" i="17" s="1"/>
  <c r="AG651" i="17"/>
  <c r="AB651" i="17"/>
  <c r="Z651" i="17" s="1"/>
  <c r="AA651" i="17"/>
  <c r="X651" i="17"/>
  <c r="Y651" i="17"/>
  <c r="W651" i="17" s="1"/>
  <c r="AD651" i="17"/>
  <c r="AE651" i="17"/>
  <c r="AC651" i="17" s="1"/>
  <c r="T651" i="17"/>
  <c r="U652" i="17" s="1"/>
  <c r="AE652" i="17" l="1"/>
  <c r="AC652" i="17" s="1"/>
  <c r="AD652" i="17"/>
  <c r="X652" i="17"/>
  <c r="Y652" i="17"/>
  <c r="W652" i="17" s="1"/>
  <c r="AB652" i="17"/>
  <c r="Z652" i="17" s="1"/>
  <c r="AA652" i="17"/>
  <c r="AH652" i="17"/>
  <c r="AF652" i="17" s="1"/>
  <c r="AG652" i="17"/>
  <c r="V652" i="17"/>
  <c r="T652" i="17" s="1"/>
  <c r="AB653" i="17" l="1"/>
  <c r="Z653" i="17" s="1"/>
  <c r="AA653" i="17"/>
  <c r="AG653" i="17"/>
  <c r="AH653" i="17"/>
  <c r="AF653" i="17" s="1"/>
  <c r="Y653" i="17"/>
  <c r="W653" i="17" s="1"/>
  <c r="X653" i="17"/>
  <c r="AE653" i="17"/>
  <c r="AC653" i="17" s="1"/>
  <c r="AD653" i="17"/>
  <c r="S661" i="17"/>
  <c r="U653" i="17"/>
  <c r="S662" i="17" s="1"/>
  <c r="V653" i="17"/>
  <c r="T653" i="17" s="1"/>
  <c r="U654" i="17" s="1"/>
  <c r="AE654" i="17" l="1"/>
  <c r="AC654" i="17" s="1"/>
  <c r="AD654" i="17"/>
  <c r="Y654" i="17"/>
  <c r="W654" i="17" s="1"/>
  <c r="X654" i="17"/>
  <c r="AH654" i="17"/>
  <c r="AF654" i="17" s="1"/>
  <c r="AG654" i="17"/>
  <c r="AB654" i="17"/>
  <c r="Z654" i="17" s="1"/>
  <c r="AA654" i="17"/>
  <c r="V654" i="17"/>
  <c r="T654" i="17" s="1"/>
  <c r="AA655" i="17" l="1"/>
  <c r="AB655" i="17"/>
  <c r="Z655" i="17" s="1"/>
  <c r="AG655" i="17"/>
  <c r="AH655" i="17"/>
  <c r="AF655" i="17" s="1"/>
  <c r="Y655" i="17"/>
  <c r="W655" i="17" s="1"/>
  <c r="X655" i="17"/>
  <c r="AE655" i="17"/>
  <c r="AC655" i="17" s="1"/>
  <c r="AD655" i="17"/>
  <c r="S663" i="17"/>
  <c r="U655" i="17"/>
  <c r="S664" i="17" s="1"/>
  <c r="V655" i="17"/>
  <c r="T655" i="17" s="1"/>
  <c r="U656" i="17" s="1"/>
  <c r="AE656" i="17" l="1"/>
  <c r="AC656" i="17" s="1"/>
  <c r="AD656" i="17"/>
  <c r="X656" i="17"/>
  <c r="Y656" i="17"/>
  <c r="W656" i="17" s="1"/>
  <c r="AH656" i="17"/>
  <c r="AF656" i="17" s="1"/>
  <c r="AG656" i="17"/>
  <c r="AB656" i="17"/>
  <c r="Z656" i="17" s="1"/>
  <c r="AA656" i="17"/>
  <c r="V656" i="17"/>
  <c r="T656" i="17" s="1"/>
  <c r="U657" i="17" s="1"/>
  <c r="AB657" i="17" l="1"/>
  <c r="Z657" i="17" s="1"/>
  <c r="AA657" i="17"/>
  <c r="AG657" i="17"/>
  <c r="AH657" i="17"/>
  <c r="AF657" i="17" s="1"/>
  <c r="Y657" i="17"/>
  <c r="W657" i="17" s="1"/>
  <c r="X657" i="17"/>
  <c r="AD657" i="17"/>
  <c r="AE657" i="17"/>
  <c r="AC657" i="17" s="1"/>
  <c r="S665" i="17"/>
  <c r="V657" i="17"/>
  <c r="T657" i="17" s="1"/>
  <c r="U658" i="17" s="1"/>
  <c r="AE658" i="17" l="1"/>
  <c r="AC658" i="17" s="1"/>
  <c r="AD658" i="17"/>
  <c r="Y658" i="17"/>
  <c r="W658" i="17" s="1"/>
  <c r="X658" i="17"/>
  <c r="AH658" i="17"/>
  <c r="AF658" i="17" s="1"/>
  <c r="AG658" i="17"/>
  <c r="AB658" i="17"/>
  <c r="Z658" i="17" s="1"/>
  <c r="AA658" i="17"/>
  <c r="S666" i="17"/>
  <c r="V658" i="17"/>
  <c r="T658" i="17" s="1"/>
  <c r="U659" i="17" s="1"/>
  <c r="AA659" i="17" l="1"/>
  <c r="AB659" i="17"/>
  <c r="Z659" i="17" s="1"/>
  <c r="AH659" i="17"/>
  <c r="AF659" i="17" s="1"/>
  <c r="AG659" i="17"/>
  <c r="Y659" i="17"/>
  <c r="W659" i="17" s="1"/>
  <c r="X659" i="17"/>
  <c r="AE659" i="17"/>
  <c r="AC659" i="17" s="1"/>
  <c r="AD659" i="17"/>
  <c r="S667" i="17"/>
  <c r="V659" i="17"/>
  <c r="T659" i="17" s="1"/>
  <c r="U660" i="17" s="1"/>
  <c r="AE660" i="17" l="1"/>
  <c r="AC660" i="17" s="1"/>
  <c r="AD660" i="17"/>
  <c r="X660" i="17"/>
  <c r="Y660" i="17"/>
  <c r="W660" i="17" s="1"/>
  <c r="AH660" i="17"/>
  <c r="AF660" i="17" s="1"/>
  <c r="AG660" i="17"/>
  <c r="AB660" i="17"/>
  <c r="Z660" i="17" s="1"/>
  <c r="AA660" i="17"/>
  <c r="S668" i="17"/>
  <c r="V660" i="17"/>
  <c r="T660" i="17" s="1"/>
  <c r="V661" i="17" s="1"/>
  <c r="AA661" i="17" l="1"/>
  <c r="AB661" i="17"/>
  <c r="Z661" i="17" s="1"/>
  <c r="AG661" i="17"/>
  <c r="AH661" i="17"/>
  <c r="AF661" i="17" s="1"/>
  <c r="X661" i="17"/>
  <c r="Y661" i="17"/>
  <c r="W661" i="17" s="1"/>
  <c r="AE661" i="17"/>
  <c r="AC661" i="17" s="1"/>
  <c r="AD661" i="17"/>
  <c r="S669" i="17"/>
  <c r="U661" i="17"/>
  <c r="S670" i="17" s="1"/>
  <c r="T661" i="17"/>
  <c r="U662" i="17" s="1"/>
  <c r="Y662" i="17" l="1"/>
  <c r="W662" i="17" s="1"/>
  <c r="X662" i="17"/>
  <c r="AD662" i="17"/>
  <c r="AE662" i="17"/>
  <c r="AC662" i="17" s="1"/>
  <c r="AH662" i="17"/>
  <c r="AF662" i="17" s="1"/>
  <c r="AG662" i="17"/>
  <c r="AB662" i="17"/>
  <c r="Z662" i="17" s="1"/>
  <c r="AA662" i="17"/>
  <c r="V662" i="17"/>
  <c r="S671" i="17" s="1"/>
  <c r="T662" i="17" l="1"/>
  <c r="U663" i="17" s="1"/>
  <c r="AA663" i="17"/>
  <c r="AB663" i="17"/>
  <c r="Z663" i="17" s="1"/>
  <c r="AG663" i="17"/>
  <c r="AH663" i="17"/>
  <c r="AF663" i="17" s="1"/>
  <c r="AE663" i="17"/>
  <c r="AC663" i="17" s="1"/>
  <c r="AD663" i="17"/>
  <c r="X663" i="17"/>
  <c r="Y663" i="17"/>
  <c r="W663" i="17" s="1"/>
  <c r="V663" i="17"/>
  <c r="T663" i="17" s="1"/>
  <c r="AD664" i="17" l="1"/>
  <c r="AE664" i="17"/>
  <c r="AC664" i="17" s="1"/>
  <c r="Y664" i="17"/>
  <c r="W664" i="17" s="1"/>
  <c r="X664" i="17"/>
  <c r="AH664" i="17"/>
  <c r="AF664" i="17" s="1"/>
  <c r="AG664" i="17"/>
  <c r="AB664" i="17"/>
  <c r="Z664" i="17" s="1"/>
  <c r="AA664" i="17"/>
  <c r="S672" i="17"/>
  <c r="V664" i="17"/>
  <c r="T664" i="17" s="1"/>
  <c r="U665" i="17" s="1"/>
  <c r="U664" i="17"/>
  <c r="S673" i="17" s="1"/>
  <c r="AB665" i="17" l="1"/>
  <c r="Z665" i="17" s="1"/>
  <c r="AA665" i="17"/>
  <c r="AH665" i="17"/>
  <c r="AF665" i="17" s="1"/>
  <c r="AG665" i="17"/>
  <c r="X665" i="17"/>
  <c r="Y665" i="17"/>
  <c r="W665" i="17" s="1"/>
  <c r="AD665" i="17"/>
  <c r="AE665" i="17"/>
  <c r="AC665" i="17" s="1"/>
  <c r="V665" i="17"/>
  <c r="T665" i="17" s="1"/>
  <c r="Y666" i="17" l="1"/>
  <c r="W666" i="17" s="1"/>
  <c r="X666" i="17"/>
  <c r="AE666" i="17"/>
  <c r="AC666" i="17" s="1"/>
  <c r="AD666" i="17"/>
  <c r="AH666" i="17"/>
  <c r="AF666" i="17" s="1"/>
  <c r="AG666" i="17"/>
  <c r="AB666" i="17"/>
  <c r="Z666" i="17" s="1"/>
  <c r="AA666" i="17"/>
  <c r="S674" i="17"/>
  <c r="U666" i="17"/>
  <c r="V666" i="17"/>
  <c r="T666" i="17" s="1"/>
  <c r="U667" i="17" s="1"/>
  <c r="AB667" i="17" l="1"/>
  <c r="Z667" i="17" s="1"/>
  <c r="AA667" i="17"/>
  <c r="AG667" i="17"/>
  <c r="AH667" i="17"/>
  <c r="AF667" i="17" s="1"/>
  <c r="AE667" i="17"/>
  <c r="AC667" i="17" s="1"/>
  <c r="AD667" i="17"/>
  <c r="Y667" i="17"/>
  <c r="W667" i="17" s="1"/>
  <c r="X667" i="17"/>
  <c r="S675" i="17"/>
  <c r="V667" i="17"/>
  <c r="T667" i="17" s="1"/>
  <c r="Y668" i="17" l="1"/>
  <c r="W668" i="17" s="1"/>
  <c r="X668" i="17"/>
  <c r="AD668" i="17"/>
  <c r="AE668" i="17"/>
  <c r="AC668" i="17" s="1"/>
  <c r="AH668" i="17"/>
  <c r="AF668" i="17" s="1"/>
  <c r="AG668" i="17"/>
  <c r="AB668" i="17"/>
  <c r="Z668" i="17" s="1"/>
  <c r="AA668" i="17"/>
  <c r="S676" i="17"/>
  <c r="U668" i="17"/>
  <c r="S677" i="17" s="1"/>
  <c r="V668" i="17"/>
  <c r="T668" i="17" s="1"/>
  <c r="AA669" i="17" l="1"/>
  <c r="AB669" i="17"/>
  <c r="Z669" i="17" s="1"/>
  <c r="AH669" i="17"/>
  <c r="AF669" i="17" s="1"/>
  <c r="AG669" i="17"/>
  <c r="AD669" i="17"/>
  <c r="AE669" i="17"/>
  <c r="AC669" i="17" s="1"/>
  <c r="X669" i="17"/>
  <c r="Y669" i="17"/>
  <c r="W669" i="17" s="1"/>
  <c r="V669" i="17"/>
  <c r="T669" i="17" s="1"/>
  <c r="U670" i="17" s="1"/>
  <c r="U669" i="17"/>
  <c r="S678" i="17" s="1"/>
  <c r="AE670" i="17" l="1"/>
  <c r="AC670" i="17" s="1"/>
  <c r="AD670" i="17"/>
  <c r="X670" i="17"/>
  <c r="Y670" i="17"/>
  <c r="W670" i="17" s="1"/>
  <c r="AG670" i="17"/>
  <c r="AH670" i="17"/>
  <c r="AF670" i="17" s="1"/>
  <c r="AB670" i="17"/>
  <c r="Z670" i="17" s="1"/>
  <c r="AA670" i="17"/>
  <c r="V670" i="17"/>
  <c r="T670" i="17" s="1"/>
  <c r="AB671" i="17" l="1"/>
  <c r="Z671" i="17" s="1"/>
  <c r="AA671" i="17"/>
  <c r="AG671" i="17"/>
  <c r="AH671" i="17"/>
  <c r="AF671" i="17" s="1"/>
  <c r="X671" i="17"/>
  <c r="Y671" i="17"/>
  <c r="W671" i="17" s="1"/>
  <c r="AE671" i="17"/>
  <c r="AC671" i="17" s="1"/>
  <c r="AD671" i="17"/>
  <c r="S679" i="17"/>
  <c r="U671" i="17"/>
  <c r="S680" i="17" s="1"/>
  <c r="V671" i="17"/>
  <c r="T671" i="17" s="1"/>
  <c r="U672" i="17" s="1"/>
  <c r="AD672" i="17" l="1"/>
  <c r="AE672" i="17"/>
  <c r="AC672" i="17" s="1"/>
  <c r="Y672" i="17"/>
  <c r="W672" i="17" s="1"/>
  <c r="X672" i="17"/>
  <c r="AH672" i="17"/>
  <c r="AF672" i="17" s="1"/>
  <c r="AG672" i="17"/>
  <c r="AB672" i="17"/>
  <c r="Z672" i="17" s="1"/>
  <c r="AA672" i="17"/>
  <c r="V672" i="17"/>
  <c r="T672" i="17" s="1"/>
  <c r="AA673" i="17" l="1"/>
  <c r="AB673" i="17"/>
  <c r="Z673" i="17" s="1"/>
  <c r="AH673" i="17"/>
  <c r="AF673" i="17" s="1"/>
  <c r="AG673" i="17"/>
  <c r="Y673" i="17"/>
  <c r="W673" i="17" s="1"/>
  <c r="X673" i="17"/>
  <c r="AD673" i="17"/>
  <c r="AE673" i="17"/>
  <c r="AC673" i="17" s="1"/>
  <c r="S681" i="17"/>
  <c r="U673" i="17"/>
  <c r="S682" i="17" s="1"/>
  <c r="V673" i="17"/>
  <c r="T673" i="17" s="1"/>
  <c r="U674" i="17" s="1"/>
  <c r="AE674" i="17" l="1"/>
  <c r="AC674" i="17" s="1"/>
  <c r="AD674" i="17"/>
  <c r="Y674" i="17"/>
  <c r="W674" i="17" s="1"/>
  <c r="X674" i="17"/>
  <c r="AH674" i="17"/>
  <c r="AF674" i="17" s="1"/>
  <c r="AG674" i="17"/>
  <c r="AB674" i="17"/>
  <c r="Z674" i="17" s="1"/>
  <c r="AA674" i="17"/>
  <c r="V674" i="17"/>
  <c r="T674" i="17" s="1"/>
  <c r="AA675" i="17" l="1"/>
  <c r="AB675" i="17"/>
  <c r="Z675" i="17" s="1"/>
  <c r="AH675" i="17"/>
  <c r="AF675" i="17" s="1"/>
  <c r="AG675" i="17"/>
  <c r="X675" i="17"/>
  <c r="Y675" i="17"/>
  <c r="W675" i="17" s="1"/>
  <c r="AD675" i="17"/>
  <c r="AE675" i="17"/>
  <c r="AC675" i="17" s="1"/>
  <c r="S683" i="17"/>
  <c r="U675" i="17"/>
  <c r="S684" i="17" s="1"/>
  <c r="V675" i="17"/>
  <c r="T675" i="17" s="1"/>
  <c r="AE676" i="17" l="1"/>
  <c r="AC676" i="17" s="1"/>
  <c r="AD676" i="17"/>
  <c r="X676" i="17"/>
  <c r="Y676" i="17"/>
  <c r="W676" i="17" s="1"/>
  <c r="AG676" i="17"/>
  <c r="AH676" i="17"/>
  <c r="AF676" i="17" s="1"/>
  <c r="AB676" i="17"/>
  <c r="Z676" i="17" s="1"/>
  <c r="AA676" i="17"/>
  <c r="U676" i="17"/>
  <c r="S685" i="17" s="1"/>
  <c r="V676" i="17"/>
  <c r="T676" i="17" s="1"/>
  <c r="U677" i="17" s="1"/>
  <c r="AH677" i="17" l="1"/>
  <c r="AF677" i="17" s="1"/>
  <c r="AG677" i="17"/>
  <c r="AA677" i="17"/>
  <c r="AB677" i="17"/>
  <c r="Z677" i="17" s="1"/>
  <c r="Y677" i="17"/>
  <c r="W677" i="17" s="1"/>
  <c r="X677" i="17"/>
  <c r="AE677" i="17"/>
  <c r="AC677" i="17" s="1"/>
  <c r="AD677" i="17"/>
  <c r="V677" i="17"/>
  <c r="T677" i="17" s="1"/>
  <c r="AE678" i="17" l="1"/>
  <c r="AC678" i="17" s="1"/>
  <c r="AD678" i="17"/>
  <c r="Y678" i="17"/>
  <c r="W678" i="17" s="1"/>
  <c r="X678" i="17"/>
  <c r="AB678" i="17"/>
  <c r="Z678" i="17" s="1"/>
  <c r="AA678" i="17"/>
  <c r="AG678" i="17"/>
  <c r="AH678" i="17"/>
  <c r="AF678" i="17" s="1"/>
  <c r="S686" i="17"/>
  <c r="U678" i="17"/>
  <c r="S687" i="17" s="1"/>
  <c r="V678" i="17"/>
  <c r="T678" i="17" s="1"/>
  <c r="U679" i="17" s="1"/>
  <c r="AH679" i="17" l="1"/>
  <c r="AF679" i="17" s="1"/>
  <c r="AG679" i="17"/>
  <c r="AB679" i="17"/>
  <c r="Z679" i="17" s="1"/>
  <c r="AA679" i="17"/>
  <c r="Y679" i="17"/>
  <c r="W679" i="17" s="1"/>
  <c r="X679" i="17"/>
  <c r="AE679" i="17"/>
  <c r="AC679" i="17" s="1"/>
  <c r="AD679" i="17"/>
  <c r="V679" i="17"/>
  <c r="T679" i="17" s="1"/>
  <c r="U680" i="17" s="1"/>
  <c r="AE680" i="17" l="1"/>
  <c r="AC680" i="17" s="1"/>
  <c r="AD680" i="17"/>
  <c r="Y680" i="17"/>
  <c r="W680" i="17" s="1"/>
  <c r="X680" i="17"/>
  <c r="AB680" i="17"/>
  <c r="Z680" i="17" s="1"/>
  <c r="AA680" i="17"/>
  <c r="AG680" i="17"/>
  <c r="AH680" i="17"/>
  <c r="AF680" i="17" s="1"/>
  <c r="S688" i="17"/>
  <c r="V680" i="17"/>
  <c r="T680" i="17" s="1"/>
  <c r="U681" i="17" s="1"/>
  <c r="AG681" i="17" l="1"/>
  <c r="AH681" i="17"/>
  <c r="AF681" i="17" s="1"/>
  <c r="AB681" i="17"/>
  <c r="Z681" i="17" s="1"/>
  <c r="AA681" i="17"/>
  <c r="X681" i="17"/>
  <c r="Y681" i="17"/>
  <c r="W681" i="17" s="1"/>
  <c r="AD681" i="17"/>
  <c r="AE681" i="17"/>
  <c r="AC681" i="17" s="1"/>
  <c r="S689" i="17"/>
  <c r="V681" i="17"/>
  <c r="T681" i="17" s="1"/>
  <c r="U682" i="17" s="1"/>
  <c r="AE682" i="17" l="1"/>
  <c r="AC682" i="17" s="1"/>
  <c r="AD682" i="17"/>
  <c r="X682" i="17"/>
  <c r="Y682" i="17"/>
  <c r="W682" i="17" s="1"/>
  <c r="AB682" i="17"/>
  <c r="Z682" i="17" s="1"/>
  <c r="AA682" i="17"/>
  <c r="AG682" i="17"/>
  <c r="AH682" i="17"/>
  <c r="AF682" i="17" s="1"/>
  <c r="S690" i="17"/>
  <c r="V682" i="17"/>
  <c r="T682" i="17" s="1"/>
  <c r="U683" i="17" s="1"/>
  <c r="AG683" i="17" l="1"/>
  <c r="AH683" i="17"/>
  <c r="AF683" i="17" s="1"/>
  <c r="AB683" i="17"/>
  <c r="Z683" i="17" s="1"/>
  <c r="AA683" i="17"/>
  <c r="Y683" i="17"/>
  <c r="W683" i="17" s="1"/>
  <c r="X683" i="17"/>
  <c r="AD683" i="17"/>
  <c r="AE683" i="17"/>
  <c r="AC683" i="17" s="1"/>
  <c r="S691" i="17"/>
  <c r="V683" i="17"/>
  <c r="T683" i="17" s="1"/>
  <c r="U684" i="17" s="1"/>
  <c r="AD684" i="17" l="1"/>
  <c r="AE684" i="17"/>
  <c r="AC684" i="17" s="1"/>
  <c r="X684" i="17"/>
  <c r="Y684" i="17"/>
  <c r="W684" i="17" s="1"/>
  <c r="AA684" i="17"/>
  <c r="AB684" i="17"/>
  <c r="Z684" i="17" s="1"/>
  <c r="AG684" i="17"/>
  <c r="AH684" i="17"/>
  <c r="AF684" i="17" s="1"/>
  <c r="S692" i="17"/>
  <c r="V684" i="17"/>
  <c r="T684" i="17" s="1"/>
  <c r="AH685" i="17" l="1"/>
  <c r="AF685" i="17" s="1"/>
  <c r="AG685" i="17"/>
  <c r="AA685" i="17"/>
  <c r="AB685" i="17"/>
  <c r="Z685" i="17" s="1"/>
  <c r="Y685" i="17"/>
  <c r="W685" i="17" s="1"/>
  <c r="X685" i="17"/>
  <c r="AD685" i="17"/>
  <c r="AE685" i="17"/>
  <c r="AC685" i="17" s="1"/>
  <c r="S693" i="17"/>
  <c r="U685" i="17"/>
  <c r="S694" i="17" s="1"/>
  <c r="V685" i="17"/>
  <c r="T685" i="17" s="1"/>
  <c r="U686" i="17" s="1"/>
  <c r="AE686" i="17" l="1"/>
  <c r="AC686" i="17" s="1"/>
  <c r="AD686" i="17"/>
  <c r="Y686" i="17"/>
  <c r="W686" i="17" s="1"/>
  <c r="X686" i="17"/>
  <c r="AB686" i="17"/>
  <c r="Z686" i="17" s="1"/>
  <c r="AA686" i="17"/>
  <c r="AG686" i="17"/>
  <c r="AH686" i="17"/>
  <c r="AF686" i="17" s="1"/>
  <c r="V686" i="17"/>
  <c r="T686" i="17" s="1"/>
  <c r="AH687" i="17" l="1"/>
  <c r="AF687" i="17" s="1"/>
  <c r="AG687" i="17"/>
  <c r="AA687" i="17"/>
  <c r="AB687" i="17"/>
  <c r="Z687" i="17" s="1"/>
  <c r="Y687" i="17"/>
  <c r="W687" i="17" s="1"/>
  <c r="X687" i="17"/>
  <c r="AE687" i="17"/>
  <c r="AC687" i="17" s="1"/>
  <c r="AD687" i="17"/>
  <c r="S695" i="17"/>
  <c r="U687" i="17"/>
  <c r="V687" i="17"/>
  <c r="T687" i="17" s="1"/>
  <c r="U688" i="17" s="1"/>
  <c r="AE688" i="17" l="1"/>
  <c r="AC688" i="17" s="1"/>
  <c r="AD688" i="17"/>
  <c r="X688" i="17"/>
  <c r="Y688" i="17"/>
  <c r="W688" i="17" s="1"/>
  <c r="AB688" i="17"/>
  <c r="Z688" i="17" s="1"/>
  <c r="AA688" i="17"/>
  <c r="AG688" i="17"/>
  <c r="AH688" i="17"/>
  <c r="AF688" i="17" s="1"/>
  <c r="S696" i="17"/>
  <c r="V688" i="17"/>
  <c r="T688" i="17" s="1"/>
  <c r="U689" i="17" s="1"/>
  <c r="AG689" i="17" l="1"/>
  <c r="AH689" i="17"/>
  <c r="AF689" i="17" s="1"/>
  <c r="AA689" i="17"/>
  <c r="AB689" i="17"/>
  <c r="Z689" i="17" s="1"/>
  <c r="X689" i="17"/>
  <c r="Y689" i="17"/>
  <c r="W689" i="17" s="1"/>
  <c r="AE689" i="17"/>
  <c r="AC689" i="17" s="1"/>
  <c r="AD689" i="17"/>
  <c r="S697" i="17"/>
  <c r="V689" i="17"/>
  <c r="T689" i="17" s="1"/>
  <c r="AE690" i="17" l="1"/>
  <c r="AC690" i="17" s="1"/>
  <c r="AD690" i="17"/>
  <c r="X690" i="17"/>
  <c r="Y690" i="17"/>
  <c r="W690" i="17" s="1"/>
  <c r="AB690" i="17"/>
  <c r="Z690" i="17" s="1"/>
  <c r="AA690" i="17"/>
  <c r="AH690" i="17"/>
  <c r="AF690" i="17" s="1"/>
  <c r="AG690" i="17"/>
  <c r="S698" i="17"/>
  <c r="U690" i="17"/>
  <c r="S699" i="17" s="1"/>
  <c r="V690" i="17"/>
  <c r="T690" i="17" s="1"/>
  <c r="U691" i="17" s="1"/>
  <c r="AG691" i="17" l="1"/>
  <c r="AH691" i="17"/>
  <c r="AF691" i="17" s="1"/>
  <c r="AB691" i="17"/>
  <c r="Z691" i="17" s="1"/>
  <c r="AA691" i="17"/>
  <c r="Y691" i="17"/>
  <c r="W691" i="17" s="1"/>
  <c r="X691" i="17"/>
  <c r="AD691" i="17"/>
  <c r="AE691" i="17"/>
  <c r="AC691" i="17" s="1"/>
  <c r="V691" i="17"/>
  <c r="T691" i="17" s="1"/>
  <c r="AD692" i="17" l="1"/>
  <c r="AE692" i="17"/>
  <c r="AC692" i="17" s="1"/>
  <c r="Y692" i="17"/>
  <c r="W692" i="17" s="1"/>
  <c r="X692" i="17"/>
  <c r="AA692" i="17"/>
  <c r="AB692" i="17"/>
  <c r="Z692" i="17" s="1"/>
  <c r="AH692" i="17"/>
  <c r="AF692" i="17" s="1"/>
  <c r="AG692" i="17"/>
  <c r="S700" i="17"/>
  <c r="U692" i="17"/>
  <c r="V692" i="17"/>
  <c r="T692" i="17" s="1"/>
  <c r="U693" i="17" s="1"/>
  <c r="AG693" i="17" l="1"/>
  <c r="AH693" i="17"/>
  <c r="AF693" i="17" s="1"/>
  <c r="AA693" i="17"/>
  <c r="AB693" i="17"/>
  <c r="Z693" i="17" s="1"/>
  <c r="X693" i="17"/>
  <c r="Y693" i="17"/>
  <c r="W693" i="17" s="1"/>
  <c r="AD693" i="17"/>
  <c r="AE693" i="17"/>
  <c r="AC693" i="17" s="1"/>
  <c r="S701" i="17"/>
  <c r="V693" i="17"/>
  <c r="T693" i="17" s="1"/>
  <c r="AE694" i="17" l="1"/>
  <c r="AC694" i="17" s="1"/>
  <c r="AD694" i="17"/>
  <c r="X694" i="17"/>
  <c r="Y694" i="17"/>
  <c r="W694" i="17" s="1"/>
  <c r="AB694" i="17"/>
  <c r="Z694" i="17" s="1"/>
  <c r="AA694" i="17"/>
  <c r="AG694" i="17"/>
  <c r="AH694" i="17"/>
  <c r="AF694" i="17" s="1"/>
  <c r="S702" i="17"/>
  <c r="U694" i="17"/>
  <c r="S703" i="17" s="1"/>
  <c r="V694" i="17"/>
  <c r="T694" i="17" s="1"/>
  <c r="AH695" i="17" l="1"/>
  <c r="AF695" i="17" s="1"/>
  <c r="AG695" i="17"/>
  <c r="AA695" i="17"/>
  <c r="AB695" i="17"/>
  <c r="Z695" i="17" s="1"/>
  <c r="X695" i="17"/>
  <c r="Y695" i="17"/>
  <c r="W695" i="17" s="1"/>
  <c r="AE695" i="17"/>
  <c r="AC695" i="17" s="1"/>
  <c r="AD695" i="17"/>
  <c r="U695" i="17"/>
  <c r="S704" i="17" s="1"/>
  <c r="V695" i="17"/>
  <c r="T695" i="17" s="1"/>
  <c r="U696" i="17" s="1"/>
  <c r="X696" i="17" l="1"/>
  <c r="Y696" i="17"/>
  <c r="W696" i="17" s="1"/>
  <c r="AD696" i="17"/>
  <c r="AE696" i="17"/>
  <c r="AC696" i="17" s="1"/>
  <c r="AB696" i="17"/>
  <c r="Z696" i="17" s="1"/>
  <c r="AA696" i="17"/>
  <c r="AH696" i="17"/>
  <c r="AF696" i="17" s="1"/>
  <c r="AG696" i="17"/>
  <c r="V696" i="17"/>
  <c r="T696" i="17" s="1"/>
  <c r="AG697" i="17" l="1"/>
  <c r="AH697" i="17"/>
  <c r="AF697" i="17" s="1"/>
  <c r="AA697" i="17"/>
  <c r="AB697" i="17"/>
  <c r="Z697" i="17" s="1"/>
  <c r="AE697" i="17"/>
  <c r="AC697" i="17" s="1"/>
  <c r="AD697" i="17"/>
  <c r="Y697" i="17"/>
  <c r="W697" i="17" s="1"/>
  <c r="X697" i="17"/>
  <c r="S705" i="17"/>
  <c r="U697" i="17"/>
  <c r="S706" i="17" s="1"/>
  <c r="V697" i="17"/>
  <c r="T697" i="17" s="1"/>
  <c r="U698" i="17" s="1"/>
  <c r="Y698" i="17" l="1"/>
  <c r="W698" i="17" s="1"/>
  <c r="X698" i="17"/>
  <c r="AD698" i="17"/>
  <c r="AE698" i="17"/>
  <c r="AC698" i="17" s="1"/>
  <c r="AA698" i="17"/>
  <c r="AB698" i="17"/>
  <c r="Z698" i="17" s="1"/>
  <c r="AH698" i="17"/>
  <c r="AF698" i="17" s="1"/>
  <c r="AG698" i="17"/>
  <c r="V698" i="17"/>
  <c r="T698" i="17" s="1"/>
  <c r="AA699" i="17" l="1"/>
  <c r="AB699" i="17"/>
  <c r="Z699" i="17" s="1"/>
  <c r="AG699" i="17"/>
  <c r="AH699" i="17"/>
  <c r="AF699" i="17" s="1"/>
  <c r="AD699" i="17"/>
  <c r="AE699" i="17"/>
  <c r="AC699" i="17" s="1"/>
  <c r="X699" i="17"/>
  <c r="Y699" i="17"/>
  <c r="W699" i="17" s="1"/>
  <c r="S707" i="17"/>
  <c r="U699" i="17"/>
  <c r="S708" i="17" s="1"/>
  <c r="V699" i="17"/>
  <c r="T699" i="17" s="1"/>
  <c r="U700" i="17" s="1"/>
  <c r="X700" i="17" l="1"/>
  <c r="Y700" i="17"/>
  <c r="W700" i="17" s="1"/>
  <c r="AD700" i="17"/>
  <c r="AE700" i="17"/>
  <c r="AC700" i="17" s="1"/>
  <c r="AH700" i="17"/>
  <c r="AF700" i="17" s="1"/>
  <c r="AG700" i="17"/>
  <c r="AB700" i="17"/>
  <c r="Z700" i="17" s="1"/>
  <c r="AA700" i="17"/>
  <c r="V700" i="17"/>
  <c r="T700" i="17" s="1"/>
  <c r="AA701" i="17" l="1"/>
  <c r="AB701" i="17"/>
  <c r="Z701" i="17" s="1"/>
  <c r="AH701" i="17"/>
  <c r="AF701" i="17" s="1"/>
  <c r="AG701" i="17"/>
  <c r="AD701" i="17"/>
  <c r="AE701" i="17"/>
  <c r="AC701" i="17" s="1"/>
  <c r="X701" i="17"/>
  <c r="Y701" i="17"/>
  <c r="W701" i="17" s="1"/>
  <c r="S709" i="17"/>
  <c r="U701" i="17"/>
  <c r="V701" i="17"/>
  <c r="T701" i="17" s="1"/>
  <c r="U702" i="17" s="1"/>
  <c r="Y702" i="17" l="1"/>
  <c r="W702" i="17" s="1"/>
  <c r="X702" i="17"/>
  <c r="AD702" i="17"/>
  <c r="AE702" i="17"/>
  <c r="AC702" i="17" s="1"/>
  <c r="AG702" i="17"/>
  <c r="AH702" i="17"/>
  <c r="AF702" i="17" s="1"/>
  <c r="AA702" i="17"/>
  <c r="AB702" i="17"/>
  <c r="Z702" i="17" s="1"/>
  <c r="S710" i="17"/>
  <c r="V702" i="17"/>
  <c r="T702" i="17" s="1"/>
  <c r="U703" i="17" s="1"/>
  <c r="AB703" i="17" l="1"/>
  <c r="Z703" i="17" s="1"/>
  <c r="AA703" i="17"/>
  <c r="AH703" i="17"/>
  <c r="AF703" i="17" s="1"/>
  <c r="AG703" i="17"/>
  <c r="AE703" i="17"/>
  <c r="AC703" i="17" s="1"/>
  <c r="AD703" i="17"/>
  <c r="X703" i="17"/>
  <c r="Y703" i="17"/>
  <c r="W703" i="17" s="1"/>
  <c r="S711" i="17"/>
  <c r="V703" i="17"/>
  <c r="T703" i="17" s="1"/>
  <c r="U704" i="17" s="1"/>
  <c r="X704" i="17" l="1"/>
  <c r="Y704" i="17"/>
  <c r="W704" i="17" s="1"/>
  <c r="AE704" i="17"/>
  <c r="AC704" i="17" s="1"/>
  <c r="AD704" i="17"/>
  <c r="AG704" i="17"/>
  <c r="AH704" i="17"/>
  <c r="AF704" i="17" s="1"/>
  <c r="AB704" i="17"/>
  <c r="Z704" i="17" s="1"/>
  <c r="AA704" i="17"/>
  <c r="S712" i="17"/>
  <c r="V704" i="17"/>
  <c r="T704" i="17" s="1"/>
  <c r="AB705" i="17" l="1"/>
  <c r="Z705" i="17" s="1"/>
  <c r="AA705" i="17"/>
  <c r="AH705" i="17"/>
  <c r="AF705" i="17" s="1"/>
  <c r="AG705" i="17"/>
  <c r="AD705" i="17"/>
  <c r="AE705" i="17"/>
  <c r="AC705" i="17" s="1"/>
  <c r="Y705" i="17"/>
  <c r="W705" i="17" s="1"/>
  <c r="X705" i="17"/>
  <c r="S713" i="17"/>
  <c r="V705" i="17"/>
  <c r="T705" i="17" s="1"/>
  <c r="U705" i="17"/>
  <c r="S714" i="17" s="1"/>
  <c r="AE706" i="17" l="1"/>
  <c r="AC706" i="17" s="1"/>
  <c r="AD706" i="17"/>
  <c r="Y706" i="17"/>
  <c r="W706" i="17" s="1"/>
  <c r="X706" i="17"/>
  <c r="AG706" i="17"/>
  <c r="AH706" i="17"/>
  <c r="AF706" i="17" s="1"/>
  <c r="AB706" i="17"/>
  <c r="Z706" i="17" s="1"/>
  <c r="AA706" i="17"/>
  <c r="U706" i="17"/>
  <c r="S715" i="17" s="1"/>
  <c r="V706" i="17"/>
  <c r="T706" i="17" s="1"/>
  <c r="AH707" i="17" l="1"/>
  <c r="AF707" i="17" s="1"/>
  <c r="AG707" i="17"/>
  <c r="AA707" i="17"/>
  <c r="AB707" i="17"/>
  <c r="Z707" i="17" s="1"/>
  <c r="Y707" i="17"/>
  <c r="W707" i="17" s="1"/>
  <c r="X707" i="17"/>
  <c r="AE707" i="17"/>
  <c r="AC707" i="17" s="1"/>
  <c r="AD707" i="17"/>
  <c r="U707" i="17"/>
  <c r="S716" i="17" s="1"/>
  <c r="V707" i="17"/>
  <c r="T707" i="17" s="1"/>
  <c r="V708" i="17" s="1"/>
  <c r="AE708" i="17" l="1"/>
  <c r="AC708" i="17" s="1"/>
  <c r="AD708" i="17"/>
  <c r="Y708" i="17"/>
  <c r="W708" i="17" s="1"/>
  <c r="X708" i="17"/>
  <c r="AB708" i="17"/>
  <c r="Z708" i="17" s="1"/>
  <c r="AA708" i="17"/>
  <c r="AH708" i="17"/>
  <c r="AF708" i="17" s="1"/>
  <c r="AG708" i="17"/>
  <c r="U708" i="17"/>
  <c r="S717" i="17" s="1"/>
  <c r="T708" i="17"/>
  <c r="U709" i="17" s="1"/>
  <c r="AG709" i="17" l="1"/>
  <c r="AH709" i="17"/>
  <c r="AF709" i="17" s="1"/>
  <c r="AB709" i="17"/>
  <c r="Z709" i="17" s="1"/>
  <c r="AA709" i="17"/>
  <c r="X709" i="17"/>
  <c r="Y709" i="17"/>
  <c r="W709" i="17" s="1"/>
  <c r="AE709" i="17"/>
  <c r="AC709" i="17" s="1"/>
  <c r="AD709" i="17"/>
  <c r="V709" i="17"/>
  <c r="T709" i="17" s="1"/>
  <c r="X710" i="17" l="1"/>
  <c r="Y710" i="17"/>
  <c r="W710" i="17" s="1"/>
  <c r="AE710" i="17"/>
  <c r="AC710" i="17" s="1"/>
  <c r="AD710" i="17"/>
  <c r="AB710" i="17"/>
  <c r="Z710" i="17" s="1"/>
  <c r="AA710" i="17"/>
  <c r="AH710" i="17"/>
  <c r="AF710" i="17" s="1"/>
  <c r="AG710" i="17"/>
  <c r="S718" i="17"/>
  <c r="U710" i="17"/>
  <c r="V710" i="17"/>
  <c r="T710" i="17" s="1"/>
  <c r="U711" i="17" s="1"/>
  <c r="AH711" i="17" l="1"/>
  <c r="AF711" i="17" s="1"/>
  <c r="AG711" i="17"/>
  <c r="AB711" i="17"/>
  <c r="Z711" i="17" s="1"/>
  <c r="AA711" i="17"/>
  <c r="AD711" i="17"/>
  <c r="AE711" i="17"/>
  <c r="AC711" i="17" s="1"/>
  <c r="Y711" i="17"/>
  <c r="W711" i="17" s="1"/>
  <c r="X711" i="17"/>
  <c r="S719" i="17"/>
  <c r="V711" i="17"/>
  <c r="T711" i="17" s="1"/>
  <c r="Y712" i="17" l="1"/>
  <c r="W712" i="17" s="1"/>
  <c r="X712" i="17"/>
  <c r="AE712" i="17"/>
  <c r="AC712" i="17" s="1"/>
  <c r="AD712" i="17"/>
  <c r="AB712" i="17"/>
  <c r="Z712" i="17" s="1"/>
  <c r="AA712" i="17"/>
  <c r="AH712" i="17"/>
  <c r="AF712" i="17" s="1"/>
  <c r="AG712" i="17"/>
  <c r="S720" i="17"/>
  <c r="U712" i="17"/>
  <c r="S721" i="17" s="1"/>
  <c r="V712" i="17"/>
  <c r="T712" i="17" s="1"/>
  <c r="U713" i="17" s="1"/>
  <c r="AH713" i="17" l="1"/>
  <c r="AF713" i="17" s="1"/>
  <c r="AG713" i="17"/>
  <c r="AB713" i="17"/>
  <c r="Z713" i="17" s="1"/>
  <c r="AA713" i="17"/>
  <c r="AD713" i="17"/>
  <c r="AE713" i="17"/>
  <c r="AC713" i="17" s="1"/>
  <c r="Y713" i="17"/>
  <c r="W713" i="17" s="1"/>
  <c r="X713" i="17"/>
  <c r="V713" i="17"/>
  <c r="T713" i="17" s="1"/>
  <c r="AD714" i="17" l="1"/>
  <c r="AE714" i="17"/>
  <c r="AC714" i="17" s="1"/>
  <c r="X714" i="17"/>
  <c r="Y714" i="17"/>
  <c r="W714" i="17" s="1"/>
  <c r="AB714" i="17"/>
  <c r="Z714" i="17" s="1"/>
  <c r="AA714" i="17"/>
  <c r="AG714" i="17"/>
  <c r="AH714" i="17"/>
  <c r="AF714" i="17" s="1"/>
  <c r="S722" i="17"/>
  <c r="U714" i="17"/>
  <c r="S723" i="17" s="1"/>
  <c r="V714" i="17"/>
  <c r="T714" i="17" s="1"/>
  <c r="U715" i="17" s="1"/>
  <c r="AH715" i="17" l="1"/>
  <c r="AF715" i="17" s="1"/>
  <c r="AG715" i="17"/>
  <c r="AB715" i="17"/>
  <c r="Z715" i="17" s="1"/>
  <c r="AA715" i="17"/>
  <c r="X715" i="17"/>
  <c r="Y715" i="17"/>
  <c r="W715" i="17" s="1"/>
  <c r="AD715" i="17"/>
  <c r="AE715" i="17"/>
  <c r="AC715" i="17" s="1"/>
  <c r="V715" i="17"/>
  <c r="T715" i="17" s="1"/>
  <c r="AE716" i="17" l="1"/>
  <c r="AC716" i="17" s="1"/>
  <c r="AD716" i="17"/>
  <c r="Y716" i="17"/>
  <c r="W716" i="17" s="1"/>
  <c r="X716" i="17"/>
  <c r="AB716" i="17"/>
  <c r="Z716" i="17" s="1"/>
  <c r="AA716" i="17"/>
  <c r="AG716" i="17"/>
  <c r="AH716" i="17"/>
  <c r="AF716" i="17" s="1"/>
  <c r="S724" i="17"/>
  <c r="U716" i="17"/>
  <c r="S725" i="17" s="1"/>
  <c r="V716" i="17"/>
  <c r="T716" i="17" s="1"/>
  <c r="U717" i="17" s="1"/>
  <c r="AG717" i="17" l="1"/>
  <c r="AH717" i="17"/>
  <c r="AF717" i="17" s="1"/>
  <c r="AB717" i="17"/>
  <c r="Z717" i="17" s="1"/>
  <c r="AA717" i="17"/>
  <c r="Y717" i="17"/>
  <c r="W717" i="17" s="1"/>
  <c r="X717" i="17"/>
  <c r="AE717" i="17"/>
  <c r="AC717" i="17" s="1"/>
  <c r="AD717" i="17"/>
  <c r="V717" i="17"/>
  <c r="T717" i="17" s="1"/>
  <c r="AD718" i="17" l="1"/>
  <c r="AE718" i="17"/>
  <c r="AC718" i="17" s="1"/>
  <c r="X718" i="17"/>
  <c r="Y718" i="17"/>
  <c r="W718" i="17" s="1"/>
  <c r="AB718" i="17"/>
  <c r="Z718" i="17" s="1"/>
  <c r="AA718" i="17"/>
  <c r="AG718" i="17"/>
  <c r="AH718" i="17"/>
  <c r="AF718" i="17" s="1"/>
  <c r="S726" i="17"/>
  <c r="U718" i="17"/>
  <c r="V718" i="17"/>
  <c r="T718" i="17" s="1"/>
  <c r="AH719" i="17" l="1"/>
  <c r="AF719" i="17" s="1"/>
  <c r="AG719" i="17"/>
  <c r="AB719" i="17"/>
  <c r="Z719" i="17" s="1"/>
  <c r="AA719" i="17"/>
  <c r="X719" i="17"/>
  <c r="Y719" i="17"/>
  <c r="W719" i="17" s="1"/>
  <c r="AE719" i="17"/>
  <c r="AC719" i="17" s="1"/>
  <c r="AD719" i="17"/>
  <c r="S727" i="17"/>
  <c r="U719" i="17"/>
  <c r="S728" i="17" s="1"/>
  <c r="V719" i="17"/>
  <c r="T719" i="17" s="1"/>
  <c r="U720" i="17" s="1"/>
  <c r="AE720" i="17" l="1"/>
  <c r="AC720" i="17" s="1"/>
  <c r="AD720" i="17"/>
  <c r="X720" i="17"/>
  <c r="Y720" i="17"/>
  <c r="W720" i="17" s="1"/>
  <c r="AA720" i="17"/>
  <c r="AB720" i="17"/>
  <c r="Z720" i="17" s="1"/>
  <c r="AH720" i="17"/>
  <c r="AF720" i="17" s="1"/>
  <c r="AG720" i="17"/>
  <c r="V720" i="17"/>
  <c r="T720" i="17" s="1"/>
  <c r="U721" i="17" s="1"/>
  <c r="AA721" i="17" l="1"/>
  <c r="AB721" i="17"/>
  <c r="Z721" i="17" s="1"/>
  <c r="AH721" i="17"/>
  <c r="AF721" i="17" s="1"/>
  <c r="AG721" i="17"/>
  <c r="X721" i="17"/>
  <c r="Y721" i="17"/>
  <c r="W721" i="17" s="1"/>
  <c r="AD721" i="17"/>
  <c r="AE721" i="17"/>
  <c r="AC721" i="17" s="1"/>
  <c r="S729" i="17"/>
  <c r="V721" i="17"/>
  <c r="T721" i="17" s="1"/>
  <c r="U722" i="17" s="1"/>
  <c r="AD722" i="17" l="1"/>
  <c r="AE722" i="17"/>
  <c r="AC722" i="17" s="1"/>
  <c r="X722" i="17"/>
  <c r="Y722" i="17"/>
  <c r="W722" i="17" s="1"/>
  <c r="AG722" i="17"/>
  <c r="AH722" i="17"/>
  <c r="AF722" i="17" s="1"/>
  <c r="AB722" i="17"/>
  <c r="Z722" i="17" s="1"/>
  <c r="AA722" i="17"/>
  <c r="S730" i="17"/>
  <c r="V722" i="17"/>
  <c r="T722" i="17" s="1"/>
  <c r="AB723" i="17" l="1"/>
  <c r="Z723" i="17" s="1"/>
  <c r="AA723" i="17"/>
  <c r="AH723" i="17"/>
  <c r="AF723" i="17" s="1"/>
  <c r="AG723" i="17"/>
  <c r="X723" i="17"/>
  <c r="Y723" i="17"/>
  <c r="W723" i="17" s="1"/>
  <c r="AD723" i="17"/>
  <c r="AE723" i="17"/>
  <c r="AC723" i="17" s="1"/>
  <c r="S731" i="17"/>
  <c r="U723" i="17"/>
  <c r="S732" i="17" s="1"/>
  <c r="V723" i="17"/>
  <c r="T723" i="17" s="1"/>
  <c r="AE724" i="17" l="1"/>
  <c r="AC724" i="17" s="1"/>
  <c r="AD724" i="17"/>
  <c r="Y724" i="17"/>
  <c r="W724" i="17" s="1"/>
  <c r="X724" i="17"/>
  <c r="AH724" i="17"/>
  <c r="AF724" i="17" s="1"/>
  <c r="AG724" i="17"/>
  <c r="AB724" i="17"/>
  <c r="Z724" i="17" s="1"/>
  <c r="AA724" i="17"/>
  <c r="U724" i="17"/>
  <c r="S733" i="17" s="1"/>
  <c r="V724" i="17"/>
  <c r="T724" i="17" s="1"/>
  <c r="U725" i="17" s="1"/>
  <c r="AA725" i="17" l="1"/>
  <c r="AB725" i="17"/>
  <c r="Z725" i="17" s="1"/>
  <c r="AH725" i="17"/>
  <c r="AF725" i="17" s="1"/>
  <c r="AG725" i="17"/>
  <c r="X725" i="17"/>
  <c r="Y725" i="17"/>
  <c r="W725" i="17" s="1"/>
  <c r="AD725" i="17"/>
  <c r="AE725" i="17"/>
  <c r="AC725" i="17" s="1"/>
  <c r="V725" i="17"/>
  <c r="T725" i="17" s="1"/>
  <c r="U726" i="17" s="1"/>
  <c r="AE726" i="17" l="1"/>
  <c r="AC726" i="17" s="1"/>
  <c r="AD726" i="17"/>
  <c r="X726" i="17"/>
  <c r="Y726" i="17"/>
  <c r="W726" i="17" s="1"/>
  <c r="AG726" i="17"/>
  <c r="AH726" i="17"/>
  <c r="AF726" i="17" s="1"/>
  <c r="AB726" i="17"/>
  <c r="Z726" i="17" s="1"/>
  <c r="AA726" i="17"/>
  <c r="S734" i="17"/>
  <c r="V726" i="17"/>
  <c r="T726" i="17" s="1"/>
  <c r="U727" i="17" s="1"/>
  <c r="AA727" i="17" l="1"/>
  <c r="AB727" i="17"/>
  <c r="Z727" i="17" s="1"/>
  <c r="AG727" i="17"/>
  <c r="AH727" i="17"/>
  <c r="AF727" i="17" s="1"/>
  <c r="X727" i="17"/>
  <c r="Y727" i="17"/>
  <c r="W727" i="17" s="1"/>
  <c r="AD727" i="17"/>
  <c r="AE727" i="17"/>
  <c r="AC727" i="17" s="1"/>
  <c r="S735" i="17"/>
  <c r="V727" i="17"/>
  <c r="T727" i="17" s="1"/>
  <c r="U728" i="17" s="1"/>
  <c r="AE728" i="17" l="1"/>
  <c r="AC728" i="17" s="1"/>
  <c r="AD728" i="17"/>
  <c r="Y728" i="17"/>
  <c r="W728" i="17" s="1"/>
  <c r="X728" i="17"/>
  <c r="AH728" i="17"/>
  <c r="AF728" i="17" s="1"/>
  <c r="AG728" i="17"/>
  <c r="AB728" i="17"/>
  <c r="Z728" i="17" s="1"/>
  <c r="AA728" i="17"/>
  <c r="S736" i="17"/>
  <c r="V728" i="17"/>
  <c r="T728" i="17" s="1"/>
  <c r="U729" i="17" s="1"/>
  <c r="AB729" i="17" l="1"/>
  <c r="Z729" i="17" s="1"/>
  <c r="AA729" i="17"/>
  <c r="AH729" i="17"/>
  <c r="AF729" i="17" s="1"/>
  <c r="AG729" i="17"/>
  <c r="X729" i="17"/>
  <c r="Y729" i="17"/>
  <c r="W729" i="17" s="1"/>
  <c r="AD729" i="17"/>
  <c r="AE729" i="17"/>
  <c r="AC729" i="17" s="1"/>
  <c r="S737" i="17"/>
  <c r="V729" i="17"/>
  <c r="T729" i="17" s="1"/>
  <c r="U730" i="17" s="1"/>
  <c r="X730" i="17" l="1"/>
  <c r="Y730" i="17"/>
  <c r="W730" i="17" s="1"/>
  <c r="AE730" i="17"/>
  <c r="AC730" i="17" s="1"/>
  <c r="AD730" i="17"/>
  <c r="AH730" i="17"/>
  <c r="AF730" i="17" s="1"/>
  <c r="AG730" i="17"/>
  <c r="AB730" i="17"/>
  <c r="Z730" i="17" s="1"/>
  <c r="AA730" i="17"/>
  <c r="S738" i="17"/>
  <c r="V730" i="17"/>
  <c r="T730" i="17" s="1"/>
  <c r="AA731" i="17" l="1"/>
  <c r="AB731" i="17"/>
  <c r="Z731" i="17" s="1"/>
  <c r="AG731" i="17"/>
  <c r="AH731" i="17"/>
  <c r="AF731" i="17" s="1"/>
  <c r="AE731" i="17"/>
  <c r="AC731" i="17" s="1"/>
  <c r="AD731" i="17"/>
  <c r="X731" i="17"/>
  <c r="Y731" i="17"/>
  <c r="W731" i="17" s="1"/>
  <c r="S739" i="17"/>
  <c r="U731" i="17"/>
  <c r="S740" i="17" s="1"/>
  <c r="V731" i="17"/>
  <c r="T731" i="17" s="1"/>
  <c r="U732" i="17" s="1"/>
  <c r="Y732" i="17" l="1"/>
  <c r="W732" i="17" s="1"/>
  <c r="X732" i="17"/>
  <c r="AD732" i="17"/>
  <c r="AE732" i="17"/>
  <c r="AC732" i="17" s="1"/>
  <c r="AH732" i="17"/>
  <c r="AF732" i="17" s="1"/>
  <c r="AG732" i="17"/>
  <c r="AB732" i="17"/>
  <c r="Z732" i="17" s="1"/>
  <c r="AA732" i="17"/>
  <c r="V732" i="17"/>
  <c r="T732" i="17" s="1"/>
  <c r="AB733" i="17" l="1"/>
  <c r="Z733" i="17" s="1"/>
  <c r="AA733" i="17"/>
  <c r="AH733" i="17"/>
  <c r="AF733" i="17" s="1"/>
  <c r="AG733" i="17"/>
  <c r="AD733" i="17"/>
  <c r="AE733" i="17"/>
  <c r="AC733" i="17" s="1"/>
  <c r="X733" i="17"/>
  <c r="Y733" i="17"/>
  <c r="W733" i="17" s="1"/>
  <c r="S741" i="17"/>
  <c r="U733" i="17"/>
  <c r="S742" i="17" s="1"/>
  <c r="V733" i="17"/>
  <c r="T733" i="17" s="1"/>
  <c r="Y734" i="17" l="1"/>
  <c r="W734" i="17" s="1"/>
  <c r="X734" i="17"/>
  <c r="AE734" i="17"/>
  <c r="AC734" i="17" s="1"/>
  <c r="AD734" i="17"/>
  <c r="AH734" i="17"/>
  <c r="AF734" i="17" s="1"/>
  <c r="AG734" i="17"/>
  <c r="AB734" i="17"/>
  <c r="Z734" i="17" s="1"/>
  <c r="AA734" i="17"/>
  <c r="U734" i="17"/>
  <c r="S743" i="17" s="1"/>
  <c r="V734" i="17"/>
  <c r="T734" i="17" s="1"/>
  <c r="AB735" i="17" l="1"/>
  <c r="Z735" i="17" s="1"/>
  <c r="AA735" i="17"/>
  <c r="AG735" i="17"/>
  <c r="AH735" i="17"/>
  <c r="AF735" i="17" s="1"/>
  <c r="AD735" i="17"/>
  <c r="AE735" i="17"/>
  <c r="AC735" i="17" s="1"/>
  <c r="Y735" i="17"/>
  <c r="W735" i="17" s="1"/>
  <c r="X735" i="17"/>
  <c r="V735" i="17"/>
  <c r="T735" i="17" s="1"/>
  <c r="U735" i="17"/>
  <c r="S744" i="17" s="1"/>
  <c r="Y736" i="17" l="1"/>
  <c r="W736" i="17" s="1"/>
  <c r="X736" i="17"/>
  <c r="AE736" i="17"/>
  <c r="AC736" i="17" s="1"/>
  <c r="AD736" i="17"/>
  <c r="AG736" i="17"/>
  <c r="AH736" i="17"/>
  <c r="AF736" i="17" s="1"/>
  <c r="AB736" i="17"/>
  <c r="Z736" i="17" s="1"/>
  <c r="AA736" i="17"/>
  <c r="U736" i="17"/>
  <c r="S745" i="17" s="1"/>
  <c r="V736" i="17"/>
  <c r="T736" i="17" s="1"/>
  <c r="U737" i="17" s="1"/>
  <c r="AB737" i="17" l="1"/>
  <c r="Z737" i="17" s="1"/>
  <c r="AA737" i="17"/>
  <c r="AG737" i="17"/>
  <c r="AH737" i="17"/>
  <c r="AF737" i="17" s="1"/>
  <c r="AE737" i="17"/>
  <c r="AC737" i="17" s="1"/>
  <c r="AD737" i="17"/>
  <c r="Y737" i="17"/>
  <c r="W737" i="17" s="1"/>
  <c r="X737" i="17"/>
  <c r="V737" i="17"/>
  <c r="T737" i="17" s="1"/>
  <c r="Y738" i="17" l="1"/>
  <c r="W738" i="17" s="1"/>
  <c r="X738" i="17"/>
  <c r="AE738" i="17"/>
  <c r="AC738" i="17" s="1"/>
  <c r="AD738" i="17"/>
  <c r="AG738" i="17"/>
  <c r="AH738" i="17"/>
  <c r="AF738" i="17" s="1"/>
  <c r="AB738" i="17"/>
  <c r="Z738" i="17" s="1"/>
  <c r="AA738" i="17"/>
  <c r="S746" i="17"/>
  <c r="U738" i="17"/>
  <c r="S747" i="17" s="1"/>
  <c r="V738" i="17"/>
  <c r="T738" i="17" s="1"/>
  <c r="AB739" i="17" l="1"/>
  <c r="Z739" i="17" s="1"/>
  <c r="AA739" i="17"/>
  <c r="AH739" i="17"/>
  <c r="AF739" i="17" s="1"/>
  <c r="AG739" i="17"/>
  <c r="AE739" i="17"/>
  <c r="AC739" i="17" s="1"/>
  <c r="AD739" i="17"/>
  <c r="X739" i="17"/>
  <c r="Y739" i="17"/>
  <c r="W739" i="17" s="1"/>
  <c r="U739" i="17"/>
  <c r="S748" i="17" s="1"/>
  <c r="V739" i="17"/>
  <c r="T739" i="17" s="1"/>
  <c r="U740" i="17" s="1"/>
  <c r="Y740" i="17" l="1"/>
  <c r="W740" i="17" s="1"/>
  <c r="X740" i="17"/>
  <c r="AD740" i="17"/>
  <c r="AE740" i="17"/>
  <c r="AC740" i="17" s="1"/>
  <c r="AH740" i="17"/>
  <c r="AF740" i="17" s="1"/>
  <c r="AG740" i="17"/>
  <c r="AB740" i="17"/>
  <c r="Z740" i="17" s="1"/>
  <c r="AA740" i="17"/>
  <c r="V740" i="17"/>
  <c r="T740" i="17" s="1"/>
  <c r="AA741" i="17" l="1"/>
  <c r="AB741" i="17"/>
  <c r="Z741" i="17" s="1"/>
  <c r="AH741" i="17"/>
  <c r="AF741" i="17" s="1"/>
  <c r="AG741" i="17"/>
  <c r="AD741" i="17"/>
  <c r="AE741" i="17"/>
  <c r="AC741" i="17" s="1"/>
  <c r="Y741" i="17"/>
  <c r="W741" i="17" s="1"/>
  <c r="X741" i="17"/>
  <c r="S749" i="17"/>
  <c r="U741" i="17"/>
  <c r="S750" i="17" s="1"/>
  <c r="V741" i="17"/>
  <c r="T741" i="17" s="1"/>
  <c r="U742" i="17" s="1"/>
  <c r="X742" i="17" l="1"/>
  <c r="Y742" i="17"/>
  <c r="W742" i="17" s="1"/>
  <c r="AD742" i="17"/>
  <c r="AE742" i="17"/>
  <c r="AC742" i="17" s="1"/>
  <c r="AH742" i="17"/>
  <c r="AF742" i="17" s="1"/>
  <c r="AG742" i="17"/>
  <c r="AA742" i="17"/>
  <c r="AB742" i="17"/>
  <c r="Z742" i="17" s="1"/>
  <c r="V742" i="17"/>
  <c r="T742" i="17" s="1"/>
  <c r="U743" i="17" s="1"/>
  <c r="AA743" i="17" l="1"/>
  <c r="AB743" i="17"/>
  <c r="Z743" i="17" s="1"/>
  <c r="AH743" i="17"/>
  <c r="AF743" i="17" s="1"/>
  <c r="AG743" i="17"/>
  <c r="AE743" i="17"/>
  <c r="AC743" i="17" s="1"/>
  <c r="AD743" i="17"/>
  <c r="Y743" i="17"/>
  <c r="W743" i="17" s="1"/>
  <c r="X743" i="17"/>
  <c r="S751" i="17"/>
  <c r="V743" i="17"/>
  <c r="T743" i="17" s="1"/>
  <c r="U744" i="17" s="1"/>
  <c r="Y744" i="17" l="1"/>
  <c r="W744" i="17" s="1"/>
  <c r="X744" i="17"/>
  <c r="AD744" i="17"/>
  <c r="AE744" i="17"/>
  <c r="AC744" i="17" s="1"/>
  <c r="AG744" i="17"/>
  <c r="AH744" i="17"/>
  <c r="AF744" i="17" s="1"/>
  <c r="AB744" i="17"/>
  <c r="Z744" i="17" s="1"/>
  <c r="AA744" i="17"/>
  <c r="S752" i="17"/>
  <c r="V744" i="17"/>
  <c r="T744" i="17" s="1"/>
  <c r="AA745" i="17" l="1"/>
  <c r="AB745" i="17"/>
  <c r="Z745" i="17" s="1"/>
  <c r="AH745" i="17"/>
  <c r="AF745" i="17" s="1"/>
  <c r="AG745" i="17"/>
  <c r="AE745" i="17"/>
  <c r="AC745" i="17" s="1"/>
  <c r="AD745" i="17"/>
  <c r="X745" i="17"/>
  <c r="Y745" i="17"/>
  <c r="W745" i="17" s="1"/>
  <c r="S753" i="17"/>
  <c r="U745" i="17"/>
  <c r="S754" i="17" s="1"/>
  <c r="V745" i="17"/>
  <c r="T745" i="17" s="1"/>
  <c r="U746" i="17" s="1"/>
  <c r="Y746" i="17" l="1"/>
  <c r="W746" i="17" s="1"/>
  <c r="X746" i="17"/>
  <c r="AD746" i="17"/>
  <c r="AE746" i="17"/>
  <c r="AC746" i="17" s="1"/>
  <c r="AG746" i="17"/>
  <c r="AH746" i="17"/>
  <c r="AF746" i="17" s="1"/>
  <c r="AB746" i="17"/>
  <c r="Z746" i="17" s="1"/>
  <c r="AA746" i="17"/>
  <c r="V746" i="17"/>
  <c r="T746" i="17" s="1"/>
  <c r="U747" i="17" s="1"/>
  <c r="AE747" i="17" l="1"/>
  <c r="AC747" i="17" s="1"/>
  <c r="AD747" i="17"/>
  <c r="AA747" i="17"/>
  <c r="AB747" i="17"/>
  <c r="Z747" i="17" s="1"/>
  <c r="AG747" i="17"/>
  <c r="AH747" i="17"/>
  <c r="AF747" i="17" s="1"/>
  <c r="X747" i="17"/>
  <c r="Y747" i="17"/>
  <c r="W747" i="17" s="1"/>
  <c r="S755" i="17"/>
  <c r="V747" i="17"/>
  <c r="T747" i="17" s="1"/>
  <c r="U748" i="17" s="1"/>
  <c r="X748" i="17" l="1"/>
  <c r="Y748" i="17"/>
  <c r="W748" i="17" s="1"/>
  <c r="AG748" i="17"/>
  <c r="AH748" i="17"/>
  <c r="AF748" i="17" s="1"/>
  <c r="AB748" i="17"/>
  <c r="Z748" i="17" s="1"/>
  <c r="AA748" i="17"/>
  <c r="AE748" i="17"/>
  <c r="AC748" i="17" s="1"/>
  <c r="AD748" i="17"/>
  <c r="S756" i="17"/>
  <c r="V748" i="17"/>
  <c r="T748" i="17" s="1"/>
  <c r="AE749" i="17" l="1"/>
  <c r="AC749" i="17" s="1"/>
  <c r="AD749" i="17"/>
  <c r="AB749" i="17"/>
  <c r="Z749" i="17" s="1"/>
  <c r="AA749" i="17"/>
  <c r="AH749" i="17"/>
  <c r="AF749" i="17" s="1"/>
  <c r="AG749" i="17"/>
  <c r="Y749" i="17"/>
  <c r="W749" i="17" s="1"/>
  <c r="X749" i="17"/>
  <c r="S757" i="17"/>
  <c r="U749" i="17"/>
  <c r="S758" i="17" s="1"/>
  <c r="V749" i="17"/>
  <c r="T749" i="17" s="1"/>
  <c r="Y750" i="17" l="1"/>
  <c r="W750" i="17" s="1"/>
  <c r="X750" i="17"/>
  <c r="AH750" i="17"/>
  <c r="AF750" i="17" s="1"/>
  <c r="AG750" i="17"/>
  <c r="AA750" i="17"/>
  <c r="AB750" i="17"/>
  <c r="Z750" i="17" s="1"/>
  <c r="AE750" i="17"/>
  <c r="AC750" i="17" s="1"/>
  <c r="AD750" i="17"/>
  <c r="U750" i="17"/>
  <c r="S759" i="17" s="1"/>
  <c r="V750" i="17"/>
  <c r="T750" i="17" s="1"/>
  <c r="U751" i="17" s="1"/>
  <c r="AB751" i="17" l="1"/>
  <c r="Z751" i="17" s="1"/>
  <c r="AA751" i="17"/>
  <c r="AD751" i="17"/>
  <c r="AE751" i="17"/>
  <c r="AC751" i="17" s="1"/>
  <c r="AG751" i="17"/>
  <c r="AH751" i="17"/>
  <c r="AF751" i="17" s="1"/>
  <c r="Y751" i="17"/>
  <c r="W751" i="17" s="1"/>
  <c r="X751" i="17"/>
  <c r="V751" i="17"/>
  <c r="T751" i="17" s="1"/>
  <c r="AH752" i="17" l="1"/>
  <c r="AF752" i="17" s="1"/>
  <c r="AG752" i="17"/>
  <c r="X752" i="17"/>
  <c r="Y752" i="17"/>
  <c r="W752" i="17" s="1"/>
  <c r="AE752" i="17"/>
  <c r="AC752" i="17" s="1"/>
  <c r="AD752" i="17"/>
  <c r="AB752" i="17"/>
  <c r="Z752" i="17" s="1"/>
  <c r="AA752" i="17"/>
  <c r="S760" i="17"/>
  <c r="U752" i="17"/>
  <c r="V752" i="17"/>
  <c r="T752" i="17" s="1"/>
  <c r="U753" i="17" s="1"/>
  <c r="AB753" i="17" l="1"/>
  <c r="Z753" i="17" s="1"/>
  <c r="AA753" i="17"/>
  <c r="AE753" i="17"/>
  <c r="AC753" i="17" s="1"/>
  <c r="AD753" i="17"/>
  <c r="Y753" i="17"/>
  <c r="W753" i="17" s="1"/>
  <c r="X753" i="17"/>
  <c r="AG753" i="17"/>
  <c r="AH753" i="17"/>
  <c r="AF753" i="17" s="1"/>
  <c r="S761" i="17"/>
  <c r="V753" i="17"/>
  <c r="T753" i="17" s="1"/>
  <c r="U754" i="17" s="1"/>
  <c r="AH754" i="17" l="1"/>
  <c r="AF754" i="17" s="1"/>
  <c r="AG754" i="17"/>
  <c r="X754" i="17"/>
  <c r="Y754" i="17"/>
  <c r="W754" i="17" s="1"/>
  <c r="AE754" i="17"/>
  <c r="AC754" i="17" s="1"/>
  <c r="AD754" i="17"/>
  <c r="AA754" i="17"/>
  <c r="AB754" i="17"/>
  <c r="Z754" i="17" s="1"/>
  <c r="S762" i="17"/>
  <c r="V754" i="17"/>
  <c r="T754" i="17" s="1"/>
  <c r="AB755" i="17" l="1"/>
  <c r="Z755" i="17" s="1"/>
  <c r="AA755" i="17"/>
  <c r="AE755" i="17"/>
  <c r="AC755" i="17" s="1"/>
  <c r="AD755" i="17"/>
  <c r="X755" i="17"/>
  <c r="Y755" i="17"/>
  <c r="W755" i="17" s="1"/>
  <c r="AG755" i="17"/>
  <c r="AH755" i="17"/>
  <c r="AF755" i="17" s="1"/>
  <c r="S763" i="17"/>
  <c r="U755" i="17"/>
  <c r="S764" i="17" s="1"/>
  <c r="V755" i="17"/>
  <c r="T755" i="17" s="1"/>
  <c r="U756" i="17" s="1"/>
  <c r="AG756" i="17" l="1"/>
  <c r="AH756" i="17"/>
  <c r="AF756" i="17" s="1"/>
  <c r="X756" i="17"/>
  <c r="Y756" i="17"/>
  <c r="W756" i="17" s="1"/>
  <c r="AE756" i="17"/>
  <c r="AC756" i="17" s="1"/>
  <c r="AD756" i="17"/>
  <c r="AA756" i="17"/>
  <c r="AB756" i="17"/>
  <c r="Z756" i="17" s="1"/>
  <c r="V756" i="17"/>
  <c r="T756" i="17" s="1"/>
  <c r="AA757" i="17" l="1"/>
  <c r="AB757" i="17"/>
  <c r="Z757" i="17" s="1"/>
  <c r="AD757" i="17"/>
  <c r="AE757" i="17"/>
  <c r="AC757" i="17" s="1"/>
  <c r="X757" i="17"/>
  <c r="Y757" i="17"/>
  <c r="W757" i="17" s="1"/>
  <c r="AH757" i="17"/>
  <c r="AF757" i="17" s="1"/>
  <c r="AG757" i="17"/>
  <c r="S765" i="17"/>
  <c r="U757" i="17"/>
  <c r="S766" i="17" s="1"/>
  <c r="V757" i="17"/>
  <c r="T757" i="17" s="1"/>
  <c r="U758" i="17" s="1"/>
  <c r="AH758" i="17" l="1"/>
  <c r="AF758" i="17" s="1"/>
  <c r="AG758" i="17"/>
  <c r="Y758" i="17"/>
  <c r="W758" i="17" s="1"/>
  <c r="X758" i="17"/>
  <c r="AD758" i="17"/>
  <c r="AE758" i="17"/>
  <c r="AC758" i="17" s="1"/>
  <c r="AB758" i="17"/>
  <c r="Z758" i="17" s="1"/>
  <c r="AA758" i="17"/>
  <c r="V758" i="17"/>
  <c r="T758" i="17" s="1"/>
  <c r="U759" i="17" s="1"/>
  <c r="AD759" i="17" l="1"/>
  <c r="AE759" i="17"/>
  <c r="AC759" i="17" s="1"/>
  <c r="AB759" i="17"/>
  <c r="Z759" i="17" s="1"/>
  <c r="AA759" i="17"/>
  <c r="X759" i="17"/>
  <c r="Y759" i="17"/>
  <c r="W759" i="17" s="1"/>
  <c r="AG759" i="17"/>
  <c r="AH759" i="17"/>
  <c r="AF759" i="17" s="1"/>
  <c r="S767" i="17"/>
  <c r="V759" i="17"/>
  <c r="T759" i="17" s="1"/>
  <c r="U760" i="17" s="1"/>
  <c r="AG760" i="17" l="1"/>
  <c r="AH760" i="17"/>
  <c r="AF760" i="17" s="1"/>
  <c r="X760" i="17"/>
  <c r="Y760" i="17"/>
  <c r="W760" i="17" s="1"/>
  <c r="AB760" i="17"/>
  <c r="Z760" i="17" s="1"/>
  <c r="AA760" i="17"/>
  <c r="AD760" i="17"/>
  <c r="AE760" i="17"/>
  <c r="AC760" i="17" s="1"/>
  <c r="S768" i="17"/>
  <c r="V760" i="17"/>
  <c r="T760" i="17" s="1"/>
  <c r="AE761" i="17" l="1"/>
  <c r="AC761" i="17" s="1"/>
  <c r="AD761" i="17"/>
  <c r="AB761" i="17"/>
  <c r="Z761" i="17" s="1"/>
  <c r="AA761" i="17"/>
  <c r="Y761" i="17"/>
  <c r="W761" i="17" s="1"/>
  <c r="X761" i="17"/>
  <c r="AH761" i="17"/>
  <c r="AF761" i="17" s="1"/>
  <c r="AG761" i="17"/>
  <c r="S769" i="17"/>
  <c r="U761" i="17"/>
  <c r="S770" i="17" s="1"/>
  <c r="V761" i="17"/>
  <c r="T761" i="17" s="1"/>
  <c r="U762" i="17" s="1"/>
  <c r="AH762" i="17" l="1"/>
  <c r="AF762" i="17" s="1"/>
  <c r="AG762" i="17"/>
  <c r="X762" i="17"/>
  <c r="Y762" i="17"/>
  <c r="W762" i="17" s="1"/>
  <c r="AB762" i="17"/>
  <c r="Z762" i="17" s="1"/>
  <c r="AA762" i="17"/>
  <c r="AD762" i="17"/>
  <c r="AE762" i="17"/>
  <c r="AC762" i="17" s="1"/>
  <c r="V762" i="17"/>
  <c r="T762" i="17" s="1"/>
  <c r="U763" i="17" s="1"/>
  <c r="AE763" i="17" l="1"/>
  <c r="AC763" i="17" s="1"/>
  <c r="AD763" i="17"/>
  <c r="AB763" i="17"/>
  <c r="Z763" i="17" s="1"/>
  <c r="AA763" i="17"/>
  <c r="Y763" i="17"/>
  <c r="W763" i="17" s="1"/>
  <c r="X763" i="17"/>
  <c r="AG763" i="17"/>
  <c r="AH763" i="17"/>
  <c r="AF763" i="17" s="1"/>
  <c r="S771" i="17"/>
  <c r="V763" i="17"/>
  <c r="T763" i="17" s="1"/>
  <c r="AH764" i="17" l="1"/>
  <c r="AF764" i="17" s="1"/>
  <c r="AG764" i="17"/>
  <c r="X764" i="17"/>
  <c r="Y764" i="17"/>
  <c r="W764" i="17" s="1"/>
  <c r="AB764" i="17"/>
  <c r="Z764" i="17" s="1"/>
  <c r="AA764" i="17"/>
  <c r="AE764" i="17"/>
  <c r="AC764" i="17" s="1"/>
  <c r="AD764" i="17"/>
  <c r="S772" i="17"/>
  <c r="U764" i="17"/>
  <c r="S773" i="17" s="1"/>
  <c r="V764" i="17"/>
  <c r="T764" i="17" s="1"/>
  <c r="V765" i="17" s="1"/>
  <c r="AE765" i="17" l="1"/>
  <c r="AC765" i="17" s="1"/>
  <c r="AD765" i="17"/>
  <c r="AB765" i="17"/>
  <c r="Z765" i="17" s="1"/>
  <c r="AA765" i="17"/>
  <c r="X765" i="17"/>
  <c r="Y765" i="17"/>
  <c r="W765" i="17" s="1"/>
  <c r="AG765" i="17"/>
  <c r="AH765" i="17"/>
  <c r="AF765" i="17" s="1"/>
  <c r="U765" i="17"/>
  <c r="S774" i="17" s="1"/>
  <c r="T765" i="17"/>
  <c r="U766" i="17" s="1"/>
  <c r="X766" i="17" l="1"/>
  <c r="Y766" i="17"/>
  <c r="W766" i="17" s="1"/>
  <c r="AH766" i="17"/>
  <c r="AF766" i="17" s="1"/>
  <c r="AG766" i="17"/>
  <c r="AA766" i="17"/>
  <c r="AB766" i="17"/>
  <c r="Z766" i="17" s="1"/>
  <c r="AE766" i="17"/>
  <c r="AC766" i="17" s="1"/>
  <c r="AD766" i="17"/>
  <c r="V766" i="17"/>
  <c r="T766" i="17" s="1"/>
  <c r="U767" i="17" s="1"/>
  <c r="AB767" i="17" l="1"/>
  <c r="Z767" i="17" s="1"/>
  <c r="AA767" i="17"/>
  <c r="AE767" i="17"/>
  <c r="AC767" i="17" s="1"/>
  <c r="AD767" i="17"/>
  <c r="AH767" i="17"/>
  <c r="AF767" i="17" s="1"/>
  <c r="AG767" i="17"/>
  <c r="X767" i="17"/>
  <c r="Y767" i="17"/>
  <c r="W767" i="17" s="1"/>
  <c r="S775" i="17"/>
  <c r="V767" i="17"/>
  <c r="T767" i="17" s="1"/>
  <c r="X768" i="17" l="1"/>
  <c r="Y768" i="17"/>
  <c r="W768" i="17" s="1"/>
  <c r="AG768" i="17"/>
  <c r="AH768" i="17"/>
  <c r="AF768" i="17" s="1"/>
  <c r="AE768" i="17"/>
  <c r="AC768" i="17" s="1"/>
  <c r="AD768" i="17"/>
  <c r="AB768" i="17"/>
  <c r="Z768" i="17" s="1"/>
  <c r="AA768" i="17"/>
  <c r="S776" i="17"/>
  <c r="U768" i="17"/>
  <c r="S777" i="17" s="1"/>
  <c r="V768" i="17"/>
  <c r="T768" i="17" s="1"/>
  <c r="U769" i="17" s="1"/>
  <c r="AB769" i="17" l="1"/>
  <c r="Z769" i="17" s="1"/>
  <c r="AA769" i="17"/>
  <c r="AD769" i="17"/>
  <c r="AE769" i="17"/>
  <c r="AC769" i="17" s="1"/>
  <c r="AG769" i="17"/>
  <c r="AH769" i="17"/>
  <c r="AF769" i="17" s="1"/>
  <c r="X769" i="17"/>
  <c r="Y769" i="17"/>
  <c r="W769" i="17" s="1"/>
  <c r="V769" i="17"/>
  <c r="T769" i="17" s="1"/>
  <c r="X770" i="17" l="1"/>
  <c r="Y770" i="17"/>
  <c r="W770" i="17" s="1"/>
  <c r="AG770" i="17"/>
  <c r="AH770" i="17"/>
  <c r="AF770" i="17" s="1"/>
  <c r="AE770" i="17"/>
  <c r="AC770" i="17" s="1"/>
  <c r="AD770" i="17"/>
  <c r="AB770" i="17"/>
  <c r="Z770" i="17" s="1"/>
  <c r="AA770" i="17"/>
  <c r="S778" i="17"/>
  <c r="U770" i="17"/>
  <c r="S779" i="17" s="1"/>
  <c r="V770" i="17"/>
  <c r="T770" i="17" s="1"/>
  <c r="V771" i="17" s="1"/>
  <c r="AB771" i="17" l="1"/>
  <c r="Z771" i="17" s="1"/>
  <c r="AA771" i="17"/>
  <c r="AE771" i="17"/>
  <c r="AC771" i="17" s="1"/>
  <c r="AD771" i="17"/>
  <c r="AH771" i="17"/>
  <c r="AF771" i="17" s="1"/>
  <c r="AG771" i="17"/>
  <c r="X771" i="17"/>
  <c r="Y771" i="17"/>
  <c r="W771" i="17" s="1"/>
  <c r="U771" i="17"/>
  <c r="S780" i="17" s="1"/>
  <c r="T771" i="17"/>
  <c r="U772" i="17" s="1"/>
  <c r="X772" i="17" l="1"/>
  <c r="Y772" i="17"/>
  <c r="W772" i="17" s="1"/>
  <c r="AH772" i="17"/>
  <c r="AF772" i="17" s="1"/>
  <c r="AG772" i="17"/>
  <c r="AE772" i="17"/>
  <c r="AC772" i="17" s="1"/>
  <c r="AD772" i="17"/>
  <c r="AB772" i="17"/>
  <c r="Z772" i="17" s="1"/>
  <c r="AA772" i="17"/>
  <c r="V772" i="17"/>
  <c r="T772" i="17" s="1"/>
  <c r="AB773" i="17" l="1"/>
  <c r="Z773" i="17" s="1"/>
  <c r="AA773" i="17"/>
  <c r="AD773" i="17"/>
  <c r="AE773" i="17"/>
  <c r="AC773" i="17" s="1"/>
  <c r="AH773" i="17"/>
  <c r="AF773" i="17" s="1"/>
  <c r="AG773" i="17"/>
  <c r="Y773" i="17"/>
  <c r="W773" i="17" s="1"/>
  <c r="X773" i="17"/>
  <c r="S781" i="17"/>
  <c r="U773" i="17"/>
  <c r="S782" i="17" s="1"/>
  <c r="V773" i="17"/>
  <c r="T773" i="17" s="1"/>
  <c r="U774" i="17" s="1"/>
  <c r="Y774" i="17" l="1"/>
  <c r="W774" i="17" s="1"/>
  <c r="X774" i="17"/>
  <c r="AG774" i="17"/>
  <c r="AH774" i="17"/>
  <c r="AF774" i="17" s="1"/>
  <c r="AE774" i="17"/>
  <c r="AC774" i="17" s="1"/>
  <c r="AD774" i="17"/>
  <c r="AB774" i="17"/>
  <c r="Z774" i="17" s="1"/>
  <c r="AA774" i="17"/>
  <c r="V774" i="17"/>
  <c r="T774" i="17" s="1"/>
  <c r="U775" i="17" s="1"/>
  <c r="AB775" i="17" l="1"/>
  <c r="Z775" i="17" s="1"/>
  <c r="AA775" i="17"/>
  <c r="AD775" i="17"/>
  <c r="AE775" i="17"/>
  <c r="AC775" i="17" s="1"/>
  <c r="AG775" i="17"/>
  <c r="AH775" i="17"/>
  <c r="AF775" i="17" s="1"/>
  <c r="X775" i="17"/>
  <c r="Y775" i="17"/>
  <c r="W775" i="17" s="1"/>
  <c r="S783" i="17"/>
  <c r="V775" i="17"/>
  <c r="T775" i="17" s="1"/>
  <c r="U776" i="17" s="1"/>
  <c r="Y776" i="17" l="1"/>
  <c r="W776" i="17" s="1"/>
  <c r="X776" i="17"/>
  <c r="AH776" i="17"/>
  <c r="AF776" i="17" s="1"/>
  <c r="AG776" i="17"/>
  <c r="AD776" i="17"/>
  <c r="AE776" i="17"/>
  <c r="AC776" i="17" s="1"/>
  <c r="AB776" i="17"/>
  <c r="Z776" i="17" s="1"/>
  <c r="AA776" i="17"/>
  <c r="S784" i="17"/>
  <c r="V776" i="17"/>
  <c r="T776" i="17" s="1"/>
  <c r="U777" i="17" s="1"/>
  <c r="AD777" i="17" l="1"/>
  <c r="AE777" i="17"/>
  <c r="AC777" i="17" s="1"/>
  <c r="AB777" i="17"/>
  <c r="Z777" i="17" s="1"/>
  <c r="AA777" i="17"/>
  <c r="AH777" i="17"/>
  <c r="AF777" i="17" s="1"/>
  <c r="AG777" i="17"/>
  <c r="Y777" i="17"/>
  <c r="W777" i="17" s="1"/>
  <c r="X777" i="17"/>
  <c r="S785" i="17"/>
  <c r="V777" i="17"/>
  <c r="T777" i="17" s="1"/>
  <c r="U778" i="17" s="1"/>
  <c r="X778" i="17" l="1"/>
  <c r="Y778" i="17"/>
  <c r="W778" i="17" s="1"/>
  <c r="AH778" i="17"/>
  <c r="AF778" i="17" s="1"/>
  <c r="AG778" i="17"/>
  <c r="AB778" i="17"/>
  <c r="Z778" i="17" s="1"/>
  <c r="AA778" i="17"/>
  <c r="AE778" i="17"/>
  <c r="AC778" i="17" s="1"/>
  <c r="AD778" i="17"/>
  <c r="S786" i="17"/>
  <c r="V778" i="17"/>
  <c r="T778" i="17" s="1"/>
  <c r="AD779" i="17" l="1"/>
  <c r="AE779" i="17"/>
  <c r="AC779" i="17" s="1"/>
  <c r="AB779" i="17"/>
  <c r="Z779" i="17" s="1"/>
  <c r="AA779" i="17"/>
  <c r="AH779" i="17"/>
  <c r="AF779" i="17" s="1"/>
  <c r="AG779" i="17"/>
  <c r="X779" i="17"/>
  <c r="Y779" i="17"/>
  <c r="W779" i="17" s="1"/>
  <c r="S787" i="17"/>
  <c r="U779" i="17"/>
  <c r="S788" i="17" s="1"/>
  <c r="V779" i="17"/>
  <c r="T779" i="17" s="1"/>
  <c r="U780" i="17" s="1"/>
  <c r="Y780" i="17" l="1"/>
  <c r="W780" i="17" s="1"/>
  <c r="X780" i="17"/>
  <c r="AH780" i="17"/>
  <c r="AF780" i="17" s="1"/>
  <c r="AG780" i="17"/>
  <c r="AB780" i="17"/>
  <c r="Z780" i="17" s="1"/>
  <c r="AA780" i="17"/>
  <c r="AE780" i="17"/>
  <c r="AC780" i="17" s="1"/>
  <c r="AD780" i="17"/>
  <c r="V780" i="17"/>
  <c r="T780" i="17" s="1"/>
  <c r="U781" i="17" s="1"/>
  <c r="AE781" i="17" l="1"/>
  <c r="AC781" i="17" s="1"/>
  <c r="AD781" i="17"/>
  <c r="AB781" i="17"/>
  <c r="Z781" i="17" s="1"/>
  <c r="AA781" i="17"/>
  <c r="AG781" i="17"/>
  <c r="AH781" i="17"/>
  <c r="AF781" i="17" s="1"/>
  <c r="Y781" i="17"/>
  <c r="W781" i="17" s="1"/>
  <c r="X781" i="17"/>
  <c r="S789" i="17"/>
  <c r="V781" i="17"/>
  <c r="T781" i="17" s="1"/>
  <c r="U782" i="17" s="1"/>
  <c r="X782" i="17" l="1"/>
  <c r="Y782" i="17"/>
  <c r="W782" i="17" s="1"/>
  <c r="AH782" i="17"/>
  <c r="AF782" i="17" s="1"/>
  <c r="AG782" i="17"/>
  <c r="AB782" i="17"/>
  <c r="Z782" i="17" s="1"/>
  <c r="AA782" i="17"/>
  <c r="AE782" i="17"/>
  <c r="AC782" i="17" s="1"/>
  <c r="AD782" i="17"/>
  <c r="S790" i="17"/>
  <c r="V782" i="17"/>
  <c r="T782" i="17" s="1"/>
  <c r="AD783" i="17" l="1"/>
  <c r="AE783" i="17"/>
  <c r="AC783" i="17" s="1"/>
  <c r="AB783" i="17"/>
  <c r="Z783" i="17" s="1"/>
  <c r="AA783" i="17"/>
  <c r="AG783" i="17"/>
  <c r="AH783" i="17"/>
  <c r="AF783" i="17" s="1"/>
  <c r="X783" i="17"/>
  <c r="Y783" i="17"/>
  <c r="W783" i="17" s="1"/>
  <c r="S791" i="17"/>
  <c r="U783" i="17"/>
  <c r="S792" i="17" s="1"/>
  <c r="V783" i="17"/>
  <c r="T783" i="17" s="1"/>
  <c r="V784" i="17" s="1"/>
  <c r="Y784" i="17" l="1"/>
  <c r="W784" i="17" s="1"/>
  <c r="X784" i="17"/>
  <c r="AH784" i="17"/>
  <c r="AF784" i="17" s="1"/>
  <c r="AG784" i="17"/>
  <c r="AA784" i="17"/>
  <c r="AB784" i="17"/>
  <c r="Z784" i="17" s="1"/>
  <c r="AE784" i="17"/>
  <c r="AC784" i="17" s="1"/>
  <c r="AD784" i="17"/>
  <c r="U784" i="17"/>
  <c r="S793" i="17" s="1"/>
  <c r="T784" i="17"/>
  <c r="U785" i="17" s="1"/>
  <c r="AB785" i="17" l="1"/>
  <c r="Z785" i="17" s="1"/>
  <c r="AA785" i="17"/>
  <c r="AD785" i="17"/>
  <c r="AE785" i="17"/>
  <c r="AC785" i="17" s="1"/>
  <c r="AG785" i="17"/>
  <c r="AH785" i="17"/>
  <c r="AF785" i="17" s="1"/>
  <c r="Y785" i="17"/>
  <c r="W785" i="17" s="1"/>
  <c r="X785" i="17"/>
  <c r="V785" i="17"/>
  <c r="T785" i="17" s="1"/>
  <c r="U786" i="17" s="1"/>
  <c r="AH786" i="17" l="1"/>
  <c r="AF786" i="17" s="1"/>
  <c r="AG786" i="17"/>
  <c r="Y786" i="17"/>
  <c r="W786" i="17" s="1"/>
  <c r="X786" i="17"/>
  <c r="AE786" i="17"/>
  <c r="AC786" i="17" s="1"/>
  <c r="AD786" i="17"/>
  <c r="AB786" i="17"/>
  <c r="Z786" i="17" s="1"/>
  <c r="AA786" i="17"/>
  <c r="S794" i="17"/>
  <c r="V786" i="17"/>
  <c r="T786" i="17" s="1"/>
  <c r="U787" i="17" s="1"/>
  <c r="AB787" i="17" l="1"/>
  <c r="Z787" i="17" s="1"/>
  <c r="AA787" i="17"/>
  <c r="AE787" i="17"/>
  <c r="AC787" i="17" s="1"/>
  <c r="AD787" i="17"/>
  <c r="X787" i="17"/>
  <c r="Y787" i="17"/>
  <c r="W787" i="17" s="1"/>
  <c r="AG787" i="17"/>
  <c r="AH787" i="17"/>
  <c r="AF787" i="17" s="1"/>
  <c r="S795" i="17"/>
  <c r="V787" i="17"/>
  <c r="T787" i="17" s="1"/>
  <c r="AG788" i="17" l="1"/>
  <c r="AH788" i="17"/>
  <c r="AF788" i="17" s="1"/>
  <c r="X788" i="17"/>
  <c r="Y788" i="17"/>
  <c r="W788" i="17" s="1"/>
  <c r="AE788" i="17"/>
  <c r="AC788" i="17" s="1"/>
  <c r="AD788" i="17"/>
  <c r="AB788" i="17"/>
  <c r="Z788" i="17" s="1"/>
  <c r="AA788" i="17"/>
  <c r="S796" i="17"/>
  <c r="U788" i="17"/>
  <c r="S797" i="17" s="1"/>
  <c r="V788" i="17"/>
  <c r="T788" i="17" s="1"/>
  <c r="AB789" i="17" l="1"/>
  <c r="Z789" i="17" s="1"/>
  <c r="AA789" i="17"/>
  <c r="AE789" i="17"/>
  <c r="AC789" i="17" s="1"/>
  <c r="AD789" i="17"/>
  <c r="X789" i="17"/>
  <c r="Y789" i="17"/>
  <c r="W789" i="17" s="1"/>
  <c r="AG789" i="17"/>
  <c r="AH789" i="17"/>
  <c r="AF789" i="17" s="1"/>
  <c r="U789" i="17"/>
  <c r="S798" i="17" s="1"/>
  <c r="V789" i="17"/>
  <c r="T789" i="17" s="1"/>
  <c r="U790" i="17" s="1"/>
  <c r="AH790" i="17" l="1"/>
  <c r="AF790" i="17" s="1"/>
  <c r="AG790" i="17"/>
  <c r="Y790" i="17"/>
  <c r="W790" i="17" s="1"/>
  <c r="X790" i="17"/>
  <c r="AD790" i="17"/>
  <c r="AE790" i="17"/>
  <c r="AC790" i="17" s="1"/>
  <c r="AB790" i="17"/>
  <c r="Z790" i="17" s="1"/>
  <c r="AA790" i="17"/>
  <c r="V790" i="17"/>
  <c r="T790" i="17" s="1"/>
  <c r="AB791" i="17" l="1"/>
  <c r="Z791" i="17" s="1"/>
  <c r="AA791" i="17"/>
  <c r="AD791" i="17"/>
  <c r="AE791" i="17"/>
  <c r="AC791" i="17" s="1"/>
  <c r="Y791" i="17"/>
  <c r="W791" i="17" s="1"/>
  <c r="X791" i="17"/>
  <c r="AG791" i="17"/>
  <c r="AH791" i="17"/>
  <c r="AF791" i="17" s="1"/>
  <c r="S799" i="17"/>
  <c r="U791" i="17"/>
  <c r="S800" i="17" s="1"/>
  <c r="V791" i="17"/>
  <c r="T791" i="17" s="1"/>
  <c r="AH792" i="17" l="1"/>
  <c r="AF792" i="17" s="1"/>
  <c r="AG792" i="17"/>
  <c r="X792" i="17"/>
  <c r="Y792" i="17"/>
  <c r="W792" i="17" s="1"/>
  <c r="AD792" i="17"/>
  <c r="AE792" i="17"/>
  <c r="AC792" i="17" s="1"/>
  <c r="AB792" i="17"/>
  <c r="Z792" i="17" s="1"/>
  <c r="AA792" i="17"/>
  <c r="U792" i="17"/>
  <c r="S801" i="17" s="1"/>
  <c r="V792" i="17"/>
  <c r="T792" i="17" s="1"/>
  <c r="U793" i="17" s="1"/>
  <c r="AD793" i="17" l="1"/>
  <c r="AE793" i="17"/>
  <c r="AC793" i="17" s="1"/>
  <c r="AB793" i="17"/>
  <c r="Z793" i="17" s="1"/>
  <c r="AA793" i="17"/>
  <c r="X793" i="17"/>
  <c r="Y793" i="17"/>
  <c r="W793" i="17" s="1"/>
  <c r="AG793" i="17"/>
  <c r="AH793" i="17"/>
  <c r="AF793" i="17" s="1"/>
  <c r="V793" i="17"/>
  <c r="T793" i="17" s="1"/>
  <c r="U794" i="17" s="1"/>
  <c r="Y794" i="17" l="1"/>
  <c r="W794" i="17" s="1"/>
  <c r="X794" i="17"/>
  <c r="AG794" i="17"/>
  <c r="AH794" i="17"/>
  <c r="AF794" i="17" s="1"/>
  <c r="AB794" i="17"/>
  <c r="Z794" i="17" s="1"/>
  <c r="AA794" i="17"/>
  <c r="AE794" i="17"/>
  <c r="AC794" i="17" s="1"/>
  <c r="AD794" i="17"/>
  <c r="S802" i="17"/>
  <c r="V794" i="17"/>
  <c r="T794" i="17" s="1"/>
  <c r="AE795" i="17" l="1"/>
  <c r="AC795" i="17" s="1"/>
  <c r="AD795" i="17"/>
  <c r="AB795" i="17"/>
  <c r="Z795" i="17" s="1"/>
  <c r="AA795" i="17"/>
  <c r="AH795" i="17"/>
  <c r="AF795" i="17" s="1"/>
  <c r="AG795" i="17"/>
  <c r="Y795" i="17"/>
  <c r="W795" i="17" s="1"/>
  <c r="X795" i="17"/>
  <c r="S803" i="17"/>
  <c r="U795" i="17"/>
  <c r="V795" i="17"/>
  <c r="T795" i="17" s="1"/>
  <c r="Y796" i="17" l="1"/>
  <c r="W796" i="17" s="1"/>
  <c r="X796" i="17"/>
  <c r="AH796" i="17"/>
  <c r="AF796" i="17" s="1"/>
  <c r="AG796" i="17"/>
  <c r="AB796" i="17"/>
  <c r="Z796" i="17" s="1"/>
  <c r="AA796" i="17"/>
  <c r="AE796" i="17"/>
  <c r="AC796" i="17" s="1"/>
  <c r="AD796" i="17"/>
  <c r="S804" i="17"/>
  <c r="V796" i="17"/>
  <c r="T796" i="17" s="1"/>
  <c r="U796" i="17"/>
  <c r="S805" i="17" s="1"/>
  <c r="AD797" i="17" l="1"/>
  <c r="AE797" i="17"/>
  <c r="AC797" i="17" s="1"/>
  <c r="AA797" i="17"/>
  <c r="AB797" i="17"/>
  <c r="Z797" i="17" s="1"/>
  <c r="AH797" i="17"/>
  <c r="AF797" i="17" s="1"/>
  <c r="AG797" i="17"/>
  <c r="Y797" i="17"/>
  <c r="W797" i="17" s="1"/>
  <c r="X797" i="17"/>
  <c r="U797" i="17"/>
  <c r="S806" i="17" s="1"/>
  <c r="V797" i="17"/>
  <c r="T797" i="17" s="1"/>
  <c r="Y798" i="17" l="1"/>
  <c r="W798" i="17" s="1"/>
  <c r="X798" i="17"/>
  <c r="AG798" i="17"/>
  <c r="AH798" i="17"/>
  <c r="AF798" i="17" s="1"/>
  <c r="AA798" i="17"/>
  <c r="AB798" i="17"/>
  <c r="Z798" i="17" s="1"/>
  <c r="AE798" i="17"/>
  <c r="AC798" i="17" s="1"/>
  <c r="AD798" i="17"/>
  <c r="U798" i="17"/>
  <c r="S807" i="17" s="1"/>
  <c r="V798" i="17"/>
  <c r="T798" i="17" s="1"/>
  <c r="V799" i="17" s="1"/>
  <c r="AB799" i="17" l="1"/>
  <c r="Z799" i="17" s="1"/>
  <c r="AA799" i="17"/>
  <c r="AD799" i="17"/>
  <c r="AE799" i="17"/>
  <c r="AC799" i="17" s="1"/>
  <c r="AG799" i="17"/>
  <c r="AH799" i="17"/>
  <c r="AF799" i="17" s="1"/>
  <c r="Y799" i="17"/>
  <c r="W799" i="17" s="1"/>
  <c r="X799" i="17"/>
  <c r="U799" i="17"/>
  <c r="S808" i="17" s="1"/>
  <c r="T799" i="17"/>
  <c r="U800" i="17" s="1"/>
  <c r="AH800" i="17" l="1"/>
  <c r="AF800" i="17" s="1"/>
  <c r="AG800" i="17"/>
  <c r="X800" i="17"/>
  <c r="Y800" i="17"/>
  <c r="W800" i="17" s="1"/>
  <c r="AD800" i="17"/>
  <c r="AE800" i="17"/>
  <c r="AC800" i="17" s="1"/>
  <c r="AA800" i="17"/>
  <c r="AB800" i="17"/>
  <c r="Z800" i="17" s="1"/>
  <c r="V800" i="17"/>
  <c r="T800" i="17" s="1"/>
  <c r="U801" i="17" s="1"/>
  <c r="AD801" i="17" l="1"/>
  <c r="AE801" i="17"/>
  <c r="AC801" i="17" s="1"/>
  <c r="AB801" i="17"/>
  <c r="Z801" i="17" s="1"/>
  <c r="AA801" i="17"/>
  <c r="Y801" i="17"/>
  <c r="W801" i="17" s="1"/>
  <c r="X801" i="17"/>
  <c r="AH801" i="17"/>
  <c r="AF801" i="17" s="1"/>
  <c r="AG801" i="17"/>
  <c r="S809" i="17"/>
  <c r="V801" i="17"/>
  <c r="T801" i="17" s="1"/>
  <c r="AH802" i="17" l="1"/>
  <c r="AF802" i="17" s="1"/>
  <c r="AG802" i="17"/>
  <c r="X802" i="17"/>
  <c r="Y802" i="17"/>
  <c r="W802" i="17" s="1"/>
  <c r="AB802" i="17"/>
  <c r="Z802" i="17" s="1"/>
  <c r="AA802" i="17"/>
  <c r="AD802" i="17"/>
  <c r="AE802" i="17"/>
  <c r="AC802" i="17" s="1"/>
  <c r="S810" i="17"/>
  <c r="U802" i="17"/>
  <c r="S811" i="17" s="1"/>
  <c r="V802" i="17"/>
  <c r="T802" i="17" s="1"/>
  <c r="AE803" i="17" l="1"/>
  <c r="AC803" i="17" s="1"/>
  <c r="AD803" i="17"/>
  <c r="AB803" i="17"/>
  <c r="Z803" i="17" s="1"/>
  <c r="AA803" i="17"/>
  <c r="Y803" i="17"/>
  <c r="W803" i="17" s="1"/>
  <c r="X803" i="17"/>
  <c r="AG803" i="17"/>
  <c r="AH803" i="17"/>
  <c r="AF803" i="17" s="1"/>
  <c r="U803" i="17"/>
  <c r="S812" i="17" s="1"/>
  <c r="V803" i="17"/>
  <c r="T803" i="17" s="1"/>
  <c r="U804" i="17" s="1"/>
  <c r="AB804" i="17" l="1"/>
  <c r="Z804" i="17" s="1"/>
  <c r="AA804" i="17"/>
  <c r="AG804" i="17"/>
  <c r="AH804" i="17"/>
  <c r="AF804" i="17" s="1"/>
  <c r="X804" i="17"/>
  <c r="Y804" i="17"/>
  <c r="W804" i="17" s="1"/>
  <c r="AE804" i="17"/>
  <c r="AC804" i="17" s="1"/>
  <c r="AD804" i="17"/>
  <c r="V804" i="17"/>
  <c r="T804" i="17" s="1"/>
  <c r="AE805" i="17" l="1"/>
  <c r="AC805" i="17" s="1"/>
  <c r="AD805" i="17"/>
  <c r="X805" i="17"/>
  <c r="Y805" i="17"/>
  <c r="W805" i="17" s="1"/>
  <c r="AG805" i="17"/>
  <c r="AH805" i="17"/>
  <c r="AF805" i="17" s="1"/>
  <c r="AB805" i="17"/>
  <c r="Z805" i="17" s="1"/>
  <c r="AA805" i="17"/>
  <c r="S813" i="17"/>
  <c r="U805" i="17"/>
  <c r="S814" i="17" s="1"/>
  <c r="V805" i="17"/>
  <c r="T805" i="17" s="1"/>
  <c r="U806" i="17" s="1"/>
  <c r="AB806" i="17" l="1"/>
  <c r="Z806" i="17" s="1"/>
  <c r="AA806" i="17"/>
  <c r="AH806" i="17"/>
  <c r="AF806" i="17" s="1"/>
  <c r="AG806" i="17"/>
  <c r="X806" i="17"/>
  <c r="Y806" i="17"/>
  <c r="W806" i="17" s="1"/>
  <c r="AE806" i="17"/>
  <c r="AC806" i="17" s="1"/>
  <c r="AD806" i="17"/>
  <c r="V806" i="17"/>
  <c r="T806" i="17" s="1"/>
  <c r="U807" i="17" s="1"/>
  <c r="Y807" i="17" l="1"/>
  <c r="W807" i="17" s="1"/>
  <c r="X807" i="17"/>
  <c r="AD807" i="17"/>
  <c r="AE807" i="17"/>
  <c r="AC807" i="17" s="1"/>
  <c r="AH807" i="17"/>
  <c r="AF807" i="17" s="1"/>
  <c r="AG807" i="17"/>
  <c r="AA807" i="17"/>
  <c r="AB807" i="17"/>
  <c r="Z807" i="17" s="1"/>
  <c r="S815" i="17"/>
  <c r="V807" i="17"/>
  <c r="T807" i="17" s="1"/>
  <c r="AB808" i="17" l="1"/>
  <c r="Z808" i="17" s="1"/>
  <c r="AA808" i="17"/>
  <c r="AG808" i="17"/>
  <c r="AH808" i="17"/>
  <c r="AF808" i="17" s="1"/>
  <c r="AE808" i="17"/>
  <c r="AC808" i="17" s="1"/>
  <c r="AD808" i="17"/>
  <c r="Y808" i="17"/>
  <c r="W808" i="17" s="1"/>
  <c r="X808" i="17"/>
  <c r="S816" i="17"/>
  <c r="U808" i="17"/>
  <c r="V808" i="17"/>
  <c r="T808" i="17" s="1"/>
  <c r="U809" i="17" s="1"/>
  <c r="X809" i="17" l="1"/>
  <c r="Y809" i="17"/>
  <c r="W809" i="17" s="1"/>
  <c r="AE809" i="17"/>
  <c r="AC809" i="17" s="1"/>
  <c r="AD809" i="17"/>
  <c r="AH809" i="17"/>
  <c r="AF809" i="17" s="1"/>
  <c r="AG809" i="17"/>
  <c r="AB809" i="17"/>
  <c r="Z809" i="17" s="1"/>
  <c r="AA809" i="17"/>
  <c r="S817" i="17"/>
  <c r="V809" i="17"/>
  <c r="T809" i="17" s="1"/>
  <c r="AA810" i="17" l="1"/>
  <c r="AB810" i="17"/>
  <c r="Z810" i="17" s="1"/>
  <c r="AH810" i="17"/>
  <c r="AF810" i="17" s="1"/>
  <c r="AG810" i="17"/>
  <c r="AD810" i="17"/>
  <c r="AE810" i="17"/>
  <c r="AC810" i="17" s="1"/>
  <c r="X810" i="17"/>
  <c r="Y810" i="17"/>
  <c r="W810" i="17" s="1"/>
  <c r="S818" i="17"/>
  <c r="U810" i="17"/>
  <c r="S819" i="17" s="1"/>
  <c r="V810" i="17"/>
  <c r="T810" i="17" s="1"/>
  <c r="V811" i="17" s="1"/>
  <c r="Y811" i="17" l="1"/>
  <c r="W811" i="17" s="1"/>
  <c r="X811" i="17"/>
  <c r="AE811" i="17"/>
  <c r="AC811" i="17" s="1"/>
  <c r="AD811" i="17"/>
  <c r="AH811" i="17"/>
  <c r="AF811" i="17" s="1"/>
  <c r="AG811" i="17"/>
  <c r="AA811" i="17"/>
  <c r="AB811" i="17"/>
  <c r="Z811" i="17" s="1"/>
  <c r="U811" i="17"/>
  <c r="S820" i="17" s="1"/>
  <c r="T811" i="17"/>
  <c r="U812" i="17" s="1"/>
  <c r="AA812" i="17" l="1"/>
  <c r="AB812" i="17"/>
  <c r="Z812" i="17" s="1"/>
  <c r="AG812" i="17"/>
  <c r="AH812" i="17"/>
  <c r="AF812" i="17" s="1"/>
  <c r="AE812" i="17"/>
  <c r="AC812" i="17" s="1"/>
  <c r="AD812" i="17"/>
  <c r="X812" i="17"/>
  <c r="Y812" i="17"/>
  <c r="W812" i="17" s="1"/>
  <c r="V812" i="17"/>
  <c r="T812" i="17" s="1"/>
  <c r="U813" i="17" s="1"/>
  <c r="X813" i="17" l="1"/>
  <c r="Y813" i="17"/>
  <c r="W813" i="17" s="1"/>
  <c r="AE813" i="17"/>
  <c r="AC813" i="17" s="1"/>
  <c r="AD813" i="17"/>
  <c r="AG813" i="17"/>
  <c r="AH813" i="17"/>
  <c r="AF813" i="17" s="1"/>
  <c r="AB813" i="17"/>
  <c r="Z813" i="17" s="1"/>
  <c r="AA813" i="17"/>
  <c r="S821" i="17"/>
  <c r="V813" i="17"/>
  <c r="T813" i="17" s="1"/>
  <c r="AB814" i="17" l="1"/>
  <c r="Z814" i="17" s="1"/>
  <c r="AA814" i="17"/>
  <c r="AG814" i="17"/>
  <c r="AH814" i="17"/>
  <c r="AF814" i="17" s="1"/>
  <c r="AE814" i="17"/>
  <c r="AC814" i="17" s="1"/>
  <c r="AD814" i="17"/>
  <c r="X814" i="17"/>
  <c r="Y814" i="17"/>
  <c r="W814" i="17" s="1"/>
  <c r="S822" i="17"/>
  <c r="U814" i="17"/>
  <c r="S823" i="17" s="1"/>
  <c r="V814" i="17"/>
  <c r="T814" i="17" s="1"/>
  <c r="U815" i="17" s="1"/>
  <c r="Y815" i="17" l="1"/>
  <c r="W815" i="17" s="1"/>
  <c r="X815" i="17"/>
  <c r="AH815" i="17"/>
  <c r="AF815" i="17" s="1"/>
  <c r="AG815" i="17"/>
  <c r="AE815" i="17"/>
  <c r="AC815" i="17" s="1"/>
  <c r="AD815" i="17"/>
  <c r="AB815" i="17"/>
  <c r="Z815" i="17" s="1"/>
  <c r="AA815" i="17"/>
  <c r="V815" i="17"/>
  <c r="T815" i="17" s="1"/>
  <c r="U816" i="17" s="1"/>
  <c r="AB816" i="17" l="1"/>
  <c r="Z816" i="17" s="1"/>
  <c r="AA816" i="17"/>
  <c r="AE816" i="17"/>
  <c r="AC816" i="17" s="1"/>
  <c r="AD816" i="17"/>
  <c r="AH816" i="17"/>
  <c r="AF816" i="17" s="1"/>
  <c r="AG816" i="17"/>
  <c r="X816" i="17"/>
  <c r="Y816" i="17"/>
  <c r="W816" i="17" s="1"/>
  <c r="S824" i="17"/>
  <c r="V816" i="17"/>
  <c r="T816" i="17" s="1"/>
  <c r="Y817" i="17" l="1"/>
  <c r="W817" i="17" s="1"/>
  <c r="X817" i="17"/>
  <c r="AH817" i="17"/>
  <c r="AF817" i="17" s="1"/>
  <c r="AG817" i="17"/>
  <c r="AE817" i="17"/>
  <c r="AC817" i="17" s="1"/>
  <c r="AD817" i="17"/>
  <c r="AB817" i="17"/>
  <c r="Z817" i="17" s="1"/>
  <c r="AA817" i="17"/>
  <c r="S825" i="17"/>
  <c r="V817" i="17"/>
  <c r="T817" i="17" s="1"/>
  <c r="U817" i="17"/>
  <c r="S826" i="17" s="1"/>
  <c r="AA818" i="17" l="1"/>
  <c r="AB818" i="17"/>
  <c r="Z818" i="17" s="1"/>
  <c r="AE818" i="17"/>
  <c r="AC818" i="17" s="1"/>
  <c r="AD818" i="17"/>
  <c r="AG818" i="17"/>
  <c r="AH818" i="17"/>
  <c r="AF818" i="17" s="1"/>
  <c r="X818" i="17"/>
  <c r="Y818" i="17"/>
  <c r="W818" i="17" s="1"/>
  <c r="U818" i="17"/>
  <c r="S827" i="17" s="1"/>
  <c r="V818" i="17"/>
  <c r="T818" i="17" s="1"/>
  <c r="U819" i="17" s="1"/>
  <c r="AH819" i="17" l="1"/>
  <c r="AF819" i="17" s="1"/>
  <c r="AG819" i="17"/>
  <c r="Y819" i="17"/>
  <c r="W819" i="17" s="1"/>
  <c r="X819" i="17"/>
  <c r="AE819" i="17"/>
  <c r="AC819" i="17" s="1"/>
  <c r="AD819" i="17"/>
  <c r="AB819" i="17"/>
  <c r="Z819" i="17" s="1"/>
  <c r="AA819" i="17"/>
  <c r="V819" i="17"/>
  <c r="T819" i="17" s="1"/>
  <c r="V820" i="17" s="1"/>
  <c r="T820" i="17" s="1"/>
  <c r="AA820" i="17" l="1"/>
  <c r="AB820" i="17"/>
  <c r="Z820" i="17" s="1"/>
  <c r="AE820" i="17"/>
  <c r="AC820" i="17" s="1"/>
  <c r="AD820" i="17"/>
  <c r="Y820" i="17"/>
  <c r="W820" i="17" s="1"/>
  <c r="X820" i="17"/>
  <c r="AG820" i="17"/>
  <c r="AH820" i="17"/>
  <c r="AF820" i="17" s="1"/>
  <c r="S828" i="17"/>
  <c r="U821" i="17"/>
  <c r="U820" i="17"/>
  <c r="S829" i="17" s="1"/>
  <c r="V821" i="17"/>
  <c r="T821" i="17" s="1"/>
  <c r="AH821" i="17" l="1"/>
  <c r="AF821" i="17" s="1"/>
  <c r="AG821" i="17"/>
  <c r="X821" i="17"/>
  <c r="Y821" i="17"/>
  <c r="W821" i="17" s="1"/>
  <c r="AE821" i="17"/>
  <c r="AC821" i="17" s="1"/>
  <c r="AD821" i="17"/>
  <c r="AB821" i="17"/>
  <c r="Z821" i="17" s="1"/>
  <c r="AA821" i="17"/>
  <c r="S830" i="17"/>
  <c r="U822" i="17"/>
  <c r="S831" i="17" s="1"/>
  <c r="V822" i="17"/>
  <c r="AB822" i="17" l="1"/>
  <c r="Z822" i="17" s="1"/>
  <c r="AA822" i="17"/>
  <c r="AD822" i="17"/>
  <c r="AE822" i="17"/>
  <c r="AC822" i="17" s="1"/>
  <c r="X822" i="17"/>
  <c r="Y822" i="17"/>
  <c r="W822" i="17" s="1"/>
  <c r="AH822" i="17"/>
  <c r="AF822" i="17" s="1"/>
  <c r="AG822" i="17"/>
  <c r="T822" i="17"/>
  <c r="U823" i="17" s="1"/>
  <c r="X823" i="17" l="1"/>
  <c r="Y823" i="17"/>
  <c r="W823" i="17" s="1"/>
  <c r="AG823" i="17"/>
  <c r="AH823" i="17"/>
  <c r="AF823" i="17" s="1"/>
  <c r="AE823" i="17"/>
  <c r="AC823" i="17" s="1"/>
  <c r="AD823" i="17"/>
  <c r="AB823" i="17"/>
  <c r="Z823" i="17" s="1"/>
  <c r="AA823" i="17"/>
  <c r="V823" i="17"/>
  <c r="T823" i="17" s="1"/>
  <c r="AB824" i="17" l="1"/>
  <c r="Z824" i="17" s="1"/>
  <c r="AA824" i="17"/>
  <c r="AD824" i="17"/>
  <c r="AE824" i="17"/>
  <c r="AC824" i="17" s="1"/>
  <c r="AH824" i="17"/>
  <c r="AF824" i="17" s="1"/>
  <c r="AG824" i="17"/>
  <c r="Y824" i="17"/>
  <c r="W824" i="17" s="1"/>
  <c r="X824" i="17"/>
  <c r="S832" i="17"/>
  <c r="U824" i="17"/>
  <c r="S833" i="17" s="1"/>
  <c r="V824" i="17"/>
  <c r="T824" i="17" s="1"/>
  <c r="V825" i="17" s="1"/>
  <c r="X825" i="17" l="1"/>
  <c r="Y825" i="17"/>
  <c r="W825" i="17" s="1"/>
  <c r="AG825" i="17"/>
  <c r="AH825" i="17"/>
  <c r="AF825" i="17" s="1"/>
  <c r="AD825" i="17"/>
  <c r="AE825" i="17"/>
  <c r="AC825" i="17" s="1"/>
  <c r="AB825" i="17"/>
  <c r="Z825" i="17" s="1"/>
  <c r="AA825" i="17"/>
  <c r="U825" i="17"/>
  <c r="S834" i="17" s="1"/>
  <c r="T825" i="17"/>
  <c r="U826" i="17" s="1"/>
  <c r="AE826" i="17" l="1"/>
  <c r="AC826" i="17" s="1"/>
  <c r="AD826" i="17"/>
  <c r="AA826" i="17"/>
  <c r="AB826" i="17"/>
  <c r="Z826" i="17" s="1"/>
  <c r="AG826" i="17"/>
  <c r="AH826" i="17"/>
  <c r="AF826" i="17" s="1"/>
  <c r="Y826" i="17"/>
  <c r="W826" i="17" s="1"/>
  <c r="X826" i="17"/>
  <c r="V826" i="17"/>
  <c r="T826" i="17" s="1"/>
  <c r="U827" i="17" s="1"/>
  <c r="Y827" i="17" l="1"/>
  <c r="W827" i="17" s="1"/>
  <c r="X827" i="17"/>
  <c r="AH827" i="17"/>
  <c r="AF827" i="17" s="1"/>
  <c r="AG827" i="17"/>
  <c r="AB827" i="17"/>
  <c r="Z827" i="17" s="1"/>
  <c r="AA827" i="17"/>
  <c r="AE827" i="17"/>
  <c r="AC827" i="17" s="1"/>
  <c r="AD827" i="17"/>
  <c r="S835" i="17"/>
  <c r="V827" i="17"/>
  <c r="T827" i="17" s="1"/>
  <c r="AE828" i="17" l="1"/>
  <c r="AC828" i="17" s="1"/>
  <c r="AD828" i="17"/>
  <c r="AA828" i="17"/>
  <c r="AB828" i="17"/>
  <c r="Z828" i="17" s="1"/>
  <c r="AH828" i="17"/>
  <c r="AF828" i="17" s="1"/>
  <c r="AG828" i="17"/>
  <c r="X828" i="17"/>
  <c r="Y828" i="17"/>
  <c r="W828" i="17" s="1"/>
  <c r="S836" i="17"/>
  <c r="U828" i="17"/>
  <c r="S837" i="17" s="1"/>
  <c r="V828" i="17"/>
  <c r="T828" i="17" s="1"/>
  <c r="X829" i="17" l="1"/>
  <c r="Y829" i="17"/>
  <c r="W829" i="17" s="1"/>
  <c r="AH829" i="17"/>
  <c r="AF829" i="17" s="1"/>
  <c r="AG829" i="17"/>
  <c r="AB829" i="17"/>
  <c r="Z829" i="17" s="1"/>
  <c r="AA829" i="17"/>
  <c r="AE829" i="17"/>
  <c r="AC829" i="17" s="1"/>
  <c r="AD829" i="17"/>
  <c r="U829" i="17"/>
  <c r="S838" i="17" s="1"/>
  <c r="V829" i="17"/>
  <c r="T829" i="17" s="1"/>
  <c r="U830" i="17" s="1"/>
  <c r="AE830" i="17" l="1"/>
  <c r="AC830" i="17" s="1"/>
  <c r="AD830" i="17"/>
  <c r="AB830" i="17"/>
  <c r="Z830" i="17" s="1"/>
  <c r="AA830" i="17"/>
  <c r="AH830" i="17"/>
  <c r="AF830" i="17" s="1"/>
  <c r="AG830" i="17"/>
  <c r="Y830" i="17"/>
  <c r="W830" i="17" s="1"/>
  <c r="X830" i="17"/>
  <c r="V830" i="17"/>
  <c r="T830" i="17" s="1"/>
  <c r="U831" i="17" s="1"/>
  <c r="Y831" i="17" l="1"/>
  <c r="W831" i="17" s="1"/>
  <c r="X831" i="17"/>
  <c r="AG831" i="17"/>
  <c r="AH831" i="17"/>
  <c r="AF831" i="17" s="1"/>
  <c r="AA831" i="17"/>
  <c r="AB831" i="17"/>
  <c r="Z831" i="17" s="1"/>
  <c r="AE831" i="17"/>
  <c r="AC831" i="17" s="1"/>
  <c r="AD831" i="17"/>
  <c r="S839" i="17"/>
  <c r="V831" i="17"/>
  <c r="T831" i="17" s="1"/>
  <c r="U832" i="17" s="1"/>
  <c r="AD832" i="17" l="1"/>
  <c r="AE832" i="17"/>
  <c r="AC832" i="17" s="1"/>
  <c r="AB832" i="17"/>
  <c r="Z832" i="17" s="1"/>
  <c r="AA832" i="17"/>
  <c r="AG832" i="17"/>
  <c r="AH832" i="17"/>
  <c r="AF832" i="17" s="1"/>
  <c r="X832" i="17"/>
  <c r="Y832" i="17"/>
  <c r="W832" i="17" s="1"/>
  <c r="S840" i="17"/>
  <c r="V832" i="17"/>
  <c r="T832" i="17" s="1"/>
  <c r="U833" i="17" s="1"/>
  <c r="X833" i="17" l="1"/>
  <c r="Y833" i="17"/>
  <c r="W833" i="17" s="1"/>
  <c r="AH833" i="17"/>
  <c r="AF833" i="17" s="1"/>
  <c r="AG833" i="17"/>
  <c r="AB833" i="17"/>
  <c r="Z833" i="17" s="1"/>
  <c r="AA833" i="17"/>
  <c r="AE833" i="17"/>
  <c r="AC833" i="17" s="1"/>
  <c r="AD833" i="17"/>
  <c r="S841" i="17"/>
  <c r="V833" i="17"/>
  <c r="T833" i="17" s="1"/>
  <c r="U834" i="17" s="1"/>
  <c r="AE834" i="17" l="1"/>
  <c r="AC834" i="17" s="1"/>
  <c r="AD834" i="17"/>
  <c r="AA834" i="17"/>
  <c r="AB834" i="17"/>
  <c r="Z834" i="17" s="1"/>
  <c r="AG834" i="17"/>
  <c r="AH834" i="17"/>
  <c r="AF834" i="17" s="1"/>
  <c r="Y834" i="17"/>
  <c r="W834" i="17" s="1"/>
  <c r="X834" i="17"/>
  <c r="S842" i="17"/>
  <c r="V834" i="17"/>
  <c r="T834" i="17" s="1"/>
  <c r="U835" i="17" s="1"/>
  <c r="AG835" i="17" l="1"/>
  <c r="AH835" i="17"/>
  <c r="AF835" i="17" s="1"/>
  <c r="X835" i="17"/>
  <c r="Y835" i="17"/>
  <c r="W835" i="17" s="1"/>
  <c r="AB835" i="17"/>
  <c r="Z835" i="17" s="1"/>
  <c r="AA835" i="17"/>
  <c r="AD835" i="17"/>
  <c r="AE835" i="17"/>
  <c r="AC835" i="17" s="1"/>
  <c r="S843" i="17"/>
  <c r="V835" i="17"/>
  <c r="T835" i="17" s="1"/>
  <c r="U836" i="17" s="1"/>
  <c r="AE836" i="17" l="1"/>
  <c r="AC836" i="17" s="1"/>
  <c r="AD836" i="17"/>
  <c r="AA836" i="17"/>
  <c r="AB836" i="17"/>
  <c r="Z836" i="17" s="1"/>
  <c r="X836" i="17"/>
  <c r="Y836" i="17"/>
  <c r="W836" i="17" s="1"/>
  <c r="AH836" i="17"/>
  <c r="AF836" i="17" s="1"/>
  <c r="AG836" i="17"/>
  <c r="S844" i="17"/>
  <c r="V836" i="17"/>
  <c r="T836" i="17" s="1"/>
  <c r="AH837" i="17" l="1"/>
  <c r="AF837" i="17" s="1"/>
  <c r="AG837" i="17"/>
  <c r="Y837" i="17"/>
  <c r="W837" i="17" s="1"/>
  <c r="X837" i="17"/>
  <c r="AB837" i="17"/>
  <c r="Z837" i="17" s="1"/>
  <c r="AA837" i="17"/>
  <c r="AD837" i="17"/>
  <c r="AE837" i="17"/>
  <c r="AC837" i="17" s="1"/>
  <c r="S845" i="17"/>
  <c r="U837" i="17"/>
  <c r="S846" i="17" s="1"/>
  <c r="V837" i="17"/>
  <c r="T837" i="17" s="1"/>
  <c r="U838" i="17" s="1"/>
  <c r="AD838" i="17" l="1"/>
  <c r="AE838" i="17"/>
  <c r="AC838" i="17" s="1"/>
  <c r="AA838" i="17"/>
  <c r="AB838" i="17"/>
  <c r="Z838" i="17" s="1"/>
  <c r="Y838" i="17"/>
  <c r="W838" i="17" s="1"/>
  <c r="X838" i="17"/>
  <c r="AG838" i="17"/>
  <c r="AH838" i="17"/>
  <c r="AF838" i="17" s="1"/>
  <c r="V838" i="17"/>
  <c r="T838" i="17" s="1"/>
  <c r="U839" i="17" s="1"/>
  <c r="AH839" i="17" l="1"/>
  <c r="AF839" i="17" s="1"/>
  <c r="AG839" i="17"/>
  <c r="Y839" i="17"/>
  <c r="W839" i="17" s="1"/>
  <c r="X839" i="17"/>
  <c r="AB839" i="17"/>
  <c r="Z839" i="17" s="1"/>
  <c r="AA839" i="17"/>
  <c r="AD839" i="17"/>
  <c r="AE839" i="17"/>
  <c r="AC839" i="17" s="1"/>
  <c r="S847" i="17"/>
  <c r="V839" i="17"/>
  <c r="T839" i="17" s="1"/>
  <c r="AE840" i="17" l="1"/>
  <c r="AC840" i="17" s="1"/>
  <c r="AD840" i="17"/>
  <c r="AB840" i="17"/>
  <c r="Z840" i="17" s="1"/>
  <c r="AA840" i="17"/>
  <c r="Y840" i="17"/>
  <c r="W840" i="17" s="1"/>
  <c r="X840" i="17"/>
  <c r="AG840" i="17"/>
  <c r="AH840" i="17"/>
  <c r="AF840" i="17" s="1"/>
  <c r="S848" i="17"/>
  <c r="U840" i="17"/>
  <c r="S849" i="17" s="1"/>
  <c r="V840" i="17"/>
  <c r="T840" i="17" s="1"/>
  <c r="U841" i="17" s="1"/>
  <c r="AG841" i="17" l="1"/>
  <c r="AH841" i="17"/>
  <c r="AF841" i="17" s="1"/>
  <c r="X841" i="17"/>
  <c r="Y841" i="17"/>
  <c r="W841" i="17" s="1"/>
  <c r="AB841" i="17"/>
  <c r="Z841" i="17" s="1"/>
  <c r="AA841" i="17"/>
  <c r="AD841" i="17"/>
  <c r="AE841" i="17"/>
  <c r="AC841" i="17" s="1"/>
  <c r="V841" i="17"/>
  <c r="T841" i="17" s="1"/>
  <c r="AE842" i="17" l="1"/>
  <c r="AC842" i="17" s="1"/>
  <c r="AD842" i="17"/>
  <c r="AA842" i="17"/>
  <c r="AB842" i="17"/>
  <c r="Z842" i="17" s="1"/>
  <c r="Y842" i="17"/>
  <c r="W842" i="17" s="1"/>
  <c r="X842" i="17"/>
  <c r="AH842" i="17"/>
  <c r="AF842" i="17" s="1"/>
  <c r="AG842" i="17"/>
  <c r="S850" i="17"/>
  <c r="U842" i="17"/>
  <c r="S851" i="17" s="1"/>
  <c r="V842" i="17"/>
  <c r="T842" i="17" s="1"/>
  <c r="AH843" i="17" l="1"/>
  <c r="AF843" i="17" s="1"/>
  <c r="AG843" i="17"/>
  <c r="Y843" i="17"/>
  <c r="W843" i="17" s="1"/>
  <c r="X843" i="17"/>
  <c r="AB843" i="17"/>
  <c r="Z843" i="17" s="1"/>
  <c r="AA843" i="17"/>
  <c r="AE843" i="17"/>
  <c r="AC843" i="17" s="1"/>
  <c r="AD843" i="17"/>
  <c r="U843" i="17"/>
  <c r="S852" i="17" s="1"/>
  <c r="V843" i="17"/>
  <c r="T843" i="17" s="1"/>
  <c r="U844" i="17" s="1"/>
  <c r="AD844" i="17" l="1"/>
  <c r="AE844" i="17"/>
  <c r="AC844" i="17" s="1"/>
  <c r="AB844" i="17"/>
  <c r="Z844" i="17" s="1"/>
  <c r="AA844" i="17"/>
  <c r="Y844" i="17"/>
  <c r="W844" i="17" s="1"/>
  <c r="X844" i="17"/>
  <c r="AG844" i="17"/>
  <c r="AH844" i="17"/>
  <c r="AF844" i="17" s="1"/>
  <c r="V844" i="17"/>
  <c r="T844" i="17" s="1"/>
  <c r="AG845" i="17" l="1"/>
  <c r="AH845" i="17"/>
  <c r="AF845" i="17" s="1"/>
  <c r="Y845" i="17"/>
  <c r="W845" i="17" s="1"/>
  <c r="X845" i="17"/>
  <c r="AB845" i="17"/>
  <c r="Z845" i="17" s="1"/>
  <c r="AA845" i="17"/>
  <c r="AD845" i="17"/>
  <c r="AE845" i="17"/>
  <c r="AC845" i="17" s="1"/>
  <c r="S853" i="17"/>
  <c r="U845" i="17"/>
  <c r="S854" i="17" s="1"/>
  <c r="V845" i="17"/>
  <c r="T845" i="17" s="1"/>
  <c r="U846" i="17" s="1"/>
  <c r="AE846" i="17" l="1"/>
  <c r="AC846" i="17" s="1"/>
  <c r="AD846" i="17"/>
  <c r="AA846" i="17"/>
  <c r="AB846" i="17"/>
  <c r="Z846" i="17" s="1"/>
  <c r="Y846" i="17"/>
  <c r="W846" i="17" s="1"/>
  <c r="X846" i="17"/>
  <c r="AG846" i="17"/>
  <c r="AH846" i="17"/>
  <c r="AF846" i="17" s="1"/>
  <c r="V846" i="17"/>
  <c r="T846" i="17" s="1"/>
  <c r="AG847" i="17" l="1"/>
  <c r="AH847" i="17"/>
  <c r="AF847" i="17" s="1"/>
  <c r="Y847" i="17"/>
  <c r="W847" i="17" s="1"/>
  <c r="X847" i="17"/>
  <c r="AB847" i="17"/>
  <c r="Z847" i="17" s="1"/>
  <c r="AA847" i="17"/>
  <c r="AD847" i="17"/>
  <c r="AE847" i="17"/>
  <c r="AC847" i="17" s="1"/>
  <c r="S855" i="17"/>
  <c r="U847" i="17"/>
  <c r="S856" i="17" s="1"/>
  <c r="V847" i="17"/>
  <c r="T847" i="17" s="1"/>
  <c r="AD848" i="17" l="1"/>
  <c r="AE848" i="17"/>
  <c r="AC848" i="17" s="1"/>
  <c r="AB848" i="17"/>
  <c r="Z848" i="17" s="1"/>
  <c r="AA848" i="17"/>
  <c r="X848" i="17"/>
  <c r="Y848" i="17"/>
  <c r="W848" i="17" s="1"/>
  <c r="AG848" i="17"/>
  <c r="AH848" i="17"/>
  <c r="AF848" i="17" s="1"/>
  <c r="U848" i="17"/>
  <c r="S857" i="17" s="1"/>
  <c r="V848" i="17"/>
  <c r="T848" i="17" s="1"/>
  <c r="U849" i="17" s="1"/>
  <c r="Y849" i="17" l="1"/>
  <c r="W849" i="17" s="1"/>
  <c r="X849" i="17"/>
  <c r="AG849" i="17"/>
  <c r="AH849" i="17"/>
  <c r="AF849" i="17" s="1"/>
  <c r="AB849" i="17"/>
  <c r="Z849" i="17" s="1"/>
  <c r="AA849" i="17"/>
  <c r="AD849" i="17"/>
  <c r="AE849" i="17"/>
  <c r="AC849" i="17" s="1"/>
  <c r="V849" i="17"/>
  <c r="T849" i="17" s="1"/>
  <c r="AD850" i="17" l="1"/>
  <c r="AE850" i="17"/>
  <c r="AC850" i="17" s="1"/>
  <c r="AA850" i="17"/>
  <c r="AB850" i="17"/>
  <c r="Z850" i="17" s="1"/>
  <c r="AH850" i="17"/>
  <c r="AF850" i="17" s="1"/>
  <c r="AG850" i="17"/>
  <c r="Y850" i="17"/>
  <c r="W850" i="17" s="1"/>
  <c r="X850" i="17"/>
  <c r="S858" i="17"/>
  <c r="U850" i="17"/>
  <c r="S859" i="17" s="1"/>
  <c r="V850" i="17"/>
  <c r="T850" i="17" s="1"/>
  <c r="Y851" i="17" l="1"/>
  <c r="W851" i="17" s="1"/>
  <c r="X851" i="17"/>
  <c r="AH851" i="17"/>
  <c r="AF851" i="17" s="1"/>
  <c r="AG851" i="17"/>
  <c r="AA851" i="17"/>
  <c r="AB851" i="17"/>
  <c r="Z851" i="17" s="1"/>
  <c r="AE851" i="17"/>
  <c r="AC851" i="17" s="1"/>
  <c r="AD851" i="17"/>
  <c r="U851" i="17"/>
  <c r="S860" i="17" s="1"/>
  <c r="V851" i="17"/>
  <c r="T851" i="17" s="1"/>
  <c r="U852" i="17" s="1"/>
  <c r="AA852" i="17" l="1"/>
  <c r="AB852" i="17"/>
  <c r="Z852" i="17" s="1"/>
  <c r="AD852" i="17"/>
  <c r="AE852" i="17"/>
  <c r="AC852" i="17" s="1"/>
  <c r="AG852" i="17"/>
  <c r="AH852" i="17"/>
  <c r="AF852" i="17" s="1"/>
  <c r="Y852" i="17"/>
  <c r="W852" i="17" s="1"/>
  <c r="X852" i="17"/>
  <c r="V852" i="17"/>
  <c r="T852" i="17" s="1"/>
  <c r="U853" i="17" s="1"/>
  <c r="AG853" i="17" l="1"/>
  <c r="AH853" i="17"/>
  <c r="AF853" i="17" s="1"/>
  <c r="Y853" i="17"/>
  <c r="W853" i="17" s="1"/>
  <c r="X853" i="17"/>
  <c r="AE853" i="17"/>
  <c r="AC853" i="17" s="1"/>
  <c r="AD853" i="17"/>
  <c r="AB853" i="17"/>
  <c r="Z853" i="17" s="1"/>
  <c r="AA853" i="17"/>
  <c r="S861" i="17"/>
  <c r="V853" i="17"/>
  <c r="T853" i="17" s="1"/>
  <c r="U854" i="17" s="1"/>
  <c r="AB854" i="17" l="1"/>
  <c r="Z854" i="17" s="1"/>
  <c r="AA854" i="17"/>
  <c r="AE854" i="17"/>
  <c r="AC854" i="17" s="1"/>
  <c r="AD854" i="17"/>
  <c r="X854" i="17"/>
  <c r="Y854" i="17"/>
  <c r="W854" i="17" s="1"/>
  <c r="AH854" i="17"/>
  <c r="AF854" i="17" s="1"/>
  <c r="AG854" i="17"/>
  <c r="S862" i="17"/>
  <c r="V854" i="17"/>
  <c r="S863" i="17" s="1"/>
  <c r="T854" i="17" l="1"/>
  <c r="U855" i="17" s="1"/>
  <c r="AG855" i="17"/>
  <c r="AH855" i="17"/>
  <c r="AF855" i="17" s="1"/>
  <c r="X855" i="17"/>
  <c r="Y855" i="17"/>
  <c r="W855" i="17" s="1"/>
  <c r="AD855" i="17"/>
  <c r="AE855" i="17"/>
  <c r="AC855" i="17" s="1"/>
  <c r="AB855" i="17"/>
  <c r="Z855" i="17" s="1"/>
  <c r="AA855" i="17"/>
  <c r="V855" i="17"/>
  <c r="T855" i="17" s="1"/>
  <c r="U856" i="17" s="1"/>
  <c r="AD856" i="17" l="1"/>
  <c r="AE856" i="17"/>
  <c r="AC856" i="17" s="1"/>
  <c r="AA856" i="17"/>
  <c r="AB856" i="17"/>
  <c r="Z856" i="17" s="1"/>
  <c r="X856" i="17"/>
  <c r="Y856" i="17"/>
  <c r="W856" i="17" s="1"/>
  <c r="AG856" i="17"/>
  <c r="AH856" i="17"/>
  <c r="AF856" i="17" s="1"/>
  <c r="S864" i="17"/>
  <c r="V856" i="17"/>
  <c r="T856" i="17" s="1"/>
  <c r="AG857" i="17" l="1"/>
  <c r="AH857" i="17"/>
  <c r="AF857" i="17" s="1"/>
  <c r="X857" i="17"/>
  <c r="Y857" i="17"/>
  <c r="W857" i="17" s="1"/>
  <c r="AB857" i="17"/>
  <c r="Z857" i="17" s="1"/>
  <c r="AA857" i="17"/>
  <c r="AD857" i="17"/>
  <c r="AE857" i="17"/>
  <c r="AC857" i="17" s="1"/>
  <c r="S865" i="17"/>
  <c r="U857" i="17"/>
  <c r="S866" i="17" s="1"/>
  <c r="V857" i="17"/>
  <c r="T857" i="17" s="1"/>
  <c r="U858" i="17" s="1"/>
  <c r="AE858" i="17" l="1"/>
  <c r="AC858" i="17" s="1"/>
  <c r="AD858" i="17"/>
  <c r="AA858" i="17"/>
  <c r="AB858" i="17"/>
  <c r="Z858" i="17" s="1"/>
  <c r="X858" i="17"/>
  <c r="Y858" i="17"/>
  <c r="W858" i="17" s="1"/>
  <c r="AH858" i="17"/>
  <c r="AF858" i="17" s="1"/>
  <c r="AG858" i="17"/>
  <c r="V858" i="17"/>
  <c r="T858" i="17" s="1"/>
  <c r="Y859" i="17" l="1"/>
  <c r="W859" i="17" s="1"/>
  <c r="X859" i="17"/>
  <c r="AH859" i="17"/>
  <c r="AF859" i="17" s="1"/>
  <c r="AG859" i="17"/>
  <c r="AB859" i="17"/>
  <c r="Z859" i="17" s="1"/>
  <c r="AA859" i="17"/>
  <c r="AE859" i="17"/>
  <c r="AC859" i="17" s="1"/>
  <c r="AD859" i="17"/>
  <c r="S867" i="17"/>
  <c r="U859" i="17"/>
  <c r="S868" i="17" s="1"/>
  <c r="V859" i="17"/>
  <c r="T859" i="17" s="1"/>
  <c r="U860" i="17" s="1"/>
  <c r="AE860" i="17" l="1"/>
  <c r="AC860" i="17" s="1"/>
  <c r="AD860" i="17"/>
  <c r="AB860" i="17"/>
  <c r="Z860" i="17" s="1"/>
  <c r="AA860" i="17"/>
  <c r="AH860" i="17"/>
  <c r="AF860" i="17" s="1"/>
  <c r="AG860" i="17"/>
  <c r="X860" i="17"/>
  <c r="Y860" i="17"/>
  <c r="W860" i="17" s="1"/>
  <c r="V860" i="17"/>
  <c r="T860" i="17" s="1"/>
  <c r="X861" i="17" l="1"/>
  <c r="Y861" i="17"/>
  <c r="W861" i="17" s="1"/>
  <c r="AG861" i="17"/>
  <c r="AH861" i="17"/>
  <c r="AF861" i="17" s="1"/>
  <c r="AB861" i="17"/>
  <c r="Z861" i="17" s="1"/>
  <c r="AA861" i="17"/>
  <c r="AD861" i="17"/>
  <c r="AE861" i="17"/>
  <c r="AC861" i="17" s="1"/>
  <c r="S869" i="17"/>
  <c r="U861" i="17"/>
  <c r="V861" i="17"/>
  <c r="T861" i="17" s="1"/>
  <c r="V862" i="17" s="1"/>
  <c r="AE862" i="17" l="1"/>
  <c r="AC862" i="17" s="1"/>
  <c r="AD862" i="17"/>
  <c r="AA862" i="17"/>
  <c r="AB862" i="17"/>
  <c r="Z862" i="17" s="1"/>
  <c r="AH862" i="17"/>
  <c r="AF862" i="17" s="1"/>
  <c r="AG862" i="17"/>
  <c r="Y862" i="17"/>
  <c r="W862" i="17" s="1"/>
  <c r="X862" i="17"/>
  <c r="S870" i="17"/>
  <c r="U862" i="17"/>
  <c r="S871" i="17" s="1"/>
  <c r="T862" i="17"/>
  <c r="U863" i="17" s="1"/>
  <c r="Y863" i="17" l="1"/>
  <c r="W863" i="17" s="1"/>
  <c r="X863" i="17"/>
  <c r="AH863" i="17"/>
  <c r="AF863" i="17" s="1"/>
  <c r="AG863" i="17"/>
  <c r="AB863" i="17"/>
  <c r="Z863" i="17" s="1"/>
  <c r="AA863" i="17"/>
  <c r="AD863" i="17"/>
  <c r="AE863" i="17"/>
  <c r="AC863" i="17" s="1"/>
  <c r="V863" i="17"/>
  <c r="T863" i="17" s="1"/>
  <c r="U864" i="17" s="1"/>
  <c r="AE864" i="17" l="1"/>
  <c r="AC864" i="17" s="1"/>
  <c r="AD864" i="17"/>
  <c r="V864" i="17"/>
  <c r="T864" i="17" s="1"/>
  <c r="U865" i="17" s="1"/>
  <c r="AA864" i="17"/>
  <c r="AB864" i="17"/>
  <c r="Z864" i="17" s="1"/>
  <c r="AH864" i="17"/>
  <c r="AF864" i="17" s="1"/>
  <c r="AG864" i="17"/>
  <c r="X864" i="17"/>
  <c r="Y864" i="17"/>
  <c r="W864" i="17" s="1"/>
  <c r="S873" i="17"/>
  <c r="S872" i="17"/>
  <c r="V865" i="17"/>
  <c r="T865" i="17" s="1"/>
  <c r="U866" i="17" s="1"/>
  <c r="X865" i="17" l="1"/>
  <c r="Y865" i="17"/>
  <c r="W865" i="17" s="1"/>
  <c r="AH865" i="17"/>
  <c r="AF865" i="17" s="1"/>
  <c r="AG865" i="17"/>
  <c r="AB865" i="17"/>
  <c r="Z865" i="17" s="1"/>
  <c r="AA865" i="17"/>
  <c r="AD865" i="17"/>
  <c r="AE865" i="17"/>
  <c r="AC865" i="17" s="1"/>
  <c r="S874" i="17"/>
  <c r="V866" i="17"/>
  <c r="T866" i="17" s="1"/>
  <c r="U867" i="17" s="1"/>
  <c r="AE866" i="17" l="1"/>
  <c r="AC866" i="17" s="1"/>
  <c r="AD866" i="17"/>
  <c r="AA866" i="17"/>
  <c r="AB866" i="17"/>
  <c r="Z866" i="17" s="1"/>
  <c r="AH866" i="17"/>
  <c r="AF866" i="17" s="1"/>
  <c r="AG866" i="17"/>
  <c r="X866" i="17"/>
  <c r="Y866" i="17"/>
  <c r="W866" i="17" s="1"/>
  <c r="S875" i="17"/>
  <c r="V867" i="17"/>
  <c r="T867" i="17" s="1"/>
  <c r="X867" i="17" l="1"/>
  <c r="Y867" i="17"/>
  <c r="W867" i="17" s="1"/>
  <c r="AH867" i="17"/>
  <c r="AF867" i="17" s="1"/>
  <c r="AG867" i="17"/>
  <c r="AA867" i="17"/>
  <c r="AB867" i="17"/>
  <c r="Z867" i="17" s="1"/>
  <c r="AE867" i="17"/>
  <c r="AC867" i="17" s="1"/>
  <c r="AD867" i="17"/>
  <c r="S876" i="17"/>
  <c r="U868" i="17"/>
  <c r="S877" i="17" s="1"/>
  <c r="V868" i="17"/>
  <c r="T868" i="17" s="1"/>
  <c r="AE868" i="17" l="1"/>
  <c r="AC868" i="17" s="1"/>
  <c r="AD868" i="17"/>
  <c r="AB868" i="17"/>
  <c r="Z868" i="17" s="1"/>
  <c r="AA868" i="17"/>
  <c r="AH868" i="17"/>
  <c r="AF868" i="17" s="1"/>
  <c r="AG868" i="17"/>
  <c r="Y868" i="17"/>
  <c r="W868" i="17" s="1"/>
  <c r="X868" i="17"/>
  <c r="U869" i="17"/>
  <c r="S878" i="17" s="1"/>
  <c r="V869" i="17"/>
  <c r="T869" i="17" s="1"/>
  <c r="Y869" i="17" l="1"/>
  <c r="W869" i="17" s="1"/>
  <c r="X869" i="17"/>
  <c r="AH869" i="17"/>
  <c r="AF869" i="17" s="1"/>
  <c r="AG869" i="17"/>
  <c r="AB869" i="17"/>
  <c r="Z869" i="17" s="1"/>
  <c r="AA869" i="17"/>
  <c r="AD869" i="17"/>
  <c r="AE869" i="17"/>
  <c r="AC869" i="17" s="1"/>
  <c r="U870" i="17"/>
  <c r="S879" i="17" s="1"/>
  <c r="V870" i="17"/>
  <c r="T870" i="17" s="1"/>
  <c r="AE870" i="17" l="1"/>
  <c r="AC870" i="17" s="1"/>
  <c r="AD870" i="17"/>
  <c r="AB870" i="17"/>
  <c r="Z870" i="17" s="1"/>
  <c r="AA870" i="17"/>
  <c r="AH870" i="17"/>
  <c r="AF870" i="17" s="1"/>
  <c r="AG870" i="17"/>
  <c r="X870" i="17"/>
  <c r="Y870" i="17"/>
  <c r="W870" i="17" s="1"/>
  <c r="U871" i="17"/>
  <c r="S880" i="17" s="1"/>
  <c r="V871" i="17"/>
  <c r="T871" i="17" s="1"/>
  <c r="U872" i="17" s="1"/>
  <c r="Y871" i="17" l="1"/>
  <c r="W871" i="17" s="1"/>
  <c r="X871" i="17"/>
  <c r="AH871" i="17"/>
  <c r="AF871" i="17" s="1"/>
  <c r="AG871" i="17"/>
  <c r="AA871" i="17"/>
  <c r="AB871" i="17"/>
  <c r="Z871" i="17" s="1"/>
  <c r="AE871" i="17"/>
  <c r="AC871" i="17" s="1"/>
  <c r="AD871" i="17"/>
  <c r="V872" i="17"/>
  <c r="T872" i="17" s="1"/>
  <c r="U873" i="17" s="1"/>
  <c r="AA872" i="17" l="1"/>
  <c r="AB872" i="17"/>
  <c r="Z872" i="17" s="1"/>
  <c r="AE872" i="17"/>
  <c r="AC872" i="17" s="1"/>
  <c r="AD872" i="17"/>
  <c r="AG872" i="17"/>
  <c r="AH872" i="17"/>
  <c r="AF872" i="17" s="1"/>
  <c r="Y872" i="17"/>
  <c r="W872" i="17" s="1"/>
  <c r="X872" i="17"/>
  <c r="S881" i="17"/>
  <c r="V873" i="17"/>
  <c r="T873" i="17" s="1"/>
  <c r="U874" i="17" s="1"/>
  <c r="Y873" i="17" l="1"/>
  <c r="W873" i="17" s="1"/>
  <c r="X873" i="17"/>
  <c r="AG873" i="17"/>
  <c r="AH873" i="17"/>
  <c r="AF873" i="17" s="1"/>
  <c r="AE873" i="17"/>
  <c r="AC873" i="17" s="1"/>
  <c r="AD873" i="17"/>
  <c r="AA873" i="17"/>
  <c r="AB873" i="17"/>
  <c r="Z873" i="17" s="1"/>
  <c r="S882" i="17"/>
  <c r="V874" i="17"/>
  <c r="T874" i="17" s="1"/>
  <c r="U875" i="17" s="1"/>
  <c r="AB874" i="17" l="1"/>
  <c r="Z874" i="17" s="1"/>
  <c r="AA874" i="17"/>
  <c r="AE874" i="17"/>
  <c r="AC874" i="17" s="1"/>
  <c r="AD874" i="17"/>
  <c r="AG874" i="17"/>
  <c r="AH874" i="17"/>
  <c r="AF874" i="17" s="1"/>
  <c r="X874" i="17"/>
  <c r="Y874" i="17"/>
  <c r="W874" i="17" s="1"/>
  <c r="S883" i="17"/>
  <c r="V875" i="17"/>
  <c r="T875" i="17" s="1"/>
  <c r="U876" i="17" s="1"/>
  <c r="Y875" i="17" l="1"/>
  <c r="W875" i="17" s="1"/>
  <c r="X875" i="17"/>
  <c r="AG875" i="17"/>
  <c r="AH875" i="17"/>
  <c r="AF875" i="17" s="1"/>
  <c r="AD875" i="17"/>
  <c r="AE875" i="17"/>
  <c r="AC875" i="17" s="1"/>
  <c r="AB875" i="17"/>
  <c r="Z875" i="17" s="1"/>
  <c r="AA875" i="17"/>
  <c r="S884" i="17"/>
  <c r="V876" i="17"/>
  <c r="T876" i="17" s="1"/>
  <c r="U877" i="17" s="1"/>
  <c r="AD876" i="17" l="1"/>
  <c r="AE876" i="17"/>
  <c r="AC876" i="17" s="1"/>
  <c r="AB876" i="17"/>
  <c r="Z876" i="17" s="1"/>
  <c r="AA876" i="17"/>
  <c r="AG876" i="17"/>
  <c r="AH876" i="17"/>
  <c r="AF876" i="17" s="1"/>
  <c r="Y876" i="17"/>
  <c r="W876" i="17" s="1"/>
  <c r="X876" i="17"/>
  <c r="S885" i="17"/>
  <c r="V877" i="17"/>
  <c r="T877" i="17" s="1"/>
  <c r="U878" i="17" s="1"/>
  <c r="AG877" i="17" l="1"/>
  <c r="AH877" i="17"/>
  <c r="AF877" i="17" s="1"/>
  <c r="X877" i="17"/>
  <c r="Y877" i="17"/>
  <c r="W877" i="17" s="1"/>
  <c r="AB877" i="17"/>
  <c r="Z877" i="17" s="1"/>
  <c r="AA877" i="17"/>
  <c r="AE877" i="17"/>
  <c r="AC877" i="17" s="1"/>
  <c r="AD877" i="17"/>
  <c r="S886" i="17"/>
  <c r="V878" i="17"/>
  <c r="T878" i="17" s="1"/>
  <c r="U879" i="17" s="1"/>
  <c r="AD878" i="17" l="1"/>
  <c r="AE878" i="17"/>
  <c r="AC878" i="17" s="1"/>
  <c r="AA878" i="17"/>
  <c r="AB878" i="17"/>
  <c r="Z878" i="17" s="1"/>
  <c r="Y878" i="17"/>
  <c r="W878" i="17" s="1"/>
  <c r="X878" i="17"/>
  <c r="AG878" i="17"/>
  <c r="AH878" i="17"/>
  <c r="AF878" i="17" s="1"/>
  <c r="S887" i="17"/>
  <c r="V879" i="17"/>
  <c r="T879" i="17" s="1"/>
  <c r="U880" i="17" s="1"/>
  <c r="AH879" i="17" l="1"/>
  <c r="AF879" i="17" s="1"/>
  <c r="AG879" i="17"/>
  <c r="X879" i="17"/>
  <c r="Y879" i="17"/>
  <c r="W879" i="17" s="1"/>
  <c r="AB879" i="17"/>
  <c r="Z879" i="17" s="1"/>
  <c r="AA879" i="17"/>
  <c r="AE879" i="17"/>
  <c r="AC879" i="17" s="1"/>
  <c r="AD879" i="17"/>
  <c r="S888" i="17"/>
  <c r="V880" i="17"/>
  <c r="T880" i="17" s="1"/>
  <c r="U881" i="17" s="1"/>
  <c r="Y880" i="17" l="1"/>
  <c r="W880" i="17" s="1"/>
  <c r="X880" i="17"/>
  <c r="AD880" i="17"/>
  <c r="AE880" i="17"/>
  <c r="AC880" i="17" s="1"/>
  <c r="AA880" i="17"/>
  <c r="AB880" i="17"/>
  <c r="Z880" i="17" s="1"/>
  <c r="AG880" i="17"/>
  <c r="AH880" i="17"/>
  <c r="AF880" i="17" s="1"/>
  <c r="S889" i="17"/>
  <c r="V881" i="17"/>
  <c r="T881" i="17" s="1"/>
  <c r="U882" i="17" s="1"/>
  <c r="AG881" i="17" l="1"/>
  <c r="AH881" i="17"/>
  <c r="AF881" i="17" s="1"/>
  <c r="AB881" i="17"/>
  <c r="Z881" i="17" s="1"/>
  <c r="AA881" i="17"/>
  <c r="AE881" i="17"/>
  <c r="AC881" i="17" s="1"/>
  <c r="AD881" i="17"/>
  <c r="X881" i="17"/>
  <c r="Y881" i="17"/>
  <c r="W881" i="17" s="1"/>
  <c r="S890" i="17"/>
  <c r="V882" i="17"/>
  <c r="T882" i="17" s="1"/>
  <c r="U883" i="17" s="1"/>
  <c r="Y882" i="17" l="1"/>
  <c r="W882" i="17" s="1"/>
  <c r="X882" i="17"/>
  <c r="AD882" i="17"/>
  <c r="AE882" i="17"/>
  <c r="AC882" i="17" s="1"/>
  <c r="AA882" i="17"/>
  <c r="AB882" i="17"/>
  <c r="Z882" i="17" s="1"/>
  <c r="AH882" i="17"/>
  <c r="AF882" i="17" s="1"/>
  <c r="AG882" i="17"/>
  <c r="S891" i="17"/>
  <c r="V883" i="17"/>
  <c r="T883" i="17" s="1"/>
  <c r="U884" i="17" s="1"/>
  <c r="AG883" i="17" l="1"/>
  <c r="AH883" i="17"/>
  <c r="AF883" i="17" s="1"/>
  <c r="AB883" i="17"/>
  <c r="Z883" i="17" s="1"/>
  <c r="AA883" i="17"/>
  <c r="AD883" i="17"/>
  <c r="AE883" i="17"/>
  <c r="AC883" i="17" s="1"/>
  <c r="X883" i="17"/>
  <c r="Y883" i="17"/>
  <c r="W883" i="17" s="1"/>
  <c r="S892" i="17"/>
  <c r="V884" i="17"/>
  <c r="T884" i="17" s="1"/>
  <c r="U885" i="17" s="1"/>
  <c r="Y884" i="17" l="1"/>
  <c r="W884" i="17" s="1"/>
  <c r="X884" i="17"/>
  <c r="AD884" i="17"/>
  <c r="AE884" i="17"/>
  <c r="AC884" i="17" s="1"/>
  <c r="AB884" i="17"/>
  <c r="Z884" i="17" s="1"/>
  <c r="AA884" i="17"/>
  <c r="AH884" i="17"/>
  <c r="AF884" i="17" s="1"/>
  <c r="AG884" i="17"/>
  <c r="S893" i="17"/>
  <c r="V885" i="17"/>
  <c r="T885" i="17" s="1"/>
  <c r="U886" i="17" s="1"/>
  <c r="AG885" i="17" l="1"/>
  <c r="AH885" i="17"/>
  <c r="AF885" i="17" s="1"/>
  <c r="AB885" i="17"/>
  <c r="Z885" i="17" s="1"/>
  <c r="AA885" i="17"/>
  <c r="AD885" i="17"/>
  <c r="AE885" i="17"/>
  <c r="AC885" i="17" s="1"/>
  <c r="X885" i="17"/>
  <c r="Y885" i="17"/>
  <c r="W885" i="17" s="1"/>
  <c r="S894" i="17"/>
  <c r="V886" i="17"/>
  <c r="T886" i="17" s="1"/>
  <c r="U887" i="17" s="1"/>
  <c r="Y886" i="17" l="1"/>
  <c r="W886" i="17" s="1"/>
  <c r="X886" i="17"/>
  <c r="AD886" i="17"/>
  <c r="AE886" i="17"/>
  <c r="AC886" i="17" s="1"/>
  <c r="AB886" i="17"/>
  <c r="Z886" i="17" s="1"/>
  <c r="AA886" i="17"/>
  <c r="AG886" i="17"/>
  <c r="AH886" i="17"/>
  <c r="AF886" i="17" s="1"/>
  <c r="S895" i="17"/>
  <c r="V887" i="17"/>
  <c r="T887" i="17" s="1"/>
  <c r="U888" i="17" s="1"/>
  <c r="AH887" i="17" l="1"/>
  <c r="AF887" i="17" s="1"/>
  <c r="AG887" i="17"/>
  <c r="AB887" i="17"/>
  <c r="Z887" i="17" s="1"/>
  <c r="AA887" i="17"/>
  <c r="AE887" i="17"/>
  <c r="AC887" i="17" s="1"/>
  <c r="AD887" i="17"/>
  <c r="Y887" i="17"/>
  <c r="W887" i="17" s="1"/>
  <c r="X887" i="17"/>
  <c r="S896" i="17"/>
  <c r="V888" i="17"/>
  <c r="T888" i="17" s="1"/>
  <c r="U889" i="17" s="1"/>
  <c r="Y888" i="17" l="1"/>
  <c r="W888" i="17" s="1"/>
  <c r="X888" i="17"/>
  <c r="AD888" i="17"/>
  <c r="AE888" i="17"/>
  <c r="AC888" i="17" s="1"/>
  <c r="AA888" i="17"/>
  <c r="AB888" i="17"/>
  <c r="Z888" i="17" s="1"/>
  <c r="AH888" i="17"/>
  <c r="AF888" i="17" s="1"/>
  <c r="AG888" i="17"/>
  <c r="S897" i="17"/>
  <c r="V889" i="17"/>
  <c r="T889" i="17" s="1"/>
  <c r="U890" i="17" s="1"/>
  <c r="AH889" i="17" l="1"/>
  <c r="AF889" i="17" s="1"/>
  <c r="AG889" i="17"/>
  <c r="AB889" i="17"/>
  <c r="Z889" i="17" s="1"/>
  <c r="AA889" i="17"/>
  <c r="AE889" i="17"/>
  <c r="AC889" i="17" s="1"/>
  <c r="AD889" i="17"/>
  <c r="X889" i="17"/>
  <c r="Y889" i="17"/>
  <c r="W889" i="17" s="1"/>
  <c r="S898" i="17"/>
  <c r="V890" i="17"/>
  <c r="T890" i="17" s="1"/>
  <c r="U891" i="17" s="1"/>
  <c r="Y890" i="17" l="1"/>
  <c r="W890" i="17" s="1"/>
  <c r="X890" i="17"/>
  <c r="AD890" i="17"/>
  <c r="AE890" i="17"/>
  <c r="AC890" i="17" s="1"/>
  <c r="AA890" i="17"/>
  <c r="AB890" i="17"/>
  <c r="Z890" i="17" s="1"/>
  <c r="AH890" i="17"/>
  <c r="AF890" i="17" s="1"/>
  <c r="AG890" i="17"/>
  <c r="S899" i="17"/>
  <c r="V891" i="17"/>
  <c r="T891" i="17" s="1"/>
  <c r="U892" i="17" s="1"/>
  <c r="AH891" i="17" l="1"/>
  <c r="AF891" i="17" s="1"/>
  <c r="AG891" i="17"/>
  <c r="AB891" i="17"/>
  <c r="Z891" i="17" s="1"/>
  <c r="AA891" i="17"/>
  <c r="AD891" i="17"/>
  <c r="AE891" i="17"/>
  <c r="AC891" i="17" s="1"/>
  <c r="Y891" i="17"/>
  <c r="W891" i="17" s="1"/>
  <c r="X891" i="17"/>
  <c r="S900" i="17"/>
  <c r="V892" i="17"/>
  <c r="T892" i="17" s="1"/>
  <c r="U893" i="17" s="1"/>
  <c r="Y892" i="17" l="1"/>
  <c r="W892" i="17" s="1"/>
  <c r="X892" i="17"/>
  <c r="AE892" i="17"/>
  <c r="AC892" i="17" s="1"/>
  <c r="AD892" i="17"/>
  <c r="AA892" i="17"/>
  <c r="AB892" i="17"/>
  <c r="Z892" i="17" s="1"/>
  <c r="AG892" i="17"/>
  <c r="AH892" i="17"/>
  <c r="AF892" i="17" s="1"/>
  <c r="S901" i="17"/>
  <c r="V893" i="17"/>
  <c r="T893" i="17" s="1"/>
  <c r="U894" i="17" s="1"/>
  <c r="AG893" i="17" l="1"/>
  <c r="AH893" i="17"/>
  <c r="AF893" i="17" s="1"/>
  <c r="AB893" i="17"/>
  <c r="Z893" i="17" s="1"/>
  <c r="AA893" i="17"/>
  <c r="AE893" i="17"/>
  <c r="AC893" i="17" s="1"/>
  <c r="AD893" i="17"/>
  <c r="X893" i="17"/>
  <c r="Y893" i="17"/>
  <c r="W893" i="17" s="1"/>
  <c r="S902" i="17"/>
  <c r="V894" i="17"/>
  <c r="T894" i="17" s="1"/>
  <c r="Y894" i="17" l="1"/>
  <c r="W894" i="17" s="1"/>
  <c r="X894" i="17"/>
  <c r="AE894" i="17"/>
  <c r="AC894" i="17" s="1"/>
  <c r="AD894" i="17"/>
  <c r="AA894" i="17"/>
  <c r="AB894" i="17"/>
  <c r="Z894" i="17" s="1"/>
  <c r="AH894" i="17"/>
  <c r="AF894" i="17" s="1"/>
  <c r="AG894" i="17"/>
  <c r="S903" i="17"/>
  <c r="U895" i="17"/>
  <c r="S904" i="17" s="1"/>
  <c r="V895" i="17"/>
  <c r="T895" i="17" s="1"/>
  <c r="AH895" i="17" l="1"/>
  <c r="AF895" i="17" s="1"/>
  <c r="AG895" i="17"/>
  <c r="AB895" i="17"/>
  <c r="Z895" i="17" s="1"/>
  <c r="AA895" i="17"/>
  <c r="AE895" i="17"/>
  <c r="AC895" i="17" s="1"/>
  <c r="AD895" i="17"/>
  <c r="X895" i="17"/>
  <c r="Y895" i="17"/>
  <c r="W895" i="17" s="1"/>
  <c r="U896" i="17"/>
  <c r="S905" i="17" s="1"/>
  <c r="V896" i="17"/>
  <c r="T896" i="17" s="1"/>
  <c r="U897" i="17" s="1"/>
  <c r="Y896" i="17" l="1"/>
  <c r="W896" i="17" s="1"/>
  <c r="X896" i="17"/>
  <c r="AD896" i="17"/>
  <c r="AE896" i="17"/>
  <c r="AC896" i="17" s="1"/>
  <c r="AA896" i="17"/>
  <c r="AB896" i="17"/>
  <c r="Z896" i="17" s="1"/>
  <c r="AG896" i="17"/>
  <c r="AH896" i="17"/>
  <c r="AF896" i="17" s="1"/>
  <c r="V897" i="17"/>
  <c r="T897" i="17" s="1"/>
  <c r="U898" i="17" s="1"/>
  <c r="AB897" i="17" l="1"/>
  <c r="Z897" i="17" s="1"/>
  <c r="AA897" i="17"/>
  <c r="AG897" i="17"/>
  <c r="AH897" i="17"/>
  <c r="AF897" i="17" s="1"/>
  <c r="AE897" i="17"/>
  <c r="AC897" i="17" s="1"/>
  <c r="AD897" i="17"/>
  <c r="X897" i="17"/>
  <c r="Y897" i="17"/>
  <c r="W897" i="17" s="1"/>
  <c r="S906" i="17"/>
  <c r="V898" i="17"/>
  <c r="T898" i="17" s="1"/>
  <c r="U899" i="17" s="1"/>
  <c r="Y898" i="17" l="1"/>
  <c r="W898" i="17" s="1"/>
  <c r="X898" i="17"/>
  <c r="AE898" i="17"/>
  <c r="AC898" i="17" s="1"/>
  <c r="AD898" i="17"/>
  <c r="AG898" i="17"/>
  <c r="AH898" i="17"/>
  <c r="AF898" i="17" s="1"/>
  <c r="AB898" i="17"/>
  <c r="Z898" i="17" s="1"/>
  <c r="AA898" i="17"/>
  <c r="S907" i="17"/>
  <c r="V899" i="17"/>
  <c r="T899" i="17" s="1"/>
  <c r="U900" i="17" s="1"/>
  <c r="AB899" i="17" l="1"/>
  <c r="Z899" i="17" s="1"/>
  <c r="AA899" i="17"/>
  <c r="AG899" i="17"/>
  <c r="AH899" i="17"/>
  <c r="AF899" i="17" s="1"/>
  <c r="AE899" i="17"/>
  <c r="AC899" i="17" s="1"/>
  <c r="AD899" i="17"/>
  <c r="X899" i="17"/>
  <c r="Y899" i="17"/>
  <c r="W899" i="17" s="1"/>
  <c r="S908" i="17"/>
  <c r="V900" i="17"/>
  <c r="T900" i="17" s="1"/>
  <c r="U901" i="17" s="1"/>
  <c r="Y900" i="17" l="1"/>
  <c r="W900" i="17" s="1"/>
  <c r="X900" i="17"/>
  <c r="AE900" i="17"/>
  <c r="AC900" i="17" s="1"/>
  <c r="AD900" i="17"/>
  <c r="AG900" i="17"/>
  <c r="AH900" i="17"/>
  <c r="AF900" i="17" s="1"/>
  <c r="AB900" i="17"/>
  <c r="Z900" i="17" s="1"/>
  <c r="AA900" i="17"/>
  <c r="S909" i="17"/>
  <c r="V901" i="17"/>
  <c r="T901" i="17" s="1"/>
  <c r="U902" i="17" s="1"/>
  <c r="AB901" i="17" l="1"/>
  <c r="Z901" i="17" s="1"/>
  <c r="AA901" i="17"/>
  <c r="AG901" i="17"/>
  <c r="AH901" i="17"/>
  <c r="AF901" i="17" s="1"/>
  <c r="AD901" i="17"/>
  <c r="AE901" i="17"/>
  <c r="AC901" i="17" s="1"/>
  <c r="Y901" i="17"/>
  <c r="W901" i="17" s="1"/>
  <c r="X901" i="17"/>
  <c r="S910" i="17"/>
  <c r="V902" i="17"/>
  <c r="T902" i="17" s="1"/>
  <c r="U903" i="17" s="1"/>
  <c r="Y902" i="17" l="1"/>
  <c r="W902" i="17" s="1"/>
  <c r="X902" i="17"/>
  <c r="AE902" i="17"/>
  <c r="AC902" i="17" s="1"/>
  <c r="AD902" i="17"/>
  <c r="AG902" i="17"/>
  <c r="AH902" i="17"/>
  <c r="AF902" i="17" s="1"/>
  <c r="AB902" i="17"/>
  <c r="Z902" i="17" s="1"/>
  <c r="AA902" i="17"/>
  <c r="S911" i="17"/>
  <c r="V903" i="17"/>
  <c r="T903" i="17" s="1"/>
  <c r="U904" i="17" s="1"/>
  <c r="AB903" i="17" l="1"/>
  <c r="Z903" i="17" s="1"/>
  <c r="AA903" i="17"/>
  <c r="AH903" i="17"/>
  <c r="AF903" i="17" s="1"/>
  <c r="AG903" i="17"/>
  <c r="AE903" i="17"/>
  <c r="AC903" i="17" s="1"/>
  <c r="AD903" i="17"/>
  <c r="X903" i="17"/>
  <c r="Y903" i="17"/>
  <c r="W903" i="17" s="1"/>
  <c r="S912" i="17"/>
  <c r="V904" i="17"/>
  <c r="T904" i="17" s="1"/>
  <c r="U905" i="17" s="1"/>
  <c r="Y904" i="17" l="1"/>
  <c r="W904" i="17" s="1"/>
  <c r="X904" i="17"/>
  <c r="AD904" i="17"/>
  <c r="AE904" i="17"/>
  <c r="AC904" i="17" s="1"/>
  <c r="AG904" i="17"/>
  <c r="AH904" i="17"/>
  <c r="AF904" i="17" s="1"/>
  <c r="AB904" i="17"/>
  <c r="Z904" i="17" s="1"/>
  <c r="AA904" i="17"/>
  <c r="S913" i="17"/>
  <c r="V905" i="17"/>
  <c r="T905" i="17" s="1"/>
  <c r="U906" i="17" s="1"/>
  <c r="AB905" i="17" l="1"/>
  <c r="Z905" i="17" s="1"/>
  <c r="AA905" i="17"/>
  <c r="AH905" i="17"/>
  <c r="AF905" i="17" s="1"/>
  <c r="AG905" i="17"/>
  <c r="AE905" i="17"/>
  <c r="AC905" i="17" s="1"/>
  <c r="AD905" i="17"/>
  <c r="Y905" i="17"/>
  <c r="W905" i="17" s="1"/>
  <c r="X905" i="17"/>
  <c r="S914" i="17"/>
  <c r="V906" i="17"/>
  <c r="T906" i="17" s="1"/>
  <c r="U907" i="17" s="1"/>
  <c r="X906" i="17" l="1"/>
  <c r="Y906" i="17"/>
  <c r="W906" i="17" s="1"/>
  <c r="AE906" i="17"/>
  <c r="AC906" i="17" s="1"/>
  <c r="AD906" i="17"/>
  <c r="AG906" i="17"/>
  <c r="AH906" i="17"/>
  <c r="AF906" i="17" s="1"/>
  <c r="AB906" i="17"/>
  <c r="Z906" i="17" s="1"/>
  <c r="AA906" i="17"/>
  <c r="S915" i="17"/>
  <c r="V907" i="17"/>
  <c r="T907" i="17" s="1"/>
  <c r="U908" i="17" s="1"/>
  <c r="AB907" i="17" l="1"/>
  <c r="Z907" i="17" s="1"/>
  <c r="AA907" i="17"/>
  <c r="AG907" i="17"/>
  <c r="AH907" i="17"/>
  <c r="AF907" i="17" s="1"/>
  <c r="AE907" i="17"/>
  <c r="AC907" i="17" s="1"/>
  <c r="AD907" i="17"/>
  <c r="Y907" i="17"/>
  <c r="W907" i="17" s="1"/>
  <c r="X907" i="17"/>
  <c r="S916" i="17"/>
  <c r="V908" i="17"/>
  <c r="T908" i="17" s="1"/>
  <c r="U909" i="17" s="1"/>
  <c r="AD908" i="17" l="1"/>
  <c r="AE908" i="17"/>
  <c r="AC908" i="17" s="1"/>
  <c r="Y908" i="17"/>
  <c r="W908" i="17" s="1"/>
  <c r="X908" i="17"/>
  <c r="AG908" i="17"/>
  <c r="AH908" i="17"/>
  <c r="AF908" i="17" s="1"/>
  <c r="AB908" i="17"/>
  <c r="Z908" i="17" s="1"/>
  <c r="AA908" i="17"/>
  <c r="S917" i="17"/>
  <c r="V909" i="17"/>
  <c r="T909" i="17" s="1"/>
  <c r="U910" i="17" s="1"/>
  <c r="AB909" i="17" l="1"/>
  <c r="Z909" i="17" s="1"/>
  <c r="AA909" i="17"/>
  <c r="AH909" i="17"/>
  <c r="AF909" i="17" s="1"/>
  <c r="AG909" i="17"/>
  <c r="Y909" i="17"/>
  <c r="W909" i="17" s="1"/>
  <c r="X909" i="17"/>
  <c r="AE909" i="17"/>
  <c r="AC909" i="17" s="1"/>
  <c r="AD909" i="17"/>
  <c r="S918" i="17"/>
  <c r="V910" i="17"/>
  <c r="T910" i="17" s="1"/>
  <c r="AD910" i="17" l="1"/>
  <c r="AE910" i="17"/>
  <c r="AC910" i="17" s="1"/>
  <c r="Y910" i="17"/>
  <c r="W910" i="17" s="1"/>
  <c r="X910" i="17"/>
  <c r="AG910" i="17"/>
  <c r="AH910" i="17"/>
  <c r="AF910" i="17" s="1"/>
  <c r="AB910" i="17"/>
  <c r="Z910" i="17" s="1"/>
  <c r="AA910" i="17"/>
  <c r="S919" i="17"/>
  <c r="U911" i="17"/>
  <c r="S920" i="17" s="1"/>
  <c r="V911" i="17"/>
  <c r="T911" i="17" s="1"/>
  <c r="AB911" i="17" l="1"/>
  <c r="Z911" i="17" s="1"/>
  <c r="AA911" i="17"/>
  <c r="AG911" i="17"/>
  <c r="AH911" i="17"/>
  <c r="AF911" i="17" s="1"/>
  <c r="X911" i="17"/>
  <c r="Y911" i="17"/>
  <c r="W911" i="17" s="1"/>
  <c r="AD911" i="17"/>
  <c r="AE911" i="17"/>
  <c r="AC911" i="17" s="1"/>
  <c r="U912" i="17"/>
  <c r="S921" i="17" s="1"/>
  <c r="V912" i="17"/>
  <c r="T912" i="17" s="1"/>
  <c r="U913" i="17" s="1"/>
  <c r="Y912" i="17" l="1"/>
  <c r="W912" i="17" s="1"/>
  <c r="X912" i="17"/>
  <c r="AD912" i="17"/>
  <c r="AE912" i="17"/>
  <c r="AC912" i="17" s="1"/>
  <c r="AG912" i="17"/>
  <c r="AH912" i="17"/>
  <c r="AF912" i="17" s="1"/>
  <c r="AA912" i="17"/>
  <c r="AB912" i="17"/>
  <c r="Z912" i="17" s="1"/>
  <c r="V913" i="17"/>
  <c r="T913" i="17" s="1"/>
  <c r="AB913" i="17" l="1"/>
  <c r="Z913" i="17" s="1"/>
  <c r="AA913" i="17"/>
  <c r="AH913" i="17"/>
  <c r="AF913" i="17" s="1"/>
  <c r="AG913" i="17"/>
  <c r="AD913" i="17"/>
  <c r="AE913" i="17"/>
  <c r="AC913" i="17" s="1"/>
  <c r="Y913" i="17"/>
  <c r="W913" i="17" s="1"/>
  <c r="X913" i="17"/>
  <c r="S922" i="17"/>
  <c r="U914" i="17"/>
  <c r="S923" i="17" s="1"/>
  <c r="V914" i="17"/>
  <c r="T914" i="17" s="1"/>
  <c r="Y914" i="17" l="1"/>
  <c r="W914" i="17" s="1"/>
  <c r="X914" i="17"/>
  <c r="AE914" i="17"/>
  <c r="AC914" i="17" s="1"/>
  <c r="AD914" i="17"/>
  <c r="AG914" i="17"/>
  <c r="AH914" i="17"/>
  <c r="AF914" i="17" s="1"/>
  <c r="AB914" i="17"/>
  <c r="Z914" i="17" s="1"/>
  <c r="AA914" i="17"/>
  <c r="U915" i="17"/>
  <c r="S924" i="17" s="1"/>
  <c r="V915" i="17"/>
  <c r="T915" i="17" s="1"/>
  <c r="U916" i="17" s="1"/>
  <c r="AH915" i="17" l="1"/>
  <c r="AF915" i="17" s="1"/>
  <c r="AG915" i="17"/>
  <c r="AB915" i="17"/>
  <c r="Z915" i="17" s="1"/>
  <c r="AA915" i="17"/>
  <c r="AE915" i="17"/>
  <c r="AC915" i="17" s="1"/>
  <c r="AD915" i="17"/>
  <c r="Y915" i="17"/>
  <c r="W915" i="17" s="1"/>
  <c r="X915" i="17"/>
  <c r="V916" i="17"/>
  <c r="T916" i="17" s="1"/>
  <c r="U917" i="17" s="1"/>
  <c r="Y916" i="17" l="1"/>
  <c r="W916" i="17" s="1"/>
  <c r="X916" i="17"/>
  <c r="AE916" i="17"/>
  <c r="AC916" i="17" s="1"/>
  <c r="AD916" i="17"/>
  <c r="AB916" i="17"/>
  <c r="Z916" i="17" s="1"/>
  <c r="AA916" i="17"/>
  <c r="AG916" i="17"/>
  <c r="AH916" i="17"/>
  <c r="AF916" i="17" s="1"/>
  <c r="S925" i="17"/>
  <c r="V917" i="17"/>
  <c r="T917" i="17" s="1"/>
  <c r="AH917" i="17" l="1"/>
  <c r="AF917" i="17" s="1"/>
  <c r="AG917" i="17"/>
  <c r="AB917" i="17"/>
  <c r="Z917" i="17" s="1"/>
  <c r="AA917" i="17"/>
  <c r="AE917" i="17"/>
  <c r="AC917" i="17" s="1"/>
  <c r="AD917" i="17"/>
  <c r="Y917" i="17"/>
  <c r="W917" i="17" s="1"/>
  <c r="X917" i="17"/>
  <c r="S926" i="17"/>
  <c r="U918" i="17"/>
  <c r="S927" i="17" s="1"/>
  <c r="V918" i="17"/>
  <c r="T918" i="17" s="1"/>
  <c r="U919" i="17" s="1"/>
  <c r="Y918" i="17" l="1"/>
  <c r="W918" i="17" s="1"/>
  <c r="X918" i="17"/>
  <c r="AD918" i="17"/>
  <c r="AE918" i="17"/>
  <c r="AC918" i="17" s="1"/>
  <c r="AB918" i="17"/>
  <c r="Z918" i="17" s="1"/>
  <c r="AA918" i="17"/>
  <c r="AG918" i="17"/>
  <c r="AH918" i="17"/>
  <c r="AF918" i="17" s="1"/>
  <c r="V919" i="17"/>
  <c r="T919" i="17" s="1"/>
  <c r="U920" i="17" s="1"/>
  <c r="AG919" i="17" l="1"/>
  <c r="AH919" i="17"/>
  <c r="AF919" i="17" s="1"/>
  <c r="AB919" i="17"/>
  <c r="Z919" i="17" s="1"/>
  <c r="AA919" i="17"/>
  <c r="AE919" i="17"/>
  <c r="AC919" i="17" s="1"/>
  <c r="AD919" i="17"/>
  <c r="X919" i="17"/>
  <c r="Y919" i="17"/>
  <c r="W919" i="17" s="1"/>
  <c r="S928" i="17"/>
  <c r="V920" i="17"/>
  <c r="T920" i="17" s="1"/>
  <c r="U921" i="17" s="1"/>
  <c r="Y920" i="17" l="1"/>
  <c r="W920" i="17" s="1"/>
  <c r="X920" i="17"/>
  <c r="AE920" i="17"/>
  <c r="AC920" i="17" s="1"/>
  <c r="AD920" i="17"/>
  <c r="AA920" i="17"/>
  <c r="AB920" i="17"/>
  <c r="Z920" i="17" s="1"/>
  <c r="AH920" i="17"/>
  <c r="AF920" i="17" s="1"/>
  <c r="AG920" i="17"/>
  <c r="S929" i="17"/>
  <c r="V921" i="17"/>
  <c r="T921" i="17" s="1"/>
  <c r="U922" i="17" s="1"/>
  <c r="AH921" i="17" l="1"/>
  <c r="AF921" i="17" s="1"/>
  <c r="AG921" i="17"/>
  <c r="AB921" i="17"/>
  <c r="Z921" i="17" s="1"/>
  <c r="AA921" i="17"/>
  <c r="AE921" i="17"/>
  <c r="AC921" i="17" s="1"/>
  <c r="AD921" i="17"/>
  <c r="Y921" i="17"/>
  <c r="W921" i="17" s="1"/>
  <c r="X921" i="17"/>
  <c r="S930" i="17"/>
  <c r="V922" i="17"/>
  <c r="T922" i="17" s="1"/>
  <c r="U923" i="17" s="1"/>
  <c r="Y922" i="17" l="1"/>
  <c r="W922" i="17" s="1"/>
  <c r="X922" i="17"/>
  <c r="AD922" i="17"/>
  <c r="AE922" i="17"/>
  <c r="AC922" i="17" s="1"/>
  <c r="AB922" i="17"/>
  <c r="Z922" i="17" s="1"/>
  <c r="AA922" i="17"/>
  <c r="AG922" i="17"/>
  <c r="AH922" i="17"/>
  <c r="AF922" i="17" s="1"/>
  <c r="S931" i="17"/>
  <c r="V923" i="17"/>
  <c r="T923" i="17" s="1"/>
  <c r="U924" i="17" s="1"/>
  <c r="AH923" i="17" l="1"/>
  <c r="AF923" i="17" s="1"/>
  <c r="AG923" i="17"/>
  <c r="AB923" i="17"/>
  <c r="Z923" i="17" s="1"/>
  <c r="AA923" i="17"/>
  <c r="AE923" i="17"/>
  <c r="AC923" i="17" s="1"/>
  <c r="AD923" i="17"/>
  <c r="Y923" i="17"/>
  <c r="W923" i="17" s="1"/>
  <c r="X923" i="17"/>
  <c r="S932" i="17"/>
  <c r="V924" i="17"/>
  <c r="T924" i="17" s="1"/>
  <c r="U925" i="17" s="1"/>
  <c r="Y924" i="17" l="1"/>
  <c r="W924" i="17" s="1"/>
  <c r="X924" i="17"/>
  <c r="AD924" i="17"/>
  <c r="AE924" i="17"/>
  <c r="AC924" i="17" s="1"/>
  <c r="AB924" i="17"/>
  <c r="Z924" i="17" s="1"/>
  <c r="AA924" i="17"/>
  <c r="AH924" i="17"/>
  <c r="AF924" i="17" s="1"/>
  <c r="AG924" i="17"/>
  <c r="S933" i="17"/>
  <c r="V925" i="17"/>
  <c r="T925" i="17" s="1"/>
  <c r="AG925" i="17" l="1"/>
  <c r="AH925" i="17"/>
  <c r="AF925" i="17" s="1"/>
  <c r="AB925" i="17"/>
  <c r="Z925" i="17" s="1"/>
  <c r="AA925" i="17"/>
  <c r="AE925" i="17"/>
  <c r="AC925" i="17" s="1"/>
  <c r="AD925" i="17"/>
  <c r="X925" i="17"/>
  <c r="Y925" i="17"/>
  <c r="W925" i="17" s="1"/>
  <c r="S934" i="17"/>
  <c r="U926" i="17"/>
  <c r="S935" i="17" s="1"/>
  <c r="V926" i="17"/>
  <c r="T926" i="17" s="1"/>
  <c r="Y926" i="17" l="1"/>
  <c r="W926" i="17" s="1"/>
  <c r="X926" i="17"/>
  <c r="AD926" i="17"/>
  <c r="AE926" i="17"/>
  <c r="AC926" i="17" s="1"/>
  <c r="AA926" i="17"/>
  <c r="AB926" i="17"/>
  <c r="Z926" i="17" s="1"/>
  <c r="AG926" i="17"/>
  <c r="AH926" i="17"/>
  <c r="AF926" i="17" s="1"/>
  <c r="U927" i="17"/>
  <c r="S936" i="17" s="1"/>
  <c r="V927" i="17"/>
  <c r="T927" i="17" s="1"/>
  <c r="U928" i="17" s="1"/>
  <c r="AB927" i="17" l="1"/>
  <c r="Z927" i="17" s="1"/>
  <c r="AA927" i="17"/>
  <c r="AH927" i="17"/>
  <c r="AF927" i="17" s="1"/>
  <c r="AG927" i="17"/>
  <c r="AE927" i="17"/>
  <c r="AC927" i="17" s="1"/>
  <c r="AD927" i="17"/>
  <c r="Y927" i="17"/>
  <c r="W927" i="17" s="1"/>
  <c r="X927" i="17"/>
  <c r="V928" i="17"/>
  <c r="T928" i="17" s="1"/>
  <c r="U929" i="17" s="1"/>
  <c r="Y928" i="17" l="1"/>
  <c r="W928" i="17" s="1"/>
  <c r="X928" i="17"/>
  <c r="AD928" i="17"/>
  <c r="AE928" i="17"/>
  <c r="AC928" i="17" s="1"/>
  <c r="AG928" i="17"/>
  <c r="AH928" i="17"/>
  <c r="AF928" i="17" s="1"/>
  <c r="AB928" i="17"/>
  <c r="Z928" i="17" s="1"/>
  <c r="AA928" i="17"/>
  <c r="S937" i="17"/>
  <c r="V929" i="17"/>
  <c r="T929" i="17" s="1"/>
  <c r="U930" i="17" s="1"/>
  <c r="AB929" i="17" l="1"/>
  <c r="Z929" i="17" s="1"/>
  <c r="AA929" i="17"/>
  <c r="AH929" i="17"/>
  <c r="AF929" i="17" s="1"/>
  <c r="AG929" i="17"/>
  <c r="AE929" i="17"/>
  <c r="AC929" i="17" s="1"/>
  <c r="AD929" i="17"/>
  <c r="Y929" i="17"/>
  <c r="W929" i="17" s="1"/>
  <c r="X929" i="17"/>
  <c r="S938" i="17"/>
  <c r="V930" i="17"/>
  <c r="T930" i="17" s="1"/>
  <c r="U931" i="17" s="1"/>
  <c r="Y930" i="17" l="1"/>
  <c r="W930" i="17" s="1"/>
  <c r="X930" i="17"/>
  <c r="AD930" i="17"/>
  <c r="AE930" i="17"/>
  <c r="AC930" i="17" s="1"/>
  <c r="AG930" i="17"/>
  <c r="AH930" i="17"/>
  <c r="AF930" i="17" s="1"/>
  <c r="AA930" i="17"/>
  <c r="AB930" i="17"/>
  <c r="Z930" i="17" s="1"/>
  <c r="S939" i="17"/>
  <c r="V931" i="17"/>
  <c r="T931" i="17" s="1"/>
  <c r="U932" i="17" s="1"/>
  <c r="AB931" i="17" l="1"/>
  <c r="Z931" i="17" s="1"/>
  <c r="AA931" i="17"/>
  <c r="AH931" i="17"/>
  <c r="AF931" i="17" s="1"/>
  <c r="AG931" i="17"/>
  <c r="AE931" i="17"/>
  <c r="AC931" i="17" s="1"/>
  <c r="AD931" i="17"/>
  <c r="Y931" i="17"/>
  <c r="W931" i="17" s="1"/>
  <c r="X931" i="17"/>
  <c r="S940" i="17"/>
  <c r="V932" i="17"/>
  <c r="T932" i="17" s="1"/>
  <c r="U933" i="17" s="1"/>
  <c r="Y932" i="17" l="1"/>
  <c r="W932" i="17" s="1"/>
  <c r="X932" i="17"/>
  <c r="AD932" i="17"/>
  <c r="AE932" i="17"/>
  <c r="AC932" i="17" s="1"/>
  <c r="AG932" i="17"/>
  <c r="AH932" i="17"/>
  <c r="AF932" i="17" s="1"/>
  <c r="AB932" i="17"/>
  <c r="Z932" i="17" s="1"/>
  <c r="AA932" i="17"/>
  <c r="S941" i="17"/>
  <c r="V933" i="17"/>
  <c r="T933" i="17" s="1"/>
  <c r="U934" i="17" s="1"/>
  <c r="AB933" i="17" l="1"/>
  <c r="Z933" i="17" s="1"/>
  <c r="AA933" i="17"/>
  <c r="AH933" i="17"/>
  <c r="AF933" i="17" s="1"/>
  <c r="AG933" i="17"/>
  <c r="AD933" i="17"/>
  <c r="AE933" i="17"/>
  <c r="AC933" i="17" s="1"/>
  <c r="Y933" i="17"/>
  <c r="W933" i="17" s="1"/>
  <c r="X933" i="17"/>
  <c r="S942" i="17"/>
  <c r="V934" i="17"/>
  <c r="T934" i="17" s="1"/>
  <c r="U935" i="17" s="1"/>
  <c r="Y934" i="17" l="1"/>
  <c r="W934" i="17" s="1"/>
  <c r="X934" i="17"/>
  <c r="AE934" i="17"/>
  <c r="AC934" i="17" s="1"/>
  <c r="AD934" i="17"/>
  <c r="AG934" i="17"/>
  <c r="AH934" i="17"/>
  <c r="AF934" i="17" s="1"/>
  <c r="AB934" i="17"/>
  <c r="Z934" i="17" s="1"/>
  <c r="AA934" i="17"/>
  <c r="S943" i="17"/>
  <c r="V935" i="17"/>
  <c r="T935" i="17" s="1"/>
  <c r="U936" i="17" s="1"/>
  <c r="AB935" i="17" l="1"/>
  <c r="Z935" i="17" s="1"/>
  <c r="AA935" i="17"/>
  <c r="AH935" i="17"/>
  <c r="AF935" i="17" s="1"/>
  <c r="AG935" i="17"/>
  <c r="AD935" i="17"/>
  <c r="AE935" i="17"/>
  <c r="AC935" i="17" s="1"/>
  <c r="Y935" i="17"/>
  <c r="W935" i="17" s="1"/>
  <c r="X935" i="17"/>
  <c r="S944" i="17"/>
  <c r="V936" i="17"/>
  <c r="T936" i="17" s="1"/>
  <c r="U937" i="17" s="1"/>
  <c r="Y936" i="17" l="1"/>
  <c r="W936" i="17" s="1"/>
  <c r="X936" i="17"/>
  <c r="AD936" i="17"/>
  <c r="AE936" i="17"/>
  <c r="AC936" i="17" s="1"/>
  <c r="AH936" i="17"/>
  <c r="AF936" i="17" s="1"/>
  <c r="AG936" i="17"/>
  <c r="AB936" i="17"/>
  <c r="Z936" i="17" s="1"/>
  <c r="AA936" i="17"/>
  <c r="S945" i="17"/>
  <c r="V937" i="17"/>
  <c r="T937" i="17" s="1"/>
  <c r="U938" i="17" s="1"/>
  <c r="AB937" i="17" l="1"/>
  <c r="Z937" i="17" s="1"/>
  <c r="AA937" i="17"/>
  <c r="AH937" i="17"/>
  <c r="AF937" i="17" s="1"/>
  <c r="AG937" i="17"/>
  <c r="AD937" i="17"/>
  <c r="AE937" i="17"/>
  <c r="AC937" i="17" s="1"/>
  <c r="X937" i="17"/>
  <c r="Y937" i="17"/>
  <c r="W937" i="17" s="1"/>
  <c r="S946" i="17"/>
  <c r="V938" i="17"/>
  <c r="T938" i="17" s="1"/>
  <c r="U939" i="17" s="1"/>
  <c r="Y938" i="17" l="1"/>
  <c r="W938" i="17" s="1"/>
  <c r="X938" i="17"/>
  <c r="AE938" i="17"/>
  <c r="AC938" i="17" s="1"/>
  <c r="AD938" i="17"/>
  <c r="AG938" i="17"/>
  <c r="AH938" i="17"/>
  <c r="AF938" i="17" s="1"/>
  <c r="AB938" i="17"/>
  <c r="Z938" i="17" s="1"/>
  <c r="AA938" i="17"/>
  <c r="S947" i="17"/>
  <c r="V939" i="17"/>
  <c r="T939" i="17" s="1"/>
  <c r="U940" i="17" s="1"/>
  <c r="AB939" i="17" l="1"/>
  <c r="Z939" i="17" s="1"/>
  <c r="AA939" i="17"/>
  <c r="AG939" i="17"/>
  <c r="AH939" i="17"/>
  <c r="AF939" i="17" s="1"/>
  <c r="AD939" i="17"/>
  <c r="AE939" i="17"/>
  <c r="AC939" i="17" s="1"/>
  <c r="X939" i="17"/>
  <c r="Y939" i="17"/>
  <c r="W939" i="17" s="1"/>
  <c r="S948" i="17"/>
  <c r="V940" i="17"/>
  <c r="T940" i="17" s="1"/>
  <c r="U941" i="17" s="1"/>
  <c r="Y940" i="17" l="1"/>
  <c r="W940" i="17" s="1"/>
  <c r="X940" i="17"/>
  <c r="AD940" i="17"/>
  <c r="AE940" i="17"/>
  <c r="AC940" i="17" s="1"/>
  <c r="AG940" i="17"/>
  <c r="AH940" i="17"/>
  <c r="AF940" i="17" s="1"/>
  <c r="AB940" i="17"/>
  <c r="Z940" i="17" s="1"/>
  <c r="AA940" i="17"/>
  <c r="S949" i="17"/>
  <c r="V941" i="17"/>
  <c r="T941" i="17" s="1"/>
  <c r="U942" i="17" s="1"/>
  <c r="AB941" i="17" l="1"/>
  <c r="Z941" i="17" s="1"/>
  <c r="AA941" i="17"/>
  <c r="AH941" i="17"/>
  <c r="AF941" i="17" s="1"/>
  <c r="AG941" i="17"/>
  <c r="AE941" i="17"/>
  <c r="AC941" i="17" s="1"/>
  <c r="AD941" i="17"/>
  <c r="X941" i="17"/>
  <c r="Y941" i="17"/>
  <c r="W941" i="17" s="1"/>
  <c r="S950" i="17"/>
  <c r="V942" i="17"/>
  <c r="T942" i="17" s="1"/>
  <c r="U943" i="17" s="1"/>
  <c r="Y942" i="17" l="1"/>
  <c r="W942" i="17" s="1"/>
  <c r="X942" i="17"/>
  <c r="AE942" i="17"/>
  <c r="AC942" i="17" s="1"/>
  <c r="AD942" i="17"/>
  <c r="AH942" i="17"/>
  <c r="AF942" i="17" s="1"/>
  <c r="AG942" i="17"/>
  <c r="AB942" i="17"/>
  <c r="Z942" i="17" s="1"/>
  <c r="AA942" i="17"/>
  <c r="S951" i="17"/>
  <c r="V943" i="17"/>
  <c r="T943" i="17" s="1"/>
  <c r="U944" i="17" s="1"/>
  <c r="AB943" i="17" l="1"/>
  <c r="Z943" i="17" s="1"/>
  <c r="AA943" i="17"/>
  <c r="AH943" i="17"/>
  <c r="AF943" i="17" s="1"/>
  <c r="AG943" i="17"/>
  <c r="AD943" i="17"/>
  <c r="AE943" i="17"/>
  <c r="AC943" i="17" s="1"/>
  <c r="X943" i="17"/>
  <c r="Y943" i="17"/>
  <c r="W943" i="17" s="1"/>
  <c r="S952" i="17"/>
  <c r="V944" i="17"/>
  <c r="T944" i="17" s="1"/>
  <c r="U945" i="17" s="1"/>
  <c r="Y944" i="17" l="1"/>
  <c r="W944" i="17" s="1"/>
  <c r="X944" i="17"/>
  <c r="AD944" i="17"/>
  <c r="AE944" i="17"/>
  <c r="AC944" i="17" s="1"/>
  <c r="AG944" i="17"/>
  <c r="AH944" i="17"/>
  <c r="AF944" i="17" s="1"/>
  <c r="AB944" i="17"/>
  <c r="Z944" i="17" s="1"/>
  <c r="AA944" i="17"/>
  <c r="S953" i="17"/>
  <c r="V945" i="17"/>
  <c r="T945" i="17" s="1"/>
  <c r="U946" i="17" s="1"/>
  <c r="AB945" i="17" l="1"/>
  <c r="Z945" i="17" s="1"/>
  <c r="AA945" i="17"/>
  <c r="AH945" i="17"/>
  <c r="AF945" i="17" s="1"/>
  <c r="AG945" i="17"/>
  <c r="AE945" i="17"/>
  <c r="AC945" i="17" s="1"/>
  <c r="AD945" i="17"/>
  <c r="X945" i="17"/>
  <c r="Y945" i="17"/>
  <c r="W945" i="17" s="1"/>
  <c r="S954" i="17"/>
  <c r="V946" i="17"/>
  <c r="T946" i="17" s="1"/>
  <c r="U947" i="17" s="1"/>
  <c r="Y946" i="17" l="1"/>
  <c r="W946" i="17" s="1"/>
  <c r="X946" i="17"/>
  <c r="AD946" i="17"/>
  <c r="AE946" i="17"/>
  <c r="AC946" i="17" s="1"/>
  <c r="AH946" i="17"/>
  <c r="AF946" i="17" s="1"/>
  <c r="AG946" i="17"/>
  <c r="AA946" i="17"/>
  <c r="AB946" i="17"/>
  <c r="Z946" i="17" s="1"/>
  <c r="S955" i="17"/>
  <c r="V947" i="17"/>
  <c r="T947" i="17" s="1"/>
  <c r="U948" i="17" s="1"/>
  <c r="AB947" i="17" l="1"/>
  <c r="Z947" i="17" s="1"/>
  <c r="AA947" i="17"/>
  <c r="AH947" i="17"/>
  <c r="AF947" i="17" s="1"/>
  <c r="AG947" i="17"/>
  <c r="AD947" i="17"/>
  <c r="AE947" i="17"/>
  <c r="AC947" i="17" s="1"/>
  <c r="Y947" i="17"/>
  <c r="W947" i="17" s="1"/>
  <c r="X947" i="17"/>
  <c r="S956" i="17"/>
  <c r="V948" i="17"/>
  <c r="T948" i="17" s="1"/>
  <c r="U949" i="17" s="1"/>
  <c r="Y948" i="17" l="1"/>
  <c r="W948" i="17" s="1"/>
  <c r="X948" i="17"/>
  <c r="AE948" i="17"/>
  <c r="AC948" i="17" s="1"/>
  <c r="AD948" i="17"/>
  <c r="AG948" i="17"/>
  <c r="AH948" i="17"/>
  <c r="AF948" i="17" s="1"/>
  <c r="AB948" i="17"/>
  <c r="Z948" i="17" s="1"/>
  <c r="AA948" i="17"/>
  <c r="S957" i="17"/>
  <c r="V949" i="17"/>
  <c r="T949" i="17" s="1"/>
  <c r="U950" i="17" s="1"/>
  <c r="AA949" i="17" l="1"/>
  <c r="AB949" i="17"/>
  <c r="Z949" i="17" s="1"/>
  <c r="AH949" i="17"/>
  <c r="AF949" i="17" s="1"/>
  <c r="AG949" i="17"/>
  <c r="AE949" i="17"/>
  <c r="AC949" i="17" s="1"/>
  <c r="AD949" i="17"/>
  <c r="Y949" i="17"/>
  <c r="W949" i="17" s="1"/>
  <c r="X949" i="17"/>
  <c r="S958" i="17"/>
  <c r="V950" i="17"/>
  <c r="T950" i="17" s="1"/>
  <c r="U951" i="17" s="1"/>
  <c r="Y950" i="17" l="1"/>
  <c r="W950" i="17" s="1"/>
  <c r="X950" i="17"/>
  <c r="AD950" i="17"/>
  <c r="AE950" i="17"/>
  <c r="AC950" i="17" s="1"/>
  <c r="AG950" i="17"/>
  <c r="AH950" i="17"/>
  <c r="AF950" i="17" s="1"/>
  <c r="AB950" i="17"/>
  <c r="Z950" i="17" s="1"/>
  <c r="AA950" i="17"/>
  <c r="S959" i="17"/>
  <c r="V951" i="17"/>
  <c r="T951" i="17" s="1"/>
  <c r="U952" i="17" s="1"/>
  <c r="AG951" i="17" l="1"/>
  <c r="AH951" i="17"/>
  <c r="AF951" i="17" s="1"/>
  <c r="AB951" i="17"/>
  <c r="Z951" i="17" s="1"/>
  <c r="AA951" i="17"/>
  <c r="AE951" i="17"/>
  <c r="AC951" i="17" s="1"/>
  <c r="AD951" i="17"/>
  <c r="Y951" i="17"/>
  <c r="W951" i="17" s="1"/>
  <c r="X951" i="17"/>
  <c r="S960" i="17"/>
  <c r="V952" i="17"/>
  <c r="T952" i="17" s="1"/>
  <c r="U953" i="17" s="1"/>
  <c r="Y952" i="17" l="1"/>
  <c r="W952" i="17" s="1"/>
  <c r="X952" i="17"/>
  <c r="AD952" i="17"/>
  <c r="AE952" i="17"/>
  <c r="AC952" i="17" s="1"/>
  <c r="AB952" i="17"/>
  <c r="Z952" i="17" s="1"/>
  <c r="AA952" i="17"/>
  <c r="AH952" i="17"/>
  <c r="AF952" i="17" s="1"/>
  <c r="AG952" i="17"/>
  <c r="S961" i="17"/>
  <c r="V953" i="17"/>
  <c r="T953" i="17" s="1"/>
  <c r="U954" i="17" s="1"/>
  <c r="AG953" i="17" l="1"/>
  <c r="AH953" i="17"/>
  <c r="AF953" i="17" s="1"/>
  <c r="AB953" i="17"/>
  <c r="Z953" i="17" s="1"/>
  <c r="AA953" i="17"/>
  <c r="AD953" i="17"/>
  <c r="AE953" i="17"/>
  <c r="AC953" i="17" s="1"/>
  <c r="Y953" i="17"/>
  <c r="W953" i="17" s="1"/>
  <c r="X953" i="17"/>
  <c r="S962" i="17"/>
  <c r="V954" i="17"/>
  <c r="T954" i="17" s="1"/>
  <c r="U955" i="17" s="1"/>
  <c r="Y954" i="17" l="1"/>
  <c r="W954" i="17" s="1"/>
  <c r="X954" i="17"/>
  <c r="AD954" i="17"/>
  <c r="AE954" i="17"/>
  <c r="AC954" i="17" s="1"/>
  <c r="AB954" i="17"/>
  <c r="Z954" i="17" s="1"/>
  <c r="AA954" i="17"/>
  <c r="AG954" i="17"/>
  <c r="AH954" i="17"/>
  <c r="AF954" i="17" s="1"/>
  <c r="S963" i="17"/>
  <c r="V955" i="17"/>
  <c r="T955" i="17" s="1"/>
  <c r="U956" i="17" s="1"/>
  <c r="AH955" i="17" l="1"/>
  <c r="AF955" i="17" s="1"/>
  <c r="AG955" i="17"/>
  <c r="AB955" i="17"/>
  <c r="Z955" i="17" s="1"/>
  <c r="AA955" i="17"/>
  <c r="AE955" i="17"/>
  <c r="AC955" i="17" s="1"/>
  <c r="AD955" i="17"/>
  <c r="Y955" i="17"/>
  <c r="W955" i="17" s="1"/>
  <c r="X955" i="17"/>
  <c r="S964" i="17"/>
  <c r="V956" i="17"/>
  <c r="T956" i="17" s="1"/>
  <c r="U957" i="17" s="1"/>
  <c r="Y956" i="17" l="1"/>
  <c r="W956" i="17" s="1"/>
  <c r="X956" i="17"/>
  <c r="AE956" i="17"/>
  <c r="AC956" i="17" s="1"/>
  <c r="AD956" i="17"/>
  <c r="AA956" i="17"/>
  <c r="AB956" i="17"/>
  <c r="Z956" i="17" s="1"/>
  <c r="AH956" i="17"/>
  <c r="AF956" i="17" s="1"/>
  <c r="AG956" i="17"/>
  <c r="S965" i="17"/>
  <c r="V957" i="17"/>
  <c r="T957" i="17" s="1"/>
  <c r="U958" i="17" s="1"/>
  <c r="AG957" i="17" l="1"/>
  <c r="AH957" i="17"/>
  <c r="AF957" i="17" s="1"/>
  <c r="AB957" i="17"/>
  <c r="Z957" i="17" s="1"/>
  <c r="AA957" i="17"/>
  <c r="AE957" i="17"/>
  <c r="AC957" i="17" s="1"/>
  <c r="AD957" i="17"/>
  <c r="Y957" i="17"/>
  <c r="W957" i="17" s="1"/>
  <c r="X957" i="17"/>
  <c r="S966" i="17"/>
  <c r="V958" i="17"/>
  <c r="T958" i="17" s="1"/>
  <c r="U959" i="17" s="1"/>
  <c r="X958" i="17" l="1"/>
  <c r="Y958" i="17"/>
  <c r="W958" i="17" s="1"/>
  <c r="AE958" i="17"/>
  <c r="AC958" i="17" s="1"/>
  <c r="AD958" i="17"/>
  <c r="AA958" i="17"/>
  <c r="AB958" i="17"/>
  <c r="Z958" i="17" s="1"/>
  <c r="AH958" i="17"/>
  <c r="AF958" i="17" s="1"/>
  <c r="AG958" i="17"/>
  <c r="S967" i="17"/>
  <c r="V959" i="17"/>
  <c r="T959" i="17" s="1"/>
  <c r="U960" i="17" s="1"/>
  <c r="AG959" i="17" l="1"/>
  <c r="AH959" i="17"/>
  <c r="AF959" i="17" s="1"/>
  <c r="AB959" i="17"/>
  <c r="Z959" i="17" s="1"/>
  <c r="AA959" i="17"/>
  <c r="AE959" i="17"/>
  <c r="AC959" i="17" s="1"/>
  <c r="AD959" i="17"/>
  <c r="X959" i="17"/>
  <c r="Y959" i="17"/>
  <c r="W959" i="17" s="1"/>
  <c r="S968" i="17"/>
  <c r="V960" i="17"/>
  <c r="T960" i="17" s="1"/>
  <c r="U961" i="17" s="1"/>
  <c r="X960" i="17" l="1"/>
  <c r="Y960" i="17"/>
  <c r="W960" i="17" s="1"/>
  <c r="AE960" i="17"/>
  <c r="AC960" i="17" s="1"/>
  <c r="AD960" i="17"/>
  <c r="AA960" i="17"/>
  <c r="AB960" i="17"/>
  <c r="Z960" i="17" s="1"/>
  <c r="AH960" i="17"/>
  <c r="AF960" i="17" s="1"/>
  <c r="AG960" i="17"/>
  <c r="S969" i="17"/>
  <c r="V961" i="17"/>
  <c r="T961" i="17" s="1"/>
  <c r="U962" i="17" s="1"/>
  <c r="AH961" i="17" l="1"/>
  <c r="AF961" i="17" s="1"/>
  <c r="AG961" i="17"/>
  <c r="AB961" i="17"/>
  <c r="Z961" i="17" s="1"/>
  <c r="AA961" i="17"/>
  <c r="AE961" i="17"/>
  <c r="AC961" i="17" s="1"/>
  <c r="AD961" i="17"/>
  <c r="X961" i="17"/>
  <c r="Y961" i="17"/>
  <c r="W961" i="17" s="1"/>
  <c r="S970" i="17"/>
  <c r="V962" i="17"/>
  <c r="T962" i="17" s="1"/>
  <c r="U963" i="17" s="1"/>
  <c r="Y962" i="17" l="1"/>
  <c r="W962" i="17" s="1"/>
  <c r="X962" i="17"/>
  <c r="AD962" i="17"/>
  <c r="AE962" i="17"/>
  <c r="AC962" i="17" s="1"/>
  <c r="AA962" i="17"/>
  <c r="AB962" i="17"/>
  <c r="Z962" i="17" s="1"/>
  <c r="AH962" i="17"/>
  <c r="AF962" i="17" s="1"/>
  <c r="AG962" i="17"/>
  <c r="S971" i="17"/>
  <c r="V963" i="17"/>
  <c r="T963" i="17" s="1"/>
  <c r="U964" i="17" s="1"/>
  <c r="AG963" i="17" l="1"/>
  <c r="AH963" i="17"/>
  <c r="AF963" i="17" s="1"/>
  <c r="AB963" i="17"/>
  <c r="Z963" i="17" s="1"/>
  <c r="AA963" i="17"/>
  <c r="AE963" i="17"/>
  <c r="AC963" i="17" s="1"/>
  <c r="AD963" i="17"/>
  <c r="X963" i="17"/>
  <c r="Y963" i="17"/>
  <c r="W963" i="17" s="1"/>
  <c r="S972" i="17"/>
  <c r="V964" i="17"/>
  <c r="T964" i="17" s="1"/>
  <c r="U965" i="17" s="1"/>
  <c r="Y964" i="17" l="1"/>
  <c r="W964" i="17" s="1"/>
  <c r="X964" i="17"/>
  <c r="AE964" i="17"/>
  <c r="AC964" i="17" s="1"/>
  <c r="AD964" i="17"/>
  <c r="AA964" i="17"/>
  <c r="AB964" i="17"/>
  <c r="Z964" i="17" s="1"/>
  <c r="AH964" i="17"/>
  <c r="AF964" i="17" s="1"/>
  <c r="AG964" i="17"/>
  <c r="S973" i="17"/>
  <c r="V965" i="17"/>
  <c r="T965" i="17" s="1"/>
  <c r="U966" i="17" s="1"/>
  <c r="AG965" i="17" l="1"/>
  <c r="AH965" i="17"/>
  <c r="AF965" i="17" s="1"/>
  <c r="AB965" i="17"/>
  <c r="Z965" i="17" s="1"/>
  <c r="AA965" i="17"/>
  <c r="AD965" i="17"/>
  <c r="AE965" i="17"/>
  <c r="AC965" i="17" s="1"/>
  <c r="Y965" i="17"/>
  <c r="W965" i="17" s="1"/>
  <c r="X965" i="17"/>
  <c r="S974" i="17"/>
  <c r="V966" i="17"/>
  <c r="T966" i="17" s="1"/>
  <c r="U967" i="17" s="1"/>
  <c r="Y966" i="17" l="1"/>
  <c r="W966" i="17" s="1"/>
  <c r="X966" i="17"/>
  <c r="AD966" i="17"/>
  <c r="AE966" i="17"/>
  <c r="AC966" i="17" s="1"/>
  <c r="AA966" i="17"/>
  <c r="AB966" i="17"/>
  <c r="Z966" i="17" s="1"/>
  <c r="AG966" i="17"/>
  <c r="AH966" i="17"/>
  <c r="AF966" i="17" s="1"/>
  <c r="S975" i="17"/>
  <c r="V967" i="17"/>
  <c r="T967" i="17" s="1"/>
  <c r="U968" i="17" s="1"/>
  <c r="AG967" i="17" l="1"/>
  <c r="AH967" i="17"/>
  <c r="AF967" i="17" s="1"/>
  <c r="AB967" i="17"/>
  <c r="Z967" i="17" s="1"/>
  <c r="AA967" i="17"/>
  <c r="AE967" i="17"/>
  <c r="AC967" i="17" s="1"/>
  <c r="AD967" i="17"/>
  <c r="Y967" i="17"/>
  <c r="W967" i="17" s="1"/>
  <c r="X967" i="17"/>
  <c r="S976" i="17"/>
  <c r="V968" i="17"/>
  <c r="T968" i="17" s="1"/>
  <c r="U969" i="17" s="1"/>
  <c r="X968" i="17" l="1"/>
  <c r="Y968" i="17"/>
  <c r="W968" i="17" s="1"/>
  <c r="AD968" i="17"/>
  <c r="AE968" i="17"/>
  <c r="AC968" i="17" s="1"/>
  <c r="AA968" i="17"/>
  <c r="AB968" i="17"/>
  <c r="Z968" i="17" s="1"/>
  <c r="AG968" i="17"/>
  <c r="AH968" i="17"/>
  <c r="AF968" i="17" s="1"/>
  <c r="S977" i="17"/>
  <c r="V969" i="17"/>
  <c r="T969" i="17" s="1"/>
  <c r="U970" i="17" s="1"/>
  <c r="AG969" i="17" l="1"/>
  <c r="AH969" i="17"/>
  <c r="AF969" i="17" s="1"/>
  <c r="AB969" i="17"/>
  <c r="Z969" i="17" s="1"/>
  <c r="AA969" i="17"/>
  <c r="AE969" i="17"/>
  <c r="AC969" i="17" s="1"/>
  <c r="AD969" i="17"/>
  <c r="X969" i="17"/>
  <c r="Y969" i="17"/>
  <c r="W969" i="17" s="1"/>
  <c r="S978" i="17"/>
  <c r="V970" i="17"/>
  <c r="T970" i="17" s="1"/>
  <c r="U971" i="17" s="1"/>
  <c r="Y970" i="17" l="1"/>
  <c r="W970" i="17" s="1"/>
  <c r="X970" i="17"/>
  <c r="AD970" i="17"/>
  <c r="AE970" i="17"/>
  <c r="AC970" i="17" s="1"/>
  <c r="AB970" i="17"/>
  <c r="Z970" i="17" s="1"/>
  <c r="AA970" i="17"/>
  <c r="AH970" i="17"/>
  <c r="AF970" i="17" s="1"/>
  <c r="AG970" i="17"/>
  <c r="S979" i="17"/>
  <c r="V971" i="17"/>
  <c r="T971" i="17" s="1"/>
  <c r="U972" i="17" s="1"/>
  <c r="AH971" i="17" l="1"/>
  <c r="AF971" i="17" s="1"/>
  <c r="AG971" i="17"/>
  <c r="AB971" i="17"/>
  <c r="Z971" i="17" s="1"/>
  <c r="AA971" i="17"/>
  <c r="AD971" i="17"/>
  <c r="AE971" i="17"/>
  <c r="AC971" i="17" s="1"/>
  <c r="Y971" i="17"/>
  <c r="W971" i="17" s="1"/>
  <c r="X971" i="17"/>
  <c r="S980" i="17"/>
  <c r="V972" i="17"/>
  <c r="T972" i="17" s="1"/>
  <c r="U973" i="17" s="1"/>
  <c r="Y972" i="17" l="1"/>
  <c r="W972" i="17" s="1"/>
  <c r="X972" i="17"/>
  <c r="AD972" i="17"/>
  <c r="AE972" i="17"/>
  <c r="AC972" i="17" s="1"/>
  <c r="AA972" i="17"/>
  <c r="AB972" i="17"/>
  <c r="Z972" i="17" s="1"/>
  <c r="AG972" i="17"/>
  <c r="AH972" i="17"/>
  <c r="AF972" i="17" s="1"/>
  <c r="S981" i="17"/>
  <c r="V973" i="17"/>
  <c r="T973" i="17" s="1"/>
  <c r="U974" i="17" s="1"/>
  <c r="AB973" i="17" l="1"/>
  <c r="Z973" i="17" s="1"/>
  <c r="AA973" i="17"/>
  <c r="AG973" i="17"/>
  <c r="AH973" i="17"/>
  <c r="AF973" i="17" s="1"/>
  <c r="AE973" i="17"/>
  <c r="AC973" i="17" s="1"/>
  <c r="AD973" i="17"/>
  <c r="Y973" i="17"/>
  <c r="W973" i="17" s="1"/>
  <c r="X973" i="17"/>
  <c r="S982" i="17"/>
  <c r="V974" i="17"/>
  <c r="T974" i="17" s="1"/>
  <c r="U975" i="17" s="1"/>
  <c r="Y974" i="17" l="1"/>
  <c r="W974" i="17" s="1"/>
  <c r="X974" i="17"/>
  <c r="AD974" i="17"/>
  <c r="AE974" i="17"/>
  <c r="AC974" i="17" s="1"/>
  <c r="AG974" i="17"/>
  <c r="AH974" i="17"/>
  <c r="AF974" i="17" s="1"/>
  <c r="AB974" i="17"/>
  <c r="Z974" i="17" s="1"/>
  <c r="AA974" i="17"/>
  <c r="S983" i="17"/>
  <c r="V975" i="17"/>
  <c r="T975" i="17" s="1"/>
  <c r="U976" i="17" s="1"/>
  <c r="AB975" i="17" l="1"/>
  <c r="Z975" i="17" s="1"/>
  <c r="AA975" i="17"/>
  <c r="AG975" i="17"/>
  <c r="AH975" i="17"/>
  <c r="AF975" i="17" s="1"/>
  <c r="AE975" i="17"/>
  <c r="AC975" i="17" s="1"/>
  <c r="AD975" i="17"/>
  <c r="X975" i="17"/>
  <c r="Y975" i="17"/>
  <c r="W975" i="17" s="1"/>
  <c r="S984" i="17"/>
  <c r="V976" i="17"/>
  <c r="T976" i="17" s="1"/>
  <c r="U977" i="17" s="1"/>
  <c r="X976" i="17" l="1"/>
  <c r="Y976" i="17"/>
  <c r="W976" i="17" s="1"/>
  <c r="AD976" i="17"/>
  <c r="AE976" i="17"/>
  <c r="AC976" i="17" s="1"/>
  <c r="AG976" i="17"/>
  <c r="AH976" i="17"/>
  <c r="AF976" i="17" s="1"/>
  <c r="AB976" i="17"/>
  <c r="Z976" i="17" s="1"/>
  <c r="AA976" i="17"/>
  <c r="S985" i="17"/>
  <c r="V977" i="17"/>
  <c r="T977" i="17" s="1"/>
  <c r="U978" i="17" s="1"/>
  <c r="AB977" i="17" l="1"/>
  <c r="Z977" i="17" s="1"/>
  <c r="AA977" i="17"/>
  <c r="AH977" i="17"/>
  <c r="AF977" i="17" s="1"/>
  <c r="AG977" i="17"/>
  <c r="AE977" i="17"/>
  <c r="AC977" i="17" s="1"/>
  <c r="AD977" i="17"/>
  <c r="X977" i="17"/>
  <c r="Y977" i="17"/>
  <c r="W977" i="17" s="1"/>
  <c r="S986" i="17"/>
  <c r="V978" i="17"/>
  <c r="T978" i="17" s="1"/>
  <c r="U979" i="17" s="1"/>
  <c r="Y978" i="17" l="1"/>
  <c r="W978" i="17" s="1"/>
  <c r="X978" i="17"/>
  <c r="AD978" i="17"/>
  <c r="AE978" i="17"/>
  <c r="AC978" i="17" s="1"/>
  <c r="AH978" i="17"/>
  <c r="AF978" i="17" s="1"/>
  <c r="AG978" i="17"/>
  <c r="AA978" i="17"/>
  <c r="AB978" i="17"/>
  <c r="Z978" i="17" s="1"/>
  <c r="S987" i="17"/>
  <c r="V979" i="17"/>
  <c r="T979" i="17" s="1"/>
  <c r="U980" i="17" s="1"/>
  <c r="AB979" i="17" l="1"/>
  <c r="Z979" i="17" s="1"/>
  <c r="AA979" i="17"/>
  <c r="AH979" i="17"/>
  <c r="AF979" i="17" s="1"/>
  <c r="AG979" i="17"/>
  <c r="AE979" i="17"/>
  <c r="AC979" i="17" s="1"/>
  <c r="AD979" i="17"/>
  <c r="Y979" i="17"/>
  <c r="W979" i="17" s="1"/>
  <c r="X979" i="17"/>
  <c r="S988" i="17"/>
  <c r="V980" i="17"/>
  <c r="T980" i="17" s="1"/>
  <c r="U981" i="17" s="1"/>
  <c r="Y980" i="17" l="1"/>
  <c r="W980" i="17" s="1"/>
  <c r="X980" i="17"/>
  <c r="AE980" i="17"/>
  <c r="AC980" i="17" s="1"/>
  <c r="AD980" i="17"/>
  <c r="AH980" i="17"/>
  <c r="AF980" i="17" s="1"/>
  <c r="AG980" i="17"/>
  <c r="AA980" i="17"/>
  <c r="AB980" i="17"/>
  <c r="Z980" i="17" s="1"/>
  <c r="S989" i="17"/>
  <c r="V981" i="17"/>
  <c r="T981" i="17" s="1"/>
  <c r="U982" i="17" s="1"/>
  <c r="AB981" i="17" l="1"/>
  <c r="Z981" i="17" s="1"/>
  <c r="AA981" i="17"/>
  <c r="AG981" i="17"/>
  <c r="AH981" i="17"/>
  <c r="AF981" i="17" s="1"/>
  <c r="AE981" i="17"/>
  <c r="AC981" i="17" s="1"/>
  <c r="AD981" i="17"/>
  <c r="X981" i="17"/>
  <c r="Y981" i="17"/>
  <c r="W981" i="17" s="1"/>
  <c r="S990" i="17"/>
  <c r="V982" i="17"/>
  <c r="T982" i="17" s="1"/>
  <c r="U983" i="17" s="1"/>
  <c r="Y982" i="17" l="1"/>
  <c r="W982" i="17" s="1"/>
  <c r="X982" i="17"/>
  <c r="AE982" i="17"/>
  <c r="AC982" i="17" s="1"/>
  <c r="AD982" i="17"/>
  <c r="AH982" i="17"/>
  <c r="AF982" i="17" s="1"/>
  <c r="AG982" i="17"/>
  <c r="AA982" i="17"/>
  <c r="AB982" i="17"/>
  <c r="Z982" i="17" s="1"/>
  <c r="S991" i="17"/>
  <c r="V983" i="17"/>
  <c r="T983" i="17" s="1"/>
  <c r="AB983" i="17" l="1"/>
  <c r="Z983" i="17" s="1"/>
  <c r="AA983" i="17"/>
  <c r="AG983" i="17"/>
  <c r="AH983" i="17"/>
  <c r="AF983" i="17" s="1"/>
  <c r="AE983" i="17"/>
  <c r="AC983" i="17" s="1"/>
  <c r="AD983" i="17"/>
  <c r="Y983" i="17"/>
  <c r="W983" i="17" s="1"/>
  <c r="X983" i="17"/>
  <c r="S992" i="17"/>
  <c r="U984" i="17"/>
  <c r="S993" i="17" s="1"/>
  <c r="V984" i="17"/>
  <c r="T984" i="17" s="1"/>
  <c r="U985" i="17" s="1"/>
  <c r="Y984" i="17" l="1"/>
  <c r="W984" i="17" s="1"/>
  <c r="X984" i="17"/>
  <c r="AD984" i="17"/>
  <c r="AE984" i="17"/>
  <c r="AC984" i="17" s="1"/>
  <c r="AH984" i="17"/>
  <c r="AF984" i="17" s="1"/>
  <c r="AG984" i="17"/>
  <c r="AB984" i="17"/>
  <c r="Z984" i="17" s="1"/>
  <c r="AA984" i="17"/>
  <c r="V985" i="17"/>
  <c r="T985" i="17" s="1"/>
  <c r="U986" i="17" s="1"/>
  <c r="AB985" i="17" l="1"/>
  <c r="Z985" i="17" s="1"/>
  <c r="AA985" i="17"/>
  <c r="AH985" i="17"/>
  <c r="AF985" i="17" s="1"/>
  <c r="AG985" i="17"/>
  <c r="AE985" i="17"/>
  <c r="AC985" i="17" s="1"/>
  <c r="AD985" i="17"/>
  <c r="X985" i="17"/>
  <c r="Y985" i="17"/>
  <c r="W985" i="17" s="1"/>
  <c r="S994" i="17"/>
  <c r="V986" i="17"/>
  <c r="T986" i="17" s="1"/>
  <c r="U987" i="17" s="1"/>
  <c r="Y986" i="17" l="1"/>
  <c r="W986" i="17" s="1"/>
  <c r="X986" i="17"/>
  <c r="AE986" i="17"/>
  <c r="AC986" i="17" s="1"/>
  <c r="AD986" i="17"/>
  <c r="AG986" i="17"/>
  <c r="AH986" i="17"/>
  <c r="AF986" i="17" s="1"/>
  <c r="AB986" i="17"/>
  <c r="Z986" i="17" s="1"/>
  <c r="AA986" i="17"/>
  <c r="S995" i="17"/>
  <c r="V987" i="17"/>
  <c r="T987" i="17" s="1"/>
  <c r="U988" i="17" s="1"/>
  <c r="AB987" i="17" l="1"/>
  <c r="Z987" i="17" s="1"/>
  <c r="AA987" i="17"/>
  <c r="AG987" i="17"/>
  <c r="AH987" i="17"/>
  <c r="AF987" i="17" s="1"/>
  <c r="AE987" i="17"/>
  <c r="AC987" i="17" s="1"/>
  <c r="AD987" i="17"/>
  <c r="X987" i="17"/>
  <c r="Y987" i="17"/>
  <c r="W987" i="17" s="1"/>
  <c r="S996" i="17"/>
  <c r="V988" i="17"/>
  <c r="T988" i="17" s="1"/>
  <c r="U989" i="17" s="1"/>
  <c r="Y988" i="17" l="1"/>
  <c r="W988" i="17" s="1"/>
  <c r="X988" i="17"/>
  <c r="AD988" i="17"/>
  <c r="AE988" i="17"/>
  <c r="AC988" i="17" s="1"/>
  <c r="AG988" i="17"/>
  <c r="AH988" i="17"/>
  <c r="AF988" i="17" s="1"/>
  <c r="AB988" i="17"/>
  <c r="Z988" i="17" s="1"/>
  <c r="AA988" i="17"/>
  <c r="S997" i="17"/>
  <c r="V989" i="17"/>
  <c r="T989" i="17" s="1"/>
  <c r="U990" i="17" s="1"/>
  <c r="AB989" i="17" l="1"/>
  <c r="Z989" i="17" s="1"/>
  <c r="AA989" i="17"/>
  <c r="AH989" i="17"/>
  <c r="AF989" i="17" s="1"/>
  <c r="AG989" i="17"/>
  <c r="AD989" i="17"/>
  <c r="AE989" i="17"/>
  <c r="AC989" i="17" s="1"/>
  <c r="X989" i="17"/>
  <c r="Y989" i="17"/>
  <c r="W989" i="17" s="1"/>
  <c r="S998" i="17"/>
  <c r="V990" i="17"/>
  <c r="T990" i="17" s="1"/>
  <c r="Y990" i="17" l="1"/>
  <c r="W990" i="17" s="1"/>
  <c r="X990" i="17"/>
  <c r="AD990" i="17"/>
  <c r="AE990" i="17"/>
  <c r="AC990" i="17" s="1"/>
  <c r="AH990" i="17"/>
  <c r="AF990" i="17" s="1"/>
  <c r="AG990" i="17"/>
  <c r="AB990" i="17"/>
  <c r="Z990" i="17" s="1"/>
  <c r="AA990" i="17"/>
  <c r="S999" i="17"/>
  <c r="U991" i="17"/>
  <c r="S1000" i="17" s="1"/>
  <c r="V991" i="17"/>
  <c r="T991" i="17" s="1"/>
  <c r="U992" i="17" s="1"/>
  <c r="AB991" i="17" l="1"/>
  <c r="Z991" i="17" s="1"/>
  <c r="AA991" i="17"/>
  <c r="AH991" i="17"/>
  <c r="AF991" i="17" s="1"/>
  <c r="AG991" i="17"/>
  <c r="AE991" i="17"/>
  <c r="AC991" i="17" s="1"/>
  <c r="AD991" i="17"/>
  <c r="X991" i="17"/>
  <c r="Y991" i="17"/>
  <c r="W991" i="17" s="1"/>
  <c r="V992" i="17"/>
  <c r="T992" i="17" s="1"/>
  <c r="U993" i="17" s="1"/>
  <c r="Y992" i="17" l="1"/>
  <c r="W992" i="17" s="1"/>
  <c r="X992" i="17"/>
  <c r="AD992" i="17"/>
  <c r="AE992" i="17"/>
  <c r="AC992" i="17" s="1"/>
  <c r="AG992" i="17"/>
  <c r="AH992" i="17"/>
  <c r="AF992" i="17" s="1"/>
  <c r="AB992" i="17"/>
  <c r="Z992" i="17" s="1"/>
  <c r="AA992" i="17"/>
  <c r="S1001" i="17"/>
  <c r="V993" i="17"/>
  <c r="T993" i="17" s="1"/>
  <c r="U994" i="17" s="1"/>
  <c r="AB993" i="17" l="1"/>
  <c r="Z993" i="17" s="1"/>
  <c r="AA993" i="17"/>
  <c r="AG993" i="17"/>
  <c r="AH993" i="17"/>
  <c r="AF993" i="17" s="1"/>
  <c r="AE993" i="17"/>
  <c r="AC993" i="17" s="1"/>
  <c r="AD993" i="17"/>
  <c r="X993" i="17"/>
  <c r="Y993" i="17"/>
  <c r="W993" i="17" s="1"/>
  <c r="S1002" i="17"/>
  <c r="V994" i="17"/>
  <c r="T994" i="17" s="1"/>
  <c r="U995" i="17" s="1"/>
  <c r="Y994" i="17" l="1"/>
  <c r="W994" i="17" s="1"/>
  <c r="X994" i="17"/>
  <c r="AD994" i="17"/>
  <c r="AE994" i="17"/>
  <c r="AC994" i="17" s="1"/>
  <c r="AH994" i="17"/>
  <c r="AF994" i="17" s="1"/>
  <c r="AG994" i="17"/>
  <c r="AB994" i="17"/>
  <c r="Z994" i="17" s="1"/>
  <c r="AA994" i="17"/>
  <c r="S1003" i="17"/>
  <c r="V995" i="17"/>
  <c r="T995" i="17" s="1"/>
  <c r="U996" i="17" s="1"/>
  <c r="AB995" i="17" l="1"/>
  <c r="Z995" i="17" s="1"/>
  <c r="AA995" i="17"/>
  <c r="AG995" i="17"/>
  <c r="AH995" i="17"/>
  <c r="AF995" i="17" s="1"/>
  <c r="AE995" i="17"/>
  <c r="AC995" i="17" s="1"/>
  <c r="AD995" i="17"/>
  <c r="X995" i="17"/>
  <c r="Y995" i="17"/>
  <c r="W995" i="17" s="1"/>
  <c r="S1004" i="17"/>
  <c r="V996" i="17"/>
  <c r="T996" i="17" s="1"/>
  <c r="U997" i="17" s="1"/>
  <c r="Y996" i="17" l="1"/>
  <c r="W996" i="17" s="1"/>
  <c r="X996" i="17"/>
  <c r="AD996" i="17"/>
  <c r="AE996" i="17"/>
  <c r="AC996" i="17" s="1"/>
  <c r="AG996" i="17"/>
  <c r="AH996" i="17"/>
  <c r="AF996" i="17" s="1"/>
  <c r="AA996" i="17"/>
  <c r="AB996" i="17"/>
  <c r="Z996" i="17" s="1"/>
  <c r="S1005" i="17"/>
  <c r="V997" i="17"/>
  <c r="T997" i="17" s="1"/>
  <c r="AB997" i="17" l="1"/>
  <c r="Z997" i="17" s="1"/>
  <c r="AA997" i="17"/>
  <c r="AG997" i="17"/>
  <c r="AH997" i="17"/>
  <c r="AF997" i="17" s="1"/>
  <c r="AD997" i="17"/>
  <c r="AE997" i="17"/>
  <c r="AC997" i="17" s="1"/>
  <c r="Y997" i="17"/>
  <c r="W997" i="17" s="1"/>
  <c r="X997" i="17"/>
  <c r="S1006" i="17"/>
  <c r="U998" i="17"/>
  <c r="S1007" i="17" s="1"/>
  <c r="V998" i="17"/>
  <c r="T998" i="17" s="1"/>
  <c r="U999" i="17" s="1"/>
  <c r="X998" i="17" l="1"/>
  <c r="Y998" i="17"/>
  <c r="W998" i="17" s="1"/>
  <c r="AE998" i="17"/>
  <c r="AC998" i="17" s="1"/>
  <c r="AD998" i="17"/>
  <c r="AG998" i="17"/>
  <c r="AH998" i="17"/>
  <c r="AF998" i="17" s="1"/>
  <c r="AB998" i="17"/>
  <c r="Z998" i="17" s="1"/>
  <c r="AA998" i="17"/>
  <c r="V999" i="17"/>
  <c r="T999" i="17" s="1"/>
  <c r="U1000" i="17" s="1"/>
  <c r="AH999" i="17" l="1"/>
  <c r="AF999" i="17" s="1"/>
  <c r="AG999" i="17"/>
  <c r="AB999" i="17"/>
  <c r="Z999" i="17" s="1"/>
  <c r="AA999" i="17"/>
  <c r="AE999" i="17"/>
  <c r="AC999" i="17" s="1"/>
  <c r="AD999" i="17"/>
  <c r="X999" i="17"/>
  <c r="Y999" i="17"/>
  <c r="W999" i="17" s="1"/>
  <c r="S1008" i="17"/>
  <c r="V1000" i="17"/>
  <c r="T1000" i="17" s="1"/>
  <c r="U1001" i="17" s="1"/>
  <c r="Y1000" i="17" l="1"/>
  <c r="W1000" i="17" s="1"/>
  <c r="X1000" i="17"/>
  <c r="AE1000" i="17"/>
  <c r="AC1000" i="17" s="1"/>
  <c r="AD1000" i="17"/>
  <c r="AB1000" i="17"/>
  <c r="Z1000" i="17" s="1"/>
  <c r="AA1000" i="17"/>
  <c r="AG1000" i="17"/>
  <c r="AH1000" i="17"/>
  <c r="AF1000" i="17" s="1"/>
  <c r="S1009" i="17"/>
  <c r="V1001" i="17"/>
  <c r="T1001" i="17" s="1"/>
  <c r="U1002" i="17" s="1"/>
  <c r="AH1001" i="17" l="1"/>
  <c r="AF1001" i="17" s="1"/>
  <c r="AG1001" i="17"/>
  <c r="AB1001" i="17"/>
  <c r="Z1001" i="17" s="1"/>
  <c r="AA1001" i="17"/>
  <c r="AE1001" i="17"/>
  <c r="AC1001" i="17" s="1"/>
  <c r="AD1001" i="17"/>
  <c r="Y1001" i="17"/>
  <c r="W1001" i="17" s="1"/>
  <c r="X1001" i="17"/>
  <c r="S1010" i="17"/>
  <c r="V1002" i="17"/>
  <c r="T1002" i="17" s="1"/>
  <c r="U1003" i="17" s="1"/>
  <c r="Y1002" i="17" l="1"/>
  <c r="W1002" i="17" s="1"/>
  <c r="X1002" i="17"/>
  <c r="AD1002" i="17"/>
  <c r="AE1002" i="17"/>
  <c r="AC1002" i="17" s="1"/>
  <c r="AA1002" i="17"/>
  <c r="AB1002" i="17"/>
  <c r="Z1002" i="17" s="1"/>
  <c r="AH1002" i="17"/>
  <c r="AF1002" i="17" s="1"/>
  <c r="AG1002" i="17"/>
  <c r="S1011" i="17"/>
  <c r="V1003" i="17"/>
  <c r="T1003" i="17" s="1"/>
  <c r="AD1003" i="17" l="1"/>
  <c r="AE1003" i="17"/>
  <c r="AC1003" i="17" s="1"/>
  <c r="AH1003" i="17"/>
  <c r="AF1003" i="17" s="1"/>
  <c r="AG1003" i="17"/>
  <c r="AB1003" i="17"/>
  <c r="Z1003" i="17" s="1"/>
  <c r="AA1003" i="17"/>
  <c r="X1003" i="17"/>
  <c r="Y1003" i="17"/>
  <c r="W1003" i="17" s="1"/>
  <c r="S1012" i="17"/>
  <c r="U1004" i="17"/>
  <c r="S1013" i="17" s="1"/>
  <c r="V1004" i="17"/>
  <c r="T1004" i="17" s="1"/>
  <c r="U1005" i="17" s="1"/>
  <c r="Y1004" i="17" l="1"/>
  <c r="W1004" i="17" s="1"/>
  <c r="X1004" i="17"/>
  <c r="AA1004" i="17"/>
  <c r="AB1004" i="17"/>
  <c r="Z1004" i="17" s="1"/>
  <c r="AG1004" i="17"/>
  <c r="AH1004" i="17"/>
  <c r="AF1004" i="17" s="1"/>
  <c r="AE1004" i="17"/>
  <c r="AC1004" i="17" s="1"/>
  <c r="AD1004" i="17"/>
  <c r="V1005" i="17"/>
  <c r="T1005" i="17" s="1"/>
  <c r="U1006" i="17" s="1"/>
  <c r="AH1005" i="17" l="1"/>
  <c r="AF1005" i="17" s="1"/>
  <c r="AG1005" i="17"/>
  <c r="AE1005" i="17"/>
  <c r="AC1005" i="17" s="1"/>
  <c r="AD1005" i="17"/>
  <c r="AB1005" i="17"/>
  <c r="Z1005" i="17" s="1"/>
  <c r="AA1005" i="17"/>
  <c r="X1005" i="17"/>
  <c r="Y1005" i="17"/>
  <c r="W1005" i="17" s="1"/>
  <c r="S1014" i="17"/>
  <c r="V1006" i="17"/>
  <c r="T1006" i="17" s="1"/>
  <c r="U1007" i="17" s="1"/>
  <c r="Y1006" i="17" l="1"/>
  <c r="W1006" i="17" s="1"/>
  <c r="X1006" i="17"/>
  <c r="AB1006" i="17"/>
  <c r="Z1006" i="17" s="1"/>
  <c r="AA1006" i="17"/>
  <c r="AE1006" i="17"/>
  <c r="AC1006" i="17" s="1"/>
  <c r="AD1006" i="17"/>
  <c r="AG1006" i="17"/>
  <c r="AH1006" i="17"/>
  <c r="AF1006" i="17" s="1"/>
  <c r="S1015" i="17"/>
  <c r="V1007" i="17"/>
  <c r="T1007" i="17" s="1"/>
  <c r="U1008" i="17" s="1"/>
  <c r="AG1007" i="17" l="1"/>
  <c r="AH1007" i="17"/>
  <c r="AF1007" i="17" s="1"/>
  <c r="AD1007" i="17"/>
  <c r="AE1007" i="17"/>
  <c r="AC1007" i="17" s="1"/>
  <c r="AB1007" i="17"/>
  <c r="Z1007" i="17" s="1"/>
  <c r="AA1007" i="17"/>
  <c r="Y1007" i="17"/>
  <c r="W1007" i="17" s="1"/>
  <c r="X1007" i="17"/>
  <c r="S1016" i="17"/>
  <c r="V1008" i="17"/>
  <c r="T1008" i="17" s="1"/>
  <c r="U1009" i="17" s="1"/>
  <c r="Y1008" i="17" l="1"/>
  <c r="W1008" i="17" s="1"/>
  <c r="X1008" i="17"/>
  <c r="AA1008" i="17"/>
  <c r="AB1008" i="17"/>
  <c r="Z1008" i="17" s="1"/>
  <c r="AD1008" i="17"/>
  <c r="AE1008" i="17"/>
  <c r="AC1008" i="17" s="1"/>
  <c r="AG1008" i="17"/>
  <c r="AH1008" i="17"/>
  <c r="AF1008" i="17" s="1"/>
  <c r="S1017" i="17"/>
  <c r="V1009" i="17"/>
  <c r="T1009" i="17" s="1"/>
  <c r="AH1009" i="17" l="1"/>
  <c r="AF1009" i="17" s="1"/>
  <c r="AG1009" i="17"/>
  <c r="AE1009" i="17"/>
  <c r="AC1009" i="17" s="1"/>
  <c r="AD1009" i="17"/>
  <c r="AB1009" i="17"/>
  <c r="Z1009" i="17" s="1"/>
  <c r="AA1009" i="17"/>
  <c r="Y1009" i="17"/>
  <c r="W1009" i="17" s="1"/>
  <c r="X1009" i="17"/>
  <c r="S1018" i="17"/>
  <c r="U1010" i="17"/>
  <c r="S1019" i="17" s="1"/>
  <c r="V1010" i="17"/>
  <c r="T1010" i="17" s="1"/>
  <c r="U1011" i="17" s="1"/>
  <c r="X1010" i="17" l="1"/>
  <c r="Y1010" i="17"/>
  <c r="W1010" i="17" s="1"/>
  <c r="AA1010" i="17"/>
  <c r="AB1010" i="17"/>
  <c r="Z1010" i="17" s="1"/>
  <c r="AE1010" i="17"/>
  <c r="AC1010" i="17" s="1"/>
  <c r="AD1010" i="17"/>
  <c r="AG1010" i="17"/>
  <c r="AH1010" i="17"/>
  <c r="AF1010" i="17" s="1"/>
  <c r="V1011" i="17"/>
  <c r="T1011" i="17" s="1"/>
  <c r="U1012" i="17" s="1"/>
  <c r="AH1011" i="17" l="1"/>
  <c r="AF1011" i="17" s="1"/>
  <c r="AG1011" i="17"/>
  <c r="AE1011" i="17"/>
  <c r="AC1011" i="17" s="1"/>
  <c r="AD1011" i="17"/>
  <c r="AB1011" i="17"/>
  <c r="Z1011" i="17" s="1"/>
  <c r="AA1011" i="17"/>
  <c r="Y1011" i="17"/>
  <c r="W1011" i="17" s="1"/>
  <c r="X1011" i="17"/>
  <c r="S1020" i="17"/>
  <c r="V1012" i="17"/>
  <c r="T1012" i="17" s="1"/>
  <c r="U1013" i="17" s="1"/>
  <c r="Y1012" i="17" l="1"/>
  <c r="W1012" i="17" s="1"/>
  <c r="X1012" i="17"/>
  <c r="AB1012" i="17"/>
  <c r="Z1012" i="17" s="1"/>
  <c r="AA1012" i="17"/>
  <c r="AE1012" i="17"/>
  <c r="AC1012" i="17" s="1"/>
  <c r="AD1012" i="17"/>
  <c r="AG1012" i="17"/>
  <c r="AH1012" i="17"/>
  <c r="AF1012" i="17" s="1"/>
  <c r="S1021" i="17"/>
  <c r="V1013" i="17"/>
  <c r="T1013" i="17" s="1"/>
  <c r="U1014" i="17" s="1"/>
  <c r="AH1013" i="17" l="1"/>
  <c r="AF1013" i="17" s="1"/>
  <c r="AG1013" i="17"/>
  <c r="AE1013" i="17"/>
  <c r="AC1013" i="17" s="1"/>
  <c r="AD1013" i="17"/>
  <c r="AB1013" i="17"/>
  <c r="Z1013" i="17" s="1"/>
  <c r="AA1013" i="17"/>
  <c r="Y1013" i="17"/>
  <c r="W1013" i="17" s="1"/>
  <c r="X1013" i="17"/>
  <c r="S1022" i="17"/>
  <c r="V1014" i="17"/>
  <c r="T1014" i="17" s="1"/>
  <c r="U1015" i="17" s="1"/>
  <c r="Y1014" i="17" l="1"/>
  <c r="W1014" i="17" s="1"/>
  <c r="X1014" i="17"/>
  <c r="AA1014" i="17"/>
  <c r="AB1014" i="17"/>
  <c r="Z1014" i="17" s="1"/>
  <c r="AE1014" i="17"/>
  <c r="AC1014" i="17" s="1"/>
  <c r="AD1014" i="17"/>
  <c r="AH1014" i="17"/>
  <c r="AF1014" i="17" s="1"/>
  <c r="AG1014" i="17"/>
  <c r="S1023" i="17"/>
  <c r="V1015" i="17"/>
  <c r="T1015" i="17" s="1"/>
  <c r="U1016" i="17" s="1"/>
  <c r="AG1015" i="17" l="1"/>
  <c r="AH1015" i="17"/>
  <c r="AF1015" i="17" s="1"/>
  <c r="AE1015" i="17"/>
  <c r="AC1015" i="17" s="1"/>
  <c r="AD1015" i="17"/>
  <c r="AB1015" i="17"/>
  <c r="Z1015" i="17" s="1"/>
  <c r="AA1015" i="17"/>
  <c r="X1015" i="17"/>
  <c r="Y1015" i="17"/>
  <c r="W1015" i="17" s="1"/>
  <c r="S1024" i="17"/>
  <c r="V1016" i="17"/>
  <c r="S1025" i="17" s="1"/>
  <c r="Y1016" i="17" l="1"/>
  <c r="W1016" i="17" s="1"/>
  <c r="X1016" i="17"/>
  <c r="AB1016" i="17"/>
  <c r="Z1016" i="17" s="1"/>
  <c r="AA1016" i="17"/>
  <c r="AE1016" i="17"/>
  <c r="AC1016" i="17" s="1"/>
  <c r="AD1016" i="17"/>
  <c r="AG1016" i="17"/>
  <c r="AH1016" i="17"/>
  <c r="AF1016" i="17" s="1"/>
  <c r="T1016" i="17"/>
  <c r="U1017" i="17" s="1"/>
  <c r="AG1017" i="17" l="1"/>
  <c r="AH1017" i="17"/>
  <c r="AF1017" i="17" s="1"/>
  <c r="AE1017" i="17"/>
  <c r="AC1017" i="17" s="1"/>
  <c r="AD1017" i="17"/>
  <c r="AB1017" i="17"/>
  <c r="Z1017" i="17" s="1"/>
  <c r="AA1017" i="17"/>
  <c r="X1017" i="17"/>
  <c r="Y1017" i="17"/>
  <c r="W1017" i="17" s="1"/>
  <c r="V1017" i="17"/>
  <c r="T1017" i="17" s="1"/>
  <c r="Y1018" i="17" l="1"/>
  <c r="W1018" i="17" s="1"/>
  <c r="X1018" i="17"/>
  <c r="AB1018" i="17"/>
  <c r="Z1018" i="17" s="1"/>
  <c r="AA1018" i="17"/>
  <c r="AD1018" i="17"/>
  <c r="AE1018" i="17"/>
  <c r="AC1018" i="17" s="1"/>
  <c r="AG1018" i="17"/>
  <c r="AH1018" i="17"/>
  <c r="AF1018" i="17" s="1"/>
  <c r="S1026" i="17"/>
  <c r="U1018" i="17"/>
  <c r="S1027" i="17" s="1"/>
  <c r="V1018" i="17"/>
  <c r="T1018" i="17" s="1"/>
  <c r="U1019" i="17" s="1"/>
  <c r="AH1019" i="17" l="1"/>
  <c r="AF1019" i="17" s="1"/>
  <c r="AG1019" i="17"/>
  <c r="AE1019" i="17"/>
  <c r="AC1019" i="17" s="1"/>
  <c r="AD1019" i="17"/>
  <c r="AB1019" i="17"/>
  <c r="Z1019" i="17" s="1"/>
  <c r="AA1019" i="17"/>
  <c r="Y1019" i="17"/>
  <c r="W1019" i="17" s="1"/>
  <c r="X1019" i="17"/>
  <c r="V1019" i="17"/>
  <c r="T1019" i="17" s="1"/>
  <c r="Y1020" i="17" l="1"/>
  <c r="W1020" i="17" s="1"/>
  <c r="X1020" i="17"/>
  <c r="AA1020" i="17"/>
  <c r="AB1020" i="17"/>
  <c r="Z1020" i="17" s="1"/>
  <c r="AE1020" i="17"/>
  <c r="AC1020" i="17" s="1"/>
  <c r="AD1020" i="17"/>
  <c r="AG1020" i="17"/>
  <c r="AH1020" i="17"/>
  <c r="AF1020" i="17" s="1"/>
  <c r="S1028" i="17"/>
  <c r="U1020" i="17"/>
  <c r="S1029" i="17" s="1"/>
  <c r="V1020" i="17"/>
  <c r="T1020" i="17" s="1"/>
  <c r="U1021" i="17" s="1"/>
  <c r="AH1021" i="17" l="1"/>
  <c r="AF1021" i="17" s="1"/>
  <c r="AG1021" i="17"/>
  <c r="AE1021" i="17"/>
  <c r="AC1021" i="17" s="1"/>
  <c r="AD1021" i="17"/>
  <c r="AB1021" i="17"/>
  <c r="Z1021" i="17" s="1"/>
  <c r="AA1021" i="17"/>
  <c r="Y1021" i="17"/>
  <c r="W1021" i="17" s="1"/>
  <c r="X1021" i="17"/>
  <c r="V1021" i="17"/>
  <c r="T1021" i="17" s="1"/>
  <c r="U1022" i="17" s="1"/>
  <c r="Y1022" i="17" l="1"/>
  <c r="W1022" i="17" s="1"/>
  <c r="X1022" i="17"/>
  <c r="AA1022" i="17"/>
  <c r="AB1022" i="17"/>
  <c r="Z1022" i="17" s="1"/>
  <c r="AE1022" i="17"/>
  <c r="AC1022" i="17" s="1"/>
  <c r="AD1022" i="17"/>
  <c r="AG1022" i="17"/>
  <c r="AH1022" i="17"/>
  <c r="AF1022" i="17" s="1"/>
  <c r="S1030" i="17"/>
  <c r="V1022" i="17"/>
  <c r="T1022" i="17" s="1"/>
  <c r="AH1023" i="17" l="1"/>
  <c r="AF1023" i="17" s="1"/>
  <c r="AG1023" i="17"/>
  <c r="AE1023" i="17"/>
  <c r="AC1023" i="17" s="1"/>
  <c r="AD1023" i="17"/>
  <c r="AB1023" i="17"/>
  <c r="Z1023" i="17" s="1"/>
  <c r="AA1023" i="17"/>
  <c r="Y1023" i="17"/>
  <c r="W1023" i="17" s="1"/>
  <c r="X1023" i="17"/>
  <c r="S1031" i="17"/>
  <c r="U1023" i="17"/>
  <c r="S1032" i="17" s="1"/>
  <c r="V1023" i="17"/>
  <c r="T1023" i="17" s="1"/>
  <c r="U1024" i="17" s="1"/>
  <c r="Y1024" i="17" l="1"/>
  <c r="W1024" i="17" s="1"/>
  <c r="X1024" i="17"/>
  <c r="AA1024" i="17"/>
  <c r="AB1024" i="17"/>
  <c r="Z1024" i="17" s="1"/>
  <c r="AD1024" i="17"/>
  <c r="AE1024" i="17"/>
  <c r="AC1024" i="17" s="1"/>
  <c r="AG1024" i="17"/>
  <c r="AH1024" i="17"/>
  <c r="AF1024" i="17" s="1"/>
  <c r="V1024" i="17"/>
  <c r="T1024" i="17" s="1"/>
  <c r="AH1025" i="17" l="1"/>
  <c r="AF1025" i="17" s="1"/>
  <c r="AG1025" i="17"/>
  <c r="AE1025" i="17"/>
  <c r="AC1025" i="17" s="1"/>
  <c r="AD1025" i="17"/>
  <c r="AB1025" i="17"/>
  <c r="Z1025" i="17" s="1"/>
  <c r="AA1025" i="17"/>
  <c r="Y1025" i="17"/>
  <c r="W1025" i="17" s="1"/>
  <c r="X1025" i="17"/>
  <c r="S1033" i="17"/>
  <c r="U1025" i="17"/>
  <c r="S1034" i="17" s="1"/>
  <c r="V1025" i="17"/>
  <c r="T1025" i="17" s="1"/>
  <c r="V1026" i="17" s="1"/>
  <c r="T1026" i="17" s="1"/>
  <c r="X1026" i="17" l="1"/>
  <c r="Y1026" i="17"/>
  <c r="W1026" i="17" s="1"/>
  <c r="AA1026" i="17"/>
  <c r="AB1026" i="17"/>
  <c r="Z1026" i="17" s="1"/>
  <c r="AD1026" i="17"/>
  <c r="AE1026" i="17"/>
  <c r="AC1026" i="17" s="1"/>
  <c r="AG1026" i="17"/>
  <c r="AH1026" i="17"/>
  <c r="AF1026" i="17" s="1"/>
  <c r="U1027" i="17"/>
  <c r="U1026" i="17"/>
  <c r="S1035" i="17" s="1"/>
  <c r="V1027" i="17"/>
  <c r="AG1027" i="17" l="1"/>
  <c r="AH1027" i="17"/>
  <c r="AF1027" i="17" s="1"/>
  <c r="AD1027" i="17"/>
  <c r="AE1027" i="17"/>
  <c r="AC1027" i="17" s="1"/>
  <c r="AB1027" i="17"/>
  <c r="Z1027" i="17" s="1"/>
  <c r="AA1027" i="17"/>
  <c r="X1027" i="17"/>
  <c r="Y1027" i="17"/>
  <c r="W1027" i="17" s="1"/>
  <c r="S1036" i="17"/>
  <c r="T1027" i="17"/>
  <c r="U1028" i="17" s="1"/>
  <c r="X1028" i="17" l="1"/>
  <c r="Y1028" i="17"/>
  <c r="W1028" i="17" s="1"/>
  <c r="AB1028" i="17"/>
  <c r="Z1028" i="17" s="1"/>
  <c r="AA1028" i="17"/>
  <c r="AE1028" i="17"/>
  <c r="AC1028" i="17" s="1"/>
  <c r="AD1028" i="17"/>
  <c r="AG1028" i="17"/>
  <c r="AH1028" i="17"/>
  <c r="AF1028" i="17" s="1"/>
  <c r="V1028" i="17"/>
  <c r="T1028" i="17" s="1"/>
  <c r="U1029" i="17" s="1"/>
  <c r="AG1029" i="17" l="1"/>
  <c r="AH1029" i="17"/>
  <c r="AF1029" i="17" s="1"/>
  <c r="AE1029" i="17"/>
  <c r="AC1029" i="17" s="1"/>
  <c r="AD1029" i="17"/>
  <c r="AB1029" i="17"/>
  <c r="Z1029" i="17" s="1"/>
  <c r="AA1029" i="17"/>
  <c r="X1029" i="17"/>
  <c r="Y1029" i="17"/>
  <c r="W1029" i="17" s="1"/>
  <c r="S1037" i="17"/>
  <c r="V1029" i="17"/>
  <c r="T1029" i="17" s="1"/>
  <c r="U1030" i="17" s="1"/>
  <c r="X1030" i="17" l="1"/>
  <c r="Y1030" i="17"/>
  <c r="W1030" i="17" s="1"/>
  <c r="AA1030" i="17"/>
  <c r="AB1030" i="17"/>
  <c r="Z1030" i="17" s="1"/>
  <c r="AE1030" i="17"/>
  <c r="AC1030" i="17" s="1"/>
  <c r="AD1030" i="17"/>
  <c r="AH1030" i="17"/>
  <c r="AF1030" i="17" s="1"/>
  <c r="AG1030" i="17"/>
  <c r="S1038" i="17"/>
  <c r="V1030" i="17"/>
  <c r="T1030" i="17" s="1"/>
  <c r="U1031" i="17" s="1"/>
  <c r="AH1031" i="17" l="1"/>
  <c r="AF1031" i="17" s="1"/>
  <c r="AG1031" i="17"/>
  <c r="AD1031" i="17"/>
  <c r="AE1031" i="17"/>
  <c r="AC1031" i="17" s="1"/>
  <c r="AB1031" i="17"/>
  <c r="Z1031" i="17" s="1"/>
  <c r="AA1031" i="17"/>
  <c r="X1031" i="17"/>
  <c r="Y1031" i="17"/>
  <c r="W1031" i="17" s="1"/>
  <c r="S1039" i="17"/>
  <c r="V1031" i="17"/>
  <c r="T1031" i="17" s="1"/>
  <c r="U1032" i="17" s="1"/>
  <c r="X1032" i="17" l="1"/>
  <c r="Y1032" i="17"/>
  <c r="W1032" i="17" s="1"/>
  <c r="AA1032" i="17"/>
  <c r="AB1032" i="17"/>
  <c r="Z1032" i="17" s="1"/>
  <c r="AE1032" i="17"/>
  <c r="AC1032" i="17" s="1"/>
  <c r="AD1032" i="17"/>
  <c r="AH1032" i="17"/>
  <c r="AF1032" i="17" s="1"/>
  <c r="AG1032" i="17"/>
  <c r="S1040" i="17"/>
  <c r="V1032" i="17"/>
  <c r="T1032" i="17" s="1"/>
  <c r="U1033" i="17" s="1"/>
  <c r="AH1033" i="17" l="1"/>
  <c r="AF1033" i="17" s="1"/>
  <c r="AG1033" i="17"/>
  <c r="AE1033" i="17"/>
  <c r="AC1033" i="17" s="1"/>
  <c r="AD1033" i="17"/>
  <c r="AB1033" i="17"/>
  <c r="Z1033" i="17" s="1"/>
  <c r="AA1033" i="17"/>
  <c r="X1033" i="17"/>
  <c r="Y1033" i="17"/>
  <c r="W1033" i="17" s="1"/>
  <c r="S1041" i="17"/>
  <c r="V1033" i="17"/>
  <c r="T1033" i="17" s="1"/>
  <c r="U1034" i="17" s="1"/>
  <c r="X1034" i="17" l="1"/>
  <c r="Y1034" i="17"/>
  <c r="W1034" i="17" s="1"/>
  <c r="AB1034" i="17"/>
  <c r="Z1034" i="17" s="1"/>
  <c r="AA1034" i="17"/>
  <c r="AD1034" i="17"/>
  <c r="AE1034" i="17"/>
  <c r="AC1034" i="17" s="1"/>
  <c r="AH1034" i="17"/>
  <c r="AF1034" i="17" s="1"/>
  <c r="AG1034" i="17"/>
  <c r="S1042" i="17"/>
  <c r="V1034" i="17"/>
  <c r="T1034" i="17" s="1"/>
  <c r="U1035" i="17" s="1"/>
  <c r="AG1035" i="17" l="1"/>
  <c r="AH1035" i="17"/>
  <c r="AF1035" i="17" s="1"/>
  <c r="AE1035" i="17"/>
  <c r="AC1035" i="17" s="1"/>
  <c r="AD1035" i="17"/>
  <c r="AA1035" i="17"/>
  <c r="AB1035" i="17"/>
  <c r="Z1035" i="17" s="1"/>
  <c r="Y1035" i="17"/>
  <c r="W1035" i="17" s="1"/>
  <c r="X1035" i="17"/>
  <c r="S1043" i="17"/>
  <c r="V1035" i="17"/>
  <c r="T1035" i="17" s="1"/>
  <c r="U1036" i="17" s="1"/>
  <c r="Y1036" i="17" l="1"/>
  <c r="W1036" i="17" s="1"/>
  <c r="X1036" i="17"/>
  <c r="AB1036" i="17"/>
  <c r="Z1036" i="17" s="1"/>
  <c r="AA1036" i="17"/>
  <c r="AD1036" i="17"/>
  <c r="AE1036" i="17"/>
  <c r="AC1036" i="17" s="1"/>
  <c r="AH1036" i="17"/>
  <c r="AF1036" i="17" s="1"/>
  <c r="AG1036" i="17"/>
  <c r="S1044" i="17"/>
  <c r="V1036" i="17"/>
  <c r="T1036" i="17" s="1"/>
  <c r="U1037" i="17" s="1"/>
  <c r="AG1037" i="17" l="1"/>
  <c r="AH1037" i="17"/>
  <c r="AF1037" i="17" s="1"/>
  <c r="AE1037" i="17"/>
  <c r="AC1037" i="17" s="1"/>
  <c r="AD1037" i="17"/>
  <c r="AA1037" i="17"/>
  <c r="AB1037" i="17"/>
  <c r="Z1037" i="17" s="1"/>
  <c r="Y1037" i="17"/>
  <c r="W1037" i="17" s="1"/>
  <c r="X1037" i="17"/>
  <c r="S1045" i="17"/>
  <c r="V1037" i="17"/>
  <c r="T1037" i="17" s="1"/>
  <c r="Y1038" i="17" l="1"/>
  <c r="W1038" i="17" s="1"/>
  <c r="X1038" i="17"/>
  <c r="AA1038" i="17"/>
  <c r="AB1038" i="17"/>
  <c r="Z1038" i="17" s="1"/>
  <c r="AD1038" i="17"/>
  <c r="AE1038" i="17"/>
  <c r="AC1038" i="17" s="1"/>
  <c r="AH1038" i="17"/>
  <c r="AF1038" i="17" s="1"/>
  <c r="AG1038" i="17"/>
  <c r="S1046" i="17"/>
  <c r="V1038" i="17"/>
  <c r="T1038" i="17" s="1"/>
  <c r="U1039" i="17" s="1"/>
  <c r="U1038" i="17"/>
  <c r="S1047" i="17" s="1"/>
  <c r="AH1039" i="17" l="1"/>
  <c r="AF1039" i="17" s="1"/>
  <c r="AG1039" i="17"/>
  <c r="AE1039" i="17"/>
  <c r="AC1039" i="17" s="1"/>
  <c r="AD1039" i="17"/>
  <c r="AA1039" i="17"/>
  <c r="AB1039" i="17"/>
  <c r="Z1039" i="17" s="1"/>
  <c r="X1039" i="17"/>
  <c r="Y1039" i="17"/>
  <c r="W1039" i="17" s="1"/>
  <c r="V1039" i="17"/>
  <c r="T1039" i="17" s="1"/>
  <c r="U1040" i="17" s="1"/>
  <c r="AB1040" i="17" l="1"/>
  <c r="Z1040" i="17" s="1"/>
  <c r="AA1040" i="17"/>
  <c r="Y1040" i="17"/>
  <c r="W1040" i="17" s="1"/>
  <c r="X1040" i="17"/>
  <c r="AD1040" i="17"/>
  <c r="AE1040" i="17"/>
  <c r="AC1040" i="17" s="1"/>
  <c r="AG1040" i="17"/>
  <c r="AH1040" i="17"/>
  <c r="AF1040" i="17" s="1"/>
  <c r="S1048" i="17"/>
  <c r="V1040" i="17"/>
  <c r="T1040" i="17" s="1"/>
  <c r="V1041" i="17" s="1"/>
  <c r="T1041" i="17" s="1"/>
  <c r="AG1041" i="17" l="1"/>
  <c r="AH1041" i="17"/>
  <c r="AF1041" i="17" s="1"/>
  <c r="AD1041" i="17"/>
  <c r="AE1041" i="17"/>
  <c r="AC1041" i="17" s="1"/>
  <c r="Y1041" i="17"/>
  <c r="W1041" i="17" s="1"/>
  <c r="X1041" i="17"/>
  <c r="AB1041" i="17"/>
  <c r="Z1041" i="17" s="1"/>
  <c r="AA1041" i="17"/>
  <c r="S1049" i="17"/>
  <c r="U1042" i="17"/>
  <c r="U1041" i="17"/>
  <c r="S1050" i="17" s="1"/>
  <c r="V1042" i="17"/>
  <c r="AB1042" i="17" l="1"/>
  <c r="Z1042" i="17" s="1"/>
  <c r="AA1042" i="17"/>
  <c r="X1042" i="17"/>
  <c r="Y1042" i="17"/>
  <c r="W1042" i="17" s="1"/>
  <c r="AD1042" i="17"/>
  <c r="AE1042" i="17"/>
  <c r="AC1042" i="17" s="1"/>
  <c r="AG1042" i="17"/>
  <c r="AH1042" i="17"/>
  <c r="AF1042" i="17" s="1"/>
  <c r="S1051" i="17"/>
  <c r="T1042" i="17"/>
  <c r="U1043" i="17" s="1"/>
  <c r="AH1043" i="17" l="1"/>
  <c r="AF1043" i="17" s="1"/>
  <c r="AG1043" i="17"/>
  <c r="AE1043" i="17"/>
  <c r="AC1043" i="17" s="1"/>
  <c r="AD1043" i="17"/>
  <c r="X1043" i="17"/>
  <c r="Y1043" i="17"/>
  <c r="W1043" i="17" s="1"/>
  <c r="AA1043" i="17"/>
  <c r="AB1043" i="17"/>
  <c r="Z1043" i="17" s="1"/>
  <c r="V1043" i="17"/>
  <c r="T1043" i="17" s="1"/>
  <c r="U1044" i="17" s="1"/>
  <c r="Y1044" i="17" l="1"/>
  <c r="W1044" i="17" s="1"/>
  <c r="X1044" i="17"/>
  <c r="AB1044" i="17"/>
  <c r="Z1044" i="17" s="1"/>
  <c r="AA1044" i="17"/>
  <c r="AD1044" i="17"/>
  <c r="AE1044" i="17"/>
  <c r="AC1044" i="17" s="1"/>
  <c r="AG1044" i="17"/>
  <c r="AH1044" i="17"/>
  <c r="AF1044" i="17" s="1"/>
  <c r="S1052" i="17"/>
  <c r="V1044" i="17"/>
  <c r="T1044" i="17" s="1"/>
  <c r="U1045" i="17" s="1"/>
  <c r="AH1045" i="17" l="1"/>
  <c r="AF1045" i="17" s="1"/>
  <c r="AG1045" i="17"/>
  <c r="AD1045" i="17"/>
  <c r="AE1045" i="17"/>
  <c r="AC1045" i="17" s="1"/>
  <c r="AA1045" i="17"/>
  <c r="AB1045" i="17"/>
  <c r="Z1045" i="17" s="1"/>
  <c r="X1045" i="17"/>
  <c r="Y1045" i="17"/>
  <c r="W1045" i="17" s="1"/>
  <c r="S1053" i="17"/>
  <c r="V1045" i="17"/>
  <c r="T1045" i="17" s="1"/>
  <c r="X1046" i="17" l="1"/>
  <c r="Y1046" i="17"/>
  <c r="W1046" i="17" s="1"/>
  <c r="AB1046" i="17"/>
  <c r="Z1046" i="17" s="1"/>
  <c r="AA1046" i="17"/>
  <c r="AD1046" i="17"/>
  <c r="AE1046" i="17"/>
  <c r="AC1046" i="17" s="1"/>
  <c r="AG1046" i="17"/>
  <c r="AH1046" i="17"/>
  <c r="AF1046" i="17" s="1"/>
  <c r="S1054" i="17"/>
  <c r="U1046" i="17"/>
  <c r="S1055" i="17" s="1"/>
  <c r="V1046" i="17"/>
  <c r="T1046" i="17" s="1"/>
  <c r="AE1047" i="17" l="1"/>
  <c r="AC1047" i="17" s="1"/>
  <c r="AD1047" i="17"/>
  <c r="AG1047" i="17"/>
  <c r="AH1047" i="17"/>
  <c r="AF1047" i="17" s="1"/>
  <c r="AA1047" i="17"/>
  <c r="AB1047" i="17"/>
  <c r="Z1047" i="17" s="1"/>
  <c r="Y1047" i="17"/>
  <c r="W1047" i="17" s="1"/>
  <c r="X1047" i="17"/>
  <c r="U1047" i="17"/>
  <c r="S1056" i="17" s="1"/>
  <c r="V1047" i="17"/>
  <c r="T1047" i="17" s="1"/>
  <c r="U1048" i="17" s="1"/>
  <c r="AB1048" i="17" l="1"/>
  <c r="Z1048" i="17" s="1"/>
  <c r="AA1048" i="17"/>
  <c r="Y1048" i="17"/>
  <c r="W1048" i="17" s="1"/>
  <c r="X1048" i="17"/>
  <c r="AG1048" i="17"/>
  <c r="AH1048" i="17"/>
  <c r="AF1048" i="17" s="1"/>
  <c r="AD1048" i="17"/>
  <c r="AE1048" i="17"/>
  <c r="AC1048" i="17" s="1"/>
  <c r="V1048" i="17"/>
  <c r="T1048" i="17" s="1"/>
  <c r="AE1049" i="17" l="1"/>
  <c r="AC1049" i="17" s="1"/>
  <c r="AD1049" i="17"/>
  <c r="AH1049" i="17"/>
  <c r="AF1049" i="17" s="1"/>
  <c r="AG1049" i="17"/>
  <c r="Y1049" i="17"/>
  <c r="W1049" i="17" s="1"/>
  <c r="X1049" i="17"/>
  <c r="AB1049" i="17"/>
  <c r="Z1049" i="17" s="1"/>
  <c r="AA1049" i="17"/>
  <c r="S1057" i="17"/>
  <c r="U1049" i="17"/>
  <c r="S1058" i="17" s="1"/>
  <c r="V1049" i="17"/>
  <c r="T1049" i="17" s="1"/>
  <c r="AB1050" i="17" l="1"/>
  <c r="Z1050" i="17" s="1"/>
  <c r="AA1050" i="17"/>
  <c r="Y1050" i="17"/>
  <c r="W1050" i="17" s="1"/>
  <c r="X1050" i="17"/>
  <c r="AH1050" i="17"/>
  <c r="AF1050" i="17" s="1"/>
  <c r="AG1050" i="17"/>
  <c r="AE1050" i="17"/>
  <c r="AC1050" i="17" s="1"/>
  <c r="AD1050" i="17"/>
  <c r="U1050" i="17"/>
  <c r="S1059" i="17" s="1"/>
  <c r="V1050" i="17"/>
  <c r="T1050" i="17" s="1"/>
  <c r="U1051" i="17" s="1"/>
  <c r="AE1051" i="17" l="1"/>
  <c r="AC1051" i="17" s="1"/>
  <c r="AD1051" i="17"/>
  <c r="AG1051" i="17"/>
  <c r="AH1051" i="17"/>
  <c r="AF1051" i="17" s="1"/>
  <c r="X1051" i="17"/>
  <c r="Y1051" i="17"/>
  <c r="W1051" i="17" s="1"/>
  <c r="AA1051" i="17"/>
  <c r="AB1051" i="17"/>
  <c r="Z1051" i="17" s="1"/>
  <c r="V1051" i="17"/>
  <c r="T1051" i="17" s="1"/>
  <c r="Y1052" i="17" l="1"/>
  <c r="W1052" i="17" s="1"/>
  <c r="X1052" i="17"/>
  <c r="AB1052" i="17"/>
  <c r="Z1052" i="17" s="1"/>
  <c r="AA1052" i="17"/>
  <c r="AH1052" i="17"/>
  <c r="AF1052" i="17" s="1"/>
  <c r="AG1052" i="17"/>
  <c r="AE1052" i="17"/>
  <c r="AC1052" i="17" s="1"/>
  <c r="AD1052" i="17"/>
  <c r="S1060" i="17"/>
  <c r="U1052" i="17"/>
  <c r="S1061" i="17" s="1"/>
  <c r="V1052" i="17"/>
  <c r="T1052" i="17" s="1"/>
  <c r="U1053" i="17" s="1"/>
  <c r="AE1053" i="17" l="1"/>
  <c r="AC1053" i="17" s="1"/>
  <c r="AD1053" i="17"/>
  <c r="AH1053" i="17"/>
  <c r="AF1053" i="17" s="1"/>
  <c r="AG1053" i="17"/>
  <c r="AB1053" i="17"/>
  <c r="Z1053" i="17" s="1"/>
  <c r="AA1053" i="17"/>
  <c r="Y1053" i="17"/>
  <c r="W1053" i="17" s="1"/>
  <c r="X1053" i="17"/>
  <c r="V1053" i="17"/>
  <c r="T1053" i="17" s="1"/>
  <c r="U1054" i="17" s="1"/>
  <c r="Y1054" i="17" l="1"/>
  <c r="W1054" i="17" s="1"/>
  <c r="X1054" i="17"/>
  <c r="AB1054" i="17"/>
  <c r="Z1054" i="17" s="1"/>
  <c r="AA1054" i="17"/>
  <c r="AG1054" i="17"/>
  <c r="AH1054" i="17"/>
  <c r="AF1054" i="17" s="1"/>
  <c r="AE1054" i="17"/>
  <c r="AC1054" i="17" s="1"/>
  <c r="AD1054" i="17"/>
  <c r="S1062" i="17"/>
  <c r="V1054" i="17"/>
  <c r="T1054" i="17" s="1"/>
  <c r="U1055" i="17" s="1"/>
  <c r="AD1055" i="17" l="1"/>
  <c r="AE1055" i="17"/>
  <c r="AC1055" i="17" s="1"/>
  <c r="AH1055" i="17"/>
  <c r="AF1055" i="17" s="1"/>
  <c r="AG1055" i="17"/>
  <c r="AA1055" i="17"/>
  <c r="AB1055" i="17"/>
  <c r="Z1055" i="17" s="1"/>
  <c r="X1055" i="17"/>
  <c r="Y1055" i="17"/>
  <c r="W1055" i="17" s="1"/>
  <c r="S1063" i="17"/>
  <c r="V1055" i="17"/>
  <c r="T1055" i="17" s="1"/>
  <c r="U1056" i="17" s="1"/>
  <c r="Y1056" i="17" l="1"/>
  <c r="W1056" i="17" s="1"/>
  <c r="X1056" i="17"/>
  <c r="AB1056" i="17"/>
  <c r="Z1056" i="17" s="1"/>
  <c r="AA1056" i="17"/>
  <c r="AH1056" i="17"/>
  <c r="AF1056" i="17" s="1"/>
  <c r="AG1056" i="17"/>
  <c r="AE1056" i="17"/>
  <c r="AC1056" i="17" s="1"/>
  <c r="AD1056" i="17"/>
  <c r="S1064" i="17"/>
  <c r="V1056" i="17"/>
  <c r="T1056" i="17" s="1"/>
  <c r="U1057" i="17" s="1"/>
  <c r="AD1057" i="17" l="1"/>
  <c r="AE1057" i="17"/>
  <c r="AC1057" i="17" s="1"/>
  <c r="AG1057" i="17"/>
  <c r="AH1057" i="17"/>
  <c r="AF1057" i="17" s="1"/>
  <c r="AB1057" i="17"/>
  <c r="Z1057" i="17" s="1"/>
  <c r="AA1057" i="17"/>
  <c r="X1057" i="17"/>
  <c r="Y1057" i="17"/>
  <c r="W1057" i="17" s="1"/>
  <c r="S1065" i="17"/>
  <c r="V1057" i="17"/>
  <c r="T1057" i="17" s="1"/>
  <c r="X1058" i="17" l="1"/>
  <c r="Y1058" i="17"/>
  <c r="W1058" i="17" s="1"/>
  <c r="AB1058" i="17"/>
  <c r="Z1058" i="17" s="1"/>
  <c r="AA1058" i="17"/>
  <c r="AH1058" i="17"/>
  <c r="AF1058" i="17" s="1"/>
  <c r="AG1058" i="17"/>
  <c r="AE1058" i="17"/>
  <c r="AC1058" i="17" s="1"/>
  <c r="AD1058" i="17"/>
  <c r="S1066" i="17"/>
  <c r="U1058" i="17"/>
  <c r="S1067" i="17" s="1"/>
  <c r="V1058" i="17"/>
  <c r="T1058" i="17" s="1"/>
  <c r="U1059" i="17" s="1"/>
  <c r="AH1059" i="17" l="1"/>
  <c r="AF1059" i="17" s="1"/>
  <c r="AG1059" i="17"/>
  <c r="AB1059" i="17"/>
  <c r="Z1059" i="17" s="1"/>
  <c r="AA1059" i="17"/>
  <c r="Y1059" i="17"/>
  <c r="W1059" i="17" s="1"/>
  <c r="X1059" i="17"/>
  <c r="AD1059" i="17"/>
  <c r="AE1059" i="17"/>
  <c r="AC1059" i="17" s="1"/>
  <c r="V1059" i="17"/>
  <c r="T1059" i="17" s="1"/>
  <c r="AD1060" i="17" l="1"/>
  <c r="AE1060" i="17"/>
  <c r="AC1060" i="17" s="1"/>
  <c r="X1060" i="17"/>
  <c r="Y1060" i="17"/>
  <c r="W1060" i="17" s="1"/>
  <c r="AA1060" i="17"/>
  <c r="AB1060" i="17"/>
  <c r="Z1060" i="17" s="1"/>
  <c r="AH1060" i="17"/>
  <c r="AF1060" i="17" s="1"/>
  <c r="AG1060" i="17"/>
  <c r="S1068" i="17"/>
  <c r="U1060" i="17"/>
  <c r="S1069" i="17" s="1"/>
  <c r="V1060" i="17"/>
  <c r="T1060" i="17" s="1"/>
  <c r="AH1061" i="17" l="1"/>
  <c r="AF1061" i="17" s="1"/>
  <c r="AG1061" i="17"/>
  <c r="AB1061" i="17"/>
  <c r="Z1061" i="17" s="1"/>
  <c r="AA1061" i="17"/>
  <c r="X1061" i="17"/>
  <c r="Y1061" i="17"/>
  <c r="W1061" i="17" s="1"/>
  <c r="AE1061" i="17"/>
  <c r="AC1061" i="17" s="1"/>
  <c r="AD1061" i="17"/>
  <c r="U1061" i="17"/>
  <c r="S1070" i="17" s="1"/>
  <c r="V1061" i="17"/>
  <c r="T1061" i="17" s="1"/>
  <c r="U1062" i="17" s="1"/>
  <c r="AE1062" i="17" l="1"/>
  <c r="AC1062" i="17" s="1"/>
  <c r="AD1062" i="17"/>
  <c r="Y1062" i="17"/>
  <c r="W1062" i="17" s="1"/>
  <c r="X1062" i="17"/>
  <c r="AB1062" i="17"/>
  <c r="Z1062" i="17" s="1"/>
  <c r="AA1062" i="17"/>
  <c r="AG1062" i="17"/>
  <c r="AH1062" i="17"/>
  <c r="AF1062" i="17" s="1"/>
  <c r="V1062" i="17"/>
  <c r="T1062" i="17" s="1"/>
  <c r="U1063" i="17" s="1"/>
  <c r="AH1063" i="17" l="1"/>
  <c r="AF1063" i="17" s="1"/>
  <c r="AG1063" i="17"/>
  <c r="AB1063" i="17"/>
  <c r="Z1063" i="17" s="1"/>
  <c r="AA1063" i="17"/>
  <c r="Y1063" i="17"/>
  <c r="W1063" i="17" s="1"/>
  <c r="X1063" i="17"/>
  <c r="AE1063" i="17"/>
  <c r="AC1063" i="17" s="1"/>
  <c r="AD1063" i="17"/>
  <c r="S1071" i="17"/>
  <c r="V1063" i="17"/>
  <c r="T1063" i="17" s="1"/>
  <c r="AE1064" i="17" l="1"/>
  <c r="AC1064" i="17" s="1"/>
  <c r="AD1064" i="17"/>
  <c r="X1064" i="17"/>
  <c r="Y1064" i="17"/>
  <c r="W1064" i="17" s="1"/>
  <c r="AB1064" i="17"/>
  <c r="Z1064" i="17" s="1"/>
  <c r="AA1064" i="17"/>
  <c r="AH1064" i="17"/>
  <c r="AF1064" i="17" s="1"/>
  <c r="AG1064" i="17"/>
  <c r="S1072" i="17"/>
  <c r="U1064" i="17"/>
  <c r="S1073" i="17" s="1"/>
  <c r="V1064" i="17"/>
  <c r="T1064" i="17" s="1"/>
  <c r="AH1065" i="17" l="1"/>
  <c r="AF1065" i="17" s="1"/>
  <c r="AG1065" i="17"/>
  <c r="AB1065" i="17"/>
  <c r="Z1065" i="17" s="1"/>
  <c r="AA1065" i="17"/>
  <c r="X1065" i="17"/>
  <c r="Y1065" i="17"/>
  <c r="W1065" i="17" s="1"/>
  <c r="AE1065" i="17"/>
  <c r="AC1065" i="17" s="1"/>
  <c r="AD1065" i="17"/>
  <c r="U1065" i="17"/>
  <c r="S1074" i="17" s="1"/>
  <c r="V1065" i="17"/>
  <c r="T1065" i="17" s="1"/>
  <c r="U1066" i="17" s="1"/>
  <c r="AE1066" i="17" l="1"/>
  <c r="AC1066" i="17" s="1"/>
  <c r="AD1066" i="17"/>
  <c r="Y1066" i="17"/>
  <c r="W1066" i="17" s="1"/>
  <c r="X1066" i="17"/>
  <c r="AA1066" i="17"/>
  <c r="AB1066" i="17"/>
  <c r="Z1066" i="17" s="1"/>
  <c r="AH1066" i="17"/>
  <c r="AF1066" i="17" s="1"/>
  <c r="AG1066" i="17"/>
  <c r="V1066" i="17"/>
  <c r="T1066" i="17" s="1"/>
  <c r="U1067" i="17" s="1"/>
  <c r="AB1067" i="17" l="1"/>
  <c r="Z1067" i="17" s="1"/>
  <c r="AA1067" i="17"/>
  <c r="AH1067" i="17"/>
  <c r="AF1067" i="17" s="1"/>
  <c r="AG1067" i="17"/>
  <c r="X1067" i="17"/>
  <c r="Y1067" i="17"/>
  <c r="W1067" i="17" s="1"/>
  <c r="AD1067" i="17"/>
  <c r="AE1067" i="17"/>
  <c r="AC1067" i="17" s="1"/>
  <c r="S1075" i="17"/>
  <c r="V1067" i="17"/>
  <c r="T1067" i="17" s="1"/>
  <c r="AE1068" i="17" l="1"/>
  <c r="AC1068" i="17" s="1"/>
  <c r="AD1068" i="17"/>
  <c r="X1068" i="17"/>
  <c r="Y1068" i="17"/>
  <c r="W1068" i="17" s="1"/>
  <c r="AG1068" i="17"/>
  <c r="AH1068" i="17"/>
  <c r="AF1068" i="17" s="1"/>
  <c r="AB1068" i="17"/>
  <c r="Z1068" i="17" s="1"/>
  <c r="AA1068" i="17"/>
  <c r="S1076" i="17"/>
  <c r="U1068" i="17"/>
  <c r="S1077" i="17" s="1"/>
  <c r="V1068" i="17"/>
  <c r="T1068" i="17" s="1"/>
  <c r="U1069" i="17" s="1"/>
  <c r="AG1069" i="17" l="1"/>
  <c r="AH1069" i="17"/>
  <c r="AF1069" i="17" s="1"/>
  <c r="AB1069" i="17"/>
  <c r="Z1069" i="17" s="1"/>
  <c r="AA1069" i="17"/>
  <c r="Y1069" i="17"/>
  <c r="W1069" i="17" s="1"/>
  <c r="X1069" i="17"/>
  <c r="AE1069" i="17"/>
  <c r="AC1069" i="17" s="1"/>
  <c r="AD1069" i="17"/>
  <c r="V1069" i="17"/>
  <c r="T1069" i="17" s="1"/>
  <c r="AE1070" i="17" l="1"/>
  <c r="AC1070" i="17" s="1"/>
  <c r="AD1070" i="17"/>
  <c r="X1070" i="17"/>
  <c r="Y1070" i="17"/>
  <c r="W1070" i="17" s="1"/>
  <c r="AB1070" i="17"/>
  <c r="Z1070" i="17" s="1"/>
  <c r="AA1070" i="17"/>
  <c r="AH1070" i="17"/>
  <c r="AF1070" i="17" s="1"/>
  <c r="AG1070" i="17"/>
  <c r="S1078" i="17"/>
  <c r="U1070" i="17"/>
  <c r="S1079" i="17" s="1"/>
  <c r="V1070" i="17"/>
  <c r="T1070" i="17" s="1"/>
  <c r="U1071" i="17" s="1"/>
  <c r="AG1071" i="17" l="1"/>
  <c r="AH1071" i="17"/>
  <c r="AF1071" i="17" s="1"/>
  <c r="AB1071" i="17"/>
  <c r="Z1071" i="17" s="1"/>
  <c r="AA1071" i="17"/>
  <c r="X1071" i="17"/>
  <c r="Y1071" i="17"/>
  <c r="W1071" i="17" s="1"/>
  <c r="AE1071" i="17"/>
  <c r="AC1071" i="17" s="1"/>
  <c r="AD1071" i="17"/>
  <c r="V1071" i="17"/>
  <c r="T1071" i="17" s="1"/>
  <c r="U1072" i="17" s="1"/>
  <c r="Y1072" i="17" l="1"/>
  <c r="W1072" i="17" s="1"/>
  <c r="X1072" i="17"/>
  <c r="AE1072" i="17"/>
  <c r="AC1072" i="17" s="1"/>
  <c r="AD1072" i="17"/>
  <c r="AB1072" i="17"/>
  <c r="Z1072" i="17" s="1"/>
  <c r="AA1072" i="17"/>
  <c r="AH1072" i="17"/>
  <c r="AF1072" i="17" s="1"/>
  <c r="AG1072" i="17"/>
  <c r="S1080" i="17"/>
  <c r="V1072" i="17"/>
  <c r="T1072" i="17" s="1"/>
  <c r="AH1073" i="17" l="1"/>
  <c r="AF1073" i="17" s="1"/>
  <c r="AG1073" i="17"/>
  <c r="AB1073" i="17"/>
  <c r="Z1073" i="17" s="1"/>
  <c r="AA1073" i="17"/>
  <c r="AD1073" i="17"/>
  <c r="AE1073" i="17"/>
  <c r="AC1073" i="17" s="1"/>
  <c r="X1073" i="17"/>
  <c r="Y1073" i="17"/>
  <c r="W1073" i="17" s="1"/>
  <c r="S1081" i="17"/>
  <c r="U1073" i="17"/>
  <c r="S1082" i="17" s="1"/>
  <c r="V1073" i="17"/>
  <c r="T1073" i="17" s="1"/>
  <c r="U1074" i="17" s="1"/>
  <c r="Y1074" i="17" l="1"/>
  <c r="W1074" i="17" s="1"/>
  <c r="X1074" i="17"/>
  <c r="AD1074" i="17"/>
  <c r="AE1074" i="17"/>
  <c r="AC1074" i="17" s="1"/>
  <c r="AB1074" i="17"/>
  <c r="Z1074" i="17" s="1"/>
  <c r="AA1074" i="17"/>
  <c r="AG1074" i="17"/>
  <c r="AH1074" i="17"/>
  <c r="AF1074" i="17" s="1"/>
  <c r="V1074" i="17"/>
  <c r="T1074" i="17" s="1"/>
  <c r="AH1075" i="17" l="1"/>
  <c r="AF1075" i="17" s="1"/>
  <c r="AG1075" i="17"/>
  <c r="AA1075" i="17"/>
  <c r="AB1075" i="17"/>
  <c r="Z1075" i="17" s="1"/>
  <c r="AE1075" i="17"/>
  <c r="AC1075" i="17" s="1"/>
  <c r="AD1075" i="17"/>
  <c r="Y1075" i="17"/>
  <c r="W1075" i="17" s="1"/>
  <c r="X1075" i="17"/>
  <c r="S1083" i="17"/>
  <c r="U1075" i="17"/>
  <c r="S1084" i="17" s="1"/>
  <c r="V1075" i="17"/>
  <c r="T1075" i="17" s="1"/>
  <c r="U1076" i="17" s="1"/>
  <c r="Y1076" i="17" l="1"/>
  <c r="W1076" i="17" s="1"/>
  <c r="X1076" i="17"/>
  <c r="AD1076" i="17"/>
  <c r="AE1076" i="17"/>
  <c r="AC1076" i="17" s="1"/>
  <c r="AA1076" i="17"/>
  <c r="AB1076" i="17"/>
  <c r="Z1076" i="17" s="1"/>
  <c r="AH1076" i="17"/>
  <c r="AF1076" i="17" s="1"/>
  <c r="AG1076" i="17"/>
  <c r="V1076" i="17"/>
  <c r="T1076" i="17" s="1"/>
  <c r="V1077" i="17" s="1"/>
  <c r="AA1077" i="17" l="1"/>
  <c r="AB1077" i="17"/>
  <c r="Z1077" i="17" s="1"/>
  <c r="AH1077" i="17"/>
  <c r="AF1077" i="17" s="1"/>
  <c r="AG1077" i="17"/>
  <c r="AE1077" i="17"/>
  <c r="AC1077" i="17" s="1"/>
  <c r="AD1077" i="17"/>
  <c r="Y1077" i="17"/>
  <c r="W1077" i="17" s="1"/>
  <c r="X1077" i="17"/>
  <c r="S1085" i="17"/>
  <c r="U1077" i="17"/>
  <c r="S1086" i="17" s="1"/>
  <c r="T1077" i="17"/>
  <c r="U1078" i="17" s="1"/>
  <c r="Y1078" i="17" l="1"/>
  <c r="W1078" i="17" s="1"/>
  <c r="X1078" i="17"/>
  <c r="AD1078" i="17"/>
  <c r="AE1078" i="17"/>
  <c r="AC1078" i="17" s="1"/>
  <c r="AH1078" i="17"/>
  <c r="AF1078" i="17" s="1"/>
  <c r="AG1078" i="17"/>
  <c r="AB1078" i="17"/>
  <c r="Z1078" i="17" s="1"/>
  <c r="AA1078" i="17"/>
  <c r="V1078" i="17"/>
  <c r="S1087" i="17" s="1"/>
  <c r="T1078" i="17" l="1"/>
  <c r="U1079" i="17" s="1"/>
  <c r="AA1079" i="17"/>
  <c r="AB1079" i="17"/>
  <c r="Z1079" i="17" s="1"/>
  <c r="AH1079" i="17"/>
  <c r="AF1079" i="17" s="1"/>
  <c r="AG1079" i="17"/>
  <c r="AE1079" i="17"/>
  <c r="AC1079" i="17" s="1"/>
  <c r="AD1079" i="17"/>
  <c r="X1079" i="17"/>
  <c r="Y1079" i="17"/>
  <c r="W1079" i="17" s="1"/>
  <c r="V1079" i="17"/>
  <c r="T1079" i="17" s="1"/>
  <c r="AE1080" i="17" l="1"/>
  <c r="AC1080" i="17" s="1"/>
  <c r="AD1080" i="17"/>
  <c r="Y1080" i="17"/>
  <c r="W1080" i="17" s="1"/>
  <c r="X1080" i="17"/>
  <c r="AG1080" i="17"/>
  <c r="AH1080" i="17"/>
  <c r="AF1080" i="17" s="1"/>
  <c r="AB1080" i="17"/>
  <c r="Z1080" i="17" s="1"/>
  <c r="AA1080" i="17"/>
  <c r="S1088" i="17"/>
  <c r="U1080" i="17"/>
  <c r="S1089" i="17" s="1"/>
  <c r="V1080" i="17"/>
  <c r="T1080" i="17" s="1"/>
  <c r="U1081" i="17" s="1"/>
  <c r="AB1081" i="17" l="1"/>
  <c r="Z1081" i="17" s="1"/>
  <c r="AA1081" i="17"/>
  <c r="AG1081" i="17"/>
  <c r="AH1081" i="17"/>
  <c r="AF1081" i="17" s="1"/>
  <c r="Y1081" i="17"/>
  <c r="W1081" i="17" s="1"/>
  <c r="X1081" i="17"/>
  <c r="AE1081" i="17"/>
  <c r="AC1081" i="17" s="1"/>
  <c r="AD1081" i="17"/>
  <c r="V1081" i="17"/>
  <c r="T1081" i="17" s="1"/>
  <c r="U1082" i="17" s="1"/>
  <c r="AE1082" i="17" l="1"/>
  <c r="AC1082" i="17" s="1"/>
  <c r="AD1082" i="17"/>
  <c r="X1082" i="17"/>
  <c r="Y1082" i="17"/>
  <c r="W1082" i="17" s="1"/>
  <c r="AG1082" i="17"/>
  <c r="AH1082" i="17"/>
  <c r="AF1082" i="17" s="1"/>
  <c r="AB1082" i="17"/>
  <c r="Z1082" i="17" s="1"/>
  <c r="AA1082" i="17"/>
  <c r="S1090" i="17"/>
  <c r="V1082" i="17"/>
  <c r="T1082" i="17" s="1"/>
  <c r="AB1083" i="17" l="1"/>
  <c r="Z1083" i="17" s="1"/>
  <c r="AA1083" i="17"/>
  <c r="AG1083" i="17"/>
  <c r="AH1083" i="17"/>
  <c r="AF1083" i="17" s="1"/>
  <c r="X1083" i="17"/>
  <c r="Y1083" i="17"/>
  <c r="W1083" i="17" s="1"/>
  <c r="AD1083" i="17"/>
  <c r="AE1083" i="17"/>
  <c r="AC1083" i="17" s="1"/>
  <c r="S1091" i="17"/>
  <c r="U1083" i="17"/>
  <c r="V1083" i="17"/>
  <c r="T1083" i="17" s="1"/>
  <c r="AE1084" i="17" l="1"/>
  <c r="AC1084" i="17" s="1"/>
  <c r="AD1084" i="17"/>
  <c r="Y1084" i="17"/>
  <c r="W1084" i="17" s="1"/>
  <c r="X1084" i="17"/>
  <c r="AG1084" i="17"/>
  <c r="AH1084" i="17"/>
  <c r="AF1084" i="17" s="1"/>
  <c r="AB1084" i="17"/>
  <c r="Z1084" i="17" s="1"/>
  <c r="AA1084" i="17"/>
  <c r="S1092" i="17"/>
  <c r="U1084" i="17"/>
  <c r="S1093" i="17" s="1"/>
  <c r="V1084" i="17"/>
  <c r="T1084" i="17" s="1"/>
  <c r="AB1085" i="17" l="1"/>
  <c r="Z1085" i="17" s="1"/>
  <c r="AA1085" i="17"/>
  <c r="AG1085" i="17"/>
  <c r="AH1085" i="17"/>
  <c r="AF1085" i="17" s="1"/>
  <c r="Y1085" i="17"/>
  <c r="W1085" i="17" s="1"/>
  <c r="X1085" i="17"/>
  <c r="AE1085" i="17"/>
  <c r="AC1085" i="17" s="1"/>
  <c r="AD1085" i="17"/>
  <c r="U1085" i="17"/>
  <c r="S1094" i="17" s="1"/>
  <c r="V1085" i="17"/>
  <c r="T1085" i="17" s="1"/>
  <c r="AD1086" i="17" l="1"/>
  <c r="AE1086" i="17"/>
  <c r="AC1086" i="17" s="1"/>
  <c r="Y1086" i="17"/>
  <c r="W1086" i="17" s="1"/>
  <c r="X1086" i="17"/>
  <c r="AH1086" i="17"/>
  <c r="AF1086" i="17" s="1"/>
  <c r="AG1086" i="17"/>
  <c r="AB1086" i="17"/>
  <c r="Z1086" i="17" s="1"/>
  <c r="AA1086" i="17"/>
  <c r="U1086" i="17"/>
  <c r="S1095" i="17" s="1"/>
  <c r="V1086" i="17"/>
  <c r="T1086" i="17" s="1"/>
  <c r="U1087" i="17" s="1"/>
  <c r="AA1087" i="17" l="1"/>
  <c r="AB1087" i="17"/>
  <c r="Z1087" i="17" s="1"/>
  <c r="AG1087" i="17"/>
  <c r="AH1087" i="17"/>
  <c r="AF1087" i="17" s="1"/>
  <c r="Y1087" i="17"/>
  <c r="W1087" i="17" s="1"/>
  <c r="X1087" i="17"/>
  <c r="AE1087" i="17"/>
  <c r="AC1087" i="17" s="1"/>
  <c r="AD1087" i="17"/>
  <c r="V1087" i="17"/>
  <c r="T1087" i="17" s="1"/>
  <c r="AD1088" i="17" l="1"/>
  <c r="AE1088" i="17"/>
  <c r="AC1088" i="17" s="1"/>
  <c r="X1088" i="17"/>
  <c r="Y1088" i="17"/>
  <c r="W1088" i="17" s="1"/>
  <c r="AG1088" i="17"/>
  <c r="AH1088" i="17"/>
  <c r="AF1088" i="17" s="1"/>
  <c r="AB1088" i="17"/>
  <c r="Z1088" i="17" s="1"/>
  <c r="AA1088" i="17"/>
  <c r="S1096" i="17"/>
  <c r="U1088" i="17"/>
  <c r="S1097" i="17" s="1"/>
  <c r="V1088" i="17"/>
  <c r="T1088" i="17" s="1"/>
  <c r="AH1089" i="17" l="1"/>
  <c r="AF1089" i="17" s="1"/>
  <c r="AG1089" i="17"/>
  <c r="AA1089" i="17"/>
  <c r="AB1089" i="17"/>
  <c r="Z1089" i="17" s="1"/>
  <c r="X1089" i="17"/>
  <c r="Y1089" i="17"/>
  <c r="W1089" i="17" s="1"/>
  <c r="AE1089" i="17"/>
  <c r="AC1089" i="17" s="1"/>
  <c r="AD1089" i="17"/>
  <c r="U1089" i="17"/>
  <c r="S1098" i="17" s="1"/>
  <c r="V1089" i="17"/>
  <c r="T1089" i="17" s="1"/>
  <c r="U1090" i="17" s="1"/>
  <c r="AE1090" i="17" l="1"/>
  <c r="AC1090" i="17" s="1"/>
  <c r="AD1090" i="17"/>
  <c r="Y1090" i="17"/>
  <c r="W1090" i="17" s="1"/>
  <c r="X1090" i="17"/>
  <c r="AB1090" i="17"/>
  <c r="Z1090" i="17" s="1"/>
  <c r="AA1090" i="17"/>
  <c r="AG1090" i="17"/>
  <c r="AH1090" i="17"/>
  <c r="AF1090" i="17" s="1"/>
  <c r="V1090" i="17"/>
  <c r="T1090" i="17" s="1"/>
  <c r="AH1091" i="17" l="1"/>
  <c r="AF1091" i="17" s="1"/>
  <c r="AG1091" i="17"/>
  <c r="AB1091" i="17"/>
  <c r="Z1091" i="17" s="1"/>
  <c r="AA1091" i="17"/>
  <c r="Y1091" i="17"/>
  <c r="W1091" i="17" s="1"/>
  <c r="X1091" i="17"/>
  <c r="AE1091" i="17"/>
  <c r="AC1091" i="17" s="1"/>
  <c r="AD1091" i="17"/>
  <c r="S1099" i="17"/>
  <c r="U1091" i="17"/>
  <c r="S1100" i="17" s="1"/>
  <c r="V1091" i="17"/>
  <c r="T1091" i="17" s="1"/>
  <c r="AD1092" i="17" l="1"/>
  <c r="AE1092" i="17"/>
  <c r="AC1092" i="17" s="1"/>
  <c r="Y1092" i="17"/>
  <c r="W1092" i="17" s="1"/>
  <c r="X1092" i="17"/>
  <c r="AB1092" i="17"/>
  <c r="Z1092" i="17" s="1"/>
  <c r="AA1092" i="17"/>
  <c r="AG1092" i="17"/>
  <c r="AH1092" i="17"/>
  <c r="AF1092" i="17" s="1"/>
  <c r="U1092" i="17"/>
  <c r="S1101" i="17" s="1"/>
  <c r="V1092" i="17"/>
  <c r="T1092" i="17" s="1"/>
  <c r="U1093" i="17" s="1"/>
  <c r="AG1093" i="17" l="1"/>
  <c r="AH1093" i="17"/>
  <c r="AF1093" i="17" s="1"/>
  <c r="AA1093" i="17"/>
  <c r="AB1093" i="17"/>
  <c r="Z1093" i="17" s="1"/>
  <c r="Y1093" i="17"/>
  <c r="W1093" i="17" s="1"/>
  <c r="X1093" i="17"/>
  <c r="AD1093" i="17"/>
  <c r="AE1093" i="17"/>
  <c r="AC1093" i="17" s="1"/>
  <c r="V1093" i="17"/>
  <c r="T1093" i="17" s="1"/>
  <c r="U1094" i="17" s="1"/>
  <c r="AD1094" i="17" l="1"/>
  <c r="AE1094" i="17"/>
  <c r="AC1094" i="17" s="1"/>
  <c r="X1094" i="17"/>
  <c r="Y1094" i="17"/>
  <c r="W1094" i="17" s="1"/>
  <c r="AB1094" i="17"/>
  <c r="Z1094" i="17" s="1"/>
  <c r="AA1094" i="17"/>
  <c r="AH1094" i="17"/>
  <c r="AF1094" i="17" s="1"/>
  <c r="AG1094" i="17"/>
  <c r="S1102" i="17"/>
  <c r="V1094" i="17"/>
  <c r="T1094" i="17" s="1"/>
  <c r="AH1095" i="17" l="1"/>
  <c r="AF1095" i="17" s="1"/>
  <c r="AG1095" i="17"/>
  <c r="AA1095" i="17"/>
  <c r="AB1095" i="17"/>
  <c r="Z1095" i="17" s="1"/>
  <c r="X1095" i="17"/>
  <c r="Y1095" i="17"/>
  <c r="W1095" i="17" s="1"/>
  <c r="AD1095" i="17"/>
  <c r="AE1095" i="17"/>
  <c r="AC1095" i="17" s="1"/>
  <c r="S1103" i="17"/>
  <c r="U1095" i="17"/>
  <c r="S1104" i="17" s="1"/>
  <c r="V1095" i="17"/>
  <c r="T1095" i="17" s="1"/>
  <c r="U1096" i="17" s="1"/>
  <c r="AE1096" i="17" l="1"/>
  <c r="AC1096" i="17" s="1"/>
  <c r="AD1096" i="17"/>
  <c r="X1096" i="17"/>
  <c r="Y1096" i="17"/>
  <c r="W1096" i="17" s="1"/>
  <c r="AB1096" i="17"/>
  <c r="Z1096" i="17" s="1"/>
  <c r="AA1096" i="17"/>
  <c r="AG1096" i="17"/>
  <c r="AH1096" i="17"/>
  <c r="AF1096" i="17" s="1"/>
  <c r="V1096" i="17"/>
  <c r="T1096" i="17" s="1"/>
  <c r="U1097" i="17" s="1"/>
  <c r="AH1097" i="17" l="1"/>
  <c r="AF1097" i="17" s="1"/>
  <c r="AG1097" i="17"/>
  <c r="AB1097" i="17"/>
  <c r="Z1097" i="17" s="1"/>
  <c r="AA1097" i="17"/>
  <c r="Y1097" i="17"/>
  <c r="W1097" i="17" s="1"/>
  <c r="X1097" i="17"/>
  <c r="AD1097" i="17"/>
  <c r="AE1097" i="17"/>
  <c r="AC1097" i="17" s="1"/>
  <c r="S1105" i="17"/>
  <c r="V1097" i="17"/>
  <c r="T1097" i="17" s="1"/>
  <c r="U1098" i="17" s="1"/>
  <c r="AE1098" i="17" l="1"/>
  <c r="AC1098" i="17" s="1"/>
  <c r="AD1098" i="17"/>
  <c r="Y1098" i="17"/>
  <c r="W1098" i="17" s="1"/>
  <c r="X1098" i="17"/>
  <c r="AB1098" i="17"/>
  <c r="Z1098" i="17" s="1"/>
  <c r="AA1098" i="17"/>
  <c r="AH1098" i="17"/>
  <c r="AF1098" i="17" s="1"/>
  <c r="AG1098" i="17"/>
  <c r="S1106" i="17"/>
  <c r="V1098" i="17"/>
  <c r="T1098" i="17" s="1"/>
  <c r="U1099" i="17" s="1"/>
  <c r="AG1099" i="17" l="1"/>
  <c r="AH1099" i="17"/>
  <c r="AF1099" i="17" s="1"/>
  <c r="AA1099" i="17"/>
  <c r="AB1099" i="17"/>
  <c r="Z1099" i="17" s="1"/>
  <c r="X1099" i="17"/>
  <c r="Y1099" i="17"/>
  <c r="W1099" i="17" s="1"/>
  <c r="AE1099" i="17"/>
  <c r="AC1099" i="17" s="1"/>
  <c r="AD1099" i="17"/>
  <c r="S1107" i="17"/>
  <c r="V1099" i="17"/>
  <c r="T1099" i="17" s="1"/>
  <c r="AE1100" i="17" l="1"/>
  <c r="AC1100" i="17" s="1"/>
  <c r="AD1100" i="17"/>
  <c r="X1100" i="17"/>
  <c r="Y1100" i="17"/>
  <c r="W1100" i="17" s="1"/>
  <c r="AB1100" i="17"/>
  <c r="Z1100" i="17" s="1"/>
  <c r="AA1100" i="17"/>
  <c r="AH1100" i="17"/>
  <c r="AF1100" i="17" s="1"/>
  <c r="AG1100" i="17"/>
  <c r="S1108" i="17"/>
  <c r="U1100" i="17"/>
  <c r="V1100" i="17"/>
  <c r="T1100" i="17" s="1"/>
  <c r="U1101" i="17" s="1"/>
  <c r="AA1101" i="17" l="1"/>
  <c r="AB1101" i="17"/>
  <c r="Z1101" i="17" s="1"/>
  <c r="AH1101" i="17"/>
  <c r="AF1101" i="17" s="1"/>
  <c r="AG1101" i="17"/>
  <c r="Y1101" i="17"/>
  <c r="W1101" i="17" s="1"/>
  <c r="X1101" i="17"/>
  <c r="AE1101" i="17"/>
  <c r="AC1101" i="17" s="1"/>
  <c r="AD1101" i="17"/>
  <c r="S1109" i="17"/>
  <c r="V1101" i="17"/>
  <c r="T1101" i="17" s="1"/>
  <c r="U1102" i="17" s="1"/>
  <c r="AD1102" i="17" l="1"/>
  <c r="AE1102" i="17"/>
  <c r="AC1102" i="17" s="1"/>
  <c r="Y1102" i="17"/>
  <c r="W1102" i="17" s="1"/>
  <c r="X1102" i="17"/>
  <c r="AG1102" i="17"/>
  <c r="AH1102" i="17"/>
  <c r="AF1102" i="17" s="1"/>
  <c r="AA1102" i="17"/>
  <c r="AB1102" i="17"/>
  <c r="Z1102" i="17" s="1"/>
  <c r="S1110" i="17"/>
  <c r="V1102" i="17"/>
  <c r="T1102" i="17" s="1"/>
  <c r="U1103" i="17" s="1"/>
  <c r="AA1103" i="17" l="1"/>
  <c r="AB1103" i="17"/>
  <c r="Z1103" i="17" s="1"/>
  <c r="AH1103" i="17"/>
  <c r="AF1103" i="17" s="1"/>
  <c r="AG1103" i="17"/>
  <c r="X1103" i="17"/>
  <c r="Y1103" i="17"/>
  <c r="W1103" i="17" s="1"/>
  <c r="AD1103" i="17"/>
  <c r="AE1103" i="17"/>
  <c r="AC1103" i="17" s="1"/>
  <c r="S1111" i="17"/>
  <c r="V1103" i="17"/>
  <c r="T1103" i="17" s="1"/>
  <c r="AE1104" i="17" l="1"/>
  <c r="AC1104" i="17" s="1"/>
  <c r="AD1104" i="17"/>
  <c r="Y1104" i="17"/>
  <c r="W1104" i="17" s="1"/>
  <c r="X1104" i="17"/>
  <c r="AG1104" i="17"/>
  <c r="AH1104" i="17"/>
  <c r="AF1104" i="17" s="1"/>
  <c r="AB1104" i="17"/>
  <c r="Z1104" i="17" s="1"/>
  <c r="AA1104" i="17"/>
  <c r="S1112" i="17"/>
  <c r="U1104" i="17"/>
  <c r="S1113" i="17" s="1"/>
  <c r="V1104" i="17"/>
  <c r="T1104" i="17" s="1"/>
  <c r="AA1105" i="17" l="1"/>
  <c r="AB1105" i="17"/>
  <c r="Z1105" i="17" s="1"/>
  <c r="AG1105" i="17"/>
  <c r="AH1105" i="17"/>
  <c r="AF1105" i="17" s="1"/>
  <c r="Y1105" i="17"/>
  <c r="W1105" i="17" s="1"/>
  <c r="X1105" i="17"/>
  <c r="AD1105" i="17"/>
  <c r="AE1105" i="17"/>
  <c r="AC1105" i="17" s="1"/>
  <c r="U1105" i="17"/>
  <c r="S1114" i="17" s="1"/>
  <c r="V1105" i="17"/>
  <c r="T1105" i="17" s="1"/>
  <c r="AD1106" i="17" l="1"/>
  <c r="AE1106" i="17"/>
  <c r="AC1106" i="17" s="1"/>
  <c r="Y1106" i="17"/>
  <c r="W1106" i="17" s="1"/>
  <c r="X1106" i="17"/>
  <c r="AH1106" i="17"/>
  <c r="AF1106" i="17" s="1"/>
  <c r="AG1106" i="17"/>
  <c r="AB1106" i="17"/>
  <c r="Z1106" i="17" s="1"/>
  <c r="AA1106" i="17"/>
  <c r="U1106" i="17"/>
  <c r="S1115" i="17" s="1"/>
  <c r="V1106" i="17"/>
  <c r="T1106" i="17" s="1"/>
  <c r="U1107" i="17" s="1"/>
  <c r="AB1107" i="17" l="1"/>
  <c r="Z1107" i="17" s="1"/>
  <c r="AA1107" i="17"/>
  <c r="AG1107" i="17"/>
  <c r="AH1107" i="17"/>
  <c r="AF1107" i="17" s="1"/>
  <c r="Y1107" i="17"/>
  <c r="W1107" i="17" s="1"/>
  <c r="X1107" i="17"/>
  <c r="AE1107" i="17"/>
  <c r="AC1107" i="17" s="1"/>
  <c r="AD1107" i="17"/>
  <c r="V1107" i="17"/>
  <c r="T1107" i="17" s="1"/>
  <c r="U1108" i="17" s="1"/>
  <c r="AD1108" i="17" l="1"/>
  <c r="AE1108" i="17"/>
  <c r="AC1108" i="17" s="1"/>
  <c r="Y1108" i="17"/>
  <c r="W1108" i="17" s="1"/>
  <c r="X1108" i="17"/>
  <c r="AH1108" i="17"/>
  <c r="AF1108" i="17" s="1"/>
  <c r="AG1108" i="17"/>
  <c r="AB1108" i="17"/>
  <c r="Z1108" i="17" s="1"/>
  <c r="AA1108" i="17"/>
  <c r="S1116" i="17"/>
  <c r="V1108" i="17"/>
  <c r="T1108" i="17" s="1"/>
  <c r="U1109" i="17" s="1"/>
  <c r="AB1109" i="17" l="1"/>
  <c r="Z1109" i="17" s="1"/>
  <c r="AA1109" i="17"/>
  <c r="AH1109" i="17"/>
  <c r="AF1109" i="17" s="1"/>
  <c r="AG1109" i="17"/>
  <c r="Y1109" i="17"/>
  <c r="W1109" i="17" s="1"/>
  <c r="X1109" i="17"/>
  <c r="AD1109" i="17"/>
  <c r="AE1109" i="17"/>
  <c r="AC1109" i="17" s="1"/>
  <c r="S1117" i="17"/>
  <c r="V1109" i="17"/>
  <c r="T1109" i="17" s="1"/>
  <c r="AE1110" i="17" l="1"/>
  <c r="AC1110" i="17" s="1"/>
  <c r="AD1110" i="17"/>
  <c r="X1110" i="17"/>
  <c r="Y1110" i="17"/>
  <c r="W1110" i="17" s="1"/>
  <c r="AG1110" i="17"/>
  <c r="AH1110" i="17"/>
  <c r="AF1110" i="17" s="1"/>
  <c r="AB1110" i="17"/>
  <c r="Z1110" i="17" s="1"/>
  <c r="AA1110" i="17"/>
  <c r="S1118" i="17"/>
  <c r="U1110" i="17"/>
  <c r="V1110" i="17"/>
  <c r="T1110" i="17" s="1"/>
  <c r="AA1111" i="17" l="1"/>
  <c r="AB1111" i="17"/>
  <c r="Z1111" i="17" s="1"/>
  <c r="AG1111" i="17"/>
  <c r="AH1111" i="17"/>
  <c r="AF1111" i="17" s="1"/>
  <c r="X1111" i="17"/>
  <c r="Y1111" i="17"/>
  <c r="W1111" i="17" s="1"/>
  <c r="AE1111" i="17"/>
  <c r="AC1111" i="17" s="1"/>
  <c r="AD1111" i="17"/>
  <c r="S1119" i="17"/>
  <c r="U1111" i="17"/>
  <c r="S1120" i="17" s="1"/>
  <c r="V1111" i="17"/>
  <c r="T1111" i="17" s="1"/>
  <c r="U1112" i="17" s="1"/>
  <c r="AD1112" i="17" l="1"/>
  <c r="AE1112" i="17"/>
  <c r="AC1112" i="17" s="1"/>
  <c r="X1112" i="17"/>
  <c r="Y1112" i="17"/>
  <c r="W1112" i="17" s="1"/>
  <c r="AH1112" i="17"/>
  <c r="AF1112" i="17" s="1"/>
  <c r="AG1112" i="17"/>
  <c r="AB1112" i="17"/>
  <c r="Z1112" i="17" s="1"/>
  <c r="AA1112" i="17"/>
  <c r="V1112" i="17"/>
  <c r="T1112" i="17" s="1"/>
  <c r="U1113" i="17" s="1"/>
  <c r="AA1113" i="17" l="1"/>
  <c r="AB1113" i="17"/>
  <c r="Z1113" i="17" s="1"/>
  <c r="AH1113" i="17"/>
  <c r="AF1113" i="17" s="1"/>
  <c r="AG1113" i="17"/>
  <c r="X1113" i="17"/>
  <c r="Y1113" i="17"/>
  <c r="W1113" i="17" s="1"/>
  <c r="AD1113" i="17"/>
  <c r="AE1113" i="17"/>
  <c r="AC1113" i="17" s="1"/>
  <c r="S1121" i="17"/>
  <c r="V1113" i="17"/>
  <c r="T1113" i="17" s="1"/>
  <c r="U1114" i="17" s="1"/>
  <c r="AE1114" i="17" l="1"/>
  <c r="AC1114" i="17" s="1"/>
  <c r="AD1114" i="17"/>
  <c r="Y1114" i="17"/>
  <c r="W1114" i="17" s="1"/>
  <c r="X1114" i="17"/>
  <c r="AH1114" i="17"/>
  <c r="AF1114" i="17" s="1"/>
  <c r="AG1114" i="17"/>
  <c r="AB1114" i="17"/>
  <c r="Z1114" i="17" s="1"/>
  <c r="AA1114" i="17"/>
  <c r="S1122" i="17"/>
  <c r="V1114" i="17"/>
  <c r="T1114" i="17" s="1"/>
  <c r="U1115" i="17" s="1"/>
  <c r="AA1115" i="17" l="1"/>
  <c r="AB1115" i="17"/>
  <c r="Z1115" i="17" s="1"/>
  <c r="AH1115" i="17"/>
  <c r="AF1115" i="17" s="1"/>
  <c r="AG1115" i="17"/>
  <c r="Y1115" i="17"/>
  <c r="W1115" i="17" s="1"/>
  <c r="X1115" i="17"/>
  <c r="AE1115" i="17"/>
  <c r="AC1115" i="17" s="1"/>
  <c r="AD1115" i="17"/>
  <c r="S1123" i="17"/>
  <c r="V1115" i="17"/>
  <c r="T1115" i="17" s="1"/>
  <c r="U1116" i="17" s="1"/>
  <c r="AE1116" i="17" l="1"/>
  <c r="AC1116" i="17" s="1"/>
  <c r="AD1116" i="17"/>
  <c r="Y1116" i="17"/>
  <c r="W1116" i="17" s="1"/>
  <c r="X1116" i="17"/>
  <c r="AG1116" i="17"/>
  <c r="AH1116" i="17"/>
  <c r="AF1116" i="17" s="1"/>
  <c r="AB1116" i="17"/>
  <c r="Z1116" i="17" s="1"/>
  <c r="AA1116" i="17"/>
  <c r="S1124" i="17"/>
  <c r="V1116" i="17"/>
  <c r="T1116" i="17" s="1"/>
  <c r="AA1117" i="17" l="1"/>
  <c r="AB1117" i="17"/>
  <c r="Z1117" i="17" s="1"/>
  <c r="AH1117" i="17"/>
  <c r="AF1117" i="17" s="1"/>
  <c r="AG1117" i="17"/>
  <c r="X1117" i="17"/>
  <c r="Y1117" i="17"/>
  <c r="W1117" i="17" s="1"/>
  <c r="AE1117" i="17"/>
  <c r="AC1117" i="17" s="1"/>
  <c r="AD1117" i="17"/>
  <c r="S1125" i="17"/>
  <c r="U1117" i="17"/>
  <c r="V1117" i="17"/>
  <c r="T1117" i="17" s="1"/>
  <c r="U1118" i="17" s="1"/>
  <c r="AD1118" i="17" l="1"/>
  <c r="AE1118" i="17"/>
  <c r="AC1118" i="17" s="1"/>
  <c r="Y1118" i="17"/>
  <c r="W1118" i="17" s="1"/>
  <c r="X1118" i="17"/>
  <c r="AH1118" i="17"/>
  <c r="AF1118" i="17" s="1"/>
  <c r="AG1118" i="17"/>
  <c r="AB1118" i="17"/>
  <c r="Z1118" i="17" s="1"/>
  <c r="AA1118" i="17"/>
  <c r="S1126" i="17"/>
  <c r="V1118" i="17"/>
  <c r="T1118" i="17" s="1"/>
  <c r="AA1119" i="17" l="1"/>
  <c r="AB1119" i="17"/>
  <c r="Z1119" i="17" s="1"/>
  <c r="AH1119" i="17"/>
  <c r="AF1119" i="17" s="1"/>
  <c r="AG1119" i="17"/>
  <c r="X1119" i="17"/>
  <c r="Y1119" i="17"/>
  <c r="W1119" i="17" s="1"/>
  <c r="AD1119" i="17"/>
  <c r="AE1119" i="17"/>
  <c r="AC1119" i="17" s="1"/>
  <c r="S1127" i="17"/>
  <c r="U1119" i="17"/>
  <c r="S1128" i="17" s="1"/>
  <c r="V1119" i="17"/>
  <c r="T1119" i="17" s="1"/>
  <c r="AE1120" i="17" l="1"/>
  <c r="AC1120" i="17" s="1"/>
  <c r="AD1120" i="17"/>
  <c r="Y1120" i="17"/>
  <c r="W1120" i="17" s="1"/>
  <c r="X1120" i="17"/>
  <c r="AG1120" i="17"/>
  <c r="AH1120" i="17"/>
  <c r="AF1120" i="17" s="1"/>
  <c r="AB1120" i="17"/>
  <c r="Z1120" i="17" s="1"/>
  <c r="AA1120" i="17"/>
  <c r="U1120" i="17"/>
  <c r="S1129" i="17" s="1"/>
  <c r="V1120" i="17"/>
  <c r="T1120" i="17" s="1"/>
  <c r="V1121" i="17" s="1"/>
  <c r="T1121" i="17" s="1"/>
  <c r="AH1121" i="17" l="1"/>
  <c r="AF1121" i="17" s="1"/>
  <c r="AG1121" i="17"/>
  <c r="AA1121" i="17"/>
  <c r="AB1121" i="17"/>
  <c r="Z1121" i="17" s="1"/>
  <c r="Y1121" i="17"/>
  <c r="W1121" i="17" s="1"/>
  <c r="X1121" i="17"/>
  <c r="AE1121" i="17"/>
  <c r="AC1121" i="17" s="1"/>
  <c r="AD1121" i="17"/>
  <c r="U1122" i="17"/>
  <c r="U1121" i="17"/>
  <c r="S1130" i="17" s="1"/>
  <c r="V1122" i="17"/>
  <c r="T1122" i="17" s="1"/>
  <c r="AD1122" i="17" l="1"/>
  <c r="AE1122" i="17"/>
  <c r="AC1122" i="17" s="1"/>
  <c r="Y1122" i="17"/>
  <c r="W1122" i="17" s="1"/>
  <c r="X1122" i="17"/>
  <c r="AB1122" i="17"/>
  <c r="Z1122" i="17" s="1"/>
  <c r="AA1122" i="17"/>
  <c r="AH1122" i="17"/>
  <c r="AF1122" i="17" s="1"/>
  <c r="AG1122" i="17"/>
  <c r="S1131" i="17"/>
  <c r="U1123" i="17"/>
  <c r="V1123" i="17"/>
  <c r="AH1123" i="17" l="1"/>
  <c r="AF1123" i="17" s="1"/>
  <c r="AG1123" i="17"/>
  <c r="AB1123" i="17"/>
  <c r="Z1123" i="17" s="1"/>
  <c r="AA1123" i="17"/>
  <c r="Y1123" i="17"/>
  <c r="W1123" i="17" s="1"/>
  <c r="X1123" i="17"/>
  <c r="AE1123" i="17"/>
  <c r="AC1123" i="17" s="1"/>
  <c r="AD1123" i="17"/>
  <c r="S1132" i="17"/>
  <c r="T1123" i="17"/>
  <c r="V1124" i="17" s="1"/>
  <c r="T1124" i="17" s="1"/>
  <c r="AE1124" i="17" l="1"/>
  <c r="AC1124" i="17" s="1"/>
  <c r="AD1124" i="17"/>
  <c r="Y1124" i="17"/>
  <c r="W1124" i="17" s="1"/>
  <c r="X1124" i="17"/>
  <c r="AB1124" i="17"/>
  <c r="Z1124" i="17" s="1"/>
  <c r="AA1124" i="17"/>
  <c r="AH1124" i="17"/>
  <c r="AF1124" i="17" s="1"/>
  <c r="AG1124" i="17"/>
  <c r="U1125" i="17"/>
  <c r="U1124" i="17"/>
  <c r="S1133" i="17" s="1"/>
  <c r="V1125" i="17"/>
  <c r="AH1125" i="17" l="1"/>
  <c r="AF1125" i="17" s="1"/>
  <c r="AG1125" i="17"/>
  <c r="AA1125" i="17"/>
  <c r="AB1125" i="17"/>
  <c r="Z1125" i="17" s="1"/>
  <c r="Y1125" i="17"/>
  <c r="W1125" i="17" s="1"/>
  <c r="X1125" i="17"/>
  <c r="AE1125" i="17"/>
  <c r="AC1125" i="17" s="1"/>
  <c r="AD1125" i="17"/>
  <c r="S1134" i="17"/>
  <c r="T1125" i="17"/>
  <c r="U1126" i="17" s="1"/>
  <c r="AE1126" i="17" l="1"/>
  <c r="AC1126" i="17" s="1"/>
  <c r="AD1126" i="17"/>
  <c r="X1126" i="17"/>
  <c r="Y1126" i="17"/>
  <c r="W1126" i="17" s="1"/>
  <c r="AB1126" i="17"/>
  <c r="Z1126" i="17" s="1"/>
  <c r="AA1126" i="17"/>
  <c r="AH1126" i="17"/>
  <c r="AF1126" i="17" s="1"/>
  <c r="AG1126" i="17"/>
  <c r="V1126" i="17"/>
  <c r="T1126" i="17" s="1"/>
  <c r="AG1127" i="17" l="1"/>
  <c r="AH1127" i="17"/>
  <c r="AF1127" i="17" s="1"/>
  <c r="AA1127" i="17"/>
  <c r="AB1127" i="17"/>
  <c r="Z1127" i="17" s="1"/>
  <c r="X1127" i="17"/>
  <c r="Y1127" i="17"/>
  <c r="W1127" i="17" s="1"/>
  <c r="AD1127" i="17"/>
  <c r="AE1127" i="17"/>
  <c r="AC1127" i="17" s="1"/>
  <c r="S1135" i="17"/>
  <c r="U1127" i="17"/>
  <c r="S1136" i="17" s="1"/>
  <c r="V1127" i="17"/>
  <c r="T1127" i="17" s="1"/>
  <c r="V1128" i="17" s="1"/>
  <c r="T1128" i="17" s="1"/>
  <c r="AD1128" i="17" l="1"/>
  <c r="AE1128" i="17"/>
  <c r="AC1128" i="17" s="1"/>
  <c r="X1128" i="17"/>
  <c r="Y1128" i="17"/>
  <c r="W1128" i="17" s="1"/>
  <c r="AB1128" i="17"/>
  <c r="Z1128" i="17" s="1"/>
  <c r="AA1128" i="17"/>
  <c r="AH1128" i="17"/>
  <c r="AF1128" i="17" s="1"/>
  <c r="AG1128" i="17"/>
  <c r="U1129" i="17"/>
  <c r="U1128" i="17"/>
  <c r="S1137" i="17" s="1"/>
  <c r="V1129" i="17"/>
  <c r="AH1129" i="17" l="1"/>
  <c r="AF1129" i="17" s="1"/>
  <c r="AG1129" i="17"/>
  <c r="AB1129" i="17"/>
  <c r="Z1129" i="17" s="1"/>
  <c r="AA1129" i="17"/>
  <c r="Y1129" i="17"/>
  <c r="W1129" i="17" s="1"/>
  <c r="X1129" i="17"/>
  <c r="AE1129" i="17"/>
  <c r="AC1129" i="17" s="1"/>
  <c r="AD1129" i="17"/>
  <c r="S1138" i="17"/>
  <c r="T1129" i="17"/>
  <c r="U1130" i="17" s="1"/>
  <c r="AD1130" i="17" l="1"/>
  <c r="AE1130" i="17"/>
  <c r="AC1130" i="17" s="1"/>
  <c r="Y1130" i="17"/>
  <c r="W1130" i="17" s="1"/>
  <c r="X1130" i="17"/>
  <c r="AB1130" i="17"/>
  <c r="Z1130" i="17" s="1"/>
  <c r="AA1130" i="17"/>
  <c r="AG1130" i="17"/>
  <c r="AH1130" i="17"/>
  <c r="AF1130" i="17" s="1"/>
  <c r="V1130" i="17"/>
  <c r="T1130" i="17" s="1"/>
  <c r="AG1131" i="17" l="1"/>
  <c r="AH1131" i="17"/>
  <c r="AF1131" i="17" s="1"/>
  <c r="AB1131" i="17"/>
  <c r="Z1131" i="17" s="1"/>
  <c r="AA1131" i="17"/>
  <c r="X1131" i="17"/>
  <c r="Y1131" i="17"/>
  <c r="W1131" i="17" s="1"/>
  <c r="AE1131" i="17"/>
  <c r="AC1131" i="17" s="1"/>
  <c r="AD1131" i="17"/>
  <c r="S1139" i="17"/>
  <c r="U1131" i="17"/>
  <c r="S1140" i="17" s="1"/>
  <c r="V1131" i="17"/>
  <c r="T1131" i="17" s="1"/>
  <c r="U1132" i="17" s="1"/>
  <c r="AD1132" i="17" l="1"/>
  <c r="AE1132" i="17"/>
  <c r="AC1132" i="17" s="1"/>
  <c r="Y1132" i="17"/>
  <c r="W1132" i="17" s="1"/>
  <c r="X1132" i="17"/>
  <c r="AB1132" i="17"/>
  <c r="Z1132" i="17" s="1"/>
  <c r="AA1132" i="17"/>
  <c r="AH1132" i="17"/>
  <c r="AF1132" i="17" s="1"/>
  <c r="AG1132" i="17"/>
  <c r="V1132" i="17"/>
  <c r="T1132" i="17" s="1"/>
  <c r="U1133" i="17" s="1"/>
  <c r="AG1133" i="17" l="1"/>
  <c r="AH1133" i="17"/>
  <c r="AF1133" i="17" s="1"/>
  <c r="AB1133" i="17"/>
  <c r="Z1133" i="17" s="1"/>
  <c r="AA1133" i="17"/>
  <c r="X1133" i="17"/>
  <c r="Y1133" i="17"/>
  <c r="W1133" i="17" s="1"/>
  <c r="AE1133" i="17"/>
  <c r="AC1133" i="17" s="1"/>
  <c r="AD1133" i="17"/>
  <c r="S1141" i="17"/>
  <c r="V1133" i="17"/>
  <c r="T1133" i="17" s="1"/>
  <c r="AD1134" i="17" l="1"/>
  <c r="AE1134" i="17"/>
  <c r="AC1134" i="17" s="1"/>
  <c r="Y1134" i="17"/>
  <c r="W1134" i="17" s="1"/>
  <c r="X1134" i="17"/>
  <c r="AB1134" i="17"/>
  <c r="Z1134" i="17" s="1"/>
  <c r="AA1134" i="17"/>
  <c r="AG1134" i="17"/>
  <c r="AH1134" i="17"/>
  <c r="AF1134" i="17" s="1"/>
  <c r="S1142" i="17"/>
  <c r="U1134" i="17"/>
  <c r="S1143" i="17" s="1"/>
  <c r="V1134" i="17"/>
  <c r="T1134" i="17" s="1"/>
  <c r="U1135" i="17" s="1"/>
  <c r="AG1135" i="17" l="1"/>
  <c r="AH1135" i="17"/>
  <c r="AF1135" i="17" s="1"/>
  <c r="AA1135" i="17"/>
  <c r="AB1135" i="17"/>
  <c r="Z1135" i="17" s="1"/>
  <c r="Y1135" i="17"/>
  <c r="W1135" i="17" s="1"/>
  <c r="X1135" i="17"/>
  <c r="AD1135" i="17"/>
  <c r="AE1135" i="17"/>
  <c r="AC1135" i="17" s="1"/>
  <c r="V1135" i="17"/>
  <c r="T1135" i="17" s="1"/>
  <c r="AE1136" i="17" l="1"/>
  <c r="AC1136" i="17" s="1"/>
  <c r="AD1136" i="17"/>
  <c r="X1136" i="17"/>
  <c r="Y1136" i="17"/>
  <c r="W1136" i="17" s="1"/>
  <c r="AB1136" i="17"/>
  <c r="Z1136" i="17" s="1"/>
  <c r="AA1136" i="17"/>
  <c r="AH1136" i="17"/>
  <c r="AF1136" i="17" s="1"/>
  <c r="AG1136" i="17"/>
  <c r="S1144" i="17"/>
  <c r="U1136" i="17"/>
  <c r="S1145" i="17" s="1"/>
  <c r="V1136" i="17"/>
  <c r="T1136" i="17" s="1"/>
  <c r="AG1137" i="17" l="1"/>
  <c r="AH1137" i="17"/>
  <c r="AF1137" i="17" s="1"/>
  <c r="AB1137" i="17"/>
  <c r="Z1137" i="17" s="1"/>
  <c r="AA1137" i="17"/>
  <c r="Y1137" i="17"/>
  <c r="W1137" i="17" s="1"/>
  <c r="X1137" i="17"/>
  <c r="AE1137" i="17"/>
  <c r="AC1137" i="17" s="1"/>
  <c r="AD1137" i="17"/>
  <c r="U1137" i="17"/>
  <c r="S1146" i="17" s="1"/>
  <c r="V1137" i="17"/>
  <c r="T1137" i="17" s="1"/>
  <c r="U1138" i="17" s="1"/>
  <c r="AE1138" i="17" l="1"/>
  <c r="AC1138" i="17" s="1"/>
  <c r="AD1138" i="17"/>
  <c r="Y1138" i="17"/>
  <c r="W1138" i="17" s="1"/>
  <c r="X1138" i="17"/>
  <c r="AB1138" i="17"/>
  <c r="Z1138" i="17" s="1"/>
  <c r="AA1138" i="17"/>
  <c r="AH1138" i="17"/>
  <c r="AF1138" i="17" s="1"/>
  <c r="AG1138" i="17"/>
  <c r="V1138" i="17"/>
  <c r="T1138" i="17" s="1"/>
  <c r="AG1139" i="17" l="1"/>
  <c r="AH1139" i="17"/>
  <c r="AF1139" i="17" s="1"/>
  <c r="AB1139" i="17"/>
  <c r="Z1139" i="17" s="1"/>
  <c r="AA1139" i="17"/>
  <c r="Y1139" i="17"/>
  <c r="W1139" i="17" s="1"/>
  <c r="X1139" i="17"/>
  <c r="AD1139" i="17"/>
  <c r="AE1139" i="17"/>
  <c r="AC1139" i="17" s="1"/>
  <c r="S1147" i="17"/>
  <c r="U1139" i="17"/>
  <c r="S1148" i="17" s="1"/>
  <c r="V1139" i="17"/>
  <c r="T1139" i="17" s="1"/>
  <c r="U1140" i="17" s="1"/>
  <c r="AE1140" i="17" l="1"/>
  <c r="AC1140" i="17" s="1"/>
  <c r="AD1140" i="17"/>
  <c r="X1140" i="17"/>
  <c r="Y1140" i="17"/>
  <c r="W1140" i="17" s="1"/>
  <c r="AB1140" i="17"/>
  <c r="Z1140" i="17" s="1"/>
  <c r="AA1140" i="17"/>
  <c r="AH1140" i="17"/>
  <c r="AF1140" i="17" s="1"/>
  <c r="AG1140" i="17"/>
  <c r="V1140" i="17"/>
  <c r="T1140" i="17" s="1"/>
  <c r="AH1141" i="17" l="1"/>
  <c r="AF1141" i="17" s="1"/>
  <c r="AG1141" i="17"/>
  <c r="AA1141" i="17"/>
  <c r="AB1141" i="17"/>
  <c r="Z1141" i="17" s="1"/>
  <c r="X1141" i="17"/>
  <c r="Y1141" i="17"/>
  <c r="W1141" i="17" s="1"/>
  <c r="AE1141" i="17"/>
  <c r="AC1141" i="17" s="1"/>
  <c r="AD1141" i="17"/>
  <c r="S1149" i="17"/>
  <c r="U1141" i="17"/>
  <c r="S1150" i="17" s="1"/>
  <c r="V1141" i="17"/>
  <c r="T1141" i="17" s="1"/>
  <c r="U1142" i="17" s="1"/>
  <c r="AD1142" i="17" l="1"/>
  <c r="AE1142" i="17"/>
  <c r="AC1142" i="17" s="1"/>
  <c r="Y1142" i="17"/>
  <c r="W1142" i="17" s="1"/>
  <c r="X1142" i="17"/>
  <c r="AA1142" i="17"/>
  <c r="AB1142" i="17"/>
  <c r="Z1142" i="17" s="1"/>
  <c r="AG1142" i="17"/>
  <c r="AH1142" i="17"/>
  <c r="AF1142" i="17" s="1"/>
  <c r="V1142" i="17"/>
  <c r="T1142" i="17" s="1"/>
  <c r="U1143" i="17" s="1"/>
  <c r="AA1143" i="17" l="1"/>
  <c r="AB1143" i="17"/>
  <c r="Z1143" i="17" s="1"/>
  <c r="AH1143" i="17"/>
  <c r="AF1143" i="17" s="1"/>
  <c r="AG1143" i="17"/>
  <c r="Y1143" i="17"/>
  <c r="W1143" i="17" s="1"/>
  <c r="X1143" i="17"/>
  <c r="AE1143" i="17"/>
  <c r="AC1143" i="17" s="1"/>
  <c r="AD1143" i="17"/>
  <c r="S1151" i="17"/>
  <c r="V1143" i="17"/>
  <c r="T1143" i="17" s="1"/>
  <c r="AD1144" i="17" l="1"/>
  <c r="AE1144" i="17"/>
  <c r="AC1144" i="17" s="1"/>
  <c r="X1144" i="17"/>
  <c r="Y1144" i="17"/>
  <c r="W1144" i="17" s="1"/>
  <c r="AG1144" i="17"/>
  <c r="AH1144" i="17"/>
  <c r="AF1144" i="17" s="1"/>
  <c r="AB1144" i="17"/>
  <c r="Z1144" i="17" s="1"/>
  <c r="AA1144" i="17"/>
  <c r="S1152" i="17"/>
  <c r="U1144" i="17"/>
  <c r="S1153" i="17" s="1"/>
  <c r="V1144" i="17"/>
  <c r="T1144" i="17" s="1"/>
  <c r="U1145" i="17" s="1"/>
  <c r="AA1145" i="17" l="1"/>
  <c r="AB1145" i="17"/>
  <c r="Z1145" i="17" s="1"/>
  <c r="AH1145" i="17"/>
  <c r="AF1145" i="17" s="1"/>
  <c r="AG1145" i="17"/>
  <c r="Y1145" i="17"/>
  <c r="W1145" i="17" s="1"/>
  <c r="X1145" i="17"/>
  <c r="AD1145" i="17"/>
  <c r="AE1145" i="17"/>
  <c r="AC1145" i="17" s="1"/>
  <c r="V1145" i="17"/>
  <c r="T1145" i="17" s="1"/>
  <c r="AD1146" i="17" l="1"/>
  <c r="AE1146" i="17"/>
  <c r="AC1146" i="17" s="1"/>
  <c r="Y1146" i="17"/>
  <c r="W1146" i="17" s="1"/>
  <c r="X1146" i="17"/>
  <c r="AH1146" i="17"/>
  <c r="AF1146" i="17" s="1"/>
  <c r="AG1146" i="17"/>
  <c r="AB1146" i="17"/>
  <c r="Z1146" i="17" s="1"/>
  <c r="AA1146" i="17"/>
  <c r="S1154" i="17"/>
  <c r="U1146" i="17"/>
  <c r="S1155" i="17" s="1"/>
  <c r="V1146" i="17"/>
  <c r="T1146" i="17" s="1"/>
  <c r="U1147" i="17" s="1"/>
  <c r="AB1147" i="17" l="1"/>
  <c r="Z1147" i="17" s="1"/>
  <c r="AA1147" i="17"/>
  <c r="AG1147" i="17"/>
  <c r="AH1147" i="17"/>
  <c r="AF1147" i="17" s="1"/>
  <c r="Y1147" i="17"/>
  <c r="W1147" i="17" s="1"/>
  <c r="X1147" i="17"/>
  <c r="AD1147" i="17"/>
  <c r="AE1147" i="17"/>
  <c r="AC1147" i="17" s="1"/>
  <c r="V1147" i="17"/>
  <c r="T1147" i="17" s="1"/>
  <c r="AD1148" i="17" l="1"/>
  <c r="AE1148" i="17"/>
  <c r="AC1148" i="17" s="1"/>
  <c r="Y1148" i="17"/>
  <c r="W1148" i="17" s="1"/>
  <c r="X1148" i="17"/>
  <c r="AH1148" i="17"/>
  <c r="AF1148" i="17" s="1"/>
  <c r="AG1148" i="17"/>
  <c r="AB1148" i="17"/>
  <c r="Z1148" i="17" s="1"/>
  <c r="AA1148" i="17"/>
  <c r="S1156" i="17"/>
  <c r="U1148" i="17"/>
  <c r="S1157" i="17" s="1"/>
  <c r="V1148" i="17"/>
  <c r="T1148" i="17" s="1"/>
  <c r="AB1149" i="17" l="1"/>
  <c r="Z1149" i="17" s="1"/>
  <c r="AA1149" i="17"/>
  <c r="AG1149" i="17"/>
  <c r="AH1149" i="17"/>
  <c r="AF1149" i="17" s="1"/>
  <c r="Y1149" i="17"/>
  <c r="W1149" i="17" s="1"/>
  <c r="X1149" i="17"/>
  <c r="AD1149" i="17"/>
  <c r="AE1149" i="17"/>
  <c r="AC1149" i="17" s="1"/>
  <c r="U1149" i="17"/>
  <c r="S1158" i="17" s="1"/>
  <c r="V1149" i="17"/>
  <c r="T1149" i="17" s="1"/>
  <c r="U1150" i="17" s="1"/>
  <c r="AD1150" i="17" l="1"/>
  <c r="AE1150" i="17"/>
  <c r="AC1150" i="17" s="1"/>
  <c r="X1150" i="17"/>
  <c r="Y1150" i="17"/>
  <c r="W1150" i="17" s="1"/>
  <c r="AG1150" i="17"/>
  <c r="AH1150" i="17"/>
  <c r="AF1150" i="17" s="1"/>
  <c r="AB1150" i="17"/>
  <c r="Z1150" i="17" s="1"/>
  <c r="AA1150" i="17"/>
  <c r="V1150" i="17"/>
  <c r="T1150" i="17" s="1"/>
  <c r="U1151" i="17" s="1"/>
  <c r="AG1151" i="17" l="1"/>
  <c r="AH1151" i="17"/>
  <c r="AF1151" i="17" s="1"/>
  <c r="AB1151" i="17"/>
  <c r="Z1151" i="17" s="1"/>
  <c r="AA1151" i="17"/>
  <c r="Y1151" i="17"/>
  <c r="W1151" i="17" s="1"/>
  <c r="X1151" i="17"/>
  <c r="AE1151" i="17"/>
  <c r="AC1151" i="17" s="1"/>
  <c r="AD1151" i="17"/>
  <c r="S1159" i="17"/>
  <c r="V1151" i="17"/>
  <c r="T1151" i="17" s="1"/>
  <c r="AE1152" i="17" l="1"/>
  <c r="AC1152" i="17" s="1"/>
  <c r="AD1152" i="17"/>
  <c r="X1152" i="17"/>
  <c r="Y1152" i="17"/>
  <c r="W1152" i="17" s="1"/>
  <c r="AA1152" i="17"/>
  <c r="AB1152" i="17"/>
  <c r="Z1152" i="17" s="1"/>
  <c r="AG1152" i="17"/>
  <c r="AH1152" i="17"/>
  <c r="AF1152" i="17" s="1"/>
  <c r="S1160" i="17"/>
  <c r="U1152" i="17"/>
  <c r="S1161" i="17" s="1"/>
  <c r="V1152" i="17"/>
  <c r="T1152" i="17" s="1"/>
  <c r="U1153" i="17" s="1"/>
  <c r="AH1153" i="17" l="1"/>
  <c r="AF1153" i="17" s="1"/>
  <c r="AG1153" i="17"/>
  <c r="AB1153" i="17"/>
  <c r="Z1153" i="17" s="1"/>
  <c r="AA1153" i="17"/>
  <c r="Y1153" i="17"/>
  <c r="W1153" i="17" s="1"/>
  <c r="X1153" i="17"/>
  <c r="AD1153" i="17"/>
  <c r="AE1153" i="17"/>
  <c r="AC1153" i="17" s="1"/>
  <c r="V1153" i="17"/>
  <c r="T1153" i="17" s="1"/>
  <c r="U1154" i="17" s="1"/>
  <c r="AE1154" i="17" l="1"/>
  <c r="AC1154" i="17" s="1"/>
  <c r="AD1154" i="17"/>
  <c r="X1154" i="17"/>
  <c r="Y1154" i="17"/>
  <c r="W1154" i="17" s="1"/>
  <c r="AB1154" i="17"/>
  <c r="Z1154" i="17" s="1"/>
  <c r="AA1154" i="17"/>
  <c r="AG1154" i="17"/>
  <c r="AH1154" i="17"/>
  <c r="AF1154" i="17" s="1"/>
  <c r="S1162" i="17"/>
  <c r="V1154" i="17"/>
  <c r="T1154" i="17" s="1"/>
  <c r="U1155" i="17" s="1"/>
  <c r="AH1155" i="17" l="1"/>
  <c r="AF1155" i="17" s="1"/>
  <c r="AG1155" i="17"/>
  <c r="AA1155" i="17"/>
  <c r="AB1155" i="17"/>
  <c r="Z1155" i="17" s="1"/>
  <c r="Y1155" i="17"/>
  <c r="W1155" i="17" s="1"/>
  <c r="X1155" i="17"/>
  <c r="AE1155" i="17"/>
  <c r="AC1155" i="17" s="1"/>
  <c r="AD1155" i="17"/>
  <c r="S1163" i="17"/>
  <c r="V1155" i="17"/>
  <c r="T1155" i="17" s="1"/>
  <c r="AD1156" i="17" l="1"/>
  <c r="AE1156" i="17"/>
  <c r="AC1156" i="17" s="1"/>
  <c r="X1156" i="17"/>
  <c r="Y1156" i="17"/>
  <c r="W1156" i="17" s="1"/>
  <c r="AB1156" i="17"/>
  <c r="Z1156" i="17" s="1"/>
  <c r="AA1156" i="17"/>
  <c r="AG1156" i="17"/>
  <c r="AH1156" i="17"/>
  <c r="AF1156" i="17" s="1"/>
  <c r="S1164" i="17"/>
  <c r="U1156" i="17"/>
  <c r="S1165" i="17" s="1"/>
  <c r="V1156" i="17"/>
  <c r="T1156" i="17" s="1"/>
  <c r="AH1157" i="17" l="1"/>
  <c r="AF1157" i="17" s="1"/>
  <c r="AG1157" i="17"/>
  <c r="AA1157" i="17"/>
  <c r="AB1157" i="17"/>
  <c r="Z1157" i="17" s="1"/>
  <c r="Y1157" i="17"/>
  <c r="W1157" i="17" s="1"/>
  <c r="X1157" i="17"/>
  <c r="AD1157" i="17"/>
  <c r="AE1157" i="17"/>
  <c r="AC1157" i="17" s="1"/>
  <c r="U1157" i="17"/>
  <c r="S1166" i="17" s="1"/>
  <c r="V1157" i="17"/>
  <c r="T1157" i="17" s="1"/>
  <c r="U1158" i="17" s="1"/>
  <c r="AD1158" i="17" l="1"/>
  <c r="AE1158" i="17"/>
  <c r="AC1158" i="17" s="1"/>
  <c r="Y1158" i="17"/>
  <c r="W1158" i="17" s="1"/>
  <c r="X1158" i="17"/>
  <c r="AB1158" i="17"/>
  <c r="Z1158" i="17" s="1"/>
  <c r="AA1158" i="17"/>
  <c r="AH1158" i="17"/>
  <c r="AF1158" i="17" s="1"/>
  <c r="AG1158" i="17"/>
  <c r="V1158" i="17"/>
  <c r="T1158" i="17" s="1"/>
  <c r="U1159" i="17" s="1"/>
  <c r="AH1159" i="17" l="1"/>
  <c r="AF1159" i="17" s="1"/>
  <c r="AG1159" i="17"/>
  <c r="AB1159" i="17"/>
  <c r="Z1159" i="17" s="1"/>
  <c r="AA1159" i="17"/>
  <c r="X1159" i="17"/>
  <c r="Y1159" i="17"/>
  <c r="W1159" i="17" s="1"/>
  <c r="AD1159" i="17"/>
  <c r="AE1159" i="17"/>
  <c r="AC1159" i="17" s="1"/>
  <c r="S1167" i="17"/>
  <c r="V1159" i="17"/>
  <c r="T1159" i="17" s="1"/>
  <c r="AE1160" i="17" l="1"/>
  <c r="AC1160" i="17" s="1"/>
  <c r="AD1160" i="17"/>
  <c r="X1160" i="17"/>
  <c r="Y1160" i="17"/>
  <c r="W1160" i="17" s="1"/>
  <c r="AA1160" i="17"/>
  <c r="AB1160" i="17"/>
  <c r="Z1160" i="17" s="1"/>
  <c r="AG1160" i="17"/>
  <c r="AH1160" i="17"/>
  <c r="AF1160" i="17" s="1"/>
  <c r="S1168" i="17"/>
  <c r="V1160" i="17"/>
  <c r="T1160" i="17" s="1"/>
  <c r="U1161" i="17" s="1"/>
  <c r="U1160" i="17"/>
  <c r="S1169" i="17" s="1"/>
  <c r="AH1161" i="17" l="1"/>
  <c r="AF1161" i="17" s="1"/>
  <c r="AG1161" i="17"/>
  <c r="AA1161" i="17"/>
  <c r="AB1161" i="17"/>
  <c r="Z1161" i="17" s="1"/>
  <c r="Y1161" i="17"/>
  <c r="W1161" i="17" s="1"/>
  <c r="X1161" i="17"/>
  <c r="AE1161" i="17"/>
  <c r="AC1161" i="17" s="1"/>
  <c r="AD1161" i="17"/>
  <c r="V1161" i="17"/>
  <c r="T1161" i="17" s="1"/>
  <c r="AE1162" i="17" l="1"/>
  <c r="AC1162" i="17" s="1"/>
  <c r="AD1162" i="17"/>
  <c r="X1162" i="17"/>
  <c r="Y1162" i="17"/>
  <c r="W1162" i="17" s="1"/>
  <c r="AB1162" i="17"/>
  <c r="Z1162" i="17" s="1"/>
  <c r="AA1162" i="17"/>
  <c r="AG1162" i="17"/>
  <c r="AH1162" i="17"/>
  <c r="AF1162" i="17" s="1"/>
  <c r="S1170" i="17"/>
  <c r="U1162" i="17"/>
  <c r="S1171" i="17" s="1"/>
  <c r="V1162" i="17"/>
  <c r="T1162" i="17" s="1"/>
  <c r="AG1163" i="17" l="1"/>
  <c r="AH1163" i="17"/>
  <c r="AF1163" i="17" s="1"/>
  <c r="AB1163" i="17"/>
  <c r="Z1163" i="17" s="1"/>
  <c r="AA1163" i="17"/>
  <c r="X1163" i="17"/>
  <c r="Y1163" i="17"/>
  <c r="W1163" i="17" s="1"/>
  <c r="AE1163" i="17"/>
  <c r="AC1163" i="17" s="1"/>
  <c r="AD1163" i="17"/>
  <c r="U1163" i="17"/>
  <c r="S1172" i="17" s="1"/>
  <c r="V1163" i="17"/>
  <c r="T1163" i="17" s="1"/>
  <c r="U1164" i="17" s="1"/>
  <c r="AE1164" i="17" l="1"/>
  <c r="AC1164" i="17" s="1"/>
  <c r="AD1164" i="17"/>
  <c r="Y1164" i="17"/>
  <c r="W1164" i="17" s="1"/>
  <c r="X1164" i="17"/>
  <c r="AA1164" i="17"/>
  <c r="AB1164" i="17"/>
  <c r="Z1164" i="17" s="1"/>
  <c r="AG1164" i="17"/>
  <c r="AH1164" i="17"/>
  <c r="AF1164" i="17" s="1"/>
  <c r="V1164" i="17"/>
  <c r="T1164" i="17" s="1"/>
  <c r="U1165" i="17" s="1"/>
  <c r="AA1165" i="17" l="1"/>
  <c r="AB1165" i="17"/>
  <c r="Z1165" i="17" s="1"/>
  <c r="AH1165" i="17"/>
  <c r="AF1165" i="17" s="1"/>
  <c r="AG1165" i="17"/>
  <c r="X1165" i="17"/>
  <c r="Y1165" i="17"/>
  <c r="W1165" i="17" s="1"/>
  <c r="AD1165" i="17"/>
  <c r="AE1165" i="17"/>
  <c r="AC1165" i="17" s="1"/>
  <c r="S1173" i="17"/>
  <c r="V1165" i="17"/>
  <c r="T1165" i="17" s="1"/>
  <c r="U1166" i="17" s="1"/>
  <c r="AD1166" i="17" l="1"/>
  <c r="AE1166" i="17"/>
  <c r="AC1166" i="17" s="1"/>
  <c r="X1166" i="17"/>
  <c r="Y1166" i="17"/>
  <c r="W1166" i="17" s="1"/>
  <c r="AH1166" i="17"/>
  <c r="AF1166" i="17" s="1"/>
  <c r="AG1166" i="17"/>
  <c r="AB1166" i="17"/>
  <c r="Z1166" i="17" s="1"/>
  <c r="AA1166" i="17"/>
  <c r="S1174" i="17"/>
  <c r="V1166" i="17"/>
  <c r="T1166" i="17" s="1"/>
  <c r="AB1167" i="17" l="1"/>
  <c r="Z1167" i="17" s="1"/>
  <c r="AA1167" i="17"/>
  <c r="AH1167" i="17"/>
  <c r="AF1167" i="17" s="1"/>
  <c r="AG1167" i="17"/>
  <c r="X1167" i="17"/>
  <c r="Y1167" i="17"/>
  <c r="W1167" i="17" s="1"/>
  <c r="AD1167" i="17"/>
  <c r="AE1167" i="17"/>
  <c r="AC1167" i="17" s="1"/>
  <c r="S1175" i="17"/>
  <c r="U1167" i="17"/>
  <c r="S1176" i="17" s="1"/>
  <c r="V1167" i="17"/>
  <c r="T1167" i="17" s="1"/>
  <c r="U1168" i="17" s="1"/>
  <c r="AE1168" i="17" l="1"/>
  <c r="AC1168" i="17" s="1"/>
  <c r="AD1168" i="17"/>
  <c r="X1168" i="17"/>
  <c r="Y1168" i="17"/>
  <c r="W1168" i="17" s="1"/>
  <c r="AH1168" i="17"/>
  <c r="AF1168" i="17" s="1"/>
  <c r="AG1168" i="17"/>
  <c r="AB1168" i="17"/>
  <c r="Z1168" i="17" s="1"/>
  <c r="AA1168" i="17"/>
  <c r="V1168" i="17"/>
  <c r="T1168" i="17" s="1"/>
  <c r="U1169" i="17" s="1"/>
  <c r="AA1169" i="17" l="1"/>
  <c r="AB1169" i="17"/>
  <c r="Z1169" i="17" s="1"/>
  <c r="AH1169" i="17"/>
  <c r="AF1169" i="17" s="1"/>
  <c r="AG1169" i="17"/>
  <c r="Y1169" i="17"/>
  <c r="W1169" i="17" s="1"/>
  <c r="X1169" i="17"/>
  <c r="AD1169" i="17"/>
  <c r="AE1169" i="17"/>
  <c r="AC1169" i="17" s="1"/>
  <c r="S1177" i="17"/>
  <c r="V1169" i="17"/>
  <c r="T1169" i="17" s="1"/>
  <c r="U1170" i="17" s="1"/>
  <c r="AD1170" i="17" l="1"/>
  <c r="AE1170" i="17"/>
  <c r="AC1170" i="17" s="1"/>
  <c r="Y1170" i="17"/>
  <c r="W1170" i="17" s="1"/>
  <c r="X1170" i="17"/>
  <c r="AG1170" i="17"/>
  <c r="AH1170" i="17"/>
  <c r="AF1170" i="17" s="1"/>
  <c r="AB1170" i="17"/>
  <c r="Z1170" i="17" s="1"/>
  <c r="AA1170" i="17"/>
  <c r="S1178" i="17"/>
  <c r="V1170" i="17"/>
  <c r="T1170" i="17" s="1"/>
  <c r="AH1171" i="17" l="1"/>
  <c r="AF1171" i="17" s="1"/>
  <c r="AG1171" i="17"/>
  <c r="AA1171" i="17"/>
  <c r="AB1171" i="17"/>
  <c r="Z1171" i="17" s="1"/>
  <c r="X1171" i="17"/>
  <c r="Y1171" i="17"/>
  <c r="W1171" i="17" s="1"/>
  <c r="AD1171" i="17"/>
  <c r="AE1171" i="17"/>
  <c r="AC1171" i="17" s="1"/>
  <c r="S1179" i="17"/>
  <c r="U1171" i="17"/>
  <c r="S1180" i="17" s="1"/>
  <c r="V1171" i="17"/>
  <c r="T1171" i="17" s="1"/>
  <c r="U1172" i="17" s="1"/>
  <c r="AD1172" i="17" l="1"/>
  <c r="AE1172" i="17"/>
  <c r="AC1172" i="17" s="1"/>
  <c r="X1172" i="17"/>
  <c r="Y1172" i="17"/>
  <c r="W1172" i="17" s="1"/>
  <c r="AB1172" i="17"/>
  <c r="Z1172" i="17" s="1"/>
  <c r="AA1172" i="17"/>
  <c r="AG1172" i="17"/>
  <c r="AH1172" i="17"/>
  <c r="AF1172" i="17" s="1"/>
  <c r="V1172" i="17"/>
  <c r="T1172" i="17" s="1"/>
  <c r="AH1173" i="17" l="1"/>
  <c r="AF1173" i="17" s="1"/>
  <c r="AG1173" i="17"/>
  <c r="AA1173" i="17"/>
  <c r="AB1173" i="17"/>
  <c r="Z1173" i="17" s="1"/>
  <c r="Y1173" i="17"/>
  <c r="W1173" i="17" s="1"/>
  <c r="X1173" i="17"/>
  <c r="AE1173" i="17"/>
  <c r="AC1173" i="17" s="1"/>
  <c r="AD1173" i="17"/>
  <c r="S1181" i="17"/>
  <c r="U1173" i="17"/>
  <c r="V1173" i="17"/>
  <c r="T1173" i="17" s="1"/>
  <c r="AE1174" i="17" l="1"/>
  <c r="AC1174" i="17" s="1"/>
  <c r="AD1174" i="17"/>
  <c r="X1174" i="17"/>
  <c r="Y1174" i="17"/>
  <c r="W1174" i="17" s="1"/>
  <c r="AB1174" i="17"/>
  <c r="Z1174" i="17" s="1"/>
  <c r="AA1174" i="17"/>
  <c r="AG1174" i="17"/>
  <c r="AH1174" i="17"/>
  <c r="AF1174" i="17" s="1"/>
  <c r="S1182" i="17"/>
  <c r="U1174" i="17"/>
  <c r="S1183" i="17" s="1"/>
  <c r="V1174" i="17"/>
  <c r="T1174" i="17" s="1"/>
  <c r="U1175" i="17" s="1"/>
  <c r="AG1175" i="17" l="1"/>
  <c r="AH1175" i="17"/>
  <c r="AF1175" i="17" s="1"/>
  <c r="AB1175" i="17"/>
  <c r="Z1175" i="17" s="1"/>
  <c r="AA1175" i="17"/>
  <c r="X1175" i="17"/>
  <c r="Y1175" i="17"/>
  <c r="W1175" i="17" s="1"/>
  <c r="AE1175" i="17"/>
  <c r="AC1175" i="17" s="1"/>
  <c r="AD1175" i="17"/>
  <c r="V1175" i="17"/>
  <c r="T1175" i="17" s="1"/>
  <c r="U1176" i="17" s="1"/>
  <c r="AD1176" i="17" l="1"/>
  <c r="AE1176" i="17"/>
  <c r="AC1176" i="17" s="1"/>
  <c r="X1176" i="17"/>
  <c r="Y1176" i="17"/>
  <c r="W1176" i="17" s="1"/>
  <c r="AB1176" i="17"/>
  <c r="Z1176" i="17" s="1"/>
  <c r="AA1176" i="17"/>
  <c r="AH1176" i="17"/>
  <c r="AF1176" i="17" s="1"/>
  <c r="AG1176" i="17"/>
  <c r="S1184" i="17"/>
  <c r="V1176" i="17"/>
  <c r="T1176" i="17" s="1"/>
  <c r="AB1177" i="17" l="1"/>
  <c r="Z1177" i="17" s="1"/>
  <c r="AA1177" i="17"/>
  <c r="AG1177" i="17"/>
  <c r="AH1177" i="17"/>
  <c r="AF1177" i="17" s="1"/>
  <c r="Y1177" i="17"/>
  <c r="W1177" i="17" s="1"/>
  <c r="X1177" i="17"/>
  <c r="AD1177" i="17"/>
  <c r="AE1177" i="17"/>
  <c r="AC1177" i="17" s="1"/>
  <c r="S1185" i="17"/>
  <c r="U1177" i="17"/>
  <c r="S1186" i="17" s="1"/>
  <c r="V1177" i="17"/>
  <c r="T1177" i="17" s="1"/>
  <c r="U1178" i="17" s="1"/>
  <c r="AD1178" i="17" l="1"/>
  <c r="AE1178" i="17"/>
  <c r="AC1178" i="17" s="1"/>
  <c r="X1178" i="17"/>
  <c r="Y1178" i="17"/>
  <c r="W1178" i="17" s="1"/>
  <c r="AG1178" i="17"/>
  <c r="AH1178" i="17"/>
  <c r="AF1178" i="17" s="1"/>
  <c r="AB1178" i="17"/>
  <c r="Z1178" i="17" s="1"/>
  <c r="AA1178" i="17"/>
  <c r="V1178" i="17"/>
  <c r="T1178" i="17" s="1"/>
  <c r="U1179" i="17" s="1"/>
  <c r="AG1179" i="17" l="1"/>
  <c r="AH1179" i="17"/>
  <c r="AF1179" i="17" s="1"/>
  <c r="AA1179" i="17"/>
  <c r="AB1179" i="17"/>
  <c r="Z1179" i="17" s="1"/>
  <c r="X1179" i="17"/>
  <c r="Y1179" i="17"/>
  <c r="W1179" i="17" s="1"/>
  <c r="AD1179" i="17"/>
  <c r="AE1179" i="17"/>
  <c r="AC1179" i="17" s="1"/>
  <c r="S1187" i="17"/>
  <c r="V1179" i="17"/>
  <c r="T1179" i="17" s="1"/>
  <c r="U1180" i="17" s="1"/>
  <c r="AE1180" i="17" l="1"/>
  <c r="AC1180" i="17" s="1"/>
  <c r="AD1180" i="17"/>
  <c r="X1180" i="17"/>
  <c r="Y1180" i="17"/>
  <c r="W1180" i="17" s="1"/>
  <c r="AB1180" i="17"/>
  <c r="Z1180" i="17" s="1"/>
  <c r="AA1180" i="17"/>
  <c r="AH1180" i="17"/>
  <c r="AF1180" i="17" s="1"/>
  <c r="AG1180" i="17"/>
  <c r="S1188" i="17"/>
  <c r="V1180" i="17"/>
  <c r="T1180" i="17" s="1"/>
  <c r="U1181" i="17" s="1"/>
  <c r="AG1181" i="17" l="1"/>
  <c r="AH1181" i="17"/>
  <c r="AF1181" i="17" s="1"/>
  <c r="AB1181" i="17"/>
  <c r="Z1181" i="17" s="1"/>
  <c r="AA1181" i="17"/>
  <c r="Y1181" i="17"/>
  <c r="W1181" i="17" s="1"/>
  <c r="X1181" i="17"/>
  <c r="AD1181" i="17"/>
  <c r="AE1181" i="17"/>
  <c r="AC1181" i="17" s="1"/>
  <c r="S1189" i="17"/>
  <c r="V1181" i="17"/>
  <c r="S1190" i="17" s="1"/>
  <c r="AE1182" i="17" l="1"/>
  <c r="AC1182" i="17" s="1"/>
  <c r="AD1182" i="17"/>
  <c r="T1181" i="17"/>
  <c r="U1182" i="17" s="1"/>
  <c r="X1182" i="17"/>
  <c r="Y1182" i="17"/>
  <c r="W1182" i="17" s="1"/>
  <c r="AA1182" i="17"/>
  <c r="AB1182" i="17"/>
  <c r="Z1182" i="17" s="1"/>
  <c r="AH1182" i="17"/>
  <c r="AF1182" i="17" s="1"/>
  <c r="AG1182" i="17"/>
  <c r="V1182" i="17"/>
  <c r="T1182" i="17" s="1"/>
  <c r="U1183" i="17" s="1"/>
  <c r="AB1183" i="17" l="1"/>
  <c r="Z1183" i="17" s="1"/>
  <c r="AA1183" i="17"/>
  <c r="AH1183" i="17"/>
  <c r="AF1183" i="17" s="1"/>
  <c r="AG1183" i="17"/>
  <c r="X1183" i="17"/>
  <c r="Y1183" i="17"/>
  <c r="W1183" i="17" s="1"/>
  <c r="AE1183" i="17"/>
  <c r="AC1183" i="17" s="1"/>
  <c r="AD1183" i="17"/>
  <c r="S1191" i="17"/>
  <c r="V1183" i="17"/>
  <c r="T1183" i="17" s="1"/>
  <c r="U1184" i="17" s="1"/>
  <c r="AD1184" i="17" l="1"/>
  <c r="AE1184" i="17"/>
  <c r="AC1184" i="17" s="1"/>
  <c r="X1184" i="17"/>
  <c r="Y1184" i="17"/>
  <c r="W1184" i="17" s="1"/>
  <c r="AH1184" i="17"/>
  <c r="AF1184" i="17" s="1"/>
  <c r="AG1184" i="17"/>
  <c r="AB1184" i="17"/>
  <c r="Z1184" i="17" s="1"/>
  <c r="AA1184" i="17"/>
  <c r="S1192" i="17"/>
  <c r="V1184" i="17"/>
  <c r="T1184" i="17" s="1"/>
  <c r="AA1185" i="17" l="1"/>
  <c r="AB1185" i="17"/>
  <c r="Z1185" i="17" s="1"/>
  <c r="AG1185" i="17"/>
  <c r="AH1185" i="17"/>
  <c r="AF1185" i="17" s="1"/>
  <c r="X1185" i="17"/>
  <c r="Y1185" i="17"/>
  <c r="W1185" i="17" s="1"/>
  <c r="AD1185" i="17"/>
  <c r="AE1185" i="17"/>
  <c r="AC1185" i="17" s="1"/>
  <c r="S1193" i="17"/>
  <c r="U1185" i="17"/>
  <c r="V1185" i="17"/>
  <c r="T1185" i="17" s="1"/>
  <c r="U1186" i="17" s="1"/>
  <c r="AB1186" i="17" l="1"/>
  <c r="Z1186" i="17" s="1"/>
  <c r="AA1186" i="17"/>
  <c r="AD1186" i="17"/>
  <c r="AE1186" i="17"/>
  <c r="AC1186" i="17" s="1"/>
  <c r="X1186" i="17"/>
  <c r="Y1186" i="17"/>
  <c r="W1186" i="17" s="1"/>
  <c r="AH1186" i="17"/>
  <c r="AF1186" i="17" s="1"/>
  <c r="AG1186" i="17"/>
  <c r="S1194" i="17"/>
  <c r="V1186" i="17"/>
  <c r="T1186" i="17" s="1"/>
  <c r="Y1187" i="17" l="1"/>
  <c r="W1187" i="17" s="1"/>
  <c r="X1187" i="17"/>
  <c r="AH1187" i="17"/>
  <c r="AF1187" i="17" s="1"/>
  <c r="AG1187" i="17"/>
  <c r="AE1187" i="17"/>
  <c r="AC1187" i="17" s="1"/>
  <c r="AD1187" i="17"/>
  <c r="AB1187" i="17"/>
  <c r="Z1187" i="17" s="1"/>
  <c r="AA1187" i="17"/>
  <c r="S1195" i="17"/>
  <c r="U1187" i="17"/>
  <c r="S1196" i="17" s="1"/>
  <c r="V1187" i="17"/>
  <c r="T1187" i="17" s="1"/>
  <c r="AB1188" i="17" l="1"/>
  <c r="Z1188" i="17" s="1"/>
  <c r="AA1188" i="17"/>
  <c r="AD1188" i="17"/>
  <c r="AE1188" i="17"/>
  <c r="AC1188" i="17" s="1"/>
  <c r="AH1188" i="17"/>
  <c r="AF1188" i="17" s="1"/>
  <c r="AG1188" i="17"/>
  <c r="Y1188" i="17"/>
  <c r="W1188" i="17" s="1"/>
  <c r="X1188" i="17"/>
  <c r="U1188" i="17"/>
  <c r="S1197" i="17" s="1"/>
  <c r="V1188" i="17"/>
  <c r="T1188" i="17" s="1"/>
  <c r="V1189" i="17" s="1"/>
  <c r="X1189" i="17" l="1"/>
  <c r="Y1189" i="17"/>
  <c r="W1189" i="17" s="1"/>
  <c r="AG1189" i="17"/>
  <c r="AH1189" i="17"/>
  <c r="AF1189" i="17" s="1"/>
  <c r="AE1189" i="17"/>
  <c r="AC1189" i="17" s="1"/>
  <c r="AD1189" i="17"/>
  <c r="AA1189" i="17"/>
  <c r="AB1189" i="17"/>
  <c r="Z1189" i="17" s="1"/>
  <c r="U1189" i="17"/>
  <c r="S1198" i="17" s="1"/>
  <c r="T1189" i="17"/>
  <c r="U1190" i="17" s="1"/>
  <c r="AB1190" i="17" l="1"/>
  <c r="Z1190" i="17" s="1"/>
  <c r="AA1190" i="17"/>
  <c r="AD1190" i="17"/>
  <c r="AE1190" i="17"/>
  <c r="AC1190" i="17" s="1"/>
  <c r="AH1190" i="17"/>
  <c r="AF1190" i="17" s="1"/>
  <c r="AG1190" i="17"/>
  <c r="Y1190" i="17"/>
  <c r="W1190" i="17" s="1"/>
  <c r="X1190" i="17"/>
  <c r="V1190" i="17"/>
  <c r="T1190" i="17" s="1"/>
  <c r="Y1191" i="17" l="1"/>
  <c r="W1191" i="17" s="1"/>
  <c r="X1191" i="17"/>
  <c r="AG1191" i="17"/>
  <c r="AH1191" i="17"/>
  <c r="AF1191" i="17" s="1"/>
  <c r="AD1191" i="17"/>
  <c r="AE1191" i="17"/>
  <c r="AC1191" i="17" s="1"/>
  <c r="AA1191" i="17"/>
  <c r="AB1191" i="17"/>
  <c r="Z1191" i="17" s="1"/>
  <c r="S1199" i="17"/>
  <c r="U1191" i="17"/>
  <c r="S1200" i="17" s="1"/>
  <c r="V1191" i="17"/>
  <c r="T1191" i="17" s="1"/>
  <c r="U1192" i="17" s="1"/>
  <c r="AB1192" i="17" l="1"/>
  <c r="Z1192" i="17" s="1"/>
  <c r="AA1192" i="17"/>
  <c r="AE1192" i="17"/>
  <c r="AC1192" i="17" s="1"/>
  <c r="AD1192" i="17"/>
  <c r="AG1192" i="17"/>
  <c r="AH1192" i="17"/>
  <c r="AF1192" i="17" s="1"/>
  <c r="Y1192" i="17"/>
  <c r="W1192" i="17" s="1"/>
  <c r="X1192" i="17"/>
  <c r="V1192" i="17"/>
  <c r="T1192" i="17" s="1"/>
  <c r="U1193" i="17" s="1"/>
  <c r="Y1193" i="17" l="1"/>
  <c r="W1193" i="17" s="1"/>
  <c r="X1193" i="17"/>
  <c r="AG1193" i="17"/>
  <c r="AH1193" i="17"/>
  <c r="AF1193" i="17" s="1"/>
  <c r="AE1193" i="17"/>
  <c r="AC1193" i="17" s="1"/>
  <c r="AD1193" i="17"/>
  <c r="AA1193" i="17"/>
  <c r="AB1193" i="17"/>
  <c r="Z1193" i="17" s="1"/>
  <c r="S1201" i="17"/>
  <c r="V1193" i="17"/>
  <c r="T1193" i="17" s="1"/>
  <c r="U1194" i="17" s="1"/>
  <c r="AB1194" i="17" l="1"/>
  <c r="Z1194" i="17" s="1"/>
  <c r="AA1194" i="17"/>
  <c r="AE1194" i="17"/>
  <c r="AC1194" i="17" s="1"/>
  <c r="AD1194" i="17"/>
  <c r="AH1194" i="17"/>
  <c r="AF1194" i="17" s="1"/>
  <c r="AG1194" i="17"/>
  <c r="X1194" i="17"/>
  <c r="Y1194" i="17"/>
  <c r="W1194" i="17" s="1"/>
  <c r="S1202" i="17"/>
  <c r="V1194" i="17"/>
  <c r="S1203" i="17" s="1"/>
  <c r="Y1195" i="17" l="1"/>
  <c r="W1195" i="17" s="1"/>
  <c r="X1195" i="17"/>
  <c r="T1194" i="17"/>
  <c r="U1195" i="17" s="1"/>
  <c r="AG1195" i="17"/>
  <c r="AH1195" i="17"/>
  <c r="AF1195" i="17" s="1"/>
  <c r="AE1195" i="17"/>
  <c r="AC1195" i="17" s="1"/>
  <c r="AD1195" i="17"/>
  <c r="AB1195" i="17"/>
  <c r="Z1195" i="17" s="1"/>
  <c r="AA1195" i="17"/>
  <c r="V1195" i="17"/>
  <c r="T1195" i="17" s="1"/>
  <c r="U1196" i="17" s="1"/>
  <c r="AD1196" i="17" l="1"/>
  <c r="AE1196" i="17"/>
  <c r="AC1196" i="17" s="1"/>
  <c r="AA1196" i="17"/>
  <c r="AB1196" i="17"/>
  <c r="Z1196" i="17" s="1"/>
  <c r="AH1196" i="17"/>
  <c r="AF1196" i="17" s="1"/>
  <c r="AG1196" i="17"/>
  <c r="X1196" i="17"/>
  <c r="Y1196" i="17"/>
  <c r="W1196" i="17" s="1"/>
  <c r="S1204" i="17"/>
  <c r="V1196" i="17"/>
  <c r="T1196" i="17" s="1"/>
  <c r="U1197" i="17" s="1"/>
  <c r="X1197" i="17" l="1"/>
  <c r="Y1197" i="17"/>
  <c r="W1197" i="17" s="1"/>
  <c r="AH1197" i="17"/>
  <c r="AF1197" i="17" s="1"/>
  <c r="AG1197" i="17"/>
  <c r="AA1197" i="17"/>
  <c r="AB1197" i="17"/>
  <c r="Z1197" i="17" s="1"/>
  <c r="AE1197" i="17"/>
  <c r="AC1197" i="17" s="1"/>
  <c r="AD1197" i="17"/>
  <c r="S1205" i="17"/>
  <c r="V1197" i="17"/>
  <c r="T1197" i="17" s="1"/>
  <c r="U1198" i="17" s="1"/>
  <c r="AE1198" i="17" l="1"/>
  <c r="AC1198" i="17" s="1"/>
  <c r="AD1198" i="17"/>
  <c r="AA1198" i="17"/>
  <c r="AB1198" i="17"/>
  <c r="Z1198" i="17" s="1"/>
  <c r="AG1198" i="17"/>
  <c r="AH1198" i="17"/>
  <c r="AF1198" i="17" s="1"/>
  <c r="Y1198" i="17"/>
  <c r="W1198" i="17" s="1"/>
  <c r="X1198" i="17"/>
  <c r="S1206" i="17"/>
  <c r="V1198" i="17"/>
  <c r="S1207" i="17" s="1"/>
  <c r="X1199" i="17" l="1"/>
  <c r="Y1199" i="17"/>
  <c r="W1199" i="17" s="1"/>
  <c r="T1198" i="17"/>
  <c r="U1199" i="17" s="1"/>
  <c r="AH1199" i="17"/>
  <c r="AF1199" i="17" s="1"/>
  <c r="AG1199" i="17"/>
  <c r="AB1199" i="17"/>
  <c r="Z1199" i="17" s="1"/>
  <c r="AA1199" i="17"/>
  <c r="AD1199" i="17"/>
  <c r="AE1199" i="17"/>
  <c r="AC1199" i="17" s="1"/>
  <c r="V1199" i="17"/>
  <c r="T1199" i="17" s="1"/>
  <c r="U1200" i="17" s="1"/>
  <c r="AE1200" i="17" l="1"/>
  <c r="AC1200" i="17" s="1"/>
  <c r="AD1200" i="17"/>
  <c r="AB1200" i="17"/>
  <c r="Z1200" i="17" s="1"/>
  <c r="AA1200" i="17"/>
  <c r="AH1200" i="17"/>
  <c r="AF1200" i="17" s="1"/>
  <c r="AG1200" i="17"/>
  <c r="X1200" i="17"/>
  <c r="Y1200" i="17"/>
  <c r="W1200" i="17" s="1"/>
  <c r="S1208" i="17"/>
  <c r="V1200" i="17"/>
  <c r="T1200" i="17" s="1"/>
  <c r="U1201" i="17" s="1"/>
  <c r="Y1201" i="17" l="1"/>
  <c r="W1201" i="17" s="1"/>
  <c r="X1201" i="17"/>
  <c r="AH1201" i="17"/>
  <c r="AF1201" i="17" s="1"/>
  <c r="AG1201" i="17"/>
  <c r="AB1201" i="17"/>
  <c r="Z1201" i="17" s="1"/>
  <c r="AA1201" i="17"/>
  <c r="AE1201" i="17"/>
  <c r="AC1201" i="17" s="1"/>
  <c r="AD1201" i="17"/>
  <c r="S1209" i="17"/>
  <c r="V1201" i="17"/>
  <c r="T1201" i="17" s="1"/>
  <c r="V1202" i="17" s="1"/>
  <c r="AE1202" i="17" l="1"/>
  <c r="AC1202" i="17" s="1"/>
  <c r="AD1202" i="17"/>
  <c r="AA1202" i="17"/>
  <c r="AB1202" i="17"/>
  <c r="Z1202" i="17" s="1"/>
  <c r="AG1202" i="17"/>
  <c r="AH1202" i="17"/>
  <c r="AF1202" i="17" s="1"/>
  <c r="Y1202" i="17"/>
  <c r="W1202" i="17" s="1"/>
  <c r="X1202" i="17"/>
  <c r="S1210" i="17"/>
  <c r="U1202" i="17"/>
  <c r="S1211" i="17" s="1"/>
  <c r="T1202" i="17"/>
  <c r="U1203" i="17" s="1"/>
  <c r="Y1203" i="17" l="1"/>
  <c r="W1203" i="17" s="1"/>
  <c r="X1203" i="17"/>
  <c r="AG1203" i="17"/>
  <c r="AH1203" i="17"/>
  <c r="AF1203" i="17" s="1"/>
  <c r="AA1203" i="17"/>
  <c r="AB1203" i="17"/>
  <c r="Z1203" i="17" s="1"/>
  <c r="AE1203" i="17"/>
  <c r="AC1203" i="17" s="1"/>
  <c r="AD1203" i="17"/>
  <c r="V1203" i="17"/>
  <c r="T1203" i="17" s="1"/>
  <c r="AD1204" i="17" l="1"/>
  <c r="AE1204" i="17"/>
  <c r="AC1204" i="17" s="1"/>
  <c r="AA1204" i="17"/>
  <c r="AB1204" i="17"/>
  <c r="Z1204" i="17" s="1"/>
  <c r="AH1204" i="17"/>
  <c r="AF1204" i="17" s="1"/>
  <c r="AG1204" i="17"/>
  <c r="Y1204" i="17"/>
  <c r="W1204" i="17" s="1"/>
  <c r="X1204" i="17"/>
  <c r="S1212" i="17"/>
  <c r="U1204" i="17"/>
  <c r="S1213" i="17" s="1"/>
  <c r="V1204" i="17"/>
  <c r="T1204" i="17" s="1"/>
  <c r="V1205" i="17" s="1"/>
  <c r="T1205" i="17" s="1"/>
  <c r="X1205" i="17" l="1"/>
  <c r="Y1205" i="17"/>
  <c r="W1205" i="17" s="1"/>
  <c r="AG1205" i="17"/>
  <c r="AH1205" i="17"/>
  <c r="AF1205" i="17" s="1"/>
  <c r="AB1205" i="17"/>
  <c r="Z1205" i="17" s="1"/>
  <c r="AA1205" i="17"/>
  <c r="AE1205" i="17"/>
  <c r="AC1205" i="17" s="1"/>
  <c r="AD1205" i="17"/>
  <c r="U1206" i="17"/>
  <c r="U1205" i="17"/>
  <c r="S1214" i="17" s="1"/>
  <c r="V1206" i="17"/>
  <c r="AD1206" i="17" l="1"/>
  <c r="AE1206" i="17"/>
  <c r="AC1206" i="17" s="1"/>
  <c r="AA1206" i="17"/>
  <c r="AB1206" i="17"/>
  <c r="Z1206" i="17" s="1"/>
  <c r="AG1206" i="17"/>
  <c r="AH1206" i="17"/>
  <c r="AF1206" i="17" s="1"/>
  <c r="Y1206" i="17"/>
  <c r="W1206" i="17" s="1"/>
  <c r="X1206" i="17"/>
  <c r="S1215" i="17"/>
  <c r="T1206" i="17"/>
  <c r="U1207" i="17" s="1"/>
  <c r="Y1207" i="17" l="1"/>
  <c r="W1207" i="17" s="1"/>
  <c r="X1207" i="17"/>
  <c r="AH1207" i="17"/>
  <c r="AF1207" i="17" s="1"/>
  <c r="AG1207" i="17"/>
  <c r="AB1207" i="17"/>
  <c r="Z1207" i="17" s="1"/>
  <c r="AA1207" i="17"/>
  <c r="AE1207" i="17"/>
  <c r="AC1207" i="17" s="1"/>
  <c r="AD1207" i="17"/>
  <c r="V1207" i="17"/>
  <c r="T1207" i="17" s="1"/>
  <c r="U1208" i="17" s="1"/>
  <c r="AE1208" i="17" l="1"/>
  <c r="AC1208" i="17" s="1"/>
  <c r="AD1208" i="17"/>
  <c r="AA1208" i="17"/>
  <c r="AB1208" i="17"/>
  <c r="Z1208" i="17" s="1"/>
  <c r="AH1208" i="17"/>
  <c r="AF1208" i="17" s="1"/>
  <c r="AG1208" i="17"/>
  <c r="X1208" i="17"/>
  <c r="Y1208" i="17"/>
  <c r="W1208" i="17" s="1"/>
  <c r="S1216" i="17"/>
  <c r="V1208" i="17"/>
  <c r="T1208" i="17" s="1"/>
  <c r="Y1209" i="17" l="1"/>
  <c r="W1209" i="17" s="1"/>
  <c r="X1209" i="17"/>
  <c r="AH1209" i="17"/>
  <c r="AF1209" i="17" s="1"/>
  <c r="AG1209" i="17"/>
  <c r="AB1209" i="17"/>
  <c r="Z1209" i="17" s="1"/>
  <c r="AA1209" i="17"/>
  <c r="AE1209" i="17"/>
  <c r="AC1209" i="17" s="1"/>
  <c r="AD1209" i="17"/>
  <c r="S1217" i="17"/>
  <c r="U1209" i="17"/>
  <c r="S1218" i="17" s="1"/>
  <c r="V1209" i="17"/>
  <c r="T1209" i="17" s="1"/>
  <c r="U1210" i="17" s="1"/>
  <c r="AD1210" i="17" l="1"/>
  <c r="AE1210" i="17"/>
  <c r="AC1210" i="17" s="1"/>
  <c r="AA1210" i="17"/>
  <c r="AB1210" i="17"/>
  <c r="Z1210" i="17" s="1"/>
  <c r="AH1210" i="17"/>
  <c r="AF1210" i="17" s="1"/>
  <c r="AG1210" i="17"/>
  <c r="X1210" i="17"/>
  <c r="Y1210" i="17"/>
  <c r="W1210" i="17" s="1"/>
  <c r="V1210" i="17"/>
  <c r="T1210" i="17" s="1"/>
  <c r="U1211" i="17" s="1"/>
  <c r="X1211" i="17" l="1"/>
  <c r="Y1211" i="17"/>
  <c r="W1211" i="17" s="1"/>
  <c r="AH1211" i="17"/>
  <c r="AF1211" i="17" s="1"/>
  <c r="AG1211" i="17"/>
  <c r="AB1211" i="17"/>
  <c r="Z1211" i="17" s="1"/>
  <c r="AA1211" i="17"/>
  <c r="AE1211" i="17"/>
  <c r="AC1211" i="17" s="1"/>
  <c r="AD1211" i="17"/>
  <c r="S1219" i="17"/>
  <c r="V1211" i="17"/>
  <c r="T1211" i="17" s="1"/>
  <c r="U1212" i="17" s="1"/>
  <c r="AE1212" i="17" l="1"/>
  <c r="AC1212" i="17" s="1"/>
  <c r="AD1212" i="17"/>
  <c r="AA1212" i="17"/>
  <c r="AB1212" i="17"/>
  <c r="Z1212" i="17" s="1"/>
  <c r="AG1212" i="17"/>
  <c r="AH1212" i="17"/>
  <c r="AF1212" i="17" s="1"/>
  <c r="Y1212" i="17"/>
  <c r="W1212" i="17" s="1"/>
  <c r="X1212" i="17"/>
  <c r="S1220" i="17"/>
  <c r="V1212" i="17"/>
  <c r="T1212" i="17" s="1"/>
  <c r="X1213" i="17" l="1"/>
  <c r="Y1213" i="17"/>
  <c r="W1213" i="17" s="1"/>
  <c r="AG1213" i="17"/>
  <c r="AH1213" i="17"/>
  <c r="AF1213" i="17" s="1"/>
  <c r="AB1213" i="17"/>
  <c r="Z1213" i="17" s="1"/>
  <c r="AA1213" i="17"/>
  <c r="AE1213" i="17"/>
  <c r="AC1213" i="17" s="1"/>
  <c r="AD1213" i="17"/>
  <c r="S1221" i="17"/>
  <c r="U1213" i="17"/>
  <c r="S1222" i="17" s="1"/>
  <c r="V1213" i="17"/>
  <c r="T1213" i="17" s="1"/>
  <c r="U1214" i="17" s="1"/>
  <c r="AD1214" i="17" l="1"/>
  <c r="AE1214" i="17"/>
  <c r="AC1214" i="17" s="1"/>
  <c r="AA1214" i="17"/>
  <c r="AB1214" i="17"/>
  <c r="Z1214" i="17" s="1"/>
  <c r="AG1214" i="17"/>
  <c r="AH1214" i="17"/>
  <c r="AF1214" i="17" s="1"/>
  <c r="Y1214" i="17"/>
  <c r="W1214" i="17" s="1"/>
  <c r="X1214" i="17"/>
  <c r="V1214" i="17"/>
  <c r="T1214" i="17" s="1"/>
  <c r="V1215" i="17" s="1"/>
  <c r="T1215" i="17" s="1"/>
  <c r="AG1215" i="17" l="1"/>
  <c r="AH1215" i="17"/>
  <c r="AF1215" i="17" s="1"/>
  <c r="X1215" i="17"/>
  <c r="Y1215" i="17"/>
  <c r="W1215" i="17" s="1"/>
  <c r="AB1215" i="17"/>
  <c r="Z1215" i="17" s="1"/>
  <c r="AA1215" i="17"/>
  <c r="AE1215" i="17"/>
  <c r="AC1215" i="17" s="1"/>
  <c r="AD1215" i="17"/>
  <c r="S1223" i="17"/>
  <c r="U1216" i="17"/>
  <c r="U1215" i="17"/>
  <c r="S1224" i="17" s="1"/>
  <c r="V1216" i="17"/>
  <c r="AD1216" i="17" l="1"/>
  <c r="AE1216" i="17"/>
  <c r="AC1216" i="17" s="1"/>
  <c r="AB1216" i="17"/>
  <c r="Z1216" i="17" s="1"/>
  <c r="AA1216" i="17"/>
  <c r="X1216" i="17"/>
  <c r="Y1216" i="17"/>
  <c r="W1216" i="17" s="1"/>
  <c r="AG1216" i="17"/>
  <c r="AH1216" i="17"/>
  <c r="AF1216" i="17" s="1"/>
  <c r="S1225" i="17"/>
  <c r="T1216" i="17"/>
  <c r="U1217" i="17" s="1"/>
  <c r="AH1217" i="17" l="1"/>
  <c r="AF1217" i="17" s="1"/>
  <c r="AG1217" i="17"/>
  <c r="X1217" i="17"/>
  <c r="Y1217" i="17"/>
  <c r="W1217" i="17" s="1"/>
  <c r="AB1217" i="17"/>
  <c r="Z1217" i="17" s="1"/>
  <c r="AA1217" i="17"/>
  <c r="AE1217" i="17"/>
  <c r="AC1217" i="17" s="1"/>
  <c r="AD1217" i="17"/>
  <c r="V1217" i="17"/>
  <c r="T1217" i="17" s="1"/>
  <c r="U1218" i="17" s="1"/>
  <c r="AD1218" i="17" l="1"/>
  <c r="AE1218" i="17"/>
  <c r="AC1218" i="17" s="1"/>
  <c r="AA1218" i="17"/>
  <c r="AB1218" i="17"/>
  <c r="Z1218" i="17" s="1"/>
  <c r="X1218" i="17"/>
  <c r="Y1218" i="17"/>
  <c r="W1218" i="17" s="1"/>
  <c r="AH1218" i="17"/>
  <c r="AF1218" i="17" s="1"/>
  <c r="AG1218" i="17"/>
  <c r="S1226" i="17"/>
  <c r="V1218" i="17"/>
  <c r="T1218" i="17" s="1"/>
  <c r="AG1219" i="17" l="1"/>
  <c r="AH1219" i="17"/>
  <c r="AF1219" i="17" s="1"/>
  <c r="X1219" i="17"/>
  <c r="Y1219" i="17"/>
  <c r="W1219" i="17" s="1"/>
  <c r="AB1219" i="17"/>
  <c r="Z1219" i="17" s="1"/>
  <c r="AA1219" i="17"/>
  <c r="AE1219" i="17"/>
  <c r="AC1219" i="17" s="1"/>
  <c r="AD1219" i="17"/>
  <c r="S1227" i="17"/>
  <c r="U1219" i="17"/>
  <c r="S1228" i="17" s="1"/>
  <c r="V1219" i="17"/>
  <c r="T1219" i="17" s="1"/>
  <c r="U1220" i="17" s="1"/>
  <c r="AE1220" i="17" l="1"/>
  <c r="AC1220" i="17" s="1"/>
  <c r="AD1220" i="17"/>
  <c r="AA1220" i="17"/>
  <c r="AB1220" i="17"/>
  <c r="Z1220" i="17" s="1"/>
  <c r="Y1220" i="17"/>
  <c r="W1220" i="17" s="1"/>
  <c r="X1220" i="17"/>
  <c r="AG1220" i="17"/>
  <c r="AH1220" i="17"/>
  <c r="AF1220" i="17" s="1"/>
  <c r="V1220" i="17"/>
  <c r="T1220" i="17" s="1"/>
  <c r="AH1221" i="17" l="1"/>
  <c r="AF1221" i="17" s="1"/>
  <c r="AG1221" i="17"/>
  <c r="X1221" i="17"/>
  <c r="Y1221" i="17"/>
  <c r="W1221" i="17" s="1"/>
  <c r="AB1221" i="17"/>
  <c r="Z1221" i="17" s="1"/>
  <c r="AA1221" i="17"/>
  <c r="AD1221" i="17"/>
  <c r="AE1221" i="17"/>
  <c r="AC1221" i="17" s="1"/>
  <c r="S1229" i="17"/>
  <c r="U1221" i="17"/>
  <c r="S1230" i="17" s="1"/>
  <c r="V1221" i="17"/>
  <c r="T1221" i="17" s="1"/>
  <c r="AE1222" i="17" l="1"/>
  <c r="AC1222" i="17" s="1"/>
  <c r="AD1222" i="17"/>
  <c r="AA1222" i="17"/>
  <c r="AB1222" i="17"/>
  <c r="Z1222" i="17" s="1"/>
  <c r="Y1222" i="17"/>
  <c r="W1222" i="17" s="1"/>
  <c r="X1222" i="17"/>
  <c r="AH1222" i="17"/>
  <c r="AF1222" i="17" s="1"/>
  <c r="AG1222" i="17"/>
  <c r="U1222" i="17"/>
  <c r="S1231" i="17" s="1"/>
  <c r="V1222" i="17"/>
  <c r="T1222" i="17" s="1"/>
  <c r="V1223" i="17" s="1"/>
  <c r="AG1223" i="17" l="1"/>
  <c r="AH1223" i="17"/>
  <c r="AF1223" i="17" s="1"/>
  <c r="Y1223" i="17"/>
  <c r="W1223" i="17" s="1"/>
  <c r="X1223" i="17"/>
  <c r="AB1223" i="17"/>
  <c r="Z1223" i="17" s="1"/>
  <c r="AA1223" i="17"/>
  <c r="AE1223" i="17"/>
  <c r="AC1223" i="17" s="1"/>
  <c r="AD1223" i="17"/>
  <c r="U1223" i="17"/>
  <c r="S1232" i="17" s="1"/>
  <c r="T1223" i="17"/>
  <c r="U1224" i="17" s="1"/>
  <c r="AE1224" i="17" l="1"/>
  <c r="AC1224" i="17" s="1"/>
  <c r="AD1224" i="17"/>
  <c r="AB1224" i="17"/>
  <c r="Z1224" i="17" s="1"/>
  <c r="AA1224" i="17"/>
  <c r="Y1224" i="17"/>
  <c r="W1224" i="17" s="1"/>
  <c r="X1224" i="17"/>
  <c r="AG1224" i="17"/>
  <c r="AH1224" i="17"/>
  <c r="AF1224" i="17" s="1"/>
  <c r="V1224" i="17"/>
  <c r="T1224" i="17" s="1"/>
  <c r="AG1225" i="17" l="1"/>
  <c r="AH1225" i="17"/>
  <c r="AF1225" i="17" s="1"/>
  <c r="X1225" i="17"/>
  <c r="Y1225" i="17"/>
  <c r="W1225" i="17" s="1"/>
  <c r="AB1225" i="17"/>
  <c r="Z1225" i="17" s="1"/>
  <c r="AA1225" i="17"/>
  <c r="AE1225" i="17"/>
  <c r="AC1225" i="17" s="1"/>
  <c r="AD1225" i="17"/>
  <c r="S1233" i="17"/>
  <c r="U1225" i="17"/>
  <c r="S1234" i="17" s="1"/>
  <c r="V1225" i="17"/>
  <c r="T1225" i="17" s="1"/>
  <c r="AD1226" i="17" l="1"/>
  <c r="AE1226" i="17"/>
  <c r="AC1226" i="17" s="1"/>
  <c r="AA1226" i="17"/>
  <c r="AB1226" i="17"/>
  <c r="Z1226" i="17" s="1"/>
  <c r="X1226" i="17"/>
  <c r="Y1226" i="17"/>
  <c r="W1226" i="17" s="1"/>
  <c r="AH1226" i="17"/>
  <c r="AF1226" i="17" s="1"/>
  <c r="AG1226" i="17"/>
  <c r="U1226" i="17"/>
  <c r="V1226" i="17"/>
  <c r="T1226" i="17" s="1"/>
  <c r="U1227" i="17" s="1"/>
  <c r="AH1227" i="17" l="1"/>
  <c r="AF1227" i="17" s="1"/>
  <c r="AG1227" i="17"/>
  <c r="Y1227" i="17"/>
  <c r="W1227" i="17" s="1"/>
  <c r="X1227" i="17"/>
  <c r="AB1227" i="17"/>
  <c r="Z1227" i="17" s="1"/>
  <c r="AA1227" i="17"/>
  <c r="AE1227" i="17"/>
  <c r="AC1227" i="17" s="1"/>
  <c r="AD1227" i="17"/>
  <c r="S1235" i="17"/>
  <c r="V1227" i="17"/>
  <c r="T1227" i="17" s="1"/>
  <c r="V1228" i="17" s="1"/>
  <c r="T1228" i="17" s="1"/>
  <c r="AD1228" i="17" l="1"/>
  <c r="AE1228" i="17"/>
  <c r="AC1228" i="17" s="1"/>
  <c r="AB1228" i="17"/>
  <c r="Z1228" i="17" s="1"/>
  <c r="AA1228" i="17"/>
  <c r="Y1228" i="17"/>
  <c r="W1228" i="17" s="1"/>
  <c r="X1228" i="17"/>
  <c r="AH1228" i="17"/>
  <c r="AF1228" i="17" s="1"/>
  <c r="AG1228" i="17"/>
  <c r="S1236" i="17"/>
  <c r="U1229" i="17"/>
  <c r="U1228" i="17"/>
  <c r="S1237" i="17" s="1"/>
  <c r="V1229" i="17"/>
  <c r="T1229" i="17" s="1"/>
  <c r="AG1229" i="17" l="1"/>
  <c r="AH1229" i="17"/>
  <c r="AF1229" i="17" s="1"/>
  <c r="X1229" i="17"/>
  <c r="Y1229" i="17"/>
  <c r="W1229" i="17" s="1"/>
  <c r="AB1229" i="17"/>
  <c r="Z1229" i="17" s="1"/>
  <c r="AA1229" i="17"/>
  <c r="AD1229" i="17"/>
  <c r="AE1229" i="17"/>
  <c r="AC1229" i="17" s="1"/>
  <c r="S1238" i="17"/>
  <c r="U1230" i="17"/>
  <c r="V1230" i="17"/>
  <c r="T1230" i="17" s="1"/>
  <c r="AD1230" i="17" l="1"/>
  <c r="AE1230" i="17"/>
  <c r="AC1230" i="17" s="1"/>
  <c r="AA1230" i="17"/>
  <c r="AB1230" i="17"/>
  <c r="Z1230" i="17" s="1"/>
  <c r="Y1230" i="17"/>
  <c r="W1230" i="17" s="1"/>
  <c r="X1230" i="17"/>
  <c r="AH1230" i="17"/>
  <c r="AF1230" i="17" s="1"/>
  <c r="AG1230" i="17"/>
  <c r="S1239" i="17"/>
  <c r="U1231" i="17"/>
  <c r="S1240" i="17" s="1"/>
  <c r="V1231" i="17"/>
  <c r="T1231" i="17" s="1"/>
  <c r="U1232" i="17" s="1"/>
  <c r="AH1231" i="17" l="1"/>
  <c r="AF1231" i="17" s="1"/>
  <c r="AG1231" i="17"/>
  <c r="X1231" i="17"/>
  <c r="Y1231" i="17"/>
  <c r="W1231" i="17" s="1"/>
  <c r="AB1231" i="17"/>
  <c r="Z1231" i="17" s="1"/>
  <c r="AA1231" i="17"/>
  <c r="AD1231" i="17"/>
  <c r="AE1231" i="17"/>
  <c r="AC1231" i="17" s="1"/>
  <c r="V1232" i="17"/>
  <c r="T1232" i="17" s="1"/>
  <c r="U1233" i="17" s="1"/>
  <c r="AE1232" i="17" l="1"/>
  <c r="AC1232" i="17" s="1"/>
  <c r="AD1232" i="17"/>
  <c r="AA1232" i="17"/>
  <c r="AB1232" i="17"/>
  <c r="Z1232" i="17" s="1"/>
  <c r="Y1232" i="17"/>
  <c r="W1232" i="17" s="1"/>
  <c r="X1232" i="17"/>
  <c r="AG1232" i="17"/>
  <c r="AH1232" i="17"/>
  <c r="AF1232" i="17" s="1"/>
  <c r="S1241" i="17"/>
  <c r="V1233" i="17"/>
  <c r="T1233" i="17" s="1"/>
  <c r="U1234" i="17" s="1"/>
  <c r="AH1233" i="17" l="1"/>
  <c r="AF1233" i="17" s="1"/>
  <c r="AG1233" i="17"/>
  <c r="X1233" i="17"/>
  <c r="Y1233" i="17"/>
  <c r="W1233" i="17" s="1"/>
  <c r="AB1233" i="17"/>
  <c r="Z1233" i="17" s="1"/>
  <c r="AA1233" i="17"/>
  <c r="AD1233" i="17"/>
  <c r="AE1233" i="17"/>
  <c r="AC1233" i="17" s="1"/>
  <c r="S1242" i="17"/>
  <c r="V1234" i="17"/>
  <c r="T1234" i="17" s="1"/>
  <c r="U1235" i="17" s="1"/>
  <c r="AD1234" i="17" l="1"/>
  <c r="AE1234" i="17"/>
  <c r="AC1234" i="17" s="1"/>
  <c r="AA1234" i="17"/>
  <c r="AB1234" i="17"/>
  <c r="Z1234" i="17" s="1"/>
  <c r="X1234" i="17"/>
  <c r="Y1234" i="17"/>
  <c r="W1234" i="17" s="1"/>
  <c r="AH1234" i="17"/>
  <c r="AF1234" i="17" s="1"/>
  <c r="AG1234" i="17"/>
  <c r="S1243" i="17"/>
  <c r="V1235" i="17"/>
  <c r="T1235" i="17" s="1"/>
  <c r="U1236" i="17" s="1"/>
  <c r="AH1235" i="17" l="1"/>
  <c r="AF1235" i="17" s="1"/>
  <c r="AG1235" i="17"/>
  <c r="X1235" i="17"/>
  <c r="Y1235" i="17"/>
  <c r="W1235" i="17" s="1"/>
  <c r="AB1235" i="17"/>
  <c r="Z1235" i="17" s="1"/>
  <c r="AA1235" i="17"/>
  <c r="AD1235" i="17"/>
  <c r="AE1235" i="17"/>
  <c r="AC1235" i="17" s="1"/>
  <c r="S1244" i="17"/>
  <c r="V1236" i="17"/>
  <c r="T1236" i="17" s="1"/>
  <c r="U1237" i="17" s="1"/>
  <c r="AE1236" i="17" l="1"/>
  <c r="AC1236" i="17" s="1"/>
  <c r="AD1236" i="17"/>
  <c r="AA1236" i="17"/>
  <c r="AB1236" i="17"/>
  <c r="Z1236" i="17" s="1"/>
  <c r="X1236" i="17"/>
  <c r="Y1236" i="17"/>
  <c r="W1236" i="17" s="1"/>
  <c r="AH1236" i="17"/>
  <c r="AF1236" i="17" s="1"/>
  <c r="AG1236" i="17"/>
  <c r="S1245" i="17"/>
  <c r="V1237" i="17"/>
  <c r="T1237" i="17" s="1"/>
  <c r="AG1237" i="17" l="1"/>
  <c r="AH1237" i="17"/>
  <c r="AF1237" i="17" s="1"/>
  <c r="X1237" i="17"/>
  <c r="Y1237" i="17"/>
  <c r="W1237" i="17" s="1"/>
  <c r="AB1237" i="17"/>
  <c r="Z1237" i="17" s="1"/>
  <c r="AA1237" i="17"/>
  <c r="AD1237" i="17"/>
  <c r="AE1237" i="17"/>
  <c r="AC1237" i="17" s="1"/>
  <c r="S1246" i="17"/>
  <c r="U1238" i="17"/>
  <c r="S1247" i="17" s="1"/>
  <c r="V1238" i="17"/>
  <c r="T1238" i="17" s="1"/>
  <c r="U1239" i="17" s="1"/>
  <c r="AD1238" i="17" l="1"/>
  <c r="AE1238" i="17"/>
  <c r="AC1238" i="17" s="1"/>
  <c r="AA1238" i="17"/>
  <c r="AB1238" i="17"/>
  <c r="Z1238" i="17" s="1"/>
  <c r="Y1238" i="17"/>
  <c r="W1238" i="17" s="1"/>
  <c r="X1238" i="17"/>
  <c r="AG1238" i="17"/>
  <c r="AH1238" i="17"/>
  <c r="AF1238" i="17" s="1"/>
  <c r="V1239" i="17"/>
  <c r="T1239" i="17" s="1"/>
  <c r="U1240" i="17" s="1"/>
  <c r="AH1239" i="17" l="1"/>
  <c r="AF1239" i="17" s="1"/>
  <c r="AG1239" i="17"/>
  <c r="X1239" i="17"/>
  <c r="Y1239" i="17"/>
  <c r="W1239" i="17" s="1"/>
  <c r="AB1239" i="17"/>
  <c r="Z1239" i="17" s="1"/>
  <c r="AA1239" i="17"/>
  <c r="AE1239" i="17"/>
  <c r="AC1239" i="17" s="1"/>
  <c r="AD1239" i="17"/>
  <c r="S1248" i="17"/>
  <c r="V1240" i="17"/>
  <c r="T1240" i="17" s="1"/>
  <c r="U1241" i="17" s="1"/>
  <c r="AD1240" i="17" l="1"/>
  <c r="AE1240" i="17"/>
  <c r="AC1240" i="17" s="1"/>
  <c r="AB1240" i="17"/>
  <c r="Z1240" i="17" s="1"/>
  <c r="AA1240" i="17"/>
  <c r="Y1240" i="17"/>
  <c r="W1240" i="17" s="1"/>
  <c r="X1240" i="17"/>
  <c r="AG1240" i="17"/>
  <c r="AH1240" i="17"/>
  <c r="AF1240" i="17" s="1"/>
  <c r="S1249" i="17"/>
  <c r="V1241" i="17"/>
  <c r="T1241" i="17" s="1"/>
  <c r="U1242" i="17" s="1"/>
  <c r="AG1241" i="17" l="1"/>
  <c r="AH1241" i="17"/>
  <c r="AF1241" i="17" s="1"/>
  <c r="X1241" i="17"/>
  <c r="Y1241" i="17"/>
  <c r="W1241" i="17" s="1"/>
  <c r="AB1241" i="17"/>
  <c r="Z1241" i="17" s="1"/>
  <c r="AA1241" i="17"/>
  <c r="AE1241" i="17"/>
  <c r="AC1241" i="17" s="1"/>
  <c r="AD1241" i="17"/>
  <c r="S1250" i="17"/>
  <c r="V1242" i="17"/>
  <c r="T1242" i="17" s="1"/>
  <c r="U1243" i="17" s="1"/>
  <c r="AD1242" i="17" l="1"/>
  <c r="AE1242" i="17"/>
  <c r="AC1242" i="17" s="1"/>
  <c r="AB1242" i="17"/>
  <c r="Z1242" i="17" s="1"/>
  <c r="AA1242" i="17"/>
  <c r="Y1242" i="17"/>
  <c r="W1242" i="17" s="1"/>
  <c r="X1242" i="17"/>
  <c r="AG1242" i="17"/>
  <c r="AH1242" i="17"/>
  <c r="AF1242" i="17" s="1"/>
  <c r="S1251" i="17"/>
  <c r="V1243" i="17"/>
  <c r="T1243" i="17" s="1"/>
  <c r="AG1243" i="17" l="1"/>
  <c r="AH1243" i="17"/>
  <c r="AF1243" i="17" s="1"/>
  <c r="Y1243" i="17"/>
  <c r="W1243" i="17" s="1"/>
  <c r="X1243" i="17"/>
  <c r="AB1243" i="17"/>
  <c r="Z1243" i="17" s="1"/>
  <c r="AA1243" i="17"/>
  <c r="AE1243" i="17"/>
  <c r="AC1243" i="17" s="1"/>
  <c r="AD1243" i="17"/>
  <c r="S1252" i="17"/>
  <c r="U1244" i="17"/>
  <c r="S1253" i="17" s="1"/>
  <c r="V1244" i="17"/>
  <c r="T1244" i="17" s="1"/>
  <c r="U1245" i="17" s="1"/>
  <c r="AD1244" i="17" l="1"/>
  <c r="AE1244" i="17"/>
  <c r="AC1244" i="17" s="1"/>
  <c r="AA1244" i="17"/>
  <c r="AB1244" i="17"/>
  <c r="Z1244" i="17" s="1"/>
  <c r="Y1244" i="17"/>
  <c r="W1244" i="17" s="1"/>
  <c r="X1244" i="17"/>
  <c r="AG1244" i="17"/>
  <c r="AH1244" i="17"/>
  <c r="AF1244" i="17" s="1"/>
  <c r="V1245" i="17"/>
  <c r="T1245" i="17" s="1"/>
  <c r="U1246" i="17" s="1"/>
  <c r="AH1245" i="17" l="1"/>
  <c r="AF1245" i="17" s="1"/>
  <c r="AG1245" i="17"/>
  <c r="X1245" i="17"/>
  <c r="Y1245" i="17"/>
  <c r="W1245" i="17" s="1"/>
  <c r="AB1245" i="17"/>
  <c r="Z1245" i="17" s="1"/>
  <c r="AA1245" i="17"/>
  <c r="AE1245" i="17"/>
  <c r="AC1245" i="17" s="1"/>
  <c r="AD1245" i="17"/>
  <c r="S1254" i="17"/>
  <c r="V1246" i="17"/>
  <c r="T1246" i="17" s="1"/>
  <c r="U1247" i="17" s="1"/>
  <c r="AE1246" i="17" l="1"/>
  <c r="AC1246" i="17" s="1"/>
  <c r="AD1246" i="17"/>
  <c r="AB1246" i="17"/>
  <c r="Z1246" i="17" s="1"/>
  <c r="AA1246" i="17"/>
  <c r="Y1246" i="17"/>
  <c r="W1246" i="17" s="1"/>
  <c r="X1246" i="17"/>
  <c r="AG1246" i="17"/>
  <c r="AH1246" i="17"/>
  <c r="AF1246" i="17" s="1"/>
  <c r="S1255" i="17"/>
  <c r="V1247" i="17"/>
  <c r="T1247" i="17" s="1"/>
  <c r="U1248" i="17" s="1"/>
  <c r="AH1247" i="17" l="1"/>
  <c r="AF1247" i="17" s="1"/>
  <c r="AG1247" i="17"/>
  <c r="Y1247" i="17"/>
  <c r="W1247" i="17" s="1"/>
  <c r="X1247" i="17"/>
  <c r="AB1247" i="17"/>
  <c r="Z1247" i="17" s="1"/>
  <c r="AA1247" i="17"/>
  <c r="AE1247" i="17"/>
  <c r="AC1247" i="17" s="1"/>
  <c r="AD1247" i="17"/>
  <c r="S1256" i="17"/>
  <c r="V1248" i="17"/>
  <c r="T1248" i="17" s="1"/>
  <c r="U1249" i="17" s="1"/>
  <c r="AE1248" i="17" l="1"/>
  <c r="AC1248" i="17" s="1"/>
  <c r="AD1248" i="17"/>
  <c r="AA1248" i="17"/>
  <c r="AB1248" i="17"/>
  <c r="Z1248" i="17" s="1"/>
  <c r="Y1248" i="17"/>
  <c r="W1248" i="17" s="1"/>
  <c r="X1248" i="17"/>
  <c r="AG1248" i="17"/>
  <c r="AH1248" i="17"/>
  <c r="AF1248" i="17" s="1"/>
  <c r="S1257" i="17"/>
  <c r="V1249" i="17"/>
  <c r="T1249" i="17" s="1"/>
  <c r="AG1249" i="17" l="1"/>
  <c r="AH1249" i="17"/>
  <c r="AF1249" i="17" s="1"/>
  <c r="Y1249" i="17"/>
  <c r="W1249" i="17" s="1"/>
  <c r="X1249" i="17"/>
  <c r="AB1249" i="17"/>
  <c r="Z1249" i="17" s="1"/>
  <c r="AA1249" i="17"/>
  <c r="AE1249" i="17"/>
  <c r="AC1249" i="17" s="1"/>
  <c r="AD1249" i="17"/>
  <c r="S1258" i="17"/>
  <c r="U1250" i="17"/>
  <c r="S1259" i="17" s="1"/>
  <c r="V1250" i="17"/>
  <c r="T1250" i="17" s="1"/>
  <c r="U1251" i="17" s="1"/>
  <c r="AD1250" i="17" l="1"/>
  <c r="AE1250" i="17"/>
  <c r="AC1250" i="17" s="1"/>
  <c r="AB1250" i="17"/>
  <c r="Z1250" i="17" s="1"/>
  <c r="AA1250" i="17"/>
  <c r="Y1250" i="17"/>
  <c r="W1250" i="17" s="1"/>
  <c r="X1250" i="17"/>
  <c r="AH1250" i="17"/>
  <c r="AF1250" i="17" s="1"/>
  <c r="AG1250" i="17"/>
  <c r="V1251" i="17"/>
  <c r="T1251" i="17" s="1"/>
  <c r="U1252" i="17" s="1"/>
  <c r="AH1251" i="17" l="1"/>
  <c r="AF1251" i="17" s="1"/>
  <c r="AG1251" i="17"/>
  <c r="X1251" i="17"/>
  <c r="Y1251" i="17"/>
  <c r="W1251" i="17" s="1"/>
  <c r="AB1251" i="17"/>
  <c r="Z1251" i="17" s="1"/>
  <c r="AA1251" i="17"/>
  <c r="AE1251" i="17"/>
  <c r="AC1251" i="17" s="1"/>
  <c r="AD1251" i="17"/>
  <c r="S1260" i="17"/>
  <c r="V1252" i="17"/>
  <c r="T1252" i="17" s="1"/>
  <c r="AE1252" i="17" l="1"/>
  <c r="AC1252" i="17" s="1"/>
  <c r="AD1252" i="17"/>
  <c r="AB1252" i="17"/>
  <c r="Z1252" i="17" s="1"/>
  <c r="AA1252" i="17"/>
  <c r="Y1252" i="17"/>
  <c r="W1252" i="17" s="1"/>
  <c r="X1252" i="17"/>
  <c r="AG1252" i="17"/>
  <c r="AH1252" i="17"/>
  <c r="AF1252" i="17" s="1"/>
  <c r="S1261" i="17"/>
  <c r="U1253" i="17"/>
  <c r="S1262" i="17" s="1"/>
  <c r="V1253" i="17"/>
  <c r="T1253" i="17" s="1"/>
  <c r="U1254" i="17" s="1"/>
  <c r="AG1253" i="17" l="1"/>
  <c r="AH1253" i="17"/>
  <c r="AF1253" i="17" s="1"/>
  <c r="Y1253" i="17"/>
  <c r="W1253" i="17" s="1"/>
  <c r="X1253" i="17"/>
  <c r="AB1253" i="17"/>
  <c r="Z1253" i="17" s="1"/>
  <c r="AA1253" i="17"/>
  <c r="AE1253" i="17"/>
  <c r="AC1253" i="17" s="1"/>
  <c r="AD1253" i="17"/>
  <c r="V1254" i="17"/>
  <c r="T1254" i="17" s="1"/>
  <c r="U1255" i="17" s="1"/>
  <c r="AD1254" i="17" l="1"/>
  <c r="AE1254" i="17"/>
  <c r="AC1254" i="17" s="1"/>
  <c r="AA1254" i="17"/>
  <c r="AB1254" i="17"/>
  <c r="Z1254" i="17" s="1"/>
  <c r="Y1254" i="17"/>
  <c r="W1254" i="17" s="1"/>
  <c r="X1254" i="17"/>
  <c r="AG1254" i="17"/>
  <c r="AH1254" i="17"/>
  <c r="AF1254" i="17" s="1"/>
  <c r="S1263" i="17"/>
  <c r="V1255" i="17"/>
  <c r="T1255" i="17" s="1"/>
  <c r="AG1255" i="17" l="1"/>
  <c r="AH1255" i="17"/>
  <c r="AF1255" i="17" s="1"/>
  <c r="Y1255" i="17"/>
  <c r="W1255" i="17" s="1"/>
  <c r="X1255" i="17"/>
  <c r="AB1255" i="17"/>
  <c r="Z1255" i="17" s="1"/>
  <c r="AA1255" i="17"/>
  <c r="AE1255" i="17"/>
  <c r="AC1255" i="17" s="1"/>
  <c r="AD1255" i="17"/>
  <c r="S1264" i="17"/>
  <c r="U1256" i="17"/>
  <c r="S1265" i="17" s="1"/>
  <c r="V1256" i="17"/>
  <c r="T1256" i="17" s="1"/>
  <c r="AD1256" i="17" l="1"/>
  <c r="AE1256" i="17"/>
  <c r="AC1256" i="17" s="1"/>
  <c r="AB1256" i="17"/>
  <c r="Z1256" i="17" s="1"/>
  <c r="AA1256" i="17"/>
  <c r="Y1256" i="17"/>
  <c r="W1256" i="17" s="1"/>
  <c r="X1256" i="17"/>
  <c r="AH1256" i="17"/>
  <c r="AF1256" i="17" s="1"/>
  <c r="AG1256" i="17"/>
  <c r="U1257" i="17"/>
  <c r="S1266" i="17" s="1"/>
  <c r="V1257" i="17"/>
  <c r="T1257" i="17" s="1"/>
  <c r="U1258" i="17" s="1"/>
  <c r="AG1257" i="17" l="1"/>
  <c r="AH1257" i="17"/>
  <c r="AF1257" i="17" s="1"/>
  <c r="X1257" i="17"/>
  <c r="Y1257" i="17"/>
  <c r="W1257" i="17" s="1"/>
  <c r="AB1257" i="17"/>
  <c r="Z1257" i="17" s="1"/>
  <c r="AA1257" i="17"/>
  <c r="AE1257" i="17"/>
  <c r="AC1257" i="17" s="1"/>
  <c r="AD1257" i="17"/>
  <c r="V1258" i="17"/>
  <c r="T1258" i="17" s="1"/>
  <c r="U1259" i="17" s="1"/>
  <c r="AD1258" i="17" l="1"/>
  <c r="AE1258" i="17"/>
  <c r="AC1258" i="17" s="1"/>
  <c r="AB1258" i="17"/>
  <c r="Z1258" i="17" s="1"/>
  <c r="AA1258" i="17"/>
  <c r="Y1258" i="17"/>
  <c r="W1258" i="17" s="1"/>
  <c r="X1258" i="17"/>
  <c r="AH1258" i="17"/>
  <c r="AF1258" i="17" s="1"/>
  <c r="AG1258" i="17"/>
  <c r="S1267" i="17"/>
  <c r="V1259" i="17"/>
  <c r="T1259" i="17" s="1"/>
  <c r="U1260" i="17" s="1"/>
  <c r="AG1259" i="17" l="1"/>
  <c r="AH1259" i="17"/>
  <c r="AF1259" i="17" s="1"/>
  <c r="Y1259" i="17"/>
  <c r="W1259" i="17" s="1"/>
  <c r="X1259" i="17"/>
  <c r="AB1259" i="17"/>
  <c r="Z1259" i="17" s="1"/>
  <c r="AA1259" i="17"/>
  <c r="AD1259" i="17"/>
  <c r="AE1259" i="17"/>
  <c r="AC1259" i="17" s="1"/>
  <c r="S1268" i="17"/>
  <c r="V1260" i="17"/>
  <c r="T1260" i="17" s="1"/>
  <c r="U1261" i="17" s="1"/>
  <c r="AD1260" i="17" l="1"/>
  <c r="AE1260" i="17"/>
  <c r="AC1260" i="17" s="1"/>
  <c r="AB1260" i="17"/>
  <c r="Z1260" i="17" s="1"/>
  <c r="AA1260" i="17"/>
  <c r="Y1260" i="17"/>
  <c r="W1260" i="17" s="1"/>
  <c r="X1260" i="17"/>
  <c r="AG1260" i="17"/>
  <c r="AH1260" i="17"/>
  <c r="AF1260" i="17" s="1"/>
  <c r="S1269" i="17"/>
  <c r="V1261" i="17"/>
  <c r="T1261" i="17" s="1"/>
  <c r="U1262" i="17" s="1"/>
  <c r="AH1261" i="17" l="1"/>
  <c r="AF1261" i="17" s="1"/>
  <c r="AG1261" i="17"/>
  <c r="Y1261" i="17"/>
  <c r="W1261" i="17" s="1"/>
  <c r="X1261" i="17"/>
  <c r="AA1261" i="17"/>
  <c r="AB1261" i="17"/>
  <c r="Z1261" i="17" s="1"/>
  <c r="AE1261" i="17"/>
  <c r="AC1261" i="17" s="1"/>
  <c r="AD1261" i="17"/>
  <c r="S1270" i="17"/>
  <c r="V1262" i="17"/>
  <c r="T1262" i="17" s="1"/>
  <c r="AD1262" i="17" l="1"/>
  <c r="AE1262" i="17"/>
  <c r="AC1262" i="17" s="1"/>
  <c r="AB1262" i="17"/>
  <c r="Z1262" i="17" s="1"/>
  <c r="AA1262" i="17"/>
  <c r="Y1262" i="17"/>
  <c r="W1262" i="17" s="1"/>
  <c r="X1262" i="17"/>
  <c r="AG1262" i="17"/>
  <c r="AH1262" i="17"/>
  <c r="AF1262" i="17" s="1"/>
  <c r="S1271" i="17"/>
  <c r="U1263" i="17"/>
  <c r="S1272" i="17" s="1"/>
  <c r="V1263" i="17"/>
  <c r="T1263" i="17" s="1"/>
  <c r="U1264" i="17" s="1"/>
  <c r="AH1263" i="17" l="1"/>
  <c r="AF1263" i="17" s="1"/>
  <c r="AG1263" i="17"/>
  <c r="X1263" i="17"/>
  <c r="Y1263" i="17"/>
  <c r="W1263" i="17" s="1"/>
  <c r="AB1263" i="17"/>
  <c r="Z1263" i="17" s="1"/>
  <c r="AA1263" i="17"/>
  <c r="AE1263" i="17"/>
  <c r="AC1263" i="17" s="1"/>
  <c r="AD1263" i="17"/>
  <c r="V1264" i="17"/>
  <c r="T1264" i="17" s="1"/>
  <c r="U1265" i="17" s="1"/>
  <c r="AE1264" i="17" l="1"/>
  <c r="AC1264" i="17" s="1"/>
  <c r="AD1264" i="17"/>
  <c r="AA1264" i="17"/>
  <c r="AB1264" i="17"/>
  <c r="Z1264" i="17" s="1"/>
  <c r="X1264" i="17"/>
  <c r="Y1264" i="17"/>
  <c r="W1264" i="17" s="1"/>
  <c r="AH1264" i="17"/>
  <c r="AF1264" i="17" s="1"/>
  <c r="AG1264" i="17"/>
  <c r="S1273" i="17"/>
  <c r="V1265" i="17"/>
  <c r="T1265" i="17" s="1"/>
  <c r="U1266" i="17" s="1"/>
  <c r="AH1265" i="17" l="1"/>
  <c r="AF1265" i="17" s="1"/>
  <c r="AG1265" i="17"/>
  <c r="Y1265" i="17"/>
  <c r="W1265" i="17" s="1"/>
  <c r="X1265" i="17"/>
  <c r="AB1265" i="17"/>
  <c r="Z1265" i="17" s="1"/>
  <c r="AA1265" i="17"/>
  <c r="AE1265" i="17"/>
  <c r="AC1265" i="17" s="1"/>
  <c r="AD1265" i="17"/>
  <c r="S1274" i="17"/>
  <c r="V1266" i="17"/>
  <c r="T1266" i="17" s="1"/>
  <c r="U1267" i="17" s="1"/>
  <c r="AE1266" i="17" l="1"/>
  <c r="AC1266" i="17" s="1"/>
  <c r="AD1266" i="17"/>
  <c r="AA1266" i="17"/>
  <c r="AB1266" i="17"/>
  <c r="Z1266" i="17" s="1"/>
  <c r="Y1266" i="17"/>
  <c r="W1266" i="17" s="1"/>
  <c r="X1266" i="17"/>
  <c r="AH1266" i="17"/>
  <c r="AF1266" i="17" s="1"/>
  <c r="AG1266" i="17"/>
  <c r="S1275" i="17"/>
  <c r="V1267" i="17"/>
  <c r="T1267" i="17" s="1"/>
  <c r="U1268" i="17" s="1"/>
  <c r="AG1267" i="17" l="1"/>
  <c r="AH1267" i="17"/>
  <c r="AF1267" i="17" s="1"/>
  <c r="X1267" i="17"/>
  <c r="Y1267" i="17"/>
  <c r="W1267" i="17" s="1"/>
  <c r="AB1267" i="17"/>
  <c r="Z1267" i="17" s="1"/>
  <c r="AA1267" i="17"/>
  <c r="AE1267" i="17"/>
  <c r="AC1267" i="17" s="1"/>
  <c r="AD1267" i="17"/>
  <c r="S1276" i="17"/>
  <c r="V1268" i="17"/>
  <c r="T1268" i="17" s="1"/>
  <c r="U1269" i="17" s="1"/>
  <c r="AE1268" i="17" l="1"/>
  <c r="AC1268" i="17" s="1"/>
  <c r="AD1268" i="17"/>
  <c r="AA1268" i="17"/>
  <c r="AB1268" i="17"/>
  <c r="Z1268" i="17" s="1"/>
  <c r="Y1268" i="17"/>
  <c r="W1268" i="17" s="1"/>
  <c r="X1268" i="17"/>
  <c r="AG1268" i="17"/>
  <c r="AH1268" i="17"/>
  <c r="AF1268" i="17" s="1"/>
  <c r="S1277" i="17"/>
  <c r="V1269" i="17"/>
  <c r="T1269" i="17" s="1"/>
  <c r="U1270" i="17" s="1"/>
  <c r="AG1269" i="17" l="1"/>
  <c r="AH1269" i="17"/>
  <c r="AF1269" i="17" s="1"/>
  <c r="X1269" i="17"/>
  <c r="Y1269" i="17"/>
  <c r="W1269" i="17" s="1"/>
  <c r="AB1269" i="17"/>
  <c r="Z1269" i="17" s="1"/>
  <c r="AA1269" i="17"/>
  <c r="AE1269" i="17"/>
  <c r="AC1269" i="17" s="1"/>
  <c r="AD1269" i="17"/>
  <c r="S1278" i="17"/>
  <c r="V1270" i="17"/>
  <c r="T1270" i="17" s="1"/>
  <c r="U1271" i="17" s="1"/>
  <c r="AE1270" i="17" l="1"/>
  <c r="AC1270" i="17" s="1"/>
  <c r="AD1270" i="17"/>
  <c r="AA1270" i="17"/>
  <c r="AB1270" i="17"/>
  <c r="Z1270" i="17" s="1"/>
  <c r="Y1270" i="17"/>
  <c r="W1270" i="17" s="1"/>
  <c r="X1270" i="17"/>
  <c r="AG1270" i="17"/>
  <c r="AH1270" i="17"/>
  <c r="AF1270" i="17" s="1"/>
  <c r="S1279" i="17"/>
  <c r="V1271" i="17"/>
  <c r="T1271" i="17" s="1"/>
  <c r="U1272" i="17" s="1"/>
  <c r="AG1271" i="17" l="1"/>
  <c r="AH1271" i="17"/>
  <c r="AF1271" i="17" s="1"/>
  <c r="X1271" i="17"/>
  <c r="Y1271" i="17"/>
  <c r="W1271" i="17" s="1"/>
  <c r="AB1271" i="17"/>
  <c r="Z1271" i="17" s="1"/>
  <c r="AA1271" i="17"/>
  <c r="AE1271" i="17"/>
  <c r="AC1271" i="17" s="1"/>
  <c r="AD1271" i="17"/>
  <c r="S1280" i="17"/>
  <c r="V1272" i="17"/>
  <c r="T1272" i="17" s="1"/>
  <c r="U1273" i="17" s="1"/>
  <c r="AE1272" i="17" l="1"/>
  <c r="AC1272" i="17" s="1"/>
  <c r="AD1272" i="17"/>
  <c r="AB1272" i="17"/>
  <c r="Z1272" i="17" s="1"/>
  <c r="AA1272" i="17"/>
  <c r="Y1272" i="17"/>
  <c r="W1272" i="17" s="1"/>
  <c r="X1272" i="17"/>
  <c r="AG1272" i="17"/>
  <c r="AH1272" i="17"/>
  <c r="AF1272" i="17" s="1"/>
  <c r="S1281" i="17"/>
  <c r="V1273" i="17"/>
  <c r="T1273" i="17" s="1"/>
  <c r="AG1273" i="17" l="1"/>
  <c r="AH1273" i="17"/>
  <c r="AF1273" i="17" s="1"/>
  <c r="X1273" i="17"/>
  <c r="Y1273" i="17"/>
  <c r="W1273" i="17" s="1"/>
  <c r="AB1273" i="17"/>
  <c r="Z1273" i="17" s="1"/>
  <c r="AA1273" i="17"/>
  <c r="AD1273" i="17"/>
  <c r="AE1273" i="17"/>
  <c r="AC1273" i="17" s="1"/>
  <c r="S1282" i="17"/>
  <c r="U1274" i="17"/>
  <c r="S1283" i="17" s="1"/>
  <c r="V1274" i="17"/>
  <c r="T1274" i="17" s="1"/>
  <c r="AD1274" i="17" l="1"/>
  <c r="AE1274" i="17"/>
  <c r="AC1274" i="17" s="1"/>
  <c r="AA1274" i="17"/>
  <c r="AB1274" i="17"/>
  <c r="Z1274" i="17" s="1"/>
  <c r="X1274" i="17"/>
  <c r="Y1274" i="17"/>
  <c r="W1274" i="17" s="1"/>
  <c r="AG1274" i="17"/>
  <c r="AH1274" i="17"/>
  <c r="AF1274" i="17" s="1"/>
  <c r="U1275" i="17"/>
  <c r="S1284" i="17" s="1"/>
  <c r="V1275" i="17"/>
  <c r="T1275" i="17" s="1"/>
  <c r="X1275" i="17" l="1"/>
  <c r="Y1275" i="17"/>
  <c r="W1275" i="17" s="1"/>
  <c r="AH1275" i="17"/>
  <c r="AF1275" i="17" s="1"/>
  <c r="AG1275" i="17"/>
  <c r="AB1275" i="17"/>
  <c r="Z1275" i="17" s="1"/>
  <c r="AA1275" i="17"/>
  <c r="AE1275" i="17"/>
  <c r="AC1275" i="17" s="1"/>
  <c r="AD1275" i="17"/>
  <c r="U1276" i="17"/>
  <c r="S1285" i="17" s="1"/>
  <c r="V1276" i="17"/>
  <c r="T1276" i="17" s="1"/>
  <c r="U1277" i="17" s="1"/>
  <c r="AE1276" i="17" l="1"/>
  <c r="AC1276" i="17" s="1"/>
  <c r="AD1276" i="17"/>
  <c r="AA1276" i="17"/>
  <c r="AB1276" i="17"/>
  <c r="Z1276" i="17" s="1"/>
  <c r="AG1276" i="17"/>
  <c r="AH1276" i="17"/>
  <c r="AF1276" i="17" s="1"/>
  <c r="Y1276" i="17"/>
  <c r="W1276" i="17" s="1"/>
  <c r="X1276" i="17"/>
  <c r="V1277" i="17"/>
  <c r="T1277" i="17" s="1"/>
  <c r="U1278" i="17" s="1"/>
  <c r="AG1277" i="17" l="1"/>
  <c r="AH1277" i="17"/>
  <c r="AF1277" i="17" s="1"/>
  <c r="X1277" i="17"/>
  <c r="Y1277" i="17"/>
  <c r="W1277" i="17" s="1"/>
  <c r="AB1277" i="17"/>
  <c r="Z1277" i="17" s="1"/>
  <c r="AA1277" i="17"/>
  <c r="AE1277" i="17"/>
  <c r="AC1277" i="17" s="1"/>
  <c r="AD1277" i="17"/>
  <c r="S1286" i="17"/>
  <c r="V1278" i="17"/>
  <c r="T1278" i="17" s="1"/>
  <c r="AE1278" i="17" l="1"/>
  <c r="AC1278" i="17" s="1"/>
  <c r="AD1278" i="17"/>
  <c r="AB1278" i="17"/>
  <c r="Z1278" i="17" s="1"/>
  <c r="AA1278" i="17"/>
  <c r="Y1278" i="17"/>
  <c r="W1278" i="17" s="1"/>
  <c r="X1278" i="17"/>
  <c r="AG1278" i="17"/>
  <c r="AH1278" i="17"/>
  <c r="AF1278" i="17" s="1"/>
  <c r="S1287" i="17"/>
  <c r="U1279" i="17"/>
  <c r="V1279" i="17"/>
  <c r="T1279" i="17" s="1"/>
  <c r="AG1279" i="17" l="1"/>
  <c r="AH1279" i="17"/>
  <c r="AF1279" i="17" s="1"/>
  <c r="X1279" i="17"/>
  <c r="Y1279" i="17"/>
  <c r="W1279" i="17" s="1"/>
  <c r="AB1279" i="17"/>
  <c r="Z1279" i="17" s="1"/>
  <c r="AA1279" i="17"/>
  <c r="AE1279" i="17"/>
  <c r="AC1279" i="17" s="1"/>
  <c r="AD1279" i="17"/>
  <c r="S1288" i="17"/>
  <c r="U1280" i="17"/>
  <c r="S1289" i="17" s="1"/>
  <c r="V1280" i="17"/>
  <c r="T1280" i="17" s="1"/>
  <c r="U1281" i="17" s="1"/>
  <c r="AE1280" i="17" l="1"/>
  <c r="AC1280" i="17" s="1"/>
  <c r="AD1280" i="17"/>
  <c r="AA1280" i="17"/>
  <c r="AB1280" i="17"/>
  <c r="Z1280" i="17" s="1"/>
  <c r="Y1280" i="17"/>
  <c r="W1280" i="17" s="1"/>
  <c r="X1280" i="17"/>
  <c r="AG1280" i="17"/>
  <c r="AH1280" i="17"/>
  <c r="AF1280" i="17" s="1"/>
  <c r="V1281" i="17"/>
  <c r="T1281" i="17" s="1"/>
  <c r="AH1281" i="17" l="1"/>
  <c r="AF1281" i="17" s="1"/>
  <c r="AG1281" i="17"/>
  <c r="X1281" i="17"/>
  <c r="Y1281" i="17"/>
  <c r="W1281" i="17" s="1"/>
  <c r="AB1281" i="17"/>
  <c r="Z1281" i="17" s="1"/>
  <c r="AA1281" i="17"/>
  <c r="AD1281" i="17"/>
  <c r="AE1281" i="17"/>
  <c r="AC1281" i="17" s="1"/>
  <c r="S1290" i="17"/>
  <c r="U1282" i="17"/>
  <c r="S1291" i="17" s="1"/>
  <c r="V1282" i="17"/>
  <c r="T1282" i="17" s="1"/>
  <c r="U1283" i="17" s="1"/>
  <c r="AE1282" i="17" l="1"/>
  <c r="AC1282" i="17" s="1"/>
  <c r="AD1282" i="17"/>
  <c r="AB1282" i="17"/>
  <c r="Z1282" i="17" s="1"/>
  <c r="AA1282" i="17"/>
  <c r="Y1282" i="17"/>
  <c r="W1282" i="17" s="1"/>
  <c r="X1282" i="17"/>
  <c r="AG1282" i="17"/>
  <c r="AH1282" i="17"/>
  <c r="AF1282" i="17" s="1"/>
  <c r="V1283" i="17"/>
  <c r="T1283" i="17" s="1"/>
  <c r="AH1283" i="17" l="1"/>
  <c r="AF1283" i="17" s="1"/>
  <c r="AG1283" i="17"/>
  <c r="X1283" i="17"/>
  <c r="Y1283" i="17"/>
  <c r="W1283" i="17" s="1"/>
  <c r="AB1283" i="17"/>
  <c r="Z1283" i="17" s="1"/>
  <c r="AA1283" i="17"/>
  <c r="AE1283" i="17"/>
  <c r="AC1283" i="17" s="1"/>
  <c r="AD1283" i="17"/>
  <c r="S1292" i="17"/>
  <c r="U1284" i="17"/>
  <c r="S1293" i="17" s="1"/>
  <c r="V1284" i="17"/>
  <c r="T1284" i="17" s="1"/>
  <c r="AE1284" i="17" l="1"/>
  <c r="AC1284" i="17" s="1"/>
  <c r="AD1284" i="17"/>
  <c r="AB1284" i="17"/>
  <c r="Z1284" i="17" s="1"/>
  <c r="AA1284" i="17"/>
  <c r="Y1284" i="17"/>
  <c r="W1284" i="17" s="1"/>
  <c r="X1284" i="17"/>
  <c r="AH1284" i="17"/>
  <c r="AF1284" i="17" s="1"/>
  <c r="AG1284" i="17"/>
  <c r="U1285" i="17"/>
  <c r="S1294" i="17" s="1"/>
  <c r="V1285" i="17"/>
  <c r="T1285" i="17" s="1"/>
  <c r="U1286" i="17" s="1"/>
  <c r="AH1285" i="17" l="1"/>
  <c r="AF1285" i="17" s="1"/>
  <c r="AG1285" i="17"/>
  <c r="X1285" i="17"/>
  <c r="Y1285" i="17"/>
  <c r="W1285" i="17" s="1"/>
  <c r="AB1285" i="17"/>
  <c r="Z1285" i="17" s="1"/>
  <c r="AA1285" i="17"/>
  <c r="AE1285" i="17"/>
  <c r="AC1285" i="17" s="1"/>
  <c r="AD1285" i="17"/>
  <c r="V1286" i="17"/>
  <c r="T1286" i="17" s="1"/>
  <c r="AD1286" i="17" l="1"/>
  <c r="AE1286" i="17"/>
  <c r="AC1286" i="17" s="1"/>
  <c r="AB1286" i="17"/>
  <c r="Z1286" i="17" s="1"/>
  <c r="AA1286" i="17"/>
  <c r="Y1286" i="17"/>
  <c r="W1286" i="17" s="1"/>
  <c r="X1286" i="17"/>
  <c r="AH1286" i="17"/>
  <c r="AF1286" i="17" s="1"/>
  <c r="AG1286" i="17"/>
  <c r="S1295" i="17"/>
  <c r="U1287" i="17"/>
  <c r="S1296" i="17" s="1"/>
  <c r="V1287" i="17"/>
  <c r="T1287" i="17" s="1"/>
  <c r="U1288" i="17" s="1"/>
  <c r="AH1287" i="17" l="1"/>
  <c r="AF1287" i="17" s="1"/>
  <c r="AG1287" i="17"/>
  <c r="Y1287" i="17"/>
  <c r="W1287" i="17" s="1"/>
  <c r="X1287" i="17"/>
  <c r="AB1287" i="17"/>
  <c r="Z1287" i="17" s="1"/>
  <c r="AA1287" i="17"/>
  <c r="AE1287" i="17"/>
  <c r="AC1287" i="17" s="1"/>
  <c r="AD1287" i="17"/>
  <c r="V1288" i="17"/>
  <c r="T1288" i="17" s="1"/>
  <c r="U1289" i="17" s="1"/>
  <c r="AD1288" i="17" l="1"/>
  <c r="AE1288" i="17"/>
  <c r="AC1288" i="17" s="1"/>
  <c r="AA1288" i="17"/>
  <c r="AB1288" i="17"/>
  <c r="Z1288" i="17" s="1"/>
  <c r="Y1288" i="17"/>
  <c r="W1288" i="17" s="1"/>
  <c r="X1288" i="17"/>
  <c r="AG1288" i="17"/>
  <c r="AH1288" i="17"/>
  <c r="AF1288" i="17" s="1"/>
  <c r="S1297" i="17"/>
  <c r="V1289" i="17"/>
  <c r="T1289" i="17" s="1"/>
  <c r="U1290" i="17" s="1"/>
  <c r="AG1289" i="17" l="1"/>
  <c r="AH1289" i="17"/>
  <c r="AF1289" i="17" s="1"/>
  <c r="Y1289" i="17"/>
  <c r="W1289" i="17" s="1"/>
  <c r="X1289" i="17"/>
  <c r="AB1289" i="17"/>
  <c r="Z1289" i="17" s="1"/>
  <c r="AA1289" i="17"/>
  <c r="AE1289" i="17"/>
  <c r="AC1289" i="17" s="1"/>
  <c r="AD1289" i="17"/>
  <c r="S1298" i="17"/>
  <c r="V1290" i="17"/>
  <c r="T1290" i="17" s="1"/>
  <c r="U1291" i="17" s="1"/>
  <c r="AD1290" i="17" l="1"/>
  <c r="AE1290" i="17"/>
  <c r="AC1290" i="17" s="1"/>
  <c r="AB1290" i="17"/>
  <c r="Z1290" i="17" s="1"/>
  <c r="AA1290" i="17"/>
  <c r="Y1290" i="17"/>
  <c r="W1290" i="17" s="1"/>
  <c r="X1290" i="17"/>
  <c r="AG1290" i="17"/>
  <c r="AH1290" i="17"/>
  <c r="AF1290" i="17" s="1"/>
  <c r="S1299" i="17"/>
  <c r="V1291" i="17"/>
  <c r="T1291" i="17" s="1"/>
  <c r="AG1291" i="17" l="1"/>
  <c r="AH1291" i="17"/>
  <c r="AF1291" i="17" s="1"/>
  <c r="Y1291" i="17"/>
  <c r="W1291" i="17" s="1"/>
  <c r="X1291" i="17"/>
  <c r="AB1291" i="17"/>
  <c r="Z1291" i="17" s="1"/>
  <c r="AA1291" i="17"/>
  <c r="AE1291" i="17"/>
  <c r="AC1291" i="17" s="1"/>
  <c r="AD1291" i="17"/>
  <c r="S1300" i="17"/>
  <c r="U1292" i="17"/>
  <c r="V1292" i="17"/>
  <c r="T1292" i="17" s="1"/>
  <c r="AE1292" i="17" l="1"/>
  <c r="AC1292" i="17" s="1"/>
  <c r="AD1292" i="17"/>
  <c r="AB1292" i="17"/>
  <c r="Z1292" i="17" s="1"/>
  <c r="AA1292" i="17"/>
  <c r="Y1292" i="17"/>
  <c r="W1292" i="17" s="1"/>
  <c r="X1292" i="17"/>
  <c r="AG1292" i="17"/>
  <c r="AH1292" i="17"/>
  <c r="AF1292" i="17" s="1"/>
  <c r="S1301" i="17"/>
  <c r="U1293" i="17"/>
  <c r="S1302" i="17" s="1"/>
  <c r="V1293" i="17"/>
  <c r="T1293" i="17" s="1"/>
  <c r="AH1293" i="17" l="1"/>
  <c r="AF1293" i="17" s="1"/>
  <c r="AG1293" i="17"/>
  <c r="Y1293" i="17"/>
  <c r="W1293" i="17" s="1"/>
  <c r="X1293" i="17"/>
  <c r="AB1293" i="17"/>
  <c r="Z1293" i="17" s="1"/>
  <c r="AA1293" i="17"/>
  <c r="AE1293" i="17"/>
  <c r="AC1293" i="17" s="1"/>
  <c r="AD1293" i="17"/>
  <c r="U1294" i="17"/>
  <c r="S1303" i="17" s="1"/>
  <c r="V1294" i="17"/>
  <c r="T1294" i="17" s="1"/>
  <c r="AD1294" i="17" l="1"/>
  <c r="AE1294" i="17"/>
  <c r="AC1294" i="17" s="1"/>
  <c r="AB1294" i="17"/>
  <c r="Z1294" i="17" s="1"/>
  <c r="AA1294" i="17"/>
  <c r="Y1294" i="17"/>
  <c r="W1294" i="17" s="1"/>
  <c r="X1294" i="17"/>
  <c r="AG1294" i="17"/>
  <c r="AH1294" i="17"/>
  <c r="AF1294" i="17" s="1"/>
  <c r="U1295" i="17"/>
  <c r="S1304" i="17" s="1"/>
  <c r="V1295" i="17"/>
  <c r="T1295" i="17" s="1"/>
  <c r="AG1295" i="17" l="1"/>
  <c r="AH1295" i="17"/>
  <c r="AF1295" i="17" s="1"/>
  <c r="Y1295" i="17"/>
  <c r="W1295" i="17" s="1"/>
  <c r="X1295" i="17"/>
  <c r="AB1295" i="17"/>
  <c r="Z1295" i="17" s="1"/>
  <c r="AA1295" i="17"/>
  <c r="AE1295" i="17"/>
  <c r="AC1295" i="17" s="1"/>
  <c r="AD1295" i="17"/>
  <c r="U1296" i="17"/>
  <c r="S1305" i="17" s="1"/>
  <c r="V1296" i="17"/>
  <c r="T1296" i="17" s="1"/>
  <c r="U1297" i="17" s="1"/>
  <c r="AE1296" i="17" l="1"/>
  <c r="AC1296" i="17" s="1"/>
  <c r="AD1296" i="17"/>
  <c r="AB1296" i="17"/>
  <c r="Z1296" i="17" s="1"/>
  <c r="AA1296" i="17"/>
  <c r="Y1296" i="17"/>
  <c r="W1296" i="17" s="1"/>
  <c r="X1296" i="17"/>
  <c r="AG1296" i="17"/>
  <c r="AH1296" i="17"/>
  <c r="AF1296" i="17" s="1"/>
  <c r="V1297" i="17"/>
  <c r="T1297" i="17" s="1"/>
  <c r="U1298" i="17" s="1"/>
  <c r="AG1297" i="17" l="1"/>
  <c r="AH1297" i="17"/>
  <c r="AF1297" i="17" s="1"/>
  <c r="X1297" i="17"/>
  <c r="Y1297" i="17"/>
  <c r="W1297" i="17" s="1"/>
  <c r="AB1297" i="17"/>
  <c r="Z1297" i="17" s="1"/>
  <c r="AA1297" i="17"/>
  <c r="AE1297" i="17"/>
  <c r="AC1297" i="17" s="1"/>
  <c r="AD1297" i="17"/>
  <c r="S1306" i="17"/>
  <c r="V1298" i="17"/>
  <c r="T1298" i="17" s="1"/>
  <c r="U1299" i="17" s="1"/>
  <c r="AD1298" i="17" l="1"/>
  <c r="AE1298" i="17"/>
  <c r="AC1298" i="17" s="1"/>
  <c r="AA1298" i="17"/>
  <c r="AB1298" i="17"/>
  <c r="Z1298" i="17" s="1"/>
  <c r="Y1298" i="17"/>
  <c r="W1298" i="17" s="1"/>
  <c r="X1298" i="17"/>
  <c r="AG1298" i="17"/>
  <c r="AH1298" i="17"/>
  <c r="AF1298" i="17" s="1"/>
  <c r="S1307" i="17"/>
  <c r="V1299" i="17"/>
  <c r="T1299" i="17" s="1"/>
  <c r="U1300" i="17" s="1"/>
  <c r="AG1299" i="17" l="1"/>
  <c r="AH1299" i="17"/>
  <c r="AF1299" i="17" s="1"/>
  <c r="Y1299" i="17"/>
  <c r="W1299" i="17" s="1"/>
  <c r="X1299" i="17"/>
  <c r="AB1299" i="17"/>
  <c r="Z1299" i="17" s="1"/>
  <c r="AA1299" i="17"/>
  <c r="AE1299" i="17"/>
  <c r="AC1299" i="17" s="1"/>
  <c r="AD1299" i="17"/>
  <c r="S1308" i="17"/>
  <c r="V1300" i="17"/>
  <c r="T1300" i="17" s="1"/>
  <c r="U1301" i="17" s="1"/>
  <c r="AE1300" i="17" l="1"/>
  <c r="AC1300" i="17" s="1"/>
  <c r="AD1300" i="17"/>
  <c r="AB1300" i="17"/>
  <c r="Z1300" i="17" s="1"/>
  <c r="AA1300" i="17"/>
  <c r="Y1300" i="17"/>
  <c r="W1300" i="17" s="1"/>
  <c r="X1300" i="17"/>
  <c r="AG1300" i="17"/>
  <c r="AH1300" i="17"/>
  <c r="AF1300" i="17" s="1"/>
  <c r="S1309" i="17"/>
  <c r="V1301" i="17"/>
  <c r="T1301" i="17" s="1"/>
  <c r="U1302" i="17" s="1"/>
  <c r="AH1301" i="17" l="1"/>
  <c r="AF1301" i="17" s="1"/>
  <c r="AG1301" i="17"/>
  <c r="Y1301" i="17"/>
  <c r="W1301" i="17" s="1"/>
  <c r="X1301" i="17"/>
  <c r="AB1301" i="17"/>
  <c r="Z1301" i="17" s="1"/>
  <c r="AA1301" i="17"/>
  <c r="AE1301" i="17"/>
  <c r="AC1301" i="17" s="1"/>
  <c r="AD1301" i="17"/>
  <c r="S1310" i="17"/>
  <c r="V1302" i="17"/>
  <c r="T1302" i="17" s="1"/>
  <c r="U1303" i="17" s="1"/>
  <c r="AD1302" i="17" l="1"/>
  <c r="AE1302" i="17"/>
  <c r="AC1302" i="17" s="1"/>
  <c r="AA1302" i="17"/>
  <c r="AB1302" i="17"/>
  <c r="Z1302" i="17" s="1"/>
  <c r="Y1302" i="17"/>
  <c r="W1302" i="17" s="1"/>
  <c r="X1302" i="17"/>
  <c r="AH1302" i="17"/>
  <c r="AF1302" i="17" s="1"/>
  <c r="AG1302" i="17"/>
  <c r="S1311" i="17"/>
  <c r="V1303" i="17"/>
  <c r="T1303" i="17" s="1"/>
  <c r="AG1303" i="17" l="1"/>
  <c r="AH1303" i="17"/>
  <c r="AF1303" i="17" s="1"/>
  <c r="Y1303" i="17"/>
  <c r="W1303" i="17" s="1"/>
  <c r="X1303" i="17"/>
  <c r="AB1303" i="17"/>
  <c r="Z1303" i="17" s="1"/>
  <c r="AA1303" i="17"/>
  <c r="AE1303" i="17"/>
  <c r="AC1303" i="17" s="1"/>
  <c r="AD1303" i="17"/>
  <c r="S1312" i="17"/>
  <c r="U1304" i="17"/>
  <c r="V1304" i="17"/>
  <c r="T1304" i="17" s="1"/>
  <c r="U1305" i="17" s="1"/>
  <c r="AD1304" i="17" l="1"/>
  <c r="AE1304" i="17"/>
  <c r="AC1304" i="17" s="1"/>
  <c r="AB1304" i="17"/>
  <c r="Z1304" i="17" s="1"/>
  <c r="AA1304" i="17"/>
  <c r="Y1304" i="17"/>
  <c r="W1304" i="17" s="1"/>
  <c r="X1304" i="17"/>
  <c r="AG1304" i="17"/>
  <c r="AH1304" i="17"/>
  <c r="AF1304" i="17" s="1"/>
  <c r="S1313" i="17"/>
  <c r="V1305" i="17"/>
  <c r="T1305" i="17" s="1"/>
  <c r="AG1305" i="17" l="1"/>
  <c r="AH1305" i="17"/>
  <c r="AF1305" i="17" s="1"/>
  <c r="X1305" i="17"/>
  <c r="Y1305" i="17"/>
  <c r="W1305" i="17" s="1"/>
  <c r="AB1305" i="17"/>
  <c r="Z1305" i="17" s="1"/>
  <c r="AA1305" i="17"/>
  <c r="AD1305" i="17"/>
  <c r="AE1305" i="17"/>
  <c r="AC1305" i="17" s="1"/>
  <c r="S1314" i="17"/>
  <c r="U1306" i="17"/>
  <c r="V1306" i="17"/>
  <c r="T1306" i="17" s="1"/>
  <c r="U1307" i="17" s="1"/>
  <c r="AD1306" i="17" l="1"/>
  <c r="AE1306" i="17"/>
  <c r="AC1306" i="17" s="1"/>
  <c r="AB1306" i="17"/>
  <c r="Z1306" i="17" s="1"/>
  <c r="AA1306" i="17"/>
  <c r="Y1306" i="17"/>
  <c r="W1306" i="17" s="1"/>
  <c r="X1306" i="17"/>
  <c r="AG1306" i="17"/>
  <c r="AH1306" i="17"/>
  <c r="AF1306" i="17" s="1"/>
  <c r="S1315" i="17"/>
  <c r="V1307" i="17"/>
  <c r="T1307" i="17" s="1"/>
  <c r="AH1307" i="17" l="1"/>
  <c r="AF1307" i="17" s="1"/>
  <c r="AG1307" i="17"/>
  <c r="Y1307" i="17"/>
  <c r="W1307" i="17" s="1"/>
  <c r="X1307" i="17"/>
  <c r="AB1307" i="17"/>
  <c r="Z1307" i="17" s="1"/>
  <c r="AA1307" i="17"/>
  <c r="AE1307" i="17"/>
  <c r="AC1307" i="17" s="1"/>
  <c r="AD1307" i="17"/>
  <c r="S1316" i="17"/>
  <c r="U1308" i="17"/>
  <c r="S1317" i="17" s="1"/>
  <c r="V1308" i="17"/>
  <c r="T1308" i="17" s="1"/>
  <c r="AD1308" i="17" l="1"/>
  <c r="AE1308" i="17"/>
  <c r="AC1308" i="17" s="1"/>
  <c r="AB1308" i="17"/>
  <c r="Z1308" i="17" s="1"/>
  <c r="AA1308" i="17"/>
  <c r="Y1308" i="17"/>
  <c r="W1308" i="17" s="1"/>
  <c r="X1308" i="17"/>
  <c r="AG1308" i="17"/>
  <c r="AH1308" i="17"/>
  <c r="AF1308" i="17" s="1"/>
  <c r="U1309" i="17"/>
  <c r="S1318" i="17" s="1"/>
  <c r="V1309" i="17"/>
  <c r="T1309" i="17" s="1"/>
  <c r="AH1309" i="17" l="1"/>
  <c r="AF1309" i="17" s="1"/>
  <c r="AG1309" i="17"/>
  <c r="X1309" i="17"/>
  <c r="Y1309" i="17"/>
  <c r="W1309" i="17" s="1"/>
  <c r="AB1309" i="17"/>
  <c r="Z1309" i="17" s="1"/>
  <c r="AA1309" i="17"/>
  <c r="AE1309" i="17"/>
  <c r="AC1309" i="17" s="1"/>
  <c r="AD1309" i="17"/>
  <c r="U1310" i="17"/>
  <c r="S1319" i="17" s="1"/>
  <c r="V1310" i="17"/>
  <c r="T1310" i="17" s="1"/>
  <c r="U1311" i="17" s="1"/>
  <c r="AE1310" i="17" l="1"/>
  <c r="AC1310" i="17" s="1"/>
  <c r="AD1310" i="17"/>
  <c r="AB1310" i="17"/>
  <c r="Z1310" i="17" s="1"/>
  <c r="AA1310" i="17"/>
  <c r="Y1310" i="17"/>
  <c r="W1310" i="17" s="1"/>
  <c r="X1310" i="17"/>
  <c r="AG1310" i="17"/>
  <c r="AH1310" i="17"/>
  <c r="AF1310" i="17" s="1"/>
  <c r="V1311" i="17"/>
  <c r="T1311" i="17" s="1"/>
  <c r="U1312" i="17" s="1"/>
  <c r="AG1311" i="17" l="1"/>
  <c r="AH1311" i="17"/>
  <c r="AF1311" i="17" s="1"/>
  <c r="Y1311" i="17"/>
  <c r="W1311" i="17" s="1"/>
  <c r="X1311" i="17"/>
  <c r="AB1311" i="17"/>
  <c r="Z1311" i="17" s="1"/>
  <c r="AA1311" i="17"/>
  <c r="AE1311" i="17"/>
  <c r="AC1311" i="17" s="1"/>
  <c r="AD1311" i="17"/>
  <c r="S1320" i="17"/>
  <c r="V1312" i="17"/>
  <c r="T1312" i="17" s="1"/>
  <c r="AE1312" i="17" l="1"/>
  <c r="AC1312" i="17" s="1"/>
  <c r="AD1312" i="17"/>
  <c r="AA1312" i="17"/>
  <c r="AB1312" i="17"/>
  <c r="Z1312" i="17" s="1"/>
  <c r="X1312" i="17"/>
  <c r="Y1312" i="17"/>
  <c r="W1312" i="17" s="1"/>
  <c r="AG1312" i="17"/>
  <c r="AH1312" i="17"/>
  <c r="AF1312" i="17" s="1"/>
  <c r="S1321" i="17"/>
  <c r="U1313" i="17"/>
  <c r="S1322" i="17" s="1"/>
  <c r="V1313" i="17"/>
  <c r="T1313" i="17" s="1"/>
  <c r="U1314" i="17" s="1"/>
  <c r="AG1313" i="17" l="1"/>
  <c r="AH1313" i="17"/>
  <c r="AF1313" i="17" s="1"/>
  <c r="Y1313" i="17"/>
  <c r="W1313" i="17" s="1"/>
  <c r="X1313" i="17"/>
  <c r="AB1313" i="17"/>
  <c r="Z1313" i="17" s="1"/>
  <c r="AA1313" i="17"/>
  <c r="AE1313" i="17"/>
  <c r="AC1313" i="17" s="1"/>
  <c r="AD1313" i="17"/>
  <c r="V1314" i="17"/>
  <c r="T1314" i="17" s="1"/>
  <c r="AD1314" i="17" l="1"/>
  <c r="AE1314" i="17"/>
  <c r="AC1314" i="17" s="1"/>
  <c r="AA1314" i="17"/>
  <c r="AB1314" i="17"/>
  <c r="Z1314" i="17" s="1"/>
  <c r="Y1314" i="17"/>
  <c r="W1314" i="17" s="1"/>
  <c r="X1314" i="17"/>
  <c r="AG1314" i="17"/>
  <c r="AH1314" i="17"/>
  <c r="AF1314" i="17" s="1"/>
  <c r="S1323" i="17"/>
  <c r="U1315" i="17"/>
  <c r="S1324" i="17" s="1"/>
  <c r="V1315" i="17"/>
  <c r="T1315" i="17" s="1"/>
  <c r="AG1315" i="17" l="1"/>
  <c r="AH1315" i="17"/>
  <c r="AF1315" i="17" s="1"/>
  <c r="Y1315" i="17"/>
  <c r="W1315" i="17" s="1"/>
  <c r="X1315" i="17"/>
  <c r="AB1315" i="17"/>
  <c r="Z1315" i="17" s="1"/>
  <c r="AA1315" i="17"/>
  <c r="AE1315" i="17"/>
  <c r="AC1315" i="17" s="1"/>
  <c r="AD1315" i="17"/>
  <c r="U1316" i="17"/>
  <c r="S1325" i="17" s="1"/>
  <c r="V1316" i="17"/>
  <c r="T1316" i="17" s="1"/>
  <c r="AD1316" i="17" l="1"/>
  <c r="AE1316" i="17"/>
  <c r="AC1316" i="17" s="1"/>
  <c r="AA1316" i="17"/>
  <c r="AB1316" i="17"/>
  <c r="Z1316" i="17" s="1"/>
  <c r="Y1316" i="17"/>
  <c r="W1316" i="17" s="1"/>
  <c r="X1316" i="17"/>
  <c r="AG1316" i="17"/>
  <c r="AH1316" i="17"/>
  <c r="AF1316" i="17" s="1"/>
  <c r="U1317" i="17"/>
  <c r="S1326" i="17" s="1"/>
  <c r="V1317" i="17"/>
  <c r="T1317" i="17" s="1"/>
  <c r="U1318" i="17" s="1"/>
  <c r="Y1317" i="17" l="1"/>
  <c r="W1317" i="17" s="1"/>
  <c r="X1317" i="17"/>
  <c r="AH1317" i="17"/>
  <c r="AF1317" i="17" s="1"/>
  <c r="AG1317" i="17"/>
  <c r="AB1317" i="17"/>
  <c r="Z1317" i="17" s="1"/>
  <c r="AA1317" i="17"/>
  <c r="AE1317" i="17"/>
  <c r="AC1317" i="17" s="1"/>
  <c r="AD1317" i="17"/>
  <c r="V1318" i="17"/>
  <c r="T1318" i="17" s="1"/>
  <c r="AE1318" i="17" l="1"/>
  <c r="AC1318" i="17" s="1"/>
  <c r="AD1318" i="17"/>
  <c r="AB1318" i="17"/>
  <c r="Z1318" i="17" s="1"/>
  <c r="AA1318" i="17"/>
  <c r="AH1318" i="17"/>
  <c r="AF1318" i="17" s="1"/>
  <c r="AG1318" i="17"/>
  <c r="Y1318" i="17"/>
  <c r="W1318" i="17" s="1"/>
  <c r="X1318" i="17"/>
  <c r="S1327" i="17"/>
  <c r="U1319" i="17"/>
  <c r="V1319" i="17"/>
  <c r="T1319" i="17" s="1"/>
  <c r="U1320" i="17" s="1"/>
  <c r="AG1319" i="17" l="1"/>
  <c r="AH1319" i="17"/>
  <c r="AF1319" i="17" s="1"/>
  <c r="Y1319" i="17"/>
  <c r="W1319" i="17" s="1"/>
  <c r="X1319" i="17"/>
  <c r="AB1319" i="17"/>
  <c r="Z1319" i="17" s="1"/>
  <c r="AA1319" i="17"/>
  <c r="AD1319" i="17"/>
  <c r="AE1319" i="17"/>
  <c r="AC1319" i="17" s="1"/>
  <c r="S1328" i="17"/>
  <c r="V1320" i="17"/>
  <c r="T1320" i="17" s="1"/>
  <c r="U1321" i="17" s="1"/>
  <c r="AD1320" i="17" l="1"/>
  <c r="AE1320" i="17"/>
  <c r="AC1320" i="17" s="1"/>
  <c r="AA1320" i="17"/>
  <c r="AB1320" i="17"/>
  <c r="Z1320" i="17" s="1"/>
  <c r="Y1320" i="17"/>
  <c r="W1320" i="17" s="1"/>
  <c r="X1320" i="17"/>
  <c r="AG1320" i="17"/>
  <c r="AH1320" i="17"/>
  <c r="AF1320" i="17" s="1"/>
  <c r="S1329" i="17"/>
  <c r="V1321" i="17"/>
  <c r="T1321" i="17" s="1"/>
  <c r="U1322" i="17" s="1"/>
  <c r="AH1321" i="17" l="1"/>
  <c r="AF1321" i="17" s="1"/>
  <c r="AG1321" i="17"/>
  <c r="Y1321" i="17"/>
  <c r="W1321" i="17" s="1"/>
  <c r="X1321" i="17"/>
  <c r="AB1321" i="17"/>
  <c r="Z1321" i="17" s="1"/>
  <c r="AA1321" i="17"/>
  <c r="AE1321" i="17"/>
  <c r="AC1321" i="17" s="1"/>
  <c r="AD1321" i="17"/>
  <c r="S1330" i="17"/>
  <c r="V1322" i="17"/>
  <c r="T1322" i="17" s="1"/>
  <c r="U1323" i="17" s="1"/>
  <c r="AE1322" i="17" l="1"/>
  <c r="AC1322" i="17" s="1"/>
  <c r="AD1322" i="17"/>
  <c r="AA1322" i="17"/>
  <c r="AB1322" i="17"/>
  <c r="Z1322" i="17" s="1"/>
  <c r="Y1322" i="17"/>
  <c r="W1322" i="17" s="1"/>
  <c r="X1322" i="17"/>
  <c r="AG1322" i="17"/>
  <c r="AH1322" i="17"/>
  <c r="AF1322" i="17" s="1"/>
  <c r="S1331" i="17"/>
  <c r="V1323" i="17"/>
  <c r="T1323" i="17" s="1"/>
  <c r="U1324" i="17" s="1"/>
  <c r="AH1323" i="17" l="1"/>
  <c r="AF1323" i="17" s="1"/>
  <c r="AG1323" i="17"/>
  <c r="Y1323" i="17"/>
  <c r="W1323" i="17" s="1"/>
  <c r="X1323" i="17"/>
  <c r="AB1323" i="17"/>
  <c r="Z1323" i="17" s="1"/>
  <c r="AA1323" i="17"/>
  <c r="AE1323" i="17"/>
  <c r="AC1323" i="17" s="1"/>
  <c r="AD1323" i="17"/>
  <c r="S1332" i="17"/>
  <c r="V1324" i="17"/>
  <c r="T1324" i="17" s="1"/>
  <c r="U1325" i="17" s="1"/>
  <c r="AD1324" i="17" l="1"/>
  <c r="AE1324" i="17"/>
  <c r="AC1324" i="17" s="1"/>
  <c r="AB1324" i="17"/>
  <c r="Z1324" i="17" s="1"/>
  <c r="AA1324" i="17"/>
  <c r="Y1324" i="17"/>
  <c r="W1324" i="17" s="1"/>
  <c r="X1324" i="17"/>
  <c r="AG1324" i="17"/>
  <c r="AH1324" i="17"/>
  <c r="AF1324" i="17" s="1"/>
  <c r="S1333" i="17"/>
  <c r="V1325" i="17"/>
  <c r="T1325" i="17" s="1"/>
  <c r="U1326" i="17" s="1"/>
  <c r="AG1325" i="17" l="1"/>
  <c r="AH1325" i="17"/>
  <c r="AF1325" i="17" s="1"/>
  <c r="Y1325" i="17"/>
  <c r="W1325" i="17" s="1"/>
  <c r="X1325" i="17"/>
  <c r="AB1325" i="17"/>
  <c r="Z1325" i="17" s="1"/>
  <c r="AA1325" i="17"/>
  <c r="AE1325" i="17"/>
  <c r="AC1325" i="17" s="1"/>
  <c r="AD1325" i="17"/>
  <c r="S1334" i="17"/>
  <c r="V1326" i="17"/>
  <c r="T1326" i="17" s="1"/>
  <c r="U1327" i="17" s="1"/>
  <c r="AD1326" i="17" l="1"/>
  <c r="AE1326" i="17"/>
  <c r="AC1326" i="17" s="1"/>
  <c r="AB1326" i="17"/>
  <c r="Z1326" i="17" s="1"/>
  <c r="AA1326" i="17"/>
  <c r="Y1326" i="17"/>
  <c r="W1326" i="17" s="1"/>
  <c r="X1326" i="17"/>
  <c r="AH1326" i="17"/>
  <c r="AF1326" i="17" s="1"/>
  <c r="AG1326" i="17"/>
  <c r="S1335" i="17"/>
  <c r="V1327" i="17"/>
  <c r="T1327" i="17" s="1"/>
  <c r="U1328" i="17" s="1"/>
  <c r="AG1327" i="17" l="1"/>
  <c r="AH1327" i="17"/>
  <c r="AF1327" i="17" s="1"/>
  <c r="X1327" i="17"/>
  <c r="Y1327" i="17"/>
  <c r="W1327" i="17" s="1"/>
  <c r="AB1327" i="17"/>
  <c r="Z1327" i="17" s="1"/>
  <c r="AA1327" i="17"/>
  <c r="AE1327" i="17"/>
  <c r="AC1327" i="17" s="1"/>
  <c r="AD1327" i="17"/>
  <c r="S1336" i="17"/>
  <c r="V1328" i="17"/>
  <c r="T1328" i="17" s="1"/>
  <c r="U1329" i="17" s="1"/>
  <c r="AD1328" i="17" l="1"/>
  <c r="AE1328" i="17"/>
  <c r="AC1328" i="17" s="1"/>
  <c r="AB1328" i="17"/>
  <c r="Z1328" i="17" s="1"/>
  <c r="AA1328" i="17"/>
  <c r="Y1328" i="17"/>
  <c r="W1328" i="17" s="1"/>
  <c r="X1328" i="17"/>
  <c r="AG1328" i="17"/>
  <c r="AH1328" i="17"/>
  <c r="AF1328" i="17" s="1"/>
  <c r="S1337" i="17"/>
  <c r="V1329" i="17"/>
  <c r="T1329" i="17" s="1"/>
  <c r="U1330" i="17" s="1"/>
  <c r="AH1329" i="17" l="1"/>
  <c r="AF1329" i="17" s="1"/>
  <c r="AG1329" i="17"/>
  <c r="X1329" i="17"/>
  <c r="Y1329" i="17"/>
  <c r="W1329" i="17" s="1"/>
  <c r="AB1329" i="17"/>
  <c r="Z1329" i="17" s="1"/>
  <c r="AA1329" i="17"/>
  <c r="AD1329" i="17"/>
  <c r="AE1329" i="17"/>
  <c r="AC1329" i="17" s="1"/>
  <c r="S1338" i="17"/>
  <c r="V1330" i="17"/>
  <c r="T1330" i="17" s="1"/>
  <c r="U1331" i="17" s="1"/>
  <c r="AD1330" i="17" l="1"/>
  <c r="AE1330" i="17"/>
  <c r="AC1330" i="17" s="1"/>
  <c r="AB1330" i="17"/>
  <c r="Z1330" i="17" s="1"/>
  <c r="AA1330" i="17"/>
  <c r="Y1330" i="17"/>
  <c r="W1330" i="17" s="1"/>
  <c r="X1330" i="17"/>
  <c r="AH1330" i="17"/>
  <c r="AF1330" i="17" s="1"/>
  <c r="AG1330" i="17"/>
  <c r="S1339" i="17"/>
  <c r="V1331" i="17"/>
  <c r="T1331" i="17" s="1"/>
  <c r="U1332" i="17" s="1"/>
  <c r="AG1331" i="17" l="1"/>
  <c r="AH1331" i="17"/>
  <c r="AF1331" i="17" s="1"/>
  <c r="X1331" i="17"/>
  <c r="Y1331" i="17"/>
  <c r="W1331" i="17" s="1"/>
  <c r="AB1331" i="17"/>
  <c r="Z1331" i="17" s="1"/>
  <c r="AA1331" i="17"/>
  <c r="AE1331" i="17"/>
  <c r="AC1331" i="17" s="1"/>
  <c r="AD1331" i="17"/>
  <c r="S1340" i="17"/>
  <c r="V1332" i="17"/>
  <c r="T1332" i="17" s="1"/>
  <c r="U1333" i="17" s="1"/>
  <c r="AE1332" i="17" l="1"/>
  <c r="AC1332" i="17" s="1"/>
  <c r="AD1332" i="17"/>
  <c r="AA1332" i="17"/>
  <c r="AB1332" i="17"/>
  <c r="Z1332" i="17" s="1"/>
  <c r="Y1332" i="17"/>
  <c r="W1332" i="17" s="1"/>
  <c r="X1332" i="17"/>
  <c r="AG1332" i="17"/>
  <c r="AH1332" i="17"/>
  <c r="AF1332" i="17" s="1"/>
  <c r="S1341" i="17"/>
  <c r="V1333" i="17"/>
  <c r="T1333" i="17" s="1"/>
  <c r="U1334" i="17" s="1"/>
  <c r="AH1333" i="17" l="1"/>
  <c r="AF1333" i="17" s="1"/>
  <c r="AG1333" i="17"/>
  <c r="X1333" i="17"/>
  <c r="Y1333" i="17"/>
  <c r="W1333" i="17" s="1"/>
  <c r="AB1333" i="17"/>
  <c r="Z1333" i="17" s="1"/>
  <c r="AA1333" i="17"/>
  <c r="AE1333" i="17"/>
  <c r="AC1333" i="17" s="1"/>
  <c r="AD1333" i="17"/>
  <c r="S1342" i="17"/>
  <c r="V1334" i="17"/>
  <c r="T1334" i="17" s="1"/>
  <c r="U1335" i="17" s="1"/>
  <c r="AD1334" i="17" l="1"/>
  <c r="AE1334" i="17"/>
  <c r="AC1334" i="17" s="1"/>
  <c r="AB1334" i="17"/>
  <c r="Z1334" i="17" s="1"/>
  <c r="AA1334" i="17"/>
  <c r="Y1334" i="17"/>
  <c r="W1334" i="17" s="1"/>
  <c r="X1334" i="17"/>
  <c r="AG1334" i="17"/>
  <c r="AH1334" i="17"/>
  <c r="AF1334" i="17" s="1"/>
  <c r="S1343" i="17"/>
  <c r="V1335" i="17"/>
  <c r="T1335" i="17" s="1"/>
  <c r="AG1335" i="17" l="1"/>
  <c r="AH1335" i="17"/>
  <c r="AF1335" i="17" s="1"/>
  <c r="X1335" i="17"/>
  <c r="Y1335" i="17"/>
  <c r="W1335" i="17" s="1"/>
  <c r="AB1335" i="17"/>
  <c r="Z1335" i="17" s="1"/>
  <c r="AA1335" i="17"/>
  <c r="AE1335" i="17"/>
  <c r="AC1335" i="17" s="1"/>
  <c r="AD1335" i="17"/>
  <c r="S1344" i="17"/>
  <c r="U1336" i="17"/>
  <c r="S1345" i="17" s="1"/>
  <c r="V1336" i="17"/>
  <c r="T1336" i="17" s="1"/>
  <c r="AD1336" i="17" l="1"/>
  <c r="AE1336" i="17"/>
  <c r="AC1336" i="17" s="1"/>
  <c r="AB1336" i="17"/>
  <c r="Z1336" i="17" s="1"/>
  <c r="AA1336" i="17"/>
  <c r="X1336" i="17"/>
  <c r="Y1336" i="17"/>
  <c r="W1336" i="17" s="1"/>
  <c r="AH1336" i="17"/>
  <c r="AF1336" i="17" s="1"/>
  <c r="AG1336" i="17"/>
  <c r="U1337" i="17"/>
  <c r="S1346" i="17" s="1"/>
  <c r="V1337" i="17"/>
  <c r="T1337" i="17" s="1"/>
  <c r="X1337" i="17" l="1"/>
  <c r="Y1337" i="17"/>
  <c r="W1337" i="17" s="1"/>
  <c r="AG1337" i="17"/>
  <c r="AH1337" i="17"/>
  <c r="AF1337" i="17" s="1"/>
  <c r="AA1337" i="17"/>
  <c r="AB1337" i="17"/>
  <c r="Z1337" i="17" s="1"/>
  <c r="AE1337" i="17"/>
  <c r="AC1337" i="17" s="1"/>
  <c r="AD1337" i="17"/>
  <c r="U1338" i="17"/>
  <c r="S1347" i="17" s="1"/>
  <c r="V1338" i="17"/>
  <c r="T1338" i="17" s="1"/>
  <c r="U1339" i="17" s="1"/>
  <c r="AB1338" i="17" l="1"/>
  <c r="Z1338" i="17" s="1"/>
  <c r="AA1338" i="17"/>
  <c r="AD1338" i="17"/>
  <c r="AE1338" i="17"/>
  <c r="AC1338" i="17" s="1"/>
  <c r="AG1338" i="17"/>
  <c r="AH1338" i="17"/>
  <c r="AF1338" i="17" s="1"/>
  <c r="Y1338" i="17"/>
  <c r="W1338" i="17" s="1"/>
  <c r="X1338" i="17"/>
  <c r="V1339" i="17"/>
  <c r="T1339" i="17" s="1"/>
  <c r="U1340" i="17" s="1"/>
  <c r="AG1339" i="17" l="1"/>
  <c r="AH1339" i="17"/>
  <c r="AF1339" i="17" s="1"/>
  <c r="Y1339" i="17"/>
  <c r="W1339" i="17" s="1"/>
  <c r="X1339" i="17"/>
  <c r="AE1339" i="17"/>
  <c r="AC1339" i="17" s="1"/>
  <c r="AD1339" i="17"/>
  <c r="AA1339" i="17"/>
  <c r="AB1339" i="17"/>
  <c r="Z1339" i="17" s="1"/>
  <c r="S1348" i="17"/>
  <c r="V1340" i="17"/>
  <c r="T1340" i="17" s="1"/>
  <c r="U1341" i="17" s="1"/>
  <c r="AB1340" i="17" l="1"/>
  <c r="Z1340" i="17" s="1"/>
  <c r="AA1340" i="17"/>
  <c r="AE1340" i="17"/>
  <c r="AC1340" i="17" s="1"/>
  <c r="AD1340" i="17"/>
  <c r="Y1340" i="17"/>
  <c r="W1340" i="17" s="1"/>
  <c r="X1340" i="17"/>
  <c r="AG1340" i="17"/>
  <c r="AH1340" i="17"/>
  <c r="AF1340" i="17" s="1"/>
  <c r="S1349" i="17"/>
  <c r="V1341" i="17"/>
  <c r="T1341" i="17" s="1"/>
  <c r="AH1341" i="17" l="1"/>
  <c r="AF1341" i="17" s="1"/>
  <c r="AG1341" i="17"/>
  <c r="X1341" i="17"/>
  <c r="Y1341" i="17"/>
  <c r="W1341" i="17" s="1"/>
  <c r="AD1341" i="17"/>
  <c r="AE1341" i="17"/>
  <c r="AC1341" i="17" s="1"/>
  <c r="AB1341" i="17"/>
  <c r="Z1341" i="17" s="1"/>
  <c r="AA1341" i="17"/>
  <c r="S1350" i="17"/>
  <c r="U1342" i="17"/>
  <c r="S1351" i="17" s="1"/>
  <c r="V1342" i="17"/>
  <c r="T1342" i="17" s="1"/>
  <c r="AD1342" i="17" l="1"/>
  <c r="AE1342" i="17"/>
  <c r="AC1342" i="17" s="1"/>
  <c r="AB1342" i="17"/>
  <c r="Z1342" i="17" s="1"/>
  <c r="AA1342" i="17"/>
  <c r="Y1342" i="17"/>
  <c r="W1342" i="17" s="1"/>
  <c r="X1342" i="17"/>
  <c r="AG1342" i="17"/>
  <c r="AH1342" i="17"/>
  <c r="AF1342" i="17" s="1"/>
  <c r="U1343" i="17"/>
  <c r="S1352" i="17" s="1"/>
  <c r="V1343" i="17"/>
  <c r="T1343" i="17" s="1"/>
  <c r="U1344" i="17" s="1"/>
  <c r="AG1343" i="17" l="1"/>
  <c r="AH1343" i="17"/>
  <c r="AF1343" i="17" s="1"/>
  <c r="X1343" i="17"/>
  <c r="Y1343" i="17"/>
  <c r="W1343" i="17" s="1"/>
  <c r="AB1343" i="17"/>
  <c r="Z1343" i="17" s="1"/>
  <c r="AA1343" i="17"/>
  <c r="AE1343" i="17"/>
  <c r="AC1343" i="17" s="1"/>
  <c r="AD1343" i="17"/>
  <c r="V1344" i="17"/>
  <c r="T1344" i="17" s="1"/>
  <c r="U1345" i="17" s="1"/>
  <c r="AE1344" i="17" l="1"/>
  <c r="AC1344" i="17" s="1"/>
  <c r="AD1344" i="17"/>
  <c r="AB1344" i="17"/>
  <c r="Z1344" i="17" s="1"/>
  <c r="AA1344" i="17"/>
  <c r="Y1344" i="17"/>
  <c r="W1344" i="17" s="1"/>
  <c r="X1344" i="17"/>
  <c r="AG1344" i="17"/>
  <c r="AH1344" i="17"/>
  <c r="AF1344" i="17" s="1"/>
  <c r="S1353" i="17"/>
  <c r="V1345" i="17"/>
  <c r="T1345" i="17" s="1"/>
  <c r="U1346" i="17" s="1"/>
  <c r="AH1345" i="17" l="1"/>
  <c r="AF1345" i="17" s="1"/>
  <c r="AG1345" i="17"/>
  <c r="Y1345" i="17"/>
  <c r="W1345" i="17" s="1"/>
  <c r="X1345" i="17"/>
  <c r="AB1345" i="17"/>
  <c r="Z1345" i="17" s="1"/>
  <c r="AA1345" i="17"/>
  <c r="AE1345" i="17"/>
  <c r="AC1345" i="17" s="1"/>
  <c r="AD1345" i="17"/>
  <c r="S1354" i="17"/>
  <c r="V1346" i="17"/>
  <c r="T1346" i="17" s="1"/>
  <c r="U1347" i="17" s="1"/>
  <c r="AD1346" i="17" l="1"/>
  <c r="AE1346" i="17"/>
  <c r="AC1346" i="17" s="1"/>
  <c r="AB1346" i="17"/>
  <c r="Z1346" i="17" s="1"/>
  <c r="AA1346" i="17"/>
  <c r="Y1346" i="17"/>
  <c r="W1346" i="17" s="1"/>
  <c r="X1346" i="17"/>
  <c r="AG1346" i="17"/>
  <c r="AH1346" i="17"/>
  <c r="AF1346" i="17" s="1"/>
  <c r="S1355" i="17"/>
  <c r="V1347" i="17"/>
  <c r="T1347" i="17" s="1"/>
  <c r="U1348" i="17" s="1"/>
  <c r="AG1347" i="17" l="1"/>
  <c r="AH1347" i="17"/>
  <c r="AF1347" i="17" s="1"/>
  <c r="X1347" i="17"/>
  <c r="Y1347" i="17"/>
  <c r="W1347" i="17" s="1"/>
  <c r="AB1347" i="17"/>
  <c r="Z1347" i="17" s="1"/>
  <c r="AA1347" i="17"/>
  <c r="AE1347" i="17"/>
  <c r="AC1347" i="17" s="1"/>
  <c r="AD1347" i="17"/>
  <c r="S1356" i="17"/>
  <c r="V1348" i="17"/>
  <c r="T1348" i="17" s="1"/>
  <c r="U1349" i="17" s="1"/>
  <c r="AD1348" i="17" l="1"/>
  <c r="AE1348" i="17"/>
  <c r="AC1348" i="17" s="1"/>
  <c r="AB1348" i="17"/>
  <c r="Z1348" i="17" s="1"/>
  <c r="AA1348" i="17"/>
  <c r="Y1348" i="17"/>
  <c r="W1348" i="17" s="1"/>
  <c r="X1348" i="17"/>
  <c r="AG1348" i="17"/>
  <c r="AH1348" i="17"/>
  <c r="AF1348" i="17" s="1"/>
  <c r="S1357" i="17"/>
  <c r="V1349" i="17"/>
  <c r="T1349" i="17" s="1"/>
  <c r="U1350" i="17" s="1"/>
  <c r="AH1349" i="17" l="1"/>
  <c r="AF1349" i="17" s="1"/>
  <c r="AG1349" i="17"/>
  <c r="X1349" i="17"/>
  <c r="Y1349" i="17"/>
  <c r="W1349" i="17" s="1"/>
  <c r="AB1349" i="17"/>
  <c r="Z1349" i="17" s="1"/>
  <c r="AA1349" i="17"/>
  <c r="AE1349" i="17"/>
  <c r="AC1349" i="17" s="1"/>
  <c r="AD1349" i="17"/>
  <c r="S1358" i="17"/>
  <c r="V1350" i="17"/>
  <c r="T1350" i="17" s="1"/>
  <c r="U1351" i="17" s="1"/>
  <c r="AD1350" i="17" l="1"/>
  <c r="AE1350" i="17"/>
  <c r="AC1350" i="17" s="1"/>
  <c r="AB1350" i="17"/>
  <c r="Z1350" i="17" s="1"/>
  <c r="AA1350" i="17"/>
  <c r="Y1350" i="17"/>
  <c r="W1350" i="17" s="1"/>
  <c r="X1350" i="17"/>
  <c r="AH1350" i="17"/>
  <c r="AF1350" i="17" s="1"/>
  <c r="AG1350" i="17"/>
  <c r="S1359" i="17"/>
  <c r="V1351" i="17"/>
  <c r="T1351" i="17" s="1"/>
  <c r="AG1351" i="17" l="1"/>
  <c r="AH1351" i="17"/>
  <c r="AF1351" i="17" s="1"/>
  <c r="X1351" i="17"/>
  <c r="Y1351" i="17"/>
  <c r="W1351" i="17" s="1"/>
  <c r="AB1351" i="17"/>
  <c r="Z1351" i="17" s="1"/>
  <c r="AA1351" i="17"/>
  <c r="AE1351" i="17"/>
  <c r="AC1351" i="17" s="1"/>
  <c r="AD1351" i="17"/>
  <c r="S1360" i="17"/>
  <c r="U1352" i="17"/>
  <c r="S1361" i="17" s="1"/>
  <c r="V1352" i="17"/>
  <c r="T1352" i="17" s="1"/>
  <c r="U1353" i="17" s="1"/>
  <c r="AD1352" i="17" l="1"/>
  <c r="AE1352" i="17"/>
  <c r="AC1352" i="17" s="1"/>
  <c r="AB1352" i="17"/>
  <c r="Z1352" i="17" s="1"/>
  <c r="AA1352" i="17"/>
  <c r="Y1352" i="17"/>
  <c r="W1352" i="17" s="1"/>
  <c r="X1352" i="17"/>
  <c r="AG1352" i="17"/>
  <c r="AH1352" i="17"/>
  <c r="AF1352" i="17" s="1"/>
  <c r="V1353" i="17"/>
  <c r="T1353" i="17" s="1"/>
  <c r="AH1353" i="17" l="1"/>
  <c r="AF1353" i="17" s="1"/>
  <c r="AG1353" i="17"/>
  <c r="X1353" i="17"/>
  <c r="Y1353" i="17"/>
  <c r="W1353" i="17" s="1"/>
  <c r="AB1353" i="17"/>
  <c r="Z1353" i="17" s="1"/>
  <c r="AA1353" i="17"/>
  <c r="AD1353" i="17"/>
  <c r="AE1353" i="17"/>
  <c r="AC1353" i="17" s="1"/>
  <c r="S1362" i="17"/>
  <c r="U1354" i="17"/>
  <c r="S1363" i="17" s="1"/>
  <c r="V1354" i="17"/>
  <c r="T1354" i="17" s="1"/>
  <c r="AE1354" i="17" l="1"/>
  <c r="AC1354" i="17" s="1"/>
  <c r="AD1354" i="17"/>
  <c r="AA1354" i="17"/>
  <c r="AB1354" i="17"/>
  <c r="Z1354" i="17" s="1"/>
  <c r="Y1354" i="17"/>
  <c r="W1354" i="17" s="1"/>
  <c r="X1354" i="17"/>
  <c r="AG1354" i="17"/>
  <c r="AH1354" i="17"/>
  <c r="AF1354" i="17" s="1"/>
  <c r="U1355" i="17"/>
  <c r="S1364" i="17" s="1"/>
  <c r="V1355" i="17"/>
  <c r="T1355" i="17" s="1"/>
  <c r="AH1355" i="17" l="1"/>
  <c r="AF1355" i="17" s="1"/>
  <c r="AG1355" i="17"/>
  <c r="Y1355" i="17"/>
  <c r="W1355" i="17" s="1"/>
  <c r="X1355" i="17"/>
  <c r="AB1355" i="17"/>
  <c r="Z1355" i="17" s="1"/>
  <c r="AA1355" i="17"/>
  <c r="AE1355" i="17"/>
  <c r="AC1355" i="17" s="1"/>
  <c r="AD1355" i="17"/>
  <c r="U1356" i="17"/>
  <c r="S1365" i="17" s="1"/>
  <c r="V1356" i="17"/>
  <c r="T1356" i="17" s="1"/>
  <c r="U1357" i="17" s="1"/>
  <c r="AB1356" i="17" l="1"/>
  <c r="Z1356" i="17" s="1"/>
  <c r="AA1356" i="17"/>
  <c r="AD1356" i="17"/>
  <c r="AE1356" i="17"/>
  <c r="AC1356" i="17" s="1"/>
  <c r="Y1356" i="17"/>
  <c r="W1356" i="17" s="1"/>
  <c r="X1356" i="17"/>
  <c r="AG1356" i="17"/>
  <c r="AH1356" i="17"/>
  <c r="AF1356" i="17" s="1"/>
  <c r="V1357" i="17"/>
  <c r="T1357" i="17" s="1"/>
  <c r="U1358" i="17" s="1"/>
  <c r="X1357" i="17" l="1"/>
  <c r="Y1357" i="17"/>
  <c r="W1357" i="17" s="1"/>
  <c r="AG1357" i="17"/>
  <c r="AH1357" i="17"/>
  <c r="AF1357" i="17" s="1"/>
  <c r="AE1357" i="17"/>
  <c r="AC1357" i="17" s="1"/>
  <c r="AD1357" i="17"/>
  <c r="AB1357" i="17"/>
  <c r="Z1357" i="17" s="1"/>
  <c r="AA1357" i="17"/>
  <c r="S1366" i="17"/>
  <c r="V1358" i="17"/>
  <c r="T1358" i="17" s="1"/>
  <c r="U1359" i="17" s="1"/>
  <c r="AA1358" i="17" l="1"/>
  <c r="AB1358" i="17"/>
  <c r="Z1358" i="17" s="1"/>
  <c r="AE1358" i="17"/>
  <c r="AC1358" i="17" s="1"/>
  <c r="AD1358" i="17"/>
  <c r="AG1358" i="17"/>
  <c r="AH1358" i="17"/>
  <c r="AF1358" i="17" s="1"/>
  <c r="Y1358" i="17"/>
  <c r="W1358" i="17" s="1"/>
  <c r="X1358" i="17"/>
  <c r="S1367" i="17"/>
  <c r="V1359" i="17"/>
  <c r="T1359" i="17" s="1"/>
  <c r="U1360" i="17" s="1"/>
  <c r="AG1359" i="17" l="1"/>
  <c r="AH1359" i="17"/>
  <c r="AF1359" i="17" s="1"/>
  <c r="X1359" i="17"/>
  <c r="Y1359" i="17"/>
  <c r="W1359" i="17" s="1"/>
  <c r="AE1359" i="17"/>
  <c r="AC1359" i="17" s="1"/>
  <c r="AD1359" i="17"/>
  <c r="AB1359" i="17"/>
  <c r="Z1359" i="17" s="1"/>
  <c r="AA1359" i="17"/>
  <c r="S1368" i="17"/>
  <c r="V1360" i="17"/>
  <c r="T1360" i="17" s="1"/>
  <c r="U1361" i="17" s="1"/>
  <c r="AB1360" i="17" l="1"/>
  <c r="Z1360" i="17" s="1"/>
  <c r="AA1360" i="17"/>
  <c r="AD1360" i="17"/>
  <c r="AE1360" i="17"/>
  <c r="AC1360" i="17" s="1"/>
  <c r="Y1360" i="17"/>
  <c r="W1360" i="17" s="1"/>
  <c r="X1360" i="17"/>
  <c r="AG1360" i="17"/>
  <c r="AH1360" i="17"/>
  <c r="AF1360" i="17" s="1"/>
  <c r="S1369" i="17"/>
  <c r="V1361" i="17"/>
  <c r="T1361" i="17" s="1"/>
  <c r="AH1361" i="17" l="1"/>
  <c r="AF1361" i="17" s="1"/>
  <c r="AG1361" i="17"/>
  <c r="X1361" i="17"/>
  <c r="Y1361" i="17"/>
  <c r="W1361" i="17" s="1"/>
  <c r="AE1361" i="17"/>
  <c r="AC1361" i="17" s="1"/>
  <c r="AD1361" i="17"/>
  <c r="AB1361" i="17"/>
  <c r="Z1361" i="17" s="1"/>
  <c r="AA1361" i="17"/>
  <c r="S1370" i="17"/>
  <c r="U1362" i="17"/>
  <c r="S1371" i="17" s="1"/>
  <c r="V1362" i="17"/>
  <c r="T1362" i="17" s="1"/>
  <c r="U1363" i="17" s="1"/>
  <c r="AB1362" i="17" l="1"/>
  <c r="Z1362" i="17" s="1"/>
  <c r="AA1362" i="17"/>
  <c r="AD1362" i="17"/>
  <c r="AE1362" i="17"/>
  <c r="AC1362" i="17" s="1"/>
  <c r="Y1362" i="17"/>
  <c r="W1362" i="17" s="1"/>
  <c r="X1362" i="17"/>
  <c r="AG1362" i="17"/>
  <c r="AH1362" i="17"/>
  <c r="AF1362" i="17" s="1"/>
  <c r="V1363" i="17"/>
  <c r="T1363" i="17" s="1"/>
  <c r="U1364" i="17" s="1"/>
  <c r="AH1363" i="17" l="1"/>
  <c r="AF1363" i="17" s="1"/>
  <c r="AG1363" i="17"/>
  <c r="X1363" i="17"/>
  <c r="Y1363" i="17"/>
  <c r="W1363" i="17" s="1"/>
  <c r="AE1363" i="17"/>
  <c r="AC1363" i="17" s="1"/>
  <c r="AD1363" i="17"/>
  <c r="AB1363" i="17"/>
  <c r="Z1363" i="17" s="1"/>
  <c r="AA1363" i="17"/>
  <c r="S1372" i="17"/>
  <c r="V1364" i="17"/>
  <c r="T1364" i="17" s="1"/>
  <c r="U1365" i="17" s="1"/>
  <c r="AB1364" i="17" l="1"/>
  <c r="Z1364" i="17" s="1"/>
  <c r="AA1364" i="17"/>
  <c r="AE1364" i="17"/>
  <c r="AC1364" i="17" s="1"/>
  <c r="AD1364" i="17"/>
  <c r="Y1364" i="17"/>
  <c r="W1364" i="17" s="1"/>
  <c r="X1364" i="17"/>
  <c r="AG1364" i="17"/>
  <c r="AH1364" i="17"/>
  <c r="AF1364" i="17" s="1"/>
  <c r="S1373" i="17"/>
  <c r="V1365" i="17"/>
  <c r="T1365" i="17" s="1"/>
  <c r="U1366" i="17" s="1"/>
  <c r="AH1365" i="17" l="1"/>
  <c r="AF1365" i="17" s="1"/>
  <c r="AG1365" i="17"/>
  <c r="Y1365" i="17"/>
  <c r="W1365" i="17" s="1"/>
  <c r="X1365" i="17"/>
  <c r="AE1365" i="17"/>
  <c r="AC1365" i="17" s="1"/>
  <c r="AD1365" i="17"/>
  <c r="AB1365" i="17"/>
  <c r="Z1365" i="17" s="1"/>
  <c r="AA1365" i="17"/>
  <c r="S1374" i="17"/>
  <c r="V1366" i="17"/>
  <c r="T1366" i="17" s="1"/>
  <c r="AA1366" i="17" l="1"/>
  <c r="AB1366" i="17"/>
  <c r="Z1366" i="17" s="1"/>
  <c r="AE1366" i="17"/>
  <c r="AC1366" i="17" s="1"/>
  <c r="AD1366" i="17"/>
  <c r="Y1366" i="17"/>
  <c r="W1366" i="17" s="1"/>
  <c r="X1366" i="17"/>
  <c r="AG1366" i="17"/>
  <c r="AH1366" i="17"/>
  <c r="AF1366" i="17" s="1"/>
  <c r="S1375" i="17"/>
  <c r="U1367" i="17"/>
  <c r="S1376" i="17" s="1"/>
  <c r="V1367" i="17"/>
  <c r="T1367" i="17" s="1"/>
  <c r="U1368" i="17" s="1"/>
  <c r="AH1367" i="17" l="1"/>
  <c r="AF1367" i="17" s="1"/>
  <c r="AG1367" i="17"/>
  <c r="X1367" i="17"/>
  <c r="Y1367" i="17"/>
  <c r="W1367" i="17" s="1"/>
  <c r="AE1367" i="17"/>
  <c r="AC1367" i="17" s="1"/>
  <c r="AD1367" i="17"/>
  <c r="AB1367" i="17"/>
  <c r="Z1367" i="17" s="1"/>
  <c r="AA1367" i="17"/>
  <c r="V1368" i="17"/>
  <c r="T1368" i="17" s="1"/>
  <c r="U1369" i="17" s="1"/>
  <c r="AA1368" i="17" l="1"/>
  <c r="AB1368" i="17"/>
  <c r="Z1368" i="17" s="1"/>
  <c r="AE1368" i="17"/>
  <c r="AC1368" i="17" s="1"/>
  <c r="AD1368" i="17"/>
  <c r="Y1368" i="17"/>
  <c r="W1368" i="17" s="1"/>
  <c r="X1368" i="17"/>
  <c r="AH1368" i="17"/>
  <c r="AF1368" i="17" s="1"/>
  <c r="AG1368" i="17"/>
  <c r="S1377" i="17"/>
  <c r="V1369" i="17"/>
  <c r="T1369" i="17" s="1"/>
  <c r="U1370" i="17" s="1"/>
  <c r="AH1369" i="17" l="1"/>
  <c r="AF1369" i="17" s="1"/>
  <c r="AG1369" i="17"/>
  <c r="Y1369" i="17"/>
  <c r="W1369" i="17" s="1"/>
  <c r="X1369" i="17"/>
  <c r="AE1369" i="17"/>
  <c r="AC1369" i="17" s="1"/>
  <c r="AD1369" i="17"/>
  <c r="AB1369" i="17"/>
  <c r="Z1369" i="17" s="1"/>
  <c r="AA1369" i="17"/>
  <c r="S1378" i="17"/>
  <c r="V1370" i="17"/>
  <c r="T1370" i="17" s="1"/>
  <c r="U1371" i="17" s="1"/>
  <c r="AA1370" i="17" l="1"/>
  <c r="AB1370" i="17"/>
  <c r="Z1370" i="17" s="1"/>
  <c r="AD1370" i="17"/>
  <c r="AE1370" i="17"/>
  <c r="AC1370" i="17" s="1"/>
  <c r="Y1370" i="17"/>
  <c r="W1370" i="17" s="1"/>
  <c r="X1370" i="17"/>
  <c r="AG1370" i="17"/>
  <c r="AH1370" i="17"/>
  <c r="AF1370" i="17" s="1"/>
  <c r="S1379" i="17"/>
  <c r="V1371" i="17"/>
  <c r="T1371" i="17" s="1"/>
  <c r="U1372" i="17" s="1"/>
  <c r="AH1371" i="17" l="1"/>
  <c r="AF1371" i="17" s="1"/>
  <c r="AG1371" i="17"/>
  <c r="X1371" i="17"/>
  <c r="Y1371" i="17"/>
  <c r="W1371" i="17" s="1"/>
  <c r="AE1371" i="17"/>
  <c r="AC1371" i="17" s="1"/>
  <c r="AD1371" i="17"/>
  <c r="AB1371" i="17"/>
  <c r="Z1371" i="17" s="1"/>
  <c r="AA1371" i="17"/>
  <c r="S1380" i="17"/>
  <c r="V1372" i="17"/>
  <c r="T1372" i="17" s="1"/>
  <c r="U1373" i="17" s="1"/>
  <c r="AB1372" i="17" l="1"/>
  <c r="Z1372" i="17" s="1"/>
  <c r="AA1372" i="17"/>
  <c r="AD1372" i="17"/>
  <c r="AE1372" i="17"/>
  <c r="AC1372" i="17" s="1"/>
  <c r="Y1372" i="17"/>
  <c r="W1372" i="17" s="1"/>
  <c r="X1372" i="17"/>
  <c r="AG1372" i="17"/>
  <c r="AH1372" i="17"/>
  <c r="AF1372" i="17" s="1"/>
  <c r="S1381" i="17"/>
  <c r="V1373" i="17"/>
  <c r="T1373" i="17" s="1"/>
  <c r="U1374" i="17" s="1"/>
  <c r="AH1373" i="17" l="1"/>
  <c r="AF1373" i="17" s="1"/>
  <c r="AG1373" i="17"/>
  <c r="Y1373" i="17"/>
  <c r="W1373" i="17" s="1"/>
  <c r="X1373" i="17"/>
  <c r="AE1373" i="17"/>
  <c r="AC1373" i="17" s="1"/>
  <c r="AD1373" i="17"/>
  <c r="AB1373" i="17"/>
  <c r="Z1373" i="17" s="1"/>
  <c r="AA1373" i="17"/>
  <c r="S1382" i="17"/>
  <c r="V1374" i="17"/>
  <c r="T1374" i="17" s="1"/>
  <c r="U1375" i="17" s="1"/>
  <c r="AA1374" i="17" l="1"/>
  <c r="AB1374" i="17"/>
  <c r="Z1374" i="17" s="1"/>
  <c r="AE1374" i="17"/>
  <c r="AC1374" i="17" s="1"/>
  <c r="AD1374" i="17"/>
  <c r="Y1374" i="17"/>
  <c r="W1374" i="17" s="1"/>
  <c r="X1374" i="17"/>
  <c r="AG1374" i="17"/>
  <c r="AH1374" i="17"/>
  <c r="AF1374" i="17" s="1"/>
  <c r="S1383" i="17"/>
  <c r="V1375" i="17"/>
  <c r="T1375" i="17" s="1"/>
  <c r="U1376" i="17" s="1"/>
  <c r="AH1375" i="17" l="1"/>
  <c r="AF1375" i="17" s="1"/>
  <c r="AG1375" i="17"/>
  <c r="X1375" i="17"/>
  <c r="Y1375" i="17"/>
  <c r="W1375" i="17" s="1"/>
  <c r="AE1375" i="17"/>
  <c r="AC1375" i="17" s="1"/>
  <c r="AD1375" i="17"/>
  <c r="AB1375" i="17"/>
  <c r="Z1375" i="17" s="1"/>
  <c r="AA1375" i="17"/>
  <c r="S1384" i="17"/>
  <c r="V1376" i="17"/>
  <c r="T1376" i="17" s="1"/>
  <c r="U1377" i="17" s="1"/>
  <c r="AA1376" i="17" l="1"/>
  <c r="AB1376" i="17"/>
  <c r="Z1376" i="17" s="1"/>
  <c r="AE1376" i="17"/>
  <c r="AC1376" i="17" s="1"/>
  <c r="AD1376" i="17"/>
  <c r="Y1376" i="17"/>
  <c r="W1376" i="17" s="1"/>
  <c r="X1376" i="17"/>
  <c r="AH1376" i="17"/>
  <c r="AF1376" i="17" s="1"/>
  <c r="AG1376" i="17"/>
  <c r="S1385" i="17"/>
  <c r="V1377" i="17"/>
  <c r="T1377" i="17" s="1"/>
  <c r="U1378" i="17" s="1"/>
  <c r="AG1377" i="17" l="1"/>
  <c r="AH1377" i="17"/>
  <c r="AF1377" i="17" s="1"/>
  <c r="X1377" i="17"/>
  <c r="Y1377" i="17"/>
  <c r="W1377" i="17" s="1"/>
  <c r="AE1377" i="17"/>
  <c r="AC1377" i="17" s="1"/>
  <c r="AD1377" i="17"/>
  <c r="AB1377" i="17"/>
  <c r="Z1377" i="17" s="1"/>
  <c r="AA1377" i="17"/>
  <c r="S1386" i="17"/>
  <c r="V1378" i="17"/>
  <c r="T1378" i="17" s="1"/>
  <c r="U1379" i="17" s="1"/>
  <c r="AA1378" i="17" l="1"/>
  <c r="AB1378" i="17"/>
  <c r="Z1378" i="17" s="1"/>
  <c r="AE1378" i="17"/>
  <c r="AC1378" i="17" s="1"/>
  <c r="AD1378" i="17"/>
  <c r="Y1378" i="17"/>
  <c r="W1378" i="17" s="1"/>
  <c r="X1378" i="17"/>
  <c r="AG1378" i="17"/>
  <c r="AH1378" i="17"/>
  <c r="AF1378" i="17" s="1"/>
  <c r="S1387" i="17"/>
  <c r="V1379" i="17"/>
  <c r="T1379" i="17" s="1"/>
  <c r="U1380" i="17" s="1"/>
  <c r="AH1379" i="17" l="1"/>
  <c r="AF1379" i="17" s="1"/>
  <c r="AG1379" i="17"/>
  <c r="X1379" i="17"/>
  <c r="Y1379" i="17"/>
  <c r="W1379" i="17" s="1"/>
  <c r="AE1379" i="17"/>
  <c r="AC1379" i="17" s="1"/>
  <c r="AD1379" i="17"/>
  <c r="AB1379" i="17"/>
  <c r="Z1379" i="17" s="1"/>
  <c r="AA1379" i="17"/>
  <c r="S1388" i="17"/>
  <c r="V1380" i="17"/>
  <c r="T1380" i="17" s="1"/>
  <c r="AA1380" i="17" l="1"/>
  <c r="AB1380" i="17"/>
  <c r="Z1380" i="17" s="1"/>
  <c r="AE1380" i="17"/>
  <c r="AC1380" i="17" s="1"/>
  <c r="AD1380" i="17"/>
  <c r="Y1380" i="17"/>
  <c r="W1380" i="17" s="1"/>
  <c r="X1380" i="17"/>
  <c r="AG1380" i="17"/>
  <c r="AH1380" i="17"/>
  <c r="AF1380" i="17" s="1"/>
  <c r="S1389" i="17"/>
  <c r="U1381" i="17"/>
  <c r="S1390" i="17" s="1"/>
  <c r="V1381" i="17"/>
  <c r="T1381" i="17" s="1"/>
  <c r="U1382" i="17" s="1"/>
  <c r="AG1381" i="17" l="1"/>
  <c r="AH1381" i="17"/>
  <c r="AF1381" i="17" s="1"/>
  <c r="Y1381" i="17"/>
  <c r="W1381" i="17" s="1"/>
  <c r="X1381" i="17"/>
  <c r="AE1381" i="17"/>
  <c r="AC1381" i="17" s="1"/>
  <c r="AD1381" i="17"/>
  <c r="AB1381" i="17"/>
  <c r="Z1381" i="17" s="1"/>
  <c r="AA1381" i="17"/>
  <c r="V1382" i="17"/>
  <c r="T1382" i="17" s="1"/>
  <c r="AA1382" i="17" l="1"/>
  <c r="AB1382" i="17"/>
  <c r="Z1382" i="17" s="1"/>
  <c r="AD1382" i="17"/>
  <c r="AE1382" i="17"/>
  <c r="AC1382" i="17" s="1"/>
  <c r="Y1382" i="17"/>
  <c r="W1382" i="17" s="1"/>
  <c r="X1382" i="17"/>
  <c r="AG1382" i="17"/>
  <c r="AH1382" i="17"/>
  <c r="AF1382" i="17" s="1"/>
  <c r="S1391" i="17"/>
  <c r="U1383" i="17"/>
  <c r="V1383" i="17"/>
  <c r="AG1383" i="17" l="1"/>
  <c r="AH1383" i="17"/>
  <c r="AF1383" i="17" s="1"/>
  <c r="Y1383" i="17"/>
  <c r="W1383" i="17" s="1"/>
  <c r="X1383" i="17"/>
  <c r="AE1383" i="17"/>
  <c r="AC1383" i="17" s="1"/>
  <c r="AD1383" i="17"/>
  <c r="AB1383" i="17"/>
  <c r="Z1383" i="17" s="1"/>
  <c r="AA1383" i="17"/>
  <c r="S1392" i="17"/>
  <c r="T1383" i="17"/>
  <c r="U1384" i="17" s="1"/>
  <c r="AA1384" i="17" l="1"/>
  <c r="AB1384" i="17"/>
  <c r="Z1384" i="17" s="1"/>
  <c r="AE1384" i="17"/>
  <c r="AC1384" i="17" s="1"/>
  <c r="AD1384" i="17"/>
  <c r="Y1384" i="17"/>
  <c r="W1384" i="17" s="1"/>
  <c r="X1384" i="17"/>
  <c r="AG1384" i="17"/>
  <c r="AH1384" i="17"/>
  <c r="AF1384" i="17" s="1"/>
  <c r="V1384" i="17"/>
  <c r="T1384" i="17" s="1"/>
  <c r="AH1385" i="17" l="1"/>
  <c r="AF1385" i="17" s="1"/>
  <c r="AG1385" i="17"/>
  <c r="Y1385" i="17"/>
  <c r="W1385" i="17" s="1"/>
  <c r="X1385" i="17"/>
  <c r="AE1385" i="17"/>
  <c r="AC1385" i="17" s="1"/>
  <c r="AD1385" i="17"/>
  <c r="AB1385" i="17"/>
  <c r="Z1385" i="17" s="1"/>
  <c r="AA1385" i="17"/>
  <c r="S1393" i="17"/>
  <c r="U1385" i="17"/>
  <c r="S1394" i="17" s="1"/>
  <c r="V1385" i="17"/>
  <c r="T1385" i="17" s="1"/>
  <c r="AB1386" i="17" l="1"/>
  <c r="Z1386" i="17" s="1"/>
  <c r="AA1386" i="17"/>
  <c r="AE1386" i="17"/>
  <c r="AC1386" i="17" s="1"/>
  <c r="AD1386" i="17"/>
  <c r="Y1386" i="17"/>
  <c r="W1386" i="17" s="1"/>
  <c r="X1386" i="17"/>
  <c r="AG1386" i="17"/>
  <c r="AH1386" i="17"/>
  <c r="AF1386" i="17" s="1"/>
  <c r="U1386" i="17"/>
  <c r="V1386" i="17"/>
  <c r="T1386" i="17" s="1"/>
  <c r="AG1387" i="17" l="1"/>
  <c r="AH1387" i="17"/>
  <c r="AF1387" i="17" s="1"/>
  <c r="X1387" i="17"/>
  <c r="Y1387" i="17"/>
  <c r="W1387" i="17" s="1"/>
  <c r="AE1387" i="17"/>
  <c r="AC1387" i="17" s="1"/>
  <c r="AD1387" i="17"/>
  <c r="AB1387" i="17"/>
  <c r="Z1387" i="17" s="1"/>
  <c r="AA1387" i="17"/>
  <c r="S1395" i="17"/>
  <c r="U1387" i="17"/>
  <c r="V1387" i="17"/>
  <c r="T1387" i="17" s="1"/>
  <c r="U1388" i="17" s="1"/>
  <c r="AB1388" i="17" l="1"/>
  <c r="Z1388" i="17" s="1"/>
  <c r="AA1388" i="17"/>
  <c r="AE1388" i="17"/>
  <c r="AC1388" i="17" s="1"/>
  <c r="AD1388" i="17"/>
  <c r="Y1388" i="17"/>
  <c r="W1388" i="17" s="1"/>
  <c r="X1388" i="17"/>
  <c r="AG1388" i="17"/>
  <c r="AH1388" i="17"/>
  <c r="AF1388" i="17" s="1"/>
  <c r="S1396" i="17"/>
  <c r="V1388" i="17"/>
  <c r="T1388" i="17" s="1"/>
  <c r="U1389" i="17" s="1"/>
  <c r="AG1389" i="17" l="1"/>
  <c r="AH1389" i="17"/>
  <c r="AF1389" i="17" s="1"/>
  <c r="X1389" i="17"/>
  <c r="Y1389" i="17"/>
  <c r="W1389" i="17" s="1"/>
  <c r="AE1389" i="17"/>
  <c r="AC1389" i="17" s="1"/>
  <c r="AD1389" i="17"/>
  <c r="AB1389" i="17"/>
  <c r="Z1389" i="17" s="1"/>
  <c r="AA1389" i="17"/>
  <c r="S1397" i="17"/>
  <c r="V1389" i="17"/>
  <c r="T1389" i="17" s="1"/>
  <c r="U1390" i="17" s="1"/>
  <c r="AB1390" i="17" l="1"/>
  <c r="Z1390" i="17" s="1"/>
  <c r="AA1390" i="17"/>
  <c r="AD1390" i="17"/>
  <c r="AE1390" i="17"/>
  <c r="AC1390" i="17" s="1"/>
  <c r="Y1390" i="17"/>
  <c r="W1390" i="17" s="1"/>
  <c r="X1390" i="17"/>
  <c r="AH1390" i="17"/>
  <c r="AF1390" i="17" s="1"/>
  <c r="AG1390" i="17"/>
  <c r="S1398" i="17"/>
  <c r="V1390" i="17"/>
  <c r="T1390" i="17" s="1"/>
  <c r="U1391" i="17" s="1"/>
  <c r="AG1391" i="17" l="1"/>
  <c r="AH1391" i="17"/>
  <c r="AF1391" i="17" s="1"/>
  <c r="X1391" i="17"/>
  <c r="Y1391" i="17"/>
  <c r="W1391" i="17" s="1"/>
  <c r="AE1391" i="17"/>
  <c r="AC1391" i="17" s="1"/>
  <c r="AD1391" i="17"/>
  <c r="AB1391" i="17"/>
  <c r="Z1391" i="17" s="1"/>
  <c r="AA1391" i="17"/>
  <c r="S1399" i="17"/>
  <c r="V1391" i="17"/>
  <c r="T1391" i="17" s="1"/>
  <c r="U1392" i="17" s="1"/>
  <c r="AB1392" i="17" l="1"/>
  <c r="Z1392" i="17" s="1"/>
  <c r="AA1392" i="17"/>
  <c r="AD1392" i="17"/>
  <c r="AE1392" i="17"/>
  <c r="AC1392" i="17" s="1"/>
  <c r="Y1392" i="17"/>
  <c r="W1392" i="17" s="1"/>
  <c r="X1392" i="17"/>
  <c r="AG1392" i="17"/>
  <c r="AH1392" i="17"/>
  <c r="AF1392" i="17" s="1"/>
  <c r="S1400" i="17"/>
  <c r="V1392" i="17"/>
  <c r="T1392" i="17" s="1"/>
  <c r="AH1393" i="17" l="1"/>
  <c r="AF1393" i="17" s="1"/>
  <c r="AG1393" i="17"/>
  <c r="Y1393" i="17"/>
  <c r="W1393" i="17" s="1"/>
  <c r="X1393" i="17"/>
  <c r="AD1393" i="17"/>
  <c r="AE1393" i="17"/>
  <c r="AC1393" i="17" s="1"/>
  <c r="AB1393" i="17"/>
  <c r="Z1393" i="17" s="1"/>
  <c r="AA1393" i="17"/>
  <c r="S1401" i="17"/>
  <c r="U1393" i="17"/>
  <c r="S1402" i="17" s="1"/>
  <c r="V1393" i="17"/>
  <c r="T1393" i="17" s="1"/>
  <c r="AD1394" i="17" l="1"/>
  <c r="AE1394" i="17"/>
  <c r="AC1394" i="17" s="1"/>
  <c r="AA1394" i="17"/>
  <c r="AB1394" i="17"/>
  <c r="Z1394" i="17" s="1"/>
  <c r="Y1394" i="17"/>
  <c r="W1394" i="17" s="1"/>
  <c r="X1394" i="17"/>
  <c r="AH1394" i="17"/>
  <c r="AF1394" i="17" s="1"/>
  <c r="AG1394" i="17"/>
  <c r="U1394" i="17"/>
  <c r="V1394" i="17"/>
  <c r="T1394" i="17" s="1"/>
  <c r="U1395" i="17" s="1"/>
  <c r="AG1395" i="17" l="1"/>
  <c r="AH1395" i="17"/>
  <c r="AF1395" i="17" s="1"/>
  <c r="X1395" i="17"/>
  <c r="Y1395" i="17"/>
  <c r="W1395" i="17" s="1"/>
  <c r="AA1395" i="17"/>
  <c r="AB1395" i="17"/>
  <c r="Z1395" i="17" s="1"/>
  <c r="AD1395" i="17"/>
  <c r="AE1395" i="17"/>
  <c r="AC1395" i="17" s="1"/>
  <c r="S1403" i="17"/>
  <c r="V1395" i="17"/>
  <c r="T1395" i="17" s="1"/>
  <c r="U1396" i="17" s="1"/>
  <c r="AE1396" i="17" l="1"/>
  <c r="AC1396" i="17" s="1"/>
  <c r="AD1396" i="17"/>
  <c r="AB1396" i="17"/>
  <c r="Z1396" i="17" s="1"/>
  <c r="AA1396" i="17"/>
  <c r="Y1396" i="17"/>
  <c r="W1396" i="17" s="1"/>
  <c r="X1396" i="17"/>
  <c r="AH1396" i="17"/>
  <c r="AF1396" i="17" s="1"/>
  <c r="AG1396" i="17"/>
  <c r="S1404" i="17"/>
  <c r="V1396" i="17"/>
  <c r="T1396" i="17" s="1"/>
  <c r="AH1397" i="17" l="1"/>
  <c r="AF1397" i="17" s="1"/>
  <c r="AG1397" i="17"/>
  <c r="X1397" i="17"/>
  <c r="Y1397" i="17"/>
  <c r="W1397" i="17" s="1"/>
  <c r="AB1397" i="17"/>
  <c r="Z1397" i="17" s="1"/>
  <c r="AA1397" i="17"/>
  <c r="AD1397" i="17"/>
  <c r="AE1397" i="17"/>
  <c r="AC1397" i="17" s="1"/>
  <c r="S1405" i="17"/>
  <c r="U1397" i="17"/>
  <c r="S1406" i="17" s="1"/>
  <c r="V1397" i="17"/>
  <c r="T1397" i="17" s="1"/>
  <c r="U1398" i="17" s="1"/>
  <c r="AD1398" i="17" l="1"/>
  <c r="AE1398" i="17"/>
  <c r="AC1398" i="17" s="1"/>
  <c r="AA1398" i="17"/>
  <c r="AB1398" i="17"/>
  <c r="Z1398" i="17" s="1"/>
  <c r="Y1398" i="17"/>
  <c r="W1398" i="17" s="1"/>
  <c r="X1398" i="17"/>
  <c r="AG1398" i="17"/>
  <c r="AH1398" i="17"/>
  <c r="AF1398" i="17" s="1"/>
  <c r="V1398" i="17"/>
  <c r="T1398" i="17" s="1"/>
  <c r="U1399" i="17" s="1"/>
  <c r="AH1399" i="17" l="1"/>
  <c r="AF1399" i="17" s="1"/>
  <c r="AG1399" i="17"/>
  <c r="X1399" i="17"/>
  <c r="Y1399" i="17"/>
  <c r="W1399" i="17" s="1"/>
  <c r="AB1399" i="17"/>
  <c r="Z1399" i="17" s="1"/>
  <c r="AA1399" i="17"/>
  <c r="AE1399" i="17"/>
  <c r="AC1399" i="17" s="1"/>
  <c r="AD1399" i="17"/>
  <c r="S1407" i="17"/>
  <c r="V1399" i="17"/>
  <c r="T1399" i="17" s="1"/>
  <c r="U1400" i="17" s="1"/>
  <c r="AE1400" i="17" l="1"/>
  <c r="AC1400" i="17" s="1"/>
  <c r="AD1400" i="17"/>
  <c r="AA1400" i="17"/>
  <c r="AB1400" i="17"/>
  <c r="Z1400" i="17" s="1"/>
  <c r="Y1400" i="17"/>
  <c r="W1400" i="17" s="1"/>
  <c r="X1400" i="17"/>
  <c r="AG1400" i="17"/>
  <c r="AH1400" i="17"/>
  <c r="AF1400" i="17" s="1"/>
  <c r="S1408" i="17"/>
  <c r="V1400" i="17"/>
  <c r="T1400" i="17" s="1"/>
  <c r="U1401" i="17" s="1"/>
  <c r="AG1401" i="17" l="1"/>
  <c r="AH1401" i="17"/>
  <c r="AF1401" i="17" s="1"/>
  <c r="Y1401" i="17"/>
  <c r="W1401" i="17" s="1"/>
  <c r="X1401" i="17"/>
  <c r="AB1401" i="17"/>
  <c r="Z1401" i="17" s="1"/>
  <c r="AA1401" i="17"/>
  <c r="AD1401" i="17"/>
  <c r="AE1401" i="17"/>
  <c r="AC1401" i="17" s="1"/>
  <c r="S1409" i="17"/>
  <c r="V1401" i="17"/>
  <c r="T1401" i="17" s="1"/>
  <c r="AD1402" i="17" l="1"/>
  <c r="AE1402" i="17"/>
  <c r="AC1402" i="17" s="1"/>
  <c r="AA1402" i="17"/>
  <c r="AB1402" i="17"/>
  <c r="Z1402" i="17" s="1"/>
  <c r="X1402" i="17"/>
  <c r="Y1402" i="17"/>
  <c r="W1402" i="17" s="1"/>
  <c r="AH1402" i="17"/>
  <c r="AF1402" i="17" s="1"/>
  <c r="AG1402" i="17"/>
  <c r="S1410" i="17"/>
  <c r="V1402" i="17"/>
  <c r="T1402" i="17" s="1"/>
  <c r="V1403" i="17" s="1"/>
  <c r="U1402" i="17"/>
  <c r="S1411" i="17" s="1"/>
  <c r="AG1403" i="17" l="1"/>
  <c r="AH1403" i="17"/>
  <c r="AF1403" i="17" s="1"/>
  <c r="X1403" i="17"/>
  <c r="Y1403" i="17"/>
  <c r="W1403" i="17" s="1"/>
  <c r="AB1403" i="17"/>
  <c r="Z1403" i="17" s="1"/>
  <c r="AA1403" i="17"/>
  <c r="AE1403" i="17"/>
  <c r="AC1403" i="17" s="1"/>
  <c r="AD1403" i="17"/>
  <c r="U1403" i="17"/>
  <c r="S1412" i="17" s="1"/>
  <c r="T1403" i="17"/>
  <c r="U1404" i="17" s="1"/>
  <c r="AD1404" i="17" l="1"/>
  <c r="AE1404" i="17"/>
  <c r="AC1404" i="17" s="1"/>
  <c r="AA1404" i="17"/>
  <c r="AB1404" i="17"/>
  <c r="Z1404" i="17" s="1"/>
  <c r="X1404" i="17"/>
  <c r="Y1404" i="17"/>
  <c r="W1404" i="17" s="1"/>
  <c r="AH1404" i="17"/>
  <c r="AF1404" i="17" s="1"/>
  <c r="AG1404" i="17"/>
  <c r="V1404" i="17"/>
  <c r="T1404" i="17" s="1"/>
  <c r="AH1405" i="17" l="1"/>
  <c r="AF1405" i="17" s="1"/>
  <c r="AG1405" i="17"/>
  <c r="Y1405" i="17"/>
  <c r="W1405" i="17" s="1"/>
  <c r="X1405" i="17"/>
  <c r="AB1405" i="17"/>
  <c r="Z1405" i="17" s="1"/>
  <c r="AA1405" i="17"/>
  <c r="AD1405" i="17"/>
  <c r="AE1405" i="17"/>
  <c r="AC1405" i="17" s="1"/>
  <c r="S1413" i="17"/>
  <c r="U1405" i="17"/>
  <c r="V1405" i="17"/>
  <c r="T1405" i="17" s="1"/>
  <c r="U1406" i="17" s="1"/>
  <c r="AE1406" i="17" l="1"/>
  <c r="AC1406" i="17" s="1"/>
  <c r="AD1406" i="17"/>
  <c r="AB1406" i="17"/>
  <c r="Z1406" i="17" s="1"/>
  <c r="AA1406" i="17"/>
  <c r="X1406" i="17"/>
  <c r="Y1406" i="17"/>
  <c r="W1406" i="17" s="1"/>
  <c r="AH1406" i="17"/>
  <c r="AF1406" i="17" s="1"/>
  <c r="AG1406" i="17"/>
  <c r="S1414" i="17"/>
  <c r="V1406" i="17"/>
  <c r="T1406" i="17" s="1"/>
  <c r="AG1407" i="17" l="1"/>
  <c r="AH1407" i="17"/>
  <c r="AF1407" i="17" s="1"/>
  <c r="X1407" i="17"/>
  <c r="Y1407" i="17"/>
  <c r="W1407" i="17" s="1"/>
  <c r="AB1407" i="17"/>
  <c r="Z1407" i="17" s="1"/>
  <c r="AA1407" i="17"/>
  <c r="AE1407" i="17"/>
  <c r="AC1407" i="17" s="1"/>
  <c r="AD1407" i="17"/>
  <c r="S1415" i="17"/>
  <c r="U1407" i="17"/>
  <c r="S1416" i="17" s="1"/>
  <c r="V1407" i="17"/>
  <c r="T1407" i="17" s="1"/>
  <c r="U1408" i="17" s="1"/>
  <c r="AD1408" i="17" l="1"/>
  <c r="AE1408" i="17"/>
  <c r="AC1408" i="17" s="1"/>
  <c r="AA1408" i="17"/>
  <c r="AB1408" i="17"/>
  <c r="Z1408" i="17" s="1"/>
  <c r="Y1408" i="17"/>
  <c r="W1408" i="17" s="1"/>
  <c r="X1408" i="17"/>
  <c r="AG1408" i="17"/>
  <c r="AH1408" i="17"/>
  <c r="AF1408" i="17" s="1"/>
  <c r="V1408" i="17"/>
  <c r="T1408" i="17" s="1"/>
  <c r="AH1409" i="17" l="1"/>
  <c r="AF1409" i="17" s="1"/>
  <c r="AG1409" i="17"/>
  <c r="Y1409" i="17"/>
  <c r="W1409" i="17" s="1"/>
  <c r="X1409" i="17"/>
  <c r="AA1409" i="17"/>
  <c r="AB1409" i="17"/>
  <c r="Z1409" i="17" s="1"/>
  <c r="AE1409" i="17"/>
  <c r="AC1409" i="17" s="1"/>
  <c r="AD1409" i="17"/>
  <c r="S1417" i="17"/>
  <c r="U1409" i="17"/>
  <c r="S1418" i="17" s="1"/>
  <c r="V1409" i="17"/>
  <c r="T1409" i="17" s="1"/>
  <c r="AE1410" i="17" l="1"/>
  <c r="AC1410" i="17" s="1"/>
  <c r="AD1410" i="17"/>
  <c r="AB1410" i="17"/>
  <c r="Z1410" i="17" s="1"/>
  <c r="AA1410" i="17"/>
  <c r="X1410" i="17"/>
  <c r="Y1410" i="17"/>
  <c r="W1410" i="17" s="1"/>
  <c r="AH1410" i="17"/>
  <c r="AF1410" i="17" s="1"/>
  <c r="AG1410" i="17"/>
  <c r="U1410" i="17"/>
  <c r="S1419" i="17" s="1"/>
  <c r="V1410" i="17"/>
  <c r="T1410" i="17" s="1"/>
  <c r="U1411" i="17" s="1"/>
  <c r="X1411" i="17" l="1"/>
  <c r="Y1411" i="17"/>
  <c r="W1411" i="17" s="1"/>
  <c r="AG1411" i="17"/>
  <c r="AH1411" i="17"/>
  <c r="AF1411" i="17" s="1"/>
  <c r="AB1411" i="17"/>
  <c r="Z1411" i="17" s="1"/>
  <c r="AA1411" i="17"/>
  <c r="AE1411" i="17"/>
  <c r="AC1411" i="17" s="1"/>
  <c r="AD1411" i="17"/>
  <c r="V1411" i="17"/>
  <c r="T1411" i="17" s="1"/>
  <c r="AE1412" i="17" l="1"/>
  <c r="AC1412" i="17" s="1"/>
  <c r="AD1412" i="17"/>
  <c r="AB1412" i="17"/>
  <c r="Z1412" i="17" s="1"/>
  <c r="AA1412" i="17"/>
  <c r="AG1412" i="17"/>
  <c r="AH1412" i="17"/>
  <c r="AF1412" i="17" s="1"/>
  <c r="Y1412" i="17"/>
  <c r="W1412" i="17" s="1"/>
  <c r="X1412" i="17"/>
  <c r="S1420" i="17"/>
  <c r="U1412" i="17"/>
  <c r="S1421" i="17" s="1"/>
  <c r="V1412" i="17"/>
  <c r="T1412" i="17" s="1"/>
  <c r="X1413" i="17" l="1"/>
  <c r="Y1413" i="17"/>
  <c r="W1413" i="17" s="1"/>
  <c r="AH1413" i="17"/>
  <c r="AF1413" i="17" s="1"/>
  <c r="AG1413" i="17"/>
  <c r="AB1413" i="17"/>
  <c r="Z1413" i="17" s="1"/>
  <c r="AA1413" i="17"/>
  <c r="AE1413" i="17"/>
  <c r="AC1413" i="17" s="1"/>
  <c r="AD1413" i="17"/>
  <c r="U1413" i="17"/>
  <c r="S1422" i="17" s="1"/>
  <c r="V1413" i="17"/>
  <c r="T1413" i="17" s="1"/>
  <c r="AD1414" i="17" l="1"/>
  <c r="AE1414" i="17"/>
  <c r="AC1414" i="17" s="1"/>
  <c r="AA1414" i="17"/>
  <c r="AB1414" i="17"/>
  <c r="Z1414" i="17" s="1"/>
  <c r="AH1414" i="17"/>
  <c r="AF1414" i="17" s="1"/>
  <c r="AG1414" i="17"/>
  <c r="X1414" i="17"/>
  <c r="Y1414" i="17"/>
  <c r="W1414" i="17" s="1"/>
  <c r="U1414" i="17"/>
  <c r="S1423" i="17" s="1"/>
  <c r="V1414" i="17"/>
  <c r="T1414" i="17" s="1"/>
  <c r="Y1415" i="17" l="1"/>
  <c r="W1415" i="17" s="1"/>
  <c r="X1415" i="17"/>
  <c r="AH1415" i="17"/>
  <c r="AF1415" i="17" s="1"/>
  <c r="AG1415" i="17"/>
  <c r="AB1415" i="17"/>
  <c r="Z1415" i="17" s="1"/>
  <c r="AA1415" i="17"/>
  <c r="AE1415" i="17"/>
  <c r="AC1415" i="17" s="1"/>
  <c r="AD1415" i="17"/>
  <c r="U1415" i="17"/>
  <c r="S1424" i="17" s="1"/>
  <c r="V1415" i="17"/>
  <c r="T1415" i="17" s="1"/>
  <c r="U1416" i="17" s="1"/>
  <c r="AE1416" i="17" l="1"/>
  <c r="AC1416" i="17" s="1"/>
  <c r="AD1416" i="17"/>
  <c r="AB1416" i="17"/>
  <c r="Z1416" i="17" s="1"/>
  <c r="AA1416" i="17"/>
  <c r="AH1416" i="17"/>
  <c r="AF1416" i="17" s="1"/>
  <c r="AG1416" i="17"/>
  <c r="X1416" i="17"/>
  <c r="Y1416" i="17"/>
  <c r="W1416" i="17" s="1"/>
  <c r="V1416" i="17"/>
  <c r="T1416" i="17" s="1"/>
  <c r="U1417" i="17" s="1"/>
  <c r="X1417" i="17" l="1"/>
  <c r="Y1417" i="17"/>
  <c r="W1417" i="17" s="1"/>
  <c r="AG1417" i="17"/>
  <c r="AH1417" i="17"/>
  <c r="AF1417" i="17" s="1"/>
  <c r="AB1417" i="17"/>
  <c r="Z1417" i="17" s="1"/>
  <c r="AA1417" i="17"/>
  <c r="AD1417" i="17"/>
  <c r="AE1417" i="17"/>
  <c r="AC1417" i="17" s="1"/>
  <c r="S1425" i="17"/>
  <c r="V1417" i="17"/>
  <c r="T1417" i="17" s="1"/>
  <c r="U1418" i="17" s="1"/>
  <c r="AE1418" i="17" l="1"/>
  <c r="AC1418" i="17" s="1"/>
  <c r="AD1418" i="17"/>
  <c r="AB1418" i="17"/>
  <c r="Z1418" i="17" s="1"/>
  <c r="AA1418" i="17"/>
  <c r="AH1418" i="17"/>
  <c r="AF1418" i="17" s="1"/>
  <c r="AG1418" i="17"/>
  <c r="X1418" i="17"/>
  <c r="Y1418" i="17"/>
  <c r="W1418" i="17" s="1"/>
  <c r="S1426" i="17"/>
  <c r="V1418" i="17"/>
  <c r="T1418" i="17" s="1"/>
  <c r="X1419" i="17" l="1"/>
  <c r="Y1419" i="17"/>
  <c r="W1419" i="17" s="1"/>
  <c r="AH1419" i="17"/>
  <c r="AF1419" i="17" s="1"/>
  <c r="AG1419" i="17"/>
  <c r="AB1419" i="17"/>
  <c r="Z1419" i="17" s="1"/>
  <c r="AA1419" i="17"/>
  <c r="AD1419" i="17"/>
  <c r="AE1419" i="17"/>
  <c r="AC1419" i="17" s="1"/>
  <c r="S1427" i="17"/>
  <c r="U1419" i="17"/>
  <c r="S1428" i="17" s="1"/>
  <c r="V1419" i="17"/>
  <c r="T1419" i="17" s="1"/>
  <c r="U1420" i="17" s="1"/>
  <c r="AD1420" i="17" l="1"/>
  <c r="AE1420" i="17"/>
  <c r="AC1420" i="17" s="1"/>
  <c r="AA1420" i="17"/>
  <c r="AB1420" i="17"/>
  <c r="Z1420" i="17" s="1"/>
  <c r="AG1420" i="17"/>
  <c r="AH1420" i="17"/>
  <c r="AF1420" i="17" s="1"/>
  <c r="Y1420" i="17"/>
  <c r="W1420" i="17" s="1"/>
  <c r="X1420" i="17"/>
  <c r="V1420" i="17"/>
  <c r="T1420" i="17" s="1"/>
  <c r="X1421" i="17" l="1"/>
  <c r="Y1421" i="17"/>
  <c r="W1421" i="17" s="1"/>
  <c r="AG1421" i="17"/>
  <c r="AH1421" i="17"/>
  <c r="AF1421" i="17" s="1"/>
  <c r="AB1421" i="17"/>
  <c r="Z1421" i="17" s="1"/>
  <c r="AA1421" i="17"/>
  <c r="AE1421" i="17"/>
  <c r="AC1421" i="17" s="1"/>
  <c r="AD1421" i="17"/>
  <c r="S1429" i="17"/>
  <c r="U1421" i="17"/>
  <c r="S1430" i="17" s="1"/>
  <c r="V1421" i="17"/>
  <c r="T1421" i="17" s="1"/>
  <c r="AD1422" i="17" l="1"/>
  <c r="AE1422" i="17"/>
  <c r="AC1422" i="17" s="1"/>
  <c r="AB1422" i="17"/>
  <c r="Z1422" i="17" s="1"/>
  <c r="AA1422" i="17"/>
  <c r="AH1422" i="17"/>
  <c r="AF1422" i="17" s="1"/>
  <c r="AG1422" i="17"/>
  <c r="Y1422" i="17"/>
  <c r="W1422" i="17" s="1"/>
  <c r="X1422" i="17"/>
  <c r="U1422" i="17"/>
  <c r="S1431" i="17" s="1"/>
  <c r="V1422" i="17"/>
  <c r="T1422" i="17" s="1"/>
  <c r="U1423" i="17" s="1"/>
  <c r="X1423" i="17" l="1"/>
  <c r="Y1423" i="17"/>
  <c r="W1423" i="17" s="1"/>
  <c r="AG1423" i="17"/>
  <c r="AH1423" i="17"/>
  <c r="AF1423" i="17" s="1"/>
  <c r="AB1423" i="17"/>
  <c r="Z1423" i="17" s="1"/>
  <c r="AA1423" i="17"/>
  <c r="AD1423" i="17"/>
  <c r="AE1423" i="17"/>
  <c r="AC1423" i="17" s="1"/>
  <c r="V1423" i="17"/>
  <c r="T1423" i="17" s="1"/>
  <c r="U1424" i="17" s="1"/>
  <c r="AE1424" i="17" l="1"/>
  <c r="AC1424" i="17" s="1"/>
  <c r="AD1424" i="17"/>
  <c r="AA1424" i="17"/>
  <c r="AB1424" i="17"/>
  <c r="Z1424" i="17" s="1"/>
  <c r="AH1424" i="17"/>
  <c r="AF1424" i="17" s="1"/>
  <c r="AG1424" i="17"/>
  <c r="Y1424" i="17"/>
  <c r="W1424" i="17" s="1"/>
  <c r="X1424" i="17"/>
  <c r="S1432" i="17"/>
  <c r="V1424" i="17"/>
  <c r="T1424" i="17" s="1"/>
  <c r="U1425" i="17" s="1"/>
  <c r="Y1425" i="17" l="1"/>
  <c r="W1425" i="17" s="1"/>
  <c r="X1425" i="17"/>
  <c r="AH1425" i="17"/>
  <c r="AF1425" i="17" s="1"/>
  <c r="AG1425" i="17"/>
  <c r="AB1425" i="17"/>
  <c r="Z1425" i="17" s="1"/>
  <c r="AA1425" i="17"/>
  <c r="AD1425" i="17"/>
  <c r="AE1425" i="17"/>
  <c r="AC1425" i="17" s="1"/>
  <c r="S1433" i="17"/>
  <c r="V1425" i="17"/>
  <c r="T1425" i="17" s="1"/>
  <c r="U1426" i="17" s="1"/>
  <c r="AE1426" i="17" l="1"/>
  <c r="AC1426" i="17" s="1"/>
  <c r="AD1426" i="17"/>
  <c r="AA1426" i="17"/>
  <c r="AB1426" i="17"/>
  <c r="Z1426" i="17" s="1"/>
  <c r="AG1426" i="17"/>
  <c r="AH1426" i="17"/>
  <c r="AF1426" i="17" s="1"/>
  <c r="Y1426" i="17"/>
  <c r="W1426" i="17" s="1"/>
  <c r="X1426" i="17"/>
  <c r="S1434" i="17"/>
  <c r="V1426" i="17"/>
  <c r="T1426" i="17" s="1"/>
  <c r="AH1427" i="17" l="1"/>
  <c r="AF1427" i="17" s="1"/>
  <c r="AG1427" i="17"/>
  <c r="X1427" i="17"/>
  <c r="Y1427" i="17"/>
  <c r="W1427" i="17" s="1"/>
  <c r="AB1427" i="17"/>
  <c r="Z1427" i="17" s="1"/>
  <c r="AA1427" i="17"/>
  <c r="AD1427" i="17"/>
  <c r="AE1427" i="17"/>
  <c r="AC1427" i="17" s="1"/>
  <c r="S1435" i="17"/>
  <c r="U1427" i="17"/>
  <c r="S1436" i="17" s="1"/>
  <c r="V1427" i="17"/>
  <c r="T1427" i="17" s="1"/>
  <c r="U1428" i="17" s="1"/>
  <c r="AD1428" i="17" l="1"/>
  <c r="AE1428" i="17"/>
  <c r="AC1428" i="17" s="1"/>
  <c r="AA1428" i="17"/>
  <c r="AB1428" i="17"/>
  <c r="Z1428" i="17" s="1"/>
  <c r="X1428" i="17"/>
  <c r="Y1428" i="17"/>
  <c r="W1428" i="17" s="1"/>
  <c r="AH1428" i="17"/>
  <c r="AF1428" i="17" s="1"/>
  <c r="AG1428" i="17"/>
  <c r="V1428" i="17"/>
  <c r="T1428" i="17" s="1"/>
  <c r="Y1429" i="17" l="1"/>
  <c r="W1429" i="17" s="1"/>
  <c r="X1429" i="17"/>
  <c r="AG1429" i="17"/>
  <c r="AH1429" i="17"/>
  <c r="AF1429" i="17" s="1"/>
  <c r="AB1429" i="17"/>
  <c r="Z1429" i="17" s="1"/>
  <c r="AA1429" i="17"/>
  <c r="AE1429" i="17"/>
  <c r="AC1429" i="17" s="1"/>
  <c r="AD1429" i="17"/>
  <c r="S1437" i="17"/>
  <c r="U1429" i="17"/>
  <c r="S1438" i="17" s="1"/>
  <c r="V1429" i="17"/>
  <c r="T1429" i="17" s="1"/>
  <c r="U1430" i="17" s="1"/>
  <c r="AE1430" i="17" l="1"/>
  <c r="AC1430" i="17" s="1"/>
  <c r="AD1430" i="17"/>
  <c r="AB1430" i="17"/>
  <c r="Z1430" i="17" s="1"/>
  <c r="AA1430" i="17"/>
  <c r="AH1430" i="17"/>
  <c r="AF1430" i="17" s="1"/>
  <c r="AG1430" i="17"/>
  <c r="X1430" i="17"/>
  <c r="Y1430" i="17"/>
  <c r="W1430" i="17" s="1"/>
  <c r="V1430" i="17"/>
  <c r="T1430" i="17" s="1"/>
  <c r="Y1431" i="17" l="1"/>
  <c r="W1431" i="17" s="1"/>
  <c r="X1431" i="17"/>
  <c r="AG1431" i="17"/>
  <c r="AH1431" i="17"/>
  <c r="AF1431" i="17" s="1"/>
  <c r="AB1431" i="17"/>
  <c r="Z1431" i="17" s="1"/>
  <c r="AA1431" i="17"/>
  <c r="AE1431" i="17"/>
  <c r="AC1431" i="17" s="1"/>
  <c r="AD1431" i="17"/>
  <c r="S1439" i="17"/>
  <c r="U1431" i="17"/>
  <c r="S1440" i="17" s="1"/>
  <c r="V1431" i="17"/>
  <c r="T1431" i="17" s="1"/>
  <c r="AE1432" i="17" l="1"/>
  <c r="AC1432" i="17" s="1"/>
  <c r="AD1432" i="17"/>
  <c r="AB1432" i="17"/>
  <c r="Z1432" i="17" s="1"/>
  <c r="AA1432" i="17"/>
  <c r="AH1432" i="17"/>
  <c r="AF1432" i="17" s="1"/>
  <c r="AG1432" i="17"/>
  <c r="Y1432" i="17"/>
  <c r="W1432" i="17" s="1"/>
  <c r="X1432" i="17"/>
  <c r="U1432" i="17"/>
  <c r="V1432" i="17"/>
  <c r="T1432" i="17" s="1"/>
  <c r="U1433" i="17" s="1"/>
  <c r="X1433" i="17" l="1"/>
  <c r="Y1433" i="17"/>
  <c r="W1433" i="17" s="1"/>
  <c r="AH1433" i="17"/>
  <c r="AF1433" i="17" s="1"/>
  <c r="AG1433" i="17"/>
  <c r="AB1433" i="17"/>
  <c r="Z1433" i="17" s="1"/>
  <c r="AA1433" i="17"/>
  <c r="AE1433" i="17"/>
  <c r="AC1433" i="17" s="1"/>
  <c r="AD1433" i="17"/>
  <c r="S1441" i="17"/>
  <c r="V1433" i="17"/>
  <c r="T1433" i="17" s="1"/>
  <c r="U1434" i="17" s="1"/>
  <c r="AD1434" i="17" l="1"/>
  <c r="AE1434" i="17"/>
  <c r="AC1434" i="17" s="1"/>
  <c r="AB1434" i="17"/>
  <c r="Z1434" i="17" s="1"/>
  <c r="AA1434" i="17"/>
  <c r="AH1434" i="17"/>
  <c r="AF1434" i="17" s="1"/>
  <c r="AG1434" i="17"/>
  <c r="X1434" i="17"/>
  <c r="Y1434" i="17"/>
  <c r="W1434" i="17" s="1"/>
  <c r="S1442" i="17"/>
  <c r="V1434" i="17"/>
  <c r="T1434" i="17" s="1"/>
  <c r="X1435" i="17" l="1"/>
  <c r="Y1435" i="17"/>
  <c r="W1435" i="17" s="1"/>
  <c r="AH1435" i="17"/>
  <c r="AF1435" i="17" s="1"/>
  <c r="AG1435" i="17"/>
  <c r="AB1435" i="17"/>
  <c r="Z1435" i="17" s="1"/>
  <c r="AA1435" i="17"/>
  <c r="AD1435" i="17"/>
  <c r="AE1435" i="17"/>
  <c r="AC1435" i="17" s="1"/>
  <c r="S1443" i="17"/>
  <c r="U1435" i="17"/>
  <c r="V1435" i="17"/>
  <c r="T1435" i="17" s="1"/>
  <c r="V1436" i="17" s="1"/>
  <c r="T1436" i="17" s="1"/>
  <c r="AE1436" i="17" l="1"/>
  <c r="AC1436" i="17" s="1"/>
  <c r="AD1436" i="17"/>
  <c r="AA1436" i="17"/>
  <c r="AB1436" i="17"/>
  <c r="Z1436" i="17" s="1"/>
  <c r="AH1436" i="17"/>
  <c r="AF1436" i="17" s="1"/>
  <c r="AG1436" i="17"/>
  <c r="X1436" i="17"/>
  <c r="Y1436" i="17"/>
  <c r="W1436" i="17" s="1"/>
  <c r="S1444" i="17"/>
  <c r="U1437" i="17"/>
  <c r="U1436" i="17"/>
  <c r="S1445" i="17" s="1"/>
  <c r="V1437" i="17"/>
  <c r="AG1437" i="17" l="1"/>
  <c r="AH1437" i="17"/>
  <c r="AF1437" i="17" s="1"/>
  <c r="Y1437" i="17"/>
  <c r="W1437" i="17" s="1"/>
  <c r="X1437" i="17"/>
  <c r="AA1437" i="17"/>
  <c r="AB1437" i="17"/>
  <c r="Z1437" i="17" s="1"/>
  <c r="AE1437" i="17"/>
  <c r="AC1437" i="17" s="1"/>
  <c r="AD1437" i="17"/>
  <c r="S1446" i="17"/>
  <c r="T1437" i="17"/>
  <c r="U1438" i="17" s="1"/>
  <c r="AA1438" i="17" l="1"/>
  <c r="AB1438" i="17"/>
  <c r="Z1438" i="17" s="1"/>
  <c r="AE1438" i="17"/>
  <c r="AC1438" i="17" s="1"/>
  <c r="AD1438" i="17"/>
  <c r="X1438" i="17"/>
  <c r="Y1438" i="17"/>
  <c r="W1438" i="17" s="1"/>
  <c r="AH1438" i="17"/>
  <c r="AF1438" i="17" s="1"/>
  <c r="AG1438" i="17"/>
  <c r="V1438" i="17"/>
  <c r="T1438" i="17" s="1"/>
  <c r="U1439" i="17" s="1"/>
  <c r="X1439" i="17" l="1"/>
  <c r="Y1439" i="17"/>
  <c r="W1439" i="17" s="1"/>
  <c r="AH1439" i="17"/>
  <c r="AF1439" i="17" s="1"/>
  <c r="AG1439" i="17"/>
  <c r="AD1439" i="17"/>
  <c r="AE1439" i="17"/>
  <c r="AC1439" i="17" s="1"/>
  <c r="AB1439" i="17"/>
  <c r="Z1439" i="17" s="1"/>
  <c r="AA1439" i="17"/>
  <c r="S1447" i="17"/>
  <c r="V1439" i="17"/>
  <c r="T1439" i="17" s="1"/>
  <c r="AD1440" i="17" l="1"/>
  <c r="AE1440" i="17"/>
  <c r="AC1440" i="17" s="1"/>
  <c r="AB1440" i="17"/>
  <c r="Z1440" i="17" s="1"/>
  <c r="AA1440" i="17"/>
  <c r="AH1440" i="17"/>
  <c r="AF1440" i="17" s="1"/>
  <c r="AG1440" i="17"/>
  <c r="X1440" i="17"/>
  <c r="Y1440" i="17"/>
  <c r="W1440" i="17" s="1"/>
  <c r="S1448" i="17"/>
  <c r="U1440" i="17"/>
  <c r="V1440" i="17"/>
  <c r="T1440" i="17" s="1"/>
  <c r="X1441" i="17" l="1"/>
  <c r="Y1441" i="17"/>
  <c r="W1441" i="17" s="1"/>
  <c r="AG1441" i="17"/>
  <c r="AH1441" i="17"/>
  <c r="AF1441" i="17" s="1"/>
  <c r="AB1441" i="17"/>
  <c r="Z1441" i="17" s="1"/>
  <c r="AA1441" i="17"/>
  <c r="AE1441" i="17"/>
  <c r="AC1441" i="17" s="1"/>
  <c r="AD1441" i="17"/>
  <c r="S1449" i="17"/>
  <c r="U1441" i="17"/>
  <c r="V1441" i="17"/>
  <c r="T1441" i="17" s="1"/>
  <c r="U1442" i="17" s="1"/>
  <c r="AE1442" i="17" l="1"/>
  <c r="AC1442" i="17" s="1"/>
  <c r="AD1442" i="17"/>
  <c r="AA1442" i="17"/>
  <c r="AB1442" i="17"/>
  <c r="Z1442" i="17" s="1"/>
  <c r="AG1442" i="17"/>
  <c r="AH1442" i="17"/>
  <c r="AF1442" i="17" s="1"/>
  <c r="X1442" i="17"/>
  <c r="Y1442" i="17"/>
  <c r="W1442" i="17" s="1"/>
  <c r="S1450" i="17"/>
  <c r="V1442" i="17"/>
  <c r="T1442" i="17" s="1"/>
  <c r="X1443" i="17" l="1"/>
  <c r="Y1443" i="17"/>
  <c r="W1443" i="17" s="1"/>
  <c r="AH1443" i="17"/>
  <c r="AF1443" i="17" s="1"/>
  <c r="AG1443" i="17"/>
  <c r="AB1443" i="17"/>
  <c r="Z1443" i="17" s="1"/>
  <c r="AA1443" i="17"/>
  <c r="AE1443" i="17"/>
  <c r="AC1443" i="17" s="1"/>
  <c r="AD1443" i="17"/>
  <c r="S1451" i="17"/>
  <c r="U1443" i="17"/>
  <c r="S1452" i="17" s="1"/>
  <c r="V1443" i="17"/>
  <c r="T1443" i="17" s="1"/>
  <c r="U1444" i="17" s="1"/>
  <c r="AE1444" i="17" l="1"/>
  <c r="AC1444" i="17" s="1"/>
  <c r="AD1444" i="17"/>
  <c r="AA1444" i="17"/>
  <c r="AB1444" i="17"/>
  <c r="Z1444" i="17" s="1"/>
  <c r="AH1444" i="17"/>
  <c r="AF1444" i="17" s="1"/>
  <c r="AG1444" i="17"/>
  <c r="X1444" i="17"/>
  <c r="Y1444" i="17"/>
  <c r="W1444" i="17" s="1"/>
  <c r="V1444" i="17"/>
  <c r="T1444" i="17" s="1"/>
  <c r="X1445" i="17" l="1"/>
  <c r="Y1445" i="17"/>
  <c r="W1445" i="17" s="1"/>
  <c r="AG1445" i="17"/>
  <c r="AH1445" i="17"/>
  <c r="AF1445" i="17" s="1"/>
  <c r="AB1445" i="17"/>
  <c r="Z1445" i="17" s="1"/>
  <c r="AA1445" i="17"/>
  <c r="AE1445" i="17"/>
  <c r="AC1445" i="17" s="1"/>
  <c r="AD1445" i="17"/>
  <c r="S1453" i="17"/>
  <c r="U1445" i="17"/>
  <c r="V1445" i="17"/>
  <c r="T1445" i="17" s="1"/>
  <c r="U1446" i="17" s="1"/>
  <c r="AE1446" i="17" l="1"/>
  <c r="AC1446" i="17" s="1"/>
  <c r="AD1446" i="17"/>
  <c r="AB1446" i="17"/>
  <c r="Z1446" i="17" s="1"/>
  <c r="AA1446" i="17"/>
  <c r="AG1446" i="17"/>
  <c r="AH1446" i="17"/>
  <c r="AF1446" i="17" s="1"/>
  <c r="Y1446" i="17"/>
  <c r="W1446" i="17" s="1"/>
  <c r="X1446" i="17"/>
  <c r="S1454" i="17"/>
  <c r="V1446" i="17"/>
  <c r="T1446" i="17" s="1"/>
  <c r="U1447" i="17" s="1"/>
  <c r="X1447" i="17" l="1"/>
  <c r="Y1447" i="17"/>
  <c r="W1447" i="17" s="1"/>
  <c r="AG1447" i="17"/>
  <c r="AH1447" i="17"/>
  <c r="AF1447" i="17" s="1"/>
  <c r="AB1447" i="17"/>
  <c r="Z1447" i="17" s="1"/>
  <c r="AA1447" i="17"/>
  <c r="AD1447" i="17"/>
  <c r="AE1447" i="17"/>
  <c r="AC1447" i="17" s="1"/>
  <c r="S1455" i="17"/>
  <c r="V1447" i="17"/>
  <c r="T1447" i="17" s="1"/>
  <c r="U1448" i="17" s="1"/>
  <c r="AE1448" i="17" l="1"/>
  <c r="AC1448" i="17" s="1"/>
  <c r="AD1448" i="17"/>
  <c r="AA1448" i="17"/>
  <c r="AB1448" i="17"/>
  <c r="Z1448" i="17" s="1"/>
  <c r="AG1448" i="17"/>
  <c r="AH1448" i="17"/>
  <c r="AF1448" i="17" s="1"/>
  <c r="Y1448" i="17"/>
  <c r="W1448" i="17" s="1"/>
  <c r="X1448" i="17"/>
  <c r="S1456" i="17"/>
  <c r="V1448" i="17"/>
  <c r="T1448" i="17" s="1"/>
  <c r="Y1449" i="17" l="1"/>
  <c r="W1449" i="17" s="1"/>
  <c r="X1449" i="17"/>
  <c r="AH1449" i="17"/>
  <c r="AF1449" i="17" s="1"/>
  <c r="AG1449" i="17"/>
  <c r="AA1449" i="17"/>
  <c r="AB1449" i="17"/>
  <c r="Z1449" i="17" s="1"/>
  <c r="AD1449" i="17"/>
  <c r="AE1449" i="17"/>
  <c r="AC1449" i="17" s="1"/>
  <c r="S1457" i="17"/>
  <c r="U1449" i="17"/>
  <c r="S1458" i="17" s="1"/>
  <c r="V1449" i="17"/>
  <c r="T1449" i="17" s="1"/>
  <c r="AE1450" i="17" l="1"/>
  <c r="AC1450" i="17" s="1"/>
  <c r="AD1450" i="17"/>
  <c r="AA1450" i="17"/>
  <c r="AB1450" i="17"/>
  <c r="Z1450" i="17" s="1"/>
  <c r="AH1450" i="17"/>
  <c r="AF1450" i="17" s="1"/>
  <c r="AG1450" i="17"/>
  <c r="Y1450" i="17"/>
  <c r="W1450" i="17" s="1"/>
  <c r="X1450" i="17"/>
  <c r="U1450" i="17"/>
  <c r="S1459" i="17" s="1"/>
  <c r="V1450" i="17"/>
  <c r="T1450" i="17" s="1"/>
  <c r="Y1451" i="17" l="1"/>
  <c r="W1451" i="17" s="1"/>
  <c r="X1451" i="17"/>
  <c r="AH1451" i="17"/>
  <c r="AF1451" i="17" s="1"/>
  <c r="AG1451" i="17"/>
  <c r="AB1451" i="17"/>
  <c r="Z1451" i="17" s="1"/>
  <c r="AA1451" i="17"/>
  <c r="AE1451" i="17"/>
  <c r="AC1451" i="17" s="1"/>
  <c r="AD1451" i="17"/>
  <c r="U1451" i="17"/>
  <c r="S1460" i="17" s="1"/>
  <c r="V1451" i="17"/>
  <c r="T1451" i="17" s="1"/>
  <c r="AE1452" i="17" l="1"/>
  <c r="AC1452" i="17" s="1"/>
  <c r="AD1452" i="17"/>
  <c r="AB1452" i="17"/>
  <c r="Z1452" i="17" s="1"/>
  <c r="AA1452" i="17"/>
  <c r="AH1452" i="17"/>
  <c r="AF1452" i="17" s="1"/>
  <c r="AG1452" i="17"/>
  <c r="X1452" i="17"/>
  <c r="Y1452" i="17"/>
  <c r="W1452" i="17" s="1"/>
  <c r="U1452" i="17"/>
  <c r="V1452" i="17"/>
  <c r="T1452" i="17" s="1"/>
  <c r="U1453" i="17" s="1"/>
  <c r="Y1453" i="17" l="1"/>
  <c r="W1453" i="17" s="1"/>
  <c r="X1453" i="17"/>
  <c r="AH1453" i="17"/>
  <c r="AF1453" i="17" s="1"/>
  <c r="AG1453" i="17"/>
  <c r="AB1453" i="17"/>
  <c r="Z1453" i="17" s="1"/>
  <c r="AA1453" i="17"/>
  <c r="AE1453" i="17"/>
  <c r="AC1453" i="17" s="1"/>
  <c r="AD1453" i="17"/>
  <c r="S1461" i="17"/>
  <c r="V1453" i="17"/>
  <c r="T1453" i="17" s="1"/>
  <c r="V1454" i="17" s="1"/>
  <c r="T1454" i="17" s="1"/>
  <c r="AE1454" i="17" l="1"/>
  <c r="AC1454" i="17" s="1"/>
  <c r="AD1454" i="17"/>
  <c r="AB1454" i="17"/>
  <c r="Z1454" i="17" s="1"/>
  <c r="AA1454" i="17"/>
  <c r="AH1454" i="17"/>
  <c r="AF1454" i="17" s="1"/>
  <c r="AG1454" i="17"/>
  <c r="X1454" i="17"/>
  <c r="Y1454" i="17"/>
  <c r="W1454" i="17" s="1"/>
  <c r="S1462" i="17"/>
  <c r="U1454" i="17"/>
  <c r="S1463" i="17" s="1"/>
  <c r="U1455" i="17"/>
  <c r="V1455" i="17"/>
  <c r="X1455" i="17" l="1"/>
  <c r="Y1455" i="17"/>
  <c r="W1455" i="17" s="1"/>
  <c r="AG1455" i="17"/>
  <c r="AH1455" i="17"/>
  <c r="AF1455" i="17" s="1"/>
  <c r="AB1455" i="17"/>
  <c r="Z1455" i="17" s="1"/>
  <c r="AA1455" i="17"/>
  <c r="AD1455" i="17"/>
  <c r="AE1455" i="17"/>
  <c r="AC1455" i="17" s="1"/>
  <c r="S1464" i="17"/>
  <c r="T1455" i="17"/>
  <c r="U1456" i="17" s="1"/>
  <c r="AD1456" i="17" l="1"/>
  <c r="AE1456" i="17"/>
  <c r="AC1456" i="17" s="1"/>
  <c r="AA1456" i="17"/>
  <c r="AB1456" i="17"/>
  <c r="Z1456" i="17" s="1"/>
  <c r="AH1456" i="17"/>
  <c r="AF1456" i="17" s="1"/>
  <c r="AG1456" i="17"/>
  <c r="X1456" i="17"/>
  <c r="Y1456" i="17"/>
  <c r="W1456" i="17" s="1"/>
  <c r="V1456" i="17"/>
  <c r="T1456" i="17" s="1"/>
  <c r="U1457" i="17" s="1"/>
  <c r="Y1457" i="17" l="1"/>
  <c r="W1457" i="17" s="1"/>
  <c r="X1457" i="17"/>
  <c r="AH1457" i="17"/>
  <c r="AF1457" i="17" s="1"/>
  <c r="AG1457" i="17"/>
  <c r="AA1457" i="17"/>
  <c r="AB1457" i="17"/>
  <c r="Z1457" i="17" s="1"/>
  <c r="AD1457" i="17"/>
  <c r="AE1457" i="17"/>
  <c r="AC1457" i="17" s="1"/>
  <c r="S1465" i="17"/>
  <c r="V1457" i="17"/>
  <c r="S1466" i="17" s="1"/>
  <c r="AD1458" i="17" l="1"/>
  <c r="AE1458" i="17"/>
  <c r="AC1458" i="17" s="1"/>
  <c r="T1457" i="17"/>
  <c r="U1458" i="17" s="1"/>
  <c r="AA1458" i="17"/>
  <c r="AB1458" i="17"/>
  <c r="Z1458" i="17" s="1"/>
  <c r="AH1458" i="17"/>
  <c r="AF1458" i="17" s="1"/>
  <c r="AG1458" i="17"/>
  <c r="Y1458" i="17"/>
  <c r="W1458" i="17" s="1"/>
  <c r="X1458" i="17"/>
  <c r="V1458" i="17"/>
  <c r="T1458" i="17" s="1"/>
  <c r="U1459" i="17" s="1"/>
  <c r="AH1459" i="17" l="1"/>
  <c r="AF1459" i="17" s="1"/>
  <c r="AG1459" i="17"/>
  <c r="Y1459" i="17"/>
  <c r="W1459" i="17" s="1"/>
  <c r="X1459" i="17"/>
  <c r="AB1459" i="17"/>
  <c r="Z1459" i="17" s="1"/>
  <c r="AA1459" i="17"/>
  <c r="AD1459" i="17"/>
  <c r="AE1459" i="17"/>
  <c r="AC1459" i="17" s="1"/>
  <c r="S1467" i="17"/>
  <c r="V1459" i="17"/>
  <c r="T1459" i="17" s="1"/>
  <c r="U1460" i="17" s="1"/>
  <c r="AD1460" i="17" l="1"/>
  <c r="AE1460" i="17"/>
  <c r="AC1460" i="17" s="1"/>
  <c r="AA1460" i="17"/>
  <c r="AB1460" i="17"/>
  <c r="Z1460" i="17" s="1"/>
  <c r="X1460" i="17"/>
  <c r="Y1460" i="17"/>
  <c r="W1460" i="17" s="1"/>
  <c r="AH1460" i="17"/>
  <c r="AF1460" i="17" s="1"/>
  <c r="AG1460" i="17"/>
  <c r="S1468" i="17"/>
  <c r="V1460" i="17"/>
  <c r="T1460" i="17" s="1"/>
  <c r="Y1461" i="17" l="1"/>
  <c r="W1461" i="17" s="1"/>
  <c r="X1461" i="17"/>
  <c r="AG1461" i="17"/>
  <c r="AH1461" i="17"/>
  <c r="AF1461" i="17" s="1"/>
  <c r="AB1461" i="17"/>
  <c r="Z1461" i="17" s="1"/>
  <c r="AA1461" i="17"/>
  <c r="AE1461" i="17"/>
  <c r="AC1461" i="17" s="1"/>
  <c r="AD1461" i="17"/>
  <c r="S1469" i="17"/>
  <c r="U1461" i="17"/>
  <c r="V1461" i="17"/>
  <c r="T1461" i="17" s="1"/>
  <c r="U1462" i="17" s="1"/>
  <c r="AD1462" i="17" l="1"/>
  <c r="AE1462" i="17"/>
  <c r="AC1462" i="17" s="1"/>
  <c r="AB1462" i="17"/>
  <c r="Z1462" i="17" s="1"/>
  <c r="AA1462" i="17"/>
  <c r="AH1462" i="17"/>
  <c r="AF1462" i="17" s="1"/>
  <c r="AG1462" i="17"/>
  <c r="Y1462" i="17"/>
  <c r="W1462" i="17" s="1"/>
  <c r="X1462" i="17"/>
  <c r="S1470" i="17"/>
  <c r="V1462" i="17"/>
  <c r="T1462" i="17" s="1"/>
  <c r="U1463" i="17" s="1"/>
  <c r="Y1463" i="17" l="1"/>
  <c r="W1463" i="17" s="1"/>
  <c r="X1463" i="17"/>
  <c r="AG1463" i="17"/>
  <c r="AH1463" i="17"/>
  <c r="AF1463" i="17" s="1"/>
  <c r="AB1463" i="17"/>
  <c r="Z1463" i="17" s="1"/>
  <c r="AA1463" i="17"/>
  <c r="AE1463" i="17"/>
  <c r="AC1463" i="17" s="1"/>
  <c r="AD1463" i="17"/>
  <c r="S1471" i="17"/>
  <c r="V1463" i="17"/>
  <c r="T1463" i="17" s="1"/>
  <c r="AD1464" i="17" l="1"/>
  <c r="AE1464" i="17"/>
  <c r="AC1464" i="17" s="1"/>
  <c r="AB1464" i="17"/>
  <c r="Z1464" i="17" s="1"/>
  <c r="AA1464" i="17"/>
  <c r="AH1464" i="17"/>
  <c r="AF1464" i="17" s="1"/>
  <c r="AG1464" i="17"/>
  <c r="Y1464" i="17"/>
  <c r="W1464" i="17" s="1"/>
  <c r="X1464" i="17"/>
  <c r="S1472" i="17"/>
  <c r="U1464" i="17"/>
  <c r="S1473" i="17" s="1"/>
  <c r="V1464" i="17"/>
  <c r="T1464" i="17" s="1"/>
  <c r="U1465" i="17" s="1"/>
  <c r="X1465" i="17" l="1"/>
  <c r="Y1465" i="17"/>
  <c r="W1465" i="17" s="1"/>
  <c r="AG1465" i="17"/>
  <c r="AH1465" i="17"/>
  <c r="AF1465" i="17" s="1"/>
  <c r="AB1465" i="17"/>
  <c r="Z1465" i="17" s="1"/>
  <c r="AA1465" i="17"/>
  <c r="AE1465" i="17"/>
  <c r="AC1465" i="17" s="1"/>
  <c r="AD1465" i="17"/>
  <c r="V1465" i="17"/>
  <c r="T1465" i="17" s="1"/>
  <c r="AE1466" i="17" l="1"/>
  <c r="AC1466" i="17" s="1"/>
  <c r="AD1466" i="17"/>
  <c r="AB1466" i="17"/>
  <c r="Z1466" i="17" s="1"/>
  <c r="AA1466" i="17"/>
  <c r="AG1466" i="17"/>
  <c r="AH1466" i="17"/>
  <c r="AF1466" i="17" s="1"/>
  <c r="X1466" i="17"/>
  <c r="Y1466" i="17"/>
  <c r="W1466" i="17" s="1"/>
  <c r="S1474" i="17"/>
  <c r="U1466" i="17"/>
  <c r="S1475" i="17" s="1"/>
  <c r="V1466" i="17"/>
  <c r="T1466" i="17" s="1"/>
  <c r="U1467" i="17" s="1"/>
  <c r="Y1467" i="17" l="1"/>
  <c r="W1467" i="17" s="1"/>
  <c r="X1467" i="17"/>
  <c r="AH1467" i="17"/>
  <c r="AF1467" i="17" s="1"/>
  <c r="AG1467" i="17"/>
  <c r="AB1467" i="17"/>
  <c r="Z1467" i="17" s="1"/>
  <c r="AA1467" i="17"/>
  <c r="AE1467" i="17"/>
  <c r="AC1467" i="17" s="1"/>
  <c r="AD1467" i="17"/>
  <c r="V1467" i="17"/>
  <c r="T1467" i="17" s="1"/>
  <c r="AD1468" i="17" l="1"/>
  <c r="AE1468" i="17"/>
  <c r="AC1468" i="17" s="1"/>
  <c r="AB1468" i="17"/>
  <c r="Z1468" i="17" s="1"/>
  <c r="AA1468" i="17"/>
  <c r="AH1468" i="17"/>
  <c r="AF1468" i="17" s="1"/>
  <c r="AG1468" i="17"/>
  <c r="X1468" i="17"/>
  <c r="Y1468" i="17"/>
  <c r="W1468" i="17" s="1"/>
  <c r="S1476" i="17"/>
  <c r="U1468" i="17"/>
  <c r="S1477" i="17" s="1"/>
  <c r="V1468" i="17"/>
  <c r="T1468" i="17" s="1"/>
  <c r="U1469" i="17" s="1"/>
  <c r="X1469" i="17" l="1"/>
  <c r="Y1469" i="17"/>
  <c r="W1469" i="17" s="1"/>
  <c r="AH1469" i="17"/>
  <c r="AF1469" i="17" s="1"/>
  <c r="AG1469" i="17"/>
  <c r="AB1469" i="17"/>
  <c r="Z1469" i="17" s="1"/>
  <c r="AA1469" i="17"/>
  <c r="AE1469" i="17"/>
  <c r="AC1469" i="17" s="1"/>
  <c r="AD1469" i="17"/>
  <c r="V1469" i="17"/>
  <c r="T1469" i="17" s="1"/>
  <c r="AD1470" i="17" l="1"/>
  <c r="AE1470" i="17"/>
  <c r="AC1470" i="17" s="1"/>
  <c r="AB1470" i="17"/>
  <c r="Z1470" i="17" s="1"/>
  <c r="AA1470" i="17"/>
  <c r="AH1470" i="17"/>
  <c r="AF1470" i="17" s="1"/>
  <c r="AG1470" i="17"/>
  <c r="Y1470" i="17"/>
  <c r="W1470" i="17" s="1"/>
  <c r="X1470" i="17"/>
  <c r="S1478" i="17"/>
  <c r="U1470" i="17"/>
  <c r="S1479" i="17" s="1"/>
  <c r="V1470" i="17"/>
  <c r="T1470" i="17" s="1"/>
  <c r="X1471" i="17" l="1"/>
  <c r="Y1471" i="17"/>
  <c r="W1471" i="17" s="1"/>
  <c r="AG1471" i="17"/>
  <c r="AH1471" i="17"/>
  <c r="AF1471" i="17" s="1"/>
  <c r="AB1471" i="17"/>
  <c r="Z1471" i="17" s="1"/>
  <c r="AA1471" i="17"/>
  <c r="AE1471" i="17"/>
  <c r="AC1471" i="17" s="1"/>
  <c r="AD1471" i="17"/>
  <c r="U1471" i="17"/>
  <c r="S1480" i="17" s="1"/>
  <c r="V1471" i="17"/>
  <c r="T1471" i="17" s="1"/>
  <c r="AE1472" i="17" l="1"/>
  <c r="AC1472" i="17" s="1"/>
  <c r="AD1472" i="17"/>
  <c r="AA1472" i="17"/>
  <c r="AB1472" i="17"/>
  <c r="Z1472" i="17" s="1"/>
  <c r="AG1472" i="17"/>
  <c r="AH1472" i="17"/>
  <c r="AF1472" i="17" s="1"/>
  <c r="Y1472" i="17"/>
  <c r="W1472" i="17" s="1"/>
  <c r="X1472" i="17"/>
  <c r="U1472" i="17"/>
  <c r="S1481" i="17" s="1"/>
  <c r="V1472" i="17"/>
  <c r="T1472" i="17" s="1"/>
  <c r="U1473" i="17" s="1"/>
  <c r="AH1473" i="17" l="1"/>
  <c r="AF1473" i="17" s="1"/>
  <c r="AG1473" i="17"/>
  <c r="Y1473" i="17"/>
  <c r="W1473" i="17" s="1"/>
  <c r="X1473" i="17"/>
  <c r="AB1473" i="17"/>
  <c r="Z1473" i="17" s="1"/>
  <c r="AA1473" i="17"/>
  <c r="AE1473" i="17"/>
  <c r="AC1473" i="17" s="1"/>
  <c r="AD1473" i="17"/>
  <c r="V1473" i="17"/>
  <c r="T1473" i="17" s="1"/>
  <c r="AD1474" i="17" l="1"/>
  <c r="AE1474" i="17"/>
  <c r="AC1474" i="17" s="1"/>
  <c r="AA1474" i="17"/>
  <c r="AB1474" i="17"/>
  <c r="Z1474" i="17" s="1"/>
  <c r="Y1474" i="17"/>
  <c r="W1474" i="17" s="1"/>
  <c r="X1474" i="17"/>
  <c r="AG1474" i="17"/>
  <c r="AH1474" i="17"/>
  <c r="AF1474" i="17" s="1"/>
  <c r="S1482" i="17"/>
  <c r="U1474" i="17"/>
  <c r="S1483" i="17" s="1"/>
  <c r="V1474" i="17"/>
  <c r="T1474" i="17" s="1"/>
  <c r="U1475" i="17" s="1"/>
  <c r="AH1475" i="17" l="1"/>
  <c r="AF1475" i="17" s="1"/>
  <c r="AG1475" i="17"/>
  <c r="X1475" i="17"/>
  <c r="Y1475" i="17"/>
  <c r="W1475" i="17" s="1"/>
  <c r="AB1475" i="17"/>
  <c r="Z1475" i="17" s="1"/>
  <c r="AA1475" i="17"/>
  <c r="AD1475" i="17"/>
  <c r="AE1475" i="17"/>
  <c r="AC1475" i="17" s="1"/>
  <c r="V1475" i="17"/>
  <c r="T1475" i="17" s="1"/>
  <c r="U1476" i="17" s="1"/>
  <c r="AE1476" i="17" l="1"/>
  <c r="AC1476" i="17" s="1"/>
  <c r="AD1476" i="17"/>
  <c r="AA1476" i="17"/>
  <c r="AB1476" i="17"/>
  <c r="Z1476" i="17" s="1"/>
  <c r="Y1476" i="17"/>
  <c r="W1476" i="17" s="1"/>
  <c r="X1476" i="17"/>
  <c r="AG1476" i="17"/>
  <c r="AH1476" i="17"/>
  <c r="AF1476" i="17" s="1"/>
  <c r="S1484" i="17"/>
  <c r="V1476" i="17"/>
  <c r="T1476" i="17" s="1"/>
  <c r="U1477" i="17" s="1"/>
  <c r="AH1477" i="17" l="1"/>
  <c r="AF1477" i="17" s="1"/>
  <c r="AG1477" i="17"/>
  <c r="Y1477" i="17"/>
  <c r="W1477" i="17" s="1"/>
  <c r="X1477" i="17"/>
  <c r="AB1477" i="17"/>
  <c r="Z1477" i="17" s="1"/>
  <c r="AA1477" i="17"/>
  <c r="AE1477" i="17"/>
  <c r="AC1477" i="17" s="1"/>
  <c r="AD1477" i="17"/>
  <c r="S1485" i="17"/>
  <c r="V1477" i="17"/>
  <c r="T1477" i="17" s="1"/>
  <c r="AE1478" i="17" l="1"/>
  <c r="AC1478" i="17" s="1"/>
  <c r="AD1478" i="17"/>
  <c r="AA1478" i="17"/>
  <c r="AB1478" i="17"/>
  <c r="Z1478" i="17" s="1"/>
  <c r="X1478" i="17"/>
  <c r="Y1478" i="17"/>
  <c r="W1478" i="17" s="1"/>
  <c r="AG1478" i="17"/>
  <c r="AH1478" i="17"/>
  <c r="AF1478" i="17" s="1"/>
  <c r="S1486" i="17"/>
  <c r="U1478" i="17"/>
  <c r="S1487" i="17" s="1"/>
  <c r="V1478" i="17"/>
  <c r="T1478" i="17" s="1"/>
  <c r="U1479" i="17" s="1"/>
  <c r="AG1479" i="17" l="1"/>
  <c r="AH1479" i="17"/>
  <c r="AF1479" i="17" s="1"/>
  <c r="Y1479" i="17"/>
  <c r="W1479" i="17" s="1"/>
  <c r="X1479" i="17"/>
  <c r="AB1479" i="17"/>
  <c r="Z1479" i="17" s="1"/>
  <c r="AA1479" i="17"/>
  <c r="AD1479" i="17"/>
  <c r="AE1479" i="17"/>
  <c r="AC1479" i="17" s="1"/>
  <c r="V1479" i="17"/>
  <c r="T1479" i="17" s="1"/>
  <c r="U1480" i="17" s="1"/>
  <c r="AE1480" i="17" l="1"/>
  <c r="AC1480" i="17" s="1"/>
  <c r="AD1480" i="17"/>
  <c r="AA1480" i="17"/>
  <c r="AB1480" i="17"/>
  <c r="Z1480" i="17" s="1"/>
  <c r="X1480" i="17"/>
  <c r="Y1480" i="17"/>
  <c r="W1480" i="17" s="1"/>
  <c r="AH1480" i="17"/>
  <c r="AF1480" i="17" s="1"/>
  <c r="AG1480" i="17"/>
  <c r="S1488" i="17"/>
  <c r="V1480" i="17"/>
  <c r="T1480" i="17" s="1"/>
  <c r="U1481" i="17" s="1"/>
  <c r="AH1481" i="17" l="1"/>
  <c r="AF1481" i="17" s="1"/>
  <c r="AG1481" i="17"/>
  <c r="Y1481" i="17"/>
  <c r="W1481" i="17" s="1"/>
  <c r="X1481" i="17"/>
  <c r="AA1481" i="17"/>
  <c r="AB1481" i="17"/>
  <c r="Z1481" i="17" s="1"/>
  <c r="AE1481" i="17"/>
  <c r="AC1481" i="17" s="1"/>
  <c r="AD1481" i="17"/>
  <c r="S1489" i="17"/>
  <c r="V1481" i="17"/>
  <c r="T1481" i="17" s="1"/>
  <c r="AA1482" i="17" l="1"/>
  <c r="AB1482" i="17"/>
  <c r="Z1482" i="17" s="1"/>
  <c r="AD1482" i="17"/>
  <c r="AE1482" i="17"/>
  <c r="AC1482" i="17" s="1"/>
  <c r="Y1482" i="17"/>
  <c r="W1482" i="17" s="1"/>
  <c r="X1482" i="17"/>
  <c r="AG1482" i="17"/>
  <c r="AH1482" i="17"/>
  <c r="AF1482" i="17" s="1"/>
  <c r="S1490" i="17"/>
  <c r="U1482" i="17"/>
  <c r="S1491" i="17" s="1"/>
  <c r="V1482" i="17"/>
  <c r="T1482" i="17" s="1"/>
  <c r="U1483" i="17" s="1"/>
  <c r="AG1483" i="17" l="1"/>
  <c r="AH1483" i="17"/>
  <c r="AF1483" i="17" s="1"/>
  <c r="Y1483" i="17"/>
  <c r="W1483" i="17" s="1"/>
  <c r="X1483" i="17"/>
  <c r="AE1483" i="17"/>
  <c r="AC1483" i="17" s="1"/>
  <c r="AD1483" i="17"/>
  <c r="AA1483" i="17"/>
  <c r="AB1483" i="17"/>
  <c r="Z1483" i="17" s="1"/>
  <c r="V1483" i="17"/>
  <c r="T1483" i="17" s="1"/>
  <c r="AB1484" i="17" l="1"/>
  <c r="Z1484" i="17" s="1"/>
  <c r="AA1484" i="17"/>
  <c r="AD1484" i="17"/>
  <c r="AE1484" i="17"/>
  <c r="AC1484" i="17" s="1"/>
  <c r="Y1484" i="17"/>
  <c r="W1484" i="17" s="1"/>
  <c r="X1484" i="17"/>
  <c r="AG1484" i="17"/>
  <c r="AH1484" i="17"/>
  <c r="AF1484" i="17" s="1"/>
  <c r="S1492" i="17"/>
  <c r="U1484" i="17"/>
  <c r="S1493" i="17" s="1"/>
  <c r="V1484" i="17"/>
  <c r="T1484" i="17" s="1"/>
  <c r="AH1485" i="17" l="1"/>
  <c r="AF1485" i="17" s="1"/>
  <c r="AG1485" i="17"/>
  <c r="Y1485" i="17"/>
  <c r="W1485" i="17" s="1"/>
  <c r="X1485" i="17"/>
  <c r="AE1485" i="17"/>
  <c r="AC1485" i="17" s="1"/>
  <c r="AD1485" i="17"/>
  <c r="AB1485" i="17"/>
  <c r="Z1485" i="17" s="1"/>
  <c r="AA1485" i="17"/>
  <c r="U1485" i="17"/>
  <c r="S1494" i="17" s="1"/>
  <c r="V1485" i="17"/>
  <c r="T1485" i="17" s="1"/>
  <c r="U1486" i="17" s="1"/>
  <c r="AB1486" i="17" l="1"/>
  <c r="Z1486" i="17" s="1"/>
  <c r="AA1486" i="17"/>
  <c r="AE1486" i="17"/>
  <c r="AC1486" i="17" s="1"/>
  <c r="AD1486" i="17"/>
  <c r="Y1486" i="17"/>
  <c r="W1486" i="17" s="1"/>
  <c r="X1486" i="17"/>
  <c r="AG1486" i="17"/>
  <c r="AH1486" i="17"/>
  <c r="AF1486" i="17" s="1"/>
  <c r="V1486" i="17"/>
  <c r="T1486" i="17" s="1"/>
  <c r="U1487" i="17" s="1"/>
  <c r="AG1487" i="17" l="1"/>
  <c r="AH1487" i="17"/>
  <c r="AF1487" i="17" s="1"/>
  <c r="X1487" i="17"/>
  <c r="Y1487" i="17"/>
  <c r="W1487" i="17" s="1"/>
  <c r="AE1487" i="17"/>
  <c r="AC1487" i="17" s="1"/>
  <c r="AD1487" i="17"/>
  <c r="AB1487" i="17"/>
  <c r="Z1487" i="17" s="1"/>
  <c r="AA1487" i="17"/>
  <c r="S1495" i="17"/>
  <c r="V1487" i="17"/>
  <c r="T1487" i="17" s="1"/>
  <c r="U1488" i="17" s="1"/>
  <c r="AB1488" i="17" l="1"/>
  <c r="Z1488" i="17" s="1"/>
  <c r="AA1488" i="17"/>
  <c r="AD1488" i="17"/>
  <c r="AE1488" i="17"/>
  <c r="AC1488" i="17" s="1"/>
  <c r="X1488" i="17"/>
  <c r="Y1488" i="17"/>
  <c r="W1488" i="17" s="1"/>
  <c r="AG1488" i="17"/>
  <c r="AH1488" i="17"/>
  <c r="AF1488" i="17" s="1"/>
  <c r="S1496" i="17"/>
  <c r="V1488" i="17"/>
  <c r="T1488" i="17" s="1"/>
  <c r="Y1489" i="17" l="1"/>
  <c r="W1489" i="17" s="1"/>
  <c r="X1489" i="17"/>
  <c r="AH1489" i="17"/>
  <c r="AF1489" i="17" s="1"/>
  <c r="AG1489" i="17"/>
  <c r="AE1489" i="17"/>
  <c r="AC1489" i="17" s="1"/>
  <c r="AD1489" i="17"/>
  <c r="AB1489" i="17"/>
  <c r="Z1489" i="17" s="1"/>
  <c r="AA1489" i="17"/>
  <c r="S1497" i="17"/>
  <c r="U1489" i="17"/>
  <c r="S1498" i="17" s="1"/>
  <c r="V1489" i="17"/>
  <c r="T1489" i="17" s="1"/>
  <c r="U1490" i="17" s="1"/>
  <c r="AB1490" i="17" l="1"/>
  <c r="Z1490" i="17" s="1"/>
  <c r="AA1490" i="17"/>
  <c r="AE1490" i="17"/>
  <c r="AC1490" i="17" s="1"/>
  <c r="AD1490" i="17"/>
  <c r="AG1490" i="17"/>
  <c r="AH1490" i="17"/>
  <c r="AF1490" i="17" s="1"/>
  <c r="X1490" i="17"/>
  <c r="Y1490" i="17"/>
  <c r="W1490" i="17" s="1"/>
  <c r="V1490" i="17"/>
  <c r="T1490" i="17" s="1"/>
  <c r="V1491" i="17" s="1"/>
  <c r="Y1491" i="17" l="1"/>
  <c r="W1491" i="17" s="1"/>
  <c r="X1491" i="17"/>
  <c r="AG1491" i="17"/>
  <c r="AH1491" i="17"/>
  <c r="AF1491" i="17" s="1"/>
  <c r="AE1491" i="17"/>
  <c r="AC1491" i="17" s="1"/>
  <c r="AD1491" i="17"/>
  <c r="AA1491" i="17"/>
  <c r="AB1491" i="17"/>
  <c r="Z1491" i="17" s="1"/>
  <c r="S1499" i="17"/>
  <c r="U1491" i="17"/>
  <c r="S1500" i="17" s="1"/>
  <c r="T1491" i="17"/>
  <c r="U1492" i="17" s="1"/>
  <c r="AB1492" i="17" l="1"/>
  <c r="Z1492" i="17" s="1"/>
  <c r="AA1492" i="17"/>
  <c r="AE1492" i="17"/>
  <c r="AC1492" i="17" s="1"/>
  <c r="AD1492" i="17"/>
  <c r="AG1492" i="17"/>
  <c r="AH1492" i="17"/>
  <c r="AF1492" i="17" s="1"/>
  <c r="Y1492" i="17"/>
  <c r="W1492" i="17" s="1"/>
  <c r="X1492" i="17"/>
  <c r="V1492" i="17"/>
  <c r="T1492" i="17" s="1"/>
  <c r="X1493" i="17" l="1"/>
  <c r="Y1493" i="17"/>
  <c r="W1493" i="17" s="1"/>
  <c r="AG1493" i="17"/>
  <c r="AH1493" i="17"/>
  <c r="AF1493" i="17" s="1"/>
  <c r="AE1493" i="17"/>
  <c r="AC1493" i="17" s="1"/>
  <c r="AD1493" i="17"/>
  <c r="AB1493" i="17"/>
  <c r="Z1493" i="17" s="1"/>
  <c r="AA1493" i="17"/>
  <c r="S1501" i="17"/>
  <c r="U1493" i="17"/>
  <c r="S1502" i="17" s="1"/>
  <c r="V1493" i="17"/>
  <c r="T1493" i="17" s="1"/>
  <c r="V1494" i="17" s="1"/>
  <c r="T1494" i="17" s="1"/>
  <c r="AB1494" i="17" l="1"/>
  <c r="Z1494" i="17" s="1"/>
  <c r="AA1494" i="17"/>
  <c r="AE1494" i="17"/>
  <c r="AC1494" i="17" s="1"/>
  <c r="AD1494" i="17"/>
  <c r="AH1494" i="17"/>
  <c r="AF1494" i="17" s="1"/>
  <c r="AG1494" i="17"/>
  <c r="Y1494" i="17"/>
  <c r="W1494" i="17" s="1"/>
  <c r="X1494" i="17"/>
  <c r="U1495" i="17"/>
  <c r="U1494" i="17"/>
  <c r="S1503" i="17" s="1"/>
  <c r="V1495" i="17"/>
  <c r="X1495" i="17" l="1"/>
  <c r="Y1495" i="17"/>
  <c r="W1495" i="17" s="1"/>
  <c r="AH1495" i="17"/>
  <c r="AF1495" i="17" s="1"/>
  <c r="AG1495" i="17"/>
  <c r="AE1495" i="17"/>
  <c r="AC1495" i="17" s="1"/>
  <c r="AD1495" i="17"/>
  <c r="AA1495" i="17"/>
  <c r="AB1495" i="17"/>
  <c r="Z1495" i="17" s="1"/>
  <c r="S1504" i="17"/>
  <c r="T1495" i="17"/>
  <c r="U1496" i="17" s="1"/>
  <c r="AB1496" i="17" l="1"/>
  <c r="Z1496" i="17" s="1"/>
  <c r="AA1496" i="17"/>
  <c r="AE1496" i="17"/>
  <c r="AC1496" i="17" s="1"/>
  <c r="AD1496" i="17"/>
  <c r="AH1496" i="17"/>
  <c r="AF1496" i="17" s="1"/>
  <c r="AG1496" i="17"/>
  <c r="Y1496" i="17"/>
  <c r="W1496" i="17" s="1"/>
  <c r="X1496" i="17"/>
  <c r="V1496" i="17"/>
  <c r="T1496" i="17" s="1"/>
  <c r="U1497" i="17" s="1"/>
  <c r="Y1497" i="17" l="1"/>
  <c r="W1497" i="17" s="1"/>
  <c r="X1497" i="17"/>
  <c r="AG1497" i="17"/>
  <c r="AH1497" i="17"/>
  <c r="AF1497" i="17" s="1"/>
  <c r="AE1497" i="17"/>
  <c r="AC1497" i="17" s="1"/>
  <c r="AD1497" i="17"/>
  <c r="AB1497" i="17"/>
  <c r="Z1497" i="17" s="1"/>
  <c r="AA1497" i="17"/>
  <c r="S1505" i="17"/>
  <c r="V1497" i="17"/>
  <c r="T1497" i="17" s="1"/>
  <c r="AB1498" i="17" l="1"/>
  <c r="Z1498" i="17" s="1"/>
  <c r="AA1498" i="17"/>
  <c r="AD1498" i="17"/>
  <c r="AE1498" i="17"/>
  <c r="AC1498" i="17" s="1"/>
  <c r="AH1498" i="17"/>
  <c r="AF1498" i="17" s="1"/>
  <c r="AG1498" i="17"/>
  <c r="Y1498" i="17"/>
  <c r="W1498" i="17" s="1"/>
  <c r="X1498" i="17"/>
  <c r="S1506" i="17"/>
  <c r="U1498" i="17"/>
  <c r="S1507" i="17" s="1"/>
  <c r="V1498" i="17"/>
  <c r="T1498" i="17" s="1"/>
  <c r="U1499" i="17" s="1"/>
  <c r="Y1499" i="17" l="1"/>
  <c r="W1499" i="17" s="1"/>
  <c r="X1499" i="17"/>
  <c r="AH1499" i="17"/>
  <c r="AF1499" i="17" s="1"/>
  <c r="AG1499" i="17"/>
  <c r="AE1499" i="17"/>
  <c r="AC1499" i="17" s="1"/>
  <c r="AD1499" i="17"/>
  <c r="AB1499" i="17"/>
  <c r="Z1499" i="17" s="1"/>
  <c r="AA1499" i="17"/>
  <c r="V1499" i="17"/>
  <c r="T1499" i="17" s="1"/>
  <c r="U1500" i="17" s="1"/>
  <c r="AB1500" i="17" l="1"/>
  <c r="Z1500" i="17" s="1"/>
  <c r="AA1500" i="17"/>
  <c r="AD1500" i="17"/>
  <c r="AE1500" i="17"/>
  <c r="AC1500" i="17" s="1"/>
  <c r="AG1500" i="17"/>
  <c r="AH1500" i="17"/>
  <c r="AF1500" i="17" s="1"/>
  <c r="Y1500" i="17"/>
  <c r="W1500" i="17" s="1"/>
  <c r="X1500" i="17"/>
  <c r="S1508" i="17"/>
  <c r="V1500" i="17"/>
  <c r="T1500" i="17" s="1"/>
  <c r="Y1501" i="17" l="1"/>
  <c r="W1501" i="17" s="1"/>
  <c r="X1501" i="17"/>
  <c r="AH1501" i="17"/>
  <c r="AF1501" i="17" s="1"/>
  <c r="AG1501" i="17"/>
  <c r="AD1501" i="17"/>
  <c r="AE1501" i="17"/>
  <c r="AC1501" i="17" s="1"/>
  <c r="AA1501" i="17"/>
  <c r="AB1501" i="17"/>
  <c r="Z1501" i="17" s="1"/>
  <c r="S1509" i="17"/>
  <c r="U1501" i="17"/>
  <c r="S1510" i="17" s="1"/>
  <c r="V1501" i="17"/>
  <c r="T1501" i="17" s="1"/>
  <c r="AB1502" i="17" l="1"/>
  <c r="Z1502" i="17" s="1"/>
  <c r="AA1502" i="17"/>
  <c r="AD1502" i="17"/>
  <c r="AE1502" i="17"/>
  <c r="AC1502" i="17" s="1"/>
  <c r="AH1502" i="17"/>
  <c r="AF1502" i="17" s="1"/>
  <c r="AG1502" i="17"/>
  <c r="X1502" i="17"/>
  <c r="Y1502" i="17"/>
  <c r="W1502" i="17" s="1"/>
  <c r="U1502" i="17"/>
  <c r="S1511" i="17" s="1"/>
  <c r="V1502" i="17"/>
  <c r="T1502" i="17" s="1"/>
  <c r="U1503" i="17" s="1"/>
  <c r="Y1503" i="17" l="1"/>
  <c r="W1503" i="17" s="1"/>
  <c r="X1503" i="17"/>
  <c r="AG1503" i="17"/>
  <c r="AH1503" i="17"/>
  <c r="AF1503" i="17" s="1"/>
  <c r="AE1503" i="17"/>
  <c r="AC1503" i="17" s="1"/>
  <c r="AD1503" i="17"/>
  <c r="AA1503" i="17"/>
  <c r="AB1503" i="17"/>
  <c r="Z1503" i="17" s="1"/>
  <c r="V1503" i="17"/>
  <c r="T1503" i="17" s="1"/>
  <c r="U1504" i="17" s="1"/>
  <c r="AB1504" i="17" l="1"/>
  <c r="Z1504" i="17" s="1"/>
  <c r="AA1504" i="17"/>
  <c r="AD1504" i="17"/>
  <c r="AE1504" i="17"/>
  <c r="AC1504" i="17" s="1"/>
  <c r="AH1504" i="17"/>
  <c r="AF1504" i="17" s="1"/>
  <c r="AG1504" i="17"/>
  <c r="X1504" i="17"/>
  <c r="Y1504" i="17"/>
  <c r="W1504" i="17" s="1"/>
  <c r="S1512" i="17"/>
  <c r="V1504" i="17"/>
  <c r="T1504" i="17" s="1"/>
  <c r="U1505" i="17" s="1"/>
  <c r="X1505" i="17" l="1"/>
  <c r="Y1505" i="17"/>
  <c r="W1505" i="17" s="1"/>
  <c r="AG1505" i="17"/>
  <c r="AH1505" i="17"/>
  <c r="AF1505" i="17" s="1"/>
  <c r="AE1505" i="17"/>
  <c r="AC1505" i="17" s="1"/>
  <c r="AD1505" i="17"/>
  <c r="AB1505" i="17"/>
  <c r="Z1505" i="17" s="1"/>
  <c r="AA1505" i="17"/>
  <c r="S1513" i="17"/>
  <c r="V1505" i="17"/>
  <c r="S1514" i="17" s="1"/>
  <c r="T1505" i="17" l="1"/>
  <c r="U1506" i="17" s="1"/>
  <c r="AA1506" i="17"/>
  <c r="AB1506" i="17"/>
  <c r="Z1506" i="17" s="1"/>
  <c r="AE1506" i="17"/>
  <c r="AC1506" i="17" s="1"/>
  <c r="AD1506" i="17"/>
  <c r="AG1506" i="17"/>
  <c r="AH1506" i="17"/>
  <c r="AF1506" i="17" s="1"/>
  <c r="Y1506" i="17"/>
  <c r="W1506" i="17" s="1"/>
  <c r="X1506" i="17"/>
  <c r="V1506" i="17"/>
  <c r="T1506" i="17" s="1"/>
  <c r="U1507" i="17" s="1"/>
  <c r="AH1507" i="17" l="1"/>
  <c r="AF1507" i="17" s="1"/>
  <c r="AG1507" i="17"/>
  <c r="X1507" i="17"/>
  <c r="Y1507" i="17"/>
  <c r="W1507" i="17" s="1"/>
  <c r="AD1507" i="17"/>
  <c r="AE1507" i="17"/>
  <c r="AC1507" i="17" s="1"/>
  <c r="AB1507" i="17"/>
  <c r="Z1507" i="17" s="1"/>
  <c r="AA1507" i="17"/>
  <c r="S1515" i="17"/>
  <c r="V1507" i="17"/>
  <c r="T1507" i="17" s="1"/>
  <c r="U1508" i="17" s="1"/>
  <c r="AB1508" i="17" l="1"/>
  <c r="Z1508" i="17" s="1"/>
  <c r="AA1508" i="17"/>
  <c r="AD1508" i="17"/>
  <c r="AE1508" i="17"/>
  <c r="AC1508" i="17" s="1"/>
  <c r="X1508" i="17"/>
  <c r="Y1508" i="17"/>
  <c r="W1508" i="17" s="1"/>
  <c r="AG1508" i="17"/>
  <c r="AH1508" i="17"/>
  <c r="AF1508" i="17" s="1"/>
  <c r="S1516" i="17"/>
  <c r="V1508" i="17"/>
  <c r="T1508" i="17" s="1"/>
  <c r="U1509" i="17" s="1"/>
  <c r="AH1509" i="17" l="1"/>
  <c r="AF1509" i="17" s="1"/>
  <c r="AG1509" i="17"/>
  <c r="X1509" i="17"/>
  <c r="Y1509" i="17"/>
  <c r="W1509" i="17" s="1"/>
  <c r="AE1509" i="17"/>
  <c r="AC1509" i="17" s="1"/>
  <c r="AD1509" i="17"/>
  <c r="AB1509" i="17"/>
  <c r="Z1509" i="17" s="1"/>
  <c r="AA1509" i="17"/>
  <c r="S1517" i="17"/>
  <c r="V1509" i="17"/>
  <c r="T1509" i="17" s="1"/>
  <c r="AA1510" i="17" l="1"/>
  <c r="AB1510" i="17"/>
  <c r="Z1510" i="17" s="1"/>
  <c r="AE1510" i="17"/>
  <c r="AC1510" i="17" s="1"/>
  <c r="AD1510" i="17"/>
  <c r="X1510" i="17"/>
  <c r="Y1510" i="17"/>
  <c r="W1510" i="17" s="1"/>
  <c r="AG1510" i="17"/>
  <c r="AH1510" i="17"/>
  <c r="AF1510" i="17" s="1"/>
  <c r="S1518" i="17"/>
  <c r="V1510" i="17"/>
  <c r="T1510" i="17" s="1"/>
  <c r="U1510" i="17"/>
  <c r="S1519" i="17" s="1"/>
  <c r="AH1511" i="17" l="1"/>
  <c r="AF1511" i="17" s="1"/>
  <c r="AG1511" i="17"/>
  <c r="Y1511" i="17"/>
  <c r="W1511" i="17" s="1"/>
  <c r="X1511" i="17"/>
  <c r="AD1511" i="17"/>
  <c r="AE1511" i="17"/>
  <c r="AC1511" i="17" s="1"/>
  <c r="AB1511" i="17"/>
  <c r="Z1511" i="17" s="1"/>
  <c r="AA1511" i="17"/>
  <c r="U1511" i="17"/>
  <c r="S1520" i="17" s="1"/>
  <c r="V1511" i="17"/>
  <c r="T1511" i="17" s="1"/>
  <c r="U1512" i="17" s="1"/>
  <c r="AA1512" i="17" l="1"/>
  <c r="AB1512" i="17"/>
  <c r="Z1512" i="17" s="1"/>
  <c r="AE1512" i="17"/>
  <c r="AC1512" i="17" s="1"/>
  <c r="AD1512" i="17"/>
  <c r="Y1512" i="17"/>
  <c r="W1512" i="17" s="1"/>
  <c r="X1512" i="17"/>
  <c r="AG1512" i="17"/>
  <c r="AH1512" i="17"/>
  <c r="AF1512" i="17" s="1"/>
  <c r="V1512" i="17"/>
  <c r="T1512" i="17" s="1"/>
  <c r="AG1513" i="17" l="1"/>
  <c r="AH1513" i="17"/>
  <c r="AF1513" i="17" s="1"/>
  <c r="Y1513" i="17"/>
  <c r="W1513" i="17" s="1"/>
  <c r="X1513" i="17"/>
  <c r="AE1513" i="17"/>
  <c r="AC1513" i="17" s="1"/>
  <c r="AD1513" i="17"/>
  <c r="AB1513" i="17"/>
  <c r="Z1513" i="17" s="1"/>
  <c r="AA1513" i="17"/>
  <c r="S1521" i="17"/>
  <c r="U1513" i="17"/>
  <c r="S1522" i="17" s="1"/>
  <c r="V1513" i="17"/>
  <c r="T1513" i="17" s="1"/>
  <c r="U1514" i="17" s="1"/>
  <c r="AB1514" i="17" l="1"/>
  <c r="Z1514" i="17" s="1"/>
  <c r="AA1514" i="17"/>
  <c r="AE1514" i="17"/>
  <c r="AC1514" i="17" s="1"/>
  <c r="AD1514" i="17"/>
  <c r="Y1514" i="17"/>
  <c r="W1514" i="17" s="1"/>
  <c r="X1514" i="17"/>
  <c r="AG1514" i="17"/>
  <c r="AH1514" i="17"/>
  <c r="AF1514" i="17" s="1"/>
  <c r="V1514" i="17"/>
  <c r="T1514" i="17" s="1"/>
  <c r="AH1515" i="17" l="1"/>
  <c r="AF1515" i="17" s="1"/>
  <c r="AG1515" i="17"/>
  <c r="X1515" i="17"/>
  <c r="Y1515" i="17"/>
  <c r="W1515" i="17" s="1"/>
  <c r="AD1515" i="17"/>
  <c r="AE1515" i="17"/>
  <c r="AC1515" i="17" s="1"/>
  <c r="AB1515" i="17"/>
  <c r="Z1515" i="17" s="1"/>
  <c r="AA1515" i="17"/>
  <c r="S1523" i="17"/>
  <c r="U1515" i="17"/>
  <c r="S1524" i="17" s="1"/>
  <c r="V1515" i="17"/>
  <c r="T1515" i="17" s="1"/>
  <c r="AB1516" i="17" l="1"/>
  <c r="Z1516" i="17" s="1"/>
  <c r="AA1516" i="17"/>
  <c r="AD1516" i="17"/>
  <c r="AE1516" i="17"/>
  <c r="AC1516" i="17" s="1"/>
  <c r="Y1516" i="17"/>
  <c r="W1516" i="17" s="1"/>
  <c r="X1516" i="17"/>
  <c r="AG1516" i="17"/>
  <c r="AH1516" i="17"/>
  <c r="AF1516" i="17" s="1"/>
  <c r="U1516" i="17"/>
  <c r="S1525" i="17" s="1"/>
  <c r="V1516" i="17"/>
  <c r="T1516" i="17" s="1"/>
  <c r="U1517" i="17" s="1"/>
  <c r="AG1517" i="17" l="1"/>
  <c r="AH1517" i="17"/>
  <c r="AF1517" i="17" s="1"/>
  <c r="X1517" i="17"/>
  <c r="Y1517" i="17"/>
  <c r="W1517" i="17" s="1"/>
  <c r="AE1517" i="17"/>
  <c r="AC1517" i="17" s="1"/>
  <c r="AD1517" i="17"/>
  <c r="AB1517" i="17"/>
  <c r="Z1517" i="17" s="1"/>
  <c r="AA1517" i="17"/>
  <c r="V1517" i="17"/>
  <c r="T1517" i="17" s="1"/>
  <c r="U1518" i="17" s="1"/>
  <c r="AB1518" i="17" l="1"/>
  <c r="Z1518" i="17" s="1"/>
  <c r="AA1518" i="17"/>
  <c r="AE1518" i="17"/>
  <c r="AC1518" i="17" s="1"/>
  <c r="AD1518" i="17"/>
  <c r="X1518" i="17"/>
  <c r="Y1518" i="17"/>
  <c r="W1518" i="17" s="1"/>
  <c r="AH1518" i="17"/>
  <c r="AF1518" i="17" s="1"/>
  <c r="AG1518" i="17"/>
  <c r="S1526" i="17"/>
  <c r="V1518" i="17"/>
  <c r="T1518" i="17" s="1"/>
  <c r="AH1519" i="17" l="1"/>
  <c r="AF1519" i="17" s="1"/>
  <c r="AG1519" i="17"/>
  <c r="Y1519" i="17"/>
  <c r="W1519" i="17" s="1"/>
  <c r="X1519" i="17"/>
  <c r="AD1519" i="17"/>
  <c r="AE1519" i="17"/>
  <c r="AC1519" i="17" s="1"/>
  <c r="AB1519" i="17"/>
  <c r="Z1519" i="17" s="1"/>
  <c r="AA1519" i="17"/>
  <c r="S1527" i="17"/>
  <c r="U1519" i="17"/>
  <c r="S1528" i="17" s="1"/>
  <c r="V1519" i="17"/>
  <c r="T1519" i="17" s="1"/>
  <c r="U1520" i="17" s="1"/>
  <c r="AA1520" i="17" l="1"/>
  <c r="AB1520" i="17"/>
  <c r="Z1520" i="17" s="1"/>
  <c r="AE1520" i="17"/>
  <c r="AC1520" i="17" s="1"/>
  <c r="AD1520" i="17"/>
  <c r="X1520" i="17"/>
  <c r="Y1520" i="17"/>
  <c r="W1520" i="17" s="1"/>
  <c r="AH1520" i="17"/>
  <c r="AF1520" i="17" s="1"/>
  <c r="AG1520" i="17"/>
  <c r="V1520" i="17"/>
  <c r="T1520" i="17" s="1"/>
  <c r="U1521" i="17" s="1"/>
  <c r="S1530" i="17" s="1"/>
  <c r="AG1521" i="17" l="1"/>
  <c r="AH1521" i="17"/>
  <c r="AF1521" i="17" s="1"/>
  <c r="V1521" i="17"/>
  <c r="Y1521" i="17"/>
  <c r="W1521" i="17" s="1"/>
  <c r="X1521" i="17"/>
  <c r="AE1521" i="17"/>
  <c r="AC1521" i="17" s="1"/>
  <c r="AD1521" i="17"/>
  <c r="AB1521" i="17"/>
  <c r="Z1521" i="17" s="1"/>
  <c r="AA1521" i="17"/>
  <c r="S1529" i="17"/>
  <c r="T1521" i="17"/>
  <c r="U1522" i="17" s="1"/>
  <c r="AA1522" i="17" l="1"/>
  <c r="AB1522" i="17"/>
  <c r="Z1522" i="17" s="1"/>
  <c r="AD1522" i="17"/>
  <c r="AE1522" i="17"/>
  <c r="AC1522" i="17" s="1"/>
  <c r="X1522" i="17"/>
  <c r="Y1522" i="17"/>
  <c r="W1522" i="17" s="1"/>
  <c r="AH1522" i="17"/>
  <c r="AF1522" i="17" s="1"/>
  <c r="AG1522" i="17"/>
  <c r="V1522" i="17"/>
  <c r="T1522" i="17" s="1"/>
  <c r="U1523" i="17" s="1"/>
  <c r="AG1523" i="17" l="1"/>
  <c r="AH1523" i="17"/>
  <c r="AF1523" i="17" s="1"/>
  <c r="X1523" i="17"/>
  <c r="Y1523" i="17"/>
  <c r="W1523" i="17" s="1"/>
  <c r="AE1523" i="17"/>
  <c r="AC1523" i="17" s="1"/>
  <c r="AD1523" i="17"/>
  <c r="AB1523" i="17"/>
  <c r="Z1523" i="17" s="1"/>
  <c r="AA1523" i="17"/>
  <c r="S1531" i="17"/>
  <c r="V1523" i="17"/>
  <c r="T1523" i="17" s="1"/>
  <c r="U1524" i="17" s="1"/>
  <c r="AB1524" i="17" l="1"/>
  <c r="Z1524" i="17" s="1"/>
  <c r="AA1524" i="17"/>
  <c r="AD1524" i="17"/>
  <c r="AE1524" i="17"/>
  <c r="AC1524" i="17" s="1"/>
  <c r="X1524" i="17"/>
  <c r="Y1524" i="17"/>
  <c r="W1524" i="17" s="1"/>
  <c r="AH1524" i="17"/>
  <c r="AF1524" i="17" s="1"/>
  <c r="AG1524" i="17"/>
  <c r="S1532" i="17"/>
  <c r="V1524" i="17"/>
  <c r="T1524" i="17" s="1"/>
  <c r="U1525" i="17" s="1"/>
  <c r="AH1525" i="17" l="1"/>
  <c r="AF1525" i="17" s="1"/>
  <c r="AG1525" i="17"/>
  <c r="Y1525" i="17"/>
  <c r="W1525" i="17" s="1"/>
  <c r="X1525" i="17"/>
  <c r="AE1525" i="17"/>
  <c r="AC1525" i="17" s="1"/>
  <c r="AD1525" i="17"/>
  <c r="AB1525" i="17"/>
  <c r="Z1525" i="17" s="1"/>
  <c r="AA1525" i="17"/>
  <c r="S1533" i="17"/>
  <c r="V1525" i="17"/>
  <c r="T1525" i="17" s="1"/>
  <c r="AB1526" i="17" l="1"/>
  <c r="Z1526" i="17" s="1"/>
  <c r="AA1526" i="17"/>
  <c r="AD1526" i="17"/>
  <c r="AE1526" i="17"/>
  <c r="AC1526" i="17" s="1"/>
  <c r="X1526" i="17"/>
  <c r="Y1526" i="17"/>
  <c r="W1526" i="17" s="1"/>
  <c r="AH1526" i="17"/>
  <c r="AF1526" i="17" s="1"/>
  <c r="AG1526" i="17"/>
  <c r="S1534" i="17"/>
  <c r="U1526" i="17"/>
  <c r="S1535" i="17" s="1"/>
  <c r="V1526" i="17"/>
  <c r="T1526" i="17" s="1"/>
  <c r="AH1527" i="17" l="1"/>
  <c r="AF1527" i="17" s="1"/>
  <c r="AG1527" i="17"/>
  <c r="Y1527" i="17"/>
  <c r="W1527" i="17" s="1"/>
  <c r="X1527" i="17"/>
  <c r="AE1527" i="17"/>
  <c r="AC1527" i="17" s="1"/>
  <c r="AD1527" i="17"/>
  <c r="AB1527" i="17"/>
  <c r="Z1527" i="17" s="1"/>
  <c r="AA1527" i="17"/>
  <c r="U1527" i="17"/>
  <c r="S1536" i="17" s="1"/>
  <c r="V1527" i="17"/>
  <c r="T1527" i="17" s="1"/>
  <c r="U1528" i="17" s="1"/>
  <c r="AA1528" i="17" l="1"/>
  <c r="AB1528" i="17"/>
  <c r="Z1528" i="17" s="1"/>
  <c r="AD1528" i="17"/>
  <c r="AE1528" i="17"/>
  <c r="AC1528" i="17" s="1"/>
  <c r="X1528" i="17"/>
  <c r="Y1528" i="17"/>
  <c r="W1528" i="17" s="1"/>
  <c r="AH1528" i="17"/>
  <c r="AF1528" i="17" s="1"/>
  <c r="AG1528" i="17"/>
  <c r="V1528" i="17"/>
  <c r="T1528" i="17" s="1"/>
  <c r="AG1529" i="17" l="1"/>
  <c r="AH1529" i="17"/>
  <c r="AF1529" i="17" s="1"/>
  <c r="Y1529" i="17"/>
  <c r="W1529" i="17" s="1"/>
  <c r="X1529" i="17"/>
  <c r="AE1529" i="17"/>
  <c r="AC1529" i="17" s="1"/>
  <c r="AD1529" i="17"/>
  <c r="AB1529" i="17"/>
  <c r="Z1529" i="17" s="1"/>
  <c r="AA1529" i="17"/>
  <c r="S1537" i="17"/>
  <c r="U1529" i="17"/>
  <c r="V1529" i="17"/>
  <c r="T1529" i="17" s="1"/>
  <c r="AB1530" i="17" l="1"/>
  <c r="Z1530" i="17" s="1"/>
  <c r="AA1530" i="17"/>
  <c r="AE1530" i="17"/>
  <c r="AC1530" i="17" s="1"/>
  <c r="AD1530" i="17"/>
  <c r="Y1530" i="17"/>
  <c r="W1530" i="17" s="1"/>
  <c r="X1530" i="17"/>
  <c r="AG1530" i="17"/>
  <c r="AH1530" i="17"/>
  <c r="AF1530" i="17" s="1"/>
  <c r="S1538" i="17"/>
  <c r="U1530" i="17"/>
  <c r="S1539" i="17" s="1"/>
  <c r="V1530" i="17"/>
  <c r="T1530" i="17" s="1"/>
  <c r="U1531" i="17" s="1"/>
  <c r="AG1531" i="17" l="1"/>
  <c r="AH1531" i="17"/>
  <c r="AF1531" i="17" s="1"/>
  <c r="X1531" i="17"/>
  <c r="Y1531" i="17"/>
  <c r="W1531" i="17" s="1"/>
  <c r="AE1531" i="17"/>
  <c r="AC1531" i="17" s="1"/>
  <c r="AD1531" i="17"/>
  <c r="AB1531" i="17"/>
  <c r="Z1531" i="17" s="1"/>
  <c r="AA1531" i="17"/>
  <c r="V1531" i="17"/>
  <c r="T1531" i="17" s="1"/>
  <c r="AA1532" i="17" l="1"/>
  <c r="AB1532" i="17"/>
  <c r="Z1532" i="17" s="1"/>
  <c r="AD1532" i="17"/>
  <c r="AE1532" i="17"/>
  <c r="AC1532" i="17" s="1"/>
  <c r="X1532" i="17"/>
  <c r="Y1532" i="17"/>
  <c r="W1532" i="17" s="1"/>
  <c r="AH1532" i="17"/>
  <c r="AF1532" i="17" s="1"/>
  <c r="AG1532" i="17"/>
  <c r="S1540" i="17"/>
  <c r="U1532" i="17"/>
  <c r="S1541" i="17" s="1"/>
  <c r="V1532" i="17"/>
  <c r="T1532" i="17" s="1"/>
  <c r="U1533" i="17" s="1"/>
  <c r="AH1533" i="17" l="1"/>
  <c r="AF1533" i="17" s="1"/>
  <c r="AG1533" i="17"/>
  <c r="Y1533" i="17"/>
  <c r="W1533" i="17" s="1"/>
  <c r="X1533" i="17"/>
  <c r="AE1533" i="17"/>
  <c r="AC1533" i="17" s="1"/>
  <c r="AD1533" i="17"/>
  <c r="AB1533" i="17"/>
  <c r="Z1533" i="17" s="1"/>
  <c r="AA1533" i="17"/>
  <c r="V1533" i="17"/>
  <c r="T1533" i="17" s="1"/>
  <c r="AA1534" i="17" l="1"/>
  <c r="AB1534" i="17"/>
  <c r="Z1534" i="17" s="1"/>
  <c r="AE1534" i="17"/>
  <c r="AC1534" i="17" s="1"/>
  <c r="AD1534" i="17"/>
  <c r="X1534" i="17"/>
  <c r="Y1534" i="17"/>
  <c r="W1534" i="17" s="1"/>
  <c r="AG1534" i="17"/>
  <c r="AH1534" i="17"/>
  <c r="AF1534" i="17" s="1"/>
  <c r="S1542" i="17"/>
  <c r="U1534" i="17"/>
  <c r="S1543" i="17" s="1"/>
  <c r="V1534" i="17"/>
  <c r="T1534" i="17" s="1"/>
  <c r="U1535" i="17" s="1"/>
  <c r="AG1535" i="17" l="1"/>
  <c r="AH1535" i="17"/>
  <c r="AF1535" i="17" s="1"/>
  <c r="X1535" i="17"/>
  <c r="Y1535" i="17"/>
  <c r="W1535" i="17" s="1"/>
  <c r="AE1535" i="17"/>
  <c r="AC1535" i="17" s="1"/>
  <c r="AD1535" i="17"/>
  <c r="AB1535" i="17"/>
  <c r="Z1535" i="17" s="1"/>
  <c r="AA1535" i="17"/>
  <c r="V1535" i="17"/>
  <c r="T1535" i="17" s="1"/>
  <c r="V1536" i="17" s="1"/>
  <c r="AA1536" i="17" l="1"/>
  <c r="AB1536" i="17"/>
  <c r="Z1536" i="17" s="1"/>
  <c r="AE1536" i="17"/>
  <c r="AC1536" i="17" s="1"/>
  <c r="AD1536" i="17"/>
  <c r="Y1536" i="17"/>
  <c r="W1536" i="17" s="1"/>
  <c r="X1536" i="17"/>
  <c r="AH1536" i="17"/>
  <c r="AF1536" i="17" s="1"/>
  <c r="AG1536" i="17"/>
  <c r="S1544" i="17"/>
  <c r="U1536" i="17"/>
  <c r="S1545" i="17" s="1"/>
  <c r="T1536" i="17"/>
  <c r="U1537" i="17" s="1"/>
  <c r="AG1537" i="17" l="1"/>
  <c r="AH1537" i="17"/>
  <c r="AF1537" i="17" s="1"/>
  <c r="Y1537" i="17"/>
  <c r="W1537" i="17" s="1"/>
  <c r="X1537" i="17"/>
  <c r="AD1537" i="17"/>
  <c r="AE1537" i="17"/>
  <c r="AC1537" i="17" s="1"/>
  <c r="AB1537" i="17"/>
  <c r="Z1537" i="17" s="1"/>
  <c r="AA1537" i="17"/>
  <c r="V1537" i="17"/>
  <c r="T1537" i="17" s="1"/>
  <c r="AA1538" i="17" l="1"/>
  <c r="AB1538" i="17"/>
  <c r="Z1538" i="17" s="1"/>
  <c r="AD1538" i="17"/>
  <c r="AE1538" i="17"/>
  <c r="AC1538" i="17" s="1"/>
  <c r="X1538" i="17"/>
  <c r="Y1538" i="17"/>
  <c r="W1538" i="17" s="1"/>
  <c r="AH1538" i="17"/>
  <c r="AF1538" i="17" s="1"/>
  <c r="AG1538" i="17"/>
  <c r="S1546" i="17"/>
  <c r="U1538" i="17"/>
  <c r="S1547" i="17" s="1"/>
  <c r="V1538" i="17"/>
  <c r="T1538" i="17" s="1"/>
  <c r="U1539" i="17" s="1"/>
  <c r="AH1539" i="17" l="1"/>
  <c r="AF1539" i="17" s="1"/>
  <c r="AG1539" i="17"/>
  <c r="X1539" i="17"/>
  <c r="Y1539" i="17"/>
  <c r="W1539" i="17" s="1"/>
  <c r="AE1539" i="17"/>
  <c r="AC1539" i="17" s="1"/>
  <c r="AD1539" i="17"/>
  <c r="AB1539" i="17"/>
  <c r="Z1539" i="17" s="1"/>
  <c r="AA1539" i="17"/>
  <c r="V1539" i="17"/>
  <c r="T1539" i="17" s="1"/>
  <c r="V1540" i="17" s="1"/>
  <c r="AA1540" i="17" l="1"/>
  <c r="AB1540" i="17"/>
  <c r="Z1540" i="17" s="1"/>
  <c r="AE1540" i="17"/>
  <c r="AC1540" i="17" s="1"/>
  <c r="AD1540" i="17"/>
  <c r="X1540" i="17"/>
  <c r="Y1540" i="17"/>
  <c r="W1540" i="17" s="1"/>
  <c r="AG1540" i="17"/>
  <c r="AH1540" i="17"/>
  <c r="AF1540" i="17" s="1"/>
  <c r="S1548" i="17"/>
  <c r="U1540" i="17"/>
  <c r="S1549" i="17" s="1"/>
  <c r="T1540" i="17"/>
  <c r="U1541" i="17" s="1"/>
  <c r="AH1541" i="17" l="1"/>
  <c r="AF1541" i="17" s="1"/>
  <c r="AG1541" i="17"/>
  <c r="Y1541" i="17"/>
  <c r="W1541" i="17" s="1"/>
  <c r="X1541" i="17"/>
  <c r="AE1541" i="17"/>
  <c r="AC1541" i="17" s="1"/>
  <c r="AD1541" i="17"/>
  <c r="AB1541" i="17"/>
  <c r="Z1541" i="17" s="1"/>
  <c r="AA1541" i="17"/>
  <c r="V1541" i="17"/>
  <c r="T1541" i="17" s="1"/>
  <c r="U1542" i="17" s="1"/>
  <c r="AB1542" i="17" l="1"/>
  <c r="Z1542" i="17" s="1"/>
  <c r="AA1542" i="17"/>
  <c r="AD1542" i="17"/>
  <c r="AE1542" i="17"/>
  <c r="AC1542" i="17" s="1"/>
  <c r="X1542" i="17"/>
  <c r="Y1542" i="17"/>
  <c r="W1542" i="17" s="1"/>
  <c r="AG1542" i="17"/>
  <c r="AH1542" i="17"/>
  <c r="AF1542" i="17" s="1"/>
  <c r="S1550" i="17"/>
  <c r="V1542" i="17"/>
  <c r="T1542" i="17" s="1"/>
  <c r="V1543" i="17" s="1"/>
  <c r="T1543" i="17" s="1"/>
  <c r="AH1543" i="17" l="1"/>
  <c r="AF1543" i="17" s="1"/>
  <c r="AG1543" i="17"/>
  <c r="X1543" i="17"/>
  <c r="Y1543" i="17"/>
  <c r="W1543" i="17" s="1"/>
  <c r="AE1543" i="17"/>
  <c r="AC1543" i="17" s="1"/>
  <c r="AD1543" i="17"/>
  <c r="AB1543" i="17"/>
  <c r="Z1543" i="17" s="1"/>
  <c r="AA1543" i="17"/>
  <c r="S1551" i="17"/>
  <c r="U1544" i="17"/>
  <c r="U1543" i="17"/>
  <c r="S1552" i="17" s="1"/>
  <c r="V1544" i="17"/>
  <c r="AA1544" i="17" l="1"/>
  <c r="AB1544" i="17"/>
  <c r="Z1544" i="17" s="1"/>
  <c r="AD1544" i="17"/>
  <c r="AE1544" i="17"/>
  <c r="AC1544" i="17" s="1"/>
  <c r="Y1544" i="17"/>
  <c r="W1544" i="17" s="1"/>
  <c r="X1544" i="17"/>
  <c r="AH1544" i="17"/>
  <c r="AF1544" i="17" s="1"/>
  <c r="AG1544" i="17"/>
  <c r="S1553" i="17"/>
  <c r="T1544" i="17"/>
  <c r="U1545" i="17" s="1"/>
  <c r="AG1545" i="17" l="1"/>
  <c r="AH1545" i="17"/>
  <c r="AF1545" i="17" s="1"/>
  <c r="X1545" i="17"/>
  <c r="Y1545" i="17"/>
  <c r="W1545" i="17" s="1"/>
  <c r="AE1545" i="17"/>
  <c r="AC1545" i="17" s="1"/>
  <c r="AD1545" i="17"/>
  <c r="AB1545" i="17"/>
  <c r="Z1545" i="17" s="1"/>
  <c r="AA1545" i="17"/>
  <c r="V1545" i="17"/>
  <c r="T1545" i="17" s="1"/>
  <c r="AA1546" i="17" l="1"/>
  <c r="AB1546" i="17"/>
  <c r="Z1546" i="17" s="1"/>
  <c r="AD1546" i="17"/>
  <c r="AE1546" i="17"/>
  <c r="AC1546" i="17" s="1"/>
  <c r="X1546" i="17"/>
  <c r="Y1546" i="17"/>
  <c r="W1546" i="17" s="1"/>
  <c r="AG1546" i="17"/>
  <c r="AH1546" i="17"/>
  <c r="AF1546" i="17" s="1"/>
  <c r="S1554" i="17"/>
  <c r="U1546" i="17"/>
  <c r="V1546" i="17"/>
  <c r="T1546" i="17" s="1"/>
  <c r="U1547" i="17" s="1"/>
  <c r="AH1547" i="17" l="1"/>
  <c r="AF1547" i="17" s="1"/>
  <c r="AG1547" i="17"/>
  <c r="X1547" i="17"/>
  <c r="Y1547" i="17"/>
  <c r="W1547" i="17" s="1"/>
  <c r="AE1547" i="17"/>
  <c r="AC1547" i="17" s="1"/>
  <c r="AD1547" i="17"/>
  <c r="AB1547" i="17"/>
  <c r="Z1547" i="17" s="1"/>
  <c r="AA1547" i="17"/>
  <c r="S1555" i="17"/>
  <c r="V1547" i="17"/>
  <c r="T1547" i="17" s="1"/>
  <c r="AA1548" i="17" l="1"/>
  <c r="AB1548" i="17"/>
  <c r="Z1548" i="17" s="1"/>
  <c r="Y1548" i="17"/>
  <c r="W1548" i="17" s="1"/>
  <c r="X1548" i="17"/>
  <c r="AE1548" i="17"/>
  <c r="AC1548" i="17" s="1"/>
  <c r="AD1548" i="17"/>
  <c r="AG1548" i="17"/>
  <c r="AH1548" i="17"/>
  <c r="AF1548" i="17" s="1"/>
  <c r="S1556" i="17"/>
  <c r="U1548" i="17"/>
  <c r="V1548" i="17"/>
  <c r="T1548" i="17" s="1"/>
  <c r="U1549" i="17" s="1"/>
  <c r="AG1549" i="17" l="1"/>
  <c r="AH1549" i="17"/>
  <c r="AF1549" i="17" s="1"/>
  <c r="AE1549" i="17"/>
  <c r="AC1549" i="17" s="1"/>
  <c r="AD1549" i="17"/>
  <c r="X1549" i="17"/>
  <c r="Y1549" i="17"/>
  <c r="W1549" i="17" s="1"/>
  <c r="AB1549" i="17"/>
  <c r="Z1549" i="17" s="1"/>
  <c r="AA1549" i="17"/>
  <c r="S1557" i="17"/>
  <c r="V1549" i="17"/>
  <c r="T1549" i="17" s="1"/>
  <c r="AA1550" i="17" l="1"/>
  <c r="AB1550" i="17"/>
  <c r="Z1550" i="17" s="1"/>
  <c r="Y1550" i="17"/>
  <c r="W1550" i="17" s="1"/>
  <c r="X1550" i="17"/>
  <c r="AD1550" i="17"/>
  <c r="AE1550" i="17"/>
  <c r="AC1550" i="17" s="1"/>
  <c r="AH1550" i="17"/>
  <c r="AF1550" i="17" s="1"/>
  <c r="AG1550" i="17"/>
  <c r="S1558" i="17"/>
  <c r="U1550" i="17"/>
  <c r="V1550" i="17"/>
  <c r="T1550" i="17" s="1"/>
  <c r="V1551" i="17" s="1"/>
  <c r="T1551" i="17" s="1"/>
  <c r="AH1551" i="17" l="1"/>
  <c r="AF1551" i="17" s="1"/>
  <c r="AG1551" i="17"/>
  <c r="AB1551" i="17"/>
  <c r="Z1551" i="17" s="1"/>
  <c r="AA1551" i="17"/>
  <c r="AD1551" i="17"/>
  <c r="AE1551" i="17"/>
  <c r="AC1551" i="17" s="1"/>
  <c r="Y1551" i="17"/>
  <c r="W1551" i="17" s="1"/>
  <c r="X1551" i="17"/>
  <c r="S1559" i="17"/>
  <c r="U1552" i="17"/>
  <c r="U1551" i="17"/>
  <c r="S1560" i="17" s="1"/>
  <c r="V1552" i="17"/>
  <c r="Y1552" i="17" l="1"/>
  <c r="W1552" i="17" s="1"/>
  <c r="X1552" i="17"/>
  <c r="AD1552" i="17"/>
  <c r="AE1552" i="17"/>
  <c r="AC1552" i="17" s="1"/>
  <c r="AA1552" i="17"/>
  <c r="AB1552" i="17"/>
  <c r="Z1552" i="17" s="1"/>
  <c r="AH1552" i="17"/>
  <c r="AF1552" i="17" s="1"/>
  <c r="AG1552" i="17"/>
  <c r="S1561" i="17"/>
  <c r="T1552" i="17"/>
  <c r="U1553" i="17" s="1"/>
  <c r="AG1553" i="17" l="1"/>
  <c r="AH1553" i="17"/>
  <c r="AF1553" i="17" s="1"/>
  <c r="AB1553" i="17"/>
  <c r="Z1553" i="17" s="1"/>
  <c r="AA1553" i="17"/>
  <c r="AE1553" i="17"/>
  <c r="AC1553" i="17" s="1"/>
  <c r="AD1553" i="17"/>
  <c r="X1553" i="17"/>
  <c r="Y1553" i="17"/>
  <c r="W1553" i="17" s="1"/>
  <c r="V1553" i="17"/>
  <c r="T1553" i="17" s="1"/>
  <c r="Y1554" i="17" l="1"/>
  <c r="W1554" i="17" s="1"/>
  <c r="X1554" i="17"/>
  <c r="AD1554" i="17"/>
  <c r="AE1554" i="17"/>
  <c r="AC1554" i="17" s="1"/>
  <c r="AB1554" i="17"/>
  <c r="Z1554" i="17" s="1"/>
  <c r="AA1554" i="17"/>
  <c r="AG1554" i="17"/>
  <c r="AH1554" i="17"/>
  <c r="AF1554" i="17" s="1"/>
  <c r="S1562" i="17"/>
  <c r="U1554" i="17"/>
  <c r="S1563" i="17" s="1"/>
  <c r="V1554" i="17"/>
  <c r="T1554" i="17" s="1"/>
  <c r="AH1555" i="17" l="1"/>
  <c r="AF1555" i="17" s="1"/>
  <c r="AG1555" i="17"/>
  <c r="AB1555" i="17"/>
  <c r="Z1555" i="17" s="1"/>
  <c r="AA1555" i="17"/>
  <c r="AE1555" i="17"/>
  <c r="AC1555" i="17" s="1"/>
  <c r="AD1555" i="17"/>
  <c r="X1555" i="17"/>
  <c r="Y1555" i="17"/>
  <c r="W1555" i="17" s="1"/>
  <c r="U1555" i="17"/>
  <c r="V1555" i="17"/>
  <c r="T1555" i="17" s="1"/>
  <c r="U1556" i="17" s="1"/>
  <c r="X1556" i="17" l="1"/>
  <c r="Y1556" i="17"/>
  <c r="W1556" i="17" s="1"/>
  <c r="AE1556" i="17"/>
  <c r="AC1556" i="17" s="1"/>
  <c r="AD1556" i="17"/>
  <c r="AA1556" i="17"/>
  <c r="AB1556" i="17"/>
  <c r="Z1556" i="17" s="1"/>
  <c r="AG1556" i="17"/>
  <c r="AH1556" i="17"/>
  <c r="AF1556" i="17" s="1"/>
  <c r="S1564" i="17"/>
  <c r="V1556" i="17"/>
  <c r="T1556" i="17" s="1"/>
  <c r="AH1557" i="17" l="1"/>
  <c r="AF1557" i="17" s="1"/>
  <c r="AG1557" i="17"/>
  <c r="AB1557" i="17"/>
  <c r="Z1557" i="17" s="1"/>
  <c r="AA1557" i="17"/>
  <c r="AE1557" i="17"/>
  <c r="AC1557" i="17" s="1"/>
  <c r="AD1557" i="17"/>
  <c r="X1557" i="17"/>
  <c r="Y1557" i="17"/>
  <c r="W1557" i="17" s="1"/>
  <c r="S1565" i="17"/>
  <c r="U1557" i="17"/>
  <c r="S1566" i="17" s="1"/>
  <c r="V1557" i="17"/>
  <c r="T1557" i="17" s="1"/>
  <c r="Y1558" i="17" l="1"/>
  <c r="W1558" i="17" s="1"/>
  <c r="X1558" i="17"/>
  <c r="AE1558" i="17"/>
  <c r="AC1558" i="17" s="1"/>
  <c r="AD1558" i="17"/>
  <c r="AA1558" i="17"/>
  <c r="AB1558" i="17"/>
  <c r="Z1558" i="17" s="1"/>
  <c r="AG1558" i="17"/>
  <c r="AH1558" i="17"/>
  <c r="AF1558" i="17" s="1"/>
  <c r="U1558" i="17"/>
  <c r="S1567" i="17" s="1"/>
  <c r="V1558" i="17"/>
  <c r="T1558" i="17" s="1"/>
  <c r="U1559" i="17" s="1"/>
  <c r="AB1559" i="17" l="1"/>
  <c r="Z1559" i="17" s="1"/>
  <c r="AA1559" i="17"/>
  <c r="AG1559" i="17"/>
  <c r="AH1559" i="17"/>
  <c r="AF1559" i="17" s="1"/>
  <c r="AE1559" i="17"/>
  <c r="AC1559" i="17" s="1"/>
  <c r="AD1559" i="17"/>
  <c r="Y1559" i="17"/>
  <c r="W1559" i="17" s="1"/>
  <c r="X1559" i="17"/>
  <c r="V1559" i="17"/>
  <c r="T1559" i="17" s="1"/>
  <c r="U1560" i="17" s="1"/>
  <c r="Y1560" i="17" l="1"/>
  <c r="W1560" i="17" s="1"/>
  <c r="X1560" i="17"/>
  <c r="AE1560" i="17"/>
  <c r="AC1560" i="17" s="1"/>
  <c r="AD1560" i="17"/>
  <c r="AG1560" i="17"/>
  <c r="AH1560" i="17"/>
  <c r="AF1560" i="17" s="1"/>
  <c r="AB1560" i="17"/>
  <c r="Z1560" i="17" s="1"/>
  <c r="AA1560" i="17"/>
  <c r="S1568" i="17"/>
  <c r="V1560" i="17"/>
  <c r="T1560" i="17" s="1"/>
  <c r="AH1561" i="17" l="1"/>
  <c r="AF1561" i="17" s="1"/>
  <c r="AG1561" i="17"/>
  <c r="AB1561" i="17"/>
  <c r="Z1561" i="17" s="1"/>
  <c r="AA1561" i="17"/>
  <c r="AD1561" i="17"/>
  <c r="AE1561" i="17"/>
  <c r="AC1561" i="17" s="1"/>
  <c r="X1561" i="17"/>
  <c r="Y1561" i="17"/>
  <c r="W1561" i="17" s="1"/>
  <c r="S1569" i="17"/>
  <c r="U1561" i="17"/>
  <c r="S1570" i="17" s="1"/>
  <c r="V1561" i="17"/>
  <c r="T1561" i="17" s="1"/>
  <c r="U1562" i="17" s="1"/>
  <c r="X1562" i="17" l="1"/>
  <c r="Y1562" i="17"/>
  <c r="W1562" i="17" s="1"/>
  <c r="AE1562" i="17"/>
  <c r="AC1562" i="17" s="1"/>
  <c r="AD1562" i="17"/>
  <c r="AB1562" i="17"/>
  <c r="Z1562" i="17" s="1"/>
  <c r="AA1562" i="17"/>
  <c r="AG1562" i="17"/>
  <c r="AH1562" i="17"/>
  <c r="AF1562" i="17" s="1"/>
  <c r="V1562" i="17"/>
  <c r="T1562" i="17" s="1"/>
  <c r="AG1563" i="17" l="1"/>
  <c r="AH1563" i="17"/>
  <c r="AF1563" i="17" s="1"/>
  <c r="AB1563" i="17"/>
  <c r="Z1563" i="17" s="1"/>
  <c r="AA1563" i="17"/>
  <c r="AD1563" i="17"/>
  <c r="AE1563" i="17"/>
  <c r="AC1563" i="17" s="1"/>
  <c r="Y1563" i="17"/>
  <c r="W1563" i="17" s="1"/>
  <c r="X1563" i="17"/>
  <c r="S1571" i="17"/>
  <c r="U1563" i="17"/>
  <c r="S1572" i="17" s="1"/>
  <c r="V1563" i="17"/>
  <c r="T1563" i="17" s="1"/>
  <c r="Y1564" i="17" l="1"/>
  <c r="W1564" i="17" s="1"/>
  <c r="X1564" i="17"/>
  <c r="AE1564" i="17"/>
  <c r="AC1564" i="17" s="1"/>
  <c r="AD1564" i="17"/>
  <c r="AB1564" i="17"/>
  <c r="Z1564" i="17" s="1"/>
  <c r="AA1564" i="17"/>
  <c r="AH1564" i="17"/>
  <c r="AF1564" i="17" s="1"/>
  <c r="AG1564" i="17"/>
  <c r="U1564" i="17"/>
  <c r="S1573" i="17" s="1"/>
  <c r="V1564" i="17"/>
  <c r="T1564" i="17" s="1"/>
  <c r="U1565" i="17" s="1"/>
  <c r="AH1565" i="17" l="1"/>
  <c r="AF1565" i="17" s="1"/>
  <c r="AG1565" i="17"/>
  <c r="AB1565" i="17"/>
  <c r="Z1565" i="17" s="1"/>
  <c r="AA1565" i="17"/>
  <c r="AE1565" i="17"/>
  <c r="AC1565" i="17" s="1"/>
  <c r="AD1565" i="17"/>
  <c r="Y1565" i="17"/>
  <c r="W1565" i="17" s="1"/>
  <c r="X1565" i="17"/>
  <c r="V1565" i="17"/>
  <c r="S1574" i="17" s="1"/>
  <c r="X1566" i="17" l="1"/>
  <c r="Y1566" i="17"/>
  <c r="W1566" i="17" s="1"/>
  <c r="T1565" i="17"/>
  <c r="AD1566" i="17"/>
  <c r="AE1566" i="17"/>
  <c r="AC1566" i="17" s="1"/>
  <c r="AB1566" i="17"/>
  <c r="Z1566" i="17" s="1"/>
  <c r="AA1566" i="17"/>
  <c r="AG1566" i="17"/>
  <c r="AH1566" i="17"/>
  <c r="AF1566" i="17" s="1"/>
  <c r="V1566" i="17"/>
  <c r="T1566" i="17" s="1"/>
  <c r="U1567" i="17" s="1"/>
  <c r="U1566" i="17"/>
  <c r="S1575" i="17" s="1"/>
  <c r="AG1567" i="17" l="1"/>
  <c r="AH1567" i="17"/>
  <c r="AF1567" i="17" s="1"/>
  <c r="AB1567" i="17"/>
  <c r="Z1567" i="17" s="1"/>
  <c r="AA1567" i="17"/>
  <c r="AE1567" i="17"/>
  <c r="AC1567" i="17" s="1"/>
  <c r="AD1567" i="17"/>
  <c r="X1567" i="17"/>
  <c r="Y1567" i="17"/>
  <c r="W1567" i="17" s="1"/>
  <c r="V1567" i="17"/>
  <c r="T1567" i="17" s="1"/>
  <c r="V1568" i="17" s="1"/>
  <c r="X1568" i="17" l="1"/>
  <c r="Y1568" i="17"/>
  <c r="W1568" i="17" s="1"/>
  <c r="AD1568" i="17"/>
  <c r="AE1568" i="17"/>
  <c r="AC1568" i="17" s="1"/>
  <c r="AB1568" i="17"/>
  <c r="Z1568" i="17" s="1"/>
  <c r="AA1568" i="17"/>
  <c r="AG1568" i="17"/>
  <c r="AH1568" i="17"/>
  <c r="AF1568" i="17" s="1"/>
  <c r="S1576" i="17"/>
  <c r="U1568" i="17"/>
  <c r="S1577" i="17" s="1"/>
  <c r="T1568" i="17"/>
  <c r="U1569" i="17" s="1"/>
  <c r="AG1569" i="17" l="1"/>
  <c r="AH1569" i="17"/>
  <c r="AF1569" i="17" s="1"/>
  <c r="AB1569" i="17"/>
  <c r="Z1569" i="17" s="1"/>
  <c r="AA1569" i="17"/>
  <c r="AE1569" i="17"/>
  <c r="AC1569" i="17" s="1"/>
  <c r="AD1569" i="17"/>
  <c r="Y1569" i="17"/>
  <c r="W1569" i="17" s="1"/>
  <c r="X1569" i="17"/>
  <c r="V1569" i="17"/>
  <c r="T1569" i="17" s="1"/>
  <c r="X1570" i="17" l="1"/>
  <c r="Y1570" i="17"/>
  <c r="W1570" i="17" s="1"/>
  <c r="AD1570" i="17"/>
  <c r="AE1570" i="17"/>
  <c r="AC1570" i="17" s="1"/>
  <c r="AA1570" i="17"/>
  <c r="AB1570" i="17"/>
  <c r="Z1570" i="17" s="1"/>
  <c r="AH1570" i="17"/>
  <c r="AF1570" i="17" s="1"/>
  <c r="AG1570" i="17"/>
  <c r="S1578" i="17"/>
  <c r="V1570" i="17"/>
  <c r="T1570" i="17" s="1"/>
  <c r="U1570" i="17"/>
  <c r="S1579" i="17" s="1"/>
  <c r="AG1571" i="17" l="1"/>
  <c r="AH1571" i="17"/>
  <c r="AF1571" i="17" s="1"/>
  <c r="AB1571" i="17"/>
  <c r="Z1571" i="17" s="1"/>
  <c r="AA1571" i="17"/>
  <c r="AE1571" i="17"/>
  <c r="AC1571" i="17" s="1"/>
  <c r="AD1571" i="17"/>
  <c r="X1571" i="17"/>
  <c r="Y1571" i="17"/>
  <c r="W1571" i="17" s="1"/>
  <c r="U1571" i="17"/>
  <c r="S1580" i="17" s="1"/>
  <c r="V1571" i="17"/>
  <c r="T1571" i="17" s="1"/>
  <c r="X1572" i="17" l="1"/>
  <c r="Y1572" i="17"/>
  <c r="W1572" i="17" s="1"/>
  <c r="AD1572" i="17"/>
  <c r="AE1572" i="17"/>
  <c r="AC1572" i="17" s="1"/>
  <c r="AA1572" i="17"/>
  <c r="AB1572" i="17"/>
  <c r="Z1572" i="17" s="1"/>
  <c r="AH1572" i="17"/>
  <c r="AF1572" i="17" s="1"/>
  <c r="AG1572" i="17"/>
  <c r="U1572" i="17"/>
  <c r="S1581" i="17" s="1"/>
  <c r="V1572" i="17"/>
  <c r="T1572" i="17" s="1"/>
  <c r="AB1573" i="17" l="1"/>
  <c r="Z1573" i="17" s="1"/>
  <c r="AA1573" i="17"/>
  <c r="AH1573" i="17"/>
  <c r="AF1573" i="17" s="1"/>
  <c r="AG1573" i="17"/>
  <c r="AE1573" i="17"/>
  <c r="AC1573" i="17" s="1"/>
  <c r="AD1573" i="17"/>
  <c r="X1573" i="17"/>
  <c r="Y1573" i="17"/>
  <c r="W1573" i="17" s="1"/>
  <c r="U1573" i="17"/>
  <c r="V1573" i="17"/>
  <c r="T1573" i="17" s="1"/>
  <c r="V1574" i="17" s="1"/>
  <c r="Y1574" i="17" l="1"/>
  <c r="W1574" i="17" s="1"/>
  <c r="X1574" i="17"/>
  <c r="AD1574" i="17"/>
  <c r="AE1574" i="17"/>
  <c r="AC1574" i="17" s="1"/>
  <c r="AH1574" i="17"/>
  <c r="AF1574" i="17" s="1"/>
  <c r="AG1574" i="17"/>
  <c r="AB1574" i="17"/>
  <c r="Z1574" i="17" s="1"/>
  <c r="AA1574" i="17"/>
  <c r="S1582" i="17"/>
  <c r="U1574" i="17"/>
  <c r="S1583" i="17" s="1"/>
  <c r="T1574" i="17"/>
  <c r="U1575" i="17" s="1"/>
  <c r="AB1575" i="17" l="1"/>
  <c r="Z1575" i="17" s="1"/>
  <c r="AA1575" i="17"/>
  <c r="AG1575" i="17"/>
  <c r="AH1575" i="17"/>
  <c r="AF1575" i="17" s="1"/>
  <c r="AD1575" i="17"/>
  <c r="AE1575" i="17"/>
  <c r="AC1575" i="17" s="1"/>
  <c r="Y1575" i="17"/>
  <c r="W1575" i="17" s="1"/>
  <c r="X1575" i="17"/>
  <c r="V1575" i="17"/>
  <c r="S1584" i="17" s="1"/>
  <c r="T1575" i="17" l="1"/>
  <c r="X1576" i="17"/>
  <c r="Y1576" i="17"/>
  <c r="W1576" i="17" s="1"/>
  <c r="AE1576" i="17"/>
  <c r="AC1576" i="17" s="1"/>
  <c r="AD1576" i="17"/>
  <c r="AG1576" i="17"/>
  <c r="AH1576" i="17"/>
  <c r="AF1576" i="17" s="1"/>
  <c r="AA1576" i="17"/>
  <c r="AB1576" i="17"/>
  <c r="Z1576" i="17" s="1"/>
  <c r="V1576" i="17"/>
  <c r="T1576" i="17" s="1"/>
  <c r="U1576" i="17"/>
  <c r="S1585" i="17" s="1"/>
  <c r="AB1577" i="17" l="1"/>
  <c r="Z1577" i="17" s="1"/>
  <c r="AA1577" i="17"/>
  <c r="AG1577" i="17"/>
  <c r="AH1577" i="17"/>
  <c r="AF1577" i="17" s="1"/>
  <c r="AE1577" i="17"/>
  <c r="AC1577" i="17" s="1"/>
  <c r="AD1577" i="17"/>
  <c r="X1577" i="17"/>
  <c r="Y1577" i="17"/>
  <c r="W1577" i="17" s="1"/>
  <c r="U1577" i="17"/>
  <c r="S1586" i="17" s="1"/>
  <c r="V1577" i="17"/>
  <c r="T1577" i="17" s="1"/>
  <c r="U1578" i="17" s="1"/>
  <c r="Y1578" i="17" l="1"/>
  <c r="W1578" i="17" s="1"/>
  <c r="X1578" i="17"/>
  <c r="AD1578" i="17"/>
  <c r="AE1578" i="17"/>
  <c r="AC1578" i="17" s="1"/>
  <c r="AH1578" i="17"/>
  <c r="AF1578" i="17" s="1"/>
  <c r="AG1578" i="17"/>
  <c r="AA1578" i="17"/>
  <c r="AB1578" i="17"/>
  <c r="Z1578" i="17" s="1"/>
  <c r="V1578" i="17"/>
  <c r="T1578" i="17" s="1"/>
  <c r="U1579" i="17" s="1"/>
  <c r="AB1579" i="17" l="1"/>
  <c r="Z1579" i="17" s="1"/>
  <c r="AA1579" i="17"/>
  <c r="AG1579" i="17"/>
  <c r="AH1579" i="17"/>
  <c r="AF1579" i="17" s="1"/>
  <c r="AE1579" i="17"/>
  <c r="AC1579" i="17" s="1"/>
  <c r="AD1579" i="17"/>
  <c r="Y1579" i="17"/>
  <c r="W1579" i="17" s="1"/>
  <c r="X1579" i="17"/>
  <c r="S1587" i="17"/>
  <c r="V1579" i="17"/>
  <c r="T1579" i="17" s="1"/>
  <c r="X1580" i="17" l="1"/>
  <c r="Y1580" i="17"/>
  <c r="W1580" i="17" s="1"/>
  <c r="AD1580" i="17"/>
  <c r="AE1580" i="17"/>
  <c r="AC1580" i="17" s="1"/>
  <c r="AG1580" i="17"/>
  <c r="AH1580" i="17"/>
  <c r="AF1580" i="17" s="1"/>
  <c r="AA1580" i="17"/>
  <c r="AB1580" i="17"/>
  <c r="Z1580" i="17" s="1"/>
  <c r="S1588" i="17"/>
  <c r="U1580" i="17"/>
  <c r="S1589" i="17" s="1"/>
  <c r="V1580" i="17"/>
  <c r="T1580" i="17" s="1"/>
  <c r="U1581" i="17" s="1"/>
  <c r="AB1581" i="17" l="1"/>
  <c r="Z1581" i="17" s="1"/>
  <c r="AA1581" i="17"/>
  <c r="AG1581" i="17"/>
  <c r="AH1581" i="17"/>
  <c r="AF1581" i="17" s="1"/>
  <c r="AD1581" i="17"/>
  <c r="AE1581" i="17"/>
  <c r="AC1581" i="17" s="1"/>
  <c r="Y1581" i="17"/>
  <c r="W1581" i="17" s="1"/>
  <c r="X1581" i="17"/>
  <c r="V1581" i="17"/>
  <c r="T1581" i="17" s="1"/>
  <c r="U1582" i="17" s="1"/>
  <c r="AE1582" i="17" l="1"/>
  <c r="AC1582" i="17" s="1"/>
  <c r="AD1582" i="17"/>
  <c r="Y1582" i="17"/>
  <c r="W1582" i="17" s="1"/>
  <c r="X1582" i="17"/>
  <c r="AH1582" i="17"/>
  <c r="AF1582" i="17" s="1"/>
  <c r="AG1582" i="17"/>
  <c r="AA1582" i="17"/>
  <c r="AB1582" i="17"/>
  <c r="Z1582" i="17" s="1"/>
  <c r="S1590" i="17"/>
  <c r="V1582" i="17"/>
  <c r="T1582" i="17" s="1"/>
  <c r="U1583" i="17" s="1"/>
  <c r="AB1583" i="17" l="1"/>
  <c r="Z1583" i="17" s="1"/>
  <c r="AA1583" i="17"/>
  <c r="AG1583" i="17"/>
  <c r="AH1583" i="17"/>
  <c r="AF1583" i="17" s="1"/>
  <c r="Y1583" i="17"/>
  <c r="W1583" i="17" s="1"/>
  <c r="X1583" i="17"/>
  <c r="AE1583" i="17"/>
  <c r="AC1583" i="17" s="1"/>
  <c r="AD1583" i="17"/>
  <c r="S1591" i="17"/>
  <c r="V1583" i="17"/>
  <c r="T1583" i="17" s="1"/>
  <c r="U1584" i="17" s="1"/>
  <c r="AD1584" i="17" l="1"/>
  <c r="AE1584" i="17"/>
  <c r="AC1584" i="17" s="1"/>
  <c r="Y1584" i="17"/>
  <c r="W1584" i="17" s="1"/>
  <c r="X1584" i="17"/>
  <c r="AH1584" i="17"/>
  <c r="AF1584" i="17" s="1"/>
  <c r="AG1584" i="17"/>
  <c r="AB1584" i="17"/>
  <c r="Z1584" i="17" s="1"/>
  <c r="AA1584" i="17"/>
  <c r="S1592" i="17"/>
  <c r="V1584" i="17"/>
  <c r="T1584" i="17" s="1"/>
  <c r="AB1585" i="17" l="1"/>
  <c r="Z1585" i="17" s="1"/>
  <c r="AA1585" i="17"/>
  <c r="AG1585" i="17"/>
  <c r="AH1585" i="17"/>
  <c r="AF1585" i="17" s="1"/>
  <c r="X1585" i="17"/>
  <c r="Y1585" i="17"/>
  <c r="W1585" i="17" s="1"/>
  <c r="AD1585" i="17"/>
  <c r="AE1585" i="17"/>
  <c r="AC1585" i="17" s="1"/>
  <c r="S1593" i="17"/>
  <c r="U1585" i="17"/>
  <c r="S1594" i="17" s="1"/>
  <c r="V1585" i="17"/>
  <c r="T1585" i="17" s="1"/>
  <c r="AE1586" i="17" l="1"/>
  <c r="AC1586" i="17" s="1"/>
  <c r="AD1586" i="17"/>
  <c r="X1586" i="17"/>
  <c r="Y1586" i="17"/>
  <c r="W1586" i="17" s="1"/>
  <c r="AH1586" i="17"/>
  <c r="AF1586" i="17" s="1"/>
  <c r="AG1586" i="17"/>
  <c r="AB1586" i="17"/>
  <c r="Z1586" i="17" s="1"/>
  <c r="AA1586" i="17"/>
  <c r="U1586" i="17"/>
  <c r="V1586" i="17"/>
  <c r="T1586" i="17" s="1"/>
  <c r="U1587" i="17" s="1"/>
  <c r="AB1587" i="17" l="1"/>
  <c r="Z1587" i="17" s="1"/>
  <c r="AA1587" i="17"/>
  <c r="AH1587" i="17"/>
  <c r="AF1587" i="17" s="1"/>
  <c r="AG1587" i="17"/>
  <c r="X1587" i="17"/>
  <c r="Y1587" i="17"/>
  <c r="W1587" i="17" s="1"/>
  <c r="AE1587" i="17"/>
  <c r="AC1587" i="17" s="1"/>
  <c r="AD1587" i="17"/>
  <c r="S1595" i="17"/>
  <c r="V1587" i="17"/>
  <c r="T1587" i="17" s="1"/>
  <c r="AE1588" i="17" l="1"/>
  <c r="AC1588" i="17" s="1"/>
  <c r="AD1588" i="17"/>
  <c r="X1588" i="17"/>
  <c r="Y1588" i="17"/>
  <c r="W1588" i="17" s="1"/>
  <c r="AG1588" i="17"/>
  <c r="AH1588" i="17"/>
  <c r="AF1588" i="17" s="1"/>
  <c r="AB1588" i="17"/>
  <c r="Z1588" i="17" s="1"/>
  <c r="AA1588" i="17"/>
  <c r="S1596" i="17"/>
  <c r="U1588" i="17"/>
  <c r="V1588" i="17"/>
  <c r="T1588" i="17" s="1"/>
  <c r="U1589" i="17" s="1"/>
  <c r="AG1589" i="17" l="1"/>
  <c r="AH1589" i="17"/>
  <c r="AF1589" i="17" s="1"/>
  <c r="AB1589" i="17"/>
  <c r="Z1589" i="17" s="1"/>
  <c r="AA1589" i="17"/>
  <c r="Y1589" i="17"/>
  <c r="W1589" i="17" s="1"/>
  <c r="X1589" i="17"/>
  <c r="AE1589" i="17"/>
  <c r="AC1589" i="17" s="1"/>
  <c r="AD1589" i="17"/>
  <c r="S1597" i="17"/>
  <c r="V1589" i="17"/>
  <c r="T1589" i="17" s="1"/>
  <c r="V1590" i="17" s="1"/>
  <c r="AD1590" i="17" l="1"/>
  <c r="AE1590" i="17"/>
  <c r="AC1590" i="17" s="1"/>
  <c r="Y1590" i="17"/>
  <c r="W1590" i="17" s="1"/>
  <c r="X1590" i="17"/>
  <c r="AB1590" i="17"/>
  <c r="Z1590" i="17" s="1"/>
  <c r="AA1590" i="17"/>
  <c r="AG1590" i="17"/>
  <c r="AH1590" i="17"/>
  <c r="AF1590" i="17" s="1"/>
  <c r="S1598" i="17"/>
  <c r="U1590" i="17"/>
  <c r="S1599" i="17" s="1"/>
  <c r="T1590" i="17"/>
  <c r="V1591" i="17" s="1"/>
  <c r="T1591" i="17" s="1"/>
  <c r="U1592" i="17" s="1"/>
  <c r="AH1591" i="17" l="1"/>
  <c r="AF1591" i="17" s="1"/>
  <c r="AG1591" i="17"/>
  <c r="AB1591" i="17"/>
  <c r="Z1591" i="17" s="1"/>
  <c r="AA1591" i="17"/>
  <c r="Y1591" i="17"/>
  <c r="W1591" i="17" s="1"/>
  <c r="X1591" i="17"/>
  <c r="AD1591" i="17"/>
  <c r="AE1591" i="17"/>
  <c r="AC1591" i="17" s="1"/>
  <c r="U1591" i="17"/>
  <c r="S1600" i="17" s="1"/>
  <c r="V1592" i="17"/>
  <c r="S1601" i="17" s="1"/>
  <c r="AE1592" i="17" l="1"/>
  <c r="AC1592" i="17" s="1"/>
  <c r="AD1592" i="17"/>
  <c r="Y1592" i="17"/>
  <c r="W1592" i="17" s="1"/>
  <c r="X1592" i="17"/>
  <c r="AB1592" i="17"/>
  <c r="Z1592" i="17" s="1"/>
  <c r="AA1592" i="17"/>
  <c r="AG1592" i="17"/>
  <c r="AH1592" i="17"/>
  <c r="AF1592" i="17" s="1"/>
  <c r="T1592" i="17"/>
  <c r="U1593" i="17" s="1"/>
  <c r="AH1593" i="17" l="1"/>
  <c r="AF1593" i="17" s="1"/>
  <c r="AG1593" i="17"/>
  <c r="AB1593" i="17"/>
  <c r="Z1593" i="17" s="1"/>
  <c r="AA1593" i="17"/>
  <c r="Y1593" i="17"/>
  <c r="W1593" i="17" s="1"/>
  <c r="X1593" i="17"/>
  <c r="AE1593" i="17"/>
  <c r="AC1593" i="17" s="1"/>
  <c r="AD1593" i="17"/>
  <c r="V1593" i="17"/>
  <c r="T1593" i="17" s="1"/>
  <c r="U1594" i="17" s="1"/>
  <c r="AE1594" i="17" l="1"/>
  <c r="AC1594" i="17" s="1"/>
  <c r="AD1594" i="17"/>
  <c r="X1594" i="17"/>
  <c r="Y1594" i="17"/>
  <c r="W1594" i="17" s="1"/>
  <c r="AA1594" i="17"/>
  <c r="AB1594" i="17"/>
  <c r="Z1594" i="17" s="1"/>
  <c r="AH1594" i="17"/>
  <c r="AF1594" i="17" s="1"/>
  <c r="AG1594" i="17"/>
  <c r="S1602" i="17"/>
  <c r="V1594" i="17"/>
  <c r="T1594" i="17" s="1"/>
  <c r="U1595" i="17" s="1"/>
  <c r="AH1595" i="17" l="1"/>
  <c r="AF1595" i="17" s="1"/>
  <c r="AG1595" i="17"/>
  <c r="AB1595" i="17"/>
  <c r="Z1595" i="17" s="1"/>
  <c r="AA1595" i="17"/>
  <c r="Y1595" i="17"/>
  <c r="W1595" i="17" s="1"/>
  <c r="X1595" i="17"/>
  <c r="AD1595" i="17"/>
  <c r="AE1595" i="17"/>
  <c r="AC1595" i="17" s="1"/>
  <c r="S1603" i="17"/>
  <c r="V1595" i="17"/>
  <c r="T1595" i="17" s="1"/>
  <c r="U1596" i="17" s="1"/>
  <c r="AE1596" i="17" l="1"/>
  <c r="AC1596" i="17" s="1"/>
  <c r="AD1596" i="17"/>
  <c r="V1596" i="17"/>
  <c r="T1596" i="17" s="1"/>
  <c r="U1597" i="17" s="1"/>
  <c r="X1596" i="17"/>
  <c r="Y1596" i="17"/>
  <c r="W1596" i="17" s="1"/>
  <c r="AA1596" i="17"/>
  <c r="AB1596" i="17"/>
  <c r="Z1596" i="17" s="1"/>
  <c r="AG1596" i="17"/>
  <c r="AH1596" i="17"/>
  <c r="AF1596" i="17" s="1"/>
  <c r="S1605" i="17"/>
  <c r="S1604" i="17"/>
  <c r="V1597" i="17"/>
  <c r="T1597" i="17" s="1"/>
  <c r="U1598" i="17" s="1"/>
  <c r="AH1597" i="17" l="1"/>
  <c r="AF1597" i="17" s="1"/>
  <c r="AG1597" i="17"/>
  <c r="AB1597" i="17"/>
  <c r="Z1597" i="17" s="1"/>
  <c r="AA1597" i="17"/>
  <c r="X1597" i="17"/>
  <c r="Y1597" i="17"/>
  <c r="W1597" i="17" s="1"/>
  <c r="AE1597" i="17"/>
  <c r="AC1597" i="17" s="1"/>
  <c r="AD1597" i="17"/>
  <c r="S1606" i="17"/>
  <c r="V1598" i="17"/>
  <c r="T1598" i="17" s="1"/>
  <c r="AE1598" i="17" l="1"/>
  <c r="AC1598" i="17" s="1"/>
  <c r="AD1598" i="17"/>
  <c r="Y1598" i="17"/>
  <c r="W1598" i="17" s="1"/>
  <c r="X1598" i="17"/>
  <c r="AA1598" i="17"/>
  <c r="AB1598" i="17"/>
  <c r="Z1598" i="17" s="1"/>
  <c r="AG1598" i="17"/>
  <c r="AH1598" i="17"/>
  <c r="AF1598" i="17" s="1"/>
  <c r="S1607" i="17"/>
  <c r="U1599" i="17"/>
  <c r="S1608" i="17" s="1"/>
  <c r="V1599" i="17"/>
  <c r="T1599" i="17" s="1"/>
  <c r="U1600" i="17" s="1"/>
  <c r="AG1599" i="17" l="1"/>
  <c r="AH1599" i="17"/>
  <c r="AF1599" i="17" s="1"/>
  <c r="AB1599" i="17"/>
  <c r="Z1599" i="17" s="1"/>
  <c r="AA1599" i="17"/>
  <c r="X1599" i="17"/>
  <c r="Y1599" i="17"/>
  <c r="W1599" i="17" s="1"/>
  <c r="AE1599" i="17"/>
  <c r="AC1599" i="17" s="1"/>
  <c r="AD1599" i="17"/>
  <c r="V1600" i="17"/>
  <c r="T1600" i="17" s="1"/>
  <c r="U1601" i="17" s="1"/>
  <c r="Y1600" i="17" l="1"/>
  <c r="W1600" i="17" s="1"/>
  <c r="X1600" i="17"/>
  <c r="AE1600" i="17"/>
  <c r="AC1600" i="17" s="1"/>
  <c r="AD1600" i="17"/>
  <c r="AB1600" i="17"/>
  <c r="Z1600" i="17" s="1"/>
  <c r="AA1600" i="17"/>
  <c r="AG1600" i="17"/>
  <c r="AH1600" i="17"/>
  <c r="AF1600" i="17" s="1"/>
  <c r="S1609" i="17"/>
  <c r="V1601" i="17"/>
  <c r="T1601" i="17" s="1"/>
  <c r="U1602" i="17" s="1"/>
  <c r="AG1601" i="17" l="1"/>
  <c r="AH1601" i="17"/>
  <c r="AF1601" i="17" s="1"/>
  <c r="AB1601" i="17"/>
  <c r="Z1601" i="17" s="1"/>
  <c r="AA1601" i="17"/>
  <c r="AE1601" i="17"/>
  <c r="AC1601" i="17" s="1"/>
  <c r="AD1601" i="17"/>
  <c r="Y1601" i="17"/>
  <c r="W1601" i="17" s="1"/>
  <c r="X1601" i="17"/>
  <c r="S1610" i="17"/>
  <c r="V1602" i="17"/>
  <c r="T1602" i="17" s="1"/>
  <c r="U1603" i="17" s="1"/>
  <c r="Y1602" i="17" l="1"/>
  <c r="W1602" i="17" s="1"/>
  <c r="X1602" i="17"/>
  <c r="AD1602" i="17"/>
  <c r="AE1602" i="17"/>
  <c r="AC1602" i="17" s="1"/>
  <c r="AB1602" i="17"/>
  <c r="Z1602" i="17" s="1"/>
  <c r="AA1602" i="17"/>
  <c r="AG1602" i="17"/>
  <c r="AH1602" i="17"/>
  <c r="AF1602" i="17" s="1"/>
  <c r="S1611" i="17"/>
  <c r="V1603" i="17"/>
  <c r="T1603" i="17" s="1"/>
  <c r="U1604" i="17" s="1"/>
  <c r="AH1603" i="17" l="1"/>
  <c r="AF1603" i="17" s="1"/>
  <c r="AG1603" i="17"/>
  <c r="AB1603" i="17"/>
  <c r="Z1603" i="17" s="1"/>
  <c r="AA1603" i="17"/>
  <c r="AE1603" i="17"/>
  <c r="AC1603" i="17" s="1"/>
  <c r="AD1603" i="17"/>
  <c r="Y1603" i="17"/>
  <c r="W1603" i="17" s="1"/>
  <c r="X1603" i="17"/>
  <c r="S1612" i="17"/>
  <c r="V1604" i="17"/>
  <c r="T1604" i="17" s="1"/>
  <c r="X1604" i="17" l="1"/>
  <c r="Y1604" i="17"/>
  <c r="W1604" i="17" s="1"/>
  <c r="AE1604" i="17"/>
  <c r="AC1604" i="17" s="1"/>
  <c r="AD1604" i="17"/>
  <c r="AA1604" i="17"/>
  <c r="AB1604" i="17"/>
  <c r="Z1604" i="17" s="1"/>
  <c r="AG1604" i="17"/>
  <c r="AH1604" i="17"/>
  <c r="AF1604" i="17" s="1"/>
  <c r="S1613" i="17"/>
  <c r="U1605" i="17"/>
  <c r="S1614" i="17" s="1"/>
  <c r="V1605" i="17"/>
  <c r="T1605" i="17" s="1"/>
  <c r="U1606" i="17" s="1"/>
  <c r="AG1605" i="17" l="1"/>
  <c r="AH1605" i="17"/>
  <c r="AF1605" i="17" s="1"/>
  <c r="AB1605" i="17"/>
  <c r="Z1605" i="17" s="1"/>
  <c r="AA1605" i="17"/>
  <c r="AE1605" i="17"/>
  <c r="AC1605" i="17" s="1"/>
  <c r="AD1605" i="17"/>
  <c r="X1605" i="17"/>
  <c r="Y1605" i="17"/>
  <c r="W1605" i="17" s="1"/>
  <c r="V1606" i="17"/>
  <c r="T1606" i="17" s="1"/>
  <c r="U1607" i="17" s="1"/>
  <c r="Y1606" i="17" l="1"/>
  <c r="W1606" i="17" s="1"/>
  <c r="X1606" i="17"/>
  <c r="AD1606" i="17"/>
  <c r="AE1606" i="17"/>
  <c r="AC1606" i="17" s="1"/>
  <c r="AA1606" i="17"/>
  <c r="AB1606" i="17"/>
  <c r="Z1606" i="17" s="1"/>
  <c r="AG1606" i="17"/>
  <c r="AH1606" i="17"/>
  <c r="AF1606" i="17" s="1"/>
  <c r="S1615" i="17"/>
  <c r="V1607" i="17"/>
  <c r="T1607" i="17" s="1"/>
  <c r="AB1607" i="17" l="1"/>
  <c r="Z1607" i="17" s="1"/>
  <c r="AA1607" i="17"/>
  <c r="AH1607" i="17"/>
  <c r="AF1607" i="17" s="1"/>
  <c r="AG1607" i="17"/>
  <c r="AE1607" i="17"/>
  <c r="AC1607" i="17" s="1"/>
  <c r="AD1607" i="17"/>
  <c r="X1607" i="17"/>
  <c r="Y1607" i="17"/>
  <c r="W1607" i="17" s="1"/>
  <c r="S1616" i="17"/>
  <c r="U1608" i="17"/>
  <c r="S1617" i="17" s="1"/>
  <c r="V1608" i="17"/>
  <c r="T1608" i="17" s="1"/>
  <c r="Y1608" i="17" l="1"/>
  <c r="W1608" i="17" s="1"/>
  <c r="X1608" i="17"/>
  <c r="AD1608" i="17"/>
  <c r="AE1608" i="17"/>
  <c r="AC1608" i="17" s="1"/>
  <c r="AG1608" i="17"/>
  <c r="AH1608" i="17"/>
  <c r="AF1608" i="17" s="1"/>
  <c r="AA1608" i="17"/>
  <c r="AB1608" i="17"/>
  <c r="Z1608" i="17" s="1"/>
  <c r="U1609" i="17"/>
  <c r="S1618" i="17" s="1"/>
  <c r="V1609" i="17"/>
  <c r="T1609" i="17" s="1"/>
  <c r="U1610" i="17" s="1"/>
  <c r="AH1609" i="17" l="1"/>
  <c r="AF1609" i="17" s="1"/>
  <c r="AG1609" i="17"/>
  <c r="AB1609" i="17"/>
  <c r="Z1609" i="17" s="1"/>
  <c r="AA1609" i="17"/>
  <c r="AE1609" i="17"/>
  <c r="AC1609" i="17" s="1"/>
  <c r="AD1609" i="17"/>
  <c r="Y1609" i="17"/>
  <c r="W1609" i="17" s="1"/>
  <c r="X1609" i="17"/>
  <c r="V1610" i="17"/>
  <c r="T1610" i="17" s="1"/>
  <c r="U1611" i="17" s="1"/>
  <c r="Y1610" i="17" l="1"/>
  <c r="W1610" i="17" s="1"/>
  <c r="X1610" i="17"/>
  <c r="AD1610" i="17"/>
  <c r="AE1610" i="17"/>
  <c r="AC1610" i="17" s="1"/>
  <c r="AA1610" i="17"/>
  <c r="AB1610" i="17"/>
  <c r="Z1610" i="17" s="1"/>
  <c r="AG1610" i="17"/>
  <c r="AH1610" i="17"/>
  <c r="AF1610" i="17" s="1"/>
  <c r="S1619" i="17"/>
  <c r="V1611" i="17"/>
  <c r="T1611" i="17" s="1"/>
  <c r="U1612" i="17" s="1"/>
  <c r="AB1611" i="17" l="1"/>
  <c r="Z1611" i="17" s="1"/>
  <c r="AA1611" i="17"/>
  <c r="AH1611" i="17"/>
  <c r="AF1611" i="17" s="1"/>
  <c r="AG1611" i="17"/>
  <c r="AD1611" i="17"/>
  <c r="AE1611" i="17"/>
  <c r="AC1611" i="17" s="1"/>
  <c r="Y1611" i="17"/>
  <c r="W1611" i="17" s="1"/>
  <c r="X1611" i="17"/>
  <c r="S1620" i="17"/>
  <c r="V1612" i="17"/>
  <c r="T1612" i="17" s="1"/>
  <c r="U1613" i="17" s="1"/>
  <c r="Y1612" i="17" l="1"/>
  <c r="W1612" i="17" s="1"/>
  <c r="X1612" i="17"/>
  <c r="AD1612" i="17"/>
  <c r="AE1612" i="17"/>
  <c r="AC1612" i="17" s="1"/>
  <c r="AG1612" i="17"/>
  <c r="AH1612" i="17"/>
  <c r="AF1612" i="17" s="1"/>
  <c r="AB1612" i="17"/>
  <c r="Z1612" i="17" s="1"/>
  <c r="AA1612" i="17"/>
  <c r="S1621" i="17"/>
  <c r="V1613" i="17"/>
  <c r="T1613" i="17" s="1"/>
  <c r="U1614" i="17" s="1"/>
  <c r="AB1613" i="17" l="1"/>
  <c r="Z1613" i="17" s="1"/>
  <c r="AA1613" i="17"/>
  <c r="AG1613" i="17"/>
  <c r="AH1613" i="17"/>
  <c r="AF1613" i="17" s="1"/>
  <c r="AD1613" i="17"/>
  <c r="AE1613" i="17"/>
  <c r="AC1613" i="17" s="1"/>
  <c r="Y1613" i="17"/>
  <c r="W1613" i="17" s="1"/>
  <c r="X1613" i="17"/>
  <c r="S1622" i="17"/>
  <c r="V1614" i="17"/>
  <c r="T1614" i="17" s="1"/>
  <c r="U1615" i="17" s="1"/>
  <c r="AD1614" i="17" l="1"/>
  <c r="AE1614" i="17"/>
  <c r="AC1614" i="17" s="1"/>
  <c r="Y1614" i="17"/>
  <c r="W1614" i="17" s="1"/>
  <c r="X1614" i="17"/>
  <c r="AG1614" i="17"/>
  <c r="AH1614" i="17"/>
  <c r="AF1614" i="17" s="1"/>
  <c r="AA1614" i="17"/>
  <c r="AB1614" i="17"/>
  <c r="Z1614" i="17" s="1"/>
  <c r="S1623" i="17"/>
  <c r="V1615" i="17"/>
  <c r="T1615" i="17" s="1"/>
  <c r="U1616" i="17" s="1"/>
  <c r="AB1615" i="17" l="1"/>
  <c r="Z1615" i="17" s="1"/>
  <c r="AA1615" i="17"/>
  <c r="AH1615" i="17"/>
  <c r="AF1615" i="17" s="1"/>
  <c r="AG1615" i="17"/>
  <c r="Y1615" i="17"/>
  <c r="W1615" i="17" s="1"/>
  <c r="X1615" i="17"/>
  <c r="AD1615" i="17"/>
  <c r="AE1615" i="17"/>
  <c r="AC1615" i="17" s="1"/>
  <c r="S1624" i="17"/>
  <c r="V1616" i="17"/>
  <c r="T1616" i="17" s="1"/>
  <c r="U1617" i="17" s="1"/>
  <c r="AD1616" i="17" l="1"/>
  <c r="AE1616" i="17"/>
  <c r="AC1616" i="17" s="1"/>
  <c r="Y1616" i="17"/>
  <c r="W1616" i="17" s="1"/>
  <c r="X1616" i="17"/>
  <c r="AH1616" i="17"/>
  <c r="AF1616" i="17" s="1"/>
  <c r="AG1616" i="17"/>
  <c r="AB1616" i="17"/>
  <c r="Z1616" i="17" s="1"/>
  <c r="AA1616" i="17"/>
  <c r="S1625" i="17"/>
  <c r="V1617" i="17"/>
  <c r="T1617" i="17" s="1"/>
  <c r="U1618" i="17" s="1"/>
  <c r="AB1617" i="17" l="1"/>
  <c r="Z1617" i="17" s="1"/>
  <c r="AA1617" i="17"/>
  <c r="AH1617" i="17"/>
  <c r="AF1617" i="17" s="1"/>
  <c r="AG1617" i="17"/>
  <c r="Y1617" i="17"/>
  <c r="W1617" i="17" s="1"/>
  <c r="X1617" i="17"/>
  <c r="AE1617" i="17"/>
  <c r="AC1617" i="17" s="1"/>
  <c r="AD1617" i="17"/>
  <c r="S1626" i="17"/>
  <c r="V1618" i="17"/>
  <c r="T1618" i="17" s="1"/>
  <c r="U1619" i="17" s="1"/>
  <c r="AD1618" i="17" l="1"/>
  <c r="AE1618" i="17"/>
  <c r="AC1618" i="17" s="1"/>
  <c r="X1618" i="17"/>
  <c r="Y1618" i="17"/>
  <c r="W1618" i="17" s="1"/>
  <c r="AG1618" i="17"/>
  <c r="AH1618" i="17"/>
  <c r="AF1618" i="17" s="1"/>
  <c r="AB1618" i="17"/>
  <c r="Z1618" i="17" s="1"/>
  <c r="AA1618" i="17"/>
  <c r="S1627" i="17"/>
  <c r="V1619" i="17"/>
  <c r="T1619" i="17" s="1"/>
  <c r="AB1619" i="17" l="1"/>
  <c r="Z1619" i="17" s="1"/>
  <c r="AA1619" i="17"/>
  <c r="AG1619" i="17"/>
  <c r="AH1619" i="17"/>
  <c r="AF1619" i="17" s="1"/>
  <c r="Y1619" i="17"/>
  <c r="W1619" i="17" s="1"/>
  <c r="X1619" i="17"/>
  <c r="AD1619" i="17"/>
  <c r="AE1619" i="17"/>
  <c r="AC1619" i="17" s="1"/>
  <c r="S1628" i="17"/>
  <c r="U1620" i="17"/>
  <c r="S1629" i="17" s="1"/>
  <c r="V1620" i="17"/>
  <c r="T1620" i="17" s="1"/>
  <c r="U1621" i="17" s="1"/>
  <c r="AD1620" i="17" l="1"/>
  <c r="AE1620" i="17"/>
  <c r="AC1620" i="17" s="1"/>
  <c r="Y1620" i="17"/>
  <c r="W1620" i="17" s="1"/>
  <c r="X1620" i="17"/>
  <c r="AG1620" i="17"/>
  <c r="AH1620" i="17"/>
  <c r="AF1620" i="17" s="1"/>
  <c r="AB1620" i="17"/>
  <c r="Z1620" i="17" s="1"/>
  <c r="AA1620" i="17"/>
  <c r="V1621" i="17"/>
  <c r="T1621" i="17" s="1"/>
  <c r="U1622" i="17" s="1"/>
  <c r="AG1621" i="17" l="1"/>
  <c r="AH1621" i="17"/>
  <c r="AF1621" i="17" s="1"/>
  <c r="AB1621" i="17"/>
  <c r="Z1621" i="17" s="1"/>
  <c r="AA1621" i="17"/>
  <c r="X1621" i="17"/>
  <c r="Y1621" i="17"/>
  <c r="W1621" i="17" s="1"/>
  <c r="AD1621" i="17"/>
  <c r="AE1621" i="17"/>
  <c r="AC1621" i="17" s="1"/>
  <c r="S1630" i="17"/>
  <c r="V1622" i="17"/>
  <c r="T1622" i="17" s="1"/>
  <c r="U1623" i="17" s="1"/>
  <c r="AE1622" i="17" l="1"/>
  <c r="AC1622" i="17" s="1"/>
  <c r="AD1622" i="17"/>
  <c r="X1622" i="17"/>
  <c r="Y1622" i="17"/>
  <c r="W1622" i="17" s="1"/>
  <c r="AB1622" i="17"/>
  <c r="Z1622" i="17" s="1"/>
  <c r="AA1622" i="17"/>
  <c r="AH1622" i="17"/>
  <c r="AF1622" i="17" s="1"/>
  <c r="AG1622" i="17"/>
  <c r="S1631" i="17"/>
  <c r="V1623" i="17"/>
  <c r="T1623" i="17" s="1"/>
  <c r="U1624" i="17" s="1"/>
  <c r="AH1623" i="17" l="1"/>
  <c r="AF1623" i="17" s="1"/>
  <c r="AG1623" i="17"/>
  <c r="AB1623" i="17"/>
  <c r="Z1623" i="17" s="1"/>
  <c r="AA1623" i="17"/>
  <c r="X1623" i="17"/>
  <c r="Y1623" i="17"/>
  <c r="W1623" i="17" s="1"/>
  <c r="AE1623" i="17"/>
  <c r="AC1623" i="17" s="1"/>
  <c r="AD1623" i="17"/>
  <c r="S1632" i="17"/>
  <c r="V1624" i="17"/>
  <c r="T1624" i="17" s="1"/>
  <c r="U1625" i="17" s="1"/>
  <c r="AD1624" i="17" l="1"/>
  <c r="AE1624" i="17"/>
  <c r="AC1624" i="17" s="1"/>
  <c r="Y1624" i="17"/>
  <c r="W1624" i="17" s="1"/>
  <c r="X1624" i="17"/>
  <c r="AB1624" i="17"/>
  <c r="Z1624" i="17" s="1"/>
  <c r="AA1624" i="17"/>
  <c r="AH1624" i="17"/>
  <c r="AF1624" i="17" s="1"/>
  <c r="AG1624" i="17"/>
  <c r="S1633" i="17"/>
  <c r="V1625" i="17"/>
  <c r="T1625" i="17" s="1"/>
  <c r="U1626" i="17" s="1"/>
  <c r="AH1625" i="17" l="1"/>
  <c r="AF1625" i="17" s="1"/>
  <c r="AG1625" i="17"/>
  <c r="AB1625" i="17"/>
  <c r="Z1625" i="17" s="1"/>
  <c r="AA1625" i="17"/>
  <c r="X1625" i="17"/>
  <c r="Y1625" i="17"/>
  <c r="W1625" i="17" s="1"/>
  <c r="AE1625" i="17"/>
  <c r="AC1625" i="17" s="1"/>
  <c r="AD1625" i="17"/>
  <c r="S1634" i="17"/>
  <c r="V1626" i="17"/>
  <c r="T1626" i="17" s="1"/>
  <c r="U1627" i="17" s="1"/>
  <c r="AD1626" i="17" l="1"/>
  <c r="AE1626" i="17"/>
  <c r="AC1626" i="17" s="1"/>
  <c r="Y1626" i="17"/>
  <c r="W1626" i="17" s="1"/>
  <c r="X1626" i="17"/>
  <c r="AB1626" i="17"/>
  <c r="Z1626" i="17" s="1"/>
  <c r="AA1626" i="17"/>
  <c r="AH1626" i="17"/>
  <c r="AF1626" i="17" s="1"/>
  <c r="AG1626" i="17"/>
  <c r="S1635" i="17"/>
  <c r="V1627" i="17"/>
  <c r="T1627" i="17" s="1"/>
  <c r="U1628" i="17" s="1"/>
  <c r="AG1627" i="17" l="1"/>
  <c r="AH1627" i="17"/>
  <c r="AF1627" i="17" s="1"/>
  <c r="AB1627" i="17"/>
  <c r="Z1627" i="17" s="1"/>
  <c r="AA1627" i="17"/>
  <c r="X1627" i="17"/>
  <c r="Y1627" i="17"/>
  <c r="W1627" i="17" s="1"/>
  <c r="AD1627" i="17"/>
  <c r="AE1627" i="17"/>
  <c r="AC1627" i="17" s="1"/>
  <c r="S1636" i="17"/>
  <c r="V1628" i="17"/>
  <c r="T1628" i="17" s="1"/>
  <c r="U1629" i="17" s="1"/>
  <c r="AD1628" i="17" l="1"/>
  <c r="AE1628" i="17"/>
  <c r="AC1628" i="17" s="1"/>
  <c r="Y1628" i="17"/>
  <c r="W1628" i="17" s="1"/>
  <c r="X1628" i="17"/>
  <c r="AA1628" i="17"/>
  <c r="AB1628" i="17"/>
  <c r="Z1628" i="17" s="1"/>
  <c r="AG1628" i="17"/>
  <c r="AH1628" i="17"/>
  <c r="AF1628" i="17" s="1"/>
  <c r="S1637" i="17"/>
  <c r="V1629" i="17"/>
  <c r="T1629" i="17" s="1"/>
  <c r="U1630" i="17" s="1"/>
  <c r="AG1629" i="17" l="1"/>
  <c r="AH1629" i="17"/>
  <c r="AF1629" i="17" s="1"/>
  <c r="AB1629" i="17"/>
  <c r="Z1629" i="17" s="1"/>
  <c r="AA1629" i="17"/>
  <c r="X1629" i="17"/>
  <c r="Y1629" i="17"/>
  <c r="W1629" i="17" s="1"/>
  <c r="AE1629" i="17"/>
  <c r="AC1629" i="17" s="1"/>
  <c r="AD1629" i="17"/>
  <c r="S1638" i="17"/>
  <c r="V1630" i="17"/>
  <c r="T1630" i="17" s="1"/>
  <c r="AE1630" i="17" l="1"/>
  <c r="AC1630" i="17" s="1"/>
  <c r="AD1630" i="17"/>
  <c r="Y1630" i="17"/>
  <c r="W1630" i="17" s="1"/>
  <c r="X1630" i="17"/>
  <c r="AB1630" i="17"/>
  <c r="Z1630" i="17" s="1"/>
  <c r="AA1630" i="17"/>
  <c r="AG1630" i="17"/>
  <c r="AH1630" i="17"/>
  <c r="AF1630" i="17" s="1"/>
  <c r="S1639" i="17"/>
  <c r="U1631" i="17"/>
  <c r="V1631" i="17"/>
  <c r="T1631" i="17" s="1"/>
  <c r="U1632" i="17" s="1"/>
  <c r="AG1631" i="17" l="1"/>
  <c r="AH1631" i="17"/>
  <c r="AF1631" i="17" s="1"/>
  <c r="AB1631" i="17"/>
  <c r="Z1631" i="17" s="1"/>
  <c r="AA1631" i="17"/>
  <c r="X1631" i="17"/>
  <c r="Y1631" i="17"/>
  <c r="W1631" i="17" s="1"/>
  <c r="AE1631" i="17"/>
  <c r="AC1631" i="17" s="1"/>
  <c r="AD1631" i="17"/>
  <c r="S1640" i="17"/>
  <c r="V1632" i="17"/>
  <c r="T1632" i="17" s="1"/>
  <c r="U1633" i="17" s="1"/>
  <c r="AE1632" i="17" l="1"/>
  <c r="AC1632" i="17" s="1"/>
  <c r="AD1632" i="17"/>
  <c r="X1632" i="17"/>
  <c r="Y1632" i="17"/>
  <c r="W1632" i="17" s="1"/>
  <c r="AA1632" i="17"/>
  <c r="AB1632" i="17"/>
  <c r="Z1632" i="17" s="1"/>
  <c r="AG1632" i="17"/>
  <c r="AH1632" i="17"/>
  <c r="AF1632" i="17" s="1"/>
  <c r="S1641" i="17"/>
  <c r="V1633" i="17"/>
  <c r="T1633" i="17" s="1"/>
  <c r="U1634" i="17" s="1"/>
  <c r="AH1633" i="17" l="1"/>
  <c r="AF1633" i="17" s="1"/>
  <c r="AG1633" i="17"/>
  <c r="AB1633" i="17"/>
  <c r="Z1633" i="17" s="1"/>
  <c r="AA1633" i="17"/>
  <c r="X1633" i="17"/>
  <c r="Y1633" i="17"/>
  <c r="W1633" i="17" s="1"/>
  <c r="AE1633" i="17"/>
  <c r="AC1633" i="17" s="1"/>
  <c r="AD1633" i="17"/>
  <c r="S1642" i="17"/>
  <c r="V1634" i="17"/>
  <c r="T1634" i="17" s="1"/>
  <c r="U1635" i="17" s="1"/>
  <c r="AE1634" i="17" l="1"/>
  <c r="AC1634" i="17" s="1"/>
  <c r="AD1634" i="17"/>
  <c r="Y1634" i="17"/>
  <c r="W1634" i="17" s="1"/>
  <c r="X1634" i="17"/>
  <c r="AA1634" i="17"/>
  <c r="AB1634" i="17"/>
  <c r="Z1634" i="17" s="1"/>
  <c r="AG1634" i="17"/>
  <c r="AH1634" i="17"/>
  <c r="AF1634" i="17" s="1"/>
  <c r="S1643" i="17"/>
  <c r="V1635" i="17"/>
  <c r="T1635" i="17" s="1"/>
  <c r="U1636" i="17" s="1"/>
  <c r="AH1635" i="17" l="1"/>
  <c r="AF1635" i="17" s="1"/>
  <c r="AG1635" i="17"/>
  <c r="AB1635" i="17"/>
  <c r="Z1635" i="17" s="1"/>
  <c r="AA1635" i="17"/>
  <c r="Y1635" i="17"/>
  <c r="W1635" i="17" s="1"/>
  <c r="X1635" i="17"/>
  <c r="AE1635" i="17"/>
  <c r="AC1635" i="17" s="1"/>
  <c r="AD1635" i="17"/>
  <c r="S1644" i="17"/>
  <c r="V1636" i="17"/>
  <c r="T1636" i="17" s="1"/>
  <c r="U1637" i="17" s="1"/>
  <c r="AE1636" i="17" l="1"/>
  <c r="AC1636" i="17" s="1"/>
  <c r="AD1636" i="17"/>
  <c r="Y1636" i="17"/>
  <c r="W1636" i="17" s="1"/>
  <c r="X1636" i="17"/>
  <c r="AA1636" i="17"/>
  <c r="AB1636" i="17"/>
  <c r="Z1636" i="17" s="1"/>
  <c r="AH1636" i="17"/>
  <c r="AF1636" i="17" s="1"/>
  <c r="AG1636" i="17"/>
  <c r="S1645" i="17"/>
  <c r="V1637" i="17"/>
  <c r="T1637" i="17" s="1"/>
  <c r="U1638" i="17" s="1"/>
  <c r="AH1637" i="17" l="1"/>
  <c r="AF1637" i="17" s="1"/>
  <c r="AG1637" i="17"/>
  <c r="AB1637" i="17"/>
  <c r="Z1637" i="17" s="1"/>
  <c r="AA1637" i="17"/>
  <c r="X1637" i="17"/>
  <c r="Y1637" i="17"/>
  <c r="W1637" i="17" s="1"/>
  <c r="AE1637" i="17"/>
  <c r="AC1637" i="17" s="1"/>
  <c r="AD1637" i="17"/>
  <c r="S1646" i="17"/>
  <c r="V1638" i="17"/>
  <c r="T1638" i="17" s="1"/>
  <c r="U1639" i="17" s="1"/>
  <c r="AE1638" i="17" l="1"/>
  <c r="AC1638" i="17" s="1"/>
  <c r="AD1638" i="17"/>
  <c r="Y1638" i="17"/>
  <c r="W1638" i="17" s="1"/>
  <c r="X1638" i="17"/>
  <c r="AA1638" i="17"/>
  <c r="AB1638" i="17"/>
  <c r="Z1638" i="17" s="1"/>
  <c r="AG1638" i="17"/>
  <c r="AH1638" i="17"/>
  <c r="AF1638" i="17" s="1"/>
  <c r="S1647" i="17"/>
  <c r="V1639" i="17"/>
  <c r="T1639" i="17" s="1"/>
  <c r="U1640" i="17" s="1"/>
  <c r="AB1639" i="17" l="1"/>
  <c r="Z1639" i="17" s="1"/>
  <c r="AA1639" i="17"/>
  <c r="AG1639" i="17"/>
  <c r="AH1639" i="17"/>
  <c r="AF1639" i="17" s="1"/>
  <c r="Y1639" i="17"/>
  <c r="W1639" i="17" s="1"/>
  <c r="X1639" i="17"/>
  <c r="AE1639" i="17"/>
  <c r="AC1639" i="17" s="1"/>
  <c r="AD1639" i="17"/>
  <c r="S1648" i="17"/>
  <c r="V1640" i="17"/>
  <c r="T1640" i="17" s="1"/>
  <c r="U1641" i="17" s="1"/>
  <c r="AE1640" i="17" l="1"/>
  <c r="AC1640" i="17" s="1"/>
  <c r="AD1640" i="17"/>
  <c r="Y1640" i="17"/>
  <c r="W1640" i="17" s="1"/>
  <c r="X1640" i="17"/>
  <c r="AG1640" i="17"/>
  <c r="AH1640" i="17"/>
  <c r="AF1640" i="17" s="1"/>
  <c r="AA1640" i="17"/>
  <c r="AB1640" i="17"/>
  <c r="Z1640" i="17" s="1"/>
  <c r="S1649" i="17"/>
  <c r="V1641" i="17"/>
  <c r="T1641" i="17" s="1"/>
  <c r="U1642" i="17" s="1"/>
  <c r="AB1641" i="17" l="1"/>
  <c r="Z1641" i="17" s="1"/>
  <c r="AA1641" i="17"/>
  <c r="AH1641" i="17"/>
  <c r="AF1641" i="17" s="1"/>
  <c r="AG1641" i="17"/>
  <c r="Y1641" i="17"/>
  <c r="W1641" i="17" s="1"/>
  <c r="X1641" i="17"/>
  <c r="AE1641" i="17"/>
  <c r="AC1641" i="17" s="1"/>
  <c r="AD1641" i="17"/>
  <c r="S1650" i="17"/>
  <c r="V1642" i="17"/>
  <c r="T1642" i="17" s="1"/>
  <c r="U1643" i="17" s="1"/>
  <c r="AD1642" i="17" l="1"/>
  <c r="AE1642" i="17"/>
  <c r="AC1642" i="17" s="1"/>
  <c r="Y1642" i="17"/>
  <c r="W1642" i="17" s="1"/>
  <c r="X1642" i="17"/>
  <c r="AH1642" i="17"/>
  <c r="AF1642" i="17" s="1"/>
  <c r="AG1642" i="17"/>
  <c r="AA1642" i="17"/>
  <c r="AB1642" i="17"/>
  <c r="Z1642" i="17" s="1"/>
  <c r="S1651" i="17"/>
  <c r="V1643" i="17"/>
  <c r="T1643" i="17" s="1"/>
  <c r="U1644" i="17" s="1"/>
  <c r="AB1643" i="17" l="1"/>
  <c r="Z1643" i="17" s="1"/>
  <c r="AA1643" i="17"/>
  <c r="AH1643" i="17"/>
  <c r="AF1643" i="17" s="1"/>
  <c r="AG1643" i="17"/>
  <c r="Y1643" i="17"/>
  <c r="W1643" i="17" s="1"/>
  <c r="X1643" i="17"/>
  <c r="AE1643" i="17"/>
  <c r="AC1643" i="17" s="1"/>
  <c r="AD1643" i="17"/>
  <c r="S1652" i="17"/>
  <c r="V1644" i="17"/>
  <c r="T1644" i="17" s="1"/>
  <c r="U1645" i="17" s="1"/>
  <c r="AD1644" i="17" l="1"/>
  <c r="AE1644" i="17"/>
  <c r="AC1644" i="17" s="1"/>
  <c r="X1644" i="17"/>
  <c r="Y1644" i="17"/>
  <c r="W1644" i="17" s="1"/>
  <c r="AH1644" i="17"/>
  <c r="AF1644" i="17" s="1"/>
  <c r="AG1644" i="17"/>
  <c r="AA1644" i="17"/>
  <c r="AB1644" i="17"/>
  <c r="Z1644" i="17" s="1"/>
  <c r="S1653" i="17"/>
  <c r="V1645" i="17"/>
  <c r="T1645" i="17" s="1"/>
  <c r="U1646" i="17" s="1"/>
  <c r="AB1645" i="17" l="1"/>
  <c r="Z1645" i="17" s="1"/>
  <c r="AA1645" i="17"/>
  <c r="AG1645" i="17"/>
  <c r="AH1645" i="17"/>
  <c r="AF1645" i="17" s="1"/>
  <c r="Y1645" i="17"/>
  <c r="W1645" i="17" s="1"/>
  <c r="X1645" i="17"/>
  <c r="AE1645" i="17"/>
  <c r="AC1645" i="17" s="1"/>
  <c r="AD1645" i="17"/>
  <c r="S1654" i="17"/>
  <c r="V1646" i="17"/>
  <c r="T1646" i="17" s="1"/>
  <c r="U1647" i="17" s="1"/>
  <c r="AE1646" i="17" l="1"/>
  <c r="AC1646" i="17" s="1"/>
  <c r="AD1646" i="17"/>
  <c r="Y1646" i="17"/>
  <c r="W1646" i="17" s="1"/>
  <c r="X1646" i="17"/>
  <c r="AG1646" i="17"/>
  <c r="AH1646" i="17"/>
  <c r="AF1646" i="17" s="1"/>
  <c r="AA1646" i="17"/>
  <c r="AB1646" i="17"/>
  <c r="Z1646" i="17" s="1"/>
  <c r="S1655" i="17"/>
  <c r="V1647" i="17"/>
  <c r="T1647" i="17" s="1"/>
  <c r="U1648" i="17" s="1"/>
  <c r="AB1647" i="17" l="1"/>
  <c r="Z1647" i="17" s="1"/>
  <c r="AA1647" i="17"/>
  <c r="AG1647" i="17"/>
  <c r="AH1647" i="17"/>
  <c r="AF1647" i="17" s="1"/>
  <c r="X1647" i="17"/>
  <c r="Y1647" i="17"/>
  <c r="W1647" i="17" s="1"/>
  <c r="AD1647" i="17"/>
  <c r="AE1647" i="17"/>
  <c r="AC1647" i="17" s="1"/>
  <c r="S1656" i="17"/>
  <c r="V1648" i="17"/>
  <c r="T1648" i="17" s="1"/>
  <c r="U1649" i="17" s="1"/>
  <c r="AE1648" i="17" l="1"/>
  <c r="AC1648" i="17" s="1"/>
  <c r="AD1648" i="17"/>
  <c r="Y1648" i="17"/>
  <c r="W1648" i="17" s="1"/>
  <c r="X1648" i="17"/>
  <c r="AG1648" i="17"/>
  <c r="AH1648" i="17"/>
  <c r="AF1648" i="17" s="1"/>
  <c r="AA1648" i="17"/>
  <c r="AB1648" i="17"/>
  <c r="Z1648" i="17" s="1"/>
  <c r="S1657" i="17"/>
  <c r="V1649" i="17"/>
  <c r="T1649" i="17" s="1"/>
  <c r="U1650" i="17" s="1"/>
  <c r="AB1649" i="17" l="1"/>
  <c r="Z1649" i="17" s="1"/>
  <c r="AA1649" i="17"/>
  <c r="AG1649" i="17"/>
  <c r="AH1649" i="17"/>
  <c r="AF1649" i="17" s="1"/>
  <c r="Y1649" i="17"/>
  <c r="W1649" i="17" s="1"/>
  <c r="X1649" i="17"/>
  <c r="AD1649" i="17"/>
  <c r="AE1649" i="17"/>
  <c r="AC1649" i="17" s="1"/>
  <c r="S1658" i="17"/>
  <c r="V1650" i="17"/>
  <c r="T1650" i="17" s="1"/>
  <c r="U1651" i="17" s="1"/>
  <c r="AE1650" i="17" l="1"/>
  <c r="AC1650" i="17" s="1"/>
  <c r="AD1650" i="17"/>
  <c r="Y1650" i="17"/>
  <c r="W1650" i="17" s="1"/>
  <c r="X1650" i="17"/>
  <c r="AG1650" i="17"/>
  <c r="AH1650" i="17"/>
  <c r="AF1650" i="17" s="1"/>
  <c r="AA1650" i="17"/>
  <c r="AB1650" i="17"/>
  <c r="Z1650" i="17" s="1"/>
  <c r="S1659" i="17"/>
  <c r="V1651" i="17"/>
  <c r="T1651" i="17" s="1"/>
  <c r="U1652" i="17" s="1"/>
  <c r="AB1651" i="17" l="1"/>
  <c r="Z1651" i="17" s="1"/>
  <c r="AA1651" i="17"/>
  <c r="AH1651" i="17"/>
  <c r="AF1651" i="17" s="1"/>
  <c r="AG1651" i="17"/>
  <c r="Y1651" i="17"/>
  <c r="W1651" i="17" s="1"/>
  <c r="X1651" i="17"/>
  <c r="AE1651" i="17"/>
  <c r="AC1651" i="17" s="1"/>
  <c r="AD1651" i="17"/>
  <c r="S1660" i="17"/>
  <c r="V1652" i="17"/>
  <c r="T1652" i="17" s="1"/>
  <c r="U1653" i="17" s="1"/>
  <c r="AE1652" i="17" l="1"/>
  <c r="AC1652" i="17" s="1"/>
  <c r="AD1652" i="17"/>
  <c r="Y1652" i="17"/>
  <c r="W1652" i="17" s="1"/>
  <c r="X1652" i="17"/>
  <c r="AG1652" i="17"/>
  <c r="AH1652" i="17"/>
  <c r="AF1652" i="17" s="1"/>
  <c r="AA1652" i="17"/>
  <c r="AB1652" i="17"/>
  <c r="Z1652" i="17" s="1"/>
  <c r="S1661" i="17"/>
  <c r="V1653" i="17"/>
  <c r="T1653" i="17" s="1"/>
  <c r="U1654" i="17" s="1"/>
  <c r="AB1653" i="17" l="1"/>
  <c r="Z1653" i="17" s="1"/>
  <c r="AA1653" i="17"/>
  <c r="AH1653" i="17"/>
  <c r="AF1653" i="17" s="1"/>
  <c r="AG1653" i="17"/>
  <c r="X1653" i="17"/>
  <c r="Y1653" i="17"/>
  <c r="W1653" i="17" s="1"/>
  <c r="AE1653" i="17"/>
  <c r="AC1653" i="17" s="1"/>
  <c r="AD1653" i="17"/>
  <c r="S1662" i="17"/>
  <c r="V1654" i="17"/>
  <c r="T1654" i="17" s="1"/>
  <c r="AE1654" i="17" l="1"/>
  <c r="AC1654" i="17" s="1"/>
  <c r="AD1654" i="17"/>
  <c r="Y1654" i="17"/>
  <c r="W1654" i="17" s="1"/>
  <c r="X1654" i="17"/>
  <c r="AH1654" i="17"/>
  <c r="AF1654" i="17" s="1"/>
  <c r="AG1654" i="17"/>
  <c r="AA1654" i="17"/>
  <c r="AB1654" i="17"/>
  <c r="Z1654" i="17" s="1"/>
  <c r="S1663" i="17"/>
  <c r="U1655" i="17"/>
  <c r="V1655" i="17"/>
  <c r="T1655" i="17" s="1"/>
  <c r="U1656" i="17" s="1"/>
  <c r="AB1655" i="17" l="1"/>
  <c r="Z1655" i="17" s="1"/>
  <c r="AA1655" i="17"/>
  <c r="AG1655" i="17"/>
  <c r="AH1655" i="17"/>
  <c r="AF1655" i="17" s="1"/>
  <c r="X1655" i="17"/>
  <c r="Y1655" i="17"/>
  <c r="W1655" i="17" s="1"/>
  <c r="AE1655" i="17"/>
  <c r="AC1655" i="17" s="1"/>
  <c r="AD1655" i="17"/>
  <c r="S1664" i="17"/>
  <c r="V1656" i="17"/>
  <c r="T1656" i="17" s="1"/>
  <c r="U1657" i="17" s="1"/>
  <c r="AE1656" i="17" l="1"/>
  <c r="AC1656" i="17" s="1"/>
  <c r="AD1656" i="17"/>
  <c r="Y1656" i="17"/>
  <c r="W1656" i="17" s="1"/>
  <c r="X1656" i="17"/>
  <c r="AH1656" i="17"/>
  <c r="AF1656" i="17" s="1"/>
  <c r="AG1656" i="17"/>
  <c r="AA1656" i="17"/>
  <c r="AB1656" i="17"/>
  <c r="Z1656" i="17" s="1"/>
  <c r="S1665" i="17"/>
  <c r="V1657" i="17"/>
  <c r="T1657" i="17" s="1"/>
  <c r="U1658" i="17" s="1"/>
  <c r="AB1657" i="17" l="1"/>
  <c r="Z1657" i="17" s="1"/>
  <c r="AA1657" i="17"/>
  <c r="AH1657" i="17"/>
  <c r="AF1657" i="17" s="1"/>
  <c r="AG1657" i="17"/>
  <c r="X1657" i="17"/>
  <c r="Y1657" i="17"/>
  <c r="W1657" i="17" s="1"/>
  <c r="AE1657" i="17"/>
  <c r="AC1657" i="17" s="1"/>
  <c r="AD1657" i="17"/>
  <c r="S1666" i="17"/>
  <c r="V1658" i="17"/>
  <c r="T1658" i="17" s="1"/>
  <c r="U1659" i="17" s="1"/>
  <c r="AE1658" i="17" l="1"/>
  <c r="AC1658" i="17" s="1"/>
  <c r="AD1658" i="17"/>
  <c r="Y1658" i="17"/>
  <c r="W1658" i="17" s="1"/>
  <c r="X1658" i="17"/>
  <c r="AG1658" i="17"/>
  <c r="AH1658" i="17"/>
  <c r="AF1658" i="17" s="1"/>
  <c r="AA1658" i="17"/>
  <c r="AB1658" i="17"/>
  <c r="Z1658" i="17" s="1"/>
  <c r="S1667" i="17"/>
  <c r="V1659" i="17"/>
  <c r="T1659" i="17" s="1"/>
  <c r="U1660" i="17" s="1"/>
  <c r="AB1659" i="17" l="1"/>
  <c r="Z1659" i="17" s="1"/>
  <c r="AA1659" i="17"/>
  <c r="AG1659" i="17"/>
  <c r="AH1659" i="17"/>
  <c r="AF1659" i="17" s="1"/>
  <c r="X1659" i="17"/>
  <c r="Y1659" i="17"/>
  <c r="W1659" i="17" s="1"/>
  <c r="AE1659" i="17"/>
  <c r="AC1659" i="17" s="1"/>
  <c r="AD1659" i="17"/>
  <c r="S1668" i="17"/>
  <c r="V1660" i="17"/>
  <c r="T1660" i="17" s="1"/>
  <c r="U1661" i="17" s="1"/>
  <c r="AE1660" i="17" l="1"/>
  <c r="AC1660" i="17" s="1"/>
  <c r="AD1660" i="17"/>
  <c r="Y1660" i="17"/>
  <c r="W1660" i="17" s="1"/>
  <c r="X1660" i="17"/>
  <c r="AG1660" i="17"/>
  <c r="AH1660" i="17"/>
  <c r="AF1660" i="17" s="1"/>
  <c r="AA1660" i="17"/>
  <c r="AB1660" i="17"/>
  <c r="Z1660" i="17" s="1"/>
  <c r="S1669" i="17"/>
  <c r="V1661" i="17"/>
  <c r="T1661" i="17" s="1"/>
  <c r="U1662" i="17" s="1"/>
  <c r="AB1661" i="17" l="1"/>
  <c r="Z1661" i="17" s="1"/>
  <c r="AA1661" i="17"/>
  <c r="AH1661" i="17"/>
  <c r="AF1661" i="17" s="1"/>
  <c r="AG1661" i="17"/>
  <c r="Y1661" i="17"/>
  <c r="W1661" i="17" s="1"/>
  <c r="X1661" i="17"/>
  <c r="AD1661" i="17"/>
  <c r="AE1661" i="17"/>
  <c r="AC1661" i="17" s="1"/>
  <c r="S1670" i="17"/>
  <c r="V1662" i="17"/>
  <c r="T1662" i="17" s="1"/>
  <c r="U1663" i="17" s="1"/>
  <c r="AD1662" i="17" l="1"/>
  <c r="AE1662" i="17"/>
  <c r="AC1662" i="17" s="1"/>
  <c r="Y1662" i="17"/>
  <c r="W1662" i="17" s="1"/>
  <c r="X1662" i="17"/>
  <c r="AG1662" i="17"/>
  <c r="AH1662" i="17"/>
  <c r="AF1662" i="17" s="1"/>
  <c r="AB1662" i="17"/>
  <c r="Z1662" i="17" s="1"/>
  <c r="AA1662" i="17"/>
  <c r="S1671" i="17"/>
  <c r="V1663" i="17"/>
  <c r="T1663" i="17" s="1"/>
  <c r="U1664" i="17" s="1"/>
  <c r="AB1663" i="17" l="1"/>
  <c r="Z1663" i="17" s="1"/>
  <c r="AA1663" i="17"/>
  <c r="AG1663" i="17"/>
  <c r="AH1663" i="17"/>
  <c r="AF1663" i="17" s="1"/>
  <c r="X1663" i="17"/>
  <c r="Y1663" i="17"/>
  <c r="W1663" i="17" s="1"/>
  <c r="AE1663" i="17"/>
  <c r="AC1663" i="17" s="1"/>
  <c r="AD1663" i="17"/>
  <c r="S1672" i="17"/>
  <c r="V1664" i="17"/>
  <c r="T1664" i="17" s="1"/>
  <c r="U1665" i="17" s="1"/>
  <c r="AD1664" i="17" l="1"/>
  <c r="AE1664" i="17"/>
  <c r="AC1664" i="17" s="1"/>
  <c r="Y1664" i="17"/>
  <c r="W1664" i="17" s="1"/>
  <c r="X1664" i="17"/>
  <c r="AG1664" i="17"/>
  <c r="AH1664" i="17"/>
  <c r="AF1664" i="17" s="1"/>
  <c r="AB1664" i="17"/>
  <c r="Z1664" i="17" s="1"/>
  <c r="AA1664" i="17"/>
  <c r="S1673" i="17"/>
  <c r="V1665" i="17"/>
  <c r="T1665" i="17" s="1"/>
  <c r="U1666" i="17" s="1"/>
  <c r="AB1665" i="17" l="1"/>
  <c r="Z1665" i="17" s="1"/>
  <c r="AA1665" i="17"/>
  <c r="AH1665" i="17"/>
  <c r="AF1665" i="17" s="1"/>
  <c r="AG1665" i="17"/>
  <c r="Y1665" i="17"/>
  <c r="W1665" i="17" s="1"/>
  <c r="X1665" i="17"/>
  <c r="AE1665" i="17"/>
  <c r="AC1665" i="17" s="1"/>
  <c r="AD1665" i="17"/>
  <c r="S1674" i="17"/>
  <c r="V1666" i="17"/>
  <c r="T1666" i="17" s="1"/>
  <c r="U1667" i="17" s="1"/>
  <c r="AD1666" i="17" l="1"/>
  <c r="AE1666" i="17"/>
  <c r="AC1666" i="17" s="1"/>
  <c r="Y1666" i="17"/>
  <c r="W1666" i="17" s="1"/>
  <c r="X1666" i="17"/>
  <c r="AG1666" i="17"/>
  <c r="AH1666" i="17"/>
  <c r="AF1666" i="17" s="1"/>
  <c r="AA1666" i="17"/>
  <c r="AB1666" i="17"/>
  <c r="Z1666" i="17" s="1"/>
  <c r="S1675" i="17"/>
  <c r="V1667" i="17"/>
  <c r="T1667" i="17" s="1"/>
  <c r="U1668" i="17" s="1"/>
  <c r="AB1667" i="17" l="1"/>
  <c r="Z1667" i="17" s="1"/>
  <c r="AA1667" i="17"/>
  <c r="AG1667" i="17"/>
  <c r="AH1667" i="17"/>
  <c r="AF1667" i="17" s="1"/>
  <c r="Y1667" i="17"/>
  <c r="W1667" i="17" s="1"/>
  <c r="X1667" i="17"/>
  <c r="AE1667" i="17"/>
  <c r="AC1667" i="17" s="1"/>
  <c r="AD1667" i="17"/>
  <c r="S1676" i="17"/>
  <c r="V1668" i="17"/>
  <c r="T1668" i="17" s="1"/>
  <c r="U1669" i="17" s="1"/>
  <c r="AE1668" i="17" l="1"/>
  <c r="AC1668" i="17" s="1"/>
  <c r="AD1668" i="17"/>
  <c r="Y1668" i="17"/>
  <c r="W1668" i="17" s="1"/>
  <c r="X1668" i="17"/>
  <c r="AH1668" i="17"/>
  <c r="AF1668" i="17" s="1"/>
  <c r="AG1668" i="17"/>
  <c r="AA1668" i="17"/>
  <c r="AB1668" i="17"/>
  <c r="Z1668" i="17" s="1"/>
  <c r="S1677" i="17"/>
  <c r="V1669" i="17"/>
  <c r="T1669" i="17" s="1"/>
  <c r="U1670" i="17" s="1"/>
  <c r="AB1669" i="17" l="1"/>
  <c r="Z1669" i="17" s="1"/>
  <c r="AA1669" i="17"/>
  <c r="AG1669" i="17"/>
  <c r="AH1669" i="17"/>
  <c r="AF1669" i="17" s="1"/>
  <c r="X1669" i="17"/>
  <c r="Y1669" i="17"/>
  <c r="W1669" i="17" s="1"/>
  <c r="AE1669" i="17"/>
  <c r="AC1669" i="17" s="1"/>
  <c r="AD1669" i="17"/>
  <c r="S1678" i="17"/>
  <c r="V1670" i="17"/>
  <c r="T1670" i="17" s="1"/>
  <c r="U1671" i="17" s="1"/>
  <c r="AD1670" i="17" l="1"/>
  <c r="AE1670" i="17"/>
  <c r="AC1670" i="17" s="1"/>
  <c r="Y1670" i="17"/>
  <c r="W1670" i="17" s="1"/>
  <c r="X1670" i="17"/>
  <c r="AG1670" i="17"/>
  <c r="AH1670" i="17"/>
  <c r="AF1670" i="17" s="1"/>
  <c r="AB1670" i="17"/>
  <c r="Z1670" i="17" s="1"/>
  <c r="AA1670" i="17"/>
  <c r="S1679" i="17"/>
  <c r="V1671" i="17"/>
  <c r="T1671" i="17" s="1"/>
  <c r="U1672" i="17" s="1"/>
  <c r="AB1671" i="17" l="1"/>
  <c r="Z1671" i="17" s="1"/>
  <c r="AA1671" i="17"/>
  <c r="AG1671" i="17"/>
  <c r="AH1671" i="17"/>
  <c r="AF1671" i="17" s="1"/>
  <c r="X1671" i="17"/>
  <c r="Y1671" i="17"/>
  <c r="W1671" i="17" s="1"/>
  <c r="AD1671" i="17"/>
  <c r="AE1671" i="17"/>
  <c r="AC1671" i="17" s="1"/>
  <c r="S1680" i="17"/>
  <c r="V1672" i="17"/>
  <c r="T1672" i="17" s="1"/>
  <c r="U1673" i="17" s="1"/>
  <c r="AD1672" i="17" l="1"/>
  <c r="AE1672" i="17"/>
  <c r="AC1672" i="17" s="1"/>
  <c r="Y1672" i="17"/>
  <c r="W1672" i="17" s="1"/>
  <c r="X1672" i="17"/>
  <c r="AH1672" i="17"/>
  <c r="AF1672" i="17" s="1"/>
  <c r="AG1672" i="17"/>
  <c r="AA1672" i="17"/>
  <c r="AB1672" i="17"/>
  <c r="Z1672" i="17" s="1"/>
  <c r="S1681" i="17"/>
  <c r="V1673" i="17"/>
  <c r="T1673" i="17" s="1"/>
  <c r="U1674" i="17" s="1"/>
  <c r="AB1673" i="17" l="1"/>
  <c r="Z1673" i="17" s="1"/>
  <c r="AA1673" i="17"/>
  <c r="AH1673" i="17"/>
  <c r="AF1673" i="17" s="1"/>
  <c r="AG1673" i="17"/>
  <c r="X1673" i="17"/>
  <c r="Y1673" i="17"/>
  <c r="W1673" i="17" s="1"/>
  <c r="AD1673" i="17"/>
  <c r="AE1673" i="17"/>
  <c r="AC1673" i="17" s="1"/>
  <c r="S1682" i="17"/>
  <c r="V1674" i="17"/>
  <c r="T1674" i="17" s="1"/>
  <c r="U1675" i="17" s="1"/>
  <c r="AD1674" i="17" l="1"/>
  <c r="AE1674" i="17"/>
  <c r="AC1674" i="17" s="1"/>
  <c r="Y1674" i="17"/>
  <c r="W1674" i="17" s="1"/>
  <c r="X1674" i="17"/>
  <c r="AG1674" i="17"/>
  <c r="AH1674" i="17"/>
  <c r="AF1674" i="17" s="1"/>
  <c r="AB1674" i="17"/>
  <c r="Z1674" i="17" s="1"/>
  <c r="AA1674" i="17"/>
  <c r="S1683" i="17"/>
  <c r="V1675" i="17"/>
  <c r="T1675" i="17" s="1"/>
  <c r="U1676" i="17" s="1"/>
  <c r="AB1675" i="17" l="1"/>
  <c r="Z1675" i="17" s="1"/>
  <c r="AA1675" i="17"/>
  <c r="AG1675" i="17"/>
  <c r="AH1675" i="17"/>
  <c r="AF1675" i="17" s="1"/>
  <c r="Y1675" i="17"/>
  <c r="W1675" i="17" s="1"/>
  <c r="X1675" i="17"/>
  <c r="AD1675" i="17"/>
  <c r="AE1675" i="17"/>
  <c r="AC1675" i="17" s="1"/>
  <c r="S1684" i="17"/>
  <c r="V1676" i="17"/>
  <c r="T1676" i="17" s="1"/>
  <c r="U1677" i="17" s="1"/>
  <c r="AD1676" i="17" l="1"/>
  <c r="AE1676" i="17"/>
  <c r="AC1676" i="17" s="1"/>
  <c r="Y1676" i="17"/>
  <c r="W1676" i="17" s="1"/>
  <c r="X1676" i="17"/>
  <c r="AG1676" i="17"/>
  <c r="AH1676" i="17"/>
  <c r="AF1676" i="17" s="1"/>
  <c r="AB1676" i="17"/>
  <c r="Z1676" i="17" s="1"/>
  <c r="AA1676" i="17"/>
  <c r="S1685" i="17"/>
  <c r="V1677" i="17"/>
  <c r="T1677" i="17" s="1"/>
  <c r="U1678" i="17" s="1"/>
  <c r="AA1677" i="17" l="1"/>
  <c r="AB1677" i="17"/>
  <c r="Z1677" i="17" s="1"/>
  <c r="AH1677" i="17"/>
  <c r="AF1677" i="17" s="1"/>
  <c r="AG1677" i="17"/>
  <c r="Y1677" i="17"/>
  <c r="W1677" i="17" s="1"/>
  <c r="X1677" i="17"/>
  <c r="AE1677" i="17"/>
  <c r="AC1677" i="17" s="1"/>
  <c r="AD1677" i="17"/>
  <c r="S1686" i="17"/>
  <c r="V1678" i="17"/>
  <c r="T1678" i="17" s="1"/>
  <c r="U1679" i="17" s="1"/>
  <c r="AD1678" i="17" l="1"/>
  <c r="AE1678" i="17"/>
  <c r="AC1678" i="17" s="1"/>
  <c r="Y1678" i="17"/>
  <c r="W1678" i="17" s="1"/>
  <c r="X1678" i="17"/>
  <c r="AG1678" i="17"/>
  <c r="AH1678" i="17"/>
  <c r="AF1678" i="17" s="1"/>
  <c r="AA1678" i="17"/>
  <c r="AB1678" i="17"/>
  <c r="Z1678" i="17" s="1"/>
  <c r="S1687" i="17"/>
  <c r="V1679" i="17"/>
  <c r="T1679" i="17" s="1"/>
  <c r="AB1679" i="17" l="1"/>
  <c r="Z1679" i="17" s="1"/>
  <c r="AA1679" i="17"/>
  <c r="AH1679" i="17"/>
  <c r="AF1679" i="17" s="1"/>
  <c r="AG1679" i="17"/>
  <c r="Y1679" i="17"/>
  <c r="W1679" i="17" s="1"/>
  <c r="X1679" i="17"/>
  <c r="AE1679" i="17"/>
  <c r="AC1679" i="17" s="1"/>
  <c r="AD1679" i="17"/>
  <c r="S1688" i="17"/>
  <c r="U1680" i="17"/>
  <c r="S1689" i="17" s="1"/>
  <c r="V1680" i="17"/>
  <c r="T1680" i="17" s="1"/>
  <c r="U1681" i="17" s="1"/>
  <c r="AD1680" i="17" l="1"/>
  <c r="AE1680" i="17"/>
  <c r="AC1680" i="17" s="1"/>
  <c r="Y1680" i="17"/>
  <c r="W1680" i="17" s="1"/>
  <c r="X1680" i="17"/>
  <c r="AG1680" i="17"/>
  <c r="AH1680" i="17"/>
  <c r="AF1680" i="17" s="1"/>
  <c r="AA1680" i="17"/>
  <c r="AB1680" i="17"/>
  <c r="Z1680" i="17" s="1"/>
  <c r="V1681" i="17"/>
  <c r="T1681" i="17" s="1"/>
  <c r="U1682" i="17" s="1"/>
  <c r="AH1681" i="17" l="1"/>
  <c r="AF1681" i="17" s="1"/>
  <c r="AG1681" i="17"/>
  <c r="AB1681" i="17"/>
  <c r="Z1681" i="17" s="1"/>
  <c r="AA1681" i="17"/>
  <c r="Y1681" i="17"/>
  <c r="W1681" i="17" s="1"/>
  <c r="X1681" i="17"/>
  <c r="AE1681" i="17"/>
  <c r="AC1681" i="17" s="1"/>
  <c r="AD1681" i="17"/>
  <c r="S1690" i="17"/>
  <c r="V1682" i="17"/>
  <c r="T1682" i="17" s="1"/>
  <c r="U1683" i="17" s="1"/>
  <c r="AE1682" i="17" l="1"/>
  <c r="AC1682" i="17" s="1"/>
  <c r="AD1682" i="17"/>
  <c r="Y1682" i="17"/>
  <c r="W1682" i="17" s="1"/>
  <c r="X1682" i="17"/>
  <c r="AB1682" i="17"/>
  <c r="Z1682" i="17" s="1"/>
  <c r="AA1682" i="17"/>
  <c r="AH1682" i="17"/>
  <c r="AF1682" i="17" s="1"/>
  <c r="AG1682" i="17"/>
  <c r="S1691" i="17"/>
  <c r="V1683" i="17"/>
  <c r="T1683" i="17" s="1"/>
  <c r="U1684" i="17" s="1"/>
  <c r="AH1683" i="17" l="1"/>
  <c r="AF1683" i="17" s="1"/>
  <c r="AG1683" i="17"/>
  <c r="AB1683" i="17"/>
  <c r="Z1683" i="17" s="1"/>
  <c r="AA1683" i="17"/>
  <c r="Y1683" i="17"/>
  <c r="W1683" i="17" s="1"/>
  <c r="X1683" i="17"/>
  <c r="AD1683" i="17"/>
  <c r="AE1683" i="17"/>
  <c r="AC1683" i="17" s="1"/>
  <c r="S1692" i="17"/>
  <c r="V1684" i="17"/>
  <c r="T1684" i="17" s="1"/>
  <c r="U1685" i="17" s="1"/>
  <c r="AE1684" i="17" l="1"/>
  <c r="AC1684" i="17" s="1"/>
  <c r="AD1684" i="17"/>
  <c r="Y1684" i="17"/>
  <c r="W1684" i="17" s="1"/>
  <c r="X1684" i="17"/>
  <c r="AA1684" i="17"/>
  <c r="AB1684" i="17"/>
  <c r="Z1684" i="17" s="1"/>
  <c r="AG1684" i="17"/>
  <c r="AH1684" i="17"/>
  <c r="AF1684" i="17" s="1"/>
  <c r="S1693" i="17"/>
  <c r="V1685" i="17"/>
  <c r="T1685" i="17" s="1"/>
  <c r="U1686" i="17" s="1"/>
  <c r="AH1685" i="17" l="1"/>
  <c r="AF1685" i="17" s="1"/>
  <c r="AG1685" i="17"/>
  <c r="AB1685" i="17"/>
  <c r="Z1685" i="17" s="1"/>
  <c r="AA1685" i="17"/>
  <c r="X1685" i="17"/>
  <c r="Y1685" i="17"/>
  <c r="W1685" i="17" s="1"/>
  <c r="AE1685" i="17"/>
  <c r="AC1685" i="17" s="1"/>
  <c r="AD1685" i="17"/>
  <c r="S1694" i="17"/>
  <c r="V1686" i="17"/>
  <c r="T1686" i="17" s="1"/>
  <c r="U1687" i="17" s="1"/>
  <c r="AE1686" i="17" l="1"/>
  <c r="AC1686" i="17" s="1"/>
  <c r="AD1686" i="17"/>
  <c r="Y1686" i="17"/>
  <c r="W1686" i="17" s="1"/>
  <c r="X1686" i="17"/>
  <c r="AA1686" i="17"/>
  <c r="AB1686" i="17"/>
  <c r="Z1686" i="17" s="1"/>
  <c r="AG1686" i="17"/>
  <c r="AH1686" i="17"/>
  <c r="AF1686" i="17" s="1"/>
  <c r="S1695" i="17"/>
  <c r="V1687" i="17"/>
  <c r="T1687" i="17" s="1"/>
  <c r="U1688" i="17" s="1"/>
  <c r="AH1687" i="17" l="1"/>
  <c r="AF1687" i="17" s="1"/>
  <c r="AG1687" i="17"/>
  <c r="AB1687" i="17"/>
  <c r="Z1687" i="17" s="1"/>
  <c r="AA1687" i="17"/>
  <c r="Y1687" i="17"/>
  <c r="W1687" i="17" s="1"/>
  <c r="X1687" i="17"/>
  <c r="AE1687" i="17"/>
  <c r="AC1687" i="17" s="1"/>
  <c r="AD1687" i="17"/>
  <c r="S1696" i="17"/>
  <c r="V1688" i="17"/>
  <c r="T1688" i="17" s="1"/>
  <c r="U1689" i="17" s="1"/>
  <c r="AD1688" i="17" l="1"/>
  <c r="AE1688" i="17"/>
  <c r="AC1688" i="17" s="1"/>
  <c r="Y1688" i="17"/>
  <c r="W1688" i="17" s="1"/>
  <c r="X1688" i="17"/>
  <c r="AB1688" i="17"/>
  <c r="Z1688" i="17" s="1"/>
  <c r="AA1688" i="17"/>
  <c r="AH1688" i="17"/>
  <c r="AF1688" i="17" s="1"/>
  <c r="AG1688" i="17"/>
  <c r="S1697" i="17"/>
  <c r="V1689" i="17"/>
  <c r="T1689" i="17" s="1"/>
  <c r="U1690" i="17" s="1"/>
  <c r="AH1689" i="17" l="1"/>
  <c r="AF1689" i="17" s="1"/>
  <c r="AG1689" i="17"/>
  <c r="AB1689" i="17"/>
  <c r="Z1689" i="17" s="1"/>
  <c r="AA1689" i="17"/>
  <c r="Y1689" i="17"/>
  <c r="W1689" i="17" s="1"/>
  <c r="X1689" i="17"/>
  <c r="AE1689" i="17"/>
  <c r="AC1689" i="17" s="1"/>
  <c r="AD1689" i="17"/>
  <c r="S1698" i="17"/>
  <c r="V1690" i="17"/>
  <c r="T1690" i="17" s="1"/>
  <c r="U1691" i="17" s="1"/>
  <c r="AD1690" i="17" l="1"/>
  <c r="AE1690" i="17"/>
  <c r="AC1690" i="17" s="1"/>
  <c r="Y1690" i="17"/>
  <c r="W1690" i="17" s="1"/>
  <c r="X1690" i="17"/>
  <c r="AB1690" i="17"/>
  <c r="Z1690" i="17" s="1"/>
  <c r="AA1690" i="17"/>
  <c r="AG1690" i="17"/>
  <c r="AH1690" i="17"/>
  <c r="AF1690" i="17" s="1"/>
  <c r="S1699" i="17"/>
  <c r="V1691" i="17"/>
  <c r="T1691" i="17" s="1"/>
  <c r="AH1691" i="17" l="1"/>
  <c r="AF1691" i="17" s="1"/>
  <c r="AG1691" i="17"/>
  <c r="AB1691" i="17"/>
  <c r="Z1691" i="17" s="1"/>
  <c r="AA1691" i="17"/>
  <c r="Y1691" i="17"/>
  <c r="W1691" i="17" s="1"/>
  <c r="X1691" i="17"/>
  <c r="AD1691" i="17"/>
  <c r="AE1691" i="17"/>
  <c r="AC1691" i="17" s="1"/>
  <c r="S1700" i="17"/>
  <c r="U1692" i="17"/>
  <c r="S1701" i="17" s="1"/>
  <c r="V1692" i="17"/>
  <c r="T1692" i="17" s="1"/>
  <c r="U1693" i="17" s="1"/>
  <c r="AE1692" i="17" l="1"/>
  <c r="AC1692" i="17" s="1"/>
  <c r="AD1692" i="17"/>
  <c r="Y1692" i="17"/>
  <c r="W1692" i="17" s="1"/>
  <c r="X1692" i="17"/>
  <c r="AA1692" i="17"/>
  <c r="AB1692" i="17"/>
  <c r="Z1692" i="17" s="1"/>
  <c r="AG1692" i="17"/>
  <c r="AH1692" i="17"/>
  <c r="AF1692" i="17" s="1"/>
  <c r="V1693" i="17"/>
  <c r="T1693" i="17" s="1"/>
  <c r="U1694" i="17" s="1"/>
  <c r="AB1693" i="17" l="1"/>
  <c r="Z1693" i="17" s="1"/>
  <c r="AA1693" i="17"/>
  <c r="AH1693" i="17"/>
  <c r="AF1693" i="17" s="1"/>
  <c r="AG1693" i="17"/>
  <c r="Y1693" i="17"/>
  <c r="W1693" i="17" s="1"/>
  <c r="X1693" i="17"/>
  <c r="AD1693" i="17"/>
  <c r="AE1693" i="17"/>
  <c r="AC1693" i="17" s="1"/>
  <c r="S1702" i="17"/>
  <c r="V1694" i="17"/>
  <c r="T1694" i="17" s="1"/>
  <c r="U1695" i="17" s="1"/>
  <c r="Y1694" i="17" l="1"/>
  <c r="W1694" i="17" s="1"/>
  <c r="X1694" i="17"/>
  <c r="AE1694" i="17"/>
  <c r="AC1694" i="17" s="1"/>
  <c r="AD1694" i="17"/>
  <c r="AH1694" i="17"/>
  <c r="AF1694" i="17" s="1"/>
  <c r="AG1694" i="17"/>
  <c r="AB1694" i="17"/>
  <c r="Z1694" i="17" s="1"/>
  <c r="AA1694" i="17"/>
  <c r="S1703" i="17"/>
  <c r="V1695" i="17"/>
  <c r="T1695" i="17" s="1"/>
  <c r="U1696" i="17" s="1"/>
  <c r="AB1695" i="17" l="1"/>
  <c r="Z1695" i="17" s="1"/>
  <c r="AA1695" i="17"/>
  <c r="AG1695" i="17"/>
  <c r="AH1695" i="17"/>
  <c r="AF1695" i="17" s="1"/>
  <c r="AE1695" i="17"/>
  <c r="AC1695" i="17" s="1"/>
  <c r="AD1695" i="17"/>
  <c r="X1695" i="17"/>
  <c r="Y1695" i="17"/>
  <c r="W1695" i="17" s="1"/>
  <c r="S1704" i="17"/>
  <c r="V1696" i="17"/>
  <c r="T1696" i="17" s="1"/>
  <c r="U1697" i="17" s="1"/>
  <c r="Y1696" i="17" l="1"/>
  <c r="W1696" i="17" s="1"/>
  <c r="X1696" i="17"/>
  <c r="AE1696" i="17"/>
  <c r="AC1696" i="17" s="1"/>
  <c r="AD1696" i="17"/>
  <c r="AG1696" i="17"/>
  <c r="AH1696" i="17"/>
  <c r="AF1696" i="17" s="1"/>
  <c r="AB1696" i="17"/>
  <c r="Z1696" i="17" s="1"/>
  <c r="AA1696" i="17"/>
  <c r="S1705" i="17"/>
  <c r="V1697" i="17"/>
  <c r="T1697" i="17" s="1"/>
  <c r="U1698" i="17" s="1"/>
  <c r="AB1697" i="17" l="1"/>
  <c r="Z1697" i="17" s="1"/>
  <c r="AA1697" i="17"/>
  <c r="AH1697" i="17"/>
  <c r="AF1697" i="17" s="1"/>
  <c r="AG1697" i="17"/>
  <c r="AD1697" i="17"/>
  <c r="AE1697" i="17"/>
  <c r="AC1697" i="17" s="1"/>
  <c r="Y1697" i="17"/>
  <c r="W1697" i="17" s="1"/>
  <c r="X1697" i="17"/>
  <c r="S1706" i="17"/>
  <c r="V1698" i="17"/>
  <c r="T1698" i="17" s="1"/>
  <c r="U1699" i="17" s="1"/>
  <c r="Y1698" i="17" l="1"/>
  <c r="W1698" i="17" s="1"/>
  <c r="X1698" i="17"/>
  <c r="AE1698" i="17"/>
  <c r="AC1698" i="17" s="1"/>
  <c r="AD1698" i="17"/>
  <c r="AG1698" i="17"/>
  <c r="AH1698" i="17"/>
  <c r="AF1698" i="17" s="1"/>
  <c r="AA1698" i="17"/>
  <c r="AB1698" i="17"/>
  <c r="Z1698" i="17" s="1"/>
  <c r="S1707" i="17"/>
  <c r="V1699" i="17"/>
  <c r="T1699" i="17" s="1"/>
  <c r="U1700" i="17" s="1"/>
  <c r="AB1699" i="17" l="1"/>
  <c r="Z1699" i="17" s="1"/>
  <c r="AA1699" i="17"/>
  <c r="AH1699" i="17"/>
  <c r="AF1699" i="17" s="1"/>
  <c r="AG1699" i="17"/>
  <c r="AD1699" i="17"/>
  <c r="AE1699" i="17"/>
  <c r="AC1699" i="17" s="1"/>
  <c r="Y1699" i="17"/>
  <c r="W1699" i="17" s="1"/>
  <c r="X1699" i="17"/>
  <c r="S1708" i="17"/>
  <c r="V1700" i="17"/>
  <c r="T1700" i="17" s="1"/>
  <c r="U1701" i="17" s="1"/>
  <c r="Y1700" i="17" l="1"/>
  <c r="W1700" i="17" s="1"/>
  <c r="X1700" i="17"/>
  <c r="AE1700" i="17"/>
  <c r="AC1700" i="17" s="1"/>
  <c r="AD1700" i="17"/>
  <c r="AH1700" i="17"/>
  <c r="AF1700" i="17" s="1"/>
  <c r="AG1700" i="17"/>
  <c r="AA1700" i="17"/>
  <c r="AB1700" i="17"/>
  <c r="Z1700" i="17" s="1"/>
  <c r="S1709" i="17"/>
  <c r="V1701" i="17"/>
  <c r="T1701" i="17" s="1"/>
  <c r="U1702" i="17" s="1"/>
  <c r="AB1701" i="17" l="1"/>
  <c r="Z1701" i="17" s="1"/>
  <c r="AA1701" i="17"/>
  <c r="AH1701" i="17"/>
  <c r="AF1701" i="17" s="1"/>
  <c r="AG1701" i="17"/>
  <c r="AD1701" i="17"/>
  <c r="AE1701" i="17"/>
  <c r="AC1701" i="17" s="1"/>
  <c r="Y1701" i="17"/>
  <c r="W1701" i="17" s="1"/>
  <c r="X1701" i="17"/>
  <c r="S1710" i="17"/>
  <c r="V1702" i="17"/>
  <c r="T1702" i="17" s="1"/>
  <c r="U1703" i="17" s="1"/>
  <c r="Y1702" i="17" l="1"/>
  <c r="W1702" i="17" s="1"/>
  <c r="X1702" i="17"/>
  <c r="AE1702" i="17"/>
  <c r="AC1702" i="17" s="1"/>
  <c r="AD1702" i="17"/>
  <c r="AH1702" i="17"/>
  <c r="AF1702" i="17" s="1"/>
  <c r="AG1702" i="17"/>
  <c r="AA1702" i="17"/>
  <c r="AB1702" i="17"/>
  <c r="Z1702" i="17" s="1"/>
  <c r="S1711" i="17"/>
  <c r="V1703" i="17"/>
  <c r="T1703" i="17" s="1"/>
  <c r="U1704" i="17" s="1"/>
  <c r="AB1703" i="17" l="1"/>
  <c r="Z1703" i="17" s="1"/>
  <c r="AA1703" i="17"/>
  <c r="AG1703" i="17"/>
  <c r="AH1703" i="17"/>
  <c r="AF1703" i="17" s="1"/>
  <c r="AE1703" i="17"/>
  <c r="AC1703" i="17" s="1"/>
  <c r="AD1703" i="17"/>
  <c r="X1703" i="17"/>
  <c r="Y1703" i="17"/>
  <c r="W1703" i="17" s="1"/>
  <c r="S1712" i="17"/>
  <c r="V1704" i="17"/>
  <c r="T1704" i="17" s="1"/>
  <c r="Y1704" i="17" l="1"/>
  <c r="W1704" i="17" s="1"/>
  <c r="X1704" i="17"/>
  <c r="AE1704" i="17"/>
  <c r="AC1704" i="17" s="1"/>
  <c r="AD1704" i="17"/>
  <c r="AG1704" i="17"/>
  <c r="AH1704" i="17"/>
  <c r="AF1704" i="17" s="1"/>
  <c r="AB1704" i="17"/>
  <c r="Z1704" i="17" s="1"/>
  <c r="AA1704" i="17"/>
  <c r="S1713" i="17"/>
  <c r="U1705" i="17"/>
  <c r="S1714" i="17" s="1"/>
  <c r="V1705" i="17"/>
  <c r="T1705" i="17" s="1"/>
  <c r="AG1705" i="17" l="1"/>
  <c r="AH1705" i="17"/>
  <c r="AF1705" i="17" s="1"/>
  <c r="AB1705" i="17"/>
  <c r="Z1705" i="17" s="1"/>
  <c r="AA1705" i="17"/>
  <c r="AE1705" i="17"/>
  <c r="AC1705" i="17" s="1"/>
  <c r="AD1705" i="17"/>
  <c r="X1705" i="17"/>
  <c r="Y1705" i="17"/>
  <c r="W1705" i="17" s="1"/>
  <c r="U1706" i="17"/>
  <c r="S1715" i="17" s="1"/>
  <c r="V1706" i="17"/>
  <c r="T1706" i="17" s="1"/>
  <c r="U1707" i="17" s="1"/>
  <c r="Y1706" i="17" l="1"/>
  <c r="W1706" i="17" s="1"/>
  <c r="X1706" i="17"/>
  <c r="AE1706" i="17"/>
  <c r="AC1706" i="17" s="1"/>
  <c r="AD1706" i="17"/>
  <c r="AA1706" i="17"/>
  <c r="AB1706" i="17"/>
  <c r="Z1706" i="17" s="1"/>
  <c r="AH1706" i="17"/>
  <c r="AF1706" i="17" s="1"/>
  <c r="AG1706" i="17"/>
  <c r="V1707" i="17"/>
  <c r="T1707" i="17" s="1"/>
  <c r="U1708" i="17" s="1"/>
  <c r="AB1707" i="17" l="1"/>
  <c r="Z1707" i="17" s="1"/>
  <c r="AA1707" i="17"/>
  <c r="AH1707" i="17"/>
  <c r="AF1707" i="17" s="1"/>
  <c r="AG1707" i="17"/>
  <c r="AE1707" i="17"/>
  <c r="AC1707" i="17" s="1"/>
  <c r="AD1707" i="17"/>
  <c r="X1707" i="17"/>
  <c r="Y1707" i="17"/>
  <c r="W1707" i="17" s="1"/>
  <c r="S1716" i="17"/>
  <c r="V1708" i="17"/>
  <c r="T1708" i="17" s="1"/>
  <c r="U1709" i="17" s="1"/>
  <c r="Y1708" i="17" l="1"/>
  <c r="W1708" i="17" s="1"/>
  <c r="X1708" i="17"/>
  <c r="AE1708" i="17"/>
  <c r="AC1708" i="17" s="1"/>
  <c r="AD1708" i="17"/>
  <c r="AG1708" i="17"/>
  <c r="AH1708" i="17"/>
  <c r="AF1708" i="17" s="1"/>
  <c r="AB1708" i="17"/>
  <c r="Z1708" i="17" s="1"/>
  <c r="AA1708" i="17"/>
  <c r="S1717" i="17"/>
  <c r="V1709" i="17"/>
  <c r="T1709" i="17" s="1"/>
  <c r="U1710" i="17" s="1"/>
  <c r="AG1709" i="17" l="1"/>
  <c r="AH1709" i="17"/>
  <c r="AF1709" i="17" s="1"/>
  <c r="AB1709" i="17"/>
  <c r="Z1709" i="17" s="1"/>
  <c r="AA1709" i="17"/>
  <c r="AD1709" i="17"/>
  <c r="AE1709" i="17"/>
  <c r="AC1709" i="17" s="1"/>
  <c r="X1709" i="17"/>
  <c r="Y1709" i="17"/>
  <c r="W1709" i="17" s="1"/>
  <c r="S1718" i="17"/>
  <c r="V1710" i="17"/>
  <c r="T1710" i="17" s="1"/>
  <c r="U1711" i="17" s="1"/>
  <c r="Y1710" i="17" l="1"/>
  <c r="W1710" i="17" s="1"/>
  <c r="X1710" i="17"/>
  <c r="AE1710" i="17"/>
  <c r="AC1710" i="17" s="1"/>
  <c r="AD1710" i="17"/>
  <c r="AA1710" i="17"/>
  <c r="AB1710" i="17"/>
  <c r="Z1710" i="17" s="1"/>
  <c r="AH1710" i="17"/>
  <c r="AF1710" i="17" s="1"/>
  <c r="AG1710" i="17"/>
  <c r="S1719" i="17"/>
  <c r="V1711" i="17"/>
  <c r="T1711" i="17" s="1"/>
  <c r="AG1711" i="17" l="1"/>
  <c r="AH1711" i="17"/>
  <c r="AF1711" i="17" s="1"/>
  <c r="AB1711" i="17"/>
  <c r="Z1711" i="17" s="1"/>
  <c r="AA1711" i="17"/>
  <c r="AD1711" i="17"/>
  <c r="AE1711" i="17"/>
  <c r="AC1711" i="17" s="1"/>
  <c r="Y1711" i="17"/>
  <c r="W1711" i="17" s="1"/>
  <c r="X1711" i="17"/>
  <c r="S1720" i="17"/>
  <c r="U1712" i="17"/>
  <c r="S1721" i="17" s="1"/>
  <c r="V1712" i="17"/>
  <c r="T1712" i="17" s="1"/>
  <c r="U1713" i="17" s="1"/>
  <c r="Y1712" i="17" l="1"/>
  <c r="W1712" i="17" s="1"/>
  <c r="X1712" i="17"/>
  <c r="AE1712" i="17"/>
  <c r="AC1712" i="17" s="1"/>
  <c r="AD1712" i="17"/>
  <c r="AA1712" i="17"/>
  <c r="AB1712" i="17"/>
  <c r="Z1712" i="17" s="1"/>
  <c r="AH1712" i="17"/>
  <c r="AF1712" i="17" s="1"/>
  <c r="AG1712" i="17"/>
  <c r="V1713" i="17"/>
  <c r="T1713" i="17" s="1"/>
  <c r="U1714" i="17" s="1"/>
  <c r="AB1713" i="17" l="1"/>
  <c r="Z1713" i="17" s="1"/>
  <c r="AA1713" i="17"/>
  <c r="AH1713" i="17"/>
  <c r="AF1713" i="17" s="1"/>
  <c r="AG1713" i="17"/>
  <c r="AD1713" i="17"/>
  <c r="AE1713" i="17"/>
  <c r="AC1713" i="17" s="1"/>
  <c r="X1713" i="17"/>
  <c r="Y1713" i="17"/>
  <c r="W1713" i="17" s="1"/>
  <c r="S1722" i="17"/>
  <c r="V1714" i="17"/>
  <c r="T1714" i="17" s="1"/>
  <c r="U1715" i="17" s="1"/>
  <c r="Y1714" i="17" l="1"/>
  <c r="W1714" i="17" s="1"/>
  <c r="X1714" i="17"/>
  <c r="AE1714" i="17"/>
  <c r="AC1714" i="17" s="1"/>
  <c r="AD1714" i="17"/>
  <c r="AH1714" i="17"/>
  <c r="AF1714" i="17" s="1"/>
  <c r="AG1714" i="17"/>
  <c r="AB1714" i="17"/>
  <c r="Z1714" i="17" s="1"/>
  <c r="AA1714" i="17"/>
  <c r="S1723" i="17"/>
  <c r="V1715" i="17"/>
  <c r="T1715" i="17" s="1"/>
  <c r="U1716" i="17" s="1"/>
  <c r="AB1715" i="17" l="1"/>
  <c r="Z1715" i="17" s="1"/>
  <c r="AA1715" i="17"/>
  <c r="AG1715" i="17"/>
  <c r="AH1715" i="17"/>
  <c r="AF1715" i="17" s="1"/>
  <c r="AE1715" i="17"/>
  <c r="AC1715" i="17" s="1"/>
  <c r="AD1715" i="17"/>
  <c r="X1715" i="17"/>
  <c r="Y1715" i="17"/>
  <c r="W1715" i="17" s="1"/>
  <c r="S1724" i="17"/>
  <c r="V1716" i="17"/>
  <c r="T1716" i="17" s="1"/>
  <c r="U1717" i="17" s="1"/>
  <c r="Y1716" i="17" l="1"/>
  <c r="W1716" i="17" s="1"/>
  <c r="X1716" i="17"/>
  <c r="AD1716" i="17"/>
  <c r="AE1716" i="17"/>
  <c r="AC1716" i="17" s="1"/>
  <c r="AG1716" i="17"/>
  <c r="AH1716" i="17"/>
  <c r="AF1716" i="17" s="1"/>
  <c r="AA1716" i="17"/>
  <c r="AB1716" i="17"/>
  <c r="Z1716" i="17" s="1"/>
  <c r="S1725" i="17"/>
  <c r="V1717" i="17"/>
  <c r="T1717" i="17" s="1"/>
  <c r="U1718" i="17" s="1"/>
  <c r="AB1717" i="17" l="1"/>
  <c r="Z1717" i="17" s="1"/>
  <c r="AA1717" i="17"/>
  <c r="AH1717" i="17"/>
  <c r="AF1717" i="17" s="1"/>
  <c r="AG1717" i="17"/>
  <c r="AE1717" i="17"/>
  <c r="AC1717" i="17" s="1"/>
  <c r="AD1717" i="17"/>
  <c r="X1717" i="17"/>
  <c r="Y1717" i="17"/>
  <c r="W1717" i="17" s="1"/>
  <c r="S1726" i="17"/>
  <c r="V1718" i="17"/>
  <c r="T1718" i="17" s="1"/>
  <c r="U1719" i="17" s="1"/>
  <c r="Y1718" i="17" l="1"/>
  <c r="W1718" i="17" s="1"/>
  <c r="X1718" i="17"/>
  <c r="AE1718" i="17"/>
  <c r="AC1718" i="17" s="1"/>
  <c r="AD1718" i="17"/>
  <c r="AG1718" i="17"/>
  <c r="AH1718" i="17"/>
  <c r="AF1718" i="17" s="1"/>
  <c r="AA1718" i="17"/>
  <c r="AB1718" i="17"/>
  <c r="Z1718" i="17" s="1"/>
  <c r="S1727" i="17"/>
  <c r="V1719" i="17"/>
  <c r="T1719" i="17" s="1"/>
  <c r="U1720" i="17" s="1"/>
  <c r="AB1719" i="17" l="1"/>
  <c r="Z1719" i="17" s="1"/>
  <c r="AA1719" i="17"/>
  <c r="AG1719" i="17"/>
  <c r="AH1719" i="17"/>
  <c r="AF1719" i="17" s="1"/>
  <c r="AE1719" i="17"/>
  <c r="AC1719" i="17" s="1"/>
  <c r="AD1719" i="17"/>
  <c r="X1719" i="17"/>
  <c r="Y1719" i="17"/>
  <c r="W1719" i="17" s="1"/>
  <c r="S1728" i="17"/>
  <c r="V1720" i="17"/>
  <c r="T1720" i="17" s="1"/>
  <c r="U1721" i="17" s="1"/>
  <c r="Y1720" i="17" l="1"/>
  <c r="W1720" i="17" s="1"/>
  <c r="X1720" i="17"/>
  <c r="AE1720" i="17"/>
  <c r="AC1720" i="17" s="1"/>
  <c r="AD1720" i="17"/>
  <c r="AG1720" i="17"/>
  <c r="AH1720" i="17"/>
  <c r="AF1720" i="17" s="1"/>
  <c r="AA1720" i="17"/>
  <c r="AB1720" i="17"/>
  <c r="Z1720" i="17" s="1"/>
  <c r="S1729" i="17"/>
  <c r="V1721" i="17"/>
  <c r="T1721" i="17" s="1"/>
  <c r="U1722" i="17" s="1"/>
  <c r="AB1721" i="17" l="1"/>
  <c r="Z1721" i="17" s="1"/>
  <c r="AA1721" i="17"/>
  <c r="AH1721" i="17"/>
  <c r="AF1721" i="17" s="1"/>
  <c r="AG1721" i="17"/>
  <c r="AE1721" i="17"/>
  <c r="AC1721" i="17" s="1"/>
  <c r="AD1721" i="17"/>
  <c r="X1721" i="17"/>
  <c r="Y1721" i="17"/>
  <c r="W1721" i="17" s="1"/>
  <c r="S1730" i="17"/>
  <c r="V1722" i="17"/>
  <c r="T1722" i="17" s="1"/>
  <c r="U1723" i="17" s="1"/>
  <c r="Y1722" i="17" l="1"/>
  <c r="W1722" i="17" s="1"/>
  <c r="X1722" i="17"/>
  <c r="AE1722" i="17"/>
  <c r="AC1722" i="17" s="1"/>
  <c r="AD1722" i="17"/>
  <c r="AH1722" i="17"/>
  <c r="AF1722" i="17" s="1"/>
  <c r="AG1722" i="17"/>
  <c r="AA1722" i="17"/>
  <c r="AB1722" i="17"/>
  <c r="Z1722" i="17" s="1"/>
  <c r="S1731" i="17"/>
  <c r="V1723" i="17"/>
  <c r="T1723" i="17" s="1"/>
  <c r="U1724" i="17" s="1"/>
  <c r="AB1723" i="17" l="1"/>
  <c r="Z1723" i="17" s="1"/>
  <c r="AA1723" i="17"/>
  <c r="AH1723" i="17"/>
  <c r="AF1723" i="17" s="1"/>
  <c r="AG1723" i="17"/>
  <c r="AD1723" i="17"/>
  <c r="AE1723" i="17"/>
  <c r="AC1723" i="17" s="1"/>
  <c r="X1723" i="17"/>
  <c r="Y1723" i="17"/>
  <c r="W1723" i="17" s="1"/>
  <c r="S1732" i="17"/>
  <c r="V1724" i="17"/>
  <c r="T1724" i="17" s="1"/>
  <c r="U1725" i="17" s="1"/>
  <c r="AD1724" i="17" l="1"/>
  <c r="AE1724" i="17"/>
  <c r="AC1724" i="17" s="1"/>
  <c r="Y1724" i="17"/>
  <c r="W1724" i="17" s="1"/>
  <c r="X1724" i="17"/>
  <c r="AG1724" i="17"/>
  <c r="AH1724" i="17"/>
  <c r="AF1724" i="17" s="1"/>
  <c r="AA1724" i="17"/>
  <c r="AB1724" i="17"/>
  <c r="Z1724" i="17" s="1"/>
  <c r="S1733" i="17"/>
  <c r="V1725" i="17"/>
  <c r="T1725" i="17" s="1"/>
  <c r="U1726" i="17" s="1"/>
  <c r="AB1725" i="17" l="1"/>
  <c r="Z1725" i="17" s="1"/>
  <c r="AA1725" i="17"/>
  <c r="AG1725" i="17"/>
  <c r="AH1725" i="17"/>
  <c r="AF1725" i="17" s="1"/>
  <c r="X1725" i="17"/>
  <c r="Y1725" i="17"/>
  <c r="W1725" i="17" s="1"/>
  <c r="AD1725" i="17"/>
  <c r="AE1725" i="17"/>
  <c r="AC1725" i="17" s="1"/>
  <c r="S1734" i="17"/>
  <c r="V1726" i="17"/>
  <c r="T1726" i="17" s="1"/>
  <c r="U1727" i="17" s="1"/>
  <c r="AE1726" i="17" l="1"/>
  <c r="AC1726" i="17" s="1"/>
  <c r="AD1726" i="17"/>
  <c r="Y1726" i="17"/>
  <c r="W1726" i="17" s="1"/>
  <c r="X1726" i="17"/>
  <c r="AH1726" i="17"/>
  <c r="AF1726" i="17" s="1"/>
  <c r="AG1726" i="17"/>
  <c r="AA1726" i="17"/>
  <c r="AB1726" i="17"/>
  <c r="Z1726" i="17" s="1"/>
  <c r="S1735" i="17"/>
  <c r="V1727" i="17"/>
  <c r="T1727" i="17" s="1"/>
  <c r="U1728" i="17" s="1"/>
  <c r="AB1727" i="17" l="1"/>
  <c r="Z1727" i="17" s="1"/>
  <c r="AA1727" i="17"/>
  <c r="AG1727" i="17"/>
  <c r="AH1727" i="17"/>
  <c r="AF1727" i="17" s="1"/>
  <c r="X1727" i="17"/>
  <c r="Y1727" i="17"/>
  <c r="W1727" i="17" s="1"/>
  <c r="AE1727" i="17"/>
  <c r="AC1727" i="17" s="1"/>
  <c r="AD1727" i="17"/>
  <c r="S1736" i="17"/>
  <c r="V1728" i="17"/>
  <c r="T1728" i="17" s="1"/>
  <c r="U1729" i="17" s="1"/>
  <c r="AE1728" i="17" l="1"/>
  <c r="AC1728" i="17" s="1"/>
  <c r="AD1728" i="17"/>
  <c r="X1728" i="17"/>
  <c r="Y1728" i="17"/>
  <c r="W1728" i="17" s="1"/>
  <c r="AG1728" i="17"/>
  <c r="AH1728" i="17"/>
  <c r="AF1728" i="17" s="1"/>
  <c r="AA1728" i="17"/>
  <c r="AB1728" i="17"/>
  <c r="Z1728" i="17" s="1"/>
  <c r="S1737" i="17"/>
  <c r="V1729" i="17"/>
  <c r="T1729" i="17" s="1"/>
  <c r="U1730" i="17" s="1"/>
  <c r="AB1729" i="17" l="1"/>
  <c r="Z1729" i="17" s="1"/>
  <c r="AA1729" i="17"/>
  <c r="AH1729" i="17"/>
  <c r="AF1729" i="17" s="1"/>
  <c r="AG1729" i="17"/>
  <c r="X1729" i="17"/>
  <c r="Y1729" i="17"/>
  <c r="W1729" i="17" s="1"/>
  <c r="AE1729" i="17"/>
  <c r="AC1729" i="17" s="1"/>
  <c r="AD1729" i="17"/>
  <c r="S1738" i="17"/>
  <c r="V1730" i="17"/>
  <c r="T1730" i="17" s="1"/>
  <c r="U1731" i="17" s="1"/>
  <c r="AE1730" i="17" l="1"/>
  <c r="AC1730" i="17" s="1"/>
  <c r="AD1730" i="17"/>
  <c r="Y1730" i="17"/>
  <c r="W1730" i="17" s="1"/>
  <c r="X1730" i="17"/>
  <c r="AG1730" i="17"/>
  <c r="AH1730" i="17"/>
  <c r="AF1730" i="17" s="1"/>
  <c r="AA1730" i="17"/>
  <c r="AB1730" i="17"/>
  <c r="Z1730" i="17" s="1"/>
  <c r="S1739" i="17"/>
  <c r="V1731" i="17"/>
  <c r="T1731" i="17" s="1"/>
  <c r="U1732" i="17" s="1"/>
  <c r="AB1731" i="17" l="1"/>
  <c r="Z1731" i="17" s="1"/>
  <c r="AA1731" i="17"/>
  <c r="AG1731" i="17"/>
  <c r="AH1731" i="17"/>
  <c r="AF1731" i="17" s="1"/>
  <c r="X1731" i="17"/>
  <c r="Y1731" i="17"/>
  <c r="W1731" i="17" s="1"/>
  <c r="AE1731" i="17"/>
  <c r="AC1731" i="17" s="1"/>
  <c r="AD1731" i="17"/>
  <c r="S1740" i="17"/>
  <c r="V1732" i="17"/>
  <c r="T1732" i="17" s="1"/>
  <c r="U1733" i="17" s="1"/>
  <c r="AD1732" i="17" l="1"/>
  <c r="AE1732" i="17"/>
  <c r="AC1732" i="17" s="1"/>
  <c r="Y1732" i="17"/>
  <c r="W1732" i="17" s="1"/>
  <c r="X1732" i="17"/>
  <c r="AG1732" i="17"/>
  <c r="AH1732" i="17"/>
  <c r="AF1732" i="17" s="1"/>
  <c r="AA1732" i="17"/>
  <c r="AB1732" i="17"/>
  <c r="Z1732" i="17" s="1"/>
  <c r="S1741" i="17"/>
  <c r="V1733" i="17"/>
  <c r="T1733" i="17" s="1"/>
  <c r="U1734" i="17" s="1"/>
  <c r="AB1733" i="17" l="1"/>
  <c r="Z1733" i="17" s="1"/>
  <c r="AA1733" i="17"/>
  <c r="AG1733" i="17"/>
  <c r="AH1733" i="17"/>
  <c r="AF1733" i="17" s="1"/>
  <c r="X1733" i="17"/>
  <c r="Y1733" i="17"/>
  <c r="W1733" i="17" s="1"/>
  <c r="AD1733" i="17"/>
  <c r="AE1733" i="17"/>
  <c r="AC1733" i="17" s="1"/>
  <c r="S1742" i="17"/>
  <c r="V1734" i="17"/>
  <c r="T1734" i="17" s="1"/>
  <c r="U1735" i="17" s="1"/>
  <c r="AE1734" i="17" l="1"/>
  <c r="AC1734" i="17" s="1"/>
  <c r="AD1734" i="17"/>
  <c r="Y1734" i="17"/>
  <c r="W1734" i="17" s="1"/>
  <c r="X1734" i="17"/>
  <c r="AH1734" i="17"/>
  <c r="AF1734" i="17" s="1"/>
  <c r="AG1734" i="17"/>
  <c r="AA1734" i="17"/>
  <c r="AB1734" i="17"/>
  <c r="Z1734" i="17" s="1"/>
  <c r="S1743" i="17"/>
  <c r="V1735" i="17"/>
  <c r="T1735" i="17" s="1"/>
  <c r="U1736" i="17" s="1"/>
  <c r="AB1735" i="17" l="1"/>
  <c r="Z1735" i="17" s="1"/>
  <c r="AA1735" i="17"/>
  <c r="AH1735" i="17"/>
  <c r="AF1735" i="17" s="1"/>
  <c r="AG1735" i="17"/>
  <c r="X1735" i="17"/>
  <c r="Y1735" i="17"/>
  <c r="W1735" i="17" s="1"/>
  <c r="AE1735" i="17"/>
  <c r="AC1735" i="17" s="1"/>
  <c r="AD1735" i="17"/>
  <c r="S1744" i="17"/>
  <c r="V1736" i="17"/>
  <c r="T1736" i="17" s="1"/>
  <c r="U1737" i="17" s="1"/>
  <c r="AE1736" i="17" l="1"/>
  <c r="AC1736" i="17" s="1"/>
  <c r="AD1736" i="17"/>
  <c r="Y1736" i="17"/>
  <c r="W1736" i="17" s="1"/>
  <c r="X1736" i="17"/>
  <c r="AH1736" i="17"/>
  <c r="AF1736" i="17" s="1"/>
  <c r="AG1736" i="17"/>
  <c r="AA1736" i="17"/>
  <c r="AB1736" i="17"/>
  <c r="Z1736" i="17" s="1"/>
  <c r="S1745" i="17"/>
  <c r="V1737" i="17"/>
  <c r="T1737" i="17" s="1"/>
  <c r="U1738" i="17" s="1"/>
  <c r="AB1737" i="17" l="1"/>
  <c r="Z1737" i="17" s="1"/>
  <c r="AA1737" i="17"/>
  <c r="AG1737" i="17"/>
  <c r="AH1737" i="17"/>
  <c r="AF1737" i="17" s="1"/>
  <c r="X1737" i="17"/>
  <c r="Y1737" i="17"/>
  <c r="W1737" i="17" s="1"/>
  <c r="AD1737" i="17"/>
  <c r="AE1737" i="17"/>
  <c r="AC1737" i="17" s="1"/>
  <c r="S1746" i="17"/>
  <c r="V1738" i="17"/>
  <c r="T1738" i="17" s="1"/>
  <c r="U1739" i="17" s="1"/>
  <c r="AE1738" i="17" l="1"/>
  <c r="AC1738" i="17" s="1"/>
  <c r="AD1738" i="17"/>
  <c r="Y1738" i="17"/>
  <c r="W1738" i="17" s="1"/>
  <c r="X1738" i="17"/>
  <c r="AH1738" i="17"/>
  <c r="AF1738" i="17" s="1"/>
  <c r="AG1738" i="17"/>
  <c r="AA1738" i="17"/>
  <c r="AB1738" i="17"/>
  <c r="Z1738" i="17" s="1"/>
  <c r="S1747" i="17"/>
  <c r="V1739" i="17"/>
  <c r="T1739" i="17" s="1"/>
  <c r="U1740" i="17" s="1"/>
  <c r="AB1739" i="17" l="1"/>
  <c r="Z1739" i="17" s="1"/>
  <c r="AA1739" i="17"/>
  <c r="AG1739" i="17"/>
  <c r="AH1739" i="17"/>
  <c r="AF1739" i="17" s="1"/>
  <c r="X1739" i="17"/>
  <c r="Y1739" i="17"/>
  <c r="W1739" i="17" s="1"/>
  <c r="AE1739" i="17"/>
  <c r="AC1739" i="17" s="1"/>
  <c r="AD1739" i="17"/>
  <c r="S1748" i="17"/>
  <c r="V1740" i="17"/>
  <c r="T1740" i="17" s="1"/>
  <c r="U1741" i="17" s="1"/>
  <c r="AD1740" i="17" l="1"/>
  <c r="AE1740" i="17"/>
  <c r="AC1740" i="17" s="1"/>
  <c r="Y1740" i="17"/>
  <c r="W1740" i="17" s="1"/>
  <c r="X1740" i="17"/>
  <c r="AG1740" i="17"/>
  <c r="AH1740" i="17"/>
  <c r="AF1740" i="17" s="1"/>
  <c r="AB1740" i="17"/>
  <c r="Z1740" i="17" s="1"/>
  <c r="AA1740" i="17"/>
  <c r="S1749" i="17"/>
  <c r="V1741" i="17"/>
  <c r="T1741" i="17" s="1"/>
  <c r="U1742" i="17" s="1"/>
  <c r="AA1741" i="17" l="1"/>
  <c r="AB1741" i="17"/>
  <c r="Z1741" i="17" s="1"/>
  <c r="AG1741" i="17"/>
  <c r="AH1741" i="17"/>
  <c r="AF1741" i="17" s="1"/>
  <c r="Y1741" i="17"/>
  <c r="W1741" i="17" s="1"/>
  <c r="X1741" i="17"/>
  <c r="AD1741" i="17"/>
  <c r="AE1741" i="17"/>
  <c r="AC1741" i="17" s="1"/>
  <c r="S1750" i="17"/>
  <c r="V1742" i="17"/>
  <c r="T1742" i="17" s="1"/>
  <c r="U1743" i="17" s="1"/>
  <c r="AE1742" i="17" l="1"/>
  <c r="AC1742" i="17" s="1"/>
  <c r="AD1742" i="17"/>
  <c r="X1742" i="17"/>
  <c r="Y1742" i="17"/>
  <c r="W1742" i="17" s="1"/>
  <c r="AH1742" i="17"/>
  <c r="AF1742" i="17" s="1"/>
  <c r="AG1742" i="17"/>
  <c r="AB1742" i="17"/>
  <c r="Z1742" i="17" s="1"/>
  <c r="AA1742" i="17"/>
  <c r="S1751" i="17"/>
  <c r="V1743" i="17"/>
  <c r="T1743" i="17" s="1"/>
  <c r="U1744" i="17" s="1"/>
  <c r="AB1743" i="17" l="1"/>
  <c r="Z1743" i="17" s="1"/>
  <c r="AA1743" i="17"/>
  <c r="AH1743" i="17"/>
  <c r="AF1743" i="17" s="1"/>
  <c r="AG1743" i="17"/>
  <c r="Y1743" i="17"/>
  <c r="W1743" i="17" s="1"/>
  <c r="X1743" i="17"/>
  <c r="AD1743" i="17"/>
  <c r="AE1743" i="17"/>
  <c r="AC1743" i="17" s="1"/>
  <c r="S1752" i="17"/>
  <c r="V1744" i="17"/>
  <c r="T1744" i="17" s="1"/>
  <c r="U1745" i="17" s="1"/>
  <c r="AE1744" i="17" l="1"/>
  <c r="AC1744" i="17" s="1"/>
  <c r="AD1744" i="17"/>
  <c r="Y1744" i="17"/>
  <c r="W1744" i="17" s="1"/>
  <c r="X1744" i="17"/>
  <c r="AG1744" i="17"/>
  <c r="AH1744" i="17"/>
  <c r="AF1744" i="17" s="1"/>
  <c r="AB1744" i="17"/>
  <c r="Z1744" i="17" s="1"/>
  <c r="AA1744" i="17"/>
  <c r="S1753" i="17"/>
  <c r="V1745" i="17"/>
  <c r="T1745" i="17" s="1"/>
  <c r="U1746" i="17" s="1"/>
  <c r="AH1745" i="17" l="1"/>
  <c r="AF1745" i="17" s="1"/>
  <c r="AG1745" i="17"/>
  <c r="AB1745" i="17"/>
  <c r="Z1745" i="17" s="1"/>
  <c r="AA1745" i="17"/>
  <c r="Y1745" i="17"/>
  <c r="W1745" i="17" s="1"/>
  <c r="X1745" i="17"/>
  <c r="AD1745" i="17"/>
  <c r="AE1745" i="17"/>
  <c r="AC1745" i="17" s="1"/>
  <c r="S1754" i="17"/>
  <c r="V1746" i="17"/>
  <c r="T1746" i="17" s="1"/>
  <c r="U1747" i="17" s="1"/>
  <c r="AD1746" i="17" l="1"/>
  <c r="AE1746" i="17"/>
  <c r="AC1746" i="17" s="1"/>
  <c r="Y1746" i="17"/>
  <c r="W1746" i="17" s="1"/>
  <c r="X1746" i="17"/>
  <c r="AA1746" i="17"/>
  <c r="AB1746" i="17"/>
  <c r="Z1746" i="17" s="1"/>
  <c r="AH1746" i="17"/>
  <c r="AF1746" i="17" s="1"/>
  <c r="AG1746" i="17"/>
  <c r="S1755" i="17"/>
  <c r="V1747" i="17"/>
  <c r="S1756" i="17" s="1"/>
  <c r="AB1747" i="17" l="1"/>
  <c r="Z1747" i="17" s="1"/>
  <c r="AA1747" i="17"/>
  <c r="AG1747" i="17"/>
  <c r="AH1747" i="17"/>
  <c r="AF1747" i="17" s="1"/>
  <c r="Y1747" i="17"/>
  <c r="W1747" i="17" s="1"/>
  <c r="X1747" i="17"/>
  <c r="AE1747" i="17"/>
  <c r="AC1747" i="17" s="1"/>
  <c r="AD1747" i="17"/>
  <c r="T1747" i="17"/>
  <c r="U1748" i="17" s="1"/>
  <c r="AE1748" i="17" l="1"/>
  <c r="AC1748" i="17" s="1"/>
  <c r="AD1748" i="17"/>
  <c r="Y1748" i="17"/>
  <c r="W1748" i="17" s="1"/>
  <c r="X1748" i="17"/>
  <c r="AH1748" i="17"/>
  <c r="AF1748" i="17" s="1"/>
  <c r="AG1748" i="17"/>
  <c r="AB1748" i="17"/>
  <c r="Z1748" i="17" s="1"/>
  <c r="AA1748" i="17"/>
  <c r="V1748" i="17"/>
  <c r="T1748" i="17" s="1"/>
  <c r="U1749" i="17" s="1"/>
  <c r="AB1749" i="17" l="1"/>
  <c r="Z1749" i="17" s="1"/>
  <c r="AA1749" i="17"/>
  <c r="AH1749" i="17"/>
  <c r="AF1749" i="17" s="1"/>
  <c r="AG1749" i="17"/>
  <c r="Y1749" i="17"/>
  <c r="W1749" i="17" s="1"/>
  <c r="X1749" i="17"/>
  <c r="AD1749" i="17"/>
  <c r="AE1749" i="17"/>
  <c r="AC1749" i="17" s="1"/>
  <c r="S1757" i="17"/>
  <c r="V1749" i="17"/>
  <c r="T1749" i="17" s="1"/>
  <c r="U1750" i="17" s="1"/>
  <c r="AE1750" i="17" l="1"/>
  <c r="AC1750" i="17" s="1"/>
  <c r="AD1750" i="17"/>
  <c r="Y1750" i="17"/>
  <c r="W1750" i="17" s="1"/>
  <c r="X1750" i="17"/>
  <c r="AH1750" i="17"/>
  <c r="AF1750" i="17" s="1"/>
  <c r="AG1750" i="17"/>
  <c r="AB1750" i="17"/>
  <c r="Z1750" i="17" s="1"/>
  <c r="AA1750" i="17"/>
  <c r="S1758" i="17"/>
  <c r="V1750" i="17"/>
  <c r="T1750" i="17" s="1"/>
  <c r="U1751" i="17" s="1"/>
  <c r="AB1751" i="17" l="1"/>
  <c r="Z1751" i="17" s="1"/>
  <c r="AA1751" i="17"/>
  <c r="AG1751" i="17"/>
  <c r="AH1751" i="17"/>
  <c r="AF1751" i="17" s="1"/>
  <c r="Y1751" i="17"/>
  <c r="W1751" i="17" s="1"/>
  <c r="X1751" i="17"/>
  <c r="AD1751" i="17"/>
  <c r="AE1751" i="17"/>
  <c r="AC1751" i="17" s="1"/>
  <c r="S1759" i="17"/>
  <c r="V1751" i="17"/>
  <c r="T1751" i="17" s="1"/>
  <c r="AE1752" i="17" l="1"/>
  <c r="AC1752" i="17" s="1"/>
  <c r="AD1752" i="17"/>
  <c r="Y1752" i="17"/>
  <c r="W1752" i="17" s="1"/>
  <c r="X1752" i="17"/>
  <c r="AH1752" i="17"/>
  <c r="AF1752" i="17" s="1"/>
  <c r="AG1752" i="17"/>
  <c r="AB1752" i="17"/>
  <c r="Z1752" i="17" s="1"/>
  <c r="AA1752" i="17"/>
  <c r="S1760" i="17"/>
  <c r="U1752" i="17"/>
  <c r="S1761" i="17" s="1"/>
  <c r="V1752" i="17"/>
  <c r="T1752" i="17" s="1"/>
  <c r="AB1753" i="17" l="1"/>
  <c r="Z1753" i="17" s="1"/>
  <c r="AA1753" i="17"/>
  <c r="AH1753" i="17"/>
  <c r="AF1753" i="17" s="1"/>
  <c r="AG1753" i="17"/>
  <c r="Y1753" i="17"/>
  <c r="W1753" i="17" s="1"/>
  <c r="X1753" i="17"/>
  <c r="AD1753" i="17"/>
  <c r="AE1753" i="17"/>
  <c r="AC1753" i="17" s="1"/>
  <c r="U1753" i="17"/>
  <c r="S1762" i="17" s="1"/>
  <c r="V1753" i="17"/>
  <c r="T1753" i="17" s="1"/>
  <c r="AD1754" i="17" l="1"/>
  <c r="AE1754" i="17"/>
  <c r="AC1754" i="17" s="1"/>
  <c r="Y1754" i="17"/>
  <c r="W1754" i="17" s="1"/>
  <c r="X1754" i="17"/>
  <c r="AH1754" i="17"/>
  <c r="AF1754" i="17" s="1"/>
  <c r="AG1754" i="17"/>
  <c r="AA1754" i="17"/>
  <c r="AB1754" i="17"/>
  <c r="Z1754" i="17" s="1"/>
  <c r="U1754" i="17"/>
  <c r="S1763" i="17" s="1"/>
  <c r="V1754" i="17"/>
  <c r="T1754" i="17" s="1"/>
  <c r="U1755" i="17" s="1"/>
  <c r="AB1755" i="17" l="1"/>
  <c r="Z1755" i="17" s="1"/>
  <c r="AA1755" i="17"/>
  <c r="AG1755" i="17"/>
  <c r="AH1755" i="17"/>
  <c r="AF1755" i="17" s="1"/>
  <c r="Y1755" i="17"/>
  <c r="W1755" i="17" s="1"/>
  <c r="X1755" i="17"/>
  <c r="AE1755" i="17"/>
  <c r="AC1755" i="17" s="1"/>
  <c r="AD1755" i="17"/>
  <c r="V1755" i="17"/>
  <c r="T1755" i="17" s="1"/>
  <c r="AE1756" i="17" l="1"/>
  <c r="AC1756" i="17" s="1"/>
  <c r="AD1756" i="17"/>
  <c r="Y1756" i="17"/>
  <c r="W1756" i="17" s="1"/>
  <c r="X1756" i="17"/>
  <c r="AG1756" i="17"/>
  <c r="AH1756" i="17"/>
  <c r="AF1756" i="17" s="1"/>
  <c r="AB1756" i="17"/>
  <c r="Z1756" i="17" s="1"/>
  <c r="AA1756" i="17"/>
  <c r="S1764" i="17"/>
  <c r="U1756" i="17"/>
  <c r="S1765" i="17" s="1"/>
  <c r="V1756" i="17"/>
  <c r="T1756" i="17" s="1"/>
  <c r="AB1757" i="17" l="1"/>
  <c r="Z1757" i="17" s="1"/>
  <c r="AA1757" i="17"/>
  <c r="AH1757" i="17"/>
  <c r="AF1757" i="17" s="1"/>
  <c r="AG1757" i="17"/>
  <c r="X1757" i="17"/>
  <c r="Y1757" i="17"/>
  <c r="W1757" i="17" s="1"/>
  <c r="AE1757" i="17"/>
  <c r="AC1757" i="17" s="1"/>
  <c r="AD1757" i="17"/>
  <c r="U1757" i="17"/>
  <c r="S1766" i="17" s="1"/>
  <c r="V1757" i="17"/>
  <c r="T1757" i="17" s="1"/>
  <c r="X1758" i="17" l="1"/>
  <c r="Y1758" i="17"/>
  <c r="W1758" i="17" s="1"/>
  <c r="AE1758" i="17"/>
  <c r="AC1758" i="17" s="1"/>
  <c r="AD1758" i="17"/>
  <c r="AH1758" i="17"/>
  <c r="AF1758" i="17" s="1"/>
  <c r="AG1758" i="17"/>
  <c r="AA1758" i="17"/>
  <c r="AB1758" i="17"/>
  <c r="Z1758" i="17" s="1"/>
  <c r="U1758" i="17"/>
  <c r="S1767" i="17" s="1"/>
  <c r="V1758" i="17"/>
  <c r="T1758" i="17" s="1"/>
  <c r="U1759" i="17" s="1"/>
  <c r="AB1759" i="17" l="1"/>
  <c r="Z1759" i="17" s="1"/>
  <c r="AA1759" i="17"/>
  <c r="AH1759" i="17"/>
  <c r="AF1759" i="17" s="1"/>
  <c r="AG1759" i="17"/>
  <c r="AE1759" i="17"/>
  <c r="AC1759" i="17" s="1"/>
  <c r="AD1759" i="17"/>
  <c r="Y1759" i="17"/>
  <c r="W1759" i="17" s="1"/>
  <c r="X1759" i="17"/>
  <c r="V1759" i="17"/>
  <c r="T1759" i="17" s="1"/>
  <c r="U1760" i="17" s="1"/>
  <c r="Y1760" i="17" l="1"/>
  <c r="W1760" i="17" s="1"/>
  <c r="X1760" i="17"/>
  <c r="AE1760" i="17"/>
  <c r="AC1760" i="17" s="1"/>
  <c r="AD1760" i="17"/>
  <c r="AH1760" i="17"/>
  <c r="AF1760" i="17" s="1"/>
  <c r="AG1760" i="17"/>
  <c r="AB1760" i="17"/>
  <c r="Z1760" i="17" s="1"/>
  <c r="AA1760" i="17"/>
  <c r="S1768" i="17"/>
  <c r="V1760" i="17"/>
  <c r="T1760" i="17" s="1"/>
  <c r="AA1761" i="17" l="1"/>
  <c r="AB1761" i="17"/>
  <c r="Z1761" i="17" s="1"/>
  <c r="AH1761" i="17"/>
  <c r="AF1761" i="17" s="1"/>
  <c r="AG1761" i="17"/>
  <c r="AD1761" i="17"/>
  <c r="AE1761" i="17"/>
  <c r="AC1761" i="17" s="1"/>
  <c r="Y1761" i="17"/>
  <c r="W1761" i="17" s="1"/>
  <c r="X1761" i="17"/>
  <c r="S1769" i="17"/>
  <c r="U1761" i="17"/>
  <c r="S1770" i="17" s="1"/>
  <c r="V1761" i="17"/>
  <c r="T1761" i="17" s="1"/>
  <c r="U1762" i="17" s="1"/>
  <c r="AE1762" i="17" l="1"/>
  <c r="AC1762" i="17" s="1"/>
  <c r="AD1762" i="17"/>
  <c r="Y1762" i="17"/>
  <c r="W1762" i="17" s="1"/>
  <c r="X1762" i="17"/>
  <c r="AG1762" i="17"/>
  <c r="AH1762" i="17"/>
  <c r="AF1762" i="17" s="1"/>
  <c r="AB1762" i="17"/>
  <c r="Z1762" i="17" s="1"/>
  <c r="AA1762" i="17"/>
  <c r="V1762" i="17"/>
  <c r="T1762" i="17" s="1"/>
  <c r="V1763" i="17" s="1"/>
  <c r="U1763" i="17" l="1"/>
  <c r="S1772" i="17" s="1"/>
  <c r="AB1763" i="17"/>
  <c r="Z1763" i="17" s="1"/>
  <c r="AA1763" i="17"/>
  <c r="AG1763" i="17"/>
  <c r="AH1763" i="17"/>
  <c r="AF1763" i="17" s="1"/>
  <c r="X1763" i="17"/>
  <c r="Y1763" i="17"/>
  <c r="W1763" i="17" s="1"/>
  <c r="AE1763" i="17"/>
  <c r="AC1763" i="17" s="1"/>
  <c r="AD1763" i="17"/>
  <c r="S1771" i="17"/>
  <c r="T1763" i="17"/>
  <c r="U1764" i="17" s="1"/>
  <c r="AE1764" i="17" l="1"/>
  <c r="AC1764" i="17" s="1"/>
  <c r="AD1764" i="17"/>
  <c r="Y1764" i="17"/>
  <c r="W1764" i="17" s="1"/>
  <c r="X1764" i="17"/>
  <c r="AG1764" i="17"/>
  <c r="AH1764" i="17"/>
  <c r="AF1764" i="17" s="1"/>
  <c r="AA1764" i="17"/>
  <c r="AB1764" i="17"/>
  <c r="Z1764" i="17" s="1"/>
  <c r="V1764" i="17"/>
  <c r="T1764" i="17" s="1"/>
  <c r="U1765" i="17" s="1"/>
  <c r="AG1765" i="17" l="1"/>
  <c r="AH1765" i="17"/>
  <c r="AF1765" i="17" s="1"/>
  <c r="AA1765" i="17"/>
  <c r="AB1765" i="17"/>
  <c r="Z1765" i="17" s="1"/>
  <c r="X1765" i="17"/>
  <c r="Y1765" i="17"/>
  <c r="W1765" i="17" s="1"/>
  <c r="AD1765" i="17"/>
  <c r="AE1765" i="17"/>
  <c r="AC1765" i="17" s="1"/>
  <c r="S1773" i="17"/>
  <c r="V1765" i="17"/>
  <c r="T1765" i="17" s="1"/>
  <c r="U1766" i="17" s="1"/>
  <c r="AD1766" i="17" l="1"/>
  <c r="AE1766" i="17"/>
  <c r="AC1766" i="17" s="1"/>
  <c r="X1766" i="17"/>
  <c r="Y1766" i="17"/>
  <c r="W1766" i="17" s="1"/>
  <c r="AB1766" i="17"/>
  <c r="Z1766" i="17" s="1"/>
  <c r="AA1766" i="17"/>
  <c r="AH1766" i="17"/>
  <c r="AF1766" i="17" s="1"/>
  <c r="AG1766" i="17"/>
  <c r="S1774" i="17"/>
  <c r="V1766" i="17"/>
  <c r="T1766" i="17" s="1"/>
  <c r="U1767" i="17" s="1"/>
  <c r="AH1767" i="17" l="1"/>
  <c r="AF1767" i="17" s="1"/>
  <c r="AG1767" i="17"/>
  <c r="AB1767" i="17"/>
  <c r="Z1767" i="17" s="1"/>
  <c r="AA1767" i="17"/>
  <c r="X1767" i="17"/>
  <c r="Y1767" i="17"/>
  <c r="W1767" i="17" s="1"/>
  <c r="AE1767" i="17"/>
  <c r="AC1767" i="17" s="1"/>
  <c r="AD1767" i="17"/>
  <c r="S1775" i="17"/>
  <c r="V1767" i="17"/>
  <c r="T1767" i="17" s="1"/>
  <c r="U1768" i="17" s="1"/>
  <c r="AE1768" i="17" l="1"/>
  <c r="AC1768" i="17" s="1"/>
  <c r="AD1768" i="17"/>
  <c r="Y1768" i="17"/>
  <c r="W1768" i="17" s="1"/>
  <c r="X1768" i="17"/>
  <c r="AA1768" i="17"/>
  <c r="AB1768" i="17"/>
  <c r="Z1768" i="17" s="1"/>
  <c r="AG1768" i="17"/>
  <c r="AH1768" i="17"/>
  <c r="AF1768" i="17" s="1"/>
  <c r="S1776" i="17"/>
  <c r="V1768" i="17"/>
  <c r="T1768" i="17" s="1"/>
  <c r="U1769" i="17" s="1"/>
  <c r="AG1769" i="17" l="1"/>
  <c r="AH1769" i="17"/>
  <c r="AF1769" i="17" s="1"/>
  <c r="AB1769" i="17"/>
  <c r="Z1769" i="17" s="1"/>
  <c r="AA1769" i="17"/>
  <c r="Y1769" i="17"/>
  <c r="W1769" i="17" s="1"/>
  <c r="X1769" i="17"/>
  <c r="AE1769" i="17"/>
  <c r="AC1769" i="17" s="1"/>
  <c r="AD1769" i="17"/>
  <c r="S1777" i="17"/>
  <c r="V1769" i="17"/>
  <c r="T1769" i="17" s="1"/>
  <c r="AE1770" i="17" l="1"/>
  <c r="AC1770" i="17" s="1"/>
  <c r="AD1770" i="17"/>
  <c r="X1770" i="17"/>
  <c r="Y1770" i="17"/>
  <c r="W1770" i="17" s="1"/>
  <c r="AA1770" i="17"/>
  <c r="AB1770" i="17"/>
  <c r="Z1770" i="17" s="1"/>
  <c r="AH1770" i="17"/>
  <c r="AF1770" i="17" s="1"/>
  <c r="AG1770" i="17"/>
  <c r="S1778" i="17"/>
  <c r="U1770" i="17"/>
  <c r="S1779" i="17" s="1"/>
  <c r="V1770" i="17"/>
  <c r="T1770" i="17" s="1"/>
  <c r="AH1771" i="17" l="1"/>
  <c r="AF1771" i="17" s="1"/>
  <c r="AG1771" i="17"/>
  <c r="AB1771" i="17"/>
  <c r="Z1771" i="17" s="1"/>
  <c r="AA1771" i="17"/>
  <c r="X1771" i="17"/>
  <c r="Y1771" i="17"/>
  <c r="W1771" i="17" s="1"/>
  <c r="AE1771" i="17"/>
  <c r="AC1771" i="17" s="1"/>
  <c r="AD1771" i="17"/>
  <c r="U1771" i="17"/>
  <c r="S1780" i="17" s="1"/>
  <c r="V1771" i="17"/>
  <c r="T1771" i="17" s="1"/>
  <c r="Y1772" i="17" l="1"/>
  <c r="W1772" i="17" s="1"/>
  <c r="X1772" i="17"/>
  <c r="AE1772" i="17"/>
  <c r="AC1772" i="17" s="1"/>
  <c r="AD1772" i="17"/>
  <c r="AA1772" i="17"/>
  <c r="AB1772" i="17"/>
  <c r="Z1772" i="17" s="1"/>
  <c r="AG1772" i="17"/>
  <c r="AH1772" i="17"/>
  <c r="AF1772" i="17" s="1"/>
  <c r="U1772" i="17"/>
  <c r="S1781" i="17" s="1"/>
  <c r="V1772" i="17"/>
  <c r="T1772" i="17" s="1"/>
  <c r="U1773" i="17" s="1"/>
  <c r="AB1773" i="17" l="1"/>
  <c r="Z1773" i="17" s="1"/>
  <c r="AA1773" i="17"/>
  <c r="AG1773" i="17"/>
  <c r="AH1773" i="17"/>
  <c r="AF1773" i="17" s="1"/>
  <c r="AE1773" i="17"/>
  <c r="AC1773" i="17" s="1"/>
  <c r="AD1773" i="17"/>
  <c r="Y1773" i="17"/>
  <c r="W1773" i="17" s="1"/>
  <c r="X1773" i="17"/>
  <c r="V1773" i="17"/>
  <c r="T1773" i="17" s="1"/>
  <c r="X1774" i="17" l="1"/>
  <c r="Y1774" i="17"/>
  <c r="W1774" i="17" s="1"/>
  <c r="AE1774" i="17"/>
  <c r="AC1774" i="17" s="1"/>
  <c r="AD1774" i="17"/>
  <c r="AG1774" i="17"/>
  <c r="AH1774" i="17"/>
  <c r="AF1774" i="17" s="1"/>
  <c r="AB1774" i="17"/>
  <c r="Z1774" i="17" s="1"/>
  <c r="AA1774" i="17"/>
  <c r="S1782" i="17"/>
  <c r="U1774" i="17"/>
  <c r="S1783" i="17" s="1"/>
  <c r="V1774" i="17"/>
  <c r="T1774" i="17" s="1"/>
  <c r="U1775" i="17" s="1"/>
  <c r="AB1775" i="17" l="1"/>
  <c r="Z1775" i="17" s="1"/>
  <c r="AA1775" i="17"/>
  <c r="AG1775" i="17"/>
  <c r="AH1775" i="17"/>
  <c r="AF1775" i="17" s="1"/>
  <c r="AE1775" i="17"/>
  <c r="AC1775" i="17" s="1"/>
  <c r="AD1775" i="17"/>
  <c r="X1775" i="17"/>
  <c r="Y1775" i="17"/>
  <c r="W1775" i="17" s="1"/>
  <c r="V1775" i="17"/>
  <c r="T1775" i="17" s="1"/>
  <c r="Y1776" i="17" l="1"/>
  <c r="W1776" i="17" s="1"/>
  <c r="X1776" i="17"/>
  <c r="AE1776" i="17"/>
  <c r="AC1776" i="17" s="1"/>
  <c r="AD1776" i="17"/>
  <c r="AH1776" i="17"/>
  <c r="AF1776" i="17" s="1"/>
  <c r="AG1776" i="17"/>
  <c r="AA1776" i="17"/>
  <c r="AB1776" i="17"/>
  <c r="Z1776" i="17" s="1"/>
  <c r="S1784" i="17"/>
  <c r="V1776" i="17"/>
  <c r="T1776" i="17" s="1"/>
  <c r="U1777" i="17" s="1"/>
  <c r="U1776" i="17"/>
  <c r="S1785" i="17" s="1"/>
  <c r="AB1777" i="17" l="1"/>
  <c r="Z1777" i="17" s="1"/>
  <c r="AA1777" i="17"/>
  <c r="AH1777" i="17"/>
  <c r="AF1777" i="17" s="1"/>
  <c r="AG1777" i="17"/>
  <c r="AD1777" i="17"/>
  <c r="AE1777" i="17"/>
  <c r="AC1777" i="17" s="1"/>
  <c r="Y1777" i="17"/>
  <c r="W1777" i="17" s="1"/>
  <c r="X1777" i="17"/>
  <c r="V1777" i="17"/>
  <c r="T1777" i="17" s="1"/>
  <c r="U1778" i="17" s="1"/>
  <c r="AE1778" i="17" l="1"/>
  <c r="AC1778" i="17" s="1"/>
  <c r="AD1778" i="17"/>
  <c r="Y1778" i="17"/>
  <c r="W1778" i="17" s="1"/>
  <c r="X1778" i="17"/>
  <c r="AG1778" i="17"/>
  <c r="AH1778" i="17"/>
  <c r="AF1778" i="17" s="1"/>
  <c r="AA1778" i="17"/>
  <c r="AB1778" i="17"/>
  <c r="Z1778" i="17" s="1"/>
  <c r="S1786" i="17"/>
  <c r="V1778" i="17"/>
  <c r="T1778" i="17" s="1"/>
  <c r="AB1779" i="17" l="1"/>
  <c r="Z1779" i="17" s="1"/>
  <c r="AA1779" i="17"/>
  <c r="AH1779" i="17"/>
  <c r="AF1779" i="17" s="1"/>
  <c r="AG1779" i="17"/>
  <c r="X1779" i="17"/>
  <c r="Y1779" i="17"/>
  <c r="W1779" i="17" s="1"/>
  <c r="AD1779" i="17"/>
  <c r="AE1779" i="17"/>
  <c r="AC1779" i="17" s="1"/>
  <c r="S1787" i="17"/>
  <c r="U1779" i="17"/>
  <c r="S1788" i="17" s="1"/>
  <c r="V1779" i="17"/>
  <c r="T1779" i="17" s="1"/>
  <c r="AD1780" i="17" l="1"/>
  <c r="AE1780" i="17"/>
  <c r="AC1780" i="17" s="1"/>
  <c r="X1780" i="17"/>
  <c r="Y1780" i="17"/>
  <c r="W1780" i="17" s="1"/>
  <c r="AH1780" i="17"/>
  <c r="AF1780" i="17" s="1"/>
  <c r="AG1780" i="17"/>
  <c r="AA1780" i="17"/>
  <c r="AB1780" i="17"/>
  <c r="Z1780" i="17" s="1"/>
  <c r="U1780" i="17"/>
  <c r="S1789" i="17" s="1"/>
  <c r="V1780" i="17"/>
  <c r="T1780" i="17" s="1"/>
  <c r="U1781" i="17" s="1"/>
  <c r="AB1781" i="17" l="1"/>
  <c r="Z1781" i="17" s="1"/>
  <c r="AA1781" i="17"/>
  <c r="AH1781" i="17"/>
  <c r="AF1781" i="17" s="1"/>
  <c r="AG1781" i="17"/>
  <c r="X1781" i="17"/>
  <c r="Y1781" i="17"/>
  <c r="W1781" i="17" s="1"/>
  <c r="AD1781" i="17"/>
  <c r="AE1781" i="17"/>
  <c r="AC1781" i="17" s="1"/>
  <c r="V1781" i="17"/>
  <c r="T1781" i="17" s="1"/>
  <c r="AD1782" i="17" l="1"/>
  <c r="AE1782" i="17"/>
  <c r="AC1782" i="17" s="1"/>
  <c r="X1782" i="17"/>
  <c r="Y1782" i="17"/>
  <c r="W1782" i="17" s="1"/>
  <c r="AG1782" i="17"/>
  <c r="AH1782" i="17"/>
  <c r="AF1782" i="17" s="1"/>
  <c r="AB1782" i="17"/>
  <c r="Z1782" i="17" s="1"/>
  <c r="AA1782" i="17"/>
  <c r="S1790" i="17"/>
  <c r="U1782" i="17"/>
  <c r="S1791" i="17" s="1"/>
  <c r="V1782" i="17"/>
  <c r="T1782" i="17" s="1"/>
  <c r="U1783" i="17" s="1"/>
  <c r="AB1783" i="17" l="1"/>
  <c r="Z1783" i="17" s="1"/>
  <c r="AA1783" i="17"/>
  <c r="AH1783" i="17"/>
  <c r="AF1783" i="17" s="1"/>
  <c r="AG1783" i="17"/>
  <c r="X1783" i="17"/>
  <c r="Y1783" i="17"/>
  <c r="W1783" i="17" s="1"/>
  <c r="AE1783" i="17"/>
  <c r="AC1783" i="17" s="1"/>
  <c r="AD1783" i="17"/>
  <c r="V1783" i="17"/>
  <c r="T1783" i="17" s="1"/>
  <c r="AD1784" i="17" l="1"/>
  <c r="AE1784" i="17"/>
  <c r="AC1784" i="17" s="1"/>
  <c r="Y1784" i="17"/>
  <c r="W1784" i="17" s="1"/>
  <c r="X1784" i="17"/>
  <c r="AH1784" i="17"/>
  <c r="AF1784" i="17" s="1"/>
  <c r="AG1784" i="17"/>
  <c r="AB1784" i="17"/>
  <c r="Z1784" i="17" s="1"/>
  <c r="AA1784" i="17"/>
  <c r="S1792" i="17"/>
  <c r="U1784" i="17"/>
  <c r="S1793" i="17" s="1"/>
  <c r="V1784" i="17"/>
  <c r="T1784" i="17" s="1"/>
  <c r="AB1785" i="17" l="1"/>
  <c r="Z1785" i="17" s="1"/>
  <c r="AA1785" i="17"/>
  <c r="AG1785" i="17"/>
  <c r="AH1785" i="17"/>
  <c r="AF1785" i="17" s="1"/>
  <c r="Y1785" i="17"/>
  <c r="W1785" i="17" s="1"/>
  <c r="X1785" i="17"/>
  <c r="AE1785" i="17"/>
  <c r="AC1785" i="17" s="1"/>
  <c r="AD1785" i="17"/>
  <c r="U1785" i="17"/>
  <c r="S1794" i="17" s="1"/>
  <c r="V1785" i="17"/>
  <c r="T1785" i="17" s="1"/>
  <c r="U1786" i="17" s="1"/>
  <c r="AE1786" i="17" l="1"/>
  <c r="AC1786" i="17" s="1"/>
  <c r="AD1786" i="17"/>
  <c r="Y1786" i="17"/>
  <c r="W1786" i="17" s="1"/>
  <c r="X1786" i="17"/>
  <c r="AH1786" i="17"/>
  <c r="AF1786" i="17" s="1"/>
  <c r="AG1786" i="17"/>
  <c r="AA1786" i="17"/>
  <c r="AB1786" i="17"/>
  <c r="Z1786" i="17" s="1"/>
  <c r="V1786" i="17"/>
  <c r="T1786" i="17" s="1"/>
  <c r="AB1787" i="17" l="1"/>
  <c r="Z1787" i="17" s="1"/>
  <c r="AA1787" i="17"/>
  <c r="AG1787" i="17"/>
  <c r="AH1787" i="17"/>
  <c r="AF1787" i="17" s="1"/>
  <c r="X1787" i="17"/>
  <c r="Y1787" i="17"/>
  <c r="W1787" i="17" s="1"/>
  <c r="AE1787" i="17"/>
  <c r="AC1787" i="17" s="1"/>
  <c r="AD1787" i="17"/>
  <c r="S1795" i="17"/>
  <c r="U1787" i="17"/>
  <c r="S1796" i="17" s="1"/>
  <c r="V1787" i="17"/>
  <c r="T1787" i="17" s="1"/>
  <c r="U1788" i="17" s="1"/>
  <c r="AD1788" i="17" l="1"/>
  <c r="AE1788" i="17"/>
  <c r="AC1788" i="17" s="1"/>
  <c r="X1788" i="17"/>
  <c r="Y1788" i="17"/>
  <c r="W1788" i="17" s="1"/>
  <c r="AG1788" i="17"/>
  <c r="AH1788" i="17"/>
  <c r="AF1788" i="17" s="1"/>
  <c r="AB1788" i="17"/>
  <c r="Z1788" i="17" s="1"/>
  <c r="AA1788" i="17"/>
  <c r="V1788" i="17"/>
  <c r="T1788" i="17" s="1"/>
  <c r="U1789" i="17" s="1"/>
  <c r="AH1789" i="17" l="1"/>
  <c r="AF1789" i="17" s="1"/>
  <c r="AG1789" i="17"/>
  <c r="AB1789" i="17"/>
  <c r="Z1789" i="17" s="1"/>
  <c r="AA1789" i="17"/>
  <c r="X1789" i="17"/>
  <c r="Y1789" i="17"/>
  <c r="W1789" i="17" s="1"/>
  <c r="AD1789" i="17"/>
  <c r="AE1789" i="17"/>
  <c r="AC1789" i="17" s="1"/>
  <c r="S1797" i="17"/>
  <c r="V1789" i="17"/>
  <c r="T1789" i="17" s="1"/>
  <c r="U1790" i="17" s="1"/>
  <c r="AE1790" i="17" l="1"/>
  <c r="AC1790" i="17" s="1"/>
  <c r="AD1790" i="17"/>
  <c r="X1790" i="17"/>
  <c r="Y1790" i="17"/>
  <c r="W1790" i="17" s="1"/>
  <c r="AB1790" i="17"/>
  <c r="Z1790" i="17" s="1"/>
  <c r="AA1790" i="17"/>
  <c r="AG1790" i="17"/>
  <c r="AH1790" i="17"/>
  <c r="AF1790" i="17" s="1"/>
  <c r="S1798" i="17"/>
  <c r="V1790" i="17"/>
  <c r="T1790" i="17" s="1"/>
  <c r="U1791" i="17" s="1"/>
  <c r="AH1791" i="17" l="1"/>
  <c r="AF1791" i="17" s="1"/>
  <c r="AG1791" i="17"/>
  <c r="AB1791" i="17"/>
  <c r="Z1791" i="17" s="1"/>
  <c r="AA1791" i="17"/>
  <c r="X1791" i="17"/>
  <c r="Y1791" i="17"/>
  <c r="W1791" i="17" s="1"/>
  <c r="AE1791" i="17"/>
  <c r="AC1791" i="17" s="1"/>
  <c r="AD1791" i="17"/>
  <c r="S1799" i="17"/>
  <c r="V1791" i="17"/>
  <c r="T1791" i="17" s="1"/>
  <c r="U1792" i="17" s="1"/>
  <c r="AE1792" i="17" l="1"/>
  <c r="AC1792" i="17" s="1"/>
  <c r="AD1792" i="17"/>
  <c r="X1792" i="17"/>
  <c r="Y1792" i="17"/>
  <c r="W1792" i="17" s="1"/>
  <c r="AB1792" i="17"/>
  <c r="Z1792" i="17" s="1"/>
  <c r="AA1792" i="17"/>
  <c r="AH1792" i="17"/>
  <c r="AF1792" i="17" s="1"/>
  <c r="AG1792" i="17"/>
  <c r="S1800" i="17"/>
  <c r="V1792" i="17"/>
  <c r="T1792" i="17" s="1"/>
  <c r="U1793" i="17" s="1"/>
  <c r="X1793" i="17" l="1"/>
  <c r="Y1793" i="17"/>
  <c r="W1793" i="17" s="1"/>
  <c r="AH1793" i="17"/>
  <c r="AF1793" i="17" s="1"/>
  <c r="AG1793" i="17"/>
  <c r="AB1793" i="17"/>
  <c r="Z1793" i="17" s="1"/>
  <c r="AA1793" i="17"/>
  <c r="AD1793" i="17"/>
  <c r="AE1793" i="17"/>
  <c r="AC1793" i="17" s="1"/>
  <c r="S1801" i="17"/>
  <c r="V1793" i="17"/>
  <c r="T1793" i="17" s="1"/>
  <c r="AD1794" i="17" l="1"/>
  <c r="AE1794" i="17"/>
  <c r="AC1794" i="17" s="1"/>
  <c r="AB1794" i="17"/>
  <c r="Z1794" i="17" s="1"/>
  <c r="AA1794" i="17"/>
  <c r="AG1794" i="17"/>
  <c r="AH1794" i="17"/>
  <c r="AF1794" i="17" s="1"/>
  <c r="X1794" i="17"/>
  <c r="Y1794" i="17"/>
  <c r="W1794" i="17" s="1"/>
  <c r="S1802" i="17"/>
  <c r="U1794" i="17"/>
  <c r="S1803" i="17" s="1"/>
  <c r="V1794" i="17"/>
  <c r="T1794" i="17" s="1"/>
  <c r="U1795" i="17" s="1"/>
  <c r="X1795" i="17" l="1"/>
  <c r="Y1795" i="17"/>
  <c r="W1795" i="17" s="1"/>
  <c r="AG1795" i="17"/>
  <c r="AH1795" i="17"/>
  <c r="AF1795" i="17" s="1"/>
  <c r="AB1795" i="17"/>
  <c r="Z1795" i="17" s="1"/>
  <c r="AA1795" i="17"/>
  <c r="AD1795" i="17"/>
  <c r="AE1795" i="17"/>
  <c r="AC1795" i="17" s="1"/>
  <c r="V1795" i="17"/>
  <c r="T1795" i="17" s="1"/>
  <c r="U1796" i="17" s="1"/>
  <c r="AE1796" i="17" l="1"/>
  <c r="AC1796" i="17" s="1"/>
  <c r="AD1796" i="17"/>
  <c r="AB1796" i="17"/>
  <c r="Z1796" i="17" s="1"/>
  <c r="AA1796" i="17"/>
  <c r="AG1796" i="17"/>
  <c r="AH1796" i="17"/>
  <c r="AF1796" i="17" s="1"/>
  <c r="X1796" i="17"/>
  <c r="Y1796" i="17"/>
  <c r="W1796" i="17" s="1"/>
  <c r="S1804" i="17"/>
  <c r="V1796" i="17"/>
  <c r="T1796" i="17" s="1"/>
  <c r="Y1797" i="17" l="1"/>
  <c r="W1797" i="17" s="1"/>
  <c r="X1797" i="17"/>
  <c r="AG1797" i="17"/>
  <c r="AH1797" i="17"/>
  <c r="AF1797" i="17" s="1"/>
  <c r="AB1797" i="17"/>
  <c r="Z1797" i="17" s="1"/>
  <c r="AA1797" i="17"/>
  <c r="AE1797" i="17"/>
  <c r="AC1797" i="17" s="1"/>
  <c r="AD1797" i="17"/>
  <c r="S1805" i="17"/>
  <c r="U1797" i="17"/>
  <c r="S1806" i="17" s="1"/>
  <c r="V1797" i="17"/>
  <c r="T1797" i="17" s="1"/>
  <c r="U1798" i="17" s="1"/>
  <c r="AE1798" i="17" l="1"/>
  <c r="AC1798" i="17" s="1"/>
  <c r="AD1798" i="17"/>
  <c r="AB1798" i="17"/>
  <c r="Z1798" i="17" s="1"/>
  <c r="AA1798" i="17"/>
  <c r="AG1798" i="17"/>
  <c r="AH1798" i="17"/>
  <c r="AF1798" i="17" s="1"/>
  <c r="Y1798" i="17"/>
  <c r="W1798" i="17" s="1"/>
  <c r="X1798" i="17"/>
  <c r="V1798" i="17"/>
  <c r="T1798" i="17" s="1"/>
  <c r="X1799" i="17" l="1"/>
  <c r="Y1799" i="17"/>
  <c r="W1799" i="17" s="1"/>
  <c r="AG1799" i="17"/>
  <c r="AH1799" i="17"/>
  <c r="AF1799" i="17" s="1"/>
  <c r="AB1799" i="17"/>
  <c r="Z1799" i="17" s="1"/>
  <c r="AA1799" i="17"/>
  <c r="AE1799" i="17"/>
  <c r="AC1799" i="17" s="1"/>
  <c r="AD1799" i="17"/>
  <c r="S1807" i="17"/>
  <c r="U1799" i="17"/>
  <c r="S1808" i="17" s="1"/>
  <c r="V1799" i="17"/>
  <c r="T1799" i="17" s="1"/>
  <c r="U1800" i="17" s="1"/>
  <c r="AE1800" i="17" l="1"/>
  <c r="AC1800" i="17" s="1"/>
  <c r="AD1800" i="17"/>
  <c r="AB1800" i="17"/>
  <c r="Z1800" i="17" s="1"/>
  <c r="AA1800" i="17"/>
  <c r="AH1800" i="17"/>
  <c r="AF1800" i="17" s="1"/>
  <c r="AG1800" i="17"/>
  <c r="Y1800" i="17"/>
  <c r="W1800" i="17" s="1"/>
  <c r="X1800" i="17"/>
  <c r="V1800" i="17"/>
  <c r="T1800" i="17" s="1"/>
  <c r="U1801" i="17" s="1"/>
  <c r="X1801" i="17" l="1"/>
  <c r="Y1801" i="17"/>
  <c r="W1801" i="17" s="1"/>
  <c r="AH1801" i="17"/>
  <c r="AF1801" i="17" s="1"/>
  <c r="AG1801" i="17"/>
  <c r="AB1801" i="17"/>
  <c r="Z1801" i="17" s="1"/>
  <c r="AA1801" i="17"/>
  <c r="AE1801" i="17"/>
  <c r="AC1801" i="17" s="1"/>
  <c r="AD1801" i="17"/>
  <c r="S1809" i="17"/>
  <c r="V1801" i="17"/>
  <c r="T1801" i="17" s="1"/>
  <c r="U1802" i="17" s="1"/>
  <c r="AD1802" i="17" l="1"/>
  <c r="AE1802" i="17"/>
  <c r="AC1802" i="17" s="1"/>
  <c r="AB1802" i="17"/>
  <c r="Z1802" i="17" s="1"/>
  <c r="AA1802" i="17"/>
  <c r="AH1802" i="17"/>
  <c r="AF1802" i="17" s="1"/>
  <c r="AG1802" i="17"/>
  <c r="X1802" i="17"/>
  <c r="Y1802" i="17"/>
  <c r="W1802" i="17" s="1"/>
  <c r="S1810" i="17"/>
  <c r="V1802" i="17"/>
  <c r="T1802" i="17" s="1"/>
  <c r="U1803" i="17" s="1"/>
  <c r="Y1803" i="17" l="1"/>
  <c r="W1803" i="17" s="1"/>
  <c r="X1803" i="17"/>
  <c r="AH1803" i="17"/>
  <c r="AF1803" i="17" s="1"/>
  <c r="AG1803" i="17"/>
  <c r="AB1803" i="17"/>
  <c r="Z1803" i="17" s="1"/>
  <c r="AA1803" i="17"/>
  <c r="AE1803" i="17"/>
  <c r="AC1803" i="17" s="1"/>
  <c r="AD1803" i="17"/>
  <c r="S1811" i="17"/>
  <c r="V1803" i="17"/>
  <c r="T1803" i="17" s="1"/>
  <c r="U1804" i="17" s="1"/>
  <c r="AE1804" i="17" l="1"/>
  <c r="AC1804" i="17" s="1"/>
  <c r="AD1804" i="17"/>
  <c r="AA1804" i="17"/>
  <c r="AB1804" i="17"/>
  <c r="Z1804" i="17" s="1"/>
  <c r="AG1804" i="17"/>
  <c r="AH1804" i="17"/>
  <c r="AF1804" i="17" s="1"/>
  <c r="X1804" i="17"/>
  <c r="Y1804" i="17"/>
  <c r="W1804" i="17" s="1"/>
  <c r="S1812" i="17"/>
  <c r="V1804" i="17"/>
  <c r="T1804" i="17" s="1"/>
  <c r="X1805" i="17" l="1"/>
  <c r="Y1805" i="17"/>
  <c r="W1805" i="17" s="1"/>
  <c r="AG1805" i="17"/>
  <c r="AH1805" i="17"/>
  <c r="AF1805" i="17" s="1"/>
  <c r="AA1805" i="17"/>
  <c r="AB1805" i="17"/>
  <c r="Z1805" i="17" s="1"/>
  <c r="AD1805" i="17"/>
  <c r="AE1805" i="17"/>
  <c r="AC1805" i="17" s="1"/>
  <c r="S1813" i="17"/>
  <c r="U1805" i="17"/>
  <c r="S1814" i="17" s="1"/>
  <c r="V1805" i="17"/>
  <c r="T1805" i="17" s="1"/>
  <c r="U1806" i="17" s="1"/>
  <c r="AE1806" i="17" l="1"/>
  <c r="AC1806" i="17" s="1"/>
  <c r="AD1806" i="17"/>
  <c r="AA1806" i="17"/>
  <c r="AB1806" i="17"/>
  <c r="Z1806" i="17" s="1"/>
  <c r="AH1806" i="17"/>
  <c r="AF1806" i="17" s="1"/>
  <c r="AG1806" i="17"/>
  <c r="X1806" i="17"/>
  <c r="Y1806" i="17"/>
  <c r="W1806" i="17" s="1"/>
  <c r="V1806" i="17"/>
  <c r="T1806" i="17" s="1"/>
  <c r="Y1807" i="17" l="1"/>
  <c r="W1807" i="17" s="1"/>
  <c r="X1807" i="17"/>
  <c r="AH1807" i="17"/>
  <c r="AF1807" i="17" s="1"/>
  <c r="AG1807" i="17"/>
  <c r="AB1807" i="17"/>
  <c r="Z1807" i="17" s="1"/>
  <c r="AA1807" i="17"/>
  <c r="AE1807" i="17"/>
  <c r="AC1807" i="17" s="1"/>
  <c r="AD1807" i="17"/>
  <c r="S1815" i="17"/>
  <c r="U1807" i="17"/>
  <c r="V1807" i="17"/>
  <c r="T1807" i="17" s="1"/>
  <c r="U1808" i="17" s="1"/>
  <c r="AE1808" i="17" l="1"/>
  <c r="AC1808" i="17" s="1"/>
  <c r="AD1808" i="17"/>
  <c r="AB1808" i="17"/>
  <c r="Z1808" i="17" s="1"/>
  <c r="AA1808" i="17"/>
  <c r="AH1808" i="17"/>
  <c r="AF1808" i="17" s="1"/>
  <c r="AG1808" i="17"/>
  <c r="X1808" i="17"/>
  <c r="Y1808" i="17"/>
  <c r="W1808" i="17" s="1"/>
  <c r="S1816" i="17"/>
  <c r="V1808" i="17"/>
  <c r="T1808" i="17" s="1"/>
  <c r="Y1809" i="17" l="1"/>
  <c r="W1809" i="17" s="1"/>
  <c r="X1809" i="17"/>
  <c r="AH1809" i="17"/>
  <c r="AF1809" i="17" s="1"/>
  <c r="AG1809" i="17"/>
  <c r="AB1809" i="17"/>
  <c r="Z1809" i="17" s="1"/>
  <c r="AA1809" i="17"/>
  <c r="AD1809" i="17"/>
  <c r="AE1809" i="17"/>
  <c r="AC1809" i="17" s="1"/>
  <c r="S1817" i="17"/>
  <c r="U1809" i="17"/>
  <c r="S1818" i="17" s="1"/>
  <c r="V1809" i="17"/>
  <c r="T1809" i="17" s="1"/>
  <c r="U1810" i="17" s="1"/>
  <c r="AD1810" i="17" l="1"/>
  <c r="AE1810" i="17"/>
  <c r="AC1810" i="17" s="1"/>
  <c r="AA1810" i="17"/>
  <c r="AB1810" i="17"/>
  <c r="Z1810" i="17" s="1"/>
  <c r="AH1810" i="17"/>
  <c r="AF1810" i="17" s="1"/>
  <c r="AG1810" i="17"/>
  <c r="Y1810" i="17"/>
  <c r="W1810" i="17" s="1"/>
  <c r="X1810" i="17"/>
  <c r="V1810" i="17"/>
  <c r="T1810" i="17" s="1"/>
  <c r="Y1811" i="17" l="1"/>
  <c r="W1811" i="17" s="1"/>
  <c r="X1811" i="17"/>
  <c r="AG1811" i="17"/>
  <c r="AH1811" i="17"/>
  <c r="AF1811" i="17" s="1"/>
  <c r="AB1811" i="17"/>
  <c r="Z1811" i="17" s="1"/>
  <c r="AA1811" i="17"/>
  <c r="AD1811" i="17"/>
  <c r="AE1811" i="17"/>
  <c r="AC1811" i="17" s="1"/>
  <c r="S1819" i="17"/>
  <c r="U1811" i="17"/>
  <c r="S1820" i="17" s="1"/>
  <c r="V1811" i="17"/>
  <c r="T1811" i="17" s="1"/>
  <c r="AE1812" i="17" l="1"/>
  <c r="AC1812" i="17" s="1"/>
  <c r="AD1812" i="17"/>
  <c r="AB1812" i="17"/>
  <c r="Z1812" i="17" s="1"/>
  <c r="AA1812" i="17"/>
  <c r="AG1812" i="17"/>
  <c r="AH1812" i="17"/>
  <c r="AF1812" i="17" s="1"/>
  <c r="Y1812" i="17"/>
  <c r="W1812" i="17" s="1"/>
  <c r="X1812" i="17"/>
  <c r="V1812" i="17"/>
  <c r="T1812" i="17" s="1"/>
  <c r="U1812" i="17"/>
  <c r="S1821" i="17" s="1"/>
  <c r="Y1813" i="17" l="1"/>
  <c r="W1813" i="17" s="1"/>
  <c r="X1813" i="17"/>
  <c r="AG1813" i="17"/>
  <c r="AH1813" i="17"/>
  <c r="AF1813" i="17" s="1"/>
  <c r="AB1813" i="17"/>
  <c r="Z1813" i="17" s="1"/>
  <c r="AA1813" i="17"/>
  <c r="AE1813" i="17"/>
  <c r="AC1813" i="17" s="1"/>
  <c r="AD1813" i="17"/>
  <c r="U1813" i="17"/>
  <c r="S1822" i="17" s="1"/>
  <c r="V1813" i="17"/>
  <c r="T1813" i="17" s="1"/>
  <c r="AE1814" i="17" l="1"/>
  <c r="AC1814" i="17" s="1"/>
  <c r="AD1814" i="17"/>
  <c r="AB1814" i="17"/>
  <c r="Z1814" i="17" s="1"/>
  <c r="AA1814" i="17"/>
  <c r="AH1814" i="17"/>
  <c r="AF1814" i="17" s="1"/>
  <c r="AG1814" i="17"/>
  <c r="Y1814" i="17"/>
  <c r="W1814" i="17" s="1"/>
  <c r="X1814" i="17"/>
  <c r="U1814" i="17"/>
  <c r="S1823" i="17" s="1"/>
  <c r="V1814" i="17"/>
  <c r="T1814" i="17" s="1"/>
  <c r="U1815" i="17" s="1"/>
  <c r="X1815" i="17" l="1"/>
  <c r="Y1815" i="17"/>
  <c r="W1815" i="17" s="1"/>
  <c r="AH1815" i="17"/>
  <c r="AF1815" i="17" s="1"/>
  <c r="AG1815" i="17"/>
  <c r="AB1815" i="17"/>
  <c r="Z1815" i="17" s="1"/>
  <c r="AA1815" i="17"/>
  <c r="AE1815" i="17"/>
  <c r="AC1815" i="17" s="1"/>
  <c r="AD1815" i="17"/>
  <c r="V1815" i="17"/>
  <c r="T1815" i="17" s="1"/>
  <c r="U1816" i="17" s="1"/>
  <c r="AE1816" i="17" l="1"/>
  <c r="AC1816" i="17" s="1"/>
  <c r="AD1816" i="17"/>
  <c r="AB1816" i="17"/>
  <c r="Z1816" i="17" s="1"/>
  <c r="AA1816" i="17"/>
  <c r="AH1816" i="17"/>
  <c r="AF1816" i="17" s="1"/>
  <c r="AG1816" i="17"/>
  <c r="Y1816" i="17"/>
  <c r="W1816" i="17" s="1"/>
  <c r="X1816" i="17"/>
  <c r="S1824" i="17"/>
  <c r="V1816" i="17"/>
  <c r="T1816" i="17" s="1"/>
  <c r="U1817" i="17" s="1"/>
  <c r="Y1817" i="17" l="1"/>
  <c r="W1817" i="17" s="1"/>
  <c r="X1817" i="17"/>
  <c r="AG1817" i="17"/>
  <c r="AH1817" i="17"/>
  <c r="AF1817" i="17" s="1"/>
  <c r="AB1817" i="17"/>
  <c r="Z1817" i="17" s="1"/>
  <c r="AA1817" i="17"/>
  <c r="AE1817" i="17"/>
  <c r="AC1817" i="17" s="1"/>
  <c r="AD1817" i="17"/>
  <c r="S1825" i="17"/>
  <c r="V1817" i="17"/>
  <c r="T1817" i="17" s="1"/>
  <c r="U1818" i="17" s="1"/>
  <c r="AE1818" i="17" l="1"/>
  <c r="AC1818" i="17" s="1"/>
  <c r="AD1818" i="17"/>
  <c r="AB1818" i="17"/>
  <c r="Z1818" i="17" s="1"/>
  <c r="AA1818" i="17"/>
  <c r="AH1818" i="17"/>
  <c r="AF1818" i="17" s="1"/>
  <c r="AG1818" i="17"/>
  <c r="X1818" i="17"/>
  <c r="Y1818" i="17"/>
  <c r="W1818" i="17" s="1"/>
  <c r="S1826" i="17"/>
  <c r="V1818" i="17"/>
  <c r="T1818" i="17" s="1"/>
  <c r="Y1819" i="17" l="1"/>
  <c r="W1819" i="17" s="1"/>
  <c r="X1819" i="17"/>
  <c r="AG1819" i="17"/>
  <c r="AH1819" i="17"/>
  <c r="AF1819" i="17" s="1"/>
  <c r="AA1819" i="17"/>
  <c r="AB1819" i="17"/>
  <c r="Z1819" i="17" s="1"/>
  <c r="AD1819" i="17"/>
  <c r="AE1819" i="17"/>
  <c r="AC1819" i="17" s="1"/>
  <c r="S1827" i="17"/>
  <c r="V1819" i="17"/>
  <c r="T1819" i="17" s="1"/>
  <c r="U1819" i="17"/>
  <c r="S1828" i="17" s="1"/>
  <c r="AD1820" i="17" l="1"/>
  <c r="AE1820" i="17"/>
  <c r="AC1820" i="17" s="1"/>
  <c r="AB1820" i="17"/>
  <c r="Z1820" i="17" s="1"/>
  <c r="AA1820" i="17"/>
  <c r="AG1820" i="17"/>
  <c r="AH1820" i="17"/>
  <c r="AF1820" i="17" s="1"/>
  <c r="X1820" i="17"/>
  <c r="Y1820" i="17"/>
  <c r="W1820" i="17" s="1"/>
  <c r="U1820" i="17"/>
  <c r="S1829" i="17" s="1"/>
  <c r="V1820" i="17"/>
  <c r="T1820" i="17" s="1"/>
  <c r="Y1821" i="17" l="1"/>
  <c r="W1821" i="17" s="1"/>
  <c r="X1821" i="17"/>
  <c r="AG1821" i="17"/>
  <c r="AH1821" i="17"/>
  <c r="AF1821" i="17" s="1"/>
  <c r="AA1821" i="17"/>
  <c r="AB1821" i="17"/>
  <c r="Z1821" i="17" s="1"/>
  <c r="AE1821" i="17"/>
  <c r="AC1821" i="17" s="1"/>
  <c r="AD1821" i="17"/>
  <c r="U1821" i="17"/>
  <c r="S1830" i="17" s="1"/>
  <c r="V1821" i="17"/>
  <c r="T1821" i="17" s="1"/>
  <c r="U1822" i="17" s="1"/>
  <c r="AD1822" i="17" l="1"/>
  <c r="AE1822" i="17"/>
  <c r="AC1822" i="17" s="1"/>
  <c r="AB1822" i="17"/>
  <c r="Z1822" i="17" s="1"/>
  <c r="AA1822" i="17"/>
  <c r="AH1822" i="17"/>
  <c r="AF1822" i="17" s="1"/>
  <c r="AG1822" i="17"/>
  <c r="X1822" i="17"/>
  <c r="Y1822" i="17"/>
  <c r="W1822" i="17" s="1"/>
  <c r="V1822" i="17"/>
  <c r="T1822" i="17" s="1"/>
  <c r="U1823" i="17" s="1"/>
  <c r="X1823" i="17" l="1"/>
  <c r="Y1823" i="17"/>
  <c r="W1823" i="17" s="1"/>
  <c r="AH1823" i="17"/>
  <c r="AF1823" i="17" s="1"/>
  <c r="AG1823" i="17"/>
  <c r="AB1823" i="17"/>
  <c r="Z1823" i="17" s="1"/>
  <c r="AA1823" i="17"/>
  <c r="AD1823" i="17"/>
  <c r="AE1823" i="17"/>
  <c r="AC1823" i="17" s="1"/>
  <c r="S1831" i="17"/>
  <c r="V1823" i="17"/>
  <c r="T1823" i="17" s="1"/>
  <c r="U1824" i="17" s="1"/>
  <c r="AD1824" i="17" l="1"/>
  <c r="AE1824" i="17"/>
  <c r="AC1824" i="17" s="1"/>
  <c r="AA1824" i="17"/>
  <c r="AB1824" i="17"/>
  <c r="Z1824" i="17" s="1"/>
  <c r="AG1824" i="17"/>
  <c r="AH1824" i="17"/>
  <c r="AF1824" i="17" s="1"/>
  <c r="X1824" i="17"/>
  <c r="Y1824" i="17"/>
  <c r="W1824" i="17" s="1"/>
  <c r="S1832" i="17"/>
  <c r="V1824" i="17"/>
  <c r="T1824" i="17" s="1"/>
  <c r="U1825" i="17" s="1"/>
  <c r="AH1825" i="17" l="1"/>
  <c r="AF1825" i="17" s="1"/>
  <c r="AG1825" i="17"/>
  <c r="X1825" i="17"/>
  <c r="Y1825" i="17"/>
  <c r="W1825" i="17" s="1"/>
  <c r="AB1825" i="17"/>
  <c r="Z1825" i="17" s="1"/>
  <c r="AA1825" i="17"/>
  <c r="AE1825" i="17"/>
  <c r="AC1825" i="17" s="1"/>
  <c r="AD1825" i="17"/>
  <c r="S1833" i="17"/>
  <c r="V1825" i="17"/>
  <c r="T1825" i="17" s="1"/>
  <c r="U1826" i="17" s="1"/>
  <c r="AE1826" i="17" l="1"/>
  <c r="AC1826" i="17" s="1"/>
  <c r="AD1826" i="17"/>
  <c r="AB1826" i="17"/>
  <c r="Z1826" i="17" s="1"/>
  <c r="AA1826" i="17"/>
  <c r="X1826" i="17"/>
  <c r="Y1826" i="17"/>
  <c r="W1826" i="17" s="1"/>
  <c r="AH1826" i="17"/>
  <c r="AF1826" i="17" s="1"/>
  <c r="AG1826" i="17"/>
  <c r="S1834" i="17"/>
  <c r="V1826" i="17"/>
  <c r="T1826" i="17" s="1"/>
  <c r="U1827" i="17" s="1"/>
  <c r="AG1827" i="17" l="1"/>
  <c r="AH1827" i="17"/>
  <c r="AF1827" i="17" s="1"/>
  <c r="X1827" i="17"/>
  <c r="Y1827" i="17"/>
  <c r="W1827" i="17" s="1"/>
  <c r="AB1827" i="17"/>
  <c r="Z1827" i="17" s="1"/>
  <c r="AA1827" i="17"/>
  <c r="AD1827" i="17"/>
  <c r="AE1827" i="17"/>
  <c r="AC1827" i="17" s="1"/>
  <c r="S1835" i="17"/>
  <c r="V1827" i="17"/>
  <c r="T1827" i="17" s="1"/>
  <c r="U1828" i="17" s="1"/>
  <c r="AE1828" i="17" l="1"/>
  <c r="AC1828" i="17" s="1"/>
  <c r="AD1828" i="17"/>
  <c r="AB1828" i="17"/>
  <c r="Z1828" i="17" s="1"/>
  <c r="AA1828" i="17"/>
  <c r="Y1828" i="17"/>
  <c r="W1828" i="17" s="1"/>
  <c r="X1828" i="17"/>
  <c r="AG1828" i="17"/>
  <c r="AH1828" i="17"/>
  <c r="AF1828" i="17" s="1"/>
  <c r="S1836" i="17"/>
  <c r="V1828" i="17"/>
  <c r="T1828" i="17" s="1"/>
  <c r="AH1829" i="17" l="1"/>
  <c r="AF1829" i="17" s="1"/>
  <c r="AG1829" i="17"/>
  <c r="Y1829" i="17"/>
  <c r="W1829" i="17" s="1"/>
  <c r="X1829" i="17"/>
  <c r="AB1829" i="17"/>
  <c r="Z1829" i="17" s="1"/>
  <c r="AA1829" i="17"/>
  <c r="AD1829" i="17"/>
  <c r="AE1829" i="17"/>
  <c r="AC1829" i="17" s="1"/>
  <c r="S1837" i="17"/>
  <c r="U1829" i="17"/>
  <c r="S1838" i="17" s="1"/>
  <c r="V1829" i="17"/>
  <c r="T1829" i="17" s="1"/>
  <c r="AE1830" i="17" l="1"/>
  <c r="AC1830" i="17" s="1"/>
  <c r="AD1830" i="17"/>
  <c r="AA1830" i="17"/>
  <c r="AB1830" i="17"/>
  <c r="Z1830" i="17" s="1"/>
  <c r="X1830" i="17"/>
  <c r="Y1830" i="17"/>
  <c r="W1830" i="17" s="1"/>
  <c r="AH1830" i="17"/>
  <c r="AF1830" i="17" s="1"/>
  <c r="AG1830" i="17"/>
  <c r="U1830" i="17"/>
  <c r="S1839" i="17" s="1"/>
  <c r="V1830" i="17"/>
  <c r="T1830" i="17" s="1"/>
  <c r="U1831" i="17" s="1"/>
  <c r="Y1831" i="17" l="1"/>
  <c r="W1831" i="17" s="1"/>
  <c r="X1831" i="17"/>
  <c r="AH1831" i="17"/>
  <c r="AF1831" i="17" s="1"/>
  <c r="AG1831" i="17"/>
  <c r="AB1831" i="17"/>
  <c r="Z1831" i="17" s="1"/>
  <c r="AA1831" i="17"/>
  <c r="AE1831" i="17"/>
  <c r="AC1831" i="17" s="1"/>
  <c r="AD1831" i="17"/>
  <c r="V1831" i="17"/>
  <c r="T1831" i="17" s="1"/>
  <c r="AD1832" i="17" l="1"/>
  <c r="AE1832" i="17"/>
  <c r="AC1832" i="17" s="1"/>
  <c r="AB1832" i="17"/>
  <c r="Z1832" i="17" s="1"/>
  <c r="AA1832" i="17"/>
  <c r="AG1832" i="17"/>
  <c r="AH1832" i="17"/>
  <c r="AF1832" i="17" s="1"/>
  <c r="X1832" i="17"/>
  <c r="Y1832" i="17"/>
  <c r="W1832" i="17" s="1"/>
  <c r="S1840" i="17"/>
  <c r="U1832" i="17"/>
  <c r="V1832" i="17"/>
  <c r="T1832" i="17" s="1"/>
  <c r="U1833" i="17" s="1"/>
  <c r="Y1833" i="17" l="1"/>
  <c r="W1833" i="17" s="1"/>
  <c r="X1833" i="17"/>
  <c r="AG1833" i="17"/>
  <c r="AH1833" i="17"/>
  <c r="AF1833" i="17" s="1"/>
  <c r="AB1833" i="17"/>
  <c r="Z1833" i="17" s="1"/>
  <c r="AA1833" i="17"/>
  <c r="AE1833" i="17"/>
  <c r="AC1833" i="17" s="1"/>
  <c r="AD1833" i="17"/>
  <c r="S1841" i="17"/>
  <c r="V1833" i="17"/>
  <c r="T1833" i="17" s="1"/>
  <c r="AE1834" i="17" l="1"/>
  <c r="AC1834" i="17" s="1"/>
  <c r="AD1834" i="17"/>
  <c r="AB1834" i="17"/>
  <c r="Z1834" i="17" s="1"/>
  <c r="AA1834" i="17"/>
  <c r="AH1834" i="17"/>
  <c r="AF1834" i="17" s="1"/>
  <c r="AG1834" i="17"/>
  <c r="X1834" i="17"/>
  <c r="Y1834" i="17"/>
  <c r="W1834" i="17" s="1"/>
  <c r="S1842" i="17"/>
  <c r="U1834" i="17"/>
  <c r="S1843" i="17" s="1"/>
  <c r="V1834" i="17"/>
  <c r="T1834" i="17" s="1"/>
  <c r="U1835" i="17" s="1"/>
  <c r="Y1835" i="17" l="1"/>
  <c r="W1835" i="17" s="1"/>
  <c r="X1835" i="17"/>
  <c r="AH1835" i="17"/>
  <c r="AF1835" i="17" s="1"/>
  <c r="AG1835" i="17"/>
  <c r="AB1835" i="17"/>
  <c r="Z1835" i="17" s="1"/>
  <c r="AA1835" i="17"/>
  <c r="AD1835" i="17"/>
  <c r="AE1835" i="17"/>
  <c r="AC1835" i="17" s="1"/>
  <c r="V1835" i="17"/>
  <c r="T1835" i="17" s="1"/>
  <c r="U1836" i="17" s="1"/>
  <c r="AE1836" i="17" l="1"/>
  <c r="AC1836" i="17" s="1"/>
  <c r="AD1836" i="17"/>
  <c r="AA1836" i="17"/>
  <c r="AB1836" i="17"/>
  <c r="Z1836" i="17" s="1"/>
  <c r="AH1836" i="17"/>
  <c r="AF1836" i="17" s="1"/>
  <c r="AG1836" i="17"/>
  <c r="X1836" i="17"/>
  <c r="Y1836" i="17"/>
  <c r="W1836" i="17" s="1"/>
  <c r="S1844" i="17"/>
  <c r="V1836" i="17"/>
  <c r="T1836" i="17" s="1"/>
  <c r="U1837" i="17" s="1"/>
  <c r="X1837" i="17" l="1"/>
  <c r="Y1837" i="17"/>
  <c r="W1837" i="17" s="1"/>
  <c r="AH1837" i="17"/>
  <c r="AF1837" i="17" s="1"/>
  <c r="AG1837" i="17"/>
  <c r="AB1837" i="17"/>
  <c r="Z1837" i="17" s="1"/>
  <c r="AA1837" i="17"/>
  <c r="AE1837" i="17"/>
  <c r="AC1837" i="17" s="1"/>
  <c r="AD1837" i="17"/>
  <c r="S1845" i="17"/>
  <c r="V1837" i="17"/>
  <c r="T1837" i="17" s="1"/>
  <c r="U1838" i="17" s="1"/>
  <c r="AE1838" i="17" l="1"/>
  <c r="AC1838" i="17" s="1"/>
  <c r="AD1838" i="17"/>
  <c r="AA1838" i="17"/>
  <c r="AB1838" i="17"/>
  <c r="Z1838" i="17" s="1"/>
  <c r="AG1838" i="17"/>
  <c r="AH1838" i="17"/>
  <c r="AF1838" i="17" s="1"/>
  <c r="X1838" i="17"/>
  <c r="Y1838" i="17"/>
  <c r="W1838" i="17" s="1"/>
  <c r="S1846" i="17"/>
  <c r="V1838" i="17"/>
  <c r="T1838" i="17" s="1"/>
  <c r="X1839" i="17" l="1"/>
  <c r="Y1839" i="17"/>
  <c r="W1839" i="17" s="1"/>
  <c r="AH1839" i="17"/>
  <c r="AF1839" i="17" s="1"/>
  <c r="AG1839" i="17"/>
  <c r="AB1839" i="17"/>
  <c r="Z1839" i="17" s="1"/>
  <c r="AA1839" i="17"/>
  <c r="AD1839" i="17"/>
  <c r="AE1839" i="17"/>
  <c r="AC1839" i="17" s="1"/>
  <c r="S1847" i="17"/>
  <c r="U1839" i="17"/>
  <c r="S1848" i="17" s="1"/>
  <c r="V1839" i="17"/>
  <c r="T1839" i="17" s="1"/>
  <c r="AE1840" i="17" l="1"/>
  <c r="AC1840" i="17" s="1"/>
  <c r="AD1840" i="17"/>
  <c r="AA1840" i="17"/>
  <c r="AB1840" i="17"/>
  <c r="Z1840" i="17" s="1"/>
  <c r="AH1840" i="17"/>
  <c r="AF1840" i="17" s="1"/>
  <c r="AG1840" i="17"/>
  <c r="X1840" i="17"/>
  <c r="Y1840" i="17"/>
  <c r="W1840" i="17" s="1"/>
  <c r="U1840" i="17"/>
  <c r="S1849" i="17" s="1"/>
  <c r="V1840" i="17"/>
  <c r="T1840" i="17" s="1"/>
  <c r="U1841" i="17" s="1"/>
  <c r="X1841" i="17" l="1"/>
  <c r="Y1841" i="17"/>
  <c r="W1841" i="17" s="1"/>
  <c r="AH1841" i="17"/>
  <c r="AF1841" i="17" s="1"/>
  <c r="AG1841" i="17"/>
  <c r="AB1841" i="17"/>
  <c r="Z1841" i="17" s="1"/>
  <c r="AA1841" i="17"/>
  <c r="AD1841" i="17"/>
  <c r="AE1841" i="17"/>
  <c r="AC1841" i="17" s="1"/>
  <c r="V1841" i="17"/>
  <c r="T1841" i="17" s="1"/>
  <c r="AE1842" i="17" l="1"/>
  <c r="AC1842" i="17" s="1"/>
  <c r="AD1842" i="17"/>
  <c r="AB1842" i="17"/>
  <c r="Z1842" i="17" s="1"/>
  <c r="AA1842" i="17"/>
  <c r="AH1842" i="17"/>
  <c r="AF1842" i="17" s="1"/>
  <c r="AG1842" i="17"/>
  <c r="X1842" i="17"/>
  <c r="Y1842" i="17"/>
  <c r="W1842" i="17" s="1"/>
  <c r="S1850" i="17"/>
  <c r="U1842" i="17"/>
  <c r="S1851" i="17" s="1"/>
  <c r="V1842" i="17"/>
  <c r="T1842" i="17" s="1"/>
  <c r="U1843" i="17" s="1"/>
  <c r="Y1843" i="17" l="1"/>
  <c r="W1843" i="17" s="1"/>
  <c r="X1843" i="17"/>
  <c r="AH1843" i="17"/>
  <c r="AF1843" i="17" s="1"/>
  <c r="AG1843" i="17"/>
  <c r="AB1843" i="17"/>
  <c r="Z1843" i="17" s="1"/>
  <c r="AA1843" i="17"/>
  <c r="AE1843" i="17"/>
  <c r="AC1843" i="17" s="1"/>
  <c r="AD1843" i="17"/>
  <c r="V1843" i="17"/>
  <c r="T1843" i="17" s="1"/>
  <c r="V1844" i="17" s="1"/>
  <c r="AD1844" i="17" l="1"/>
  <c r="AE1844" i="17"/>
  <c r="AC1844" i="17" s="1"/>
  <c r="AA1844" i="17"/>
  <c r="AB1844" i="17"/>
  <c r="Z1844" i="17" s="1"/>
  <c r="AH1844" i="17"/>
  <c r="AF1844" i="17" s="1"/>
  <c r="AG1844" i="17"/>
  <c r="Y1844" i="17"/>
  <c r="W1844" i="17" s="1"/>
  <c r="X1844" i="17"/>
  <c r="S1852" i="17"/>
  <c r="U1844" i="17"/>
  <c r="S1853" i="17" s="1"/>
  <c r="T1844" i="17"/>
  <c r="V1845" i="17" s="1"/>
  <c r="Y1845" i="17" l="1"/>
  <c r="W1845" i="17" s="1"/>
  <c r="X1845" i="17"/>
  <c r="AG1845" i="17"/>
  <c r="AH1845" i="17"/>
  <c r="AF1845" i="17" s="1"/>
  <c r="AB1845" i="17"/>
  <c r="Z1845" i="17" s="1"/>
  <c r="AA1845" i="17"/>
  <c r="AE1845" i="17"/>
  <c r="AC1845" i="17" s="1"/>
  <c r="AD1845" i="17"/>
  <c r="U1845" i="17"/>
  <c r="S1854" i="17" s="1"/>
  <c r="T1845" i="17"/>
  <c r="U1846" i="17" s="1"/>
  <c r="AD1846" i="17" l="1"/>
  <c r="AE1846" i="17"/>
  <c r="AC1846" i="17" s="1"/>
  <c r="AB1846" i="17"/>
  <c r="Z1846" i="17" s="1"/>
  <c r="AA1846" i="17"/>
  <c r="AH1846" i="17"/>
  <c r="AF1846" i="17" s="1"/>
  <c r="AG1846" i="17"/>
  <c r="Y1846" i="17"/>
  <c r="W1846" i="17" s="1"/>
  <c r="X1846" i="17"/>
  <c r="V1846" i="17"/>
  <c r="T1846" i="17" s="1"/>
  <c r="U1847" i="17" s="1"/>
  <c r="Y1847" i="17" l="1"/>
  <c r="W1847" i="17" s="1"/>
  <c r="X1847" i="17"/>
  <c r="AH1847" i="17"/>
  <c r="AF1847" i="17" s="1"/>
  <c r="AG1847" i="17"/>
  <c r="AB1847" i="17"/>
  <c r="Z1847" i="17" s="1"/>
  <c r="AA1847" i="17"/>
  <c r="AE1847" i="17"/>
  <c r="AC1847" i="17" s="1"/>
  <c r="AD1847" i="17"/>
  <c r="S1855" i="17"/>
  <c r="V1847" i="17"/>
  <c r="T1847" i="17" s="1"/>
  <c r="AD1848" i="17" l="1"/>
  <c r="AE1848" i="17"/>
  <c r="AC1848" i="17" s="1"/>
  <c r="AB1848" i="17"/>
  <c r="Z1848" i="17" s="1"/>
  <c r="AA1848" i="17"/>
  <c r="AH1848" i="17"/>
  <c r="AF1848" i="17" s="1"/>
  <c r="AG1848" i="17"/>
  <c r="X1848" i="17"/>
  <c r="Y1848" i="17"/>
  <c r="W1848" i="17" s="1"/>
  <c r="S1856" i="17"/>
  <c r="U1848" i="17"/>
  <c r="S1857" i="17" s="1"/>
  <c r="V1848" i="17"/>
  <c r="T1848" i="17" s="1"/>
  <c r="Y1849" i="17" l="1"/>
  <c r="W1849" i="17" s="1"/>
  <c r="X1849" i="17"/>
  <c r="AH1849" i="17"/>
  <c r="AF1849" i="17" s="1"/>
  <c r="AG1849" i="17"/>
  <c r="AB1849" i="17"/>
  <c r="Z1849" i="17" s="1"/>
  <c r="AA1849" i="17"/>
  <c r="AE1849" i="17"/>
  <c r="AC1849" i="17" s="1"/>
  <c r="AD1849" i="17"/>
  <c r="U1849" i="17"/>
  <c r="S1858" i="17" s="1"/>
  <c r="V1849" i="17"/>
  <c r="T1849" i="17" s="1"/>
  <c r="U1850" i="17" s="1"/>
  <c r="AD1850" i="17" l="1"/>
  <c r="AE1850" i="17"/>
  <c r="AC1850" i="17" s="1"/>
  <c r="AA1850" i="17"/>
  <c r="AB1850" i="17"/>
  <c r="Z1850" i="17" s="1"/>
  <c r="AG1850" i="17"/>
  <c r="AH1850" i="17"/>
  <c r="AF1850" i="17" s="1"/>
  <c r="Y1850" i="17"/>
  <c r="W1850" i="17" s="1"/>
  <c r="X1850" i="17"/>
  <c r="V1850" i="17"/>
  <c r="T1850" i="17" s="1"/>
  <c r="AH1851" i="17" l="1"/>
  <c r="AF1851" i="17" s="1"/>
  <c r="AG1851" i="17"/>
  <c r="Y1851" i="17"/>
  <c r="W1851" i="17" s="1"/>
  <c r="X1851" i="17"/>
  <c r="AB1851" i="17"/>
  <c r="Z1851" i="17" s="1"/>
  <c r="AA1851" i="17"/>
  <c r="AE1851" i="17"/>
  <c r="AC1851" i="17" s="1"/>
  <c r="AD1851" i="17"/>
  <c r="S1859" i="17"/>
  <c r="U1851" i="17"/>
  <c r="S1860" i="17" s="1"/>
  <c r="V1851" i="17"/>
  <c r="T1851" i="17" s="1"/>
  <c r="U1852" i="17" s="1"/>
  <c r="AD1852" i="17" l="1"/>
  <c r="AE1852" i="17"/>
  <c r="AC1852" i="17" s="1"/>
  <c r="AB1852" i="17"/>
  <c r="Z1852" i="17" s="1"/>
  <c r="AA1852" i="17"/>
  <c r="Y1852" i="17"/>
  <c r="W1852" i="17" s="1"/>
  <c r="X1852" i="17"/>
  <c r="AG1852" i="17"/>
  <c r="AH1852" i="17"/>
  <c r="AF1852" i="17" s="1"/>
  <c r="V1852" i="17"/>
  <c r="T1852" i="17" s="1"/>
  <c r="AG1853" i="17" l="1"/>
  <c r="AH1853" i="17"/>
  <c r="AF1853" i="17" s="1"/>
  <c r="X1853" i="17"/>
  <c r="Y1853" i="17"/>
  <c r="W1853" i="17" s="1"/>
  <c r="AB1853" i="17"/>
  <c r="Z1853" i="17" s="1"/>
  <c r="AA1853" i="17"/>
  <c r="AD1853" i="17"/>
  <c r="AE1853" i="17"/>
  <c r="AC1853" i="17" s="1"/>
  <c r="S1861" i="17"/>
  <c r="U1853" i="17"/>
  <c r="V1853" i="17"/>
  <c r="T1853" i="17" s="1"/>
  <c r="U1854" i="17" s="1"/>
  <c r="AD1854" i="17" l="1"/>
  <c r="AE1854" i="17"/>
  <c r="AC1854" i="17" s="1"/>
  <c r="AB1854" i="17"/>
  <c r="Z1854" i="17" s="1"/>
  <c r="AA1854" i="17"/>
  <c r="Y1854" i="17"/>
  <c r="W1854" i="17" s="1"/>
  <c r="X1854" i="17"/>
  <c r="AG1854" i="17"/>
  <c r="AH1854" i="17"/>
  <c r="AF1854" i="17" s="1"/>
  <c r="S1862" i="17"/>
  <c r="V1854" i="17"/>
  <c r="T1854" i="17" s="1"/>
  <c r="AH1855" i="17" l="1"/>
  <c r="AF1855" i="17" s="1"/>
  <c r="AG1855" i="17"/>
  <c r="Y1855" i="17"/>
  <c r="W1855" i="17" s="1"/>
  <c r="X1855" i="17"/>
  <c r="AB1855" i="17"/>
  <c r="Z1855" i="17" s="1"/>
  <c r="AA1855" i="17"/>
  <c r="AE1855" i="17"/>
  <c r="AC1855" i="17" s="1"/>
  <c r="AD1855" i="17"/>
  <c r="S1863" i="17"/>
  <c r="U1855" i="17"/>
  <c r="S1864" i="17" s="1"/>
  <c r="V1855" i="17"/>
  <c r="T1855" i="17" s="1"/>
  <c r="AD1856" i="17" l="1"/>
  <c r="AE1856" i="17"/>
  <c r="AC1856" i="17" s="1"/>
  <c r="AA1856" i="17"/>
  <c r="AB1856" i="17"/>
  <c r="Z1856" i="17" s="1"/>
  <c r="X1856" i="17"/>
  <c r="Y1856" i="17"/>
  <c r="W1856" i="17" s="1"/>
  <c r="AH1856" i="17"/>
  <c r="AF1856" i="17" s="1"/>
  <c r="AG1856" i="17"/>
  <c r="U1856" i="17"/>
  <c r="S1865" i="17" s="1"/>
  <c r="V1856" i="17"/>
  <c r="T1856" i="17" s="1"/>
  <c r="U1857" i="17" s="1"/>
  <c r="X1857" i="17" l="1"/>
  <c r="Y1857" i="17"/>
  <c r="W1857" i="17" s="1"/>
  <c r="AH1857" i="17"/>
  <c r="AF1857" i="17" s="1"/>
  <c r="AG1857" i="17"/>
  <c r="AB1857" i="17"/>
  <c r="Z1857" i="17" s="1"/>
  <c r="AA1857" i="17"/>
  <c r="AE1857" i="17"/>
  <c r="AC1857" i="17" s="1"/>
  <c r="AD1857" i="17"/>
  <c r="V1857" i="17"/>
  <c r="T1857" i="17" s="1"/>
  <c r="U1858" i="17" s="1"/>
  <c r="AE1858" i="17" l="1"/>
  <c r="AC1858" i="17" s="1"/>
  <c r="AD1858" i="17"/>
  <c r="AA1858" i="17"/>
  <c r="AB1858" i="17"/>
  <c r="Z1858" i="17" s="1"/>
  <c r="AG1858" i="17"/>
  <c r="AH1858" i="17"/>
  <c r="AF1858" i="17" s="1"/>
  <c r="Y1858" i="17"/>
  <c r="W1858" i="17" s="1"/>
  <c r="X1858" i="17"/>
  <c r="S1866" i="17"/>
  <c r="V1858" i="17"/>
  <c r="T1858" i="17" s="1"/>
  <c r="U1859" i="17" s="1"/>
  <c r="X1859" i="17" l="1"/>
  <c r="Y1859" i="17"/>
  <c r="W1859" i="17" s="1"/>
  <c r="AG1859" i="17"/>
  <c r="AH1859" i="17"/>
  <c r="AF1859" i="17" s="1"/>
  <c r="AB1859" i="17"/>
  <c r="Z1859" i="17" s="1"/>
  <c r="AA1859" i="17"/>
  <c r="AD1859" i="17"/>
  <c r="AE1859" i="17"/>
  <c r="AC1859" i="17" s="1"/>
  <c r="S1867" i="17"/>
  <c r="V1859" i="17"/>
  <c r="T1859" i="17" s="1"/>
  <c r="AE1860" i="17" l="1"/>
  <c r="AC1860" i="17" s="1"/>
  <c r="AD1860" i="17"/>
  <c r="AA1860" i="17"/>
  <c r="AB1860" i="17"/>
  <c r="Z1860" i="17" s="1"/>
  <c r="AG1860" i="17"/>
  <c r="AH1860" i="17"/>
  <c r="AF1860" i="17" s="1"/>
  <c r="X1860" i="17"/>
  <c r="Y1860" i="17"/>
  <c r="W1860" i="17" s="1"/>
  <c r="S1868" i="17"/>
  <c r="U1860" i="17"/>
  <c r="S1869" i="17" s="1"/>
  <c r="V1860" i="17"/>
  <c r="T1860" i="17" s="1"/>
  <c r="U1861" i="17" s="1"/>
  <c r="X1861" i="17" l="1"/>
  <c r="Y1861" i="17"/>
  <c r="W1861" i="17" s="1"/>
  <c r="AG1861" i="17"/>
  <c r="AH1861" i="17"/>
  <c r="AF1861" i="17" s="1"/>
  <c r="AB1861" i="17"/>
  <c r="Z1861" i="17" s="1"/>
  <c r="AA1861" i="17"/>
  <c r="AD1861" i="17"/>
  <c r="AE1861" i="17"/>
  <c r="AC1861" i="17" s="1"/>
  <c r="V1861" i="17"/>
  <c r="T1861" i="17" s="1"/>
  <c r="U1862" i="17" s="1"/>
  <c r="AE1862" i="17" l="1"/>
  <c r="AC1862" i="17" s="1"/>
  <c r="AD1862" i="17"/>
  <c r="AB1862" i="17"/>
  <c r="Z1862" i="17" s="1"/>
  <c r="AA1862" i="17"/>
  <c r="AG1862" i="17"/>
  <c r="AH1862" i="17"/>
  <c r="AF1862" i="17" s="1"/>
  <c r="X1862" i="17"/>
  <c r="Y1862" i="17"/>
  <c r="W1862" i="17" s="1"/>
  <c r="S1870" i="17"/>
  <c r="V1862" i="17"/>
  <c r="T1862" i="17" s="1"/>
  <c r="Y1863" i="17" l="1"/>
  <c r="W1863" i="17" s="1"/>
  <c r="X1863" i="17"/>
  <c r="AG1863" i="17"/>
  <c r="AH1863" i="17"/>
  <c r="AF1863" i="17" s="1"/>
  <c r="AB1863" i="17"/>
  <c r="Z1863" i="17" s="1"/>
  <c r="AA1863" i="17"/>
  <c r="AD1863" i="17"/>
  <c r="AE1863" i="17"/>
  <c r="AC1863" i="17" s="1"/>
  <c r="S1871" i="17"/>
  <c r="U1863" i="17"/>
  <c r="S1872" i="17" s="1"/>
  <c r="V1863" i="17"/>
  <c r="T1863" i="17" s="1"/>
  <c r="U1864" i="17" s="1"/>
  <c r="AE1864" i="17" l="1"/>
  <c r="AC1864" i="17" s="1"/>
  <c r="AD1864" i="17"/>
  <c r="AA1864" i="17"/>
  <c r="AB1864" i="17"/>
  <c r="Z1864" i="17" s="1"/>
  <c r="AG1864" i="17"/>
  <c r="AH1864" i="17"/>
  <c r="AF1864" i="17" s="1"/>
  <c r="X1864" i="17"/>
  <c r="Y1864" i="17"/>
  <c r="W1864" i="17" s="1"/>
  <c r="V1864" i="17"/>
  <c r="T1864" i="17" s="1"/>
  <c r="Y1865" i="17" l="1"/>
  <c r="W1865" i="17" s="1"/>
  <c r="X1865" i="17"/>
  <c r="AH1865" i="17"/>
  <c r="AF1865" i="17" s="1"/>
  <c r="AG1865" i="17"/>
  <c r="AB1865" i="17"/>
  <c r="Z1865" i="17" s="1"/>
  <c r="AA1865" i="17"/>
  <c r="AD1865" i="17"/>
  <c r="AE1865" i="17"/>
  <c r="AC1865" i="17" s="1"/>
  <c r="S1873" i="17"/>
  <c r="U1865" i="17"/>
  <c r="S1874" i="17" s="1"/>
  <c r="V1865" i="17"/>
  <c r="T1865" i="17" s="1"/>
  <c r="AE1866" i="17" l="1"/>
  <c r="AC1866" i="17" s="1"/>
  <c r="AD1866" i="17"/>
  <c r="AB1866" i="17"/>
  <c r="Z1866" i="17" s="1"/>
  <c r="AA1866" i="17"/>
  <c r="AG1866" i="17"/>
  <c r="AH1866" i="17"/>
  <c r="AF1866" i="17" s="1"/>
  <c r="Y1866" i="17"/>
  <c r="W1866" i="17" s="1"/>
  <c r="X1866" i="17"/>
  <c r="U1866" i="17"/>
  <c r="S1875" i="17" s="1"/>
  <c r="V1866" i="17"/>
  <c r="T1866" i="17" s="1"/>
  <c r="V1867" i="17" s="1"/>
  <c r="AH1867" i="17" l="1"/>
  <c r="AF1867" i="17" s="1"/>
  <c r="AG1867" i="17"/>
  <c r="X1867" i="17"/>
  <c r="Y1867" i="17"/>
  <c r="W1867" i="17" s="1"/>
  <c r="AB1867" i="17"/>
  <c r="Z1867" i="17" s="1"/>
  <c r="AA1867" i="17"/>
  <c r="AD1867" i="17"/>
  <c r="AE1867" i="17"/>
  <c r="AC1867" i="17" s="1"/>
  <c r="U1867" i="17"/>
  <c r="S1876" i="17" s="1"/>
  <c r="T1867" i="17"/>
  <c r="U1868" i="17" s="1"/>
  <c r="AB1868" i="17" l="1"/>
  <c r="Z1868" i="17" s="1"/>
  <c r="AA1868" i="17"/>
  <c r="AD1868" i="17"/>
  <c r="AE1868" i="17"/>
  <c r="AC1868" i="17" s="1"/>
  <c r="Y1868" i="17"/>
  <c r="W1868" i="17" s="1"/>
  <c r="X1868" i="17"/>
  <c r="AG1868" i="17"/>
  <c r="AH1868" i="17"/>
  <c r="AF1868" i="17" s="1"/>
  <c r="V1868" i="17"/>
  <c r="T1868" i="17" s="1"/>
  <c r="AH1869" i="17" l="1"/>
  <c r="AF1869" i="17" s="1"/>
  <c r="AG1869" i="17"/>
  <c r="Y1869" i="17"/>
  <c r="W1869" i="17" s="1"/>
  <c r="X1869" i="17"/>
  <c r="AD1869" i="17"/>
  <c r="AE1869" i="17"/>
  <c r="AC1869" i="17" s="1"/>
  <c r="AB1869" i="17"/>
  <c r="Z1869" i="17" s="1"/>
  <c r="AA1869" i="17"/>
  <c r="S1877" i="17"/>
  <c r="U1869" i="17"/>
  <c r="V1869" i="17"/>
  <c r="T1869" i="17" s="1"/>
  <c r="U1870" i="17" s="1"/>
  <c r="AB1870" i="17" l="1"/>
  <c r="Z1870" i="17" s="1"/>
  <c r="AA1870" i="17"/>
  <c r="AD1870" i="17"/>
  <c r="AE1870" i="17"/>
  <c r="AC1870" i="17" s="1"/>
  <c r="X1870" i="17"/>
  <c r="Y1870" i="17"/>
  <c r="W1870" i="17" s="1"/>
  <c r="AH1870" i="17"/>
  <c r="AF1870" i="17" s="1"/>
  <c r="AG1870" i="17"/>
  <c r="S1878" i="17"/>
  <c r="V1870" i="17"/>
  <c r="T1870" i="17" s="1"/>
  <c r="U1871" i="17" s="1"/>
  <c r="X1871" i="17" l="1"/>
  <c r="Y1871" i="17"/>
  <c r="W1871" i="17" s="1"/>
  <c r="AG1871" i="17"/>
  <c r="AH1871" i="17"/>
  <c r="AF1871" i="17" s="1"/>
  <c r="AE1871" i="17"/>
  <c r="AC1871" i="17" s="1"/>
  <c r="AD1871" i="17"/>
  <c r="AB1871" i="17"/>
  <c r="Z1871" i="17" s="1"/>
  <c r="AA1871" i="17"/>
  <c r="S1879" i="17"/>
  <c r="V1871" i="17"/>
  <c r="T1871" i="17" s="1"/>
  <c r="U1872" i="17" s="1"/>
  <c r="AB1872" i="17" l="1"/>
  <c r="Z1872" i="17" s="1"/>
  <c r="AA1872" i="17"/>
  <c r="AE1872" i="17"/>
  <c r="AC1872" i="17" s="1"/>
  <c r="AD1872" i="17"/>
  <c r="AG1872" i="17"/>
  <c r="AH1872" i="17"/>
  <c r="AF1872" i="17" s="1"/>
  <c r="Y1872" i="17"/>
  <c r="W1872" i="17" s="1"/>
  <c r="X1872" i="17"/>
  <c r="S1880" i="17"/>
  <c r="V1872" i="17"/>
  <c r="T1872" i="17" s="1"/>
  <c r="Y1873" i="17" l="1"/>
  <c r="W1873" i="17" s="1"/>
  <c r="X1873" i="17"/>
  <c r="AG1873" i="17"/>
  <c r="AH1873" i="17"/>
  <c r="AF1873" i="17" s="1"/>
  <c r="AD1873" i="17"/>
  <c r="AE1873" i="17"/>
  <c r="AC1873" i="17" s="1"/>
  <c r="AA1873" i="17"/>
  <c r="AB1873" i="17"/>
  <c r="Z1873" i="17" s="1"/>
  <c r="S1881" i="17"/>
  <c r="U1873" i="17"/>
  <c r="S1882" i="17" s="1"/>
  <c r="V1873" i="17"/>
  <c r="T1873" i="17" s="1"/>
  <c r="AB1874" i="17" l="1"/>
  <c r="Z1874" i="17" s="1"/>
  <c r="AA1874" i="17"/>
  <c r="AE1874" i="17"/>
  <c r="AC1874" i="17" s="1"/>
  <c r="AD1874" i="17"/>
  <c r="AG1874" i="17"/>
  <c r="AH1874" i="17"/>
  <c r="AF1874" i="17" s="1"/>
  <c r="Y1874" i="17"/>
  <c r="W1874" i="17" s="1"/>
  <c r="X1874" i="17"/>
  <c r="U1874" i="17"/>
  <c r="S1883" i="17" s="1"/>
  <c r="V1874" i="17"/>
  <c r="T1874" i="17" s="1"/>
  <c r="AH1875" i="17" l="1"/>
  <c r="AF1875" i="17" s="1"/>
  <c r="AG1875" i="17"/>
  <c r="Y1875" i="17"/>
  <c r="W1875" i="17" s="1"/>
  <c r="X1875" i="17"/>
  <c r="AD1875" i="17"/>
  <c r="AE1875" i="17"/>
  <c r="AC1875" i="17" s="1"/>
  <c r="AB1875" i="17"/>
  <c r="Z1875" i="17" s="1"/>
  <c r="AA1875" i="17"/>
  <c r="U1875" i="17"/>
  <c r="S1884" i="17" s="1"/>
  <c r="V1875" i="17"/>
  <c r="T1875" i="17" s="1"/>
  <c r="U1876" i="17" s="1"/>
  <c r="AE1876" i="17" l="1"/>
  <c r="AC1876" i="17" s="1"/>
  <c r="AD1876" i="17"/>
  <c r="AB1876" i="17"/>
  <c r="Z1876" i="17" s="1"/>
  <c r="AA1876" i="17"/>
  <c r="Y1876" i="17"/>
  <c r="W1876" i="17" s="1"/>
  <c r="X1876" i="17"/>
  <c r="AH1876" i="17"/>
  <c r="AF1876" i="17" s="1"/>
  <c r="AG1876" i="17"/>
  <c r="V1876" i="17"/>
  <c r="T1876" i="17" s="1"/>
  <c r="U1877" i="17" s="1"/>
  <c r="AH1877" i="17" l="1"/>
  <c r="AF1877" i="17" s="1"/>
  <c r="AG1877" i="17"/>
  <c r="X1877" i="17"/>
  <c r="Y1877" i="17"/>
  <c r="W1877" i="17" s="1"/>
  <c r="AB1877" i="17"/>
  <c r="Z1877" i="17" s="1"/>
  <c r="AA1877" i="17"/>
  <c r="AD1877" i="17"/>
  <c r="AE1877" i="17"/>
  <c r="AC1877" i="17" s="1"/>
  <c r="S1885" i="17"/>
  <c r="V1877" i="17"/>
  <c r="T1877" i="17" s="1"/>
  <c r="U1878" i="17" s="1"/>
  <c r="AE1878" i="17" l="1"/>
  <c r="AC1878" i="17" s="1"/>
  <c r="AD1878" i="17"/>
  <c r="AB1878" i="17"/>
  <c r="Z1878" i="17" s="1"/>
  <c r="AA1878" i="17"/>
  <c r="Y1878" i="17"/>
  <c r="W1878" i="17" s="1"/>
  <c r="X1878" i="17"/>
  <c r="AH1878" i="17"/>
  <c r="AF1878" i="17" s="1"/>
  <c r="AG1878" i="17"/>
  <c r="S1886" i="17"/>
  <c r="V1878" i="17"/>
  <c r="T1878" i="17" s="1"/>
  <c r="V1879" i="17" s="1"/>
  <c r="AH1879" i="17" l="1"/>
  <c r="AF1879" i="17" s="1"/>
  <c r="AG1879" i="17"/>
  <c r="Y1879" i="17"/>
  <c r="W1879" i="17" s="1"/>
  <c r="X1879" i="17"/>
  <c r="AB1879" i="17"/>
  <c r="Z1879" i="17" s="1"/>
  <c r="AA1879" i="17"/>
  <c r="AE1879" i="17"/>
  <c r="AC1879" i="17" s="1"/>
  <c r="AD1879" i="17"/>
  <c r="S1887" i="17"/>
  <c r="U1879" i="17"/>
  <c r="S1888" i="17" s="1"/>
  <c r="T1879" i="17"/>
  <c r="U1880" i="17" s="1"/>
  <c r="AE1880" i="17" l="1"/>
  <c r="AC1880" i="17" s="1"/>
  <c r="AD1880" i="17"/>
  <c r="AA1880" i="17"/>
  <c r="AB1880" i="17"/>
  <c r="Z1880" i="17" s="1"/>
  <c r="X1880" i="17"/>
  <c r="Y1880" i="17"/>
  <c r="W1880" i="17" s="1"/>
  <c r="AG1880" i="17"/>
  <c r="AH1880" i="17"/>
  <c r="AF1880" i="17" s="1"/>
  <c r="V1880" i="17"/>
  <c r="T1880" i="17" s="1"/>
  <c r="Y1881" i="17" l="1"/>
  <c r="W1881" i="17" s="1"/>
  <c r="X1881" i="17"/>
  <c r="AH1881" i="17"/>
  <c r="AF1881" i="17" s="1"/>
  <c r="AG1881" i="17"/>
  <c r="AB1881" i="17"/>
  <c r="Z1881" i="17" s="1"/>
  <c r="AA1881" i="17"/>
  <c r="AD1881" i="17"/>
  <c r="AE1881" i="17"/>
  <c r="AC1881" i="17" s="1"/>
  <c r="S1889" i="17"/>
  <c r="V1881" i="17"/>
  <c r="T1881" i="17" s="1"/>
  <c r="U1881" i="17"/>
  <c r="S1890" i="17" s="1"/>
  <c r="AD1882" i="17" l="1"/>
  <c r="AE1882" i="17"/>
  <c r="AC1882" i="17" s="1"/>
  <c r="AA1882" i="17"/>
  <c r="AB1882" i="17"/>
  <c r="Z1882" i="17" s="1"/>
  <c r="AH1882" i="17"/>
  <c r="AF1882" i="17" s="1"/>
  <c r="AG1882" i="17"/>
  <c r="Y1882" i="17"/>
  <c r="W1882" i="17" s="1"/>
  <c r="X1882" i="17"/>
  <c r="U1882" i="17"/>
  <c r="S1891" i="17" s="1"/>
  <c r="V1882" i="17"/>
  <c r="T1882" i="17" s="1"/>
  <c r="Y1883" i="17" l="1"/>
  <c r="W1883" i="17" s="1"/>
  <c r="X1883" i="17"/>
  <c r="AG1883" i="17"/>
  <c r="AH1883" i="17"/>
  <c r="AF1883" i="17" s="1"/>
  <c r="AB1883" i="17"/>
  <c r="Z1883" i="17" s="1"/>
  <c r="AA1883" i="17"/>
  <c r="AD1883" i="17"/>
  <c r="AE1883" i="17"/>
  <c r="AC1883" i="17" s="1"/>
  <c r="U1883" i="17"/>
  <c r="S1892" i="17" s="1"/>
  <c r="V1883" i="17"/>
  <c r="T1883" i="17" s="1"/>
  <c r="U1884" i="17" s="1"/>
  <c r="AD1884" i="17" l="1"/>
  <c r="AE1884" i="17"/>
  <c r="AC1884" i="17" s="1"/>
  <c r="AB1884" i="17"/>
  <c r="Z1884" i="17" s="1"/>
  <c r="AA1884" i="17"/>
  <c r="AH1884" i="17"/>
  <c r="AF1884" i="17" s="1"/>
  <c r="AG1884" i="17"/>
  <c r="Y1884" i="17"/>
  <c r="W1884" i="17" s="1"/>
  <c r="X1884" i="17"/>
  <c r="V1884" i="17"/>
  <c r="T1884" i="17" s="1"/>
  <c r="U1885" i="17" s="1"/>
  <c r="Y1885" i="17" l="1"/>
  <c r="W1885" i="17" s="1"/>
  <c r="X1885" i="17"/>
  <c r="AH1885" i="17"/>
  <c r="AF1885" i="17" s="1"/>
  <c r="AG1885" i="17"/>
  <c r="AB1885" i="17"/>
  <c r="Z1885" i="17" s="1"/>
  <c r="AA1885" i="17"/>
  <c r="AE1885" i="17"/>
  <c r="AC1885" i="17" s="1"/>
  <c r="AD1885" i="17"/>
  <c r="S1893" i="17"/>
  <c r="V1885" i="17"/>
  <c r="T1885" i="17" s="1"/>
  <c r="U1886" i="17" s="1"/>
  <c r="AE1886" i="17" l="1"/>
  <c r="AC1886" i="17" s="1"/>
  <c r="AD1886" i="17"/>
  <c r="AB1886" i="17"/>
  <c r="Z1886" i="17" s="1"/>
  <c r="AA1886" i="17"/>
  <c r="AH1886" i="17"/>
  <c r="AF1886" i="17" s="1"/>
  <c r="AG1886" i="17"/>
  <c r="Y1886" i="17"/>
  <c r="W1886" i="17" s="1"/>
  <c r="X1886" i="17"/>
  <c r="S1894" i="17"/>
  <c r="V1886" i="17"/>
  <c r="T1886" i="17" s="1"/>
  <c r="U1887" i="17" s="1"/>
  <c r="X1887" i="17" l="1"/>
  <c r="Y1887" i="17"/>
  <c r="W1887" i="17" s="1"/>
  <c r="AH1887" i="17"/>
  <c r="AF1887" i="17" s="1"/>
  <c r="AG1887" i="17"/>
  <c r="AB1887" i="17"/>
  <c r="Z1887" i="17" s="1"/>
  <c r="AA1887" i="17"/>
  <c r="AE1887" i="17"/>
  <c r="AC1887" i="17" s="1"/>
  <c r="AD1887" i="17"/>
  <c r="S1895" i="17"/>
  <c r="V1887" i="17"/>
  <c r="T1887" i="17" s="1"/>
  <c r="U1888" i="17" s="1"/>
  <c r="AD1888" i="17" l="1"/>
  <c r="AE1888" i="17"/>
  <c r="AC1888" i="17" s="1"/>
  <c r="AB1888" i="17"/>
  <c r="Z1888" i="17" s="1"/>
  <c r="AA1888" i="17"/>
  <c r="AG1888" i="17"/>
  <c r="AH1888" i="17"/>
  <c r="AF1888" i="17" s="1"/>
  <c r="Y1888" i="17"/>
  <c r="W1888" i="17" s="1"/>
  <c r="X1888" i="17"/>
  <c r="S1896" i="17"/>
  <c r="V1888" i="17"/>
  <c r="T1888" i="17" s="1"/>
  <c r="X1889" i="17" l="1"/>
  <c r="Y1889" i="17"/>
  <c r="W1889" i="17" s="1"/>
  <c r="AH1889" i="17"/>
  <c r="AF1889" i="17" s="1"/>
  <c r="AG1889" i="17"/>
  <c r="AA1889" i="17"/>
  <c r="AB1889" i="17"/>
  <c r="Z1889" i="17" s="1"/>
  <c r="AE1889" i="17"/>
  <c r="AC1889" i="17" s="1"/>
  <c r="AD1889" i="17"/>
  <c r="S1897" i="17"/>
  <c r="U1889" i="17"/>
  <c r="V1889" i="17"/>
  <c r="T1889" i="17" s="1"/>
  <c r="AE1890" i="17" l="1"/>
  <c r="AC1890" i="17" s="1"/>
  <c r="AD1890" i="17"/>
  <c r="AA1890" i="17"/>
  <c r="AB1890" i="17"/>
  <c r="Z1890" i="17" s="1"/>
  <c r="AH1890" i="17"/>
  <c r="AF1890" i="17" s="1"/>
  <c r="AG1890" i="17"/>
  <c r="X1890" i="17"/>
  <c r="Y1890" i="17"/>
  <c r="W1890" i="17" s="1"/>
  <c r="S1898" i="17"/>
  <c r="U1890" i="17"/>
  <c r="S1899" i="17" s="1"/>
  <c r="V1890" i="17"/>
  <c r="T1890" i="17" s="1"/>
  <c r="U1891" i="17" s="1"/>
  <c r="X1891" i="17" l="1"/>
  <c r="Y1891" i="17"/>
  <c r="W1891" i="17" s="1"/>
  <c r="AH1891" i="17"/>
  <c r="AF1891" i="17" s="1"/>
  <c r="AG1891" i="17"/>
  <c r="AA1891" i="17"/>
  <c r="AB1891" i="17"/>
  <c r="Z1891" i="17" s="1"/>
  <c r="AD1891" i="17"/>
  <c r="AE1891" i="17"/>
  <c r="AC1891" i="17" s="1"/>
  <c r="V1891" i="17"/>
  <c r="T1891" i="17" s="1"/>
  <c r="AD1892" i="17" l="1"/>
  <c r="AE1892" i="17"/>
  <c r="AC1892" i="17" s="1"/>
  <c r="AB1892" i="17"/>
  <c r="Z1892" i="17" s="1"/>
  <c r="AA1892" i="17"/>
  <c r="AG1892" i="17"/>
  <c r="AH1892" i="17"/>
  <c r="AF1892" i="17" s="1"/>
  <c r="Y1892" i="17"/>
  <c r="W1892" i="17" s="1"/>
  <c r="X1892" i="17"/>
  <c r="S1900" i="17"/>
  <c r="U1892" i="17"/>
  <c r="S1901" i="17" s="1"/>
  <c r="V1892" i="17"/>
  <c r="T1892" i="17" s="1"/>
  <c r="U1893" i="17" s="1"/>
  <c r="X1893" i="17" l="1"/>
  <c r="Y1893" i="17"/>
  <c r="W1893" i="17" s="1"/>
  <c r="AG1893" i="17"/>
  <c r="AH1893" i="17"/>
  <c r="AF1893" i="17" s="1"/>
  <c r="AA1893" i="17"/>
  <c r="AB1893" i="17"/>
  <c r="Z1893" i="17" s="1"/>
  <c r="AE1893" i="17"/>
  <c r="AC1893" i="17" s="1"/>
  <c r="AD1893" i="17"/>
  <c r="V1893" i="17"/>
  <c r="T1893" i="17" s="1"/>
  <c r="AD1894" i="17" l="1"/>
  <c r="AE1894" i="17"/>
  <c r="AC1894" i="17" s="1"/>
  <c r="AB1894" i="17"/>
  <c r="Z1894" i="17" s="1"/>
  <c r="AA1894" i="17"/>
  <c r="AG1894" i="17"/>
  <c r="AH1894" i="17"/>
  <c r="AF1894" i="17" s="1"/>
  <c r="Y1894" i="17"/>
  <c r="W1894" i="17" s="1"/>
  <c r="X1894" i="17"/>
  <c r="S1902" i="17"/>
  <c r="U1894" i="17"/>
  <c r="S1903" i="17" s="1"/>
  <c r="V1894" i="17"/>
  <c r="T1894" i="17" s="1"/>
  <c r="AG1895" i="17" l="1"/>
  <c r="AH1895" i="17"/>
  <c r="AF1895" i="17" s="1"/>
  <c r="Y1895" i="17"/>
  <c r="W1895" i="17" s="1"/>
  <c r="X1895" i="17"/>
  <c r="AB1895" i="17"/>
  <c r="Z1895" i="17" s="1"/>
  <c r="AA1895" i="17"/>
  <c r="AD1895" i="17"/>
  <c r="AE1895" i="17"/>
  <c r="AC1895" i="17" s="1"/>
  <c r="U1895" i="17"/>
  <c r="V1895" i="17"/>
  <c r="T1895" i="17" s="1"/>
  <c r="AE1896" i="17" l="1"/>
  <c r="AC1896" i="17" s="1"/>
  <c r="AD1896" i="17"/>
  <c r="AB1896" i="17"/>
  <c r="Z1896" i="17" s="1"/>
  <c r="AA1896" i="17"/>
  <c r="Y1896" i="17"/>
  <c r="W1896" i="17" s="1"/>
  <c r="X1896" i="17"/>
  <c r="AG1896" i="17"/>
  <c r="AH1896" i="17"/>
  <c r="AF1896" i="17" s="1"/>
  <c r="S1904" i="17"/>
  <c r="U1896" i="17"/>
  <c r="S1905" i="17" s="1"/>
  <c r="V1896" i="17"/>
  <c r="T1896" i="17" s="1"/>
  <c r="U1897" i="17" s="1"/>
  <c r="AG1897" i="17" l="1"/>
  <c r="AH1897" i="17"/>
  <c r="AF1897" i="17" s="1"/>
  <c r="X1897" i="17"/>
  <c r="Y1897" i="17"/>
  <c r="W1897" i="17" s="1"/>
  <c r="AB1897" i="17"/>
  <c r="Z1897" i="17" s="1"/>
  <c r="AA1897" i="17"/>
  <c r="AD1897" i="17"/>
  <c r="AE1897" i="17"/>
  <c r="AC1897" i="17" s="1"/>
  <c r="V1897" i="17"/>
  <c r="T1897" i="17" s="1"/>
  <c r="U1898" i="17" s="1"/>
  <c r="AE1898" i="17" l="1"/>
  <c r="AC1898" i="17" s="1"/>
  <c r="AD1898" i="17"/>
  <c r="AB1898" i="17"/>
  <c r="Z1898" i="17" s="1"/>
  <c r="AA1898" i="17"/>
  <c r="X1898" i="17"/>
  <c r="Y1898" i="17"/>
  <c r="W1898" i="17" s="1"/>
  <c r="AG1898" i="17"/>
  <c r="AH1898" i="17"/>
  <c r="AF1898" i="17" s="1"/>
  <c r="S1906" i="17"/>
  <c r="V1898" i="17"/>
  <c r="T1898" i="17" s="1"/>
  <c r="U1899" i="17" s="1"/>
  <c r="AH1899" i="17" l="1"/>
  <c r="AF1899" i="17" s="1"/>
  <c r="AG1899" i="17"/>
  <c r="Y1899" i="17"/>
  <c r="W1899" i="17" s="1"/>
  <c r="X1899" i="17"/>
  <c r="AA1899" i="17"/>
  <c r="AB1899" i="17"/>
  <c r="Z1899" i="17" s="1"/>
  <c r="AE1899" i="17"/>
  <c r="AC1899" i="17" s="1"/>
  <c r="AD1899" i="17"/>
  <c r="S1907" i="17"/>
  <c r="V1899" i="17"/>
  <c r="T1899" i="17" s="1"/>
  <c r="AE1900" i="17" l="1"/>
  <c r="AC1900" i="17" s="1"/>
  <c r="AD1900" i="17"/>
  <c r="AB1900" i="17"/>
  <c r="Z1900" i="17" s="1"/>
  <c r="AA1900" i="17"/>
  <c r="X1900" i="17"/>
  <c r="Y1900" i="17"/>
  <c r="W1900" i="17" s="1"/>
  <c r="AH1900" i="17"/>
  <c r="AF1900" i="17" s="1"/>
  <c r="AG1900" i="17"/>
  <c r="S1908" i="17"/>
  <c r="U1900" i="17"/>
  <c r="V1900" i="17"/>
  <c r="T1900" i="17" s="1"/>
  <c r="AH1901" i="17" l="1"/>
  <c r="AF1901" i="17" s="1"/>
  <c r="AG1901" i="17"/>
  <c r="Y1901" i="17"/>
  <c r="W1901" i="17" s="1"/>
  <c r="X1901" i="17"/>
  <c r="AA1901" i="17"/>
  <c r="AB1901" i="17"/>
  <c r="Z1901" i="17" s="1"/>
  <c r="AE1901" i="17"/>
  <c r="AC1901" i="17" s="1"/>
  <c r="AD1901" i="17"/>
  <c r="S1909" i="17"/>
  <c r="U1901" i="17"/>
  <c r="S1910" i="17" s="1"/>
  <c r="V1901" i="17"/>
  <c r="T1901" i="17" s="1"/>
  <c r="U1902" i="17" s="1"/>
  <c r="AD1902" i="17" l="1"/>
  <c r="AE1902" i="17"/>
  <c r="AC1902" i="17" s="1"/>
  <c r="AB1902" i="17"/>
  <c r="Z1902" i="17" s="1"/>
  <c r="AA1902" i="17"/>
  <c r="X1902" i="17"/>
  <c r="Y1902" i="17"/>
  <c r="W1902" i="17" s="1"/>
  <c r="AH1902" i="17"/>
  <c r="AF1902" i="17" s="1"/>
  <c r="AG1902" i="17"/>
  <c r="V1902" i="17"/>
  <c r="T1902" i="17" s="1"/>
  <c r="Y1903" i="17" l="1"/>
  <c r="W1903" i="17" s="1"/>
  <c r="X1903" i="17"/>
  <c r="AH1903" i="17"/>
  <c r="AF1903" i="17" s="1"/>
  <c r="AG1903" i="17"/>
  <c r="AA1903" i="17"/>
  <c r="AB1903" i="17"/>
  <c r="Z1903" i="17" s="1"/>
  <c r="AD1903" i="17"/>
  <c r="AE1903" i="17"/>
  <c r="AC1903" i="17" s="1"/>
  <c r="S1911" i="17"/>
  <c r="U1903" i="17"/>
  <c r="S1912" i="17" s="1"/>
  <c r="V1903" i="17"/>
  <c r="T1903" i="17" s="1"/>
  <c r="AD1904" i="17" l="1"/>
  <c r="AE1904" i="17"/>
  <c r="AC1904" i="17" s="1"/>
  <c r="AB1904" i="17"/>
  <c r="Z1904" i="17" s="1"/>
  <c r="AA1904" i="17"/>
  <c r="AH1904" i="17"/>
  <c r="AF1904" i="17" s="1"/>
  <c r="AG1904" i="17"/>
  <c r="Y1904" i="17"/>
  <c r="W1904" i="17" s="1"/>
  <c r="X1904" i="17"/>
  <c r="U1904" i="17"/>
  <c r="S1913" i="17" s="1"/>
  <c r="V1904" i="17"/>
  <c r="T1904" i="17" s="1"/>
  <c r="X1905" i="17" l="1"/>
  <c r="Y1905" i="17"/>
  <c r="W1905" i="17" s="1"/>
  <c r="AH1905" i="17"/>
  <c r="AF1905" i="17" s="1"/>
  <c r="AG1905" i="17"/>
  <c r="AA1905" i="17"/>
  <c r="AB1905" i="17"/>
  <c r="Z1905" i="17" s="1"/>
  <c r="AD1905" i="17"/>
  <c r="AE1905" i="17"/>
  <c r="AC1905" i="17" s="1"/>
  <c r="U1905" i="17"/>
  <c r="S1914" i="17" s="1"/>
  <c r="V1905" i="17"/>
  <c r="T1905" i="17" s="1"/>
  <c r="U1906" i="17" s="1"/>
  <c r="AB1906" i="17" l="1"/>
  <c r="Z1906" i="17" s="1"/>
  <c r="AA1906" i="17"/>
  <c r="AD1906" i="17"/>
  <c r="AE1906" i="17"/>
  <c r="AC1906" i="17" s="1"/>
  <c r="AG1906" i="17"/>
  <c r="AH1906" i="17"/>
  <c r="AF1906" i="17" s="1"/>
  <c r="Y1906" i="17"/>
  <c r="W1906" i="17" s="1"/>
  <c r="X1906" i="17"/>
  <c r="V1906" i="17"/>
  <c r="T1906" i="17" s="1"/>
  <c r="AG1907" i="17" l="1"/>
  <c r="AH1907" i="17"/>
  <c r="AF1907" i="17" s="1"/>
  <c r="X1907" i="17"/>
  <c r="Y1907" i="17"/>
  <c r="W1907" i="17" s="1"/>
  <c r="AE1907" i="17"/>
  <c r="AC1907" i="17" s="1"/>
  <c r="AD1907" i="17"/>
  <c r="AA1907" i="17"/>
  <c r="AB1907" i="17"/>
  <c r="Z1907" i="17" s="1"/>
  <c r="S1915" i="17"/>
  <c r="U1907" i="17"/>
  <c r="V1907" i="17"/>
  <c r="T1907" i="17" s="1"/>
  <c r="AB1908" i="17" l="1"/>
  <c r="Z1908" i="17" s="1"/>
  <c r="AA1908" i="17"/>
  <c r="AD1908" i="17"/>
  <c r="AE1908" i="17"/>
  <c r="AC1908" i="17" s="1"/>
  <c r="X1908" i="17"/>
  <c r="Y1908" i="17"/>
  <c r="W1908" i="17" s="1"/>
  <c r="AG1908" i="17"/>
  <c r="AH1908" i="17"/>
  <c r="AF1908" i="17" s="1"/>
  <c r="S1916" i="17"/>
  <c r="U1908" i="17"/>
  <c r="S1917" i="17" s="1"/>
  <c r="V1908" i="17"/>
  <c r="T1908" i="17" s="1"/>
  <c r="V1909" i="17" s="1"/>
  <c r="T1909" i="17" s="1"/>
  <c r="AH1909" i="17" l="1"/>
  <c r="AF1909" i="17" s="1"/>
  <c r="AG1909" i="17"/>
  <c r="X1909" i="17"/>
  <c r="Y1909" i="17"/>
  <c r="W1909" i="17" s="1"/>
  <c r="AD1909" i="17"/>
  <c r="AE1909" i="17"/>
  <c r="AC1909" i="17" s="1"/>
  <c r="AB1909" i="17"/>
  <c r="Z1909" i="17" s="1"/>
  <c r="AA1909" i="17"/>
  <c r="U1910" i="17"/>
  <c r="U1909" i="17"/>
  <c r="S1918" i="17" s="1"/>
  <c r="V1910" i="17"/>
  <c r="AE1910" i="17" l="1"/>
  <c r="AC1910" i="17" s="1"/>
  <c r="AD1910" i="17"/>
  <c r="AB1910" i="17"/>
  <c r="Z1910" i="17" s="1"/>
  <c r="AA1910" i="17"/>
  <c r="X1910" i="17"/>
  <c r="Y1910" i="17"/>
  <c r="W1910" i="17" s="1"/>
  <c r="AG1910" i="17"/>
  <c r="AH1910" i="17"/>
  <c r="AF1910" i="17" s="1"/>
  <c r="S1919" i="17"/>
  <c r="T1910" i="17"/>
  <c r="V1911" i="17" s="1"/>
  <c r="T1911" i="17" s="1"/>
  <c r="AG1911" i="17" l="1"/>
  <c r="AH1911" i="17"/>
  <c r="AF1911" i="17" s="1"/>
  <c r="X1911" i="17"/>
  <c r="Y1911" i="17"/>
  <c r="W1911" i="17" s="1"/>
  <c r="AB1911" i="17"/>
  <c r="Z1911" i="17" s="1"/>
  <c r="AA1911" i="17"/>
  <c r="AD1911" i="17"/>
  <c r="AE1911" i="17"/>
  <c r="AC1911" i="17" s="1"/>
  <c r="U1912" i="17"/>
  <c r="U1911" i="17"/>
  <c r="S1920" i="17" s="1"/>
  <c r="V1912" i="17"/>
  <c r="AD1912" i="17" l="1"/>
  <c r="AE1912" i="17"/>
  <c r="AC1912" i="17" s="1"/>
  <c r="AB1912" i="17"/>
  <c r="Z1912" i="17" s="1"/>
  <c r="AA1912" i="17"/>
  <c r="Y1912" i="17"/>
  <c r="W1912" i="17" s="1"/>
  <c r="X1912" i="17"/>
  <c r="AG1912" i="17"/>
  <c r="AH1912" i="17"/>
  <c r="AF1912" i="17" s="1"/>
  <c r="S1921" i="17"/>
  <c r="T1912" i="17"/>
  <c r="U1913" i="17" s="1"/>
  <c r="AH1913" i="17" l="1"/>
  <c r="AF1913" i="17" s="1"/>
  <c r="AG1913" i="17"/>
  <c r="Y1913" i="17"/>
  <c r="W1913" i="17" s="1"/>
  <c r="X1913" i="17"/>
  <c r="AA1913" i="17"/>
  <c r="AB1913" i="17"/>
  <c r="Z1913" i="17" s="1"/>
  <c r="AD1913" i="17"/>
  <c r="AE1913" i="17"/>
  <c r="AC1913" i="17" s="1"/>
  <c r="V1913" i="17"/>
  <c r="T1913" i="17" s="1"/>
  <c r="U1914" i="17" s="1"/>
  <c r="AB1914" i="17" l="1"/>
  <c r="Z1914" i="17" s="1"/>
  <c r="AA1914" i="17"/>
  <c r="AE1914" i="17"/>
  <c r="AC1914" i="17" s="1"/>
  <c r="AD1914" i="17"/>
  <c r="Y1914" i="17"/>
  <c r="W1914" i="17" s="1"/>
  <c r="X1914" i="17"/>
  <c r="AG1914" i="17"/>
  <c r="AH1914" i="17"/>
  <c r="AF1914" i="17" s="1"/>
  <c r="S1922" i="17"/>
  <c r="V1914" i="17"/>
  <c r="T1914" i="17" s="1"/>
  <c r="AG1915" i="17" l="1"/>
  <c r="AH1915" i="17"/>
  <c r="AF1915" i="17" s="1"/>
  <c r="X1915" i="17"/>
  <c r="Y1915" i="17"/>
  <c r="W1915" i="17" s="1"/>
  <c r="AE1915" i="17"/>
  <c r="AC1915" i="17" s="1"/>
  <c r="AD1915" i="17"/>
  <c r="AB1915" i="17"/>
  <c r="Z1915" i="17" s="1"/>
  <c r="AA1915" i="17"/>
  <c r="S1923" i="17"/>
  <c r="U1915" i="17"/>
  <c r="V1915" i="17"/>
  <c r="T1915" i="17" s="1"/>
  <c r="AA1916" i="17" l="1"/>
  <c r="AB1916" i="17"/>
  <c r="Z1916" i="17" s="1"/>
  <c r="AD1916" i="17"/>
  <c r="AE1916" i="17"/>
  <c r="AC1916" i="17" s="1"/>
  <c r="X1916" i="17"/>
  <c r="Y1916" i="17"/>
  <c r="W1916" i="17" s="1"/>
  <c r="AG1916" i="17"/>
  <c r="AH1916" i="17"/>
  <c r="AF1916" i="17" s="1"/>
  <c r="S1924" i="17"/>
  <c r="U1916" i="17"/>
  <c r="V1916" i="17"/>
  <c r="T1916" i="17" s="1"/>
  <c r="U1917" i="17" s="1"/>
  <c r="Y1917" i="17" l="1"/>
  <c r="W1917" i="17" s="1"/>
  <c r="X1917" i="17"/>
  <c r="AH1917" i="17"/>
  <c r="AF1917" i="17" s="1"/>
  <c r="AG1917" i="17"/>
  <c r="AE1917" i="17"/>
  <c r="AC1917" i="17" s="1"/>
  <c r="AD1917" i="17"/>
  <c r="AA1917" i="17"/>
  <c r="AB1917" i="17"/>
  <c r="Z1917" i="17" s="1"/>
  <c r="S1925" i="17"/>
  <c r="V1917" i="17"/>
  <c r="T1917" i="17" s="1"/>
  <c r="AB1918" i="17" l="1"/>
  <c r="Z1918" i="17" s="1"/>
  <c r="AA1918" i="17"/>
  <c r="AE1918" i="17"/>
  <c r="AC1918" i="17" s="1"/>
  <c r="AD1918" i="17"/>
  <c r="AH1918" i="17"/>
  <c r="AF1918" i="17" s="1"/>
  <c r="AG1918" i="17"/>
  <c r="Y1918" i="17"/>
  <c r="W1918" i="17" s="1"/>
  <c r="X1918" i="17"/>
  <c r="S1926" i="17"/>
  <c r="U1918" i="17"/>
  <c r="S1927" i="17" s="1"/>
  <c r="V1918" i="17"/>
  <c r="T1918" i="17" s="1"/>
  <c r="Y1919" i="17" l="1"/>
  <c r="W1919" i="17" s="1"/>
  <c r="X1919" i="17"/>
  <c r="AG1919" i="17"/>
  <c r="AH1919" i="17"/>
  <c r="AF1919" i="17" s="1"/>
  <c r="AE1919" i="17"/>
  <c r="AC1919" i="17" s="1"/>
  <c r="AD1919" i="17"/>
  <c r="AA1919" i="17"/>
  <c r="AB1919" i="17"/>
  <c r="Z1919" i="17" s="1"/>
  <c r="U1919" i="17"/>
  <c r="S1928" i="17" s="1"/>
  <c r="V1919" i="17"/>
  <c r="T1919" i="17" s="1"/>
  <c r="U1920" i="17" s="1"/>
  <c r="AB1920" i="17" l="1"/>
  <c r="Z1920" i="17" s="1"/>
  <c r="AA1920" i="17"/>
  <c r="AD1920" i="17"/>
  <c r="AE1920" i="17"/>
  <c r="AC1920" i="17" s="1"/>
  <c r="AG1920" i="17"/>
  <c r="AH1920" i="17"/>
  <c r="AF1920" i="17" s="1"/>
  <c r="Y1920" i="17"/>
  <c r="W1920" i="17" s="1"/>
  <c r="X1920" i="17"/>
  <c r="V1920" i="17"/>
  <c r="T1920" i="17" s="1"/>
  <c r="Y1921" i="17" l="1"/>
  <c r="W1921" i="17" s="1"/>
  <c r="X1921" i="17"/>
  <c r="AH1921" i="17"/>
  <c r="AF1921" i="17" s="1"/>
  <c r="AG1921" i="17"/>
  <c r="AE1921" i="17"/>
  <c r="AC1921" i="17" s="1"/>
  <c r="AD1921" i="17"/>
  <c r="AA1921" i="17"/>
  <c r="AB1921" i="17"/>
  <c r="Z1921" i="17" s="1"/>
  <c r="S1929" i="17"/>
  <c r="U1921" i="17"/>
  <c r="V1921" i="17"/>
  <c r="T1921" i="17" s="1"/>
  <c r="AB1922" i="17" l="1"/>
  <c r="Z1922" i="17" s="1"/>
  <c r="AA1922" i="17"/>
  <c r="AE1922" i="17"/>
  <c r="AC1922" i="17" s="1"/>
  <c r="AD1922" i="17"/>
  <c r="AG1922" i="17"/>
  <c r="AH1922" i="17"/>
  <c r="AF1922" i="17" s="1"/>
  <c r="X1922" i="17"/>
  <c r="Y1922" i="17"/>
  <c r="W1922" i="17" s="1"/>
  <c r="S1930" i="17"/>
  <c r="U1922" i="17"/>
  <c r="V1922" i="17"/>
  <c r="T1922" i="17" s="1"/>
  <c r="U1923" i="17" s="1"/>
  <c r="AG1923" i="17" l="1"/>
  <c r="AH1923" i="17"/>
  <c r="AF1923" i="17" s="1"/>
  <c r="X1923" i="17"/>
  <c r="Y1923" i="17"/>
  <c r="W1923" i="17" s="1"/>
  <c r="AD1923" i="17"/>
  <c r="AE1923" i="17"/>
  <c r="AC1923" i="17" s="1"/>
  <c r="AA1923" i="17"/>
  <c r="AB1923" i="17"/>
  <c r="Z1923" i="17" s="1"/>
  <c r="S1931" i="17"/>
  <c r="V1923" i="17"/>
  <c r="T1923" i="17" s="1"/>
  <c r="U1924" i="17" s="1"/>
  <c r="AA1924" i="17" l="1"/>
  <c r="AB1924" i="17"/>
  <c r="Z1924" i="17" s="1"/>
  <c r="AD1924" i="17"/>
  <c r="AE1924" i="17"/>
  <c r="AC1924" i="17" s="1"/>
  <c r="X1924" i="17"/>
  <c r="Y1924" i="17"/>
  <c r="W1924" i="17" s="1"/>
  <c r="AG1924" i="17"/>
  <c r="AH1924" i="17"/>
  <c r="AF1924" i="17" s="1"/>
  <c r="S1932" i="17"/>
  <c r="V1924" i="17"/>
  <c r="T1924" i="17" s="1"/>
  <c r="V1925" i="17" s="1"/>
  <c r="X1925" i="17" l="1"/>
  <c r="Y1925" i="17"/>
  <c r="W1925" i="17" s="1"/>
  <c r="AH1925" i="17"/>
  <c r="AF1925" i="17" s="1"/>
  <c r="AG1925" i="17"/>
  <c r="U1925" i="17"/>
  <c r="AD1925" i="17"/>
  <c r="AE1925" i="17"/>
  <c r="AC1925" i="17" s="1"/>
  <c r="AA1925" i="17"/>
  <c r="AB1925" i="17"/>
  <c r="Z1925" i="17" s="1"/>
  <c r="S1934" i="17"/>
  <c r="S1933" i="17"/>
  <c r="T1925" i="17"/>
  <c r="U1926" i="17" s="1"/>
  <c r="AB1926" i="17" l="1"/>
  <c r="Z1926" i="17" s="1"/>
  <c r="AA1926" i="17"/>
  <c r="AD1926" i="17"/>
  <c r="AE1926" i="17"/>
  <c r="AC1926" i="17" s="1"/>
  <c r="AG1926" i="17"/>
  <c r="AH1926" i="17"/>
  <c r="AF1926" i="17" s="1"/>
  <c r="X1926" i="17"/>
  <c r="Y1926" i="17"/>
  <c r="W1926" i="17" s="1"/>
  <c r="V1926" i="17"/>
  <c r="T1926" i="17" s="1"/>
  <c r="X1927" i="17" l="1"/>
  <c r="Y1927" i="17"/>
  <c r="W1927" i="17" s="1"/>
  <c r="AG1927" i="17"/>
  <c r="AH1927" i="17"/>
  <c r="AF1927" i="17" s="1"/>
  <c r="AD1927" i="17"/>
  <c r="AE1927" i="17"/>
  <c r="AC1927" i="17" s="1"/>
  <c r="AB1927" i="17"/>
  <c r="Z1927" i="17" s="1"/>
  <c r="AA1927" i="17"/>
  <c r="S1935" i="17"/>
  <c r="U1927" i="17"/>
  <c r="V1927" i="17"/>
  <c r="T1927" i="17" s="1"/>
  <c r="AB1928" i="17" l="1"/>
  <c r="Z1928" i="17" s="1"/>
  <c r="AA1928" i="17"/>
  <c r="AE1928" i="17"/>
  <c r="AC1928" i="17" s="1"/>
  <c r="AD1928" i="17"/>
  <c r="AH1928" i="17"/>
  <c r="AF1928" i="17" s="1"/>
  <c r="AG1928" i="17"/>
  <c r="Y1928" i="17"/>
  <c r="W1928" i="17" s="1"/>
  <c r="X1928" i="17"/>
  <c r="S1936" i="17"/>
  <c r="V1928" i="17"/>
  <c r="T1928" i="17" s="1"/>
  <c r="U1929" i="17" s="1"/>
  <c r="U1928" i="17"/>
  <c r="S1937" i="17" s="1"/>
  <c r="X1929" i="17" l="1"/>
  <c r="Y1929" i="17"/>
  <c r="W1929" i="17" s="1"/>
  <c r="AG1929" i="17"/>
  <c r="AH1929" i="17"/>
  <c r="AF1929" i="17" s="1"/>
  <c r="AD1929" i="17"/>
  <c r="AE1929" i="17"/>
  <c r="AC1929" i="17" s="1"/>
  <c r="AA1929" i="17"/>
  <c r="AB1929" i="17"/>
  <c r="Z1929" i="17" s="1"/>
  <c r="V1929" i="17"/>
  <c r="T1929" i="17" s="1"/>
  <c r="AA1930" i="17" l="1"/>
  <c r="AB1930" i="17"/>
  <c r="Z1930" i="17" s="1"/>
  <c r="AE1930" i="17"/>
  <c r="AC1930" i="17" s="1"/>
  <c r="AD1930" i="17"/>
  <c r="AH1930" i="17"/>
  <c r="AF1930" i="17" s="1"/>
  <c r="AG1930" i="17"/>
  <c r="X1930" i="17"/>
  <c r="Y1930" i="17"/>
  <c r="W1930" i="17" s="1"/>
  <c r="S1938" i="17"/>
  <c r="U1930" i="17"/>
  <c r="S1939" i="17" s="1"/>
  <c r="V1930" i="17"/>
  <c r="T1930" i="17" s="1"/>
  <c r="V1931" i="17" s="1"/>
  <c r="X1931" i="17" l="1"/>
  <c r="Y1931" i="17"/>
  <c r="W1931" i="17" s="1"/>
  <c r="AH1931" i="17"/>
  <c r="AF1931" i="17" s="1"/>
  <c r="AG1931" i="17"/>
  <c r="AE1931" i="17"/>
  <c r="AC1931" i="17" s="1"/>
  <c r="AD1931" i="17"/>
  <c r="AB1931" i="17"/>
  <c r="Z1931" i="17" s="1"/>
  <c r="AA1931" i="17"/>
  <c r="U1931" i="17"/>
  <c r="S1940" i="17" s="1"/>
  <c r="T1931" i="17"/>
  <c r="AB1932" i="17" l="1"/>
  <c r="Z1932" i="17" s="1"/>
  <c r="AA1932" i="17"/>
  <c r="AD1932" i="17"/>
  <c r="AE1932" i="17"/>
  <c r="AC1932" i="17" s="1"/>
  <c r="AH1932" i="17"/>
  <c r="AF1932" i="17" s="1"/>
  <c r="AG1932" i="17"/>
  <c r="Y1932" i="17"/>
  <c r="W1932" i="17" s="1"/>
  <c r="X1932" i="17"/>
  <c r="V1932" i="17"/>
  <c r="T1932" i="17" s="1"/>
  <c r="U1933" i="17" s="1"/>
  <c r="U1932" i="17"/>
  <c r="S1941" i="17" s="1"/>
  <c r="Y1933" i="17" l="1"/>
  <c r="W1933" i="17" s="1"/>
  <c r="X1933" i="17"/>
  <c r="AH1933" i="17"/>
  <c r="AF1933" i="17" s="1"/>
  <c r="AG1933" i="17"/>
  <c r="AE1933" i="17"/>
  <c r="AC1933" i="17" s="1"/>
  <c r="AD1933" i="17"/>
  <c r="AB1933" i="17"/>
  <c r="Z1933" i="17" s="1"/>
  <c r="AA1933" i="17"/>
  <c r="V1933" i="17"/>
  <c r="T1933" i="17" s="1"/>
  <c r="AB1934" i="17" l="1"/>
  <c r="Z1934" i="17" s="1"/>
  <c r="AA1934" i="17"/>
  <c r="AD1934" i="17"/>
  <c r="AE1934" i="17"/>
  <c r="AC1934" i="17" s="1"/>
  <c r="AG1934" i="17"/>
  <c r="AH1934" i="17"/>
  <c r="AF1934" i="17" s="1"/>
  <c r="Y1934" i="17"/>
  <c r="W1934" i="17" s="1"/>
  <c r="X1934" i="17"/>
  <c r="S1942" i="17"/>
  <c r="U1934" i="17"/>
  <c r="S1943" i="17" s="1"/>
  <c r="V1934" i="17"/>
  <c r="T1934" i="17" s="1"/>
  <c r="U1935" i="17" s="1"/>
  <c r="Y1935" i="17" l="1"/>
  <c r="W1935" i="17" s="1"/>
  <c r="X1935" i="17"/>
  <c r="AH1935" i="17"/>
  <c r="AF1935" i="17" s="1"/>
  <c r="AG1935" i="17"/>
  <c r="AD1935" i="17"/>
  <c r="AE1935" i="17"/>
  <c r="AC1935" i="17" s="1"/>
  <c r="AB1935" i="17"/>
  <c r="Z1935" i="17" s="1"/>
  <c r="AA1935" i="17"/>
  <c r="V1935" i="17"/>
  <c r="T1935" i="17" s="1"/>
  <c r="U1936" i="17" s="1"/>
  <c r="AD1936" i="17" l="1"/>
  <c r="AE1936" i="17"/>
  <c r="AC1936" i="17" s="1"/>
  <c r="AB1936" i="17"/>
  <c r="Z1936" i="17" s="1"/>
  <c r="AA1936" i="17"/>
  <c r="AH1936" i="17"/>
  <c r="AF1936" i="17" s="1"/>
  <c r="AG1936" i="17"/>
  <c r="Y1936" i="17"/>
  <c r="W1936" i="17" s="1"/>
  <c r="X1936" i="17"/>
  <c r="S1944" i="17"/>
  <c r="V1936" i="17"/>
  <c r="T1936" i="17" s="1"/>
  <c r="Y1937" i="17" l="1"/>
  <c r="W1937" i="17" s="1"/>
  <c r="X1937" i="17"/>
  <c r="AG1937" i="17"/>
  <c r="AH1937" i="17"/>
  <c r="AF1937" i="17" s="1"/>
  <c r="AB1937" i="17"/>
  <c r="Z1937" i="17" s="1"/>
  <c r="AA1937" i="17"/>
  <c r="AE1937" i="17"/>
  <c r="AC1937" i="17" s="1"/>
  <c r="AD1937" i="17"/>
  <c r="S1945" i="17"/>
  <c r="U1937" i="17"/>
  <c r="S1946" i="17" s="1"/>
  <c r="V1937" i="17"/>
  <c r="T1937" i="17" s="1"/>
  <c r="U1938" i="17" s="1"/>
  <c r="AE1938" i="17" l="1"/>
  <c r="AC1938" i="17" s="1"/>
  <c r="AD1938" i="17"/>
  <c r="AB1938" i="17"/>
  <c r="Z1938" i="17" s="1"/>
  <c r="AA1938" i="17"/>
  <c r="AH1938" i="17"/>
  <c r="AF1938" i="17" s="1"/>
  <c r="AG1938" i="17"/>
  <c r="Y1938" i="17"/>
  <c r="W1938" i="17" s="1"/>
  <c r="X1938" i="17"/>
  <c r="V1938" i="17"/>
  <c r="T1938" i="17" s="1"/>
  <c r="Y1939" i="17" l="1"/>
  <c r="W1939" i="17" s="1"/>
  <c r="X1939" i="17"/>
  <c r="AH1939" i="17"/>
  <c r="AF1939" i="17" s="1"/>
  <c r="AG1939" i="17"/>
  <c r="AB1939" i="17"/>
  <c r="Z1939" i="17" s="1"/>
  <c r="AA1939" i="17"/>
  <c r="AE1939" i="17"/>
  <c r="AC1939" i="17" s="1"/>
  <c r="AD1939" i="17"/>
  <c r="S1947" i="17"/>
  <c r="U1939" i="17"/>
  <c r="S1948" i="17" s="1"/>
  <c r="V1939" i="17"/>
  <c r="T1939" i="17" s="1"/>
  <c r="AE1940" i="17" l="1"/>
  <c r="AC1940" i="17" s="1"/>
  <c r="AD1940" i="17"/>
  <c r="AB1940" i="17"/>
  <c r="Z1940" i="17" s="1"/>
  <c r="AA1940" i="17"/>
  <c r="AG1940" i="17"/>
  <c r="AH1940" i="17"/>
  <c r="AF1940" i="17" s="1"/>
  <c r="Y1940" i="17"/>
  <c r="W1940" i="17" s="1"/>
  <c r="X1940" i="17"/>
  <c r="V1940" i="17"/>
  <c r="T1940" i="17" s="1"/>
  <c r="V1941" i="17" s="1"/>
  <c r="U1940" i="17"/>
  <c r="S1949" i="17" s="1"/>
  <c r="AG1941" i="17" l="1"/>
  <c r="AH1941" i="17"/>
  <c r="AF1941" i="17" s="1"/>
  <c r="Y1941" i="17"/>
  <c r="W1941" i="17" s="1"/>
  <c r="X1941" i="17"/>
  <c r="AA1941" i="17"/>
  <c r="AB1941" i="17"/>
  <c r="Z1941" i="17" s="1"/>
  <c r="AD1941" i="17"/>
  <c r="AE1941" i="17"/>
  <c r="AC1941" i="17" s="1"/>
  <c r="U1941" i="17"/>
  <c r="S1950" i="17" s="1"/>
  <c r="T1941" i="17"/>
  <c r="U1942" i="17" s="1"/>
  <c r="AA1942" i="17" l="1"/>
  <c r="AB1942" i="17"/>
  <c r="Z1942" i="17" s="1"/>
  <c r="AD1942" i="17"/>
  <c r="AE1942" i="17"/>
  <c r="AC1942" i="17" s="1"/>
  <c r="X1942" i="17"/>
  <c r="Y1942" i="17"/>
  <c r="W1942" i="17" s="1"/>
  <c r="AH1942" i="17"/>
  <c r="AF1942" i="17" s="1"/>
  <c r="AG1942" i="17"/>
  <c r="V1942" i="17"/>
  <c r="T1942" i="17" s="1"/>
  <c r="U1943" i="17" s="1"/>
  <c r="X1943" i="17" l="1"/>
  <c r="Y1943" i="17"/>
  <c r="W1943" i="17" s="1"/>
  <c r="AH1943" i="17"/>
  <c r="AF1943" i="17" s="1"/>
  <c r="AG1943" i="17"/>
  <c r="AE1943" i="17"/>
  <c r="AC1943" i="17" s="1"/>
  <c r="AD1943" i="17"/>
  <c r="AB1943" i="17"/>
  <c r="Z1943" i="17" s="1"/>
  <c r="AA1943" i="17"/>
  <c r="S1951" i="17"/>
  <c r="V1943" i="17"/>
  <c r="T1943" i="17" s="1"/>
  <c r="AB1944" i="17" l="1"/>
  <c r="Z1944" i="17" s="1"/>
  <c r="AA1944" i="17"/>
  <c r="AE1944" i="17"/>
  <c r="AC1944" i="17" s="1"/>
  <c r="AD1944" i="17"/>
  <c r="AH1944" i="17"/>
  <c r="AF1944" i="17" s="1"/>
  <c r="AG1944" i="17"/>
  <c r="X1944" i="17"/>
  <c r="Y1944" i="17"/>
  <c r="W1944" i="17" s="1"/>
  <c r="S1952" i="17"/>
  <c r="U1944" i="17"/>
  <c r="S1953" i="17" s="1"/>
  <c r="V1944" i="17"/>
  <c r="T1944" i="17" s="1"/>
  <c r="U1945" i="17" s="1"/>
  <c r="Y1945" i="17" l="1"/>
  <c r="W1945" i="17" s="1"/>
  <c r="X1945" i="17"/>
  <c r="AH1945" i="17"/>
  <c r="AF1945" i="17" s="1"/>
  <c r="AG1945" i="17"/>
  <c r="AD1945" i="17"/>
  <c r="AE1945" i="17"/>
  <c r="AC1945" i="17" s="1"/>
  <c r="AA1945" i="17"/>
  <c r="AB1945" i="17"/>
  <c r="Z1945" i="17" s="1"/>
  <c r="V1945" i="17"/>
  <c r="T1945" i="17" s="1"/>
  <c r="V1946" i="17" s="1"/>
  <c r="T1946" i="17" s="1"/>
  <c r="AD1946" i="17" l="1"/>
  <c r="AE1946" i="17"/>
  <c r="AC1946" i="17" s="1"/>
  <c r="AB1946" i="17"/>
  <c r="Z1946" i="17" s="1"/>
  <c r="AA1946" i="17"/>
  <c r="AH1946" i="17"/>
  <c r="AF1946" i="17" s="1"/>
  <c r="AG1946" i="17"/>
  <c r="Y1946" i="17"/>
  <c r="W1946" i="17" s="1"/>
  <c r="X1946" i="17"/>
  <c r="S1954" i="17"/>
  <c r="U1947" i="17"/>
  <c r="U1946" i="17"/>
  <c r="S1955" i="17" s="1"/>
  <c r="V1947" i="17"/>
  <c r="X1947" i="17" l="1"/>
  <c r="Y1947" i="17"/>
  <c r="W1947" i="17" s="1"/>
  <c r="AG1947" i="17"/>
  <c r="AH1947" i="17"/>
  <c r="AF1947" i="17" s="1"/>
  <c r="AB1947" i="17"/>
  <c r="Z1947" i="17" s="1"/>
  <c r="AA1947" i="17"/>
  <c r="AD1947" i="17"/>
  <c r="AE1947" i="17"/>
  <c r="AC1947" i="17" s="1"/>
  <c r="S1956" i="17"/>
  <c r="T1947" i="17"/>
  <c r="U1948" i="17" s="1"/>
  <c r="AD1948" i="17" l="1"/>
  <c r="AE1948" i="17"/>
  <c r="AC1948" i="17" s="1"/>
  <c r="AB1948" i="17"/>
  <c r="Z1948" i="17" s="1"/>
  <c r="AA1948" i="17"/>
  <c r="AG1948" i="17"/>
  <c r="AH1948" i="17"/>
  <c r="AF1948" i="17" s="1"/>
  <c r="X1948" i="17"/>
  <c r="Y1948" i="17"/>
  <c r="W1948" i="17" s="1"/>
  <c r="V1948" i="17"/>
  <c r="T1948" i="17" s="1"/>
  <c r="U1949" i="17" s="1"/>
  <c r="AG1949" i="17" l="1"/>
  <c r="AH1949" i="17"/>
  <c r="AF1949" i="17" s="1"/>
  <c r="Y1949" i="17"/>
  <c r="W1949" i="17" s="1"/>
  <c r="X1949" i="17"/>
  <c r="AA1949" i="17"/>
  <c r="AB1949" i="17"/>
  <c r="Z1949" i="17" s="1"/>
  <c r="AE1949" i="17"/>
  <c r="AC1949" i="17" s="1"/>
  <c r="AD1949" i="17"/>
  <c r="S1957" i="17"/>
  <c r="V1949" i="17"/>
  <c r="T1949" i="17" s="1"/>
  <c r="AE1950" i="17" l="1"/>
  <c r="AC1950" i="17" s="1"/>
  <c r="AD1950" i="17"/>
  <c r="AB1950" i="17"/>
  <c r="Z1950" i="17" s="1"/>
  <c r="AA1950" i="17"/>
  <c r="Y1950" i="17"/>
  <c r="W1950" i="17" s="1"/>
  <c r="X1950" i="17"/>
  <c r="AG1950" i="17"/>
  <c r="AH1950" i="17"/>
  <c r="AF1950" i="17" s="1"/>
  <c r="S1958" i="17"/>
  <c r="U1950" i="17"/>
  <c r="S1959" i="17" s="1"/>
  <c r="V1950" i="17"/>
  <c r="T1950" i="17" s="1"/>
  <c r="AH1951" i="17" l="1"/>
  <c r="AF1951" i="17" s="1"/>
  <c r="AG1951" i="17"/>
  <c r="X1951" i="17"/>
  <c r="Y1951" i="17"/>
  <c r="W1951" i="17" s="1"/>
  <c r="AA1951" i="17"/>
  <c r="AB1951" i="17"/>
  <c r="Z1951" i="17" s="1"/>
  <c r="AE1951" i="17"/>
  <c r="AC1951" i="17" s="1"/>
  <c r="AD1951" i="17"/>
  <c r="U1951" i="17"/>
  <c r="S1960" i="17" s="1"/>
  <c r="V1951" i="17"/>
  <c r="T1951" i="17" s="1"/>
  <c r="U1952" i="17" s="1"/>
  <c r="AB1952" i="17" l="1"/>
  <c r="Z1952" i="17" s="1"/>
  <c r="AA1952" i="17"/>
  <c r="AD1952" i="17"/>
  <c r="AE1952" i="17"/>
  <c r="AC1952" i="17" s="1"/>
  <c r="Y1952" i="17"/>
  <c r="W1952" i="17" s="1"/>
  <c r="X1952" i="17"/>
  <c r="AG1952" i="17"/>
  <c r="AH1952" i="17"/>
  <c r="AF1952" i="17" s="1"/>
  <c r="V1952" i="17"/>
  <c r="T1952" i="17" s="1"/>
  <c r="U1953" i="17" s="1"/>
  <c r="AH1953" i="17" l="1"/>
  <c r="AF1953" i="17" s="1"/>
  <c r="AG1953" i="17"/>
  <c r="X1953" i="17"/>
  <c r="Y1953" i="17"/>
  <c r="W1953" i="17" s="1"/>
  <c r="AE1953" i="17"/>
  <c r="AC1953" i="17" s="1"/>
  <c r="AD1953" i="17"/>
  <c r="AB1953" i="17"/>
  <c r="Z1953" i="17" s="1"/>
  <c r="AA1953" i="17"/>
  <c r="S1961" i="17"/>
  <c r="V1953" i="17"/>
  <c r="T1953" i="17" s="1"/>
  <c r="U1954" i="17" s="1"/>
  <c r="AB1954" i="17" l="1"/>
  <c r="Z1954" i="17" s="1"/>
  <c r="AA1954" i="17"/>
  <c r="AE1954" i="17"/>
  <c r="AC1954" i="17" s="1"/>
  <c r="AD1954" i="17"/>
  <c r="Y1954" i="17"/>
  <c r="W1954" i="17" s="1"/>
  <c r="X1954" i="17"/>
  <c r="AG1954" i="17"/>
  <c r="AH1954" i="17"/>
  <c r="AF1954" i="17" s="1"/>
  <c r="S1962" i="17"/>
  <c r="V1954" i="17"/>
  <c r="T1954" i="17" s="1"/>
  <c r="AG1955" i="17" l="1"/>
  <c r="AH1955" i="17"/>
  <c r="AF1955" i="17" s="1"/>
  <c r="Y1955" i="17"/>
  <c r="W1955" i="17" s="1"/>
  <c r="X1955" i="17"/>
  <c r="AE1955" i="17"/>
  <c r="AC1955" i="17" s="1"/>
  <c r="AD1955" i="17"/>
  <c r="AA1955" i="17"/>
  <c r="AB1955" i="17"/>
  <c r="Z1955" i="17" s="1"/>
  <c r="S1963" i="17"/>
  <c r="U1955" i="17"/>
  <c r="V1955" i="17"/>
  <c r="T1955" i="17" s="1"/>
  <c r="V1956" i="17" s="1"/>
  <c r="T1956" i="17" s="1"/>
  <c r="AB1956" i="17" l="1"/>
  <c r="Z1956" i="17" s="1"/>
  <c r="AA1956" i="17"/>
  <c r="AD1956" i="17"/>
  <c r="AE1956" i="17"/>
  <c r="AC1956" i="17" s="1"/>
  <c r="X1956" i="17"/>
  <c r="Y1956" i="17"/>
  <c r="W1956" i="17" s="1"/>
  <c r="AH1956" i="17"/>
  <c r="AF1956" i="17" s="1"/>
  <c r="AG1956" i="17"/>
  <c r="S1964" i="17"/>
  <c r="U1957" i="17"/>
  <c r="U1956" i="17"/>
  <c r="S1965" i="17" s="1"/>
  <c r="V1957" i="17"/>
  <c r="X1957" i="17" l="1"/>
  <c r="Y1957" i="17"/>
  <c r="W1957" i="17" s="1"/>
  <c r="AG1957" i="17"/>
  <c r="AH1957" i="17"/>
  <c r="AF1957" i="17" s="1"/>
  <c r="AE1957" i="17"/>
  <c r="AC1957" i="17" s="1"/>
  <c r="AD1957" i="17"/>
  <c r="AB1957" i="17"/>
  <c r="Z1957" i="17" s="1"/>
  <c r="AA1957" i="17"/>
  <c r="S1966" i="17"/>
  <c r="T1957" i="17"/>
  <c r="U1958" i="17" s="1"/>
  <c r="AB1958" i="17" l="1"/>
  <c r="Z1958" i="17" s="1"/>
  <c r="AA1958" i="17"/>
  <c r="AD1958" i="17"/>
  <c r="AE1958" i="17"/>
  <c r="AC1958" i="17" s="1"/>
  <c r="AG1958" i="17"/>
  <c r="AH1958" i="17"/>
  <c r="AF1958" i="17" s="1"/>
  <c r="X1958" i="17"/>
  <c r="Y1958" i="17"/>
  <c r="W1958" i="17" s="1"/>
  <c r="V1958" i="17"/>
  <c r="T1958" i="17" s="1"/>
  <c r="U1959" i="17" s="1"/>
  <c r="AG1959" i="17" l="1"/>
  <c r="AH1959" i="17"/>
  <c r="AF1959" i="17" s="1"/>
  <c r="X1959" i="17"/>
  <c r="Y1959" i="17"/>
  <c r="W1959" i="17" s="1"/>
  <c r="AE1959" i="17"/>
  <c r="AC1959" i="17" s="1"/>
  <c r="AD1959" i="17"/>
  <c r="AB1959" i="17"/>
  <c r="Z1959" i="17" s="1"/>
  <c r="AA1959" i="17"/>
  <c r="S1967" i="17"/>
  <c r="V1959" i="17"/>
  <c r="T1959" i="17" s="1"/>
  <c r="U1960" i="17" s="1"/>
  <c r="AB1960" i="17" l="1"/>
  <c r="Z1960" i="17" s="1"/>
  <c r="AA1960" i="17"/>
  <c r="AE1960" i="17"/>
  <c r="AC1960" i="17" s="1"/>
  <c r="AD1960" i="17"/>
  <c r="X1960" i="17"/>
  <c r="Y1960" i="17"/>
  <c r="W1960" i="17" s="1"/>
  <c r="AH1960" i="17"/>
  <c r="AF1960" i="17" s="1"/>
  <c r="AG1960" i="17"/>
  <c r="S1968" i="17"/>
  <c r="V1960" i="17"/>
  <c r="T1960" i="17" s="1"/>
  <c r="U1961" i="17" s="1"/>
  <c r="AH1961" i="17" l="1"/>
  <c r="AF1961" i="17" s="1"/>
  <c r="AG1961" i="17"/>
  <c r="Y1961" i="17"/>
  <c r="W1961" i="17" s="1"/>
  <c r="X1961" i="17"/>
  <c r="AE1961" i="17"/>
  <c r="AC1961" i="17" s="1"/>
  <c r="AD1961" i="17"/>
  <c r="AA1961" i="17"/>
  <c r="AB1961" i="17"/>
  <c r="Z1961" i="17" s="1"/>
  <c r="S1969" i="17"/>
  <c r="V1961" i="17"/>
  <c r="T1961" i="17" s="1"/>
  <c r="U1962" i="17" s="1"/>
  <c r="AB1962" i="17" l="1"/>
  <c r="Z1962" i="17" s="1"/>
  <c r="AA1962" i="17"/>
  <c r="V1962" i="17"/>
  <c r="T1962" i="17" s="1"/>
  <c r="U1963" i="17" s="1"/>
  <c r="AE1962" i="17"/>
  <c r="AC1962" i="17" s="1"/>
  <c r="AD1962" i="17"/>
  <c r="Y1962" i="17"/>
  <c r="W1962" i="17" s="1"/>
  <c r="X1962" i="17"/>
  <c r="AG1962" i="17"/>
  <c r="AH1962" i="17"/>
  <c r="AF1962" i="17" s="1"/>
  <c r="S1971" i="17"/>
  <c r="S1970" i="17"/>
  <c r="V1963" i="17"/>
  <c r="T1963" i="17" s="1"/>
  <c r="U1964" i="17" s="1"/>
  <c r="AH1963" i="17" l="1"/>
  <c r="AF1963" i="17" s="1"/>
  <c r="AG1963" i="17"/>
  <c r="Y1963" i="17"/>
  <c r="W1963" i="17" s="1"/>
  <c r="X1963" i="17"/>
  <c r="AD1963" i="17"/>
  <c r="AE1963" i="17"/>
  <c r="AC1963" i="17" s="1"/>
  <c r="AB1963" i="17"/>
  <c r="Z1963" i="17" s="1"/>
  <c r="AA1963" i="17"/>
  <c r="S1972" i="17"/>
  <c r="V1964" i="17"/>
  <c r="T1964" i="17" s="1"/>
  <c r="U1965" i="17" s="1"/>
  <c r="AA1964" i="17" l="1"/>
  <c r="AB1964" i="17"/>
  <c r="Z1964" i="17" s="1"/>
  <c r="AD1964" i="17"/>
  <c r="AE1964" i="17"/>
  <c r="AC1964" i="17" s="1"/>
  <c r="X1964" i="17"/>
  <c r="Y1964" i="17"/>
  <c r="W1964" i="17" s="1"/>
  <c r="AH1964" i="17"/>
  <c r="AF1964" i="17" s="1"/>
  <c r="AG1964" i="17"/>
  <c r="S1973" i="17"/>
  <c r="V1965" i="17"/>
  <c r="T1965" i="17" s="1"/>
  <c r="U1966" i="17" s="1"/>
  <c r="Y1965" i="17" l="1"/>
  <c r="W1965" i="17" s="1"/>
  <c r="X1965" i="17"/>
  <c r="AH1965" i="17"/>
  <c r="AF1965" i="17" s="1"/>
  <c r="AG1965" i="17"/>
  <c r="AE1965" i="17"/>
  <c r="AC1965" i="17" s="1"/>
  <c r="AD1965" i="17"/>
  <c r="AA1965" i="17"/>
  <c r="AB1965" i="17"/>
  <c r="Z1965" i="17" s="1"/>
  <c r="S1974" i="17"/>
  <c r="V1966" i="17"/>
  <c r="T1966" i="17" s="1"/>
  <c r="U1967" i="17" s="1"/>
  <c r="AB1966" i="17" l="1"/>
  <c r="Z1966" i="17" s="1"/>
  <c r="AA1966" i="17"/>
  <c r="AD1966" i="17"/>
  <c r="AE1966" i="17"/>
  <c r="AC1966" i="17" s="1"/>
  <c r="AH1966" i="17"/>
  <c r="AF1966" i="17" s="1"/>
  <c r="AG1966" i="17"/>
  <c r="X1966" i="17"/>
  <c r="Y1966" i="17"/>
  <c r="W1966" i="17" s="1"/>
  <c r="S1975" i="17"/>
  <c r="V1967" i="17"/>
  <c r="T1967" i="17" s="1"/>
  <c r="U1968" i="17" s="1"/>
  <c r="X1967" i="17" l="1"/>
  <c r="Y1967" i="17"/>
  <c r="W1967" i="17" s="1"/>
  <c r="AH1967" i="17"/>
  <c r="AF1967" i="17" s="1"/>
  <c r="AG1967" i="17"/>
  <c r="AE1967" i="17"/>
  <c r="AC1967" i="17" s="1"/>
  <c r="AD1967" i="17"/>
  <c r="AB1967" i="17"/>
  <c r="Z1967" i="17" s="1"/>
  <c r="AA1967" i="17"/>
  <c r="S1976" i="17"/>
  <c r="V1968" i="17"/>
  <c r="T1968" i="17" s="1"/>
  <c r="U1969" i="17" s="1"/>
  <c r="AB1968" i="17" l="1"/>
  <c r="Z1968" i="17" s="1"/>
  <c r="AA1968" i="17"/>
  <c r="AE1968" i="17"/>
  <c r="AC1968" i="17" s="1"/>
  <c r="AD1968" i="17"/>
  <c r="AH1968" i="17"/>
  <c r="AF1968" i="17" s="1"/>
  <c r="AG1968" i="17"/>
  <c r="X1968" i="17"/>
  <c r="Y1968" i="17"/>
  <c r="W1968" i="17" s="1"/>
  <c r="S1977" i="17"/>
  <c r="V1969" i="17"/>
  <c r="T1969" i="17" s="1"/>
  <c r="U1970" i="17" s="1"/>
  <c r="Y1969" i="17" l="1"/>
  <c r="W1969" i="17" s="1"/>
  <c r="X1969" i="17"/>
  <c r="AH1969" i="17"/>
  <c r="AF1969" i="17" s="1"/>
  <c r="AG1969" i="17"/>
  <c r="AE1969" i="17"/>
  <c r="AC1969" i="17" s="1"/>
  <c r="AD1969" i="17"/>
  <c r="AA1969" i="17"/>
  <c r="AB1969" i="17"/>
  <c r="Z1969" i="17" s="1"/>
  <c r="S1978" i="17"/>
  <c r="V1970" i="17"/>
  <c r="T1970" i="17" s="1"/>
  <c r="U1971" i="17" s="1"/>
  <c r="AB1970" i="17" l="1"/>
  <c r="Z1970" i="17" s="1"/>
  <c r="AA1970" i="17"/>
  <c r="AD1970" i="17"/>
  <c r="AE1970" i="17"/>
  <c r="AC1970" i="17" s="1"/>
  <c r="AH1970" i="17"/>
  <c r="AF1970" i="17" s="1"/>
  <c r="AG1970" i="17"/>
  <c r="X1970" i="17"/>
  <c r="Y1970" i="17"/>
  <c r="W1970" i="17" s="1"/>
  <c r="S1979" i="17"/>
  <c r="V1971" i="17"/>
  <c r="T1971" i="17" s="1"/>
  <c r="U1972" i="17" s="1"/>
  <c r="Y1971" i="17" l="1"/>
  <c r="W1971" i="17" s="1"/>
  <c r="X1971" i="17"/>
  <c r="AH1971" i="17"/>
  <c r="AF1971" i="17" s="1"/>
  <c r="AG1971" i="17"/>
  <c r="AE1971" i="17"/>
  <c r="AC1971" i="17" s="1"/>
  <c r="AD1971" i="17"/>
  <c r="AA1971" i="17"/>
  <c r="AB1971" i="17"/>
  <c r="Z1971" i="17" s="1"/>
  <c r="S1980" i="17"/>
  <c r="V1972" i="17"/>
  <c r="T1972" i="17" s="1"/>
  <c r="U1973" i="17" s="1"/>
  <c r="AB1972" i="17" l="1"/>
  <c r="Z1972" i="17" s="1"/>
  <c r="AA1972" i="17"/>
  <c r="AE1972" i="17"/>
  <c r="AC1972" i="17" s="1"/>
  <c r="AD1972" i="17"/>
  <c r="AH1972" i="17"/>
  <c r="AF1972" i="17" s="1"/>
  <c r="AG1972" i="17"/>
  <c r="X1972" i="17"/>
  <c r="Y1972" i="17"/>
  <c r="W1972" i="17" s="1"/>
  <c r="S1981" i="17"/>
  <c r="V1973" i="17"/>
  <c r="T1973" i="17" s="1"/>
  <c r="U1974" i="17" s="1"/>
  <c r="Y1973" i="17" l="1"/>
  <c r="W1973" i="17" s="1"/>
  <c r="X1973" i="17"/>
  <c r="AG1973" i="17"/>
  <c r="AH1973" i="17"/>
  <c r="AF1973" i="17" s="1"/>
  <c r="AE1973" i="17"/>
  <c r="AC1973" i="17" s="1"/>
  <c r="AD1973" i="17"/>
  <c r="AA1973" i="17"/>
  <c r="AB1973" i="17"/>
  <c r="Z1973" i="17" s="1"/>
  <c r="S1982" i="17"/>
  <c r="V1974" i="17"/>
  <c r="T1974" i="17" s="1"/>
  <c r="AB1974" i="17" l="1"/>
  <c r="Z1974" i="17" s="1"/>
  <c r="AA1974" i="17"/>
  <c r="AE1974" i="17"/>
  <c r="AC1974" i="17" s="1"/>
  <c r="AD1974" i="17"/>
  <c r="AG1974" i="17"/>
  <c r="AH1974" i="17"/>
  <c r="AF1974" i="17" s="1"/>
  <c r="X1974" i="17"/>
  <c r="Y1974" i="17"/>
  <c r="W1974" i="17" s="1"/>
  <c r="S1983" i="17"/>
  <c r="U1975" i="17"/>
  <c r="S1984" i="17" s="1"/>
  <c r="V1975" i="17"/>
  <c r="T1975" i="17" s="1"/>
  <c r="Y1975" i="17" l="1"/>
  <c r="W1975" i="17" s="1"/>
  <c r="X1975" i="17"/>
  <c r="AG1975" i="17"/>
  <c r="AH1975" i="17"/>
  <c r="AF1975" i="17" s="1"/>
  <c r="AE1975" i="17"/>
  <c r="AC1975" i="17" s="1"/>
  <c r="AD1975" i="17"/>
  <c r="AA1975" i="17"/>
  <c r="AB1975" i="17"/>
  <c r="Z1975" i="17" s="1"/>
  <c r="U1976" i="17"/>
  <c r="S1985" i="17" s="1"/>
  <c r="V1976" i="17"/>
  <c r="T1976" i="17" s="1"/>
  <c r="U1977" i="17" s="1"/>
  <c r="AB1976" i="17" l="1"/>
  <c r="Z1976" i="17" s="1"/>
  <c r="AA1976" i="17"/>
  <c r="AD1976" i="17"/>
  <c r="AE1976" i="17"/>
  <c r="AC1976" i="17" s="1"/>
  <c r="AG1976" i="17"/>
  <c r="AH1976" i="17"/>
  <c r="AF1976" i="17" s="1"/>
  <c r="X1976" i="17"/>
  <c r="Y1976" i="17"/>
  <c r="W1976" i="17" s="1"/>
  <c r="V1977" i="17"/>
  <c r="T1977" i="17" s="1"/>
  <c r="U1978" i="17" s="1"/>
  <c r="AG1977" i="17" l="1"/>
  <c r="AH1977" i="17"/>
  <c r="AF1977" i="17" s="1"/>
  <c r="Y1977" i="17"/>
  <c r="W1977" i="17" s="1"/>
  <c r="X1977" i="17"/>
  <c r="AE1977" i="17"/>
  <c r="AC1977" i="17" s="1"/>
  <c r="AD1977" i="17"/>
  <c r="AA1977" i="17"/>
  <c r="AB1977" i="17"/>
  <c r="Z1977" i="17" s="1"/>
  <c r="S1986" i="17"/>
  <c r="V1978" i="17"/>
  <c r="T1978" i="17" s="1"/>
  <c r="U1979" i="17" s="1"/>
  <c r="AB1978" i="17" l="1"/>
  <c r="Z1978" i="17" s="1"/>
  <c r="AA1978" i="17"/>
  <c r="AE1978" i="17"/>
  <c r="AC1978" i="17" s="1"/>
  <c r="AD1978" i="17"/>
  <c r="Y1978" i="17"/>
  <c r="W1978" i="17" s="1"/>
  <c r="X1978" i="17"/>
  <c r="AG1978" i="17"/>
  <c r="AH1978" i="17"/>
  <c r="AF1978" i="17" s="1"/>
  <c r="S1987" i="17"/>
  <c r="V1979" i="17"/>
  <c r="T1979" i="17" s="1"/>
  <c r="U1980" i="17" s="1"/>
  <c r="AH1979" i="17" l="1"/>
  <c r="AF1979" i="17" s="1"/>
  <c r="AG1979" i="17"/>
  <c r="Y1979" i="17"/>
  <c r="W1979" i="17" s="1"/>
  <c r="X1979" i="17"/>
  <c r="AE1979" i="17"/>
  <c r="AC1979" i="17" s="1"/>
  <c r="AD1979" i="17"/>
  <c r="AA1979" i="17"/>
  <c r="AB1979" i="17"/>
  <c r="Z1979" i="17" s="1"/>
  <c r="S1988" i="17"/>
  <c r="V1980" i="17"/>
  <c r="T1980" i="17" s="1"/>
  <c r="U1981" i="17" s="1"/>
  <c r="AB1980" i="17" l="1"/>
  <c r="Z1980" i="17" s="1"/>
  <c r="AA1980" i="17"/>
  <c r="AD1980" i="17"/>
  <c r="AE1980" i="17"/>
  <c r="AC1980" i="17" s="1"/>
  <c r="X1980" i="17"/>
  <c r="Y1980" i="17"/>
  <c r="W1980" i="17" s="1"/>
  <c r="AH1980" i="17"/>
  <c r="AF1980" i="17" s="1"/>
  <c r="AG1980" i="17"/>
  <c r="S1989" i="17"/>
  <c r="V1981" i="17"/>
  <c r="T1981" i="17" s="1"/>
  <c r="U1982" i="17" s="1"/>
  <c r="AH1981" i="17" l="1"/>
  <c r="AF1981" i="17" s="1"/>
  <c r="AG1981" i="17"/>
  <c r="Y1981" i="17"/>
  <c r="W1981" i="17" s="1"/>
  <c r="X1981" i="17"/>
  <c r="AE1981" i="17"/>
  <c r="AC1981" i="17" s="1"/>
  <c r="AD1981" i="17"/>
  <c r="AB1981" i="17"/>
  <c r="Z1981" i="17" s="1"/>
  <c r="AA1981" i="17"/>
  <c r="S1990" i="17"/>
  <c r="V1982" i="17"/>
  <c r="T1982" i="17" s="1"/>
  <c r="AB1982" i="17" l="1"/>
  <c r="Z1982" i="17" s="1"/>
  <c r="AA1982" i="17"/>
  <c r="AD1982" i="17"/>
  <c r="AE1982" i="17"/>
  <c r="AC1982" i="17" s="1"/>
  <c r="Y1982" i="17"/>
  <c r="W1982" i="17" s="1"/>
  <c r="X1982" i="17"/>
  <c r="AG1982" i="17"/>
  <c r="AH1982" i="17"/>
  <c r="AF1982" i="17" s="1"/>
  <c r="S1991" i="17"/>
  <c r="U1983" i="17"/>
  <c r="V1983" i="17"/>
  <c r="T1983" i="17" s="1"/>
  <c r="U1984" i="17" s="1"/>
  <c r="AG1983" i="17" l="1"/>
  <c r="AH1983" i="17"/>
  <c r="AF1983" i="17" s="1"/>
  <c r="Y1983" i="17"/>
  <c r="W1983" i="17" s="1"/>
  <c r="X1983" i="17"/>
  <c r="AE1983" i="17"/>
  <c r="AC1983" i="17" s="1"/>
  <c r="AD1983" i="17"/>
  <c r="AB1983" i="17"/>
  <c r="Z1983" i="17" s="1"/>
  <c r="AA1983" i="17"/>
  <c r="S1992" i="17"/>
  <c r="V1984" i="17"/>
  <c r="T1984" i="17" s="1"/>
  <c r="U1985" i="17" s="1"/>
  <c r="AB1984" i="17" l="1"/>
  <c r="Z1984" i="17" s="1"/>
  <c r="AA1984" i="17"/>
  <c r="AD1984" i="17"/>
  <c r="AE1984" i="17"/>
  <c r="AC1984" i="17" s="1"/>
  <c r="Y1984" i="17"/>
  <c r="W1984" i="17" s="1"/>
  <c r="X1984" i="17"/>
  <c r="AG1984" i="17"/>
  <c r="AH1984" i="17"/>
  <c r="AF1984" i="17" s="1"/>
  <c r="S1993" i="17"/>
  <c r="V1985" i="17"/>
  <c r="T1985" i="17" s="1"/>
  <c r="U1986" i="17" s="1"/>
  <c r="AG1985" i="17" l="1"/>
  <c r="AH1985" i="17"/>
  <c r="AF1985" i="17" s="1"/>
  <c r="Y1985" i="17"/>
  <c r="W1985" i="17" s="1"/>
  <c r="X1985" i="17"/>
  <c r="AE1985" i="17"/>
  <c r="AC1985" i="17" s="1"/>
  <c r="AD1985" i="17"/>
  <c r="AA1985" i="17"/>
  <c r="AB1985" i="17"/>
  <c r="Z1985" i="17" s="1"/>
  <c r="S1994" i="17"/>
  <c r="V1986" i="17"/>
  <c r="T1986" i="17" s="1"/>
  <c r="U1987" i="17" s="1"/>
  <c r="AD1986" i="17" l="1"/>
  <c r="AE1986" i="17"/>
  <c r="AC1986" i="17" s="1"/>
  <c r="AB1986" i="17"/>
  <c r="Z1986" i="17" s="1"/>
  <c r="AA1986" i="17"/>
  <c r="X1986" i="17"/>
  <c r="Y1986" i="17"/>
  <c r="W1986" i="17" s="1"/>
  <c r="AG1986" i="17"/>
  <c r="AH1986" i="17"/>
  <c r="AF1986" i="17" s="1"/>
  <c r="S1995" i="17"/>
  <c r="V1987" i="17"/>
  <c r="T1987" i="17" s="1"/>
  <c r="U1988" i="17" s="1"/>
  <c r="AH1987" i="17" l="1"/>
  <c r="AF1987" i="17" s="1"/>
  <c r="AG1987" i="17"/>
  <c r="Y1987" i="17"/>
  <c r="W1987" i="17" s="1"/>
  <c r="X1987" i="17"/>
  <c r="AB1987" i="17"/>
  <c r="Z1987" i="17" s="1"/>
  <c r="AA1987" i="17"/>
  <c r="AE1987" i="17"/>
  <c r="AC1987" i="17" s="1"/>
  <c r="AD1987" i="17"/>
  <c r="S1996" i="17"/>
  <c r="V1988" i="17"/>
  <c r="T1988" i="17" s="1"/>
  <c r="U1989" i="17" s="1"/>
  <c r="AD1988" i="17" l="1"/>
  <c r="AE1988" i="17"/>
  <c r="AC1988" i="17" s="1"/>
  <c r="AB1988" i="17"/>
  <c r="Z1988" i="17" s="1"/>
  <c r="AA1988" i="17"/>
  <c r="X1988" i="17"/>
  <c r="Y1988" i="17"/>
  <c r="W1988" i="17" s="1"/>
  <c r="AG1988" i="17"/>
  <c r="AH1988" i="17"/>
  <c r="AF1988" i="17" s="1"/>
  <c r="S1997" i="17"/>
  <c r="V1989" i="17"/>
  <c r="T1989" i="17" s="1"/>
  <c r="U1990" i="17" s="1"/>
  <c r="AH1989" i="17" l="1"/>
  <c r="AF1989" i="17" s="1"/>
  <c r="AG1989" i="17"/>
  <c r="Y1989" i="17"/>
  <c r="W1989" i="17" s="1"/>
  <c r="X1989" i="17"/>
  <c r="AB1989" i="17"/>
  <c r="Z1989" i="17" s="1"/>
  <c r="AA1989" i="17"/>
  <c r="AE1989" i="17"/>
  <c r="AC1989" i="17" s="1"/>
  <c r="AD1989" i="17"/>
  <c r="S1998" i="17"/>
  <c r="V1990" i="17"/>
  <c r="T1990" i="17" s="1"/>
  <c r="U1991" i="17" s="1"/>
  <c r="AB1990" i="17" l="1"/>
  <c r="Z1990" i="17" s="1"/>
  <c r="AA1990" i="17"/>
  <c r="AE1990" i="17"/>
  <c r="AC1990" i="17" s="1"/>
  <c r="AD1990" i="17"/>
  <c r="X1990" i="17"/>
  <c r="Y1990" i="17"/>
  <c r="W1990" i="17" s="1"/>
  <c r="AH1990" i="17"/>
  <c r="AF1990" i="17" s="1"/>
  <c r="AG1990" i="17"/>
  <c r="S1999" i="17"/>
  <c r="V1991" i="17"/>
  <c r="T1991" i="17" s="1"/>
  <c r="U1992" i="17" s="1"/>
  <c r="X1991" i="17" l="1"/>
  <c r="Y1991" i="17"/>
  <c r="W1991" i="17" s="1"/>
  <c r="AH1991" i="17"/>
  <c r="AF1991" i="17" s="1"/>
  <c r="AG1991" i="17"/>
  <c r="AD1991" i="17"/>
  <c r="AE1991" i="17"/>
  <c r="AC1991" i="17" s="1"/>
  <c r="AB1991" i="17"/>
  <c r="Z1991" i="17" s="1"/>
  <c r="AA1991" i="17"/>
  <c r="S2000" i="17"/>
  <c r="V1992" i="17"/>
  <c r="T1992" i="17" s="1"/>
  <c r="U1993" i="17" s="1"/>
  <c r="AD1992" i="17" l="1"/>
  <c r="AE1992" i="17"/>
  <c r="AC1992" i="17" s="1"/>
  <c r="AB1992" i="17"/>
  <c r="Z1992" i="17" s="1"/>
  <c r="AA1992" i="17"/>
  <c r="AG1992" i="17"/>
  <c r="AH1992" i="17"/>
  <c r="AF1992" i="17" s="1"/>
  <c r="X1992" i="17"/>
  <c r="Y1992" i="17"/>
  <c r="W1992" i="17" s="1"/>
  <c r="S2001" i="17"/>
  <c r="V1993" i="17"/>
  <c r="T1993" i="17" s="1"/>
  <c r="U1994" i="17" s="1"/>
  <c r="X1993" i="17" l="1"/>
  <c r="Y1993" i="17"/>
  <c r="W1993" i="17" s="1"/>
  <c r="AH1993" i="17"/>
  <c r="AF1993" i="17" s="1"/>
  <c r="AG1993" i="17"/>
  <c r="AA1993" i="17"/>
  <c r="AB1993" i="17"/>
  <c r="Z1993" i="17" s="1"/>
  <c r="AE1993" i="17"/>
  <c r="AC1993" i="17" s="1"/>
  <c r="AD1993" i="17"/>
  <c r="S2002" i="17"/>
  <c r="V1994" i="17"/>
  <c r="T1994" i="17" s="1"/>
  <c r="U1995" i="17" s="1"/>
  <c r="AE1994" i="17" l="1"/>
  <c r="AC1994" i="17" s="1"/>
  <c r="AD1994" i="17"/>
  <c r="AB1994" i="17"/>
  <c r="Z1994" i="17" s="1"/>
  <c r="AA1994" i="17"/>
  <c r="AH1994" i="17"/>
  <c r="AF1994" i="17" s="1"/>
  <c r="AG1994" i="17"/>
  <c r="X1994" i="17"/>
  <c r="Y1994" i="17"/>
  <c r="W1994" i="17" s="1"/>
  <c r="S2003" i="17"/>
  <c r="V1995" i="17"/>
  <c r="T1995" i="17" s="1"/>
  <c r="U1996" i="17" s="1"/>
  <c r="Y1995" i="17" l="1"/>
  <c r="W1995" i="17" s="1"/>
  <c r="X1995" i="17"/>
  <c r="AH1995" i="17"/>
  <c r="AF1995" i="17" s="1"/>
  <c r="AG1995" i="17"/>
  <c r="AB1995" i="17"/>
  <c r="Z1995" i="17" s="1"/>
  <c r="AA1995" i="17"/>
  <c r="AE1995" i="17"/>
  <c r="AC1995" i="17" s="1"/>
  <c r="AD1995" i="17"/>
  <c r="S2004" i="17"/>
  <c r="V1996" i="17"/>
  <c r="T1996" i="17" s="1"/>
  <c r="U1997" i="17" s="1"/>
  <c r="AB1996" i="17" l="1"/>
  <c r="Z1996" i="17" s="1"/>
  <c r="AA1996" i="17"/>
  <c r="AE1996" i="17"/>
  <c r="AC1996" i="17" s="1"/>
  <c r="AD1996" i="17"/>
  <c r="AG1996" i="17"/>
  <c r="AH1996" i="17"/>
  <c r="AF1996" i="17" s="1"/>
  <c r="X1996" i="17"/>
  <c r="Y1996" i="17"/>
  <c r="W1996" i="17" s="1"/>
  <c r="S2005" i="17"/>
  <c r="V1997" i="17"/>
  <c r="T1997" i="17" s="1"/>
  <c r="U1998" i="17" s="1"/>
  <c r="Y1997" i="17" l="1"/>
  <c r="W1997" i="17" s="1"/>
  <c r="X1997" i="17"/>
  <c r="AH1997" i="17"/>
  <c r="AF1997" i="17" s="1"/>
  <c r="AG1997" i="17"/>
  <c r="AE1997" i="17"/>
  <c r="AC1997" i="17" s="1"/>
  <c r="AD1997" i="17"/>
  <c r="AB1997" i="17"/>
  <c r="Z1997" i="17" s="1"/>
  <c r="AA1997" i="17"/>
  <c r="S2006" i="17"/>
  <c r="V1998" i="17"/>
  <c r="T1998" i="17" s="1"/>
  <c r="U1999" i="17" s="1"/>
  <c r="AB1998" i="17" l="1"/>
  <c r="Z1998" i="17" s="1"/>
  <c r="AA1998" i="17"/>
  <c r="AE1998" i="17"/>
  <c r="AC1998" i="17" s="1"/>
  <c r="AD1998" i="17"/>
  <c r="AG1998" i="17"/>
  <c r="AH1998" i="17"/>
  <c r="AF1998" i="17" s="1"/>
  <c r="X1998" i="17"/>
  <c r="Y1998" i="17"/>
  <c r="W1998" i="17" s="1"/>
  <c r="S2007" i="17"/>
  <c r="V1999" i="17"/>
  <c r="T1999" i="17" s="1"/>
  <c r="U2000" i="17" s="1"/>
  <c r="Y1999" i="17" l="1"/>
  <c r="W1999" i="17" s="1"/>
  <c r="X1999" i="17"/>
  <c r="AG1999" i="17"/>
  <c r="AH1999" i="17"/>
  <c r="AF1999" i="17" s="1"/>
  <c r="AD1999" i="17"/>
  <c r="AE1999" i="17"/>
  <c r="AC1999" i="17" s="1"/>
  <c r="AB1999" i="17"/>
  <c r="Z1999" i="17" s="1"/>
  <c r="AA1999" i="17"/>
  <c r="S2008" i="17"/>
  <c r="V2000" i="17"/>
  <c r="T2000" i="17" s="1"/>
  <c r="U2001" i="17" s="1"/>
  <c r="AE2000" i="17" l="1"/>
  <c r="AC2000" i="17" s="1"/>
  <c r="AD2000" i="17"/>
  <c r="AB2000" i="17"/>
  <c r="Z2000" i="17" s="1"/>
  <c r="AA2000" i="17"/>
  <c r="AG2000" i="17"/>
  <c r="AH2000" i="17"/>
  <c r="AF2000" i="17" s="1"/>
  <c r="X2000" i="17"/>
  <c r="Y2000" i="17"/>
  <c r="W2000" i="17" s="1"/>
  <c r="S2009" i="17"/>
  <c r="V2001" i="17"/>
  <c r="T2001" i="17" s="1"/>
  <c r="Y2001" i="17" l="1"/>
  <c r="W2001" i="17" s="1"/>
  <c r="X2001" i="17"/>
  <c r="AG2001" i="17"/>
  <c r="AH2001" i="17"/>
  <c r="AF2001" i="17" s="1"/>
  <c r="AB2001" i="17"/>
  <c r="Z2001" i="17" s="1"/>
  <c r="AA2001" i="17"/>
  <c r="AE2001" i="17"/>
  <c r="AC2001" i="17" s="1"/>
  <c r="AD2001" i="17"/>
  <c r="S2010" i="17"/>
  <c r="U2002" i="17"/>
  <c r="S2011" i="17" s="1"/>
  <c r="V2002" i="17"/>
  <c r="T2002" i="17" s="1"/>
  <c r="U2003" i="17" s="1"/>
  <c r="AE2002" i="17" l="1"/>
  <c r="AC2002" i="17" s="1"/>
  <c r="AD2002" i="17"/>
  <c r="AB2002" i="17"/>
  <c r="Z2002" i="17" s="1"/>
  <c r="AA2002" i="17"/>
  <c r="AG2002" i="17"/>
  <c r="AH2002" i="17"/>
  <c r="AF2002" i="17" s="1"/>
  <c r="X2002" i="17"/>
  <c r="Y2002" i="17"/>
  <c r="W2002" i="17" s="1"/>
  <c r="V2003" i="17"/>
  <c r="T2003" i="17" s="1"/>
  <c r="U2004" i="17" s="1"/>
  <c r="AH2003" i="17" l="1"/>
  <c r="AF2003" i="17" s="1"/>
  <c r="AG2003" i="17"/>
  <c r="Y2003" i="17"/>
  <c r="W2003" i="17" s="1"/>
  <c r="X2003" i="17"/>
  <c r="AB2003" i="17"/>
  <c r="Z2003" i="17" s="1"/>
  <c r="AA2003" i="17"/>
  <c r="AD2003" i="17"/>
  <c r="AE2003" i="17"/>
  <c r="AC2003" i="17" s="1"/>
  <c r="S2012" i="17"/>
  <c r="V2004" i="17"/>
  <c r="T2004" i="17" s="1"/>
  <c r="U2005" i="17" s="1"/>
  <c r="AE2004" i="17" l="1"/>
  <c r="AC2004" i="17" s="1"/>
  <c r="AD2004" i="17"/>
  <c r="AB2004" i="17"/>
  <c r="Z2004" i="17" s="1"/>
  <c r="AA2004" i="17"/>
  <c r="Y2004" i="17"/>
  <c r="W2004" i="17" s="1"/>
  <c r="X2004" i="17"/>
  <c r="AG2004" i="17"/>
  <c r="AH2004" i="17"/>
  <c r="AF2004" i="17" s="1"/>
  <c r="S2013" i="17"/>
  <c r="V2005" i="17"/>
  <c r="T2005" i="17" s="1"/>
  <c r="U2006" i="17" s="1"/>
  <c r="AG2005" i="17" l="1"/>
  <c r="AH2005" i="17"/>
  <c r="AF2005" i="17" s="1"/>
  <c r="Y2005" i="17"/>
  <c r="W2005" i="17" s="1"/>
  <c r="X2005" i="17"/>
  <c r="AB2005" i="17"/>
  <c r="Z2005" i="17" s="1"/>
  <c r="AA2005" i="17"/>
  <c r="AE2005" i="17"/>
  <c r="AC2005" i="17" s="1"/>
  <c r="AD2005" i="17"/>
  <c r="S2014" i="17"/>
  <c r="V2006" i="17"/>
  <c r="T2006" i="17" s="1"/>
  <c r="U2007" i="17" s="1"/>
  <c r="AE2006" i="17" l="1"/>
  <c r="AC2006" i="17" s="1"/>
  <c r="AD2006" i="17"/>
  <c r="AB2006" i="17"/>
  <c r="Z2006" i="17" s="1"/>
  <c r="AA2006" i="17"/>
  <c r="X2006" i="17"/>
  <c r="Y2006" i="17"/>
  <c r="W2006" i="17" s="1"/>
  <c r="AG2006" i="17"/>
  <c r="AH2006" i="17"/>
  <c r="AF2006" i="17" s="1"/>
  <c r="S2015" i="17"/>
  <c r="V2007" i="17"/>
  <c r="T2007" i="17" s="1"/>
  <c r="U2008" i="17" s="1"/>
  <c r="AG2007" i="17" l="1"/>
  <c r="AH2007" i="17"/>
  <c r="AF2007" i="17" s="1"/>
  <c r="Y2007" i="17"/>
  <c r="W2007" i="17" s="1"/>
  <c r="X2007" i="17"/>
  <c r="AB2007" i="17"/>
  <c r="Z2007" i="17" s="1"/>
  <c r="AA2007" i="17"/>
  <c r="AE2007" i="17"/>
  <c r="AC2007" i="17" s="1"/>
  <c r="AD2007" i="17"/>
  <c r="S2016" i="17"/>
  <c r="V2008" i="17"/>
  <c r="T2008" i="17" s="1"/>
  <c r="U2009" i="17" s="1"/>
  <c r="AE2008" i="17" l="1"/>
  <c r="AC2008" i="17" s="1"/>
  <c r="AD2008" i="17"/>
  <c r="AB2008" i="17"/>
  <c r="Z2008" i="17" s="1"/>
  <c r="AA2008" i="17"/>
  <c r="X2008" i="17"/>
  <c r="Y2008" i="17"/>
  <c r="W2008" i="17" s="1"/>
  <c r="AG2008" i="17"/>
  <c r="AH2008" i="17"/>
  <c r="AF2008" i="17" s="1"/>
  <c r="S2017" i="17"/>
  <c r="V2009" i="17"/>
  <c r="T2009" i="17" s="1"/>
  <c r="U2010" i="17" s="1"/>
  <c r="AG2009" i="17" l="1"/>
  <c r="AH2009" i="17"/>
  <c r="AF2009" i="17" s="1"/>
  <c r="Y2009" i="17"/>
  <c r="W2009" i="17" s="1"/>
  <c r="X2009" i="17"/>
  <c r="AB2009" i="17"/>
  <c r="Z2009" i="17" s="1"/>
  <c r="AA2009" i="17"/>
  <c r="AE2009" i="17"/>
  <c r="AC2009" i="17" s="1"/>
  <c r="AD2009" i="17"/>
  <c r="S2018" i="17"/>
  <c r="V2010" i="17"/>
  <c r="T2010" i="17" s="1"/>
  <c r="U2011" i="17" s="1"/>
  <c r="AE2010" i="17" l="1"/>
  <c r="AC2010" i="17" s="1"/>
  <c r="AD2010" i="17"/>
  <c r="AB2010" i="17"/>
  <c r="Z2010" i="17" s="1"/>
  <c r="AA2010" i="17"/>
  <c r="X2010" i="17"/>
  <c r="Y2010" i="17"/>
  <c r="W2010" i="17" s="1"/>
  <c r="AG2010" i="17"/>
  <c r="AH2010" i="17"/>
  <c r="AF2010" i="17" s="1"/>
  <c r="S2019" i="17"/>
  <c r="V2011" i="17"/>
  <c r="T2011" i="17" s="1"/>
  <c r="U2012" i="17" s="1"/>
  <c r="AH2011" i="17" l="1"/>
  <c r="AF2011" i="17" s="1"/>
  <c r="AG2011" i="17"/>
  <c r="Y2011" i="17"/>
  <c r="W2011" i="17" s="1"/>
  <c r="X2011" i="17"/>
  <c r="AB2011" i="17"/>
  <c r="Z2011" i="17" s="1"/>
  <c r="AA2011" i="17"/>
  <c r="AD2011" i="17"/>
  <c r="AE2011" i="17"/>
  <c r="AC2011" i="17" s="1"/>
  <c r="S2020" i="17"/>
  <c r="V2012" i="17"/>
  <c r="T2012" i="17" s="1"/>
  <c r="U2013" i="17" s="1"/>
  <c r="AD2012" i="17" l="1"/>
  <c r="AE2012" i="17"/>
  <c r="AC2012" i="17" s="1"/>
  <c r="AB2012" i="17"/>
  <c r="Z2012" i="17" s="1"/>
  <c r="AA2012" i="17"/>
  <c r="Y2012" i="17"/>
  <c r="W2012" i="17" s="1"/>
  <c r="X2012" i="17"/>
  <c r="AG2012" i="17"/>
  <c r="AH2012" i="17"/>
  <c r="AF2012" i="17" s="1"/>
  <c r="S2021" i="17"/>
  <c r="V2013" i="17"/>
  <c r="T2013" i="17" s="1"/>
  <c r="U2014" i="17" s="1"/>
  <c r="AG2013" i="17" l="1"/>
  <c r="AH2013" i="17"/>
  <c r="AF2013" i="17" s="1"/>
  <c r="Y2013" i="17"/>
  <c r="W2013" i="17" s="1"/>
  <c r="X2013" i="17"/>
  <c r="AB2013" i="17"/>
  <c r="Z2013" i="17" s="1"/>
  <c r="AA2013" i="17"/>
  <c r="AE2013" i="17"/>
  <c r="AC2013" i="17" s="1"/>
  <c r="AD2013" i="17"/>
  <c r="S2022" i="17"/>
  <c r="V2014" i="17"/>
  <c r="T2014" i="17" s="1"/>
  <c r="U2015" i="17" s="1"/>
  <c r="AD2014" i="17" l="1"/>
  <c r="AE2014" i="17"/>
  <c r="AC2014" i="17" s="1"/>
  <c r="AB2014" i="17"/>
  <c r="Z2014" i="17" s="1"/>
  <c r="AA2014" i="17"/>
  <c r="Y2014" i="17"/>
  <c r="W2014" i="17" s="1"/>
  <c r="X2014" i="17"/>
  <c r="AG2014" i="17"/>
  <c r="AH2014" i="17"/>
  <c r="AF2014" i="17" s="1"/>
  <c r="S2023" i="17"/>
  <c r="V2015" i="17"/>
  <c r="T2015" i="17" s="1"/>
  <c r="U2016" i="17" s="1"/>
  <c r="AG2015" i="17" l="1"/>
  <c r="AH2015" i="17"/>
  <c r="AF2015" i="17" s="1"/>
  <c r="Y2015" i="17"/>
  <c r="W2015" i="17" s="1"/>
  <c r="X2015" i="17"/>
  <c r="AB2015" i="17"/>
  <c r="Z2015" i="17" s="1"/>
  <c r="AA2015" i="17"/>
  <c r="AE2015" i="17"/>
  <c r="AC2015" i="17" s="1"/>
  <c r="AD2015" i="17"/>
  <c r="S2024" i="17"/>
  <c r="V2016" i="17"/>
  <c r="T2016" i="17" s="1"/>
  <c r="U2017" i="17" s="1"/>
  <c r="AD2016" i="17" l="1"/>
  <c r="AE2016" i="17"/>
  <c r="AC2016" i="17" s="1"/>
  <c r="AB2016" i="17"/>
  <c r="Z2016" i="17" s="1"/>
  <c r="AA2016" i="17"/>
  <c r="Y2016" i="17"/>
  <c r="W2016" i="17" s="1"/>
  <c r="X2016" i="17"/>
  <c r="AG2016" i="17"/>
  <c r="AH2016" i="17"/>
  <c r="AF2016" i="17" s="1"/>
  <c r="S2025" i="17"/>
  <c r="V2017" i="17"/>
  <c r="T2017" i="17" s="1"/>
  <c r="U2018" i="17" s="1"/>
  <c r="Y2017" i="17" l="1"/>
  <c r="W2017" i="17" s="1"/>
  <c r="X2017" i="17"/>
  <c r="AH2017" i="17"/>
  <c r="AF2017" i="17" s="1"/>
  <c r="AG2017" i="17"/>
  <c r="AA2017" i="17"/>
  <c r="AB2017" i="17"/>
  <c r="Z2017" i="17" s="1"/>
  <c r="AD2017" i="17"/>
  <c r="AE2017" i="17"/>
  <c r="AC2017" i="17" s="1"/>
  <c r="S2026" i="17"/>
  <c r="V2018" i="17"/>
  <c r="T2018" i="17" s="1"/>
  <c r="U2019" i="17" s="1"/>
  <c r="AD2018" i="17" l="1"/>
  <c r="AE2018" i="17"/>
  <c r="AC2018" i="17" s="1"/>
  <c r="AB2018" i="17"/>
  <c r="Z2018" i="17" s="1"/>
  <c r="AA2018" i="17"/>
  <c r="AG2018" i="17"/>
  <c r="AH2018" i="17"/>
  <c r="AF2018" i="17" s="1"/>
  <c r="Y2018" i="17"/>
  <c r="W2018" i="17" s="1"/>
  <c r="X2018" i="17"/>
  <c r="S2027" i="17"/>
  <c r="V2019" i="17"/>
  <c r="T2019" i="17" s="1"/>
  <c r="AH2019" i="17" l="1"/>
  <c r="AF2019" i="17" s="1"/>
  <c r="AG2019" i="17"/>
  <c r="Y2019" i="17"/>
  <c r="W2019" i="17" s="1"/>
  <c r="X2019" i="17"/>
  <c r="AB2019" i="17"/>
  <c r="Z2019" i="17" s="1"/>
  <c r="AA2019" i="17"/>
  <c r="AE2019" i="17"/>
  <c r="AC2019" i="17" s="1"/>
  <c r="AD2019" i="17"/>
  <c r="S2028" i="17"/>
  <c r="U2020" i="17"/>
  <c r="S2029" i="17" s="1"/>
  <c r="V2020" i="17"/>
  <c r="T2020" i="17" s="1"/>
  <c r="U2021" i="17" s="1"/>
  <c r="AD2020" i="17" l="1"/>
  <c r="AE2020" i="17"/>
  <c r="AC2020" i="17" s="1"/>
  <c r="AB2020" i="17"/>
  <c r="Z2020" i="17" s="1"/>
  <c r="AA2020" i="17"/>
  <c r="X2020" i="17"/>
  <c r="Y2020" i="17"/>
  <c r="W2020" i="17" s="1"/>
  <c r="AH2020" i="17"/>
  <c r="AF2020" i="17" s="1"/>
  <c r="AG2020" i="17"/>
  <c r="V2021" i="17"/>
  <c r="T2021" i="17" s="1"/>
  <c r="U2022" i="17" s="1"/>
  <c r="Y2021" i="17" l="1"/>
  <c r="W2021" i="17" s="1"/>
  <c r="X2021" i="17"/>
  <c r="AG2021" i="17"/>
  <c r="AH2021" i="17"/>
  <c r="AF2021" i="17" s="1"/>
  <c r="AA2021" i="17"/>
  <c r="AB2021" i="17"/>
  <c r="Z2021" i="17" s="1"/>
  <c r="AE2021" i="17"/>
  <c r="AC2021" i="17" s="1"/>
  <c r="AD2021" i="17"/>
  <c r="S2030" i="17"/>
  <c r="V2022" i="17"/>
  <c r="T2022" i="17" s="1"/>
  <c r="U2023" i="17" s="1"/>
  <c r="AB2022" i="17" l="1"/>
  <c r="Z2022" i="17" s="1"/>
  <c r="AA2022" i="17"/>
  <c r="AE2022" i="17"/>
  <c r="AC2022" i="17" s="1"/>
  <c r="AD2022" i="17"/>
  <c r="AH2022" i="17"/>
  <c r="AF2022" i="17" s="1"/>
  <c r="AG2022" i="17"/>
  <c r="Y2022" i="17"/>
  <c r="W2022" i="17" s="1"/>
  <c r="X2022" i="17"/>
  <c r="S2031" i="17"/>
  <c r="V2023" i="17"/>
  <c r="T2023" i="17" s="1"/>
  <c r="U2024" i="17" s="1"/>
  <c r="Y2023" i="17" l="1"/>
  <c r="W2023" i="17" s="1"/>
  <c r="X2023" i="17"/>
  <c r="AH2023" i="17"/>
  <c r="AF2023" i="17" s="1"/>
  <c r="AG2023" i="17"/>
  <c r="AE2023" i="17"/>
  <c r="AC2023" i="17" s="1"/>
  <c r="AD2023" i="17"/>
  <c r="AA2023" i="17"/>
  <c r="AB2023" i="17"/>
  <c r="Z2023" i="17" s="1"/>
  <c r="S2032" i="17"/>
  <c r="V2024" i="17"/>
  <c r="T2024" i="17" s="1"/>
  <c r="U2025" i="17" s="1"/>
  <c r="AB2024" i="17" l="1"/>
  <c r="Z2024" i="17" s="1"/>
  <c r="AA2024" i="17"/>
  <c r="AD2024" i="17"/>
  <c r="AE2024" i="17"/>
  <c r="AC2024" i="17" s="1"/>
  <c r="AH2024" i="17"/>
  <c r="AF2024" i="17" s="1"/>
  <c r="AG2024" i="17"/>
  <c r="Y2024" i="17"/>
  <c r="W2024" i="17" s="1"/>
  <c r="X2024" i="17"/>
  <c r="S2033" i="17"/>
  <c r="V2025" i="17"/>
  <c r="T2025" i="17" s="1"/>
  <c r="U2026" i="17" s="1"/>
  <c r="Y2025" i="17" l="1"/>
  <c r="W2025" i="17" s="1"/>
  <c r="X2025" i="17"/>
  <c r="AH2025" i="17"/>
  <c r="AF2025" i="17" s="1"/>
  <c r="AG2025" i="17"/>
  <c r="AE2025" i="17"/>
  <c r="AC2025" i="17" s="1"/>
  <c r="AD2025" i="17"/>
  <c r="AB2025" i="17"/>
  <c r="Z2025" i="17" s="1"/>
  <c r="AA2025" i="17"/>
  <c r="S2034" i="17"/>
  <c r="V2026" i="17"/>
  <c r="T2026" i="17" s="1"/>
  <c r="U2027" i="17" s="1"/>
  <c r="AB2026" i="17" l="1"/>
  <c r="Z2026" i="17" s="1"/>
  <c r="AA2026" i="17"/>
  <c r="AD2026" i="17"/>
  <c r="AE2026" i="17"/>
  <c r="AC2026" i="17" s="1"/>
  <c r="AG2026" i="17"/>
  <c r="AH2026" i="17"/>
  <c r="AF2026" i="17" s="1"/>
  <c r="Y2026" i="17"/>
  <c r="W2026" i="17" s="1"/>
  <c r="X2026" i="17"/>
  <c r="S2035" i="17"/>
  <c r="V2027" i="17"/>
  <c r="T2027" i="17" s="1"/>
  <c r="U2028" i="17" s="1"/>
  <c r="Y2027" i="17" l="1"/>
  <c r="W2027" i="17" s="1"/>
  <c r="X2027" i="17"/>
  <c r="AG2027" i="17"/>
  <c r="AH2027" i="17"/>
  <c r="AF2027" i="17" s="1"/>
  <c r="AE2027" i="17"/>
  <c r="AC2027" i="17" s="1"/>
  <c r="AD2027" i="17"/>
  <c r="AB2027" i="17"/>
  <c r="Z2027" i="17" s="1"/>
  <c r="AA2027" i="17"/>
  <c r="S2036" i="17"/>
  <c r="V2028" i="17"/>
  <c r="T2028" i="17" s="1"/>
  <c r="U2029" i="17" s="1"/>
  <c r="AB2028" i="17" l="1"/>
  <c r="Z2028" i="17" s="1"/>
  <c r="AA2028" i="17"/>
  <c r="AD2028" i="17"/>
  <c r="AE2028" i="17"/>
  <c r="AC2028" i="17" s="1"/>
  <c r="AG2028" i="17"/>
  <c r="AH2028" i="17"/>
  <c r="AF2028" i="17" s="1"/>
  <c r="X2028" i="17"/>
  <c r="Y2028" i="17"/>
  <c r="W2028" i="17" s="1"/>
  <c r="S2037" i="17"/>
  <c r="V2029" i="17"/>
  <c r="T2029" i="17" s="1"/>
  <c r="U2030" i="17" s="1"/>
  <c r="AG2029" i="17" l="1"/>
  <c r="AH2029" i="17"/>
  <c r="AF2029" i="17" s="1"/>
  <c r="Y2029" i="17"/>
  <c r="W2029" i="17" s="1"/>
  <c r="X2029" i="17"/>
  <c r="AE2029" i="17"/>
  <c r="AC2029" i="17" s="1"/>
  <c r="AD2029" i="17"/>
  <c r="AB2029" i="17"/>
  <c r="Z2029" i="17" s="1"/>
  <c r="AA2029" i="17"/>
  <c r="S2038" i="17"/>
  <c r="V2030" i="17"/>
  <c r="T2030" i="17" s="1"/>
  <c r="U2031" i="17" s="1"/>
  <c r="AB2030" i="17" l="1"/>
  <c r="Z2030" i="17" s="1"/>
  <c r="AA2030" i="17"/>
  <c r="AE2030" i="17"/>
  <c r="AC2030" i="17" s="1"/>
  <c r="AD2030" i="17"/>
  <c r="Y2030" i="17"/>
  <c r="W2030" i="17" s="1"/>
  <c r="X2030" i="17"/>
  <c r="AG2030" i="17"/>
  <c r="AH2030" i="17"/>
  <c r="AF2030" i="17" s="1"/>
  <c r="S2039" i="17"/>
  <c r="V2031" i="17"/>
  <c r="T2031" i="17" s="1"/>
  <c r="U2032" i="17" s="1"/>
  <c r="AG2031" i="17" l="1"/>
  <c r="AH2031" i="17"/>
  <c r="AF2031" i="17" s="1"/>
  <c r="Y2031" i="17"/>
  <c r="W2031" i="17" s="1"/>
  <c r="X2031" i="17"/>
  <c r="AE2031" i="17"/>
  <c r="AC2031" i="17" s="1"/>
  <c r="AD2031" i="17"/>
  <c r="AA2031" i="17"/>
  <c r="AB2031" i="17"/>
  <c r="Z2031" i="17" s="1"/>
  <c r="S2040" i="17"/>
  <c r="V2032" i="17"/>
  <c r="T2032" i="17" s="1"/>
  <c r="U2033" i="17" s="1"/>
  <c r="AB2032" i="17" l="1"/>
  <c r="Z2032" i="17" s="1"/>
  <c r="AA2032" i="17"/>
  <c r="AD2032" i="17"/>
  <c r="AE2032" i="17"/>
  <c r="AC2032" i="17" s="1"/>
  <c r="Y2032" i="17"/>
  <c r="W2032" i="17" s="1"/>
  <c r="X2032" i="17"/>
  <c r="AG2032" i="17"/>
  <c r="AH2032" i="17"/>
  <c r="AF2032" i="17" s="1"/>
  <c r="S2041" i="17"/>
  <c r="V2033" i="17"/>
  <c r="T2033" i="17" s="1"/>
  <c r="U2034" i="17" s="1"/>
  <c r="AG2033" i="17" l="1"/>
  <c r="AH2033" i="17"/>
  <c r="AF2033" i="17" s="1"/>
  <c r="Y2033" i="17"/>
  <c r="W2033" i="17" s="1"/>
  <c r="X2033" i="17"/>
  <c r="AE2033" i="17"/>
  <c r="AC2033" i="17" s="1"/>
  <c r="AD2033" i="17"/>
  <c r="AB2033" i="17"/>
  <c r="Z2033" i="17" s="1"/>
  <c r="AA2033" i="17"/>
  <c r="S2042" i="17"/>
  <c r="V2034" i="17"/>
  <c r="T2034" i="17" s="1"/>
  <c r="U2035" i="17" s="1"/>
  <c r="AB2034" i="17" l="1"/>
  <c r="Z2034" i="17" s="1"/>
  <c r="AA2034" i="17"/>
  <c r="AD2034" i="17"/>
  <c r="AE2034" i="17"/>
  <c r="AC2034" i="17" s="1"/>
  <c r="Y2034" i="17"/>
  <c r="W2034" i="17" s="1"/>
  <c r="X2034" i="17"/>
  <c r="AH2034" i="17"/>
  <c r="AF2034" i="17" s="1"/>
  <c r="AG2034" i="17"/>
  <c r="S2043" i="17"/>
  <c r="V2035" i="17"/>
  <c r="T2035" i="17" s="1"/>
  <c r="U2036" i="17" s="1"/>
  <c r="AH2035" i="17" l="1"/>
  <c r="AF2035" i="17" s="1"/>
  <c r="AG2035" i="17"/>
  <c r="Y2035" i="17"/>
  <c r="W2035" i="17" s="1"/>
  <c r="X2035" i="17"/>
  <c r="AE2035" i="17"/>
  <c r="AC2035" i="17" s="1"/>
  <c r="AD2035" i="17"/>
  <c r="AB2035" i="17"/>
  <c r="Z2035" i="17" s="1"/>
  <c r="AA2035" i="17"/>
  <c r="S2044" i="17"/>
  <c r="V2036" i="17"/>
  <c r="T2036" i="17" s="1"/>
  <c r="U2037" i="17" s="1"/>
  <c r="AB2036" i="17" l="1"/>
  <c r="Z2036" i="17" s="1"/>
  <c r="AA2036" i="17"/>
  <c r="AD2036" i="17"/>
  <c r="AE2036" i="17"/>
  <c r="AC2036" i="17" s="1"/>
  <c r="Y2036" i="17"/>
  <c r="W2036" i="17" s="1"/>
  <c r="X2036" i="17"/>
  <c r="AG2036" i="17"/>
  <c r="AH2036" i="17"/>
  <c r="AF2036" i="17" s="1"/>
  <c r="S2045" i="17"/>
  <c r="V2037" i="17"/>
  <c r="T2037" i="17" s="1"/>
  <c r="U2038" i="17" s="1"/>
  <c r="AH2037" i="17" l="1"/>
  <c r="AF2037" i="17" s="1"/>
  <c r="AG2037" i="17"/>
  <c r="Y2037" i="17"/>
  <c r="W2037" i="17" s="1"/>
  <c r="X2037" i="17"/>
  <c r="AE2037" i="17"/>
  <c r="AC2037" i="17" s="1"/>
  <c r="AD2037" i="17"/>
  <c r="AB2037" i="17"/>
  <c r="Z2037" i="17" s="1"/>
  <c r="AA2037" i="17"/>
  <c r="S2046" i="17"/>
  <c r="V2038" i="17"/>
  <c r="T2038" i="17" s="1"/>
  <c r="U2039" i="17" s="1"/>
  <c r="AB2038" i="17" l="1"/>
  <c r="Z2038" i="17" s="1"/>
  <c r="AA2038" i="17"/>
  <c r="AD2038" i="17"/>
  <c r="AE2038" i="17"/>
  <c r="AC2038" i="17" s="1"/>
  <c r="Y2038" i="17"/>
  <c r="W2038" i="17" s="1"/>
  <c r="X2038" i="17"/>
  <c r="AG2038" i="17"/>
  <c r="AH2038" i="17"/>
  <c r="AF2038" i="17" s="1"/>
  <c r="S2047" i="17"/>
  <c r="V2039" i="17"/>
  <c r="T2039" i="17" s="1"/>
  <c r="U2040" i="17" s="1"/>
  <c r="AG2039" i="17" l="1"/>
  <c r="AH2039" i="17"/>
  <c r="AF2039" i="17" s="1"/>
  <c r="Y2039" i="17"/>
  <c r="W2039" i="17" s="1"/>
  <c r="X2039" i="17"/>
  <c r="AE2039" i="17"/>
  <c r="AC2039" i="17" s="1"/>
  <c r="AD2039" i="17"/>
  <c r="AB2039" i="17"/>
  <c r="Z2039" i="17" s="1"/>
  <c r="AA2039" i="17"/>
  <c r="S2048" i="17"/>
  <c r="V2040" i="17"/>
  <c r="T2040" i="17" s="1"/>
  <c r="U2041" i="17" s="1"/>
  <c r="AB2040" i="17" l="1"/>
  <c r="Z2040" i="17" s="1"/>
  <c r="AA2040" i="17"/>
  <c r="AD2040" i="17"/>
  <c r="AE2040" i="17"/>
  <c r="AC2040" i="17" s="1"/>
  <c r="X2040" i="17"/>
  <c r="Y2040" i="17"/>
  <c r="W2040" i="17" s="1"/>
  <c r="AH2040" i="17"/>
  <c r="AF2040" i="17" s="1"/>
  <c r="AG2040" i="17"/>
  <c r="S2049" i="17"/>
  <c r="V2041" i="17"/>
  <c r="T2041" i="17" s="1"/>
  <c r="U2042" i="17" s="1"/>
  <c r="AH2041" i="17" l="1"/>
  <c r="AF2041" i="17" s="1"/>
  <c r="AG2041" i="17"/>
  <c r="Y2041" i="17"/>
  <c r="W2041" i="17" s="1"/>
  <c r="X2041" i="17"/>
  <c r="AE2041" i="17"/>
  <c r="AC2041" i="17" s="1"/>
  <c r="AD2041" i="17"/>
  <c r="AB2041" i="17"/>
  <c r="Z2041" i="17" s="1"/>
  <c r="AA2041" i="17"/>
  <c r="S2050" i="17"/>
  <c r="V2042" i="17"/>
  <c r="T2042" i="17" s="1"/>
  <c r="U2043" i="17" s="1"/>
  <c r="AB2042" i="17" l="1"/>
  <c r="Z2042" i="17" s="1"/>
  <c r="AA2042" i="17"/>
  <c r="AD2042" i="17"/>
  <c r="AE2042" i="17"/>
  <c r="AC2042" i="17" s="1"/>
  <c r="X2042" i="17"/>
  <c r="Y2042" i="17"/>
  <c r="W2042" i="17" s="1"/>
  <c r="AG2042" i="17"/>
  <c r="AH2042" i="17"/>
  <c r="AF2042" i="17" s="1"/>
  <c r="S2051" i="17"/>
  <c r="V2043" i="17"/>
  <c r="T2043" i="17" s="1"/>
  <c r="U2044" i="17" s="1"/>
  <c r="AG2043" i="17" l="1"/>
  <c r="AH2043" i="17"/>
  <c r="AF2043" i="17" s="1"/>
  <c r="Y2043" i="17"/>
  <c r="W2043" i="17" s="1"/>
  <c r="X2043" i="17"/>
  <c r="AE2043" i="17"/>
  <c r="AC2043" i="17" s="1"/>
  <c r="AD2043" i="17"/>
  <c r="AB2043" i="17"/>
  <c r="Z2043" i="17" s="1"/>
  <c r="AA2043" i="17"/>
  <c r="S2052" i="17"/>
  <c r="V2044" i="17"/>
  <c r="T2044" i="17" s="1"/>
  <c r="U2045" i="17" s="1"/>
  <c r="AD2044" i="17" l="1"/>
  <c r="AE2044" i="17"/>
  <c r="AC2044" i="17" s="1"/>
  <c r="AB2044" i="17"/>
  <c r="Z2044" i="17" s="1"/>
  <c r="AA2044" i="17"/>
  <c r="X2044" i="17"/>
  <c r="Y2044" i="17"/>
  <c r="W2044" i="17" s="1"/>
  <c r="AG2044" i="17"/>
  <c r="AH2044" i="17"/>
  <c r="AF2044" i="17" s="1"/>
  <c r="S2053" i="17"/>
  <c r="V2045" i="17"/>
  <c r="T2045" i="17" s="1"/>
  <c r="U2046" i="17" s="1"/>
  <c r="Y2045" i="17" l="1"/>
  <c r="W2045" i="17" s="1"/>
  <c r="X2045" i="17"/>
  <c r="AG2045" i="17"/>
  <c r="AH2045" i="17"/>
  <c r="AF2045" i="17" s="1"/>
  <c r="AB2045" i="17"/>
  <c r="Z2045" i="17" s="1"/>
  <c r="AA2045" i="17"/>
  <c r="AD2045" i="17"/>
  <c r="AE2045" i="17"/>
  <c r="AC2045" i="17" s="1"/>
  <c r="S2054" i="17"/>
  <c r="V2046" i="17"/>
  <c r="T2046" i="17" s="1"/>
  <c r="U2047" i="17" s="1"/>
  <c r="AD2046" i="17" l="1"/>
  <c r="AE2046" i="17"/>
  <c r="AC2046" i="17" s="1"/>
  <c r="AB2046" i="17"/>
  <c r="Z2046" i="17" s="1"/>
  <c r="AA2046" i="17"/>
  <c r="AH2046" i="17"/>
  <c r="AF2046" i="17" s="1"/>
  <c r="AG2046" i="17"/>
  <c r="Y2046" i="17"/>
  <c r="W2046" i="17" s="1"/>
  <c r="X2046" i="17"/>
  <c r="S2055" i="17"/>
  <c r="V2047" i="17"/>
  <c r="T2047" i="17" s="1"/>
  <c r="U2048" i="17" s="1"/>
  <c r="Y2047" i="17" l="1"/>
  <c r="W2047" i="17" s="1"/>
  <c r="X2047" i="17"/>
  <c r="AH2047" i="17"/>
  <c r="AF2047" i="17" s="1"/>
  <c r="AG2047" i="17"/>
  <c r="AA2047" i="17"/>
  <c r="AB2047" i="17"/>
  <c r="Z2047" i="17" s="1"/>
  <c r="AD2047" i="17"/>
  <c r="AE2047" i="17"/>
  <c r="AC2047" i="17" s="1"/>
  <c r="S2056" i="17"/>
  <c r="V2048" i="17"/>
  <c r="T2048" i="17" s="1"/>
  <c r="U2049" i="17" s="1"/>
  <c r="AD2048" i="17" l="1"/>
  <c r="AE2048" i="17"/>
  <c r="AC2048" i="17" s="1"/>
  <c r="AB2048" i="17"/>
  <c r="Z2048" i="17" s="1"/>
  <c r="AA2048" i="17"/>
  <c r="AH2048" i="17"/>
  <c r="AF2048" i="17" s="1"/>
  <c r="AG2048" i="17"/>
  <c r="Y2048" i="17"/>
  <c r="W2048" i="17" s="1"/>
  <c r="X2048" i="17"/>
  <c r="S2057" i="17"/>
  <c r="V2049" i="17"/>
  <c r="T2049" i="17" s="1"/>
  <c r="U2050" i="17" s="1"/>
  <c r="AH2049" i="17" l="1"/>
  <c r="AF2049" i="17" s="1"/>
  <c r="AG2049" i="17"/>
  <c r="AE2049" i="17"/>
  <c r="AC2049" i="17" s="1"/>
  <c r="AD2049" i="17"/>
  <c r="Y2049" i="17"/>
  <c r="W2049" i="17" s="1"/>
  <c r="X2049" i="17"/>
  <c r="AB2049" i="17"/>
  <c r="Z2049" i="17" s="1"/>
  <c r="AA2049" i="17"/>
  <c r="S2058" i="17"/>
  <c r="V2050" i="17"/>
  <c r="T2050" i="17" s="1"/>
  <c r="U2051" i="17" s="1"/>
  <c r="AB2050" i="17" l="1"/>
  <c r="Z2050" i="17" s="1"/>
  <c r="AA2050" i="17"/>
  <c r="Y2050" i="17"/>
  <c r="W2050" i="17" s="1"/>
  <c r="X2050" i="17"/>
  <c r="AE2050" i="17"/>
  <c r="AC2050" i="17" s="1"/>
  <c r="AD2050" i="17"/>
  <c r="AH2050" i="17"/>
  <c r="AF2050" i="17" s="1"/>
  <c r="AG2050" i="17"/>
  <c r="S2059" i="17"/>
  <c r="V2051" i="17"/>
  <c r="T2051" i="17" s="1"/>
  <c r="U2052" i="17" s="1"/>
  <c r="AH2051" i="17" l="1"/>
  <c r="AF2051" i="17" s="1"/>
  <c r="AG2051" i="17"/>
  <c r="AE2051" i="17"/>
  <c r="AC2051" i="17" s="1"/>
  <c r="AD2051" i="17"/>
  <c r="Y2051" i="17"/>
  <c r="W2051" i="17" s="1"/>
  <c r="X2051" i="17"/>
  <c r="AB2051" i="17"/>
  <c r="Z2051" i="17" s="1"/>
  <c r="AA2051" i="17"/>
  <c r="S2060" i="17"/>
  <c r="V2052" i="17"/>
  <c r="T2052" i="17" s="1"/>
  <c r="U2053" i="17" s="1"/>
  <c r="AB2052" i="17" l="1"/>
  <c r="Z2052" i="17" s="1"/>
  <c r="AA2052" i="17"/>
  <c r="Y2052" i="17"/>
  <c r="W2052" i="17" s="1"/>
  <c r="X2052" i="17"/>
  <c r="AD2052" i="17"/>
  <c r="AE2052" i="17"/>
  <c r="AC2052" i="17" s="1"/>
  <c r="AG2052" i="17"/>
  <c r="AH2052" i="17"/>
  <c r="AF2052" i="17" s="1"/>
  <c r="S2061" i="17"/>
  <c r="V2053" i="17"/>
  <c r="T2053" i="17" s="1"/>
  <c r="U2054" i="17" s="1"/>
  <c r="AG2053" i="17" l="1"/>
  <c r="AH2053" i="17"/>
  <c r="AF2053" i="17" s="1"/>
  <c r="AE2053" i="17"/>
  <c r="AC2053" i="17" s="1"/>
  <c r="AD2053" i="17"/>
  <c r="Y2053" i="17"/>
  <c r="W2053" i="17" s="1"/>
  <c r="X2053" i="17"/>
  <c r="AB2053" i="17"/>
  <c r="Z2053" i="17" s="1"/>
  <c r="AA2053" i="17"/>
  <c r="S2062" i="17"/>
  <c r="V2054" i="17"/>
  <c r="T2054" i="17" s="1"/>
  <c r="U2055" i="17" s="1"/>
  <c r="AB2054" i="17" l="1"/>
  <c r="Z2054" i="17" s="1"/>
  <c r="AA2054" i="17"/>
  <c r="X2054" i="17"/>
  <c r="Y2054" i="17"/>
  <c r="W2054" i="17" s="1"/>
  <c r="AD2054" i="17"/>
  <c r="AE2054" i="17"/>
  <c r="AC2054" i="17" s="1"/>
  <c r="AH2054" i="17"/>
  <c r="AF2054" i="17" s="1"/>
  <c r="AG2054" i="17"/>
  <c r="S2063" i="17"/>
  <c r="V2055" i="17"/>
  <c r="T2055" i="17" s="1"/>
  <c r="U2056" i="17" s="1"/>
  <c r="AG2055" i="17" l="1"/>
  <c r="AH2055" i="17"/>
  <c r="AF2055" i="17" s="1"/>
  <c r="AE2055" i="17"/>
  <c r="AC2055" i="17" s="1"/>
  <c r="AD2055" i="17"/>
  <c r="Y2055" i="17"/>
  <c r="W2055" i="17" s="1"/>
  <c r="X2055" i="17"/>
  <c r="AB2055" i="17"/>
  <c r="Z2055" i="17" s="1"/>
  <c r="AA2055" i="17"/>
  <c r="S2064" i="17"/>
  <c r="V2056" i="17"/>
  <c r="T2056" i="17" s="1"/>
  <c r="U2057" i="17" s="1"/>
  <c r="AB2056" i="17" l="1"/>
  <c r="Z2056" i="17" s="1"/>
  <c r="AA2056" i="17"/>
  <c r="Y2056" i="17"/>
  <c r="W2056" i="17" s="1"/>
  <c r="X2056" i="17"/>
  <c r="AD2056" i="17"/>
  <c r="AE2056" i="17"/>
  <c r="AC2056" i="17" s="1"/>
  <c r="AG2056" i="17"/>
  <c r="AH2056" i="17"/>
  <c r="AF2056" i="17" s="1"/>
  <c r="S2065" i="17"/>
  <c r="V2057" i="17"/>
  <c r="T2057" i="17" s="1"/>
  <c r="U2058" i="17" s="1"/>
  <c r="AG2057" i="17" l="1"/>
  <c r="AH2057" i="17"/>
  <c r="AF2057" i="17" s="1"/>
  <c r="AD2057" i="17"/>
  <c r="AE2057" i="17"/>
  <c r="AC2057" i="17" s="1"/>
  <c r="Y2057" i="17"/>
  <c r="W2057" i="17" s="1"/>
  <c r="X2057" i="17"/>
  <c r="AB2057" i="17"/>
  <c r="Z2057" i="17" s="1"/>
  <c r="AA2057" i="17"/>
  <c r="S2066" i="17"/>
  <c r="V2058" i="17"/>
  <c r="T2058" i="17" s="1"/>
  <c r="U2059" i="17" s="1"/>
  <c r="AB2058" i="17" l="1"/>
  <c r="Z2058" i="17" s="1"/>
  <c r="AA2058" i="17"/>
  <c r="X2058" i="17"/>
  <c r="Y2058" i="17"/>
  <c r="W2058" i="17" s="1"/>
  <c r="AE2058" i="17"/>
  <c r="AC2058" i="17" s="1"/>
  <c r="AD2058" i="17"/>
  <c r="AH2058" i="17"/>
  <c r="AF2058" i="17" s="1"/>
  <c r="AG2058" i="17"/>
  <c r="S2067" i="17"/>
  <c r="V2059" i="17"/>
  <c r="T2059" i="17" s="1"/>
  <c r="U2060" i="17" s="1"/>
  <c r="AH2059" i="17" l="1"/>
  <c r="AF2059" i="17" s="1"/>
  <c r="AG2059" i="17"/>
  <c r="AE2059" i="17"/>
  <c r="AC2059" i="17" s="1"/>
  <c r="AD2059" i="17"/>
  <c r="Y2059" i="17"/>
  <c r="W2059" i="17" s="1"/>
  <c r="X2059" i="17"/>
  <c r="AA2059" i="17"/>
  <c r="AB2059" i="17"/>
  <c r="Z2059" i="17" s="1"/>
  <c r="S2068" i="17"/>
  <c r="V2060" i="17"/>
  <c r="T2060" i="17" s="1"/>
  <c r="U2061" i="17" s="1"/>
  <c r="AB2060" i="17" l="1"/>
  <c r="Z2060" i="17" s="1"/>
  <c r="AA2060" i="17"/>
  <c r="X2060" i="17"/>
  <c r="Y2060" i="17"/>
  <c r="W2060" i="17" s="1"/>
  <c r="AD2060" i="17"/>
  <c r="AE2060" i="17"/>
  <c r="AC2060" i="17" s="1"/>
  <c r="AH2060" i="17"/>
  <c r="AF2060" i="17" s="1"/>
  <c r="AG2060" i="17"/>
  <c r="S2069" i="17"/>
  <c r="V2061" i="17"/>
  <c r="T2061" i="17" s="1"/>
  <c r="U2062" i="17" s="1"/>
  <c r="AH2061" i="17" l="1"/>
  <c r="AF2061" i="17" s="1"/>
  <c r="AG2061" i="17"/>
  <c r="AE2061" i="17"/>
  <c r="AC2061" i="17" s="1"/>
  <c r="AD2061" i="17"/>
  <c r="Y2061" i="17"/>
  <c r="W2061" i="17" s="1"/>
  <c r="X2061" i="17"/>
  <c r="AA2061" i="17"/>
  <c r="AB2061" i="17"/>
  <c r="Z2061" i="17" s="1"/>
  <c r="S2070" i="17"/>
  <c r="V2062" i="17"/>
  <c r="T2062" i="17" s="1"/>
  <c r="U2063" i="17" s="1"/>
  <c r="AA2062" i="17" l="1"/>
  <c r="AB2062" i="17"/>
  <c r="Z2062" i="17" s="1"/>
  <c r="Y2062" i="17"/>
  <c r="W2062" i="17" s="1"/>
  <c r="X2062" i="17"/>
  <c r="AD2062" i="17"/>
  <c r="AE2062" i="17"/>
  <c r="AC2062" i="17" s="1"/>
  <c r="AH2062" i="17"/>
  <c r="AF2062" i="17" s="1"/>
  <c r="AG2062" i="17"/>
  <c r="S2071" i="17"/>
  <c r="V2063" i="17"/>
  <c r="T2063" i="17" s="1"/>
  <c r="U2064" i="17" s="1"/>
  <c r="AG2063" i="17" l="1"/>
  <c r="AH2063" i="17"/>
  <c r="AF2063" i="17" s="1"/>
  <c r="AE2063" i="17"/>
  <c r="AC2063" i="17" s="1"/>
  <c r="AD2063" i="17"/>
  <c r="Y2063" i="17"/>
  <c r="W2063" i="17" s="1"/>
  <c r="X2063" i="17"/>
  <c r="AB2063" i="17"/>
  <c r="Z2063" i="17" s="1"/>
  <c r="AA2063" i="17"/>
  <c r="S2072" i="17"/>
  <c r="V2064" i="17"/>
  <c r="T2064" i="17" s="1"/>
  <c r="U2065" i="17" s="1"/>
  <c r="AB2064" i="17" l="1"/>
  <c r="Z2064" i="17" s="1"/>
  <c r="AA2064" i="17"/>
  <c r="X2064" i="17"/>
  <c r="Y2064" i="17"/>
  <c r="W2064" i="17" s="1"/>
  <c r="AD2064" i="17"/>
  <c r="AE2064" i="17"/>
  <c r="AC2064" i="17" s="1"/>
  <c r="AG2064" i="17"/>
  <c r="AH2064" i="17"/>
  <c r="AF2064" i="17" s="1"/>
  <c r="S2073" i="17"/>
  <c r="V2065" i="17"/>
  <c r="T2065" i="17" s="1"/>
  <c r="U2066" i="17" s="1"/>
  <c r="AH2065" i="17" l="1"/>
  <c r="AF2065" i="17" s="1"/>
  <c r="AG2065" i="17"/>
  <c r="AE2065" i="17"/>
  <c r="AC2065" i="17" s="1"/>
  <c r="AD2065" i="17"/>
  <c r="Y2065" i="17"/>
  <c r="W2065" i="17" s="1"/>
  <c r="X2065" i="17"/>
  <c r="AB2065" i="17"/>
  <c r="Z2065" i="17" s="1"/>
  <c r="AA2065" i="17"/>
  <c r="S2074" i="17"/>
  <c r="V2066" i="17"/>
  <c r="T2066" i="17" s="1"/>
  <c r="U2067" i="17" s="1"/>
  <c r="X2066" i="17" l="1"/>
  <c r="Y2066" i="17"/>
  <c r="W2066" i="17" s="1"/>
  <c r="AA2066" i="17"/>
  <c r="AB2066" i="17"/>
  <c r="Z2066" i="17" s="1"/>
  <c r="AD2066" i="17"/>
  <c r="AE2066" i="17"/>
  <c r="AC2066" i="17" s="1"/>
  <c r="AH2066" i="17"/>
  <c r="AF2066" i="17" s="1"/>
  <c r="AG2066" i="17"/>
  <c r="S2075" i="17"/>
  <c r="V2067" i="17"/>
  <c r="T2067" i="17" s="1"/>
  <c r="U2068" i="17" s="1"/>
  <c r="AH2067" i="17" l="1"/>
  <c r="AF2067" i="17" s="1"/>
  <c r="AG2067" i="17"/>
  <c r="AE2067" i="17"/>
  <c r="AC2067" i="17" s="1"/>
  <c r="AD2067" i="17"/>
  <c r="AB2067" i="17"/>
  <c r="Z2067" i="17" s="1"/>
  <c r="AA2067" i="17"/>
  <c r="Y2067" i="17"/>
  <c r="W2067" i="17" s="1"/>
  <c r="X2067" i="17"/>
  <c r="S2076" i="17"/>
  <c r="V2068" i="17"/>
  <c r="T2068" i="17" s="1"/>
  <c r="U2069" i="17" s="1"/>
  <c r="Y2068" i="17" l="1"/>
  <c r="W2068" i="17" s="1"/>
  <c r="X2068" i="17"/>
  <c r="AB2068" i="17"/>
  <c r="Z2068" i="17" s="1"/>
  <c r="AA2068" i="17"/>
  <c r="AD2068" i="17"/>
  <c r="AE2068" i="17"/>
  <c r="AC2068" i="17" s="1"/>
  <c r="AH2068" i="17"/>
  <c r="AF2068" i="17" s="1"/>
  <c r="AG2068" i="17"/>
  <c r="S2077" i="17"/>
  <c r="V2069" i="17"/>
  <c r="T2069" i="17" s="1"/>
  <c r="U2070" i="17" s="1"/>
  <c r="AG2069" i="17" l="1"/>
  <c r="AH2069" i="17"/>
  <c r="AF2069" i="17" s="1"/>
  <c r="AD2069" i="17"/>
  <c r="AE2069" i="17"/>
  <c r="AC2069" i="17" s="1"/>
  <c r="AB2069" i="17"/>
  <c r="Z2069" i="17" s="1"/>
  <c r="AA2069" i="17"/>
  <c r="Y2069" i="17"/>
  <c r="W2069" i="17" s="1"/>
  <c r="X2069" i="17"/>
  <c r="S2078" i="17"/>
  <c r="V2070" i="17"/>
  <c r="T2070" i="17" s="1"/>
  <c r="U2071" i="17" s="1"/>
  <c r="Y2070" i="17" l="1"/>
  <c r="W2070" i="17" s="1"/>
  <c r="X2070" i="17"/>
  <c r="AB2070" i="17"/>
  <c r="Z2070" i="17" s="1"/>
  <c r="AA2070" i="17"/>
  <c r="AE2070" i="17"/>
  <c r="AC2070" i="17" s="1"/>
  <c r="AD2070" i="17"/>
  <c r="AG2070" i="17"/>
  <c r="AH2070" i="17"/>
  <c r="AF2070" i="17" s="1"/>
  <c r="S2079" i="17"/>
  <c r="V2071" i="17"/>
  <c r="T2071" i="17" s="1"/>
  <c r="U2072" i="17" s="1"/>
  <c r="AH2071" i="17" l="1"/>
  <c r="AF2071" i="17" s="1"/>
  <c r="AG2071" i="17"/>
  <c r="AE2071" i="17"/>
  <c r="AC2071" i="17" s="1"/>
  <c r="AD2071" i="17"/>
  <c r="AB2071" i="17"/>
  <c r="Z2071" i="17" s="1"/>
  <c r="AA2071" i="17"/>
  <c r="Y2071" i="17"/>
  <c r="W2071" i="17" s="1"/>
  <c r="X2071" i="17"/>
  <c r="S2080" i="17"/>
  <c r="V2072" i="17"/>
  <c r="T2072" i="17" s="1"/>
  <c r="U2073" i="17" s="1"/>
  <c r="Y2072" i="17" l="1"/>
  <c r="W2072" i="17" s="1"/>
  <c r="X2072" i="17"/>
  <c r="AB2072" i="17"/>
  <c r="Z2072" i="17" s="1"/>
  <c r="AA2072" i="17"/>
  <c r="AD2072" i="17"/>
  <c r="AE2072" i="17"/>
  <c r="AC2072" i="17" s="1"/>
  <c r="AG2072" i="17"/>
  <c r="AH2072" i="17"/>
  <c r="AF2072" i="17" s="1"/>
  <c r="S2081" i="17"/>
  <c r="V2073" i="17"/>
  <c r="T2073" i="17" s="1"/>
  <c r="U2074" i="17" s="1"/>
  <c r="AG2073" i="17" l="1"/>
  <c r="AH2073" i="17"/>
  <c r="AF2073" i="17" s="1"/>
  <c r="AE2073" i="17"/>
  <c r="AC2073" i="17" s="1"/>
  <c r="AD2073" i="17"/>
  <c r="AB2073" i="17"/>
  <c r="Z2073" i="17" s="1"/>
  <c r="AA2073" i="17"/>
  <c r="Y2073" i="17"/>
  <c r="W2073" i="17" s="1"/>
  <c r="X2073" i="17"/>
  <c r="S2082" i="17"/>
  <c r="V2074" i="17"/>
  <c r="T2074" i="17" s="1"/>
  <c r="U2075" i="17" s="1"/>
  <c r="Y2074" i="17" l="1"/>
  <c r="W2074" i="17" s="1"/>
  <c r="X2074" i="17"/>
  <c r="AB2074" i="17"/>
  <c r="Z2074" i="17" s="1"/>
  <c r="AA2074" i="17"/>
  <c r="AD2074" i="17"/>
  <c r="AE2074" i="17"/>
  <c r="AC2074" i="17" s="1"/>
  <c r="AH2074" i="17"/>
  <c r="AF2074" i="17" s="1"/>
  <c r="AG2074" i="17"/>
  <c r="S2083" i="17"/>
  <c r="V2075" i="17"/>
  <c r="T2075" i="17" s="1"/>
  <c r="U2076" i="17" s="1"/>
  <c r="AG2075" i="17" l="1"/>
  <c r="AH2075" i="17"/>
  <c r="AF2075" i="17" s="1"/>
  <c r="AE2075" i="17"/>
  <c r="AC2075" i="17" s="1"/>
  <c r="AD2075" i="17"/>
  <c r="AB2075" i="17"/>
  <c r="Z2075" i="17" s="1"/>
  <c r="AA2075" i="17"/>
  <c r="Y2075" i="17"/>
  <c r="W2075" i="17" s="1"/>
  <c r="X2075" i="17"/>
  <c r="S2084" i="17"/>
  <c r="V2076" i="17"/>
  <c r="T2076" i="17" s="1"/>
  <c r="U2077" i="17" s="1"/>
  <c r="Y2076" i="17" l="1"/>
  <c r="W2076" i="17" s="1"/>
  <c r="X2076" i="17"/>
  <c r="AB2076" i="17"/>
  <c r="Z2076" i="17" s="1"/>
  <c r="AA2076" i="17"/>
  <c r="AD2076" i="17"/>
  <c r="AE2076" i="17"/>
  <c r="AC2076" i="17" s="1"/>
  <c r="AH2076" i="17"/>
  <c r="AF2076" i="17" s="1"/>
  <c r="AG2076" i="17"/>
  <c r="S2085" i="17"/>
  <c r="V2077" i="17"/>
  <c r="T2077" i="17" s="1"/>
  <c r="AH2077" i="17" l="1"/>
  <c r="AF2077" i="17" s="1"/>
  <c r="AG2077" i="17"/>
  <c r="AE2077" i="17"/>
  <c r="AC2077" i="17" s="1"/>
  <c r="AD2077" i="17"/>
  <c r="AA2077" i="17"/>
  <c r="AB2077" i="17"/>
  <c r="Z2077" i="17" s="1"/>
  <c r="Y2077" i="17"/>
  <c r="W2077" i="17" s="1"/>
  <c r="X2077" i="17"/>
  <c r="S2086" i="17"/>
  <c r="U2078" i="17"/>
  <c r="S2087" i="17" s="1"/>
  <c r="V2078" i="17"/>
  <c r="T2078" i="17" s="1"/>
  <c r="X2078" i="17" l="1"/>
  <c r="Y2078" i="17"/>
  <c r="W2078" i="17" s="1"/>
  <c r="AB2078" i="17"/>
  <c r="Z2078" i="17" s="1"/>
  <c r="AA2078" i="17"/>
  <c r="AE2078" i="17"/>
  <c r="AC2078" i="17" s="1"/>
  <c r="AD2078" i="17"/>
  <c r="AH2078" i="17"/>
  <c r="AF2078" i="17" s="1"/>
  <c r="AG2078" i="17"/>
  <c r="U2079" i="17"/>
  <c r="S2088" i="17" s="1"/>
  <c r="V2079" i="17"/>
  <c r="T2079" i="17" s="1"/>
  <c r="U2080" i="17" s="1"/>
  <c r="AH2079" i="17" l="1"/>
  <c r="AF2079" i="17" s="1"/>
  <c r="AG2079" i="17"/>
  <c r="AE2079" i="17"/>
  <c r="AC2079" i="17" s="1"/>
  <c r="AD2079" i="17"/>
  <c r="AA2079" i="17"/>
  <c r="AB2079" i="17"/>
  <c r="Z2079" i="17" s="1"/>
  <c r="Y2079" i="17"/>
  <c r="W2079" i="17" s="1"/>
  <c r="X2079" i="17"/>
  <c r="V2080" i="17"/>
  <c r="T2080" i="17" s="1"/>
  <c r="U2081" i="17" s="1"/>
  <c r="AB2080" i="17" l="1"/>
  <c r="Z2080" i="17" s="1"/>
  <c r="AA2080" i="17"/>
  <c r="Y2080" i="17"/>
  <c r="W2080" i="17" s="1"/>
  <c r="X2080" i="17"/>
  <c r="AE2080" i="17"/>
  <c r="AC2080" i="17" s="1"/>
  <c r="AD2080" i="17"/>
  <c r="AH2080" i="17"/>
  <c r="AF2080" i="17" s="1"/>
  <c r="AG2080" i="17"/>
  <c r="S2089" i="17"/>
  <c r="V2081" i="17"/>
  <c r="T2081" i="17" s="1"/>
  <c r="U2082" i="17" s="1"/>
  <c r="AG2081" i="17" l="1"/>
  <c r="AH2081" i="17"/>
  <c r="AF2081" i="17" s="1"/>
  <c r="AD2081" i="17"/>
  <c r="AE2081" i="17"/>
  <c r="AC2081" i="17" s="1"/>
  <c r="Y2081" i="17"/>
  <c r="W2081" i="17" s="1"/>
  <c r="X2081" i="17"/>
  <c r="AB2081" i="17"/>
  <c r="Z2081" i="17" s="1"/>
  <c r="AA2081" i="17"/>
  <c r="S2090" i="17"/>
  <c r="V2082" i="17"/>
  <c r="T2082" i="17" s="1"/>
  <c r="U2083" i="17" s="1"/>
  <c r="AB2082" i="17" l="1"/>
  <c r="Z2082" i="17" s="1"/>
  <c r="AA2082" i="17"/>
  <c r="X2082" i="17"/>
  <c r="Y2082" i="17"/>
  <c r="W2082" i="17" s="1"/>
  <c r="AD2082" i="17"/>
  <c r="AE2082" i="17"/>
  <c r="AC2082" i="17" s="1"/>
  <c r="AG2082" i="17"/>
  <c r="AH2082" i="17"/>
  <c r="AF2082" i="17" s="1"/>
  <c r="S2091" i="17"/>
  <c r="V2083" i="17"/>
  <c r="T2083" i="17" s="1"/>
  <c r="U2084" i="17" s="1"/>
  <c r="AG2083" i="17" l="1"/>
  <c r="AH2083" i="17"/>
  <c r="AF2083" i="17" s="1"/>
  <c r="AE2083" i="17"/>
  <c r="AC2083" i="17" s="1"/>
  <c r="AD2083" i="17"/>
  <c r="Y2083" i="17"/>
  <c r="W2083" i="17" s="1"/>
  <c r="X2083" i="17"/>
  <c r="AA2083" i="17"/>
  <c r="AB2083" i="17"/>
  <c r="Z2083" i="17" s="1"/>
  <c r="S2092" i="17"/>
  <c r="V2084" i="17"/>
  <c r="T2084" i="17" s="1"/>
  <c r="U2085" i="17" s="1"/>
  <c r="AB2084" i="17" l="1"/>
  <c r="Z2084" i="17" s="1"/>
  <c r="AA2084" i="17"/>
  <c r="X2084" i="17"/>
  <c r="Y2084" i="17"/>
  <c r="W2084" i="17" s="1"/>
  <c r="AE2084" i="17"/>
  <c r="AC2084" i="17" s="1"/>
  <c r="AD2084" i="17"/>
  <c r="AG2084" i="17"/>
  <c r="AH2084" i="17"/>
  <c r="AF2084" i="17" s="1"/>
  <c r="S2093" i="17"/>
  <c r="V2085" i="17"/>
  <c r="T2085" i="17" s="1"/>
  <c r="U2086" i="17" s="1"/>
  <c r="AH2085" i="17" l="1"/>
  <c r="AF2085" i="17" s="1"/>
  <c r="AG2085" i="17"/>
  <c r="AE2085" i="17"/>
  <c r="AC2085" i="17" s="1"/>
  <c r="AD2085" i="17"/>
  <c r="Y2085" i="17"/>
  <c r="W2085" i="17" s="1"/>
  <c r="X2085" i="17"/>
  <c r="AA2085" i="17"/>
  <c r="AB2085" i="17"/>
  <c r="Z2085" i="17" s="1"/>
  <c r="S2094" i="17"/>
  <c r="V2086" i="17"/>
  <c r="T2086" i="17" s="1"/>
  <c r="AB2086" i="17" l="1"/>
  <c r="Z2086" i="17" s="1"/>
  <c r="AA2086" i="17"/>
  <c r="X2086" i="17"/>
  <c r="Y2086" i="17"/>
  <c r="W2086" i="17" s="1"/>
  <c r="AE2086" i="17"/>
  <c r="AC2086" i="17" s="1"/>
  <c r="AD2086" i="17"/>
  <c r="AH2086" i="17"/>
  <c r="AF2086" i="17" s="1"/>
  <c r="AG2086" i="17"/>
  <c r="S2095" i="17"/>
  <c r="U2087" i="17"/>
  <c r="S2096" i="17" s="1"/>
  <c r="V2087" i="17"/>
  <c r="T2087" i="17" s="1"/>
  <c r="U2088" i="17" s="1"/>
  <c r="AH2087" i="17" l="1"/>
  <c r="AF2087" i="17" s="1"/>
  <c r="AG2087" i="17"/>
  <c r="AE2087" i="17"/>
  <c r="AC2087" i="17" s="1"/>
  <c r="AD2087" i="17"/>
  <c r="Y2087" i="17"/>
  <c r="W2087" i="17" s="1"/>
  <c r="X2087" i="17"/>
  <c r="AA2087" i="17"/>
  <c r="AB2087" i="17"/>
  <c r="Z2087" i="17" s="1"/>
  <c r="V2088" i="17"/>
  <c r="T2088" i="17" s="1"/>
  <c r="U2089" i="17" s="1"/>
  <c r="AB2088" i="17" l="1"/>
  <c r="Z2088" i="17" s="1"/>
  <c r="AA2088" i="17"/>
  <c r="X2088" i="17"/>
  <c r="Y2088" i="17"/>
  <c r="W2088" i="17" s="1"/>
  <c r="AE2088" i="17"/>
  <c r="AC2088" i="17" s="1"/>
  <c r="AD2088" i="17"/>
  <c r="AG2088" i="17"/>
  <c r="AH2088" i="17"/>
  <c r="AF2088" i="17" s="1"/>
  <c r="S2097" i="17"/>
  <c r="V2089" i="17"/>
  <c r="T2089" i="17" s="1"/>
  <c r="U2090" i="17" s="1"/>
  <c r="AG2089" i="17" l="1"/>
  <c r="AH2089" i="17"/>
  <c r="AF2089" i="17" s="1"/>
  <c r="AE2089" i="17"/>
  <c r="AC2089" i="17" s="1"/>
  <c r="AD2089" i="17"/>
  <c r="Y2089" i="17"/>
  <c r="W2089" i="17" s="1"/>
  <c r="X2089" i="17"/>
  <c r="AA2089" i="17"/>
  <c r="AB2089" i="17"/>
  <c r="Z2089" i="17" s="1"/>
  <c r="S2098" i="17"/>
  <c r="V2090" i="17"/>
  <c r="T2090" i="17" s="1"/>
  <c r="U2091" i="17" s="1"/>
  <c r="AB2090" i="17" l="1"/>
  <c r="Z2090" i="17" s="1"/>
  <c r="AA2090" i="17"/>
  <c r="X2090" i="17"/>
  <c r="Y2090" i="17"/>
  <c r="W2090" i="17" s="1"/>
  <c r="AD2090" i="17"/>
  <c r="AE2090" i="17"/>
  <c r="AC2090" i="17" s="1"/>
  <c r="AG2090" i="17"/>
  <c r="AH2090" i="17"/>
  <c r="AF2090" i="17" s="1"/>
  <c r="S2099" i="17"/>
  <c r="V2091" i="17"/>
  <c r="T2091" i="17" s="1"/>
  <c r="U2092" i="17" s="1"/>
  <c r="AG2091" i="17" l="1"/>
  <c r="AH2091" i="17"/>
  <c r="AF2091" i="17" s="1"/>
  <c r="AE2091" i="17"/>
  <c r="AC2091" i="17" s="1"/>
  <c r="AD2091" i="17"/>
  <c r="Y2091" i="17"/>
  <c r="W2091" i="17" s="1"/>
  <c r="X2091" i="17"/>
  <c r="AA2091" i="17"/>
  <c r="AB2091" i="17"/>
  <c r="Z2091" i="17" s="1"/>
  <c r="S2100" i="17"/>
  <c r="V2092" i="17"/>
  <c r="T2092" i="17" s="1"/>
  <c r="AB2092" i="17" l="1"/>
  <c r="Z2092" i="17" s="1"/>
  <c r="AA2092" i="17"/>
  <c r="X2092" i="17"/>
  <c r="Y2092" i="17"/>
  <c r="W2092" i="17" s="1"/>
  <c r="AE2092" i="17"/>
  <c r="AC2092" i="17" s="1"/>
  <c r="AD2092" i="17"/>
  <c r="AG2092" i="17"/>
  <c r="AH2092" i="17"/>
  <c r="AF2092" i="17" s="1"/>
  <c r="S2101" i="17"/>
  <c r="U2093" i="17"/>
  <c r="V2093" i="17"/>
  <c r="T2093" i="17" s="1"/>
  <c r="AG2093" i="17" l="1"/>
  <c r="AH2093" i="17"/>
  <c r="AF2093" i="17" s="1"/>
  <c r="AE2093" i="17"/>
  <c r="AC2093" i="17" s="1"/>
  <c r="AD2093" i="17"/>
  <c r="Y2093" i="17"/>
  <c r="W2093" i="17" s="1"/>
  <c r="X2093" i="17"/>
  <c r="AA2093" i="17"/>
  <c r="AB2093" i="17"/>
  <c r="Z2093" i="17" s="1"/>
  <c r="S2102" i="17"/>
  <c r="U2094" i="17"/>
  <c r="S2103" i="17" s="1"/>
  <c r="V2094" i="17"/>
  <c r="T2094" i="17" s="1"/>
  <c r="AB2094" i="17" l="1"/>
  <c r="Z2094" i="17" s="1"/>
  <c r="AA2094" i="17"/>
  <c r="X2094" i="17"/>
  <c r="Y2094" i="17"/>
  <c r="W2094" i="17" s="1"/>
  <c r="AD2094" i="17"/>
  <c r="AE2094" i="17"/>
  <c r="AC2094" i="17" s="1"/>
  <c r="AG2094" i="17"/>
  <c r="AH2094" i="17"/>
  <c r="AF2094" i="17" s="1"/>
  <c r="U2095" i="17"/>
  <c r="S2104" i="17" s="1"/>
  <c r="V2095" i="17"/>
  <c r="T2095" i="17" s="1"/>
  <c r="U2096" i="17" s="1"/>
  <c r="AE2095" i="17" l="1"/>
  <c r="AC2095" i="17" s="1"/>
  <c r="AD2095" i="17"/>
  <c r="AG2095" i="17"/>
  <c r="AH2095" i="17"/>
  <c r="AF2095" i="17" s="1"/>
  <c r="Y2095" i="17"/>
  <c r="W2095" i="17" s="1"/>
  <c r="X2095" i="17"/>
  <c r="AA2095" i="17"/>
  <c r="AB2095" i="17"/>
  <c r="Z2095" i="17" s="1"/>
  <c r="V2096" i="17"/>
  <c r="T2096" i="17" s="1"/>
  <c r="U2097" i="17" s="1"/>
  <c r="AB2096" i="17" l="1"/>
  <c r="Z2096" i="17" s="1"/>
  <c r="AA2096" i="17"/>
  <c r="X2096" i="17"/>
  <c r="Y2096" i="17"/>
  <c r="W2096" i="17" s="1"/>
  <c r="AG2096" i="17"/>
  <c r="AH2096" i="17"/>
  <c r="AF2096" i="17" s="1"/>
  <c r="AD2096" i="17"/>
  <c r="AE2096" i="17"/>
  <c r="AC2096" i="17" s="1"/>
  <c r="S2105" i="17"/>
  <c r="V2097" i="17"/>
  <c r="T2097" i="17" s="1"/>
  <c r="U2098" i="17" s="1"/>
  <c r="AH2097" i="17" l="1"/>
  <c r="AF2097" i="17" s="1"/>
  <c r="AG2097" i="17"/>
  <c r="AE2097" i="17"/>
  <c r="AC2097" i="17" s="1"/>
  <c r="AD2097" i="17"/>
  <c r="Y2097" i="17"/>
  <c r="W2097" i="17" s="1"/>
  <c r="X2097" i="17"/>
  <c r="AB2097" i="17"/>
  <c r="Z2097" i="17" s="1"/>
  <c r="AA2097" i="17"/>
  <c r="S2106" i="17"/>
  <c r="V2098" i="17"/>
  <c r="T2098" i="17" s="1"/>
  <c r="U2099" i="17" s="1"/>
  <c r="AB2098" i="17" l="1"/>
  <c r="Z2098" i="17" s="1"/>
  <c r="AA2098" i="17"/>
  <c r="X2098" i="17"/>
  <c r="Y2098" i="17"/>
  <c r="W2098" i="17" s="1"/>
  <c r="AE2098" i="17"/>
  <c r="AC2098" i="17" s="1"/>
  <c r="AD2098" i="17"/>
  <c r="AH2098" i="17"/>
  <c r="AF2098" i="17" s="1"/>
  <c r="AG2098" i="17"/>
  <c r="S2107" i="17"/>
  <c r="V2099" i="17"/>
  <c r="T2099" i="17" s="1"/>
  <c r="U2100" i="17" s="1"/>
  <c r="AD2099" i="17" l="1"/>
  <c r="AE2099" i="17"/>
  <c r="AC2099" i="17" s="1"/>
  <c r="AG2099" i="17"/>
  <c r="AH2099" i="17"/>
  <c r="AF2099" i="17" s="1"/>
  <c r="Y2099" i="17"/>
  <c r="W2099" i="17" s="1"/>
  <c r="X2099" i="17"/>
  <c r="AA2099" i="17"/>
  <c r="AB2099" i="17"/>
  <c r="Z2099" i="17" s="1"/>
  <c r="S2108" i="17"/>
  <c r="V2100" i="17"/>
  <c r="T2100" i="17" s="1"/>
  <c r="U2101" i="17" s="1"/>
  <c r="Y2100" i="17" l="1"/>
  <c r="W2100" i="17" s="1"/>
  <c r="X2100" i="17"/>
  <c r="AB2100" i="17"/>
  <c r="Z2100" i="17" s="1"/>
  <c r="AA2100" i="17"/>
  <c r="AG2100" i="17"/>
  <c r="AH2100" i="17"/>
  <c r="AF2100" i="17" s="1"/>
  <c r="AD2100" i="17"/>
  <c r="AE2100" i="17"/>
  <c r="AC2100" i="17" s="1"/>
  <c r="S2109" i="17"/>
  <c r="V2101" i="17"/>
  <c r="T2101" i="17" s="1"/>
  <c r="U2102" i="17" s="1"/>
  <c r="AE2101" i="17" l="1"/>
  <c r="AC2101" i="17" s="1"/>
  <c r="AD2101" i="17"/>
  <c r="AG2101" i="17"/>
  <c r="AH2101" i="17"/>
  <c r="AF2101" i="17" s="1"/>
  <c r="AA2101" i="17"/>
  <c r="AB2101" i="17"/>
  <c r="Z2101" i="17" s="1"/>
  <c r="Y2101" i="17"/>
  <c r="W2101" i="17" s="1"/>
  <c r="X2101" i="17"/>
  <c r="S2110" i="17"/>
  <c r="V2102" i="17"/>
  <c r="T2102" i="17" s="1"/>
  <c r="U2103" i="17" s="1"/>
  <c r="X2102" i="17" l="1"/>
  <c r="Y2102" i="17"/>
  <c r="W2102" i="17" s="1"/>
  <c r="AB2102" i="17"/>
  <c r="Z2102" i="17" s="1"/>
  <c r="AA2102" i="17"/>
  <c r="AG2102" i="17"/>
  <c r="AH2102" i="17"/>
  <c r="AF2102" i="17" s="1"/>
  <c r="AD2102" i="17"/>
  <c r="AE2102" i="17"/>
  <c r="AC2102" i="17" s="1"/>
  <c r="S2111" i="17"/>
  <c r="V2103" i="17"/>
  <c r="T2103" i="17" s="1"/>
  <c r="AE2103" i="17" l="1"/>
  <c r="AC2103" i="17" s="1"/>
  <c r="AD2103" i="17"/>
  <c r="AH2103" i="17"/>
  <c r="AF2103" i="17" s="1"/>
  <c r="AG2103" i="17"/>
  <c r="AA2103" i="17"/>
  <c r="AB2103" i="17"/>
  <c r="Z2103" i="17" s="1"/>
  <c r="X2103" i="17"/>
  <c r="Y2103" i="17"/>
  <c r="W2103" i="17" s="1"/>
  <c r="S2112" i="17"/>
  <c r="U2104" i="17"/>
  <c r="S2113" i="17" s="1"/>
  <c r="V2104" i="17"/>
  <c r="T2104" i="17" s="1"/>
  <c r="U2105" i="17" s="1"/>
  <c r="X2104" i="17" l="1"/>
  <c r="Y2104" i="17"/>
  <c r="W2104" i="17" s="1"/>
  <c r="AB2104" i="17"/>
  <c r="Z2104" i="17" s="1"/>
  <c r="AA2104" i="17"/>
  <c r="AG2104" i="17"/>
  <c r="AH2104" i="17"/>
  <c r="AF2104" i="17" s="1"/>
  <c r="AE2104" i="17"/>
  <c r="AC2104" i="17" s="1"/>
  <c r="AD2104" i="17"/>
  <c r="V2105" i="17"/>
  <c r="T2105" i="17" s="1"/>
  <c r="AD2105" i="17" l="1"/>
  <c r="AE2105" i="17"/>
  <c r="AC2105" i="17" s="1"/>
  <c r="AG2105" i="17"/>
  <c r="AH2105" i="17"/>
  <c r="AF2105" i="17" s="1"/>
  <c r="AA2105" i="17"/>
  <c r="AB2105" i="17"/>
  <c r="Z2105" i="17" s="1"/>
  <c r="Y2105" i="17"/>
  <c r="W2105" i="17" s="1"/>
  <c r="X2105" i="17"/>
  <c r="S2114" i="17"/>
  <c r="U2106" i="17"/>
  <c r="S2115" i="17" s="1"/>
  <c r="V2106" i="17"/>
  <c r="T2106" i="17" s="1"/>
  <c r="U2107" i="17" s="1"/>
  <c r="Y2106" i="17" l="1"/>
  <c r="W2106" i="17" s="1"/>
  <c r="X2106" i="17"/>
  <c r="AB2106" i="17"/>
  <c r="Z2106" i="17" s="1"/>
  <c r="AA2106" i="17"/>
  <c r="AH2106" i="17"/>
  <c r="AF2106" i="17" s="1"/>
  <c r="AG2106" i="17"/>
  <c r="AE2106" i="17"/>
  <c r="AC2106" i="17" s="1"/>
  <c r="AD2106" i="17"/>
  <c r="V2107" i="17"/>
  <c r="T2107" i="17" s="1"/>
  <c r="U2108" i="17" s="1"/>
  <c r="AD2107" i="17" l="1"/>
  <c r="AE2107" i="17"/>
  <c r="AC2107" i="17" s="1"/>
  <c r="AH2107" i="17"/>
  <c r="AF2107" i="17" s="1"/>
  <c r="AG2107" i="17"/>
  <c r="AA2107" i="17"/>
  <c r="AB2107" i="17"/>
  <c r="Z2107" i="17" s="1"/>
  <c r="Y2107" i="17"/>
  <c r="W2107" i="17" s="1"/>
  <c r="X2107" i="17"/>
  <c r="S2116" i="17"/>
  <c r="V2108" i="17"/>
  <c r="T2108" i="17" s="1"/>
  <c r="U2109" i="17" s="1"/>
  <c r="Y2108" i="17" l="1"/>
  <c r="W2108" i="17" s="1"/>
  <c r="X2108" i="17"/>
  <c r="AB2108" i="17"/>
  <c r="Z2108" i="17" s="1"/>
  <c r="AA2108" i="17"/>
  <c r="AG2108" i="17"/>
  <c r="AH2108" i="17"/>
  <c r="AF2108" i="17" s="1"/>
  <c r="AE2108" i="17"/>
  <c r="AC2108" i="17" s="1"/>
  <c r="AD2108" i="17"/>
  <c r="S2117" i="17"/>
  <c r="V2109" i="17"/>
  <c r="T2109" i="17" s="1"/>
  <c r="U2110" i="17" s="1"/>
  <c r="AE2109" i="17" l="1"/>
  <c r="AC2109" i="17" s="1"/>
  <c r="AD2109" i="17"/>
  <c r="AH2109" i="17"/>
  <c r="AF2109" i="17" s="1"/>
  <c r="AG2109" i="17"/>
  <c r="AB2109" i="17"/>
  <c r="Z2109" i="17" s="1"/>
  <c r="AA2109" i="17"/>
  <c r="Y2109" i="17"/>
  <c r="W2109" i="17" s="1"/>
  <c r="X2109" i="17"/>
  <c r="S2118" i="17"/>
  <c r="V2110" i="17"/>
  <c r="T2110" i="17" s="1"/>
  <c r="Y2110" i="17" l="1"/>
  <c r="W2110" i="17" s="1"/>
  <c r="X2110" i="17"/>
  <c r="AB2110" i="17"/>
  <c r="Z2110" i="17" s="1"/>
  <c r="AA2110" i="17"/>
  <c r="AH2110" i="17"/>
  <c r="AF2110" i="17" s="1"/>
  <c r="AG2110" i="17"/>
  <c r="AD2110" i="17"/>
  <c r="AE2110" i="17"/>
  <c r="AC2110" i="17" s="1"/>
  <c r="S2119" i="17"/>
  <c r="U2111" i="17"/>
  <c r="S2120" i="17" s="1"/>
  <c r="V2111" i="17"/>
  <c r="T2111" i="17" s="1"/>
  <c r="U2112" i="17" s="1"/>
  <c r="AE2111" i="17" l="1"/>
  <c r="AC2111" i="17" s="1"/>
  <c r="AD2111" i="17"/>
  <c r="AH2111" i="17"/>
  <c r="AF2111" i="17" s="1"/>
  <c r="AG2111" i="17"/>
  <c r="AB2111" i="17"/>
  <c r="Z2111" i="17" s="1"/>
  <c r="AA2111" i="17"/>
  <c r="Y2111" i="17"/>
  <c r="W2111" i="17" s="1"/>
  <c r="X2111" i="17"/>
  <c r="V2112" i="17"/>
  <c r="S2121" i="17" s="1"/>
  <c r="Y2112" i="17" l="1"/>
  <c r="W2112" i="17" s="1"/>
  <c r="X2112" i="17"/>
  <c r="AB2112" i="17"/>
  <c r="Z2112" i="17" s="1"/>
  <c r="AA2112" i="17"/>
  <c r="AG2112" i="17"/>
  <c r="AH2112" i="17"/>
  <c r="AF2112" i="17" s="1"/>
  <c r="AD2112" i="17"/>
  <c r="AE2112" i="17"/>
  <c r="AC2112" i="17" s="1"/>
  <c r="T2112" i="17"/>
  <c r="U2113" i="17" s="1"/>
  <c r="AD2113" i="17" l="1"/>
  <c r="AE2113" i="17"/>
  <c r="AC2113" i="17" s="1"/>
  <c r="AB2113" i="17"/>
  <c r="Z2113" i="17" s="1"/>
  <c r="AA2113" i="17"/>
  <c r="AG2113" i="17"/>
  <c r="AH2113" i="17"/>
  <c r="AF2113" i="17" s="1"/>
  <c r="Y2113" i="17"/>
  <c r="W2113" i="17" s="1"/>
  <c r="X2113" i="17"/>
  <c r="V2113" i="17"/>
  <c r="T2113" i="17" s="1"/>
  <c r="U2114" i="17" s="1"/>
  <c r="Y2114" i="17" l="1"/>
  <c r="W2114" i="17" s="1"/>
  <c r="X2114" i="17"/>
  <c r="AG2114" i="17"/>
  <c r="AH2114" i="17"/>
  <c r="AF2114" i="17" s="1"/>
  <c r="AB2114" i="17"/>
  <c r="Z2114" i="17" s="1"/>
  <c r="AA2114" i="17"/>
  <c r="AE2114" i="17"/>
  <c r="AC2114" i="17" s="1"/>
  <c r="AD2114" i="17"/>
  <c r="S2122" i="17"/>
  <c r="V2114" i="17"/>
  <c r="T2114" i="17" s="1"/>
  <c r="AE2115" i="17" l="1"/>
  <c r="AC2115" i="17" s="1"/>
  <c r="AD2115" i="17"/>
  <c r="AB2115" i="17"/>
  <c r="Z2115" i="17" s="1"/>
  <c r="AA2115" i="17"/>
  <c r="AG2115" i="17"/>
  <c r="AH2115" i="17"/>
  <c r="AF2115" i="17" s="1"/>
  <c r="Y2115" i="17"/>
  <c r="W2115" i="17" s="1"/>
  <c r="X2115" i="17"/>
  <c r="S2123" i="17"/>
  <c r="U2115" i="17"/>
  <c r="S2124" i="17" s="1"/>
  <c r="V2115" i="17"/>
  <c r="T2115" i="17" s="1"/>
  <c r="U2116" i="17" s="1"/>
  <c r="X2116" i="17" l="1"/>
  <c r="Y2116" i="17"/>
  <c r="W2116" i="17" s="1"/>
  <c r="AH2116" i="17"/>
  <c r="AF2116" i="17" s="1"/>
  <c r="AG2116" i="17"/>
  <c r="AB2116" i="17"/>
  <c r="Z2116" i="17" s="1"/>
  <c r="AA2116" i="17"/>
  <c r="AE2116" i="17"/>
  <c r="AC2116" i="17" s="1"/>
  <c r="AD2116" i="17"/>
  <c r="V2116" i="17"/>
  <c r="T2116" i="17" s="1"/>
  <c r="U2117" i="17" s="1"/>
  <c r="AE2117" i="17" l="1"/>
  <c r="AC2117" i="17" s="1"/>
  <c r="AD2117" i="17"/>
  <c r="AA2117" i="17"/>
  <c r="AB2117" i="17"/>
  <c r="Z2117" i="17" s="1"/>
  <c r="AH2117" i="17"/>
  <c r="AF2117" i="17" s="1"/>
  <c r="AG2117" i="17"/>
  <c r="Y2117" i="17"/>
  <c r="W2117" i="17" s="1"/>
  <c r="X2117" i="17"/>
  <c r="S2125" i="17"/>
  <c r="V2117" i="17"/>
  <c r="S2126" i="17" s="1"/>
  <c r="T2117" i="17" l="1"/>
  <c r="U2118" i="17" s="1"/>
  <c r="Y2118" i="17"/>
  <c r="W2118" i="17" s="1"/>
  <c r="X2118" i="17"/>
  <c r="AG2118" i="17"/>
  <c r="AH2118" i="17"/>
  <c r="AF2118" i="17" s="1"/>
  <c r="AB2118" i="17"/>
  <c r="Z2118" i="17" s="1"/>
  <c r="AA2118" i="17"/>
  <c r="AE2118" i="17"/>
  <c r="AC2118" i="17" s="1"/>
  <c r="AD2118" i="17"/>
  <c r="V2118" i="17"/>
  <c r="T2118" i="17" s="1"/>
  <c r="AD2119" i="17" l="1"/>
  <c r="AE2119" i="17"/>
  <c r="AC2119" i="17" s="1"/>
  <c r="AB2119" i="17"/>
  <c r="Z2119" i="17" s="1"/>
  <c r="AA2119" i="17"/>
  <c r="AH2119" i="17"/>
  <c r="AF2119" i="17" s="1"/>
  <c r="AG2119" i="17"/>
  <c r="Y2119" i="17"/>
  <c r="W2119" i="17" s="1"/>
  <c r="X2119" i="17"/>
  <c r="S2127" i="17"/>
  <c r="U2119" i="17"/>
  <c r="S2128" i="17" s="1"/>
  <c r="V2119" i="17"/>
  <c r="T2119" i="17" s="1"/>
  <c r="X2120" i="17" l="1"/>
  <c r="Y2120" i="17"/>
  <c r="W2120" i="17" s="1"/>
  <c r="AG2120" i="17"/>
  <c r="AH2120" i="17"/>
  <c r="AF2120" i="17" s="1"/>
  <c r="AB2120" i="17"/>
  <c r="Z2120" i="17" s="1"/>
  <c r="AA2120" i="17"/>
  <c r="AE2120" i="17"/>
  <c r="AC2120" i="17" s="1"/>
  <c r="AD2120" i="17"/>
  <c r="U2120" i="17"/>
  <c r="S2129" i="17" s="1"/>
  <c r="V2120" i="17"/>
  <c r="T2120" i="17" s="1"/>
  <c r="V2121" i="17" s="1"/>
  <c r="AE2121" i="17" l="1"/>
  <c r="AC2121" i="17" s="1"/>
  <c r="AD2121" i="17"/>
  <c r="AA2121" i="17"/>
  <c r="AB2121" i="17"/>
  <c r="Z2121" i="17" s="1"/>
  <c r="AH2121" i="17"/>
  <c r="AF2121" i="17" s="1"/>
  <c r="AG2121" i="17"/>
  <c r="Y2121" i="17"/>
  <c r="W2121" i="17" s="1"/>
  <c r="X2121" i="17"/>
  <c r="U2121" i="17"/>
  <c r="S2130" i="17" s="1"/>
  <c r="T2121" i="17"/>
  <c r="U2122" i="17" s="1"/>
  <c r="X2122" i="17" l="1"/>
  <c r="Y2122" i="17"/>
  <c r="W2122" i="17" s="1"/>
  <c r="AG2122" i="17"/>
  <c r="AH2122" i="17"/>
  <c r="AF2122" i="17" s="1"/>
  <c r="AB2122" i="17"/>
  <c r="Z2122" i="17" s="1"/>
  <c r="AA2122" i="17"/>
  <c r="AD2122" i="17"/>
  <c r="AE2122" i="17"/>
  <c r="AC2122" i="17" s="1"/>
  <c r="V2122" i="17"/>
  <c r="T2122" i="17" s="1"/>
  <c r="V2123" i="17" s="1"/>
  <c r="T2123" i="17" s="1"/>
  <c r="AD2123" i="17" l="1"/>
  <c r="AE2123" i="17"/>
  <c r="AC2123" i="17" s="1"/>
  <c r="AA2123" i="17"/>
  <c r="AB2123" i="17"/>
  <c r="Z2123" i="17" s="1"/>
  <c r="AH2123" i="17"/>
  <c r="AF2123" i="17" s="1"/>
  <c r="AG2123" i="17"/>
  <c r="X2123" i="17"/>
  <c r="Y2123" i="17"/>
  <c r="W2123" i="17" s="1"/>
  <c r="S2131" i="17"/>
  <c r="U2124" i="17"/>
  <c r="U2123" i="17"/>
  <c r="S2132" i="17" s="1"/>
  <c r="V2124" i="17"/>
  <c r="Y2124" i="17" l="1"/>
  <c r="W2124" i="17" s="1"/>
  <c r="X2124" i="17"/>
  <c r="AH2124" i="17"/>
  <c r="AF2124" i="17" s="1"/>
  <c r="AG2124" i="17"/>
  <c r="AA2124" i="17"/>
  <c r="AB2124" i="17"/>
  <c r="Z2124" i="17" s="1"/>
  <c r="AD2124" i="17"/>
  <c r="AE2124" i="17"/>
  <c r="AC2124" i="17" s="1"/>
  <c r="S2133" i="17"/>
  <c r="T2124" i="17"/>
  <c r="V2125" i="17" s="1"/>
  <c r="T2125" i="17" s="1"/>
  <c r="U2126" i="17" s="1"/>
  <c r="AE2125" i="17" l="1"/>
  <c r="AC2125" i="17" s="1"/>
  <c r="AD2125" i="17"/>
  <c r="AA2125" i="17"/>
  <c r="AB2125" i="17"/>
  <c r="Z2125" i="17" s="1"/>
  <c r="AG2125" i="17"/>
  <c r="AH2125" i="17"/>
  <c r="AF2125" i="17" s="1"/>
  <c r="Y2125" i="17"/>
  <c r="W2125" i="17" s="1"/>
  <c r="X2125" i="17"/>
  <c r="U2125" i="17"/>
  <c r="S2134" i="17" s="1"/>
  <c r="V2126" i="17"/>
  <c r="S2135" i="17" s="1"/>
  <c r="AH2126" i="17" l="1"/>
  <c r="AF2126" i="17" s="1"/>
  <c r="AG2126" i="17"/>
  <c r="X2126" i="17"/>
  <c r="Y2126" i="17"/>
  <c r="W2126" i="17" s="1"/>
  <c r="AA2126" i="17"/>
  <c r="AB2126" i="17"/>
  <c r="Z2126" i="17" s="1"/>
  <c r="AD2126" i="17"/>
  <c r="AE2126" i="17"/>
  <c r="AC2126" i="17" s="1"/>
  <c r="T2126" i="17"/>
  <c r="U2127" i="17" s="1"/>
  <c r="AD2127" i="17" l="1"/>
  <c r="AE2127" i="17"/>
  <c r="AC2127" i="17" s="1"/>
  <c r="AB2127" i="17"/>
  <c r="Z2127" i="17" s="1"/>
  <c r="AA2127" i="17"/>
  <c r="Y2127" i="17"/>
  <c r="W2127" i="17" s="1"/>
  <c r="X2127" i="17"/>
  <c r="AG2127" i="17"/>
  <c r="AH2127" i="17"/>
  <c r="AF2127" i="17" s="1"/>
  <c r="V2127" i="17"/>
  <c r="T2127" i="17" s="1"/>
  <c r="U2128" i="17" s="1"/>
  <c r="AH2128" i="17" l="1"/>
  <c r="AF2128" i="17" s="1"/>
  <c r="AG2128" i="17"/>
  <c r="Y2128" i="17"/>
  <c r="W2128" i="17" s="1"/>
  <c r="X2128" i="17"/>
  <c r="AB2128" i="17"/>
  <c r="Z2128" i="17" s="1"/>
  <c r="AA2128" i="17"/>
  <c r="AD2128" i="17"/>
  <c r="AE2128" i="17"/>
  <c r="AC2128" i="17" s="1"/>
  <c r="S2136" i="17"/>
  <c r="V2128" i="17"/>
  <c r="T2128" i="17" s="1"/>
  <c r="AD2129" i="17" l="1"/>
  <c r="AE2129" i="17"/>
  <c r="AC2129" i="17" s="1"/>
  <c r="AA2129" i="17"/>
  <c r="AB2129" i="17"/>
  <c r="Z2129" i="17" s="1"/>
  <c r="Y2129" i="17"/>
  <c r="W2129" i="17" s="1"/>
  <c r="X2129" i="17"/>
  <c r="AH2129" i="17"/>
  <c r="AF2129" i="17" s="1"/>
  <c r="AG2129" i="17"/>
  <c r="S2137" i="17"/>
  <c r="U2129" i="17"/>
  <c r="S2138" i="17" s="1"/>
  <c r="V2129" i="17"/>
  <c r="T2129" i="17" s="1"/>
  <c r="X2130" i="17" l="1"/>
  <c r="Y2130" i="17"/>
  <c r="W2130" i="17" s="1"/>
  <c r="AG2130" i="17"/>
  <c r="AH2130" i="17"/>
  <c r="AF2130" i="17" s="1"/>
  <c r="AB2130" i="17"/>
  <c r="Z2130" i="17" s="1"/>
  <c r="AA2130" i="17"/>
  <c r="AE2130" i="17"/>
  <c r="AC2130" i="17" s="1"/>
  <c r="AD2130" i="17"/>
  <c r="U2130" i="17"/>
  <c r="S2139" i="17" s="1"/>
  <c r="V2130" i="17"/>
  <c r="T2130" i="17" s="1"/>
  <c r="U2131" i="17" s="1"/>
  <c r="AE2131" i="17" l="1"/>
  <c r="AC2131" i="17" s="1"/>
  <c r="AD2131" i="17"/>
  <c r="AA2131" i="17"/>
  <c r="AB2131" i="17"/>
  <c r="Z2131" i="17" s="1"/>
  <c r="AG2131" i="17"/>
  <c r="AH2131" i="17"/>
  <c r="AF2131" i="17" s="1"/>
  <c r="Y2131" i="17"/>
  <c r="W2131" i="17" s="1"/>
  <c r="X2131" i="17"/>
  <c r="V2131" i="17"/>
  <c r="T2131" i="17" s="1"/>
  <c r="X2132" i="17" l="1"/>
  <c r="Y2132" i="17"/>
  <c r="W2132" i="17" s="1"/>
  <c r="AG2132" i="17"/>
  <c r="AH2132" i="17"/>
  <c r="AF2132" i="17" s="1"/>
  <c r="AB2132" i="17"/>
  <c r="Z2132" i="17" s="1"/>
  <c r="AA2132" i="17"/>
  <c r="AE2132" i="17"/>
  <c r="AC2132" i="17" s="1"/>
  <c r="AD2132" i="17"/>
  <c r="S2140" i="17"/>
  <c r="U2132" i="17"/>
  <c r="S2141" i="17" s="1"/>
  <c r="V2132" i="17"/>
  <c r="T2132" i="17" s="1"/>
  <c r="U2133" i="17" s="1"/>
  <c r="AE2133" i="17" l="1"/>
  <c r="AC2133" i="17" s="1"/>
  <c r="AD2133" i="17"/>
  <c r="AB2133" i="17"/>
  <c r="Z2133" i="17" s="1"/>
  <c r="AA2133" i="17"/>
  <c r="AG2133" i="17"/>
  <c r="AH2133" i="17"/>
  <c r="AF2133" i="17" s="1"/>
  <c r="Y2133" i="17"/>
  <c r="W2133" i="17" s="1"/>
  <c r="X2133" i="17"/>
  <c r="V2133" i="17"/>
  <c r="T2133" i="17" s="1"/>
  <c r="U2134" i="17" s="1"/>
  <c r="S2143" i="17" s="1"/>
  <c r="AH2134" i="17" l="1"/>
  <c r="AF2134" i="17" s="1"/>
  <c r="AG2134" i="17"/>
  <c r="V2134" i="17"/>
  <c r="Y2134" i="17"/>
  <c r="W2134" i="17" s="1"/>
  <c r="X2134" i="17"/>
  <c r="AB2134" i="17"/>
  <c r="Z2134" i="17" s="1"/>
  <c r="AA2134" i="17"/>
  <c r="AD2134" i="17"/>
  <c r="AE2134" i="17"/>
  <c r="AC2134" i="17" s="1"/>
  <c r="S2142" i="17"/>
  <c r="T2134" i="17"/>
  <c r="U2135" i="17" s="1"/>
  <c r="AE2135" i="17" l="1"/>
  <c r="AC2135" i="17" s="1"/>
  <c r="AD2135" i="17"/>
  <c r="AA2135" i="17"/>
  <c r="AB2135" i="17"/>
  <c r="Z2135" i="17" s="1"/>
  <c r="Y2135" i="17"/>
  <c r="W2135" i="17" s="1"/>
  <c r="X2135" i="17"/>
  <c r="AH2135" i="17"/>
  <c r="AF2135" i="17" s="1"/>
  <c r="AG2135" i="17"/>
  <c r="V2135" i="17"/>
  <c r="S2144" i="17" s="1"/>
  <c r="AH2136" i="17" l="1"/>
  <c r="AF2136" i="17" s="1"/>
  <c r="AG2136" i="17"/>
  <c r="T2135" i="17"/>
  <c r="U2136" i="17" s="1"/>
  <c r="X2136" i="17"/>
  <c r="Y2136" i="17"/>
  <c r="W2136" i="17" s="1"/>
  <c r="AB2136" i="17"/>
  <c r="Z2136" i="17" s="1"/>
  <c r="AA2136" i="17"/>
  <c r="AE2136" i="17"/>
  <c r="AC2136" i="17" s="1"/>
  <c r="AD2136" i="17"/>
  <c r="V2136" i="17"/>
  <c r="T2136" i="17" s="1"/>
  <c r="AE2137" i="17" l="1"/>
  <c r="AC2137" i="17" s="1"/>
  <c r="AD2137" i="17"/>
  <c r="AA2137" i="17"/>
  <c r="AB2137" i="17"/>
  <c r="Z2137" i="17" s="1"/>
  <c r="X2137" i="17"/>
  <c r="Y2137" i="17"/>
  <c r="W2137" i="17" s="1"/>
  <c r="AG2137" i="17"/>
  <c r="AH2137" i="17"/>
  <c r="AF2137" i="17" s="1"/>
  <c r="S2145" i="17"/>
  <c r="U2137" i="17"/>
  <c r="S2146" i="17" s="1"/>
  <c r="V2137" i="17"/>
  <c r="T2137" i="17" s="1"/>
  <c r="V2138" i="17" s="1"/>
  <c r="T2138" i="17" s="1"/>
  <c r="U2139" i="17" s="1"/>
  <c r="AH2138" i="17" l="1"/>
  <c r="AF2138" i="17" s="1"/>
  <c r="AG2138" i="17"/>
  <c r="Y2138" i="17"/>
  <c r="W2138" i="17" s="1"/>
  <c r="X2138" i="17"/>
  <c r="AB2138" i="17"/>
  <c r="Z2138" i="17" s="1"/>
  <c r="AA2138" i="17"/>
  <c r="AD2138" i="17"/>
  <c r="AE2138" i="17"/>
  <c r="AC2138" i="17" s="1"/>
  <c r="U2138" i="17"/>
  <c r="S2147" i="17" s="1"/>
  <c r="V2139" i="17"/>
  <c r="S2148" i="17" s="1"/>
  <c r="AE2139" i="17" l="1"/>
  <c r="AC2139" i="17" s="1"/>
  <c r="AD2139" i="17"/>
  <c r="AB2139" i="17"/>
  <c r="Z2139" i="17" s="1"/>
  <c r="AA2139" i="17"/>
  <c r="X2139" i="17"/>
  <c r="Y2139" i="17"/>
  <c r="W2139" i="17" s="1"/>
  <c r="AG2139" i="17"/>
  <c r="AH2139" i="17"/>
  <c r="AF2139" i="17" s="1"/>
  <c r="T2139" i="17"/>
  <c r="U2140" i="17" s="1"/>
  <c r="Y2140" i="17" l="1"/>
  <c r="W2140" i="17" s="1"/>
  <c r="X2140" i="17"/>
  <c r="AG2140" i="17"/>
  <c r="AH2140" i="17"/>
  <c r="AF2140" i="17" s="1"/>
  <c r="AB2140" i="17"/>
  <c r="Z2140" i="17" s="1"/>
  <c r="AA2140" i="17"/>
  <c r="AE2140" i="17"/>
  <c r="AC2140" i="17" s="1"/>
  <c r="AD2140" i="17"/>
  <c r="V2140" i="17"/>
  <c r="T2140" i="17" s="1"/>
  <c r="V2141" i="17" s="1"/>
  <c r="AD2141" i="17" l="1"/>
  <c r="AE2141" i="17"/>
  <c r="AC2141" i="17" s="1"/>
  <c r="AB2141" i="17"/>
  <c r="Z2141" i="17" s="1"/>
  <c r="AA2141" i="17"/>
  <c r="AH2141" i="17"/>
  <c r="AF2141" i="17" s="1"/>
  <c r="AG2141" i="17"/>
  <c r="X2141" i="17"/>
  <c r="Y2141" i="17"/>
  <c r="W2141" i="17" s="1"/>
  <c r="S2149" i="17"/>
  <c r="U2141" i="17"/>
  <c r="S2150" i="17" s="1"/>
  <c r="T2141" i="17"/>
  <c r="U2142" i="17" s="1"/>
  <c r="Y2142" i="17" l="1"/>
  <c r="W2142" i="17" s="1"/>
  <c r="X2142" i="17"/>
  <c r="AH2142" i="17"/>
  <c r="AF2142" i="17" s="1"/>
  <c r="AG2142" i="17"/>
  <c r="AB2142" i="17"/>
  <c r="Z2142" i="17" s="1"/>
  <c r="AA2142" i="17"/>
  <c r="AE2142" i="17"/>
  <c r="AC2142" i="17" s="1"/>
  <c r="AD2142" i="17"/>
  <c r="V2142" i="17"/>
  <c r="T2142" i="17" s="1"/>
  <c r="U2143" i="17" s="1"/>
  <c r="AE2143" i="17" l="1"/>
  <c r="AC2143" i="17" s="1"/>
  <c r="AD2143" i="17"/>
  <c r="AB2143" i="17"/>
  <c r="Z2143" i="17" s="1"/>
  <c r="AA2143" i="17"/>
  <c r="AG2143" i="17"/>
  <c r="AH2143" i="17"/>
  <c r="AF2143" i="17" s="1"/>
  <c r="Y2143" i="17"/>
  <c r="W2143" i="17" s="1"/>
  <c r="X2143" i="17"/>
  <c r="S2151" i="17"/>
  <c r="V2143" i="17"/>
  <c r="T2143" i="17" s="1"/>
  <c r="Y2144" i="17" l="1"/>
  <c r="W2144" i="17" s="1"/>
  <c r="X2144" i="17"/>
  <c r="AG2144" i="17"/>
  <c r="AH2144" i="17"/>
  <c r="AF2144" i="17" s="1"/>
  <c r="AB2144" i="17"/>
  <c r="Z2144" i="17" s="1"/>
  <c r="AA2144" i="17"/>
  <c r="AD2144" i="17"/>
  <c r="AE2144" i="17"/>
  <c r="AC2144" i="17" s="1"/>
  <c r="S2152" i="17"/>
  <c r="U2144" i="17"/>
  <c r="S2153" i="17" s="1"/>
  <c r="V2144" i="17"/>
  <c r="T2144" i="17" s="1"/>
  <c r="U2145" i="17" s="1"/>
  <c r="AE2145" i="17" l="1"/>
  <c r="AC2145" i="17" s="1"/>
  <c r="AD2145" i="17"/>
  <c r="AB2145" i="17"/>
  <c r="Z2145" i="17" s="1"/>
  <c r="AA2145" i="17"/>
  <c r="AH2145" i="17"/>
  <c r="AF2145" i="17" s="1"/>
  <c r="AG2145" i="17"/>
  <c r="Y2145" i="17"/>
  <c r="W2145" i="17" s="1"/>
  <c r="X2145" i="17"/>
  <c r="V2145" i="17"/>
  <c r="T2145" i="17" s="1"/>
  <c r="U2146" i="17" s="1"/>
  <c r="X2146" i="17" l="1"/>
  <c r="Y2146" i="17"/>
  <c r="W2146" i="17" s="1"/>
  <c r="AH2146" i="17"/>
  <c r="AF2146" i="17" s="1"/>
  <c r="AG2146" i="17"/>
  <c r="AB2146" i="17"/>
  <c r="Z2146" i="17" s="1"/>
  <c r="AA2146" i="17"/>
  <c r="AD2146" i="17"/>
  <c r="AE2146" i="17"/>
  <c r="AC2146" i="17" s="1"/>
  <c r="S2154" i="17"/>
  <c r="V2146" i="17"/>
  <c r="T2146" i="17" s="1"/>
  <c r="U2147" i="17" s="1"/>
  <c r="AE2147" i="17" l="1"/>
  <c r="AC2147" i="17" s="1"/>
  <c r="AD2147" i="17"/>
  <c r="AA2147" i="17"/>
  <c r="AB2147" i="17"/>
  <c r="Z2147" i="17" s="1"/>
  <c r="AG2147" i="17"/>
  <c r="AH2147" i="17"/>
  <c r="AF2147" i="17" s="1"/>
  <c r="Y2147" i="17"/>
  <c r="W2147" i="17" s="1"/>
  <c r="X2147" i="17"/>
  <c r="S2155" i="17"/>
  <c r="V2147" i="17"/>
  <c r="T2147" i="17" s="1"/>
  <c r="U2148" i="17" s="1"/>
  <c r="Y2148" i="17" l="1"/>
  <c r="W2148" i="17" s="1"/>
  <c r="X2148" i="17"/>
  <c r="AG2148" i="17"/>
  <c r="AH2148" i="17"/>
  <c r="AF2148" i="17" s="1"/>
  <c r="AB2148" i="17"/>
  <c r="Z2148" i="17" s="1"/>
  <c r="AA2148" i="17"/>
  <c r="AD2148" i="17"/>
  <c r="AE2148" i="17"/>
  <c r="AC2148" i="17" s="1"/>
  <c r="S2156" i="17"/>
  <c r="V2148" i="17"/>
  <c r="T2148" i="17" s="1"/>
  <c r="U2149" i="17" s="1"/>
  <c r="AE2149" i="17" l="1"/>
  <c r="AC2149" i="17" s="1"/>
  <c r="AD2149" i="17"/>
  <c r="AA2149" i="17"/>
  <c r="AB2149" i="17"/>
  <c r="Z2149" i="17" s="1"/>
  <c r="AG2149" i="17"/>
  <c r="AH2149" i="17"/>
  <c r="AF2149" i="17" s="1"/>
  <c r="X2149" i="17"/>
  <c r="Y2149" i="17"/>
  <c r="W2149" i="17" s="1"/>
  <c r="S2157" i="17"/>
  <c r="V2149" i="17"/>
  <c r="T2149" i="17" s="1"/>
  <c r="Y2150" i="17" l="1"/>
  <c r="W2150" i="17" s="1"/>
  <c r="X2150" i="17"/>
  <c r="AH2150" i="17"/>
  <c r="AF2150" i="17" s="1"/>
  <c r="AG2150" i="17"/>
  <c r="AB2150" i="17"/>
  <c r="Z2150" i="17" s="1"/>
  <c r="AA2150" i="17"/>
  <c r="AD2150" i="17"/>
  <c r="AE2150" i="17"/>
  <c r="AC2150" i="17" s="1"/>
  <c r="S2158" i="17"/>
  <c r="U2150" i="17"/>
  <c r="S2159" i="17" s="1"/>
  <c r="V2150" i="17"/>
  <c r="T2150" i="17" s="1"/>
  <c r="U2151" i="17" s="1"/>
  <c r="AE2151" i="17" l="1"/>
  <c r="AC2151" i="17" s="1"/>
  <c r="AD2151" i="17"/>
  <c r="AB2151" i="17"/>
  <c r="Z2151" i="17" s="1"/>
  <c r="AA2151" i="17"/>
  <c r="AG2151" i="17"/>
  <c r="AH2151" i="17"/>
  <c r="AF2151" i="17" s="1"/>
  <c r="Y2151" i="17"/>
  <c r="W2151" i="17" s="1"/>
  <c r="X2151" i="17"/>
  <c r="V2151" i="17"/>
  <c r="T2151" i="17" s="1"/>
  <c r="U2152" i="17" s="1"/>
  <c r="AH2152" i="17" l="1"/>
  <c r="AF2152" i="17" s="1"/>
  <c r="AG2152" i="17"/>
  <c r="Y2152" i="17"/>
  <c r="W2152" i="17" s="1"/>
  <c r="X2152" i="17"/>
  <c r="AB2152" i="17"/>
  <c r="Z2152" i="17" s="1"/>
  <c r="AA2152" i="17"/>
  <c r="AE2152" i="17"/>
  <c r="AC2152" i="17" s="1"/>
  <c r="AD2152" i="17"/>
  <c r="S2160" i="17"/>
  <c r="V2152" i="17"/>
  <c r="T2152" i="17" s="1"/>
  <c r="U2153" i="17" s="1"/>
  <c r="AE2153" i="17" l="1"/>
  <c r="AC2153" i="17" s="1"/>
  <c r="AD2153" i="17"/>
  <c r="AB2153" i="17"/>
  <c r="Z2153" i="17" s="1"/>
  <c r="AA2153" i="17"/>
  <c r="X2153" i="17"/>
  <c r="Y2153" i="17"/>
  <c r="W2153" i="17" s="1"/>
  <c r="AH2153" i="17"/>
  <c r="AF2153" i="17" s="1"/>
  <c r="AG2153" i="17"/>
  <c r="S2161" i="17"/>
  <c r="V2153" i="17"/>
  <c r="T2153" i="17" s="1"/>
  <c r="AH2154" i="17" l="1"/>
  <c r="AF2154" i="17" s="1"/>
  <c r="AG2154" i="17"/>
  <c r="Y2154" i="17"/>
  <c r="W2154" i="17" s="1"/>
  <c r="X2154" i="17"/>
  <c r="AB2154" i="17"/>
  <c r="Z2154" i="17" s="1"/>
  <c r="AA2154" i="17"/>
  <c r="AD2154" i="17"/>
  <c r="AE2154" i="17"/>
  <c r="AC2154" i="17" s="1"/>
  <c r="S2162" i="17"/>
  <c r="U2154" i="17"/>
  <c r="V2154" i="17"/>
  <c r="T2154" i="17" s="1"/>
  <c r="U2155" i="17" s="1"/>
  <c r="AE2155" i="17" l="1"/>
  <c r="AC2155" i="17" s="1"/>
  <c r="AD2155" i="17"/>
  <c r="AA2155" i="17"/>
  <c r="AB2155" i="17"/>
  <c r="Z2155" i="17" s="1"/>
  <c r="Y2155" i="17"/>
  <c r="W2155" i="17" s="1"/>
  <c r="X2155" i="17"/>
  <c r="AG2155" i="17"/>
  <c r="AH2155" i="17"/>
  <c r="AF2155" i="17" s="1"/>
  <c r="S2163" i="17"/>
  <c r="V2155" i="17"/>
  <c r="T2155" i="17" s="1"/>
  <c r="AG2156" i="17" l="1"/>
  <c r="AH2156" i="17"/>
  <c r="AF2156" i="17" s="1"/>
  <c r="X2156" i="17"/>
  <c r="Y2156" i="17"/>
  <c r="W2156" i="17" s="1"/>
  <c r="AB2156" i="17"/>
  <c r="Z2156" i="17" s="1"/>
  <c r="AA2156" i="17"/>
  <c r="AD2156" i="17"/>
  <c r="AE2156" i="17"/>
  <c r="AC2156" i="17" s="1"/>
  <c r="S2164" i="17"/>
  <c r="U2156" i="17"/>
  <c r="V2156" i="17"/>
  <c r="T2156" i="17" s="1"/>
  <c r="U2157" i="17" s="1"/>
  <c r="AE2157" i="17" l="1"/>
  <c r="AC2157" i="17" s="1"/>
  <c r="AD2157" i="17"/>
  <c r="AA2157" i="17"/>
  <c r="AB2157" i="17"/>
  <c r="Z2157" i="17" s="1"/>
  <c r="Y2157" i="17"/>
  <c r="W2157" i="17" s="1"/>
  <c r="X2157" i="17"/>
  <c r="AH2157" i="17"/>
  <c r="AF2157" i="17" s="1"/>
  <c r="AG2157" i="17"/>
  <c r="S2165" i="17"/>
  <c r="V2157" i="17"/>
  <c r="T2157" i="17" s="1"/>
  <c r="U2158" i="17" s="1"/>
  <c r="AH2158" i="17" l="1"/>
  <c r="AF2158" i="17" s="1"/>
  <c r="AG2158" i="17"/>
  <c r="X2158" i="17"/>
  <c r="Y2158" i="17"/>
  <c r="W2158" i="17" s="1"/>
  <c r="AB2158" i="17"/>
  <c r="Z2158" i="17" s="1"/>
  <c r="AA2158" i="17"/>
  <c r="AD2158" i="17"/>
  <c r="AE2158" i="17"/>
  <c r="AC2158" i="17" s="1"/>
  <c r="S2166" i="17"/>
  <c r="V2158" i="17"/>
  <c r="T2158" i="17" s="1"/>
  <c r="AE2159" i="17" l="1"/>
  <c r="AC2159" i="17" s="1"/>
  <c r="AD2159" i="17"/>
  <c r="AA2159" i="17"/>
  <c r="AB2159" i="17"/>
  <c r="Z2159" i="17" s="1"/>
  <c r="Y2159" i="17"/>
  <c r="W2159" i="17" s="1"/>
  <c r="X2159" i="17"/>
  <c r="AH2159" i="17"/>
  <c r="AF2159" i="17" s="1"/>
  <c r="AG2159" i="17"/>
  <c r="S2167" i="17"/>
  <c r="U2159" i="17"/>
  <c r="S2168" i="17" s="1"/>
  <c r="V2159" i="17"/>
  <c r="T2159" i="17" s="1"/>
  <c r="U2160" i="17" s="1"/>
  <c r="AH2160" i="17" l="1"/>
  <c r="AF2160" i="17" s="1"/>
  <c r="AG2160" i="17"/>
  <c r="Y2160" i="17"/>
  <c r="W2160" i="17" s="1"/>
  <c r="X2160" i="17"/>
  <c r="AB2160" i="17"/>
  <c r="Z2160" i="17" s="1"/>
  <c r="AA2160" i="17"/>
  <c r="AE2160" i="17"/>
  <c r="AC2160" i="17" s="1"/>
  <c r="AD2160" i="17"/>
  <c r="V2160" i="17"/>
  <c r="T2160" i="17" s="1"/>
  <c r="AE2161" i="17" l="1"/>
  <c r="AC2161" i="17" s="1"/>
  <c r="AD2161" i="17"/>
  <c r="AB2161" i="17"/>
  <c r="Z2161" i="17" s="1"/>
  <c r="AA2161" i="17"/>
  <c r="Y2161" i="17"/>
  <c r="W2161" i="17" s="1"/>
  <c r="X2161" i="17"/>
  <c r="AH2161" i="17"/>
  <c r="AF2161" i="17" s="1"/>
  <c r="AG2161" i="17"/>
  <c r="S2169" i="17"/>
  <c r="U2161" i="17"/>
  <c r="S2170" i="17" s="1"/>
  <c r="V2161" i="17"/>
  <c r="T2161" i="17" s="1"/>
  <c r="U2162" i="17" s="1"/>
  <c r="Y2162" i="17" l="1"/>
  <c r="W2162" i="17" s="1"/>
  <c r="X2162" i="17"/>
  <c r="AG2162" i="17"/>
  <c r="AH2162" i="17"/>
  <c r="AF2162" i="17" s="1"/>
  <c r="AB2162" i="17"/>
  <c r="Z2162" i="17" s="1"/>
  <c r="AA2162" i="17"/>
  <c r="AD2162" i="17"/>
  <c r="AE2162" i="17"/>
  <c r="AC2162" i="17" s="1"/>
  <c r="V2162" i="17"/>
  <c r="T2162" i="17" s="1"/>
  <c r="V2163" i="17" s="1"/>
  <c r="T2163" i="17" s="1"/>
  <c r="AE2163" i="17" l="1"/>
  <c r="AC2163" i="17" s="1"/>
  <c r="AD2163" i="17"/>
  <c r="AA2163" i="17"/>
  <c r="AB2163" i="17"/>
  <c r="Z2163" i="17" s="1"/>
  <c r="AG2163" i="17"/>
  <c r="AH2163" i="17"/>
  <c r="AF2163" i="17" s="1"/>
  <c r="Y2163" i="17"/>
  <c r="W2163" i="17" s="1"/>
  <c r="X2163" i="17"/>
  <c r="S2171" i="17"/>
  <c r="U2164" i="17"/>
  <c r="U2163" i="17"/>
  <c r="S2172" i="17" s="1"/>
  <c r="V2164" i="17"/>
  <c r="AG2164" i="17" l="1"/>
  <c r="AH2164" i="17"/>
  <c r="AF2164" i="17" s="1"/>
  <c r="X2164" i="17"/>
  <c r="Y2164" i="17"/>
  <c r="W2164" i="17" s="1"/>
  <c r="AB2164" i="17"/>
  <c r="Z2164" i="17" s="1"/>
  <c r="AA2164" i="17"/>
  <c r="AE2164" i="17"/>
  <c r="AC2164" i="17" s="1"/>
  <c r="AD2164" i="17"/>
  <c r="S2173" i="17"/>
  <c r="T2164" i="17"/>
  <c r="U2165" i="17" s="1"/>
  <c r="AD2165" i="17" l="1"/>
  <c r="AE2165" i="17"/>
  <c r="AC2165" i="17" s="1"/>
  <c r="AA2165" i="17"/>
  <c r="AB2165" i="17"/>
  <c r="Z2165" i="17" s="1"/>
  <c r="X2165" i="17"/>
  <c r="Y2165" i="17"/>
  <c r="W2165" i="17" s="1"/>
  <c r="AH2165" i="17"/>
  <c r="AF2165" i="17" s="1"/>
  <c r="AG2165" i="17"/>
  <c r="V2165" i="17"/>
  <c r="T2165" i="17" s="1"/>
  <c r="AG2166" i="17" l="1"/>
  <c r="AH2166" i="17"/>
  <c r="AF2166" i="17" s="1"/>
  <c r="X2166" i="17"/>
  <c r="Y2166" i="17"/>
  <c r="W2166" i="17" s="1"/>
  <c r="AB2166" i="17"/>
  <c r="Z2166" i="17" s="1"/>
  <c r="AA2166" i="17"/>
  <c r="AD2166" i="17"/>
  <c r="AE2166" i="17"/>
  <c r="AC2166" i="17" s="1"/>
  <c r="S2174" i="17"/>
  <c r="U2166" i="17"/>
  <c r="S2175" i="17" s="1"/>
  <c r="V2166" i="17"/>
  <c r="T2166" i="17" s="1"/>
  <c r="AE2167" i="17" l="1"/>
  <c r="AC2167" i="17" s="1"/>
  <c r="AD2167" i="17"/>
  <c r="AB2167" i="17"/>
  <c r="Z2167" i="17" s="1"/>
  <c r="AA2167" i="17"/>
  <c r="Y2167" i="17"/>
  <c r="W2167" i="17" s="1"/>
  <c r="X2167" i="17"/>
  <c r="AH2167" i="17"/>
  <c r="AF2167" i="17" s="1"/>
  <c r="AG2167" i="17"/>
  <c r="U2167" i="17"/>
  <c r="S2176" i="17" s="1"/>
  <c r="V2167" i="17"/>
  <c r="T2167" i="17" s="1"/>
  <c r="U2168" i="17" s="1"/>
  <c r="AH2168" i="17" l="1"/>
  <c r="AF2168" i="17" s="1"/>
  <c r="AG2168" i="17"/>
  <c r="Y2168" i="17"/>
  <c r="W2168" i="17" s="1"/>
  <c r="X2168" i="17"/>
  <c r="AB2168" i="17"/>
  <c r="Z2168" i="17" s="1"/>
  <c r="AA2168" i="17"/>
  <c r="AD2168" i="17"/>
  <c r="AE2168" i="17"/>
  <c r="AC2168" i="17" s="1"/>
  <c r="V2168" i="17"/>
  <c r="T2168" i="17" s="1"/>
  <c r="U2169" i="17" s="1"/>
  <c r="AA2169" i="17" l="1"/>
  <c r="AB2169" i="17"/>
  <c r="Z2169" i="17" s="1"/>
  <c r="AE2169" i="17"/>
  <c r="AC2169" i="17" s="1"/>
  <c r="AD2169" i="17"/>
  <c r="X2169" i="17"/>
  <c r="Y2169" i="17"/>
  <c r="W2169" i="17" s="1"/>
  <c r="AG2169" i="17"/>
  <c r="AH2169" i="17"/>
  <c r="AF2169" i="17" s="1"/>
  <c r="S2177" i="17"/>
  <c r="V2169" i="17"/>
  <c r="T2169" i="17" s="1"/>
  <c r="AH2170" i="17" l="1"/>
  <c r="AF2170" i="17" s="1"/>
  <c r="AG2170" i="17"/>
  <c r="X2170" i="17"/>
  <c r="Y2170" i="17"/>
  <c r="W2170" i="17" s="1"/>
  <c r="AE2170" i="17"/>
  <c r="AC2170" i="17" s="1"/>
  <c r="AD2170" i="17"/>
  <c r="AB2170" i="17"/>
  <c r="Z2170" i="17" s="1"/>
  <c r="AA2170" i="17"/>
  <c r="S2178" i="17"/>
  <c r="U2170" i="17"/>
  <c r="S2179" i="17" s="1"/>
  <c r="V2170" i="17"/>
  <c r="T2170" i="17" s="1"/>
  <c r="AB2171" i="17" l="1"/>
  <c r="Z2171" i="17" s="1"/>
  <c r="AA2171" i="17"/>
  <c r="X2171" i="17"/>
  <c r="Y2171" i="17"/>
  <c r="W2171" i="17" s="1"/>
  <c r="AE2171" i="17"/>
  <c r="AC2171" i="17" s="1"/>
  <c r="AD2171" i="17"/>
  <c r="AG2171" i="17"/>
  <c r="AH2171" i="17"/>
  <c r="AF2171" i="17" s="1"/>
  <c r="U2171" i="17"/>
  <c r="S2180" i="17" s="1"/>
  <c r="V2171" i="17"/>
  <c r="T2171" i="17" s="1"/>
  <c r="U2172" i="17" s="1"/>
  <c r="AB2172" i="17" l="1"/>
  <c r="Z2172" i="17" s="1"/>
  <c r="AA2172" i="17"/>
  <c r="AH2172" i="17"/>
  <c r="AF2172" i="17" s="1"/>
  <c r="AG2172" i="17"/>
  <c r="AD2172" i="17"/>
  <c r="AE2172" i="17"/>
  <c r="AC2172" i="17" s="1"/>
  <c r="Y2172" i="17"/>
  <c r="W2172" i="17" s="1"/>
  <c r="X2172" i="17"/>
  <c r="V2172" i="17"/>
  <c r="T2172" i="17" s="1"/>
  <c r="U2173" i="17" s="1"/>
  <c r="AD2173" i="17" l="1"/>
  <c r="AE2173" i="17"/>
  <c r="AC2173" i="17" s="1"/>
  <c r="AB2173" i="17"/>
  <c r="Z2173" i="17" s="1"/>
  <c r="AA2173" i="17"/>
  <c r="Y2173" i="17"/>
  <c r="W2173" i="17" s="1"/>
  <c r="X2173" i="17"/>
  <c r="AG2173" i="17"/>
  <c r="AH2173" i="17"/>
  <c r="AF2173" i="17" s="1"/>
  <c r="S2181" i="17"/>
  <c r="V2173" i="17"/>
  <c r="T2173" i="17" s="1"/>
  <c r="V2174" i="17" s="1"/>
  <c r="T2174" i="17" s="1"/>
  <c r="AH2174" i="17" l="1"/>
  <c r="AF2174" i="17" s="1"/>
  <c r="AG2174" i="17"/>
  <c r="Y2174" i="17"/>
  <c r="W2174" i="17" s="1"/>
  <c r="X2174" i="17"/>
  <c r="AB2174" i="17"/>
  <c r="Z2174" i="17" s="1"/>
  <c r="AA2174" i="17"/>
  <c r="AD2174" i="17"/>
  <c r="AE2174" i="17"/>
  <c r="AC2174" i="17" s="1"/>
  <c r="S2182" i="17"/>
  <c r="U2175" i="17"/>
  <c r="U2174" i="17"/>
  <c r="S2183" i="17" s="1"/>
  <c r="V2175" i="17"/>
  <c r="AD2175" i="17" l="1"/>
  <c r="AE2175" i="17"/>
  <c r="AC2175" i="17" s="1"/>
  <c r="AB2175" i="17"/>
  <c r="Z2175" i="17" s="1"/>
  <c r="AA2175" i="17"/>
  <c r="Y2175" i="17"/>
  <c r="W2175" i="17" s="1"/>
  <c r="X2175" i="17"/>
  <c r="AG2175" i="17"/>
  <c r="AH2175" i="17"/>
  <c r="AF2175" i="17" s="1"/>
  <c r="S2184" i="17"/>
  <c r="T2175" i="17"/>
  <c r="U2176" i="17" s="1"/>
  <c r="AH2176" i="17" l="1"/>
  <c r="AF2176" i="17" s="1"/>
  <c r="AG2176" i="17"/>
  <c r="Y2176" i="17"/>
  <c r="W2176" i="17" s="1"/>
  <c r="X2176" i="17"/>
  <c r="AB2176" i="17"/>
  <c r="Z2176" i="17" s="1"/>
  <c r="AA2176" i="17"/>
  <c r="AE2176" i="17"/>
  <c r="AC2176" i="17" s="1"/>
  <c r="AD2176" i="17"/>
  <c r="V2176" i="17"/>
  <c r="T2176" i="17" s="1"/>
  <c r="U2177" i="17" s="1"/>
  <c r="AD2177" i="17" l="1"/>
  <c r="AE2177" i="17"/>
  <c r="AC2177" i="17" s="1"/>
  <c r="AB2177" i="17"/>
  <c r="Z2177" i="17" s="1"/>
  <c r="AA2177" i="17"/>
  <c r="X2177" i="17"/>
  <c r="Y2177" i="17"/>
  <c r="W2177" i="17" s="1"/>
  <c r="AH2177" i="17"/>
  <c r="AF2177" i="17" s="1"/>
  <c r="AG2177" i="17"/>
  <c r="S2185" i="17"/>
  <c r="V2177" i="17"/>
  <c r="T2177" i="17" s="1"/>
  <c r="AH2178" i="17" l="1"/>
  <c r="AF2178" i="17" s="1"/>
  <c r="AG2178" i="17"/>
  <c r="Y2178" i="17"/>
  <c r="W2178" i="17" s="1"/>
  <c r="X2178" i="17"/>
  <c r="AB2178" i="17"/>
  <c r="Z2178" i="17" s="1"/>
  <c r="AA2178" i="17"/>
  <c r="AD2178" i="17"/>
  <c r="AE2178" i="17"/>
  <c r="AC2178" i="17" s="1"/>
  <c r="S2186" i="17"/>
  <c r="U2178" i="17"/>
  <c r="S2187" i="17" s="1"/>
  <c r="V2178" i="17"/>
  <c r="T2178" i="17" s="1"/>
  <c r="V2179" i="17" s="1"/>
  <c r="AD2179" i="17" l="1"/>
  <c r="AE2179" i="17"/>
  <c r="AC2179" i="17" s="1"/>
  <c r="AB2179" i="17"/>
  <c r="Z2179" i="17" s="1"/>
  <c r="AA2179" i="17"/>
  <c r="X2179" i="17"/>
  <c r="Y2179" i="17"/>
  <c r="W2179" i="17" s="1"/>
  <c r="AG2179" i="17"/>
  <c r="AH2179" i="17"/>
  <c r="AF2179" i="17" s="1"/>
  <c r="U2179" i="17"/>
  <c r="S2188" i="17" s="1"/>
  <c r="T2179" i="17"/>
  <c r="U2180" i="17" s="1"/>
  <c r="Y2180" i="17" l="1"/>
  <c r="W2180" i="17" s="1"/>
  <c r="X2180" i="17"/>
  <c r="AH2180" i="17"/>
  <c r="AF2180" i="17" s="1"/>
  <c r="AG2180" i="17"/>
  <c r="AB2180" i="17"/>
  <c r="Z2180" i="17" s="1"/>
  <c r="AA2180" i="17"/>
  <c r="AD2180" i="17"/>
  <c r="AE2180" i="17"/>
  <c r="AC2180" i="17" s="1"/>
  <c r="V2180" i="17"/>
  <c r="T2180" i="17" s="1"/>
  <c r="U2181" i="17" s="1"/>
  <c r="AE2181" i="17" l="1"/>
  <c r="AC2181" i="17" s="1"/>
  <c r="AD2181" i="17"/>
  <c r="AA2181" i="17"/>
  <c r="AB2181" i="17"/>
  <c r="Z2181" i="17" s="1"/>
  <c r="AG2181" i="17"/>
  <c r="AH2181" i="17"/>
  <c r="AF2181" i="17" s="1"/>
  <c r="X2181" i="17"/>
  <c r="Y2181" i="17"/>
  <c r="W2181" i="17" s="1"/>
  <c r="S2189" i="17"/>
  <c r="V2181" i="17"/>
  <c r="S2190" i="17" s="1"/>
  <c r="Y2182" i="17" l="1"/>
  <c r="W2182" i="17" s="1"/>
  <c r="X2182" i="17"/>
  <c r="T2181" i="17"/>
  <c r="U2182" i="17" s="1"/>
  <c r="AH2182" i="17"/>
  <c r="AF2182" i="17" s="1"/>
  <c r="AG2182" i="17"/>
  <c r="AB2182" i="17"/>
  <c r="Z2182" i="17" s="1"/>
  <c r="AA2182" i="17"/>
  <c r="AE2182" i="17"/>
  <c r="AC2182" i="17" s="1"/>
  <c r="AD2182" i="17"/>
  <c r="V2182" i="17"/>
  <c r="T2182" i="17" s="1"/>
  <c r="AE2183" i="17" l="1"/>
  <c r="AC2183" i="17" s="1"/>
  <c r="AD2183" i="17"/>
  <c r="AB2183" i="17"/>
  <c r="Z2183" i="17" s="1"/>
  <c r="AA2183" i="17"/>
  <c r="AG2183" i="17"/>
  <c r="AH2183" i="17"/>
  <c r="AF2183" i="17" s="1"/>
  <c r="Y2183" i="17"/>
  <c r="W2183" i="17" s="1"/>
  <c r="X2183" i="17"/>
  <c r="S2191" i="17"/>
  <c r="V2183" i="17"/>
  <c r="T2183" i="17" s="1"/>
  <c r="U2184" i="17" s="1"/>
  <c r="U2183" i="17"/>
  <c r="S2192" i="17" s="1"/>
  <c r="Y2184" i="17" l="1"/>
  <c r="W2184" i="17" s="1"/>
  <c r="X2184" i="17"/>
  <c r="AH2184" i="17"/>
  <c r="AF2184" i="17" s="1"/>
  <c r="AG2184" i="17"/>
  <c r="AB2184" i="17"/>
  <c r="Z2184" i="17" s="1"/>
  <c r="AA2184" i="17"/>
  <c r="AD2184" i="17"/>
  <c r="AE2184" i="17"/>
  <c r="AC2184" i="17" s="1"/>
  <c r="V2184" i="17"/>
  <c r="T2184" i="17" s="1"/>
  <c r="V2185" i="17" s="1"/>
  <c r="AE2185" i="17" l="1"/>
  <c r="AC2185" i="17" s="1"/>
  <c r="AD2185" i="17"/>
  <c r="AA2185" i="17"/>
  <c r="AB2185" i="17"/>
  <c r="Z2185" i="17" s="1"/>
  <c r="AH2185" i="17"/>
  <c r="AF2185" i="17" s="1"/>
  <c r="AG2185" i="17"/>
  <c r="Y2185" i="17"/>
  <c r="W2185" i="17" s="1"/>
  <c r="X2185" i="17"/>
  <c r="S2193" i="17"/>
  <c r="U2185" i="17"/>
  <c r="S2194" i="17" s="1"/>
  <c r="T2185" i="17"/>
  <c r="U2186" i="17" s="1"/>
  <c r="X2186" i="17" l="1"/>
  <c r="Y2186" i="17"/>
  <c r="W2186" i="17" s="1"/>
  <c r="AG2186" i="17"/>
  <c r="AH2186" i="17"/>
  <c r="AF2186" i="17" s="1"/>
  <c r="AB2186" i="17"/>
  <c r="Z2186" i="17" s="1"/>
  <c r="AA2186" i="17"/>
  <c r="AD2186" i="17"/>
  <c r="AE2186" i="17"/>
  <c r="AC2186" i="17" s="1"/>
  <c r="V2186" i="17"/>
  <c r="T2186" i="17" s="1"/>
  <c r="AE2187" i="17" l="1"/>
  <c r="AC2187" i="17" s="1"/>
  <c r="AD2187" i="17"/>
  <c r="AA2187" i="17"/>
  <c r="AB2187" i="17"/>
  <c r="Z2187" i="17" s="1"/>
  <c r="AG2187" i="17"/>
  <c r="AH2187" i="17"/>
  <c r="AF2187" i="17" s="1"/>
  <c r="Y2187" i="17"/>
  <c r="W2187" i="17" s="1"/>
  <c r="X2187" i="17"/>
  <c r="S2195" i="17"/>
  <c r="U2187" i="17"/>
  <c r="S2196" i="17" s="1"/>
  <c r="V2187" i="17"/>
  <c r="T2187" i="17" s="1"/>
  <c r="U2188" i="17" s="1"/>
  <c r="Y2188" i="17" l="1"/>
  <c r="W2188" i="17" s="1"/>
  <c r="X2188" i="17"/>
  <c r="AG2188" i="17"/>
  <c r="AH2188" i="17"/>
  <c r="AF2188" i="17" s="1"/>
  <c r="AB2188" i="17"/>
  <c r="Z2188" i="17" s="1"/>
  <c r="AA2188" i="17"/>
  <c r="AE2188" i="17"/>
  <c r="AC2188" i="17" s="1"/>
  <c r="AD2188" i="17"/>
  <c r="V2188" i="17"/>
  <c r="T2188" i="17" s="1"/>
  <c r="U2189" i="17" s="1"/>
  <c r="AE2189" i="17" l="1"/>
  <c r="AC2189" i="17" s="1"/>
  <c r="AD2189" i="17"/>
  <c r="AB2189" i="17"/>
  <c r="Z2189" i="17" s="1"/>
  <c r="AA2189" i="17"/>
  <c r="AG2189" i="17"/>
  <c r="AH2189" i="17"/>
  <c r="AF2189" i="17" s="1"/>
  <c r="X2189" i="17"/>
  <c r="Y2189" i="17"/>
  <c r="W2189" i="17" s="1"/>
  <c r="S2197" i="17"/>
  <c r="V2189" i="17"/>
  <c r="T2189" i="17" s="1"/>
  <c r="V2190" i="17" s="1"/>
  <c r="AH2190" i="17" l="1"/>
  <c r="AF2190" i="17" s="1"/>
  <c r="AG2190" i="17"/>
  <c r="Y2190" i="17"/>
  <c r="W2190" i="17" s="1"/>
  <c r="X2190" i="17"/>
  <c r="AB2190" i="17"/>
  <c r="Z2190" i="17" s="1"/>
  <c r="AA2190" i="17"/>
  <c r="AD2190" i="17"/>
  <c r="AE2190" i="17"/>
  <c r="AC2190" i="17" s="1"/>
  <c r="S2198" i="17"/>
  <c r="U2190" i="17"/>
  <c r="S2199" i="17" s="1"/>
  <c r="T2190" i="17"/>
  <c r="U2191" i="17" s="1"/>
  <c r="AE2191" i="17" l="1"/>
  <c r="AC2191" i="17" s="1"/>
  <c r="AD2191" i="17"/>
  <c r="AA2191" i="17"/>
  <c r="AB2191" i="17"/>
  <c r="Z2191" i="17" s="1"/>
  <c r="X2191" i="17"/>
  <c r="Y2191" i="17"/>
  <c r="W2191" i="17" s="1"/>
  <c r="AH2191" i="17"/>
  <c r="AF2191" i="17" s="1"/>
  <c r="AG2191" i="17"/>
  <c r="V2191" i="17"/>
  <c r="T2191" i="17" s="1"/>
  <c r="U2192" i="17" s="1"/>
  <c r="Y2192" i="17" l="1"/>
  <c r="W2192" i="17" s="1"/>
  <c r="X2192" i="17"/>
  <c r="AH2192" i="17"/>
  <c r="AF2192" i="17" s="1"/>
  <c r="AG2192" i="17"/>
  <c r="AB2192" i="17"/>
  <c r="Z2192" i="17" s="1"/>
  <c r="AA2192" i="17"/>
  <c r="AE2192" i="17"/>
  <c r="AC2192" i="17" s="1"/>
  <c r="AD2192" i="17"/>
  <c r="S2200" i="17"/>
  <c r="V2192" i="17"/>
  <c r="T2192" i="17" s="1"/>
  <c r="AE2193" i="17" l="1"/>
  <c r="AC2193" i="17" s="1"/>
  <c r="AD2193" i="17"/>
  <c r="AB2193" i="17"/>
  <c r="Z2193" i="17" s="1"/>
  <c r="AA2193" i="17"/>
  <c r="AG2193" i="17"/>
  <c r="AH2193" i="17"/>
  <c r="AF2193" i="17" s="1"/>
  <c r="X2193" i="17"/>
  <c r="Y2193" i="17"/>
  <c r="W2193" i="17" s="1"/>
  <c r="S2201" i="17"/>
  <c r="U2193" i="17"/>
  <c r="V2193" i="17"/>
  <c r="T2193" i="17" s="1"/>
  <c r="U2194" i="17" s="1"/>
  <c r="AG2194" i="17" l="1"/>
  <c r="AH2194" i="17"/>
  <c r="AF2194" i="17" s="1"/>
  <c r="X2194" i="17"/>
  <c r="Y2194" i="17"/>
  <c r="W2194" i="17" s="1"/>
  <c r="AB2194" i="17"/>
  <c r="Z2194" i="17" s="1"/>
  <c r="AA2194" i="17"/>
  <c r="AE2194" i="17"/>
  <c r="AC2194" i="17" s="1"/>
  <c r="AD2194" i="17"/>
  <c r="S2202" i="17"/>
  <c r="V2194" i="17"/>
  <c r="T2194" i="17" s="1"/>
  <c r="AD2195" i="17" l="1"/>
  <c r="AE2195" i="17"/>
  <c r="AC2195" i="17" s="1"/>
  <c r="AA2195" i="17"/>
  <c r="AB2195" i="17"/>
  <c r="Z2195" i="17" s="1"/>
  <c r="Y2195" i="17"/>
  <c r="W2195" i="17" s="1"/>
  <c r="X2195" i="17"/>
  <c r="AH2195" i="17"/>
  <c r="AF2195" i="17" s="1"/>
  <c r="AG2195" i="17"/>
  <c r="S2203" i="17"/>
  <c r="U2195" i="17"/>
  <c r="V2195" i="17"/>
  <c r="T2195" i="17" s="1"/>
  <c r="U2196" i="17" s="1"/>
  <c r="Y2196" i="17" l="1"/>
  <c r="W2196" i="17" s="1"/>
  <c r="X2196" i="17"/>
  <c r="AH2196" i="17"/>
  <c r="AF2196" i="17" s="1"/>
  <c r="AG2196" i="17"/>
  <c r="AB2196" i="17"/>
  <c r="Z2196" i="17" s="1"/>
  <c r="AA2196" i="17"/>
  <c r="AD2196" i="17"/>
  <c r="AE2196" i="17"/>
  <c r="AC2196" i="17" s="1"/>
  <c r="S2204" i="17"/>
  <c r="V2196" i="17"/>
  <c r="T2196" i="17" s="1"/>
  <c r="V2197" i="17" s="1"/>
  <c r="AE2197" i="17" l="1"/>
  <c r="AC2197" i="17" s="1"/>
  <c r="AD2197" i="17"/>
  <c r="AA2197" i="17"/>
  <c r="AB2197" i="17"/>
  <c r="Z2197" i="17" s="1"/>
  <c r="AH2197" i="17"/>
  <c r="AF2197" i="17" s="1"/>
  <c r="AG2197" i="17"/>
  <c r="X2197" i="17"/>
  <c r="Y2197" i="17"/>
  <c r="W2197" i="17" s="1"/>
  <c r="S2205" i="17"/>
  <c r="U2197" i="17"/>
  <c r="S2206" i="17" s="1"/>
  <c r="T2197" i="17"/>
  <c r="U2198" i="17" s="1"/>
  <c r="Y2198" i="17" l="1"/>
  <c r="W2198" i="17" s="1"/>
  <c r="X2198" i="17"/>
  <c r="AG2198" i="17"/>
  <c r="AH2198" i="17"/>
  <c r="AF2198" i="17" s="1"/>
  <c r="AB2198" i="17"/>
  <c r="Z2198" i="17" s="1"/>
  <c r="AA2198" i="17"/>
  <c r="AD2198" i="17"/>
  <c r="AE2198" i="17"/>
  <c r="AC2198" i="17" s="1"/>
  <c r="V2198" i="17"/>
  <c r="T2198" i="17" s="1"/>
  <c r="AD2199" i="17" l="1"/>
  <c r="AE2199" i="17"/>
  <c r="AC2199" i="17" s="1"/>
  <c r="AB2199" i="17"/>
  <c r="Z2199" i="17" s="1"/>
  <c r="AA2199" i="17"/>
  <c r="AG2199" i="17"/>
  <c r="AH2199" i="17"/>
  <c r="AF2199" i="17" s="1"/>
  <c r="X2199" i="17"/>
  <c r="Y2199" i="17"/>
  <c r="W2199" i="17" s="1"/>
  <c r="S2207" i="17"/>
  <c r="U2199" i="17"/>
  <c r="V2199" i="17"/>
  <c r="T2199" i="17" s="1"/>
  <c r="U2200" i="17" s="1"/>
  <c r="Y2200" i="17" l="1"/>
  <c r="W2200" i="17" s="1"/>
  <c r="X2200" i="17"/>
  <c r="AH2200" i="17"/>
  <c r="AF2200" i="17" s="1"/>
  <c r="AG2200" i="17"/>
  <c r="AB2200" i="17"/>
  <c r="Z2200" i="17" s="1"/>
  <c r="AA2200" i="17"/>
  <c r="AE2200" i="17"/>
  <c r="AC2200" i="17" s="1"/>
  <c r="AD2200" i="17"/>
  <c r="S2208" i="17"/>
  <c r="V2200" i="17"/>
  <c r="T2200" i="17" s="1"/>
  <c r="AD2201" i="17" l="1"/>
  <c r="AE2201" i="17"/>
  <c r="AC2201" i="17" s="1"/>
  <c r="AA2201" i="17"/>
  <c r="AB2201" i="17"/>
  <c r="Z2201" i="17" s="1"/>
  <c r="AG2201" i="17"/>
  <c r="AH2201" i="17"/>
  <c r="AF2201" i="17" s="1"/>
  <c r="X2201" i="17"/>
  <c r="Y2201" i="17"/>
  <c r="W2201" i="17" s="1"/>
  <c r="S2209" i="17"/>
  <c r="U2201" i="17"/>
  <c r="S2210" i="17" s="1"/>
  <c r="V2201" i="17"/>
  <c r="T2201" i="17" s="1"/>
  <c r="V2202" i="17" s="1"/>
  <c r="T2202" i="17" s="1"/>
  <c r="Y2202" i="17" l="1"/>
  <c r="W2202" i="17" s="1"/>
  <c r="X2202" i="17"/>
  <c r="AG2202" i="17"/>
  <c r="AH2202" i="17"/>
  <c r="AF2202" i="17" s="1"/>
  <c r="AB2202" i="17"/>
  <c r="Z2202" i="17" s="1"/>
  <c r="AA2202" i="17"/>
  <c r="AE2202" i="17"/>
  <c r="AC2202" i="17" s="1"/>
  <c r="AD2202" i="17"/>
  <c r="U2203" i="17"/>
  <c r="U2202" i="17"/>
  <c r="S2211" i="17" s="1"/>
  <c r="V2203" i="17"/>
  <c r="AD2203" i="17" l="1"/>
  <c r="AE2203" i="17"/>
  <c r="AC2203" i="17" s="1"/>
  <c r="AA2203" i="17"/>
  <c r="AB2203" i="17"/>
  <c r="Z2203" i="17" s="1"/>
  <c r="AG2203" i="17"/>
  <c r="AH2203" i="17"/>
  <c r="AF2203" i="17" s="1"/>
  <c r="Y2203" i="17"/>
  <c r="W2203" i="17" s="1"/>
  <c r="X2203" i="17"/>
  <c r="S2212" i="17"/>
  <c r="T2203" i="17"/>
  <c r="U2204" i="17" s="1"/>
  <c r="Y2204" i="17" l="1"/>
  <c r="W2204" i="17" s="1"/>
  <c r="X2204" i="17"/>
  <c r="AH2204" i="17"/>
  <c r="AF2204" i="17" s="1"/>
  <c r="AG2204" i="17"/>
  <c r="AB2204" i="17"/>
  <c r="Z2204" i="17" s="1"/>
  <c r="AA2204" i="17"/>
  <c r="AE2204" i="17"/>
  <c r="AC2204" i="17" s="1"/>
  <c r="AD2204" i="17"/>
  <c r="V2204" i="17"/>
  <c r="T2204" i="17" s="1"/>
  <c r="AE2205" i="17" l="1"/>
  <c r="AC2205" i="17" s="1"/>
  <c r="AD2205" i="17"/>
  <c r="AA2205" i="17"/>
  <c r="AB2205" i="17"/>
  <c r="Z2205" i="17" s="1"/>
  <c r="AG2205" i="17"/>
  <c r="AH2205" i="17"/>
  <c r="AF2205" i="17" s="1"/>
  <c r="Y2205" i="17"/>
  <c r="W2205" i="17" s="1"/>
  <c r="X2205" i="17"/>
  <c r="S2213" i="17"/>
  <c r="U2205" i="17"/>
  <c r="S2214" i="17" s="1"/>
  <c r="V2205" i="17"/>
  <c r="T2205" i="17" s="1"/>
  <c r="U2206" i="17" s="1"/>
  <c r="Y2206" i="17" l="1"/>
  <c r="W2206" i="17" s="1"/>
  <c r="X2206" i="17"/>
  <c r="AH2206" i="17"/>
  <c r="AF2206" i="17" s="1"/>
  <c r="AG2206" i="17"/>
  <c r="AB2206" i="17"/>
  <c r="Z2206" i="17" s="1"/>
  <c r="AA2206" i="17"/>
  <c r="AD2206" i="17"/>
  <c r="AE2206" i="17"/>
  <c r="AC2206" i="17" s="1"/>
  <c r="V2206" i="17"/>
  <c r="T2206" i="17" s="1"/>
  <c r="AE2207" i="17" l="1"/>
  <c r="AC2207" i="17" s="1"/>
  <c r="AD2207" i="17"/>
  <c r="AA2207" i="17"/>
  <c r="AB2207" i="17"/>
  <c r="Z2207" i="17" s="1"/>
  <c r="AH2207" i="17"/>
  <c r="AF2207" i="17" s="1"/>
  <c r="AG2207" i="17"/>
  <c r="X2207" i="17"/>
  <c r="Y2207" i="17"/>
  <c r="W2207" i="17" s="1"/>
  <c r="S2215" i="17"/>
  <c r="U2207" i="17"/>
  <c r="S2216" i="17" s="1"/>
  <c r="V2207" i="17"/>
  <c r="T2207" i="17" s="1"/>
  <c r="U2208" i="17" s="1"/>
  <c r="X2208" i="17" l="1"/>
  <c r="Y2208" i="17"/>
  <c r="W2208" i="17" s="1"/>
  <c r="AH2208" i="17"/>
  <c r="AF2208" i="17" s="1"/>
  <c r="AG2208" i="17"/>
  <c r="AB2208" i="17"/>
  <c r="Z2208" i="17" s="1"/>
  <c r="AA2208" i="17"/>
  <c r="AE2208" i="17"/>
  <c r="AC2208" i="17" s="1"/>
  <c r="AD2208" i="17"/>
  <c r="V2208" i="17"/>
  <c r="T2208" i="17" s="1"/>
  <c r="AE2209" i="17" l="1"/>
  <c r="AC2209" i="17" s="1"/>
  <c r="AD2209" i="17"/>
  <c r="AB2209" i="17"/>
  <c r="Z2209" i="17" s="1"/>
  <c r="AA2209" i="17"/>
  <c r="AG2209" i="17"/>
  <c r="AH2209" i="17"/>
  <c r="AF2209" i="17" s="1"/>
  <c r="Y2209" i="17"/>
  <c r="W2209" i="17" s="1"/>
  <c r="X2209" i="17"/>
  <c r="S2217" i="17"/>
  <c r="U2209" i="17"/>
  <c r="S2218" i="17" s="1"/>
  <c r="V2209" i="17"/>
  <c r="T2209" i="17" s="1"/>
  <c r="X2210" i="17" l="1"/>
  <c r="Y2210" i="17"/>
  <c r="W2210" i="17" s="1"/>
  <c r="AH2210" i="17"/>
  <c r="AF2210" i="17" s="1"/>
  <c r="AG2210" i="17"/>
  <c r="AB2210" i="17"/>
  <c r="Z2210" i="17" s="1"/>
  <c r="AA2210" i="17"/>
  <c r="AD2210" i="17"/>
  <c r="AE2210" i="17"/>
  <c r="AC2210" i="17" s="1"/>
  <c r="U2210" i="17"/>
  <c r="V2210" i="17"/>
  <c r="T2210" i="17" s="1"/>
  <c r="U2211" i="17" s="1"/>
  <c r="AE2211" i="17" l="1"/>
  <c r="AC2211" i="17" s="1"/>
  <c r="AD2211" i="17"/>
  <c r="AB2211" i="17"/>
  <c r="Z2211" i="17" s="1"/>
  <c r="AA2211" i="17"/>
  <c r="AG2211" i="17"/>
  <c r="AH2211" i="17"/>
  <c r="AF2211" i="17" s="1"/>
  <c r="X2211" i="17"/>
  <c r="Y2211" i="17"/>
  <c r="W2211" i="17" s="1"/>
  <c r="S2219" i="17"/>
  <c r="V2211" i="17"/>
  <c r="T2211" i="17" s="1"/>
  <c r="Y2212" i="17" l="1"/>
  <c r="W2212" i="17" s="1"/>
  <c r="X2212" i="17"/>
  <c r="AG2212" i="17"/>
  <c r="AH2212" i="17"/>
  <c r="AF2212" i="17" s="1"/>
  <c r="AB2212" i="17"/>
  <c r="Z2212" i="17" s="1"/>
  <c r="AA2212" i="17"/>
  <c r="AD2212" i="17"/>
  <c r="AE2212" i="17"/>
  <c r="AC2212" i="17" s="1"/>
  <c r="S2220" i="17"/>
  <c r="U2212" i="17"/>
  <c r="S2221" i="17" s="1"/>
  <c r="V2212" i="17"/>
  <c r="T2212" i="17" s="1"/>
  <c r="U2213" i="17" s="1"/>
  <c r="AE2213" i="17" l="1"/>
  <c r="AC2213" i="17" s="1"/>
  <c r="AD2213" i="17"/>
  <c r="AB2213" i="17"/>
  <c r="Z2213" i="17" s="1"/>
  <c r="AA2213" i="17"/>
  <c r="AG2213" i="17"/>
  <c r="AH2213" i="17"/>
  <c r="AF2213" i="17" s="1"/>
  <c r="Y2213" i="17"/>
  <c r="W2213" i="17" s="1"/>
  <c r="X2213" i="17"/>
  <c r="V2213" i="17"/>
  <c r="T2213" i="17" s="1"/>
  <c r="X2214" i="17" l="1"/>
  <c r="Y2214" i="17"/>
  <c r="W2214" i="17" s="1"/>
  <c r="AG2214" i="17"/>
  <c r="AH2214" i="17"/>
  <c r="AF2214" i="17" s="1"/>
  <c r="AB2214" i="17"/>
  <c r="Z2214" i="17" s="1"/>
  <c r="AA2214" i="17"/>
  <c r="AD2214" i="17"/>
  <c r="AE2214" i="17"/>
  <c r="AC2214" i="17" s="1"/>
  <c r="S2222" i="17"/>
  <c r="U2214" i="17"/>
  <c r="S2223" i="17" s="1"/>
  <c r="V2214" i="17"/>
  <c r="T2214" i="17" s="1"/>
  <c r="AD2215" i="17" l="1"/>
  <c r="AE2215" i="17"/>
  <c r="AC2215" i="17" s="1"/>
  <c r="AB2215" i="17"/>
  <c r="Z2215" i="17" s="1"/>
  <c r="AA2215" i="17"/>
  <c r="AG2215" i="17"/>
  <c r="AH2215" i="17"/>
  <c r="AF2215" i="17" s="1"/>
  <c r="X2215" i="17"/>
  <c r="Y2215" i="17"/>
  <c r="W2215" i="17" s="1"/>
  <c r="U2215" i="17"/>
  <c r="S2224" i="17" s="1"/>
  <c r="V2215" i="17"/>
  <c r="T2215" i="17" s="1"/>
  <c r="AG2216" i="17" l="1"/>
  <c r="AH2216" i="17"/>
  <c r="AF2216" i="17" s="1"/>
  <c r="X2216" i="17"/>
  <c r="Y2216" i="17"/>
  <c r="W2216" i="17" s="1"/>
  <c r="AB2216" i="17"/>
  <c r="Z2216" i="17" s="1"/>
  <c r="AA2216" i="17"/>
  <c r="AE2216" i="17"/>
  <c r="AC2216" i="17" s="1"/>
  <c r="AD2216" i="17"/>
  <c r="U2216" i="17"/>
  <c r="S2225" i="17" s="1"/>
  <c r="V2216" i="17"/>
  <c r="T2216" i="17" s="1"/>
  <c r="U2217" i="17" s="1"/>
  <c r="AE2217" i="17" l="1"/>
  <c r="AC2217" i="17" s="1"/>
  <c r="AD2217" i="17"/>
  <c r="AA2217" i="17"/>
  <c r="AB2217" i="17"/>
  <c r="Z2217" i="17" s="1"/>
  <c r="Y2217" i="17"/>
  <c r="W2217" i="17" s="1"/>
  <c r="X2217" i="17"/>
  <c r="AG2217" i="17"/>
  <c r="AH2217" i="17"/>
  <c r="AF2217" i="17" s="1"/>
  <c r="V2217" i="17"/>
  <c r="T2217" i="17" s="1"/>
  <c r="AH2218" i="17" l="1"/>
  <c r="AF2218" i="17" s="1"/>
  <c r="AG2218" i="17"/>
  <c r="X2218" i="17"/>
  <c r="Y2218" i="17"/>
  <c r="W2218" i="17" s="1"/>
  <c r="AB2218" i="17"/>
  <c r="Z2218" i="17" s="1"/>
  <c r="AA2218" i="17"/>
  <c r="AD2218" i="17"/>
  <c r="AE2218" i="17"/>
  <c r="AC2218" i="17" s="1"/>
  <c r="S2226" i="17"/>
  <c r="U2218" i="17"/>
  <c r="S2227" i="17" s="1"/>
  <c r="V2218" i="17"/>
  <c r="T2218" i="17" s="1"/>
  <c r="U2219" i="17" s="1"/>
  <c r="AD2219" i="17" l="1"/>
  <c r="AE2219" i="17"/>
  <c r="AC2219" i="17" s="1"/>
  <c r="AB2219" i="17"/>
  <c r="Z2219" i="17" s="1"/>
  <c r="AA2219" i="17"/>
  <c r="Y2219" i="17"/>
  <c r="W2219" i="17" s="1"/>
  <c r="X2219" i="17"/>
  <c r="AH2219" i="17"/>
  <c r="AF2219" i="17" s="1"/>
  <c r="AG2219" i="17"/>
  <c r="V2219" i="17"/>
  <c r="T2219" i="17" s="1"/>
  <c r="U2220" i="17" s="1"/>
  <c r="S2229" i="17" s="1"/>
  <c r="V2220" i="17" l="1"/>
  <c r="AH2220" i="17"/>
  <c r="AF2220" i="17" s="1"/>
  <c r="AG2220" i="17"/>
  <c r="X2220" i="17"/>
  <c r="Y2220" i="17"/>
  <c r="W2220" i="17" s="1"/>
  <c r="AA2220" i="17"/>
  <c r="AB2220" i="17"/>
  <c r="Z2220" i="17" s="1"/>
  <c r="AE2220" i="17"/>
  <c r="AC2220" i="17" s="1"/>
  <c r="AD2220" i="17"/>
  <c r="S2228" i="17"/>
  <c r="T2220" i="17"/>
  <c r="U2221" i="17" s="1"/>
  <c r="AE2221" i="17" l="1"/>
  <c r="AC2221" i="17" s="1"/>
  <c r="AD2221" i="17"/>
  <c r="AB2221" i="17"/>
  <c r="Z2221" i="17" s="1"/>
  <c r="AA2221" i="17"/>
  <c r="X2221" i="17"/>
  <c r="Y2221" i="17"/>
  <c r="W2221" i="17" s="1"/>
  <c r="AH2221" i="17"/>
  <c r="AF2221" i="17" s="1"/>
  <c r="AG2221" i="17"/>
  <c r="V2221" i="17"/>
  <c r="T2221" i="17" s="1"/>
  <c r="U2222" i="17" s="1"/>
  <c r="X2222" i="17" l="1"/>
  <c r="Y2222" i="17"/>
  <c r="W2222" i="17" s="1"/>
  <c r="AG2222" i="17"/>
  <c r="AH2222" i="17"/>
  <c r="AF2222" i="17" s="1"/>
  <c r="AA2222" i="17"/>
  <c r="AB2222" i="17"/>
  <c r="Z2222" i="17" s="1"/>
  <c r="AD2222" i="17"/>
  <c r="AE2222" i="17"/>
  <c r="AC2222" i="17" s="1"/>
  <c r="S2230" i="17"/>
  <c r="V2222" i="17"/>
  <c r="T2222" i="17" s="1"/>
  <c r="U2223" i="17" s="1"/>
  <c r="AD2223" i="17" l="1"/>
  <c r="AE2223" i="17"/>
  <c r="AC2223" i="17" s="1"/>
  <c r="AB2223" i="17"/>
  <c r="Z2223" i="17" s="1"/>
  <c r="AA2223" i="17"/>
  <c r="AH2223" i="17"/>
  <c r="AF2223" i="17" s="1"/>
  <c r="AG2223" i="17"/>
  <c r="Y2223" i="17"/>
  <c r="W2223" i="17" s="1"/>
  <c r="X2223" i="17"/>
  <c r="S2231" i="17"/>
  <c r="V2223" i="17"/>
  <c r="T2223" i="17" s="1"/>
  <c r="U2224" i="17" s="1"/>
  <c r="Y2224" i="17" l="1"/>
  <c r="W2224" i="17" s="1"/>
  <c r="X2224" i="17"/>
  <c r="AG2224" i="17"/>
  <c r="AH2224" i="17"/>
  <c r="AF2224" i="17" s="1"/>
  <c r="AB2224" i="17"/>
  <c r="Z2224" i="17" s="1"/>
  <c r="AA2224" i="17"/>
  <c r="AD2224" i="17"/>
  <c r="AE2224" i="17"/>
  <c r="AC2224" i="17" s="1"/>
  <c r="S2232" i="17"/>
  <c r="V2224" i="17"/>
  <c r="T2224" i="17" s="1"/>
  <c r="AE2225" i="17" l="1"/>
  <c r="AC2225" i="17" s="1"/>
  <c r="AD2225" i="17"/>
  <c r="AB2225" i="17"/>
  <c r="Z2225" i="17" s="1"/>
  <c r="AA2225" i="17"/>
  <c r="AH2225" i="17"/>
  <c r="AF2225" i="17" s="1"/>
  <c r="AG2225" i="17"/>
  <c r="X2225" i="17"/>
  <c r="Y2225" i="17"/>
  <c r="W2225" i="17" s="1"/>
  <c r="S2233" i="17"/>
  <c r="U2225" i="17"/>
  <c r="S2234" i="17" s="1"/>
  <c r="V2225" i="17"/>
  <c r="T2225" i="17" s="1"/>
  <c r="X2226" i="17" l="1"/>
  <c r="Y2226" i="17"/>
  <c r="W2226" i="17" s="1"/>
  <c r="AG2226" i="17"/>
  <c r="AH2226" i="17"/>
  <c r="AF2226" i="17" s="1"/>
  <c r="AB2226" i="17"/>
  <c r="Z2226" i="17" s="1"/>
  <c r="AA2226" i="17"/>
  <c r="AD2226" i="17"/>
  <c r="AE2226" i="17"/>
  <c r="AC2226" i="17" s="1"/>
  <c r="U2226" i="17"/>
  <c r="S2235" i="17" s="1"/>
  <c r="V2226" i="17"/>
  <c r="T2226" i="17" s="1"/>
  <c r="U2227" i="17" s="1"/>
  <c r="AE2227" i="17" l="1"/>
  <c r="AC2227" i="17" s="1"/>
  <c r="AD2227" i="17"/>
  <c r="AB2227" i="17"/>
  <c r="Z2227" i="17" s="1"/>
  <c r="AA2227" i="17"/>
  <c r="AH2227" i="17"/>
  <c r="AF2227" i="17" s="1"/>
  <c r="AG2227" i="17"/>
  <c r="Y2227" i="17"/>
  <c r="W2227" i="17" s="1"/>
  <c r="X2227" i="17"/>
  <c r="V2227" i="17"/>
  <c r="T2227" i="17" s="1"/>
  <c r="Y2228" i="17" l="1"/>
  <c r="W2228" i="17" s="1"/>
  <c r="X2228" i="17"/>
  <c r="AH2228" i="17"/>
  <c r="AF2228" i="17" s="1"/>
  <c r="AG2228" i="17"/>
  <c r="AB2228" i="17"/>
  <c r="Z2228" i="17" s="1"/>
  <c r="AA2228" i="17"/>
  <c r="AE2228" i="17"/>
  <c r="AC2228" i="17" s="1"/>
  <c r="AD2228" i="17"/>
  <c r="S2236" i="17"/>
  <c r="U2228" i="17"/>
  <c r="S2237" i="17" s="1"/>
  <c r="V2228" i="17"/>
  <c r="T2228" i="17" s="1"/>
  <c r="U2229" i="17" s="1"/>
  <c r="AE2229" i="17" l="1"/>
  <c r="AC2229" i="17" s="1"/>
  <c r="AD2229" i="17"/>
  <c r="AB2229" i="17"/>
  <c r="Z2229" i="17" s="1"/>
  <c r="AA2229" i="17"/>
  <c r="AG2229" i="17"/>
  <c r="AH2229" i="17"/>
  <c r="AF2229" i="17" s="1"/>
  <c r="Y2229" i="17"/>
  <c r="W2229" i="17" s="1"/>
  <c r="X2229" i="17"/>
  <c r="V2229" i="17"/>
  <c r="T2229" i="17" s="1"/>
  <c r="AH2230" i="17" l="1"/>
  <c r="AF2230" i="17" s="1"/>
  <c r="AG2230" i="17"/>
  <c r="Y2230" i="17"/>
  <c r="W2230" i="17" s="1"/>
  <c r="X2230" i="17"/>
  <c r="AB2230" i="17"/>
  <c r="Z2230" i="17" s="1"/>
  <c r="AA2230" i="17"/>
  <c r="AD2230" i="17"/>
  <c r="AE2230" i="17"/>
  <c r="AC2230" i="17" s="1"/>
  <c r="S2238" i="17"/>
  <c r="V2230" i="17"/>
  <c r="T2230" i="17" s="1"/>
  <c r="U2231" i="17" s="1"/>
  <c r="U2230" i="17"/>
  <c r="S2239" i="17" s="1"/>
  <c r="AE2231" i="17" l="1"/>
  <c r="AC2231" i="17" s="1"/>
  <c r="AD2231" i="17"/>
  <c r="AB2231" i="17"/>
  <c r="Z2231" i="17" s="1"/>
  <c r="AA2231" i="17"/>
  <c r="Y2231" i="17"/>
  <c r="W2231" i="17" s="1"/>
  <c r="X2231" i="17"/>
  <c r="AH2231" i="17"/>
  <c r="AF2231" i="17" s="1"/>
  <c r="AG2231" i="17"/>
  <c r="V2231" i="17"/>
  <c r="T2231" i="17" s="1"/>
  <c r="AH2232" i="17" l="1"/>
  <c r="AF2232" i="17" s="1"/>
  <c r="AG2232" i="17"/>
  <c r="Y2232" i="17"/>
  <c r="W2232" i="17" s="1"/>
  <c r="X2232" i="17"/>
  <c r="AB2232" i="17"/>
  <c r="Z2232" i="17" s="1"/>
  <c r="AA2232" i="17"/>
  <c r="AD2232" i="17"/>
  <c r="AE2232" i="17"/>
  <c r="AC2232" i="17" s="1"/>
  <c r="S2240" i="17"/>
  <c r="U2232" i="17"/>
  <c r="S2241" i="17" s="1"/>
  <c r="V2232" i="17"/>
  <c r="T2232" i="17" s="1"/>
  <c r="V2233" i="17" s="1"/>
  <c r="AD2233" i="17" l="1"/>
  <c r="AE2233" i="17"/>
  <c r="AC2233" i="17" s="1"/>
  <c r="AB2233" i="17"/>
  <c r="Z2233" i="17" s="1"/>
  <c r="AA2233" i="17"/>
  <c r="Y2233" i="17"/>
  <c r="W2233" i="17" s="1"/>
  <c r="X2233" i="17"/>
  <c r="AH2233" i="17"/>
  <c r="AF2233" i="17" s="1"/>
  <c r="AG2233" i="17"/>
  <c r="U2233" i="17"/>
  <c r="S2242" i="17" s="1"/>
  <c r="T2233" i="17"/>
  <c r="U2234" i="17" s="1"/>
  <c r="AG2234" i="17" l="1"/>
  <c r="AH2234" i="17"/>
  <c r="AF2234" i="17" s="1"/>
  <c r="X2234" i="17"/>
  <c r="Y2234" i="17"/>
  <c r="W2234" i="17" s="1"/>
  <c r="AA2234" i="17"/>
  <c r="AB2234" i="17"/>
  <c r="Z2234" i="17" s="1"/>
  <c r="AE2234" i="17"/>
  <c r="AC2234" i="17" s="1"/>
  <c r="AD2234" i="17"/>
  <c r="V2234" i="17"/>
  <c r="S2243" i="17" s="1"/>
  <c r="T2234" i="17" l="1"/>
  <c r="U2235" i="17" s="1"/>
  <c r="AE2235" i="17"/>
  <c r="AC2235" i="17" s="1"/>
  <c r="AD2235" i="17"/>
  <c r="AB2235" i="17"/>
  <c r="Z2235" i="17" s="1"/>
  <c r="AA2235" i="17"/>
  <c r="X2235" i="17"/>
  <c r="Y2235" i="17"/>
  <c r="W2235" i="17" s="1"/>
  <c r="AH2235" i="17"/>
  <c r="AF2235" i="17" s="1"/>
  <c r="AG2235" i="17"/>
  <c r="V2235" i="17"/>
  <c r="T2235" i="17" s="1"/>
  <c r="U2236" i="17" s="1"/>
  <c r="AH2236" i="17" l="1"/>
  <c r="AF2236" i="17" s="1"/>
  <c r="AG2236" i="17"/>
  <c r="X2236" i="17"/>
  <c r="Y2236" i="17"/>
  <c r="W2236" i="17" s="1"/>
  <c r="AB2236" i="17"/>
  <c r="Z2236" i="17" s="1"/>
  <c r="AA2236" i="17"/>
  <c r="AE2236" i="17"/>
  <c r="AC2236" i="17" s="1"/>
  <c r="AD2236" i="17"/>
  <c r="S2244" i="17"/>
  <c r="V2236" i="17"/>
  <c r="T2236" i="17" s="1"/>
  <c r="U2237" i="17" s="1"/>
  <c r="AE2237" i="17" l="1"/>
  <c r="AC2237" i="17" s="1"/>
  <c r="AD2237" i="17"/>
  <c r="AB2237" i="17"/>
  <c r="Z2237" i="17" s="1"/>
  <c r="AA2237" i="17"/>
  <c r="Y2237" i="17"/>
  <c r="W2237" i="17" s="1"/>
  <c r="X2237" i="17"/>
  <c r="AH2237" i="17"/>
  <c r="AF2237" i="17" s="1"/>
  <c r="AG2237" i="17"/>
  <c r="S2245" i="17"/>
  <c r="V2237" i="17"/>
  <c r="T2237" i="17" s="1"/>
  <c r="V2238" i="17" s="1"/>
  <c r="T2238" i="17" s="1"/>
  <c r="AH2238" i="17" l="1"/>
  <c r="AF2238" i="17" s="1"/>
  <c r="AG2238" i="17"/>
  <c r="Y2238" i="17"/>
  <c r="W2238" i="17" s="1"/>
  <c r="X2238" i="17"/>
  <c r="AB2238" i="17"/>
  <c r="Z2238" i="17" s="1"/>
  <c r="AA2238" i="17"/>
  <c r="AE2238" i="17"/>
  <c r="AC2238" i="17" s="1"/>
  <c r="AD2238" i="17"/>
  <c r="S2246" i="17"/>
  <c r="U2239" i="17"/>
  <c r="U2238" i="17"/>
  <c r="S2247" i="17" s="1"/>
  <c r="V2239" i="17"/>
  <c r="T2239" i="17" s="1"/>
  <c r="AE2239" i="17" l="1"/>
  <c r="AC2239" i="17" s="1"/>
  <c r="AD2239" i="17"/>
  <c r="AA2239" i="17"/>
  <c r="AB2239" i="17"/>
  <c r="Z2239" i="17" s="1"/>
  <c r="X2239" i="17"/>
  <c r="Y2239" i="17"/>
  <c r="W2239" i="17" s="1"/>
  <c r="AG2239" i="17"/>
  <c r="AH2239" i="17"/>
  <c r="AF2239" i="17" s="1"/>
  <c r="S2248" i="17"/>
  <c r="U2240" i="17"/>
  <c r="S2249" i="17" s="1"/>
  <c r="V2240" i="17"/>
  <c r="X2240" i="17" l="1"/>
  <c r="Y2240" i="17"/>
  <c r="W2240" i="17" s="1"/>
  <c r="AH2240" i="17"/>
  <c r="AF2240" i="17" s="1"/>
  <c r="AG2240" i="17"/>
  <c r="AB2240" i="17"/>
  <c r="Z2240" i="17" s="1"/>
  <c r="AA2240" i="17"/>
  <c r="AE2240" i="17"/>
  <c r="AC2240" i="17" s="1"/>
  <c r="AD2240" i="17"/>
  <c r="T2240" i="17"/>
  <c r="U2241" i="17" s="1"/>
  <c r="AE2241" i="17" l="1"/>
  <c r="AC2241" i="17" s="1"/>
  <c r="AD2241" i="17"/>
  <c r="AB2241" i="17"/>
  <c r="Z2241" i="17" s="1"/>
  <c r="AA2241" i="17"/>
  <c r="AH2241" i="17"/>
  <c r="AF2241" i="17" s="1"/>
  <c r="AG2241" i="17"/>
  <c r="Y2241" i="17"/>
  <c r="W2241" i="17" s="1"/>
  <c r="X2241" i="17"/>
  <c r="V2241" i="17"/>
  <c r="T2241" i="17" s="1"/>
  <c r="U2242" i="17" s="1"/>
  <c r="Y2242" i="17" l="1"/>
  <c r="W2242" i="17" s="1"/>
  <c r="X2242" i="17"/>
  <c r="AH2242" i="17"/>
  <c r="AF2242" i="17" s="1"/>
  <c r="AG2242" i="17"/>
  <c r="AB2242" i="17"/>
  <c r="Z2242" i="17" s="1"/>
  <c r="AA2242" i="17"/>
  <c r="AE2242" i="17"/>
  <c r="AC2242" i="17" s="1"/>
  <c r="AD2242" i="17"/>
  <c r="S2250" i="17"/>
  <c r="V2242" i="17"/>
  <c r="T2242" i="17" s="1"/>
  <c r="V2243" i="17" s="1"/>
  <c r="AE2243" i="17" l="1"/>
  <c r="AC2243" i="17" s="1"/>
  <c r="AD2243" i="17"/>
  <c r="AB2243" i="17"/>
  <c r="Z2243" i="17" s="1"/>
  <c r="AA2243" i="17"/>
  <c r="AG2243" i="17"/>
  <c r="AH2243" i="17"/>
  <c r="AF2243" i="17" s="1"/>
  <c r="Y2243" i="17"/>
  <c r="W2243" i="17" s="1"/>
  <c r="X2243" i="17"/>
  <c r="S2251" i="17"/>
  <c r="U2243" i="17"/>
  <c r="S2252" i="17" s="1"/>
  <c r="T2243" i="17"/>
  <c r="U2244" i="17" s="1"/>
  <c r="Y2244" i="17" l="1"/>
  <c r="W2244" i="17" s="1"/>
  <c r="X2244" i="17"/>
  <c r="AG2244" i="17"/>
  <c r="AH2244" i="17"/>
  <c r="AF2244" i="17" s="1"/>
  <c r="AB2244" i="17"/>
  <c r="Z2244" i="17" s="1"/>
  <c r="AA2244" i="17"/>
  <c r="AE2244" i="17"/>
  <c r="AC2244" i="17" s="1"/>
  <c r="AD2244" i="17"/>
  <c r="V2244" i="17"/>
  <c r="S2253" i="17" s="1"/>
  <c r="AE2245" i="17" l="1"/>
  <c r="AC2245" i="17" s="1"/>
  <c r="AD2245" i="17"/>
  <c r="T2244" i="17"/>
  <c r="U2245" i="17" s="1"/>
  <c r="AA2245" i="17"/>
  <c r="AB2245" i="17"/>
  <c r="Z2245" i="17" s="1"/>
  <c r="AH2245" i="17"/>
  <c r="AF2245" i="17" s="1"/>
  <c r="AG2245" i="17"/>
  <c r="X2245" i="17"/>
  <c r="Y2245" i="17"/>
  <c r="W2245" i="17" s="1"/>
  <c r="V2245" i="17"/>
  <c r="T2245" i="17" s="1"/>
  <c r="V2246" i="17" s="1"/>
  <c r="T2246" i="17" s="1"/>
  <c r="AH2246" i="17" l="1"/>
  <c r="AF2246" i="17" s="1"/>
  <c r="AG2246" i="17"/>
  <c r="X2246" i="17"/>
  <c r="Y2246" i="17"/>
  <c r="W2246" i="17" s="1"/>
  <c r="AB2246" i="17"/>
  <c r="Z2246" i="17" s="1"/>
  <c r="AA2246" i="17"/>
  <c r="AE2246" i="17"/>
  <c r="AC2246" i="17" s="1"/>
  <c r="AD2246" i="17"/>
  <c r="S2254" i="17"/>
  <c r="U2247" i="17"/>
  <c r="U2246" i="17"/>
  <c r="S2255" i="17" s="1"/>
  <c r="V2247" i="17"/>
  <c r="AE2247" i="17" l="1"/>
  <c r="AC2247" i="17" s="1"/>
  <c r="AD2247" i="17"/>
  <c r="AA2247" i="17"/>
  <c r="AB2247" i="17"/>
  <c r="Z2247" i="17" s="1"/>
  <c r="Y2247" i="17"/>
  <c r="W2247" i="17" s="1"/>
  <c r="X2247" i="17"/>
  <c r="AG2247" i="17"/>
  <c r="AH2247" i="17"/>
  <c r="AF2247" i="17" s="1"/>
  <c r="S2256" i="17"/>
  <c r="T2247" i="17"/>
  <c r="U2248" i="17" s="1"/>
  <c r="AH2248" i="17" l="1"/>
  <c r="AF2248" i="17" s="1"/>
  <c r="AG2248" i="17"/>
  <c r="X2248" i="17"/>
  <c r="Y2248" i="17"/>
  <c r="W2248" i="17" s="1"/>
  <c r="AB2248" i="17"/>
  <c r="Z2248" i="17" s="1"/>
  <c r="AA2248" i="17"/>
  <c r="AE2248" i="17"/>
  <c r="AC2248" i="17" s="1"/>
  <c r="AD2248" i="17"/>
  <c r="V2248" i="17"/>
  <c r="T2248" i="17" s="1"/>
  <c r="AE2249" i="17" l="1"/>
  <c r="AC2249" i="17" s="1"/>
  <c r="AD2249" i="17"/>
  <c r="AA2249" i="17"/>
  <c r="AB2249" i="17"/>
  <c r="Z2249" i="17" s="1"/>
  <c r="Y2249" i="17"/>
  <c r="W2249" i="17" s="1"/>
  <c r="X2249" i="17"/>
  <c r="AH2249" i="17"/>
  <c r="AF2249" i="17" s="1"/>
  <c r="AG2249" i="17"/>
  <c r="S2257" i="17"/>
  <c r="U2249" i="17"/>
  <c r="S2258" i="17" s="1"/>
  <c r="V2249" i="17"/>
  <c r="T2249" i="17" s="1"/>
  <c r="U2250" i="17" s="1"/>
  <c r="AG2250" i="17" l="1"/>
  <c r="AH2250" i="17"/>
  <c r="AF2250" i="17" s="1"/>
  <c r="X2250" i="17"/>
  <c r="Y2250" i="17"/>
  <c r="W2250" i="17" s="1"/>
  <c r="AB2250" i="17"/>
  <c r="Z2250" i="17" s="1"/>
  <c r="AA2250" i="17"/>
  <c r="AE2250" i="17"/>
  <c r="AC2250" i="17" s="1"/>
  <c r="AD2250" i="17"/>
  <c r="V2250" i="17"/>
  <c r="T2250" i="17" s="1"/>
  <c r="AE2251" i="17" l="1"/>
  <c r="AC2251" i="17" s="1"/>
  <c r="AD2251" i="17"/>
  <c r="AB2251" i="17"/>
  <c r="Z2251" i="17" s="1"/>
  <c r="AA2251" i="17"/>
  <c r="Y2251" i="17"/>
  <c r="W2251" i="17" s="1"/>
  <c r="X2251" i="17"/>
  <c r="AG2251" i="17"/>
  <c r="AH2251" i="17"/>
  <c r="AF2251" i="17" s="1"/>
  <c r="S2259" i="17"/>
  <c r="U2251" i="17"/>
  <c r="S2260" i="17" s="1"/>
  <c r="V2251" i="17"/>
  <c r="T2251" i="17" s="1"/>
  <c r="U2252" i="17" s="1"/>
  <c r="X2252" i="17" l="1"/>
  <c r="Y2252" i="17"/>
  <c r="W2252" i="17" s="1"/>
  <c r="AG2252" i="17"/>
  <c r="AH2252" i="17"/>
  <c r="AF2252" i="17" s="1"/>
  <c r="AB2252" i="17"/>
  <c r="Z2252" i="17" s="1"/>
  <c r="AA2252" i="17"/>
  <c r="AD2252" i="17"/>
  <c r="AE2252" i="17"/>
  <c r="AC2252" i="17" s="1"/>
  <c r="V2252" i="17"/>
  <c r="T2252" i="17" s="1"/>
  <c r="AB2253" i="17" l="1"/>
  <c r="Z2253" i="17" s="1"/>
  <c r="AA2253" i="17"/>
  <c r="AE2253" i="17"/>
  <c r="AC2253" i="17" s="1"/>
  <c r="AD2253" i="17"/>
  <c r="AG2253" i="17"/>
  <c r="AH2253" i="17"/>
  <c r="AF2253" i="17" s="1"/>
  <c r="Y2253" i="17"/>
  <c r="W2253" i="17" s="1"/>
  <c r="X2253" i="17"/>
  <c r="S2261" i="17"/>
  <c r="U2253" i="17"/>
  <c r="S2262" i="17" s="1"/>
  <c r="V2253" i="17"/>
  <c r="T2253" i="17" s="1"/>
  <c r="U2254" i="17" s="1"/>
  <c r="X2254" i="17" l="1"/>
  <c r="Y2254" i="17"/>
  <c r="W2254" i="17" s="1"/>
  <c r="AG2254" i="17"/>
  <c r="AH2254" i="17"/>
  <c r="AF2254" i="17" s="1"/>
  <c r="AD2254" i="17"/>
  <c r="AE2254" i="17"/>
  <c r="AC2254" i="17" s="1"/>
  <c r="AB2254" i="17"/>
  <c r="Z2254" i="17" s="1"/>
  <c r="AA2254" i="17"/>
  <c r="V2254" i="17"/>
  <c r="T2254" i="17" s="1"/>
  <c r="U2255" i="17" s="1"/>
  <c r="AE2255" i="17" l="1"/>
  <c r="AC2255" i="17" s="1"/>
  <c r="AD2255" i="17"/>
  <c r="AB2255" i="17"/>
  <c r="Z2255" i="17" s="1"/>
  <c r="AA2255" i="17"/>
  <c r="AG2255" i="17"/>
  <c r="AH2255" i="17"/>
  <c r="AF2255" i="17" s="1"/>
  <c r="X2255" i="17"/>
  <c r="Y2255" i="17"/>
  <c r="W2255" i="17" s="1"/>
  <c r="S2263" i="17"/>
  <c r="V2255" i="17"/>
  <c r="T2255" i="17" s="1"/>
  <c r="U2256" i="17" s="1"/>
  <c r="Y2256" i="17" l="1"/>
  <c r="W2256" i="17" s="1"/>
  <c r="X2256" i="17"/>
  <c r="AH2256" i="17"/>
  <c r="AF2256" i="17" s="1"/>
  <c r="AG2256" i="17"/>
  <c r="AB2256" i="17"/>
  <c r="Z2256" i="17" s="1"/>
  <c r="AA2256" i="17"/>
  <c r="AE2256" i="17"/>
  <c r="AC2256" i="17" s="1"/>
  <c r="AD2256" i="17"/>
  <c r="S2264" i="17"/>
  <c r="V2256" i="17"/>
  <c r="T2256" i="17" s="1"/>
  <c r="AE2257" i="17" l="1"/>
  <c r="AC2257" i="17" s="1"/>
  <c r="AD2257" i="17"/>
  <c r="AB2257" i="17"/>
  <c r="Z2257" i="17" s="1"/>
  <c r="AA2257" i="17"/>
  <c r="AH2257" i="17"/>
  <c r="AF2257" i="17" s="1"/>
  <c r="AG2257" i="17"/>
  <c r="Y2257" i="17"/>
  <c r="W2257" i="17" s="1"/>
  <c r="X2257" i="17"/>
  <c r="S2265" i="17"/>
  <c r="U2257" i="17"/>
  <c r="S2266" i="17" s="1"/>
  <c r="V2257" i="17"/>
  <c r="T2257" i="17" s="1"/>
  <c r="V2258" i="17" s="1"/>
  <c r="X2258" i="17" l="1"/>
  <c r="Y2258" i="17"/>
  <c r="W2258" i="17" s="1"/>
  <c r="AH2258" i="17"/>
  <c r="AF2258" i="17" s="1"/>
  <c r="AG2258" i="17"/>
  <c r="AB2258" i="17"/>
  <c r="Z2258" i="17" s="1"/>
  <c r="AA2258" i="17"/>
  <c r="AE2258" i="17"/>
  <c r="AC2258" i="17" s="1"/>
  <c r="AD2258" i="17"/>
  <c r="U2258" i="17"/>
  <c r="S2267" i="17" s="1"/>
  <c r="T2258" i="17"/>
  <c r="U2259" i="17" s="1"/>
  <c r="AD2259" i="17" l="1"/>
  <c r="AE2259" i="17"/>
  <c r="AC2259" i="17" s="1"/>
  <c r="AB2259" i="17"/>
  <c r="Z2259" i="17" s="1"/>
  <c r="AA2259" i="17"/>
  <c r="AH2259" i="17"/>
  <c r="AF2259" i="17" s="1"/>
  <c r="AG2259" i="17"/>
  <c r="X2259" i="17"/>
  <c r="Y2259" i="17"/>
  <c r="W2259" i="17" s="1"/>
  <c r="V2259" i="17"/>
  <c r="T2259" i="17" s="1"/>
  <c r="U2260" i="17" s="1"/>
  <c r="X2260" i="17" l="1"/>
  <c r="Y2260" i="17"/>
  <c r="W2260" i="17" s="1"/>
  <c r="AH2260" i="17"/>
  <c r="AF2260" i="17" s="1"/>
  <c r="AG2260" i="17"/>
  <c r="AB2260" i="17"/>
  <c r="Z2260" i="17" s="1"/>
  <c r="AA2260" i="17"/>
  <c r="AD2260" i="17"/>
  <c r="AE2260" i="17"/>
  <c r="AC2260" i="17" s="1"/>
  <c r="S2268" i="17"/>
  <c r="V2260" i="17"/>
  <c r="T2260" i="17" s="1"/>
  <c r="U2261" i="17" s="1"/>
  <c r="AD2261" i="17" l="1"/>
  <c r="AE2261" i="17"/>
  <c r="AC2261" i="17" s="1"/>
  <c r="AB2261" i="17"/>
  <c r="Z2261" i="17" s="1"/>
  <c r="AA2261" i="17"/>
  <c r="AH2261" i="17"/>
  <c r="AF2261" i="17" s="1"/>
  <c r="AG2261" i="17"/>
  <c r="Y2261" i="17"/>
  <c r="W2261" i="17" s="1"/>
  <c r="X2261" i="17"/>
  <c r="S2269" i="17"/>
  <c r="V2261" i="17"/>
  <c r="T2261" i="17" s="1"/>
  <c r="X2262" i="17" l="1"/>
  <c r="Y2262" i="17"/>
  <c r="W2262" i="17" s="1"/>
  <c r="AH2262" i="17"/>
  <c r="AF2262" i="17" s="1"/>
  <c r="AG2262" i="17"/>
  <c r="AB2262" i="17"/>
  <c r="Z2262" i="17" s="1"/>
  <c r="AA2262" i="17"/>
  <c r="AD2262" i="17"/>
  <c r="AE2262" i="17"/>
  <c r="AC2262" i="17" s="1"/>
  <c r="S2270" i="17"/>
  <c r="U2262" i="17"/>
  <c r="S2271" i="17" s="1"/>
  <c r="V2262" i="17"/>
  <c r="T2262" i="17" s="1"/>
  <c r="U2263" i="17" s="1"/>
  <c r="AE2263" i="17" l="1"/>
  <c r="AC2263" i="17" s="1"/>
  <c r="AD2263" i="17"/>
  <c r="AB2263" i="17"/>
  <c r="Z2263" i="17" s="1"/>
  <c r="AA2263" i="17"/>
  <c r="AH2263" i="17"/>
  <c r="AF2263" i="17" s="1"/>
  <c r="AG2263" i="17"/>
  <c r="X2263" i="17"/>
  <c r="Y2263" i="17"/>
  <c r="W2263" i="17" s="1"/>
  <c r="V2263" i="17"/>
  <c r="T2263" i="17" s="1"/>
  <c r="U2264" i="17" s="1"/>
  <c r="Y2264" i="17" l="1"/>
  <c r="W2264" i="17" s="1"/>
  <c r="X2264" i="17"/>
  <c r="AG2264" i="17"/>
  <c r="AH2264" i="17"/>
  <c r="AF2264" i="17" s="1"/>
  <c r="AB2264" i="17"/>
  <c r="Z2264" i="17" s="1"/>
  <c r="AA2264" i="17"/>
  <c r="AD2264" i="17"/>
  <c r="AE2264" i="17"/>
  <c r="AC2264" i="17" s="1"/>
  <c r="S2272" i="17"/>
  <c r="V2264" i="17"/>
  <c r="T2264" i="17" s="1"/>
  <c r="U2265" i="17" s="1"/>
  <c r="AD2265" i="17" l="1"/>
  <c r="AE2265" i="17"/>
  <c r="AC2265" i="17" s="1"/>
  <c r="AA2265" i="17"/>
  <c r="AB2265" i="17"/>
  <c r="Z2265" i="17" s="1"/>
  <c r="AG2265" i="17"/>
  <c r="AH2265" i="17"/>
  <c r="AF2265" i="17" s="1"/>
  <c r="X2265" i="17"/>
  <c r="Y2265" i="17"/>
  <c r="W2265" i="17" s="1"/>
  <c r="S2273" i="17"/>
  <c r="V2265" i="17"/>
  <c r="T2265" i="17" s="1"/>
  <c r="U2266" i="17" s="1"/>
  <c r="X2266" i="17" l="1"/>
  <c r="Y2266" i="17"/>
  <c r="W2266" i="17" s="1"/>
  <c r="AH2266" i="17"/>
  <c r="AF2266" i="17" s="1"/>
  <c r="AG2266" i="17"/>
  <c r="AB2266" i="17"/>
  <c r="Z2266" i="17" s="1"/>
  <c r="AA2266" i="17"/>
  <c r="AE2266" i="17"/>
  <c r="AC2266" i="17" s="1"/>
  <c r="AD2266" i="17"/>
  <c r="S2274" i="17"/>
  <c r="V2266" i="17"/>
  <c r="T2266" i="17" s="1"/>
  <c r="U2267" i="17" s="1"/>
  <c r="AE2267" i="17" l="1"/>
  <c r="AC2267" i="17" s="1"/>
  <c r="AD2267" i="17"/>
  <c r="AA2267" i="17"/>
  <c r="AB2267" i="17"/>
  <c r="Z2267" i="17" s="1"/>
  <c r="AG2267" i="17"/>
  <c r="AH2267" i="17"/>
  <c r="AF2267" i="17" s="1"/>
  <c r="Y2267" i="17"/>
  <c r="W2267" i="17" s="1"/>
  <c r="X2267" i="17"/>
  <c r="S2275" i="17"/>
  <c r="V2267" i="17"/>
  <c r="T2267" i="17" s="1"/>
  <c r="U2268" i="17" s="1"/>
  <c r="Y2268" i="17" l="1"/>
  <c r="W2268" i="17" s="1"/>
  <c r="X2268" i="17"/>
  <c r="AH2268" i="17"/>
  <c r="AF2268" i="17" s="1"/>
  <c r="AG2268" i="17"/>
  <c r="AB2268" i="17"/>
  <c r="Z2268" i="17" s="1"/>
  <c r="AA2268" i="17"/>
  <c r="AE2268" i="17"/>
  <c r="AC2268" i="17" s="1"/>
  <c r="AD2268" i="17"/>
  <c r="S2276" i="17"/>
  <c r="V2268" i="17"/>
  <c r="T2268" i="17" s="1"/>
  <c r="AD2269" i="17" l="1"/>
  <c r="AE2269" i="17"/>
  <c r="AC2269" i="17" s="1"/>
  <c r="AA2269" i="17"/>
  <c r="AB2269" i="17"/>
  <c r="Z2269" i="17" s="1"/>
  <c r="AG2269" i="17"/>
  <c r="AH2269" i="17"/>
  <c r="AF2269" i="17" s="1"/>
  <c r="X2269" i="17"/>
  <c r="Y2269" i="17"/>
  <c r="W2269" i="17" s="1"/>
  <c r="S2277" i="17"/>
  <c r="V2269" i="17"/>
  <c r="T2269" i="17" s="1"/>
  <c r="U2269" i="17"/>
  <c r="S2278" i="17" s="1"/>
  <c r="Y2270" i="17" l="1"/>
  <c r="W2270" i="17" s="1"/>
  <c r="X2270" i="17"/>
  <c r="AH2270" i="17"/>
  <c r="AF2270" i="17" s="1"/>
  <c r="AG2270" i="17"/>
  <c r="AA2270" i="17"/>
  <c r="AB2270" i="17"/>
  <c r="Z2270" i="17" s="1"/>
  <c r="AE2270" i="17"/>
  <c r="AC2270" i="17" s="1"/>
  <c r="AD2270" i="17"/>
  <c r="U2270" i="17"/>
  <c r="S2279" i="17" s="1"/>
  <c r="V2270" i="17"/>
  <c r="T2270" i="17" s="1"/>
  <c r="U2271" i="17" s="1"/>
  <c r="AA2271" i="17" l="1"/>
  <c r="AB2271" i="17"/>
  <c r="Z2271" i="17" s="1"/>
  <c r="AE2271" i="17"/>
  <c r="AC2271" i="17" s="1"/>
  <c r="AD2271" i="17"/>
  <c r="AH2271" i="17"/>
  <c r="AF2271" i="17" s="1"/>
  <c r="AG2271" i="17"/>
  <c r="X2271" i="17"/>
  <c r="Y2271" i="17"/>
  <c r="W2271" i="17" s="1"/>
  <c r="V2271" i="17"/>
  <c r="T2271" i="17" s="1"/>
  <c r="V2272" i="17" s="1"/>
  <c r="Y2272" i="17" l="1"/>
  <c r="W2272" i="17" s="1"/>
  <c r="X2272" i="17"/>
  <c r="AG2272" i="17"/>
  <c r="AH2272" i="17"/>
  <c r="AF2272" i="17" s="1"/>
  <c r="AE2272" i="17"/>
  <c r="AC2272" i="17" s="1"/>
  <c r="AD2272" i="17"/>
  <c r="AB2272" i="17"/>
  <c r="Z2272" i="17" s="1"/>
  <c r="AA2272" i="17"/>
  <c r="S2280" i="17"/>
  <c r="U2272" i="17"/>
  <c r="S2281" i="17" s="1"/>
  <c r="T2272" i="17"/>
  <c r="U2273" i="17" s="1"/>
  <c r="AB2273" i="17" l="1"/>
  <c r="Z2273" i="17" s="1"/>
  <c r="AA2273" i="17"/>
  <c r="AD2273" i="17"/>
  <c r="AE2273" i="17"/>
  <c r="AC2273" i="17" s="1"/>
  <c r="AH2273" i="17"/>
  <c r="AF2273" i="17" s="1"/>
  <c r="AG2273" i="17"/>
  <c r="Y2273" i="17"/>
  <c r="W2273" i="17" s="1"/>
  <c r="X2273" i="17"/>
  <c r="V2273" i="17"/>
  <c r="T2273" i="17" s="1"/>
  <c r="U2274" i="17" s="1"/>
  <c r="X2274" i="17" l="1"/>
  <c r="Y2274" i="17"/>
  <c r="W2274" i="17" s="1"/>
  <c r="AG2274" i="17"/>
  <c r="AH2274" i="17"/>
  <c r="AF2274" i="17" s="1"/>
  <c r="AE2274" i="17"/>
  <c r="AC2274" i="17" s="1"/>
  <c r="AD2274" i="17"/>
  <c r="AB2274" i="17"/>
  <c r="Z2274" i="17" s="1"/>
  <c r="AA2274" i="17"/>
  <c r="S2282" i="17"/>
  <c r="V2274" i="17"/>
  <c r="S2283" i="17" s="1"/>
  <c r="T2274" i="17" l="1"/>
  <c r="U2275" i="17" s="1"/>
  <c r="AB2275" i="17"/>
  <c r="Z2275" i="17" s="1"/>
  <c r="AA2275" i="17"/>
  <c r="AE2275" i="17"/>
  <c r="AC2275" i="17" s="1"/>
  <c r="AD2275" i="17"/>
  <c r="AH2275" i="17"/>
  <c r="AF2275" i="17" s="1"/>
  <c r="AG2275" i="17"/>
  <c r="Y2275" i="17"/>
  <c r="W2275" i="17" s="1"/>
  <c r="X2275" i="17"/>
  <c r="V2275" i="17"/>
  <c r="T2275" i="17" s="1"/>
  <c r="U2276" i="17" s="1"/>
  <c r="Y2276" i="17" l="1"/>
  <c r="W2276" i="17" s="1"/>
  <c r="X2276" i="17"/>
  <c r="AG2276" i="17"/>
  <c r="AH2276" i="17"/>
  <c r="AF2276" i="17" s="1"/>
  <c r="AE2276" i="17"/>
  <c r="AC2276" i="17" s="1"/>
  <c r="AD2276" i="17"/>
  <c r="AB2276" i="17"/>
  <c r="Z2276" i="17" s="1"/>
  <c r="AA2276" i="17"/>
  <c r="S2284" i="17"/>
  <c r="V2276" i="17"/>
  <c r="T2276" i="17" s="1"/>
  <c r="AG2277" i="17" l="1"/>
  <c r="AH2277" i="17"/>
  <c r="AF2277" i="17" s="1"/>
  <c r="AB2277" i="17"/>
  <c r="Z2277" i="17" s="1"/>
  <c r="AA2277" i="17"/>
  <c r="AD2277" i="17"/>
  <c r="AE2277" i="17"/>
  <c r="AC2277" i="17" s="1"/>
  <c r="Y2277" i="17"/>
  <c r="W2277" i="17" s="1"/>
  <c r="X2277" i="17"/>
  <c r="S2285" i="17"/>
  <c r="U2277" i="17"/>
  <c r="S2286" i="17" s="1"/>
  <c r="V2277" i="17"/>
  <c r="T2277" i="17" s="1"/>
  <c r="U2278" i="17" s="1"/>
  <c r="X2278" i="17" l="1"/>
  <c r="Y2278" i="17"/>
  <c r="W2278" i="17" s="1"/>
  <c r="AD2278" i="17"/>
  <c r="AE2278" i="17"/>
  <c r="AC2278" i="17" s="1"/>
  <c r="AA2278" i="17"/>
  <c r="AB2278" i="17"/>
  <c r="Z2278" i="17" s="1"/>
  <c r="AH2278" i="17"/>
  <c r="AF2278" i="17" s="1"/>
  <c r="AG2278" i="17"/>
  <c r="V2278" i="17"/>
  <c r="T2278" i="17" s="1"/>
  <c r="V2279" i="17" s="1"/>
  <c r="AB2279" i="17" l="1"/>
  <c r="Z2279" i="17" s="1"/>
  <c r="AA2279" i="17"/>
  <c r="AH2279" i="17"/>
  <c r="AF2279" i="17" s="1"/>
  <c r="AG2279" i="17"/>
  <c r="AE2279" i="17"/>
  <c r="AC2279" i="17" s="1"/>
  <c r="AD2279" i="17"/>
  <c r="X2279" i="17"/>
  <c r="Y2279" i="17"/>
  <c r="W2279" i="17" s="1"/>
  <c r="S2287" i="17"/>
  <c r="U2279" i="17"/>
  <c r="S2288" i="17" s="1"/>
  <c r="T2279" i="17"/>
  <c r="U2280" i="17" s="1"/>
  <c r="X2280" i="17" l="1"/>
  <c r="Y2280" i="17"/>
  <c r="W2280" i="17" s="1"/>
  <c r="AE2280" i="17"/>
  <c r="AC2280" i="17" s="1"/>
  <c r="AD2280" i="17"/>
  <c r="AG2280" i="17"/>
  <c r="AH2280" i="17"/>
  <c r="AF2280" i="17" s="1"/>
  <c r="AB2280" i="17"/>
  <c r="Z2280" i="17" s="1"/>
  <c r="AA2280" i="17"/>
  <c r="V2280" i="17"/>
  <c r="T2280" i="17" s="1"/>
  <c r="U2281" i="17" s="1"/>
  <c r="AH2281" i="17" l="1"/>
  <c r="AF2281" i="17" s="1"/>
  <c r="AG2281" i="17"/>
  <c r="AB2281" i="17"/>
  <c r="Z2281" i="17" s="1"/>
  <c r="AA2281" i="17"/>
  <c r="AE2281" i="17"/>
  <c r="AC2281" i="17" s="1"/>
  <c r="AD2281" i="17"/>
  <c r="Y2281" i="17"/>
  <c r="W2281" i="17" s="1"/>
  <c r="X2281" i="17"/>
  <c r="S2289" i="17"/>
  <c r="V2281" i="17"/>
  <c r="T2281" i="17" s="1"/>
  <c r="U2282" i="17" s="1"/>
  <c r="Y2282" i="17" l="1"/>
  <c r="W2282" i="17" s="1"/>
  <c r="X2282" i="17"/>
  <c r="AE2282" i="17"/>
  <c r="AC2282" i="17" s="1"/>
  <c r="AD2282" i="17"/>
  <c r="AB2282" i="17"/>
  <c r="Z2282" i="17" s="1"/>
  <c r="AA2282" i="17"/>
  <c r="AG2282" i="17"/>
  <c r="AH2282" i="17"/>
  <c r="AF2282" i="17" s="1"/>
  <c r="S2290" i="17"/>
  <c r="V2282" i="17"/>
  <c r="T2282" i="17" s="1"/>
  <c r="V2283" i="17" s="1"/>
  <c r="AG2283" i="17" l="1"/>
  <c r="AH2283" i="17"/>
  <c r="AF2283" i="17" s="1"/>
  <c r="AB2283" i="17"/>
  <c r="Z2283" i="17" s="1"/>
  <c r="AA2283" i="17"/>
  <c r="AE2283" i="17"/>
  <c r="AC2283" i="17" s="1"/>
  <c r="AD2283" i="17"/>
  <c r="Y2283" i="17"/>
  <c r="W2283" i="17" s="1"/>
  <c r="X2283" i="17"/>
  <c r="S2291" i="17"/>
  <c r="U2283" i="17"/>
  <c r="S2292" i="17" s="1"/>
  <c r="T2283" i="17"/>
  <c r="U2284" i="17" s="1"/>
  <c r="Y2284" i="17" l="1"/>
  <c r="W2284" i="17" s="1"/>
  <c r="X2284" i="17"/>
  <c r="AD2284" i="17"/>
  <c r="AE2284" i="17"/>
  <c r="AC2284" i="17" s="1"/>
  <c r="AA2284" i="17"/>
  <c r="AB2284" i="17"/>
  <c r="Z2284" i="17" s="1"/>
  <c r="AG2284" i="17"/>
  <c r="AH2284" i="17"/>
  <c r="AF2284" i="17" s="1"/>
  <c r="V2284" i="17"/>
  <c r="T2284" i="17" s="1"/>
  <c r="U2285" i="17" s="1"/>
  <c r="AB2285" i="17" l="1"/>
  <c r="Z2285" i="17" s="1"/>
  <c r="AA2285" i="17"/>
  <c r="AH2285" i="17"/>
  <c r="AF2285" i="17" s="1"/>
  <c r="AG2285" i="17"/>
  <c r="AD2285" i="17"/>
  <c r="AE2285" i="17"/>
  <c r="AC2285" i="17" s="1"/>
  <c r="X2285" i="17"/>
  <c r="Y2285" i="17"/>
  <c r="W2285" i="17" s="1"/>
  <c r="S2293" i="17"/>
  <c r="V2285" i="17"/>
  <c r="T2285" i="17" s="1"/>
  <c r="X2286" i="17" l="1"/>
  <c r="Y2286" i="17"/>
  <c r="W2286" i="17" s="1"/>
  <c r="AE2286" i="17"/>
  <c r="AC2286" i="17" s="1"/>
  <c r="AD2286" i="17"/>
  <c r="AH2286" i="17"/>
  <c r="AF2286" i="17" s="1"/>
  <c r="AG2286" i="17"/>
  <c r="AB2286" i="17"/>
  <c r="Z2286" i="17" s="1"/>
  <c r="AA2286" i="17"/>
  <c r="S2294" i="17"/>
  <c r="U2286" i="17"/>
  <c r="S2295" i="17" s="1"/>
  <c r="V2286" i="17"/>
  <c r="T2286" i="17" s="1"/>
  <c r="U2287" i="17" s="1"/>
  <c r="AB2287" i="17" l="1"/>
  <c r="Z2287" i="17" s="1"/>
  <c r="AA2287" i="17"/>
  <c r="AH2287" i="17"/>
  <c r="AF2287" i="17" s="1"/>
  <c r="AG2287" i="17"/>
  <c r="AE2287" i="17"/>
  <c r="AC2287" i="17" s="1"/>
  <c r="AD2287" i="17"/>
  <c r="Y2287" i="17"/>
  <c r="W2287" i="17" s="1"/>
  <c r="X2287" i="17"/>
  <c r="V2287" i="17"/>
  <c r="T2287" i="17" s="1"/>
  <c r="U2288" i="17" s="1"/>
  <c r="Y2288" i="17" l="1"/>
  <c r="W2288" i="17" s="1"/>
  <c r="X2288" i="17"/>
  <c r="AE2288" i="17"/>
  <c r="AC2288" i="17" s="1"/>
  <c r="AD2288" i="17"/>
  <c r="AH2288" i="17"/>
  <c r="AF2288" i="17" s="1"/>
  <c r="AG2288" i="17"/>
  <c r="AA2288" i="17"/>
  <c r="AB2288" i="17"/>
  <c r="Z2288" i="17" s="1"/>
  <c r="S2296" i="17"/>
  <c r="V2288" i="17"/>
  <c r="T2288" i="17" s="1"/>
  <c r="U2289" i="17" s="1"/>
  <c r="AB2289" i="17" l="1"/>
  <c r="Z2289" i="17" s="1"/>
  <c r="AA2289" i="17"/>
  <c r="AG2289" i="17"/>
  <c r="AH2289" i="17"/>
  <c r="AF2289" i="17" s="1"/>
  <c r="AD2289" i="17"/>
  <c r="AE2289" i="17"/>
  <c r="AC2289" i="17" s="1"/>
  <c r="Y2289" i="17"/>
  <c r="W2289" i="17" s="1"/>
  <c r="X2289" i="17"/>
  <c r="S2297" i="17"/>
  <c r="V2289" i="17"/>
  <c r="T2289" i="17" s="1"/>
  <c r="X2290" i="17" l="1"/>
  <c r="Y2290" i="17"/>
  <c r="W2290" i="17" s="1"/>
  <c r="AE2290" i="17"/>
  <c r="AC2290" i="17" s="1"/>
  <c r="AD2290" i="17"/>
  <c r="AG2290" i="17"/>
  <c r="AH2290" i="17"/>
  <c r="AF2290" i="17" s="1"/>
  <c r="AA2290" i="17"/>
  <c r="AB2290" i="17"/>
  <c r="Z2290" i="17" s="1"/>
  <c r="S2298" i="17"/>
  <c r="U2290" i="17"/>
  <c r="S2299" i="17" s="1"/>
  <c r="V2290" i="17"/>
  <c r="T2290" i="17" s="1"/>
  <c r="AB2291" i="17" l="1"/>
  <c r="Z2291" i="17" s="1"/>
  <c r="AA2291" i="17"/>
  <c r="AH2291" i="17"/>
  <c r="AF2291" i="17" s="1"/>
  <c r="AG2291" i="17"/>
  <c r="AE2291" i="17"/>
  <c r="AC2291" i="17" s="1"/>
  <c r="AD2291" i="17"/>
  <c r="Y2291" i="17"/>
  <c r="W2291" i="17" s="1"/>
  <c r="X2291" i="17"/>
  <c r="U2291" i="17"/>
  <c r="S2300" i="17" s="1"/>
  <c r="V2291" i="17"/>
  <c r="T2291" i="17" s="1"/>
  <c r="U2292" i="17" s="1"/>
  <c r="X2292" i="17" l="1"/>
  <c r="Y2292" i="17"/>
  <c r="W2292" i="17" s="1"/>
  <c r="AE2292" i="17"/>
  <c r="AC2292" i="17" s="1"/>
  <c r="AD2292" i="17"/>
  <c r="AG2292" i="17"/>
  <c r="AH2292" i="17"/>
  <c r="AF2292" i="17" s="1"/>
  <c r="AB2292" i="17"/>
  <c r="Z2292" i="17" s="1"/>
  <c r="AA2292" i="17"/>
  <c r="V2292" i="17"/>
  <c r="T2292" i="17" s="1"/>
  <c r="AB2293" i="17" l="1"/>
  <c r="Z2293" i="17" s="1"/>
  <c r="AA2293" i="17"/>
  <c r="AH2293" i="17"/>
  <c r="AF2293" i="17" s="1"/>
  <c r="AG2293" i="17"/>
  <c r="AE2293" i="17"/>
  <c r="AC2293" i="17" s="1"/>
  <c r="AD2293" i="17"/>
  <c r="Y2293" i="17"/>
  <c r="W2293" i="17" s="1"/>
  <c r="X2293" i="17"/>
  <c r="S2301" i="17"/>
  <c r="U2293" i="17"/>
  <c r="S2302" i="17" s="1"/>
  <c r="V2293" i="17"/>
  <c r="T2293" i="17" s="1"/>
  <c r="U2294" i="17" s="1"/>
  <c r="Y2294" i="17" l="1"/>
  <c r="W2294" i="17" s="1"/>
  <c r="X2294" i="17"/>
  <c r="AD2294" i="17"/>
  <c r="AE2294" i="17"/>
  <c r="AC2294" i="17" s="1"/>
  <c r="AG2294" i="17"/>
  <c r="AH2294" i="17"/>
  <c r="AF2294" i="17" s="1"/>
  <c r="AA2294" i="17"/>
  <c r="AB2294" i="17"/>
  <c r="Z2294" i="17" s="1"/>
  <c r="V2294" i="17"/>
  <c r="T2294" i="17" s="1"/>
  <c r="U2295" i="17" s="1"/>
  <c r="AB2295" i="17" l="1"/>
  <c r="Z2295" i="17" s="1"/>
  <c r="AA2295" i="17"/>
  <c r="AG2295" i="17"/>
  <c r="AH2295" i="17"/>
  <c r="AF2295" i="17" s="1"/>
  <c r="AE2295" i="17"/>
  <c r="AC2295" i="17" s="1"/>
  <c r="AD2295" i="17"/>
  <c r="Y2295" i="17"/>
  <c r="W2295" i="17" s="1"/>
  <c r="X2295" i="17"/>
  <c r="S2303" i="17"/>
  <c r="V2295" i="17"/>
  <c r="T2295" i="17" s="1"/>
  <c r="Y2296" i="17" l="1"/>
  <c r="W2296" i="17" s="1"/>
  <c r="X2296" i="17"/>
  <c r="AE2296" i="17"/>
  <c r="AC2296" i="17" s="1"/>
  <c r="AD2296" i="17"/>
  <c r="AG2296" i="17"/>
  <c r="AH2296" i="17"/>
  <c r="AF2296" i="17" s="1"/>
  <c r="AA2296" i="17"/>
  <c r="AB2296" i="17"/>
  <c r="Z2296" i="17" s="1"/>
  <c r="S2304" i="17"/>
  <c r="U2296" i="17"/>
  <c r="S2305" i="17" s="1"/>
  <c r="V2296" i="17"/>
  <c r="T2296" i="17" s="1"/>
  <c r="U2297" i="17" s="1"/>
  <c r="AB2297" i="17" l="1"/>
  <c r="Z2297" i="17" s="1"/>
  <c r="AA2297" i="17"/>
  <c r="AH2297" i="17"/>
  <c r="AF2297" i="17" s="1"/>
  <c r="AG2297" i="17"/>
  <c r="AE2297" i="17"/>
  <c r="AC2297" i="17" s="1"/>
  <c r="AD2297" i="17"/>
  <c r="Y2297" i="17"/>
  <c r="W2297" i="17" s="1"/>
  <c r="X2297" i="17"/>
  <c r="V2297" i="17"/>
  <c r="T2297" i="17" s="1"/>
  <c r="X2298" i="17" l="1"/>
  <c r="Y2298" i="17"/>
  <c r="W2298" i="17" s="1"/>
  <c r="AD2298" i="17"/>
  <c r="AE2298" i="17"/>
  <c r="AC2298" i="17" s="1"/>
  <c r="AG2298" i="17"/>
  <c r="AH2298" i="17"/>
  <c r="AF2298" i="17" s="1"/>
  <c r="AB2298" i="17"/>
  <c r="Z2298" i="17" s="1"/>
  <c r="AA2298" i="17"/>
  <c r="S2306" i="17"/>
  <c r="U2298" i="17"/>
  <c r="S2307" i="17" s="1"/>
  <c r="V2298" i="17"/>
  <c r="T2298" i="17" s="1"/>
  <c r="U2299" i="17" s="1"/>
  <c r="AB2299" i="17" l="1"/>
  <c r="Z2299" i="17" s="1"/>
  <c r="AA2299" i="17"/>
  <c r="AH2299" i="17"/>
  <c r="AF2299" i="17" s="1"/>
  <c r="AG2299" i="17"/>
  <c r="AD2299" i="17"/>
  <c r="AE2299" i="17"/>
  <c r="AC2299" i="17" s="1"/>
  <c r="X2299" i="17"/>
  <c r="Y2299" i="17"/>
  <c r="W2299" i="17" s="1"/>
  <c r="V2299" i="17"/>
  <c r="T2299" i="17" s="1"/>
  <c r="X2300" i="17" l="1"/>
  <c r="Y2300" i="17"/>
  <c r="W2300" i="17" s="1"/>
  <c r="AE2300" i="17"/>
  <c r="AC2300" i="17" s="1"/>
  <c r="AD2300" i="17"/>
  <c r="AH2300" i="17"/>
  <c r="AF2300" i="17" s="1"/>
  <c r="AG2300" i="17"/>
  <c r="AA2300" i="17"/>
  <c r="AB2300" i="17"/>
  <c r="Z2300" i="17" s="1"/>
  <c r="S2308" i="17"/>
  <c r="U2300" i="17"/>
  <c r="S2309" i="17" s="1"/>
  <c r="V2300" i="17"/>
  <c r="T2300" i="17" s="1"/>
  <c r="U2301" i="17" s="1"/>
  <c r="AB2301" i="17" l="1"/>
  <c r="Z2301" i="17" s="1"/>
  <c r="AA2301" i="17"/>
  <c r="AG2301" i="17"/>
  <c r="AH2301" i="17"/>
  <c r="AF2301" i="17" s="1"/>
  <c r="AD2301" i="17"/>
  <c r="AE2301" i="17"/>
  <c r="AC2301" i="17" s="1"/>
  <c r="X2301" i="17"/>
  <c r="Y2301" i="17"/>
  <c r="W2301" i="17" s="1"/>
  <c r="V2301" i="17"/>
  <c r="T2301" i="17" s="1"/>
  <c r="Y2302" i="17" l="1"/>
  <c r="W2302" i="17" s="1"/>
  <c r="X2302" i="17"/>
  <c r="AE2302" i="17"/>
  <c r="AC2302" i="17" s="1"/>
  <c r="AD2302" i="17"/>
  <c r="AH2302" i="17"/>
  <c r="AF2302" i="17" s="1"/>
  <c r="AG2302" i="17"/>
  <c r="AB2302" i="17"/>
  <c r="Z2302" i="17" s="1"/>
  <c r="AA2302" i="17"/>
  <c r="S2310" i="17"/>
  <c r="U2302" i="17"/>
  <c r="S2311" i="17" s="1"/>
  <c r="V2302" i="17"/>
  <c r="T2302" i="17" s="1"/>
  <c r="AB2303" i="17" l="1"/>
  <c r="Z2303" i="17" s="1"/>
  <c r="AA2303" i="17"/>
  <c r="AG2303" i="17"/>
  <c r="AH2303" i="17"/>
  <c r="AF2303" i="17" s="1"/>
  <c r="AD2303" i="17"/>
  <c r="AE2303" i="17"/>
  <c r="AC2303" i="17" s="1"/>
  <c r="X2303" i="17"/>
  <c r="Y2303" i="17"/>
  <c r="W2303" i="17" s="1"/>
  <c r="U2303" i="17"/>
  <c r="S2312" i="17" s="1"/>
  <c r="V2303" i="17"/>
  <c r="T2303" i="17" s="1"/>
  <c r="U2304" i="17" s="1"/>
  <c r="Y2304" i="17" l="1"/>
  <c r="W2304" i="17" s="1"/>
  <c r="X2304" i="17"/>
  <c r="AD2304" i="17"/>
  <c r="AE2304" i="17"/>
  <c r="AC2304" i="17" s="1"/>
  <c r="AG2304" i="17"/>
  <c r="AH2304" i="17"/>
  <c r="AF2304" i="17" s="1"/>
  <c r="AB2304" i="17"/>
  <c r="Z2304" i="17" s="1"/>
  <c r="AA2304" i="17"/>
  <c r="V2304" i="17"/>
  <c r="T2304" i="17" s="1"/>
  <c r="U2305" i="17" s="1"/>
  <c r="AB2305" i="17" l="1"/>
  <c r="Z2305" i="17" s="1"/>
  <c r="AA2305" i="17"/>
  <c r="AH2305" i="17"/>
  <c r="AF2305" i="17" s="1"/>
  <c r="AG2305" i="17"/>
  <c r="AE2305" i="17"/>
  <c r="AC2305" i="17" s="1"/>
  <c r="AD2305" i="17"/>
  <c r="Y2305" i="17"/>
  <c r="W2305" i="17" s="1"/>
  <c r="X2305" i="17"/>
  <c r="S2313" i="17"/>
  <c r="V2305" i="17"/>
  <c r="T2305" i="17" s="1"/>
  <c r="U2306" i="17" s="1"/>
  <c r="X2306" i="17" l="1"/>
  <c r="Y2306" i="17"/>
  <c r="W2306" i="17" s="1"/>
  <c r="AD2306" i="17"/>
  <c r="AE2306" i="17"/>
  <c r="AC2306" i="17" s="1"/>
  <c r="AG2306" i="17"/>
  <c r="AH2306" i="17"/>
  <c r="AF2306" i="17" s="1"/>
  <c r="AB2306" i="17"/>
  <c r="Z2306" i="17" s="1"/>
  <c r="AA2306" i="17"/>
  <c r="S2314" i="17"/>
  <c r="V2306" i="17"/>
  <c r="T2306" i="17" s="1"/>
  <c r="AB2307" i="17" l="1"/>
  <c r="Z2307" i="17" s="1"/>
  <c r="AA2307" i="17"/>
  <c r="AG2307" i="17"/>
  <c r="AH2307" i="17"/>
  <c r="AF2307" i="17" s="1"/>
  <c r="AD2307" i="17"/>
  <c r="AE2307" i="17"/>
  <c r="AC2307" i="17" s="1"/>
  <c r="X2307" i="17"/>
  <c r="Y2307" i="17"/>
  <c r="W2307" i="17" s="1"/>
  <c r="S2315" i="17"/>
  <c r="U2307" i="17"/>
  <c r="S2316" i="17" s="1"/>
  <c r="V2307" i="17"/>
  <c r="T2307" i="17" s="1"/>
  <c r="U2308" i="17" s="1"/>
  <c r="X2308" i="17" l="1"/>
  <c r="Y2308" i="17"/>
  <c r="W2308" i="17" s="1"/>
  <c r="AE2308" i="17"/>
  <c r="AC2308" i="17" s="1"/>
  <c r="AD2308" i="17"/>
  <c r="AG2308" i="17"/>
  <c r="AH2308" i="17"/>
  <c r="AF2308" i="17" s="1"/>
  <c r="AB2308" i="17"/>
  <c r="Z2308" i="17" s="1"/>
  <c r="AA2308" i="17"/>
  <c r="V2308" i="17"/>
  <c r="T2308" i="17" s="1"/>
  <c r="AB2309" i="17" l="1"/>
  <c r="Z2309" i="17" s="1"/>
  <c r="AA2309" i="17"/>
  <c r="AG2309" i="17"/>
  <c r="AH2309" i="17"/>
  <c r="AF2309" i="17" s="1"/>
  <c r="AE2309" i="17"/>
  <c r="AC2309" i="17" s="1"/>
  <c r="AD2309" i="17"/>
  <c r="X2309" i="17"/>
  <c r="Y2309" i="17"/>
  <c r="W2309" i="17" s="1"/>
  <c r="S2317" i="17"/>
  <c r="U2309" i="17"/>
  <c r="V2309" i="17"/>
  <c r="T2309" i="17" s="1"/>
  <c r="U2310" i="17" s="1"/>
  <c r="Y2310" i="17" l="1"/>
  <c r="W2310" i="17" s="1"/>
  <c r="X2310" i="17"/>
  <c r="AD2310" i="17"/>
  <c r="AE2310" i="17"/>
  <c r="AC2310" i="17" s="1"/>
  <c r="AH2310" i="17"/>
  <c r="AF2310" i="17" s="1"/>
  <c r="AG2310" i="17"/>
  <c r="AA2310" i="17"/>
  <c r="AB2310" i="17"/>
  <c r="Z2310" i="17" s="1"/>
  <c r="S2318" i="17"/>
  <c r="V2310" i="17"/>
  <c r="T2310" i="17" s="1"/>
  <c r="U2311" i="17" s="1"/>
  <c r="AA2311" i="17" l="1"/>
  <c r="AB2311" i="17"/>
  <c r="Z2311" i="17" s="1"/>
  <c r="AG2311" i="17"/>
  <c r="AH2311" i="17"/>
  <c r="AF2311" i="17" s="1"/>
  <c r="AD2311" i="17"/>
  <c r="AE2311" i="17"/>
  <c r="AC2311" i="17" s="1"/>
  <c r="X2311" i="17"/>
  <c r="Y2311" i="17"/>
  <c r="W2311" i="17" s="1"/>
  <c r="S2319" i="17"/>
  <c r="V2311" i="17"/>
  <c r="T2311" i="17" s="1"/>
  <c r="V2312" i="17" s="1"/>
  <c r="U2312" i="17" l="1"/>
  <c r="X2312" i="17"/>
  <c r="Y2312" i="17"/>
  <c r="W2312" i="17" s="1"/>
  <c r="AD2312" i="17"/>
  <c r="AE2312" i="17"/>
  <c r="AC2312" i="17" s="1"/>
  <c r="AH2312" i="17"/>
  <c r="AF2312" i="17" s="1"/>
  <c r="AG2312" i="17"/>
  <c r="AA2312" i="17"/>
  <c r="AB2312" i="17"/>
  <c r="Z2312" i="17" s="1"/>
  <c r="S2321" i="17"/>
  <c r="S2320" i="17"/>
  <c r="T2312" i="17"/>
  <c r="U2313" i="17" s="1"/>
  <c r="AB2313" i="17" l="1"/>
  <c r="Z2313" i="17" s="1"/>
  <c r="AA2313" i="17"/>
  <c r="AH2313" i="17"/>
  <c r="AF2313" i="17" s="1"/>
  <c r="AG2313" i="17"/>
  <c r="AD2313" i="17"/>
  <c r="AE2313" i="17"/>
  <c r="AC2313" i="17" s="1"/>
  <c r="X2313" i="17"/>
  <c r="Y2313" i="17"/>
  <c r="W2313" i="17" s="1"/>
  <c r="V2313" i="17"/>
  <c r="T2313" i="17" s="1"/>
  <c r="X2314" i="17" l="1"/>
  <c r="Y2314" i="17"/>
  <c r="W2314" i="17" s="1"/>
  <c r="AE2314" i="17"/>
  <c r="AC2314" i="17" s="1"/>
  <c r="AD2314" i="17"/>
  <c r="AG2314" i="17"/>
  <c r="AH2314" i="17"/>
  <c r="AF2314" i="17" s="1"/>
  <c r="AA2314" i="17"/>
  <c r="AB2314" i="17"/>
  <c r="Z2314" i="17" s="1"/>
  <c r="S2322" i="17"/>
  <c r="U2314" i="17"/>
  <c r="V2314" i="17"/>
  <c r="T2314" i="17" s="1"/>
  <c r="AB2315" i="17" l="1"/>
  <c r="Z2315" i="17" s="1"/>
  <c r="AA2315" i="17"/>
  <c r="AH2315" i="17"/>
  <c r="AF2315" i="17" s="1"/>
  <c r="AG2315" i="17"/>
  <c r="AD2315" i="17"/>
  <c r="AE2315" i="17"/>
  <c r="AC2315" i="17" s="1"/>
  <c r="Y2315" i="17"/>
  <c r="W2315" i="17" s="1"/>
  <c r="X2315" i="17"/>
  <c r="S2323" i="17"/>
  <c r="U2315" i="17"/>
  <c r="S2324" i="17" s="1"/>
  <c r="V2315" i="17"/>
  <c r="T2315" i="17" s="1"/>
  <c r="U2316" i="17" s="1"/>
  <c r="X2316" i="17" l="1"/>
  <c r="Y2316" i="17"/>
  <c r="W2316" i="17" s="1"/>
  <c r="AE2316" i="17"/>
  <c r="AC2316" i="17" s="1"/>
  <c r="AD2316" i="17"/>
  <c r="AH2316" i="17"/>
  <c r="AF2316" i="17" s="1"/>
  <c r="AG2316" i="17"/>
  <c r="AA2316" i="17"/>
  <c r="AB2316" i="17"/>
  <c r="Z2316" i="17" s="1"/>
  <c r="V2316" i="17"/>
  <c r="T2316" i="17" s="1"/>
  <c r="U2317" i="17" s="1"/>
  <c r="AB2317" i="17" l="1"/>
  <c r="Z2317" i="17" s="1"/>
  <c r="AA2317" i="17"/>
  <c r="AH2317" i="17"/>
  <c r="AF2317" i="17" s="1"/>
  <c r="AG2317" i="17"/>
  <c r="AE2317" i="17"/>
  <c r="AC2317" i="17" s="1"/>
  <c r="AD2317" i="17"/>
  <c r="Y2317" i="17"/>
  <c r="W2317" i="17" s="1"/>
  <c r="X2317" i="17"/>
  <c r="S2325" i="17"/>
  <c r="V2317" i="17"/>
  <c r="T2317" i="17" s="1"/>
  <c r="V2318" i="17" s="1"/>
  <c r="X2318" i="17" l="1"/>
  <c r="Y2318" i="17"/>
  <c r="W2318" i="17" s="1"/>
  <c r="AE2318" i="17"/>
  <c r="AC2318" i="17" s="1"/>
  <c r="AD2318" i="17"/>
  <c r="AH2318" i="17"/>
  <c r="AF2318" i="17" s="1"/>
  <c r="AG2318" i="17"/>
  <c r="AB2318" i="17"/>
  <c r="Z2318" i="17" s="1"/>
  <c r="AA2318" i="17"/>
  <c r="S2326" i="17"/>
  <c r="U2318" i="17"/>
  <c r="S2327" i="17" s="1"/>
  <c r="T2318" i="17"/>
  <c r="U2319" i="17" s="1"/>
  <c r="AA2319" i="17" l="1"/>
  <c r="AB2319" i="17"/>
  <c r="Z2319" i="17" s="1"/>
  <c r="AG2319" i="17"/>
  <c r="AH2319" i="17"/>
  <c r="AF2319" i="17" s="1"/>
  <c r="AD2319" i="17"/>
  <c r="AE2319" i="17"/>
  <c r="AC2319" i="17" s="1"/>
  <c r="X2319" i="17"/>
  <c r="Y2319" i="17"/>
  <c r="W2319" i="17" s="1"/>
  <c r="V2319" i="17"/>
  <c r="T2319" i="17" s="1"/>
  <c r="Y2320" i="17" l="1"/>
  <c r="W2320" i="17" s="1"/>
  <c r="X2320" i="17"/>
  <c r="AE2320" i="17"/>
  <c r="AC2320" i="17" s="1"/>
  <c r="AD2320" i="17"/>
  <c r="AH2320" i="17"/>
  <c r="AF2320" i="17" s="1"/>
  <c r="AG2320" i="17"/>
  <c r="AA2320" i="17"/>
  <c r="AB2320" i="17"/>
  <c r="Z2320" i="17" s="1"/>
  <c r="S2328" i="17"/>
  <c r="U2320" i="17"/>
  <c r="S2329" i="17" s="1"/>
  <c r="V2320" i="17"/>
  <c r="T2320" i="17" s="1"/>
  <c r="AB2321" i="17" l="1"/>
  <c r="Z2321" i="17" s="1"/>
  <c r="AA2321" i="17"/>
  <c r="AG2321" i="17"/>
  <c r="AH2321" i="17"/>
  <c r="AF2321" i="17" s="1"/>
  <c r="AE2321" i="17"/>
  <c r="AC2321" i="17" s="1"/>
  <c r="AD2321" i="17"/>
  <c r="X2321" i="17"/>
  <c r="Y2321" i="17"/>
  <c r="W2321" i="17" s="1"/>
  <c r="U2321" i="17"/>
  <c r="S2330" i="17" s="1"/>
  <c r="V2321" i="17"/>
  <c r="T2321" i="17" s="1"/>
  <c r="U2322" i="17" s="1"/>
  <c r="Y2322" i="17" l="1"/>
  <c r="W2322" i="17" s="1"/>
  <c r="X2322" i="17"/>
  <c r="AE2322" i="17"/>
  <c r="AC2322" i="17" s="1"/>
  <c r="AD2322" i="17"/>
  <c r="AH2322" i="17"/>
  <c r="AF2322" i="17" s="1"/>
  <c r="AG2322" i="17"/>
  <c r="AB2322" i="17"/>
  <c r="Z2322" i="17" s="1"/>
  <c r="AA2322" i="17"/>
  <c r="V2322" i="17"/>
  <c r="T2322" i="17" s="1"/>
  <c r="AB2323" i="17" l="1"/>
  <c r="Z2323" i="17" s="1"/>
  <c r="AA2323" i="17"/>
  <c r="AH2323" i="17"/>
  <c r="AF2323" i="17" s="1"/>
  <c r="AG2323" i="17"/>
  <c r="AD2323" i="17"/>
  <c r="AE2323" i="17"/>
  <c r="AC2323" i="17" s="1"/>
  <c r="X2323" i="17"/>
  <c r="Y2323" i="17"/>
  <c r="W2323" i="17" s="1"/>
  <c r="S2331" i="17"/>
  <c r="U2323" i="17"/>
  <c r="S2332" i="17" s="1"/>
  <c r="V2323" i="17"/>
  <c r="T2323" i="17" s="1"/>
  <c r="U2324" i="17" s="1"/>
  <c r="Y2324" i="17" l="1"/>
  <c r="W2324" i="17" s="1"/>
  <c r="X2324" i="17"/>
  <c r="AE2324" i="17"/>
  <c r="AC2324" i="17" s="1"/>
  <c r="AD2324" i="17"/>
  <c r="AH2324" i="17"/>
  <c r="AF2324" i="17" s="1"/>
  <c r="AG2324" i="17"/>
  <c r="AB2324" i="17"/>
  <c r="Z2324" i="17" s="1"/>
  <c r="AA2324" i="17"/>
  <c r="V2324" i="17"/>
  <c r="T2324" i="17" s="1"/>
  <c r="U2325" i="17" s="1"/>
  <c r="AB2325" i="17" l="1"/>
  <c r="Z2325" i="17" s="1"/>
  <c r="AA2325" i="17"/>
  <c r="AH2325" i="17"/>
  <c r="AF2325" i="17" s="1"/>
  <c r="AG2325" i="17"/>
  <c r="AD2325" i="17"/>
  <c r="AE2325" i="17"/>
  <c r="AC2325" i="17" s="1"/>
  <c r="X2325" i="17"/>
  <c r="Y2325" i="17"/>
  <c r="W2325" i="17" s="1"/>
  <c r="S2333" i="17"/>
  <c r="V2325" i="17"/>
  <c r="T2325" i="17" s="1"/>
  <c r="U2326" i="17" s="1"/>
  <c r="X2326" i="17" l="1"/>
  <c r="Y2326" i="17"/>
  <c r="W2326" i="17" s="1"/>
  <c r="AD2326" i="17"/>
  <c r="AE2326" i="17"/>
  <c r="AC2326" i="17" s="1"/>
  <c r="AG2326" i="17"/>
  <c r="AH2326" i="17"/>
  <c r="AF2326" i="17" s="1"/>
  <c r="AB2326" i="17"/>
  <c r="Z2326" i="17" s="1"/>
  <c r="AA2326" i="17"/>
  <c r="S2334" i="17"/>
  <c r="V2326" i="17"/>
  <c r="T2326" i="17" s="1"/>
  <c r="U2327" i="17" s="1"/>
  <c r="V2327" i="17" l="1"/>
  <c r="T2327" i="17" s="1"/>
  <c r="U2328" i="17" s="1"/>
  <c r="AB2327" i="17"/>
  <c r="Z2327" i="17" s="1"/>
  <c r="AA2327" i="17"/>
  <c r="AG2327" i="17"/>
  <c r="AH2327" i="17"/>
  <c r="AF2327" i="17" s="1"/>
  <c r="AE2327" i="17"/>
  <c r="AC2327" i="17" s="1"/>
  <c r="AD2327" i="17"/>
  <c r="X2327" i="17"/>
  <c r="Y2327" i="17"/>
  <c r="W2327" i="17" s="1"/>
  <c r="S2336" i="17"/>
  <c r="S2335" i="17"/>
  <c r="V2328" i="17"/>
  <c r="T2328" i="17" s="1"/>
  <c r="U2329" i="17" s="1"/>
  <c r="Y2328" i="17" l="1"/>
  <c r="W2328" i="17" s="1"/>
  <c r="X2328" i="17"/>
  <c r="AE2328" i="17"/>
  <c r="AC2328" i="17" s="1"/>
  <c r="AD2328" i="17"/>
  <c r="AH2328" i="17"/>
  <c r="AF2328" i="17" s="1"/>
  <c r="AG2328" i="17"/>
  <c r="AB2328" i="17"/>
  <c r="Z2328" i="17" s="1"/>
  <c r="AA2328" i="17"/>
  <c r="S2337" i="17"/>
  <c r="V2329" i="17"/>
  <c r="T2329" i="17" s="1"/>
  <c r="U2330" i="17" s="1"/>
  <c r="AB2329" i="17" l="1"/>
  <c r="Z2329" i="17" s="1"/>
  <c r="AA2329" i="17"/>
  <c r="AH2329" i="17"/>
  <c r="AF2329" i="17" s="1"/>
  <c r="AG2329" i="17"/>
  <c r="AD2329" i="17"/>
  <c r="AE2329" i="17"/>
  <c r="AC2329" i="17" s="1"/>
  <c r="Y2329" i="17"/>
  <c r="W2329" i="17" s="1"/>
  <c r="X2329" i="17"/>
  <c r="S2338" i="17"/>
  <c r="V2330" i="17"/>
  <c r="T2330" i="17" s="1"/>
  <c r="U2331" i="17" s="1"/>
  <c r="X2330" i="17" l="1"/>
  <c r="Y2330" i="17"/>
  <c r="W2330" i="17" s="1"/>
  <c r="AE2330" i="17"/>
  <c r="AC2330" i="17" s="1"/>
  <c r="AD2330" i="17"/>
  <c r="AH2330" i="17"/>
  <c r="AF2330" i="17" s="1"/>
  <c r="AG2330" i="17"/>
  <c r="AA2330" i="17"/>
  <c r="AB2330" i="17"/>
  <c r="Z2330" i="17" s="1"/>
  <c r="S2339" i="17"/>
  <c r="V2331" i="17"/>
  <c r="T2331" i="17" s="1"/>
  <c r="U2332" i="17" s="1"/>
  <c r="AB2331" i="17" l="1"/>
  <c r="Z2331" i="17" s="1"/>
  <c r="AA2331" i="17"/>
  <c r="AG2331" i="17"/>
  <c r="AH2331" i="17"/>
  <c r="AF2331" i="17" s="1"/>
  <c r="AE2331" i="17"/>
  <c r="AC2331" i="17" s="1"/>
  <c r="AD2331" i="17"/>
  <c r="Y2331" i="17"/>
  <c r="W2331" i="17" s="1"/>
  <c r="X2331" i="17"/>
  <c r="S2340" i="17"/>
  <c r="V2332" i="17"/>
  <c r="T2332" i="17" s="1"/>
  <c r="U2333" i="17" s="1"/>
  <c r="X2332" i="17" l="1"/>
  <c r="Y2332" i="17"/>
  <c r="W2332" i="17" s="1"/>
  <c r="AD2332" i="17"/>
  <c r="AE2332" i="17"/>
  <c r="AC2332" i="17" s="1"/>
  <c r="AH2332" i="17"/>
  <c r="AF2332" i="17" s="1"/>
  <c r="AG2332" i="17"/>
  <c r="AA2332" i="17"/>
  <c r="AB2332" i="17"/>
  <c r="Z2332" i="17" s="1"/>
  <c r="S2341" i="17"/>
  <c r="V2333" i="17"/>
  <c r="T2333" i="17" s="1"/>
  <c r="U2334" i="17" s="1"/>
  <c r="AB2333" i="17" l="1"/>
  <c r="Z2333" i="17" s="1"/>
  <c r="AA2333" i="17"/>
  <c r="AG2333" i="17"/>
  <c r="AH2333" i="17"/>
  <c r="AF2333" i="17" s="1"/>
  <c r="AD2333" i="17"/>
  <c r="AE2333" i="17"/>
  <c r="AC2333" i="17" s="1"/>
  <c r="X2333" i="17"/>
  <c r="Y2333" i="17"/>
  <c r="W2333" i="17" s="1"/>
  <c r="S2342" i="17"/>
  <c r="V2334" i="17"/>
  <c r="T2334" i="17" s="1"/>
  <c r="U2335" i="17" s="1"/>
  <c r="Y2334" i="17" l="1"/>
  <c r="W2334" i="17" s="1"/>
  <c r="X2334" i="17"/>
  <c r="AD2334" i="17"/>
  <c r="AE2334" i="17"/>
  <c r="AC2334" i="17" s="1"/>
  <c r="AG2334" i="17"/>
  <c r="AH2334" i="17"/>
  <c r="AF2334" i="17" s="1"/>
  <c r="AB2334" i="17"/>
  <c r="Z2334" i="17" s="1"/>
  <c r="AA2334" i="17"/>
  <c r="S2343" i="17"/>
  <c r="V2335" i="17"/>
  <c r="T2335" i="17" s="1"/>
  <c r="U2336" i="17" s="1"/>
  <c r="AB2335" i="17" l="1"/>
  <c r="Z2335" i="17" s="1"/>
  <c r="AA2335" i="17"/>
  <c r="AH2335" i="17"/>
  <c r="AF2335" i="17" s="1"/>
  <c r="AG2335" i="17"/>
  <c r="AE2335" i="17"/>
  <c r="AC2335" i="17" s="1"/>
  <c r="AD2335" i="17"/>
  <c r="X2335" i="17"/>
  <c r="Y2335" i="17"/>
  <c r="W2335" i="17" s="1"/>
  <c r="S2344" i="17"/>
  <c r="V2336" i="17"/>
  <c r="T2336" i="17" s="1"/>
  <c r="U2337" i="17" s="1"/>
  <c r="Y2336" i="17" l="1"/>
  <c r="W2336" i="17" s="1"/>
  <c r="X2336" i="17"/>
  <c r="AE2336" i="17"/>
  <c r="AC2336" i="17" s="1"/>
  <c r="AD2336" i="17"/>
  <c r="AH2336" i="17"/>
  <c r="AF2336" i="17" s="1"/>
  <c r="AG2336" i="17"/>
  <c r="AA2336" i="17"/>
  <c r="AB2336" i="17"/>
  <c r="Z2336" i="17" s="1"/>
  <c r="S2345" i="17"/>
  <c r="V2337" i="17"/>
  <c r="T2337" i="17" s="1"/>
  <c r="AB2337" i="17" l="1"/>
  <c r="Z2337" i="17" s="1"/>
  <c r="AA2337" i="17"/>
  <c r="AG2337" i="17"/>
  <c r="AH2337" i="17"/>
  <c r="AF2337" i="17" s="1"/>
  <c r="AD2337" i="17"/>
  <c r="AE2337" i="17"/>
  <c r="AC2337" i="17" s="1"/>
  <c r="X2337" i="17"/>
  <c r="Y2337" i="17"/>
  <c r="W2337" i="17" s="1"/>
  <c r="S2346" i="17"/>
  <c r="U2338" i="17"/>
  <c r="S2347" i="17" s="1"/>
  <c r="V2338" i="17"/>
  <c r="T2338" i="17" s="1"/>
  <c r="Y2338" i="17" l="1"/>
  <c r="W2338" i="17" s="1"/>
  <c r="X2338" i="17"/>
  <c r="AD2338" i="17"/>
  <c r="AE2338" i="17"/>
  <c r="AC2338" i="17" s="1"/>
  <c r="AG2338" i="17"/>
  <c r="AH2338" i="17"/>
  <c r="AF2338" i="17" s="1"/>
  <c r="AA2338" i="17"/>
  <c r="AB2338" i="17"/>
  <c r="Z2338" i="17" s="1"/>
  <c r="U2339" i="17"/>
  <c r="S2348" i="17" s="1"/>
  <c r="V2339" i="17"/>
  <c r="T2339" i="17" s="1"/>
  <c r="U2340" i="17" s="1"/>
  <c r="AE2339" i="17" l="1"/>
  <c r="AC2339" i="17" s="1"/>
  <c r="AD2339" i="17"/>
  <c r="AB2339" i="17"/>
  <c r="Z2339" i="17" s="1"/>
  <c r="AA2339" i="17"/>
  <c r="AH2339" i="17"/>
  <c r="AF2339" i="17" s="1"/>
  <c r="AG2339" i="17"/>
  <c r="X2339" i="17"/>
  <c r="Y2339" i="17"/>
  <c r="W2339" i="17" s="1"/>
  <c r="V2340" i="17"/>
  <c r="T2340" i="17" s="1"/>
  <c r="U2341" i="17" s="1"/>
  <c r="Y2340" i="17" l="1"/>
  <c r="W2340" i="17" s="1"/>
  <c r="X2340" i="17"/>
  <c r="AG2340" i="17"/>
  <c r="AH2340" i="17"/>
  <c r="AF2340" i="17" s="1"/>
  <c r="AB2340" i="17"/>
  <c r="Z2340" i="17" s="1"/>
  <c r="AA2340" i="17"/>
  <c r="AE2340" i="17"/>
  <c r="AC2340" i="17" s="1"/>
  <c r="AD2340" i="17"/>
  <c r="S2349" i="17"/>
  <c r="V2341" i="17"/>
  <c r="T2341" i="17" s="1"/>
  <c r="AE2341" i="17" l="1"/>
  <c r="AC2341" i="17" s="1"/>
  <c r="AD2341" i="17"/>
  <c r="AB2341" i="17"/>
  <c r="Z2341" i="17" s="1"/>
  <c r="AA2341" i="17"/>
  <c r="AH2341" i="17"/>
  <c r="AF2341" i="17" s="1"/>
  <c r="AG2341" i="17"/>
  <c r="Y2341" i="17"/>
  <c r="W2341" i="17" s="1"/>
  <c r="X2341" i="17"/>
  <c r="S2350" i="17"/>
  <c r="U2342" i="17"/>
  <c r="S2351" i="17" s="1"/>
  <c r="V2342" i="17"/>
  <c r="T2342" i="17" s="1"/>
  <c r="U2343" i="17" s="1"/>
  <c r="AH2342" i="17" l="1"/>
  <c r="AF2342" i="17" s="1"/>
  <c r="AG2342" i="17"/>
  <c r="Y2342" i="17"/>
  <c r="W2342" i="17" s="1"/>
  <c r="X2342" i="17"/>
  <c r="AA2342" i="17"/>
  <c r="AB2342" i="17"/>
  <c r="Z2342" i="17" s="1"/>
  <c r="AE2342" i="17"/>
  <c r="AC2342" i="17" s="1"/>
  <c r="AD2342" i="17"/>
  <c r="V2343" i="17"/>
  <c r="T2343" i="17" s="1"/>
  <c r="U2344" i="17" s="1"/>
  <c r="AB2343" i="17" l="1"/>
  <c r="Z2343" i="17" s="1"/>
  <c r="AA2343" i="17"/>
  <c r="AE2343" i="17"/>
  <c r="AC2343" i="17" s="1"/>
  <c r="AD2343" i="17"/>
  <c r="X2343" i="17"/>
  <c r="Y2343" i="17"/>
  <c r="W2343" i="17" s="1"/>
  <c r="AG2343" i="17"/>
  <c r="AH2343" i="17"/>
  <c r="AF2343" i="17" s="1"/>
  <c r="S2352" i="17"/>
  <c r="V2344" i="17"/>
  <c r="T2344" i="17" s="1"/>
  <c r="U2345" i="17" s="1"/>
  <c r="AG2344" i="17" l="1"/>
  <c r="AH2344" i="17"/>
  <c r="AF2344" i="17" s="1"/>
  <c r="Y2344" i="17"/>
  <c r="W2344" i="17" s="1"/>
  <c r="X2344" i="17"/>
  <c r="AE2344" i="17"/>
  <c r="AC2344" i="17" s="1"/>
  <c r="AD2344" i="17"/>
  <c r="AB2344" i="17"/>
  <c r="Z2344" i="17" s="1"/>
  <c r="AA2344" i="17"/>
  <c r="S2353" i="17"/>
  <c r="V2345" i="17"/>
  <c r="T2345" i="17" s="1"/>
  <c r="U2346" i="17" s="1"/>
  <c r="AB2345" i="17" l="1"/>
  <c r="Z2345" i="17" s="1"/>
  <c r="AA2345" i="17"/>
  <c r="AE2345" i="17"/>
  <c r="AC2345" i="17" s="1"/>
  <c r="AD2345" i="17"/>
  <c r="Y2345" i="17"/>
  <c r="W2345" i="17" s="1"/>
  <c r="X2345" i="17"/>
  <c r="AH2345" i="17"/>
  <c r="AF2345" i="17" s="1"/>
  <c r="AG2345" i="17"/>
  <c r="S2354" i="17"/>
  <c r="V2346" i="17"/>
  <c r="T2346" i="17" s="1"/>
  <c r="U2347" i="17" s="1"/>
  <c r="AH2346" i="17" l="1"/>
  <c r="AF2346" i="17" s="1"/>
  <c r="AG2346" i="17"/>
  <c r="Y2346" i="17"/>
  <c r="W2346" i="17" s="1"/>
  <c r="X2346" i="17"/>
  <c r="AE2346" i="17"/>
  <c r="AC2346" i="17" s="1"/>
  <c r="AD2346" i="17"/>
  <c r="AA2346" i="17"/>
  <c r="AB2346" i="17"/>
  <c r="Z2346" i="17" s="1"/>
  <c r="S2355" i="17"/>
  <c r="V2347" i="17"/>
  <c r="T2347" i="17" s="1"/>
  <c r="U2348" i="17" s="1"/>
  <c r="AB2347" i="17" l="1"/>
  <c r="Z2347" i="17" s="1"/>
  <c r="AA2347" i="17"/>
  <c r="AD2347" i="17"/>
  <c r="AE2347" i="17"/>
  <c r="AC2347" i="17" s="1"/>
  <c r="Y2347" i="17"/>
  <c r="W2347" i="17" s="1"/>
  <c r="X2347" i="17"/>
  <c r="AH2347" i="17"/>
  <c r="AF2347" i="17" s="1"/>
  <c r="AG2347" i="17"/>
  <c r="S2356" i="17"/>
  <c r="V2348" i="17"/>
  <c r="T2348" i="17" s="1"/>
  <c r="U2349" i="17" s="1"/>
  <c r="AH2348" i="17" l="1"/>
  <c r="AF2348" i="17" s="1"/>
  <c r="AG2348" i="17"/>
  <c r="Y2348" i="17"/>
  <c r="W2348" i="17" s="1"/>
  <c r="X2348" i="17"/>
  <c r="AE2348" i="17"/>
  <c r="AC2348" i="17" s="1"/>
  <c r="AD2348" i="17"/>
  <c r="AA2348" i="17"/>
  <c r="AB2348" i="17"/>
  <c r="Z2348" i="17" s="1"/>
  <c r="S2357" i="17"/>
  <c r="V2349" i="17"/>
  <c r="T2349" i="17" s="1"/>
  <c r="U2350" i="17" s="1"/>
  <c r="AB2349" i="17" l="1"/>
  <c r="Z2349" i="17" s="1"/>
  <c r="AA2349" i="17"/>
  <c r="AE2349" i="17"/>
  <c r="AC2349" i="17" s="1"/>
  <c r="AD2349" i="17"/>
  <c r="Y2349" i="17"/>
  <c r="W2349" i="17" s="1"/>
  <c r="X2349" i="17"/>
  <c r="AH2349" i="17"/>
  <c r="AF2349" i="17" s="1"/>
  <c r="AG2349" i="17"/>
  <c r="S2358" i="17"/>
  <c r="V2350" i="17"/>
  <c r="T2350" i="17" s="1"/>
  <c r="U2351" i="17" s="1"/>
  <c r="AG2350" i="17" l="1"/>
  <c r="AH2350" i="17"/>
  <c r="AF2350" i="17" s="1"/>
  <c r="Y2350" i="17"/>
  <c r="W2350" i="17" s="1"/>
  <c r="X2350" i="17"/>
  <c r="AD2350" i="17"/>
  <c r="AE2350" i="17"/>
  <c r="AC2350" i="17" s="1"/>
  <c r="AA2350" i="17"/>
  <c r="AB2350" i="17"/>
  <c r="Z2350" i="17" s="1"/>
  <c r="S2359" i="17"/>
  <c r="V2351" i="17"/>
  <c r="T2351" i="17" s="1"/>
  <c r="U2352" i="17" s="1"/>
  <c r="AB2351" i="17" l="1"/>
  <c r="Z2351" i="17" s="1"/>
  <c r="AA2351" i="17"/>
  <c r="AE2351" i="17"/>
  <c r="AC2351" i="17" s="1"/>
  <c r="AD2351" i="17"/>
  <c r="X2351" i="17"/>
  <c r="Y2351" i="17"/>
  <c r="W2351" i="17" s="1"/>
  <c r="AH2351" i="17"/>
  <c r="AF2351" i="17" s="1"/>
  <c r="AG2351" i="17"/>
  <c r="S2360" i="17"/>
  <c r="V2352" i="17"/>
  <c r="T2352" i="17" s="1"/>
  <c r="U2353" i="17" s="1"/>
  <c r="AG2352" i="17" l="1"/>
  <c r="AH2352" i="17"/>
  <c r="AF2352" i="17" s="1"/>
  <c r="Y2352" i="17"/>
  <c r="W2352" i="17" s="1"/>
  <c r="X2352" i="17"/>
  <c r="AE2352" i="17"/>
  <c r="AC2352" i="17" s="1"/>
  <c r="AD2352" i="17"/>
  <c r="AA2352" i="17"/>
  <c r="AB2352" i="17"/>
  <c r="Z2352" i="17" s="1"/>
  <c r="S2361" i="17"/>
  <c r="V2353" i="17"/>
  <c r="T2353" i="17" s="1"/>
  <c r="U2354" i="17" s="1"/>
  <c r="AB2353" i="17" l="1"/>
  <c r="Z2353" i="17" s="1"/>
  <c r="AA2353" i="17"/>
  <c r="AE2353" i="17"/>
  <c r="AC2353" i="17" s="1"/>
  <c r="AD2353" i="17"/>
  <c r="Y2353" i="17"/>
  <c r="W2353" i="17" s="1"/>
  <c r="X2353" i="17"/>
  <c r="AG2353" i="17"/>
  <c r="AH2353" i="17"/>
  <c r="AF2353" i="17" s="1"/>
  <c r="S2362" i="17"/>
  <c r="V2354" i="17"/>
  <c r="T2354" i="17" s="1"/>
  <c r="U2355" i="17" s="1"/>
  <c r="AG2354" i="17" l="1"/>
  <c r="AH2354" i="17"/>
  <c r="AF2354" i="17" s="1"/>
  <c r="Y2354" i="17"/>
  <c r="W2354" i="17" s="1"/>
  <c r="X2354" i="17"/>
  <c r="AE2354" i="17"/>
  <c r="AC2354" i="17" s="1"/>
  <c r="AD2354" i="17"/>
  <c r="AA2354" i="17"/>
  <c r="AB2354" i="17"/>
  <c r="Z2354" i="17" s="1"/>
  <c r="S2363" i="17"/>
  <c r="V2355" i="17"/>
  <c r="T2355" i="17" s="1"/>
  <c r="U2356" i="17" s="1"/>
  <c r="AB2355" i="17" l="1"/>
  <c r="Z2355" i="17" s="1"/>
  <c r="AA2355" i="17"/>
  <c r="AE2355" i="17"/>
  <c r="AC2355" i="17" s="1"/>
  <c r="AD2355" i="17"/>
  <c r="Y2355" i="17"/>
  <c r="W2355" i="17" s="1"/>
  <c r="X2355" i="17"/>
  <c r="AH2355" i="17"/>
  <c r="AF2355" i="17" s="1"/>
  <c r="AG2355" i="17"/>
  <c r="S2364" i="17"/>
  <c r="V2356" i="17"/>
  <c r="T2356" i="17" s="1"/>
  <c r="U2357" i="17" s="1"/>
  <c r="AG2356" i="17" l="1"/>
  <c r="AH2356" i="17"/>
  <c r="AF2356" i="17" s="1"/>
  <c r="Y2356" i="17"/>
  <c r="W2356" i="17" s="1"/>
  <c r="X2356" i="17"/>
  <c r="AE2356" i="17"/>
  <c r="AC2356" i="17" s="1"/>
  <c r="AD2356" i="17"/>
  <c r="AA2356" i="17"/>
  <c r="AB2356" i="17"/>
  <c r="Z2356" i="17" s="1"/>
  <c r="S2365" i="17"/>
  <c r="V2357" i="17"/>
  <c r="T2357" i="17" s="1"/>
  <c r="AB2357" i="17" l="1"/>
  <c r="Z2357" i="17" s="1"/>
  <c r="AA2357" i="17"/>
  <c r="AE2357" i="17"/>
  <c r="AC2357" i="17" s="1"/>
  <c r="AD2357" i="17"/>
  <c r="Y2357" i="17"/>
  <c r="W2357" i="17" s="1"/>
  <c r="X2357" i="17"/>
  <c r="AH2357" i="17"/>
  <c r="AF2357" i="17" s="1"/>
  <c r="AG2357" i="17"/>
  <c r="S2366" i="17"/>
  <c r="U2358" i="17"/>
  <c r="V2358" i="17"/>
  <c r="T2358" i="17" s="1"/>
  <c r="U2359" i="17" s="1"/>
  <c r="AG2358" i="17" l="1"/>
  <c r="AH2358" i="17"/>
  <c r="AF2358" i="17" s="1"/>
  <c r="Y2358" i="17"/>
  <c r="W2358" i="17" s="1"/>
  <c r="X2358" i="17"/>
  <c r="AE2358" i="17"/>
  <c r="AC2358" i="17" s="1"/>
  <c r="AD2358" i="17"/>
  <c r="AA2358" i="17"/>
  <c r="AB2358" i="17"/>
  <c r="Z2358" i="17" s="1"/>
  <c r="S2367" i="17"/>
  <c r="V2359" i="17"/>
  <c r="T2359" i="17" s="1"/>
  <c r="U2360" i="17" s="1"/>
  <c r="AB2359" i="17" l="1"/>
  <c r="Z2359" i="17" s="1"/>
  <c r="AA2359" i="17"/>
  <c r="AE2359" i="17"/>
  <c r="AC2359" i="17" s="1"/>
  <c r="AD2359" i="17"/>
  <c r="X2359" i="17"/>
  <c r="Y2359" i="17"/>
  <c r="W2359" i="17" s="1"/>
  <c r="AH2359" i="17"/>
  <c r="AF2359" i="17" s="1"/>
  <c r="AG2359" i="17"/>
  <c r="S2368" i="17"/>
  <c r="V2360" i="17"/>
  <c r="T2360" i="17" s="1"/>
  <c r="U2361" i="17" s="1"/>
  <c r="Y2360" i="17" l="1"/>
  <c r="W2360" i="17" s="1"/>
  <c r="X2360" i="17"/>
  <c r="AG2360" i="17"/>
  <c r="AH2360" i="17"/>
  <c r="AF2360" i="17" s="1"/>
  <c r="AE2360" i="17"/>
  <c r="AC2360" i="17" s="1"/>
  <c r="AD2360" i="17"/>
  <c r="AA2360" i="17"/>
  <c r="AB2360" i="17"/>
  <c r="Z2360" i="17" s="1"/>
  <c r="S2369" i="17"/>
  <c r="V2361" i="17"/>
  <c r="T2361" i="17" s="1"/>
  <c r="U2362" i="17" s="1"/>
  <c r="AB2361" i="17" l="1"/>
  <c r="Z2361" i="17" s="1"/>
  <c r="AA2361" i="17"/>
  <c r="AE2361" i="17"/>
  <c r="AC2361" i="17" s="1"/>
  <c r="AD2361" i="17"/>
  <c r="AH2361" i="17"/>
  <c r="AF2361" i="17" s="1"/>
  <c r="AG2361" i="17"/>
  <c r="X2361" i="17"/>
  <c r="Y2361" i="17"/>
  <c r="W2361" i="17" s="1"/>
  <c r="S2370" i="17"/>
  <c r="V2362" i="17"/>
  <c r="T2362" i="17" s="1"/>
  <c r="U2363" i="17" s="1"/>
  <c r="X2362" i="17" l="1"/>
  <c r="Y2362" i="17"/>
  <c r="W2362" i="17" s="1"/>
  <c r="AG2362" i="17"/>
  <c r="AH2362" i="17"/>
  <c r="AF2362" i="17" s="1"/>
  <c r="AE2362" i="17"/>
  <c r="AC2362" i="17" s="1"/>
  <c r="AD2362" i="17"/>
  <c r="AA2362" i="17"/>
  <c r="AB2362" i="17"/>
  <c r="Z2362" i="17" s="1"/>
  <c r="S2371" i="17"/>
  <c r="V2363" i="17"/>
  <c r="T2363" i="17" s="1"/>
  <c r="AB2363" i="17" l="1"/>
  <c r="Z2363" i="17" s="1"/>
  <c r="AA2363" i="17"/>
  <c r="AE2363" i="17"/>
  <c r="AC2363" i="17" s="1"/>
  <c r="AD2363" i="17"/>
  <c r="AH2363" i="17"/>
  <c r="AF2363" i="17" s="1"/>
  <c r="AG2363" i="17"/>
  <c r="Y2363" i="17"/>
  <c r="W2363" i="17" s="1"/>
  <c r="X2363" i="17"/>
  <c r="S2372" i="17"/>
  <c r="U2364" i="17"/>
  <c r="V2364" i="17"/>
  <c r="T2364" i="17" s="1"/>
  <c r="U2365" i="17" s="1"/>
  <c r="Y2364" i="17" l="1"/>
  <c r="W2364" i="17" s="1"/>
  <c r="X2364" i="17"/>
  <c r="AG2364" i="17"/>
  <c r="AH2364" i="17"/>
  <c r="AF2364" i="17" s="1"/>
  <c r="AE2364" i="17"/>
  <c r="AC2364" i="17" s="1"/>
  <c r="AD2364" i="17"/>
  <c r="AA2364" i="17"/>
  <c r="AB2364" i="17"/>
  <c r="Z2364" i="17" s="1"/>
  <c r="S2373" i="17"/>
  <c r="V2365" i="17"/>
  <c r="T2365" i="17" s="1"/>
  <c r="U2366" i="17" s="1"/>
  <c r="AB2365" i="17" l="1"/>
  <c r="Z2365" i="17" s="1"/>
  <c r="AA2365" i="17"/>
  <c r="AE2365" i="17"/>
  <c r="AC2365" i="17" s="1"/>
  <c r="AD2365" i="17"/>
  <c r="AG2365" i="17"/>
  <c r="AH2365" i="17"/>
  <c r="AF2365" i="17" s="1"/>
  <c r="Y2365" i="17"/>
  <c r="W2365" i="17" s="1"/>
  <c r="X2365" i="17"/>
  <c r="S2374" i="17"/>
  <c r="V2366" i="17"/>
  <c r="T2366" i="17" s="1"/>
  <c r="U2367" i="17" s="1"/>
  <c r="Y2366" i="17" l="1"/>
  <c r="W2366" i="17" s="1"/>
  <c r="X2366" i="17"/>
  <c r="AG2366" i="17"/>
  <c r="AH2366" i="17"/>
  <c r="AF2366" i="17" s="1"/>
  <c r="AE2366" i="17"/>
  <c r="AC2366" i="17" s="1"/>
  <c r="AD2366" i="17"/>
  <c r="AA2366" i="17"/>
  <c r="AB2366" i="17"/>
  <c r="Z2366" i="17" s="1"/>
  <c r="S2375" i="17"/>
  <c r="V2367" i="17"/>
  <c r="T2367" i="17" s="1"/>
  <c r="U2368" i="17" s="1"/>
  <c r="AB2367" i="17" l="1"/>
  <c r="Z2367" i="17" s="1"/>
  <c r="AA2367" i="17"/>
  <c r="AE2367" i="17"/>
  <c r="AC2367" i="17" s="1"/>
  <c r="AD2367" i="17"/>
  <c r="AG2367" i="17"/>
  <c r="AH2367" i="17"/>
  <c r="AF2367" i="17" s="1"/>
  <c r="Y2367" i="17"/>
  <c r="W2367" i="17" s="1"/>
  <c r="X2367" i="17"/>
  <c r="S2376" i="17"/>
  <c r="V2368" i="17"/>
  <c r="T2368" i="17" s="1"/>
  <c r="U2369" i="17" s="1"/>
  <c r="AG2368" i="17" l="1"/>
  <c r="AH2368" i="17"/>
  <c r="AF2368" i="17" s="1"/>
  <c r="Y2368" i="17"/>
  <c r="W2368" i="17" s="1"/>
  <c r="X2368" i="17"/>
  <c r="AE2368" i="17"/>
  <c r="AC2368" i="17" s="1"/>
  <c r="AD2368" i="17"/>
  <c r="AA2368" i="17"/>
  <c r="AB2368" i="17"/>
  <c r="Z2368" i="17" s="1"/>
  <c r="S2377" i="17"/>
  <c r="V2369" i="17"/>
  <c r="T2369" i="17" s="1"/>
  <c r="U2370" i="17" s="1"/>
  <c r="AB2369" i="17" l="1"/>
  <c r="Z2369" i="17" s="1"/>
  <c r="AA2369" i="17"/>
  <c r="AE2369" i="17"/>
  <c r="AC2369" i="17" s="1"/>
  <c r="AD2369" i="17"/>
  <c r="X2369" i="17"/>
  <c r="Y2369" i="17"/>
  <c r="W2369" i="17" s="1"/>
  <c r="AH2369" i="17"/>
  <c r="AF2369" i="17" s="1"/>
  <c r="AG2369" i="17"/>
  <c r="S2378" i="17"/>
  <c r="V2370" i="17"/>
  <c r="T2370" i="17" s="1"/>
  <c r="U2371" i="17" s="1"/>
  <c r="AG2370" i="17" l="1"/>
  <c r="AH2370" i="17"/>
  <c r="AF2370" i="17" s="1"/>
  <c r="Y2370" i="17"/>
  <c r="W2370" i="17" s="1"/>
  <c r="X2370" i="17"/>
  <c r="AD2370" i="17"/>
  <c r="AE2370" i="17"/>
  <c r="AC2370" i="17" s="1"/>
  <c r="AA2370" i="17"/>
  <c r="AB2370" i="17"/>
  <c r="Z2370" i="17" s="1"/>
  <c r="S2379" i="17"/>
  <c r="V2371" i="17"/>
  <c r="T2371" i="17" s="1"/>
  <c r="U2372" i="17" s="1"/>
  <c r="AB2371" i="17" l="1"/>
  <c r="Z2371" i="17" s="1"/>
  <c r="AA2371" i="17"/>
  <c r="AE2371" i="17"/>
  <c r="AC2371" i="17" s="1"/>
  <c r="AD2371" i="17"/>
  <c r="Y2371" i="17"/>
  <c r="W2371" i="17" s="1"/>
  <c r="X2371" i="17"/>
  <c r="AH2371" i="17"/>
  <c r="AF2371" i="17" s="1"/>
  <c r="AG2371" i="17"/>
  <c r="S2380" i="17"/>
  <c r="V2372" i="17"/>
  <c r="T2372" i="17" s="1"/>
  <c r="AH2372" i="17" l="1"/>
  <c r="AF2372" i="17" s="1"/>
  <c r="AG2372" i="17"/>
  <c r="Y2372" i="17"/>
  <c r="W2372" i="17" s="1"/>
  <c r="X2372" i="17"/>
  <c r="AE2372" i="17"/>
  <c r="AC2372" i="17" s="1"/>
  <c r="AD2372" i="17"/>
  <c r="AA2372" i="17"/>
  <c r="AB2372" i="17"/>
  <c r="Z2372" i="17" s="1"/>
  <c r="S2381" i="17"/>
  <c r="U2373" i="17"/>
  <c r="S2382" i="17" s="1"/>
  <c r="V2373" i="17"/>
  <c r="T2373" i="17" s="1"/>
  <c r="U2374" i="17" s="1"/>
  <c r="AB2373" i="17" l="1"/>
  <c r="Z2373" i="17" s="1"/>
  <c r="AA2373" i="17"/>
  <c r="AE2373" i="17"/>
  <c r="AC2373" i="17" s="1"/>
  <c r="AD2373" i="17"/>
  <c r="X2373" i="17"/>
  <c r="Y2373" i="17"/>
  <c r="W2373" i="17" s="1"/>
  <c r="AH2373" i="17"/>
  <c r="AF2373" i="17" s="1"/>
  <c r="AG2373" i="17"/>
  <c r="V2374" i="17"/>
  <c r="T2374" i="17" s="1"/>
  <c r="U2375" i="17" s="1"/>
  <c r="AG2374" i="17" l="1"/>
  <c r="AH2374" i="17"/>
  <c r="AF2374" i="17" s="1"/>
  <c r="Y2374" i="17"/>
  <c r="W2374" i="17" s="1"/>
  <c r="X2374" i="17"/>
  <c r="AD2374" i="17"/>
  <c r="AE2374" i="17"/>
  <c r="AC2374" i="17" s="1"/>
  <c r="AA2374" i="17"/>
  <c r="AB2374" i="17"/>
  <c r="Z2374" i="17" s="1"/>
  <c r="S2383" i="17"/>
  <c r="V2375" i="17"/>
  <c r="T2375" i="17" s="1"/>
  <c r="U2376" i="17" s="1"/>
  <c r="AB2375" i="17" l="1"/>
  <c r="Z2375" i="17" s="1"/>
  <c r="AA2375" i="17"/>
  <c r="AE2375" i="17"/>
  <c r="AC2375" i="17" s="1"/>
  <c r="AD2375" i="17"/>
  <c r="Y2375" i="17"/>
  <c r="W2375" i="17" s="1"/>
  <c r="X2375" i="17"/>
  <c r="AG2375" i="17"/>
  <c r="AH2375" i="17"/>
  <c r="AF2375" i="17" s="1"/>
  <c r="S2384" i="17"/>
  <c r="V2376" i="17"/>
  <c r="T2376" i="17" s="1"/>
  <c r="U2377" i="17" s="1"/>
  <c r="AG2376" i="17" l="1"/>
  <c r="AH2376" i="17"/>
  <c r="AF2376" i="17" s="1"/>
  <c r="Y2376" i="17"/>
  <c r="W2376" i="17" s="1"/>
  <c r="X2376" i="17"/>
  <c r="AD2376" i="17"/>
  <c r="AE2376" i="17"/>
  <c r="AC2376" i="17" s="1"/>
  <c r="AA2376" i="17"/>
  <c r="AB2376" i="17"/>
  <c r="Z2376" i="17" s="1"/>
  <c r="S2385" i="17"/>
  <c r="V2377" i="17"/>
  <c r="T2377" i="17" s="1"/>
  <c r="U2378" i="17" s="1"/>
  <c r="AB2377" i="17" l="1"/>
  <c r="Z2377" i="17" s="1"/>
  <c r="AA2377" i="17"/>
  <c r="AD2377" i="17"/>
  <c r="AE2377" i="17"/>
  <c r="AC2377" i="17" s="1"/>
  <c r="Y2377" i="17"/>
  <c r="W2377" i="17" s="1"/>
  <c r="X2377" i="17"/>
  <c r="AH2377" i="17"/>
  <c r="AF2377" i="17" s="1"/>
  <c r="AG2377" i="17"/>
  <c r="S2386" i="17"/>
  <c r="V2378" i="17"/>
  <c r="T2378" i="17" s="1"/>
  <c r="U2379" i="17" s="1"/>
  <c r="AH2378" i="17" l="1"/>
  <c r="AF2378" i="17" s="1"/>
  <c r="AG2378" i="17"/>
  <c r="Y2378" i="17"/>
  <c r="W2378" i="17" s="1"/>
  <c r="X2378" i="17"/>
  <c r="AD2378" i="17"/>
  <c r="AE2378" i="17"/>
  <c r="AC2378" i="17" s="1"/>
  <c r="AA2378" i="17"/>
  <c r="AB2378" i="17"/>
  <c r="Z2378" i="17" s="1"/>
  <c r="S2387" i="17"/>
  <c r="V2379" i="17"/>
  <c r="T2379" i="17" s="1"/>
  <c r="U2380" i="17" s="1"/>
  <c r="AE2379" i="17" l="1"/>
  <c r="AC2379" i="17" s="1"/>
  <c r="AD2379" i="17"/>
  <c r="AB2379" i="17"/>
  <c r="Z2379" i="17" s="1"/>
  <c r="AA2379" i="17"/>
  <c r="Y2379" i="17"/>
  <c r="W2379" i="17" s="1"/>
  <c r="X2379" i="17"/>
  <c r="AH2379" i="17"/>
  <c r="AF2379" i="17" s="1"/>
  <c r="AG2379" i="17"/>
  <c r="S2388" i="17"/>
  <c r="V2380" i="17"/>
  <c r="T2380" i="17" s="1"/>
  <c r="U2381" i="17" s="1"/>
  <c r="AG2380" i="17" l="1"/>
  <c r="AH2380" i="17"/>
  <c r="AF2380" i="17" s="1"/>
  <c r="Y2380" i="17"/>
  <c r="W2380" i="17" s="1"/>
  <c r="X2380" i="17"/>
  <c r="AB2380" i="17"/>
  <c r="Z2380" i="17" s="1"/>
  <c r="AA2380" i="17"/>
  <c r="AD2380" i="17"/>
  <c r="AE2380" i="17"/>
  <c r="AC2380" i="17" s="1"/>
  <c r="S2389" i="17"/>
  <c r="V2381" i="17"/>
  <c r="T2381" i="17" s="1"/>
  <c r="U2382" i="17" s="1"/>
  <c r="AE2381" i="17" l="1"/>
  <c r="AC2381" i="17" s="1"/>
  <c r="AD2381" i="17"/>
  <c r="AB2381" i="17"/>
  <c r="Z2381" i="17" s="1"/>
  <c r="AA2381" i="17"/>
  <c r="X2381" i="17"/>
  <c r="Y2381" i="17"/>
  <c r="W2381" i="17" s="1"/>
  <c r="AH2381" i="17"/>
  <c r="AF2381" i="17" s="1"/>
  <c r="AG2381" i="17"/>
  <c r="S2390" i="17"/>
  <c r="V2382" i="17"/>
  <c r="T2382" i="17" s="1"/>
  <c r="U2383" i="17" s="1"/>
  <c r="AH2382" i="17" l="1"/>
  <c r="AF2382" i="17" s="1"/>
  <c r="AG2382" i="17"/>
  <c r="Y2382" i="17"/>
  <c r="W2382" i="17" s="1"/>
  <c r="X2382" i="17"/>
  <c r="AA2382" i="17"/>
  <c r="AB2382" i="17"/>
  <c r="Z2382" i="17" s="1"/>
  <c r="AE2382" i="17"/>
  <c r="AC2382" i="17" s="1"/>
  <c r="AD2382" i="17"/>
  <c r="S2391" i="17"/>
  <c r="V2383" i="17"/>
  <c r="T2383" i="17" s="1"/>
  <c r="U2384" i="17" s="1"/>
  <c r="AD2383" i="17" l="1"/>
  <c r="AE2383" i="17"/>
  <c r="AC2383" i="17" s="1"/>
  <c r="AB2383" i="17"/>
  <c r="Z2383" i="17" s="1"/>
  <c r="AA2383" i="17"/>
  <c r="X2383" i="17"/>
  <c r="Y2383" i="17"/>
  <c r="W2383" i="17" s="1"/>
  <c r="AH2383" i="17"/>
  <c r="AF2383" i="17" s="1"/>
  <c r="AG2383" i="17"/>
  <c r="S2392" i="17"/>
  <c r="V2384" i="17"/>
  <c r="T2384" i="17" s="1"/>
  <c r="Y2384" i="17" l="1"/>
  <c r="W2384" i="17" s="1"/>
  <c r="X2384" i="17"/>
  <c r="AG2384" i="17"/>
  <c r="AH2384" i="17"/>
  <c r="AF2384" i="17" s="1"/>
  <c r="AA2384" i="17"/>
  <c r="AB2384" i="17"/>
  <c r="Z2384" i="17" s="1"/>
  <c r="AE2384" i="17"/>
  <c r="AC2384" i="17" s="1"/>
  <c r="AD2384" i="17"/>
  <c r="S2393" i="17"/>
  <c r="U2385" i="17"/>
  <c r="S2394" i="17" s="1"/>
  <c r="V2385" i="17"/>
  <c r="T2385" i="17" s="1"/>
  <c r="AB2385" i="17" l="1"/>
  <c r="Z2385" i="17" s="1"/>
  <c r="AA2385" i="17"/>
  <c r="AE2385" i="17"/>
  <c r="AC2385" i="17" s="1"/>
  <c r="AD2385" i="17"/>
  <c r="AH2385" i="17"/>
  <c r="AF2385" i="17" s="1"/>
  <c r="AG2385" i="17"/>
  <c r="X2385" i="17"/>
  <c r="Y2385" i="17"/>
  <c r="W2385" i="17" s="1"/>
  <c r="U2386" i="17"/>
  <c r="S2395" i="17" s="1"/>
  <c r="V2386" i="17"/>
  <c r="T2386" i="17" s="1"/>
  <c r="U2387" i="17" s="1"/>
  <c r="Y2386" i="17" l="1"/>
  <c r="W2386" i="17" s="1"/>
  <c r="X2386" i="17"/>
  <c r="AG2386" i="17"/>
  <c r="AH2386" i="17"/>
  <c r="AF2386" i="17" s="1"/>
  <c r="AE2386" i="17"/>
  <c r="AC2386" i="17" s="1"/>
  <c r="AD2386" i="17"/>
  <c r="AB2386" i="17"/>
  <c r="Z2386" i="17" s="1"/>
  <c r="AA2386" i="17"/>
  <c r="V2387" i="17"/>
  <c r="T2387" i="17" s="1"/>
  <c r="AB2387" i="17" l="1"/>
  <c r="Z2387" i="17" s="1"/>
  <c r="AA2387" i="17"/>
  <c r="AE2387" i="17"/>
  <c r="AC2387" i="17" s="1"/>
  <c r="AD2387" i="17"/>
  <c r="AG2387" i="17"/>
  <c r="AH2387" i="17"/>
  <c r="AF2387" i="17" s="1"/>
  <c r="Y2387" i="17"/>
  <c r="W2387" i="17" s="1"/>
  <c r="X2387" i="17"/>
  <c r="S2396" i="17"/>
  <c r="U2388" i="17"/>
  <c r="S2397" i="17" s="1"/>
  <c r="V2388" i="17"/>
  <c r="T2388" i="17" s="1"/>
  <c r="U2389" i="17" s="1"/>
  <c r="Y2388" i="17" l="1"/>
  <c r="W2388" i="17" s="1"/>
  <c r="X2388" i="17"/>
  <c r="AG2388" i="17"/>
  <c r="AH2388" i="17"/>
  <c r="AF2388" i="17" s="1"/>
  <c r="AD2388" i="17"/>
  <c r="AE2388" i="17"/>
  <c r="AC2388" i="17" s="1"/>
  <c r="AB2388" i="17"/>
  <c r="Z2388" i="17" s="1"/>
  <c r="AA2388" i="17"/>
  <c r="V2389" i="17"/>
  <c r="T2389" i="17" s="1"/>
  <c r="U2390" i="17" s="1"/>
  <c r="AE2389" i="17" l="1"/>
  <c r="AC2389" i="17" s="1"/>
  <c r="AD2389" i="17"/>
  <c r="AB2389" i="17"/>
  <c r="Z2389" i="17" s="1"/>
  <c r="AA2389" i="17"/>
  <c r="AH2389" i="17"/>
  <c r="AF2389" i="17" s="1"/>
  <c r="AG2389" i="17"/>
  <c r="X2389" i="17"/>
  <c r="Y2389" i="17"/>
  <c r="W2389" i="17" s="1"/>
  <c r="S2398" i="17"/>
  <c r="V2390" i="17"/>
  <c r="T2390" i="17" s="1"/>
  <c r="U2391" i="17" s="1"/>
  <c r="Y2390" i="17" l="1"/>
  <c r="W2390" i="17" s="1"/>
  <c r="X2390" i="17"/>
  <c r="AG2390" i="17"/>
  <c r="AH2390" i="17"/>
  <c r="AF2390" i="17" s="1"/>
  <c r="AB2390" i="17"/>
  <c r="Z2390" i="17" s="1"/>
  <c r="AA2390" i="17"/>
  <c r="AE2390" i="17"/>
  <c r="AC2390" i="17" s="1"/>
  <c r="AD2390" i="17"/>
  <c r="S2399" i="17"/>
  <c r="V2391" i="17"/>
  <c r="T2391" i="17" s="1"/>
  <c r="U2392" i="17" s="1"/>
  <c r="AD2391" i="17" l="1"/>
  <c r="AE2391" i="17"/>
  <c r="AC2391" i="17" s="1"/>
  <c r="AB2391" i="17"/>
  <c r="Z2391" i="17" s="1"/>
  <c r="AA2391" i="17"/>
  <c r="AG2391" i="17"/>
  <c r="AH2391" i="17"/>
  <c r="AF2391" i="17" s="1"/>
  <c r="X2391" i="17"/>
  <c r="Y2391" i="17"/>
  <c r="W2391" i="17" s="1"/>
  <c r="S2400" i="17"/>
  <c r="V2392" i="17"/>
  <c r="T2392" i="17" s="1"/>
  <c r="Y2392" i="17" l="1"/>
  <c r="W2392" i="17" s="1"/>
  <c r="X2392" i="17"/>
  <c r="AG2392" i="17"/>
  <c r="AH2392" i="17"/>
  <c r="AF2392" i="17" s="1"/>
  <c r="AA2392" i="17"/>
  <c r="AB2392" i="17"/>
  <c r="Z2392" i="17" s="1"/>
  <c r="AE2392" i="17"/>
  <c r="AC2392" i="17" s="1"/>
  <c r="AD2392" i="17"/>
  <c r="S2401" i="17"/>
  <c r="U2393" i="17"/>
  <c r="S2402" i="17" s="1"/>
  <c r="V2393" i="17"/>
  <c r="T2393" i="17" s="1"/>
  <c r="AE2393" i="17" l="1"/>
  <c r="AC2393" i="17" s="1"/>
  <c r="AD2393" i="17"/>
  <c r="AB2393" i="17"/>
  <c r="Z2393" i="17" s="1"/>
  <c r="AA2393" i="17"/>
  <c r="AH2393" i="17"/>
  <c r="AF2393" i="17" s="1"/>
  <c r="AG2393" i="17"/>
  <c r="X2393" i="17"/>
  <c r="Y2393" i="17"/>
  <c r="W2393" i="17" s="1"/>
  <c r="U2394" i="17"/>
  <c r="V2394" i="17"/>
  <c r="T2394" i="17" s="1"/>
  <c r="U2395" i="17" s="1"/>
  <c r="Y2394" i="17" l="1"/>
  <c r="W2394" i="17" s="1"/>
  <c r="X2394" i="17"/>
  <c r="AH2394" i="17"/>
  <c r="AF2394" i="17" s="1"/>
  <c r="AG2394" i="17"/>
  <c r="AA2394" i="17"/>
  <c r="AB2394" i="17"/>
  <c r="Z2394" i="17" s="1"/>
  <c r="AD2394" i="17"/>
  <c r="AE2394" i="17"/>
  <c r="AC2394" i="17" s="1"/>
  <c r="S2403" i="17"/>
  <c r="V2395" i="17"/>
  <c r="T2395" i="17" s="1"/>
  <c r="U2396" i="17" s="1"/>
  <c r="AE2395" i="17" l="1"/>
  <c r="AC2395" i="17" s="1"/>
  <c r="AD2395" i="17"/>
  <c r="AB2395" i="17"/>
  <c r="Z2395" i="17" s="1"/>
  <c r="AA2395" i="17"/>
  <c r="AH2395" i="17"/>
  <c r="AF2395" i="17" s="1"/>
  <c r="AG2395" i="17"/>
  <c r="Y2395" i="17"/>
  <c r="W2395" i="17" s="1"/>
  <c r="X2395" i="17"/>
  <c r="S2404" i="17"/>
  <c r="V2396" i="17"/>
  <c r="T2396" i="17" s="1"/>
  <c r="U2397" i="17" s="1"/>
  <c r="Y2396" i="17" l="1"/>
  <c r="W2396" i="17" s="1"/>
  <c r="X2396" i="17"/>
  <c r="AG2396" i="17"/>
  <c r="AH2396" i="17"/>
  <c r="AF2396" i="17" s="1"/>
  <c r="AB2396" i="17"/>
  <c r="Z2396" i="17" s="1"/>
  <c r="AA2396" i="17"/>
  <c r="AD2396" i="17"/>
  <c r="AE2396" i="17"/>
  <c r="AC2396" i="17" s="1"/>
  <c r="S2405" i="17"/>
  <c r="V2397" i="17"/>
  <c r="T2397" i="17" s="1"/>
  <c r="U2398" i="17" s="1"/>
  <c r="AE2397" i="17" l="1"/>
  <c r="AC2397" i="17" s="1"/>
  <c r="AD2397" i="17"/>
  <c r="AB2397" i="17"/>
  <c r="Z2397" i="17" s="1"/>
  <c r="AA2397" i="17"/>
  <c r="AH2397" i="17"/>
  <c r="AF2397" i="17" s="1"/>
  <c r="AG2397" i="17"/>
  <c r="X2397" i="17"/>
  <c r="Y2397" i="17"/>
  <c r="W2397" i="17" s="1"/>
  <c r="S2406" i="17"/>
  <c r="V2398" i="17"/>
  <c r="T2398" i="17" s="1"/>
  <c r="U2399" i="17" s="1"/>
  <c r="Y2398" i="17" l="1"/>
  <c r="W2398" i="17" s="1"/>
  <c r="X2398" i="17"/>
  <c r="AG2398" i="17"/>
  <c r="AH2398" i="17"/>
  <c r="AF2398" i="17" s="1"/>
  <c r="AB2398" i="17"/>
  <c r="Z2398" i="17" s="1"/>
  <c r="AA2398" i="17"/>
  <c r="AD2398" i="17"/>
  <c r="AE2398" i="17"/>
  <c r="AC2398" i="17" s="1"/>
  <c r="S2407" i="17"/>
  <c r="V2399" i="17"/>
  <c r="T2399" i="17" s="1"/>
  <c r="U2400" i="17" s="1"/>
  <c r="AE2399" i="17" l="1"/>
  <c r="AC2399" i="17" s="1"/>
  <c r="AD2399" i="17"/>
  <c r="AB2399" i="17"/>
  <c r="Z2399" i="17" s="1"/>
  <c r="AA2399" i="17"/>
  <c r="AG2399" i="17"/>
  <c r="AH2399" i="17"/>
  <c r="AF2399" i="17" s="1"/>
  <c r="Y2399" i="17"/>
  <c r="W2399" i="17" s="1"/>
  <c r="X2399" i="17"/>
  <c r="S2408" i="17"/>
  <c r="V2400" i="17"/>
  <c r="T2400" i="17" s="1"/>
  <c r="U2401" i="17" s="1"/>
  <c r="Y2400" i="17" l="1"/>
  <c r="W2400" i="17" s="1"/>
  <c r="X2400" i="17"/>
  <c r="AG2400" i="17"/>
  <c r="AH2400" i="17"/>
  <c r="AF2400" i="17" s="1"/>
  <c r="AB2400" i="17"/>
  <c r="Z2400" i="17" s="1"/>
  <c r="AA2400" i="17"/>
  <c r="AD2400" i="17"/>
  <c r="AE2400" i="17"/>
  <c r="AC2400" i="17" s="1"/>
  <c r="S2409" i="17"/>
  <c r="V2401" i="17"/>
  <c r="T2401" i="17" s="1"/>
  <c r="U2402" i="17" s="1"/>
  <c r="AB2401" i="17" l="1"/>
  <c r="Z2401" i="17" s="1"/>
  <c r="AA2401" i="17"/>
  <c r="AE2401" i="17"/>
  <c r="AC2401" i="17" s="1"/>
  <c r="AD2401" i="17"/>
  <c r="AG2401" i="17"/>
  <c r="AH2401" i="17"/>
  <c r="AF2401" i="17" s="1"/>
  <c r="X2401" i="17"/>
  <c r="Y2401" i="17"/>
  <c r="W2401" i="17" s="1"/>
  <c r="S2410" i="17"/>
  <c r="V2402" i="17"/>
  <c r="T2402" i="17" s="1"/>
  <c r="U2403" i="17" s="1"/>
  <c r="X2402" i="17" l="1"/>
  <c r="Y2402" i="17"/>
  <c r="W2402" i="17" s="1"/>
  <c r="AH2402" i="17"/>
  <c r="AF2402" i="17" s="1"/>
  <c r="AG2402" i="17"/>
  <c r="AD2402" i="17"/>
  <c r="AE2402" i="17"/>
  <c r="AC2402" i="17" s="1"/>
  <c r="AB2402" i="17"/>
  <c r="Z2402" i="17" s="1"/>
  <c r="AA2402" i="17"/>
  <c r="S2411" i="17"/>
  <c r="V2403" i="17"/>
  <c r="T2403" i="17" s="1"/>
  <c r="U2404" i="17" s="1"/>
  <c r="AB2403" i="17" l="1"/>
  <c r="Z2403" i="17" s="1"/>
  <c r="AA2403" i="17"/>
  <c r="AE2403" i="17"/>
  <c r="AC2403" i="17" s="1"/>
  <c r="AD2403" i="17"/>
  <c r="AH2403" i="17"/>
  <c r="AF2403" i="17" s="1"/>
  <c r="AG2403" i="17"/>
  <c r="X2403" i="17"/>
  <c r="Y2403" i="17"/>
  <c r="W2403" i="17" s="1"/>
  <c r="S2412" i="17"/>
  <c r="V2404" i="17"/>
  <c r="T2404" i="17" s="1"/>
  <c r="U2405" i="17" s="1"/>
  <c r="Y2404" i="17" l="1"/>
  <c r="W2404" i="17" s="1"/>
  <c r="X2404" i="17"/>
  <c r="AG2404" i="17"/>
  <c r="AH2404" i="17"/>
  <c r="AF2404" i="17" s="1"/>
  <c r="AD2404" i="17"/>
  <c r="AE2404" i="17"/>
  <c r="AC2404" i="17" s="1"/>
  <c r="AB2404" i="17"/>
  <c r="Z2404" i="17" s="1"/>
  <c r="AA2404" i="17"/>
  <c r="S2413" i="17"/>
  <c r="V2405" i="17"/>
  <c r="T2405" i="17" s="1"/>
  <c r="U2406" i="17" s="1"/>
  <c r="AB2405" i="17" l="1"/>
  <c r="Z2405" i="17" s="1"/>
  <c r="AA2405" i="17"/>
  <c r="AE2405" i="17"/>
  <c r="AC2405" i="17" s="1"/>
  <c r="AD2405" i="17"/>
  <c r="AH2405" i="17"/>
  <c r="AF2405" i="17" s="1"/>
  <c r="AG2405" i="17"/>
  <c r="X2405" i="17"/>
  <c r="Y2405" i="17"/>
  <c r="W2405" i="17" s="1"/>
  <c r="S2414" i="17"/>
  <c r="V2406" i="17"/>
  <c r="T2406" i="17" s="1"/>
  <c r="U2407" i="17" s="1"/>
  <c r="Y2406" i="17" l="1"/>
  <c r="W2406" i="17" s="1"/>
  <c r="X2406" i="17"/>
  <c r="AG2406" i="17"/>
  <c r="AH2406" i="17"/>
  <c r="AF2406" i="17" s="1"/>
  <c r="AD2406" i="17"/>
  <c r="AE2406" i="17"/>
  <c r="AC2406" i="17" s="1"/>
  <c r="AB2406" i="17"/>
  <c r="Z2406" i="17" s="1"/>
  <c r="AA2406" i="17"/>
  <c r="S2415" i="17"/>
  <c r="V2407" i="17"/>
  <c r="T2407" i="17" s="1"/>
  <c r="AB2407" i="17" l="1"/>
  <c r="Z2407" i="17" s="1"/>
  <c r="AA2407" i="17"/>
  <c r="AE2407" i="17"/>
  <c r="AC2407" i="17" s="1"/>
  <c r="AD2407" i="17"/>
  <c r="AG2407" i="17"/>
  <c r="AH2407" i="17"/>
  <c r="AF2407" i="17" s="1"/>
  <c r="X2407" i="17"/>
  <c r="Y2407" i="17"/>
  <c r="W2407" i="17" s="1"/>
  <c r="S2416" i="17"/>
  <c r="U2408" i="17"/>
  <c r="S2417" i="17" s="1"/>
  <c r="V2408" i="17"/>
  <c r="T2408" i="17" s="1"/>
  <c r="U2409" i="17" s="1"/>
  <c r="Y2408" i="17" l="1"/>
  <c r="W2408" i="17" s="1"/>
  <c r="X2408" i="17"/>
  <c r="AH2408" i="17"/>
  <c r="AF2408" i="17" s="1"/>
  <c r="AG2408" i="17"/>
  <c r="AE2408" i="17"/>
  <c r="AC2408" i="17" s="1"/>
  <c r="AD2408" i="17"/>
  <c r="AA2408" i="17"/>
  <c r="AB2408" i="17"/>
  <c r="Z2408" i="17" s="1"/>
  <c r="V2409" i="17"/>
  <c r="T2409" i="17" s="1"/>
  <c r="U2410" i="17" s="1"/>
  <c r="AB2409" i="17" l="1"/>
  <c r="Z2409" i="17" s="1"/>
  <c r="AA2409" i="17"/>
  <c r="AE2409" i="17"/>
  <c r="AC2409" i="17" s="1"/>
  <c r="AD2409" i="17"/>
  <c r="AH2409" i="17"/>
  <c r="AF2409" i="17" s="1"/>
  <c r="AG2409" i="17"/>
  <c r="X2409" i="17"/>
  <c r="Y2409" i="17"/>
  <c r="W2409" i="17" s="1"/>
  <c r="S2418" i="17"/>
  <c r="V2410" i="17"/>
  <c r="T2410" i="17" s="1"/>
  <c r="U2411" i="17" s="1"/>
  <c r="Y2410" i="17" l="1"/>
  <c r="W2410" i="17" s="1"/>
  <c r="X2410" i="17"/>
  <c r="AG2410" i="17"/>
  <c r="AH2410" i="17"/>
  <c r="AF2410" i="17" s="1"/>
  <c r="AE2410" i="17"/>
  <c r="AC2410" i="17" s="1"/>
  <c r="AD2410" i="17"/>
  <c r="AB2410" i="17"/>
  <c r="Z2410" i="17" s="1"/>
  <c r="AA2410" i="17"/>
  <c r="S2419" i="17"/>
  <c r="V2411" i="17"/>
  <c r="T2411" i="17" s="1"/>
  <c r="AB2411" i="17" l="1"/>
  <c r="Z2411" i="17" s="1"/>
  <c r="AA2411" i="17"/>
  <c r="AE2411" i="17"/>
  <c r="AC2411" i="17" s="1"/>
  <c r="AD2411" i="17"/>
  <c r="AH2411" i="17"/>
  <c r="AF2411" i="17" s="1"/>
  <c r="AG2411" i="17"/>
  <c r="X2411" i="17"/>
  <c r="Y2411" i="17"/>
  <c r="W2411" i="17" s="1"/>
  <c r="S2420" i="17"/>
  <c r="U2412" i="17"/>
  <c r="S2421" i="17" s="1"/>
  <c r="V2412" i="17"/>
  <c r="T2412" i="17" s="1"/>
  <c r="U2413" i="17" s="1"/>
  <c r="Y2412" i="17" l="1"/>
  <c r="W2412" i="17" s="1"/>
  <c r="X2412" i="17"/>
  <c r="AH2412" i="17"/>
  <c r="AF2412" i="17" s="1"/>
  <c r="AG2412" i="17"/>
  <c r="AD2412" i="17"/>
  <c r="AE2412" i="17"/>
  <c r="AC2412" i="17" s="1"/>
  <c r="AB2412" i="17"/>
  <c r="Z2412" i="17" s="1"/>
  <c r="AA2412" i="17"/>
  <c r="V2413" i="17"/>
  <c r="T2413" i="17" s="1"/>
  <c r="AE2413" i="17" l="1"/>
  <c r="AC2413" i="17" s="1"/>
  <c r="AD2413" i="17"/>
  <c r="AB2413" i="17"/>
  <c r="Z2413" i="17" s="1"/>
  <c r="AA2413" i="17"/>
  <c r="AG2413" i="17"/>
  <c r="AH2413" i="17"/>
  <c r="AF2413" i="17" s="1"/>
  <c r="X2413" i="17"/>
  <c r="Y2413" i="17"/>
  <c r="W2413" i="17" s="1"/>
  <c r="S2422" i="17"/>
  <c r="U2414" i="17"/>
  <c r="S2423" i="17" s="1"/>
  <c r="V2414" i="17"/>
  <c r="T2414" i="17" s="1"/>
  <c r="U2415" i="17" s="1"/>
  <c r="Y2414" i="17" l="1"/>
  <c r="W2414" i="17" s="1"/>
  <c r="X2414" i="17"/>
  <c r="AG2414" i="17"/>
  <c r="AH2414" i="17"/>
  <c r="AF2414" i="17" s="1"/>
  <c r="AB2414" i="17"/>
  <c r="Z2414" i="17" s="1"/>
  <c r="AA2414" i="17"/>
  <c r="AD2414" i="17"/>
  <c r="AE2414" i="17"/>
  <c r="AC2414" i="17" s="1"/>
  <c r="V2415" i="17"/>
  <c r="T2415" i="17" s="1"/>
  <c r="U2416" i="17" s="1"/>
  <c r="AE2415" i="17" l="1"/>
  <c r="AC2415" i="17" s="1"/>
  <c r="AD2415" i="17"/>
  <c r="AB2415" i="17"/>
  <c r="Z2415" i="17" s="1"/>
  <c r="AA2415" i="17"/>
  <c r="AH2415" i="17"/>
  <c r="AF2415" i="17" s="1"/>
  <c r="AG2415" i="17"/>
  <c r="Y2415" i="17"/>
  <c r="W2415" i="17" s="1"/>
  <c r="X2415" i="17"/>
  <c r="S2424" i="17"/>
  <c r="V2416" i="17"/>
  <c r="T2416" i="17" s="1"/>
  <c r="U2417" i="17" s="1"/>
  <c r="Y2416" i="17" l="1"/>
  <c r="W2416" i="17" s="1"/>
  <c r="X2416" i="17"/>
  <c r="AH2416" i="17"/>
  <c r="AF2416" i="17" s="1"/>
  <c r="AG2416" i="17"/>
  <c r="AB2416" i="17"/>
  <c r="Z2416" i="17" s="1"/>
  <c r="AA2416" i="17"/>
  <c r="AE2416" i="17"/>
  <c r="AC2416" i="17" s="1"/>
  <c r="AD2416" i="17"/>
  <c r="S2425" i="17"/>
  <c r="V2417" i="17"/>
  <c r="T2417" i="17" s="1"/>
  <c r="U2418" i="17" s="1"/>
  <c r="AE2417" i="17" l="1"/>
  <c r="AC2417" i="17" s="1"/>
  <c r="AD2417" i="17"/>
  <c r="AB2417" i="17"/>
  <c r="Z2417" i="17" s="1"/>
  <c r="AA2417" i="17"/>
  <c r="AG2417" i="17"/>
  <c r="AH2417" i="17"/>
  <c r="AF2417" i="17" s="1"/>
  <c r="X2417" i="17"/>
  <c r="Y2417" i="17"/>
  <c r="W2417" i="17" s="1"/>
  <c r="S2426" i="17"/>
  <c r="V2418" i="17"/>
  <c r="T2418" i="17" s="1"/>
  <c r="U2419" i="17" s="1"/>
  <c r="Y2418" i="17" l="1"/>
  <c r="W2418" i="17" s="1"/>
  <c r="X2418" i="17"/>
  <c r="AH2418" i="17"/>
  <c r="AF2418" i="17" s="1"/>
  <c r="AG2418" i="17"/>
  <c r="AB2418" i="17"/>
  <c r="Z2418" i="17" s="1"/>
  <c r="AA2418" i="17"/>
  <c r="AD2418" i="17"/>
  <c r="AE2418" i="17"/>
  <c r="AC2418" i="17" s="1"/>
  <c r="S2427" i="17"/>
  <c r="V2419" i="17"/>
  <c r="T2419" i="17" s="1"/>
  <c r="U2420" i="17" s="1"/>
  <c r="AE2419" i="17" l="1"/>
  <c r="AC2419" i="17" s="1"/>
  <c r="AD2419" i="17"/>
  <c r="AB2419" i="17"/>
  <c r="Z2419" i="17" s="1"/>
  <c r="AA2419" i="17"/>
  <c r="AG2419" i="17"/>
  <c r="AH2419" i="17"/>
  <c r="AF2419" i="17" s="1"/>
  <c r="X2419" i="17"/>
  <c r="Y2419" i="17"/>
  <c r="W2419" i="17" s="1"/>
  <c r="S2428" i="17"/>
  <c r="V2420" i="17"/>
  <c r="T2420" i="17" s="1"/>
  <c r="U2421" i="17" s="1"/>
  <c r="Y2420" i="17" l="1"/>
  <c r="W2420" i="17" s="1"/>
  <c r="X2420" i="17"/>
  <c r="AG2420" i="17"/>
  <c r="AH2420" i="17"/>
  <c r="AF2420" i="17" s="1"/>
  <c r="AA2420" i="17"/>
  <c r="AB2420" i="17"/>
  <c r="Z2420" i="17" s="1"/>
  <c r="AD2420" i="17"/>
  <c r="AE2420" i="17"/>
  <c r="AC2420" i="17" s="1"/>
  <c r="S2429" i="17"/>
  <c r="V2421" i="17"/>
  <c r="T2421" i="17" s="1"/>
  <c r="U2422" i="17" s="1"/>
  <c r="AE2421" i="17" l="1"/>
  <c r="AC2421" i="17" s="1"/>
  <c r="AD2421" i="17"/>
  <c r="AB2421" i="17"/>
  <c r="Z2421" i="17" s="1"/>
  <c r="AA2421" i="17"/>
  <c r="AG2421" i="17"/>
  <c r="AH2421" i="17"/>
  <c r="AF2421" i="17" s="1"/>
  <c r="X2421" i="17"/>
  <c r="Y2421" i="17"/>
  <c r="W2421" i="17" s="1"/>
  <c r="S2430" i="17"/>
  <c r="V2422" i="17"/>
  <c r="T2422" i="17" s="1"/>
  <c r="U2423" i="17" s="1"/>
  <c r="X2422" i="17" l="1"/>
  <c r="Y2422" i="17"/>
  <c r="W2422" i="17" s="1"/>
  <c r="AH2422" i="17"/>
  <c r="AF2422" i="17" s="1"/>
  <c r="AG2422" i="17"/>
  <c r="AA2422" i="17"/>
  <c r="AB2422" i="17"/>
  <c r="Z2422" i="17" s="1"/>
  <c r="AE2422" i="17"/>
  <c r="AC2422" i="17" s="1"/>
  <c r="AD2422" i="17"/>
  <c r="S2431" i="17"/>
  <c r="V2423" i="17"/>
  <c r="T2423" i="17" s="1"/>
  <c r="U2424" i="17" s="1"/>
  <c r="AB2423" i="17" l="1"/>
  <c r="Z2423" i="17" s="1"/>
  <c r="AA2423" i="17"/>
  <c r="AE2423" i="17"/>
  <c r="AC2423" i="17" s="1"/>
  <c r="AD2423" i="17"/>
  <c r="AH2423" i="17"/>
  <c r="AF2423" i="17" s="1"/>
  <c r="AG2423" i="17"/>
  <c r="X2423" i="17"/>
  <c r="Y2423" i="17"/>
  <c r="W2423" i="17" s="1"/>
  <c r="S2432" i="17"/>
  <c r="V2424" i="17"/>
  <c r="T2424" i="17" s="1"/>
  <c r="U2425" i="17" s="1"/>
  <c r="Y2424" i="17" l="1"/>
  <c r="W2424" i="17" s="1"/>
  <c r="X2424" i="17"/>
  <c r="AG2424" i="17"/>
  <c r="AH2424" i="17"/>
  <c r="AF2424" i="17" s="1"/>
  <c r="AD2424" i="17"/>
  <c r="AE2424" i="17"/>
  <c r="AC2424" i="17" s="1"/>
  <c r="AA2424" i="17"/>
  <c r="AB2424" i="17"/>
  <c r="Z2424" i="17" s="1"/>
  <c r="S2433" i="17"/>
  <c r="V2425" i="17"/>
  <c r="T2425" i="17" s="1"/>
  <c r="U2426" i="17" s="1"/>
  <c r="AB2425" i="17" l="1"/>
  <c r="Z2425" i="17" s="1"/>
  <c r="AA2425" i="17"/>
  <c r="AE2425" i="17"/>
  <c r="AC2425" i="17" s="1"/>
  <c r="AD2425" i="17"/>
  <c r="AH2425" i="17"/>
  <c r="AF2425" i="17" s="1"/>
  <c r="AG2425" i="17"/>
  <c r="X2425" i="17"/>
  <c r="Y2425" i="17"/>
  <c r="W2425" i="17" s="1"/>
  <c r="S2434" i="17"/>
  <c r="V2426" i="17"/>
  <c r="T2426" i="17" s="1"/>
  <c r="U2427" i="17" s="1"/>
  <c r="Y2426" i="17" l="1"/>
  <c r="W2426" i="17" s="1"/>
  <c r="X2426" i="17"/>
  <c r="AH2426" i="17"/>
  <c r="AF2426" i="17" s="1"/>
  <c r="AG2426" i="17"/>
  <c r="AD2426" i="17"/>
  <c r="AE2426" i="17"/>
  <c r="AC2426" i="17" s="1"/>
  <c r="AA2426" i="17"/>
  <c r="AB2426" i="17"/>
  <c r="Z2426" i="17" s="1"/>
  <c r="S2435" i="17"/>
  <c r="V2427" i="17"/>
  <c r="T2427" i="17" s="1"/>
  <c r="U2428" i="17" s="1"/>
  <c r="AB2427" i="17" l="1"/>
  <c r="Z2427" i="17" s="1"/>
  <c r="AA2427" i="17"/>
  <c r="AE2427" i="17"/>
  <c r="AC2427" i="17" s="1"/>
  <c r="AD2427" i="17"/>
  <c r="AG2427" i="17"/>
  <c r="AH2427" i="17"/>
  <c r="AF2427" i="17" s="1"/>
  <c r="X2427" i="17"/>
  <c r="Y2427" i="17"/>
  <c r="W2427" i="17" s="1"/>
  <c r="S2436" i="17"/>
  <c r="V2428" i="17"/>
  <c r="T2428" i="17" s="1"/>
  <c r="U2429" i="17" s="1"/>
  <c r="Y2428" i="17" l="1"/>
  <c r="W2428" i="17" s="1"/>
  <c r="X2428" i="17"/>
  <c r="AG2428" i="17"/>
  <c r="AH2428" i="17"/>
  <c r="AF2428" i="17" s="1"/>
  <c r="AE2428" i="17"/>
  <c r="AC2428" i="17" s="1"/>
  <c r="AD2428" i="17"/>
  <c r="AA2428" i="17"/>
  <c r="AB2428" i="17"/>
  <c r="Z2428" i="17" s="1"/>
  <c r="S2437" i="17"/>
  <c r="V2429" i="17"/>
  <c r="T2429" i="17" s="1"/>
  <c r="U2430" i="17" s="1"/>
  <c r="AB2429" i="17" l="1"/>
  <c r="Z2429" i="17" s="1"/>
  <c r="AA2429" i="17"/>
  <c r="AE2429" i="17"/>
  <c r="AC2429" i="17" s="1"/>
  <c r="AD2429" i="17"/>
  <c r="AG2429" i="17"/>
  <c r="AH2429" i="17"/>
  <c r="AF2429" i="17" s="1"/>
  <c r="X2429" i="17"/>
  <c r="Y2429" i="17"/>
  <c r="W2429" i="17" s="1"/>
  <c r="S2438" i="17"/>
  <c r="V2430" i="17"/>
  <c r="T2430" i="17" s="1"/>
  <c r="U2431" i="17" s="1"/>
  <c r="Y2430" i="17" l="1"/>
  <c r="W2430" i="17" s="1"/>
  <c r="X2430" i="17"/>
  <c r="AG2430" i="17"/>
  <c r="AH2430" i="17"/>
  <c r="AF2430" i="17" s="1"/>
  <c r="AE2430" i="17"/>
  <c r="AC2430" i="17" s="1"/>
  <c r="AD2430" i="17"/>
  <c r="AA2430" i="17"/>
  <c r="AB2430" i="17"/>
  <c r="Z2430" i="17" s="1"/>
  <c r="S2439" i="17"/>
  <c r="V2431" i="17"/>
  <c r="T2431" i="17" s="1"/>
  <c r="U2432" i="17" s="1"/>
  <c r="AB2431" i="17" l="1"/>
  <c r="Z2431" i="17" s="1"/>
  <c r="AA2431" i="17"/>
  <c r="AD2431" i="17"/>
  <c r="AE2431" i="17"/>
  <c r="AC2431" i="17" s="1"/>
  <c r="AG2431" i="17"/>
  <c r="AH2431" i="17"/>
  <c r="AF2431" i="17" s="1"/>
  <c r="X2431" i="17"/>
  <c r="Y2431" i="17"/>
  <c r="W2431" i="17" s="1"/>
  <c r="S2440" i="17"/>
  <c r="V2432" i="17"/>
  <c r="T2432" i="17" s="1"/>
  <c r="U2433" i="17" s="1"/>
  <c r="Y2432" i="17" l="1"/>
  <c r="W2432" i="17" s="1"/>
  <c r="X2432" i="17"/>
  <c r="AG2432" i="17"/>
  <c r="AH2432" i="17"/>
  <c r="AF2432" i="17" s="1"/>
  <c r="AD2432" i="17"/>
  <c r="AE2432" i="17"/>
  <c r="AC2432" i="17" s="1"/>
  <c r="AB2432" i="17"/>
  <c r="Z2432" i="17" s="1"/>
  <c r="AA2432" i="17"/>
  <c r="S2441" i="17"/>
  <c r="V2433" i="17"/>
  <c r="T2433" i="17" s="1"/>
  <c r="U2434" i="17" s="1"/>
  <c r="AB2433" i="17" l="1"/>
  <c r="Z2433" i="17" s="1"/>
  <c r="AA2433" i="17"/>
  <c r="AD2433" i="17"/>
  <c r="AE2433" i="17"/>
  <c r="AC2433" i="17" s="1"/>
  <c r="AH2433" i="17"/>
  <c r="AF2433" i="17" s="1"/>
  <c r="AG2433" i="17"/>
  <c r="X2433" i="17"/>
  <c r="Y2433" i="17"/>
  <c r="W2433" i="17" s="1"/>
  <c r="S2442" i="17"/>
  <c r="V2434" i="17"/>
  <c r="T2434" i="17" s="1"/>
  <c r="U2435" i="17" s="1"/>
  <c r="Y2434" i="17" l="1"/>
  <c r="W2434" i="17" s="1"/>
  <c r="X2434" i="17"/>
  <c r="AG2434" i="17"/>
  <c r="AH2434" i="17"/>
  <c r="AF2434" i="17" s="1"/>
  <c r="AD2434" i="17"/>
  <c r="AE2434" i="17"/>
  <c r="AC2434" i="17" s="1"/>
  <c r="AB2434" i="17"/>
  <c r="Z2434" i="17" s="1"/>
  <c r="AA2434" i="17"/>
  <c r="S2443" i="17"/>
  <c r="V2435" i="17"/>
  <c r="T2435" i="17" s="1"/>
  <c r="U2436" i="17" s="1"/>
  <c r="AB2435" i="17" l="1"/>
  <c r="Z2435" i="17" s="1"/>
  <c r="AA2435" i="17"/>
  <c r="AE2435" i="17"/>
  <c r="AC2435" i="17" s="1"/>
  <c r="AD2435" i="17"/>
  <c r="AH2435" i="17"/>
  <c r="AF2435" i="17" s="1"/>
  <c r="AG2435" i="17"/>
  <c r="X2435" i="17"/>
  <c r="Y2435" i="17"/>
  <c r="W2435" i="17" s="1"/>
  <c r="S2444" i="17"/>
  <c r="V2436" i="17"/>
  <c r="T2436" i="17" s="1"/>
  <c r="U2437" i="17" s="1"/>
  <c r="Y2436" i="17" l="1"/>
  <c r="W2436" i="17" s="1"/>
  <c r="X2436" i="17"/>
  <c r="AG2436" i="17"/>
  <c r="AH2436" i="17"/>
  <c r="AF2436" i="17" s="1"/>
  <c r="AE2436" i="17"/>
  <c r="AC2436" i="17" s="1"/>
  <c r="AD2436" i="17"/>
  <c r="AA2436" i="17"/>
  <c r="AB2436" i="17"/>
  <c r="Z2436" i="17" s="1"/>
  <c r="S2445" i="17"/>
  <c r="V2437" i="17"/>
  <c r="T2437" i="17" s="1"/>
  <c r="U2438" i="17" s="1"/>
  <c r="AB2437" i="17" l="1"/>
  <c r="Z2437" i="17" s="1"/>
  <c r="AA2437" i="17"/>
  <c r="AE2437" i="17"/>
  <c r="AC2437" i="17" s="1"/>
  <c r="AD2437" i="17"/>
  <c r="AG2437" i="17"/>
  <c r="AH2437" i="17"/>
  <c r="AF2437" i="17" s="1"/>
  <c r="X2437" i="17"/>
  <c r="Y2437" i="17"/>
  <c r="W2437" i="17" s="1"/>
  <c r="S2446" i="17"/>
  <c r="V2438" i="17"/>
  <c r="T2438" i="17" s="1"/>
  <c r="U2439" i="17" s="1"/>
  <c r="Y2438" i="17" l="1"/>
  <c r="W2438" i="17" s="1"/>
  <c r="X2438" i="17"/>
  <c r="AH2438" i="17"/>
  <c r="AF2438" i="17" s="1"/>
  <c r="AG2438" i="17"/>
  <c r="AD2438" i="17"/>
  <c r="AE2438" i="17"/>
  <c r="AC2438" i="17" s="1"/>
  <c r="AB2438" i="17"/>
  <c r="Z2438" i="17" s="1"/>
  <c r="AA2438" i="17"/>
  <c r="S2447" i="17"/>
  <c r="V2439" i="17"/>
  <c r="T2439" i="17" s="1"/>
  <c r="U2440" i="17" s="1"/>
  <c r="AB2439" i="17" l="1"/>
  <c r="Z2439" i="17" s="1"/>
  <c r="AA2439" i="17"/>
  <c r="AE2439" i="17"/>
  <c r="AC2439" i="17" s="1"/>
  <c r="AD2439" i="17"/>
  <c r="AG2439" i="17"/>
  <c r="AH2439" i="17"/>
  <c r="AF2439" i="17" s="1"/>
  <c r="X2439" i="17"/>
  <c r="Y2439" i="17"/>
  <c r="W2439" i="17" s="1"/>
  <c r="S2448" i="17"/>
  <c r="V2440" i="17"/>
  <c r="T2440" i="17" s="1"/>
  <c r="U2441" i="17" s="1"/>
  <c r="Y2440" i="17" l="1"/>
  <c r="W2440" i="17" s="1"/>
  <c r="X2440" i="17"/>
  <c r="AG2440" i="17"/>
  <c r="AH2440" i="17"/>
  <c r="AF2440" i="17" s="1"/>
  <c r="AD2440" i="17"/>
  <c r="AE2440" i="17"/>
  <c r="AC2440" i="17" s="1"/>
  <c r="AB2440" i="17"/>
  <c r="Z2440" i="17" s="1"/>
  <c r="AA2440" i="17"/>
  <c r="S2449" i="17"/>
  <c r="V2441" i="17"/>
  <c r="T2441" i="17" s="1"/>
  <c r="U2442" i="17" s="1"/>
  <c r="AB2441" i="17" l="1"/>
  <c r="Z2441" i="17" s="1"/>
  <c r="AA2441" i="17"/>
  <c r="AE2441" i="17"/>
  <c r="AC2441" i="17" s="1"/>
  <c r="AD2441" i="17"/>
  <c r="AG2441" i="17"/>
  <c r="AH2441" i="17"/>
  <c r="AF2441" i="17" s="1"/>
  <c r="X2441" i="17"/>
  <c r="Y2441" i="17"/>
  <c r="W2441" i="17" s="1"/>
  <c r="S2450" i="17"/>
  <c r="V2442" i="17"/>
  <c r="T2442" i="17" s="1"/>
  <c r="U2443" i="17" s="1"/>
  <c r="Y2442" i="17" l="1"/>
  <c r="W2442" i="17" s="1"/>
  <c r="X2442" i="17"/>
  <c r="AH2442" i="17"/>
  <c r="AF2442" i="17" s="1"/>
  <c r="AG2442" i="17"/>
  <c r="AD2442" i="17"/>
  <c r="AE2442" i="17"/>
  <c r="AC2442" i="17" s="1"/>
  <c r="AB2442" i="17"/>
  <c r="Z2442" i="17" s="1"/>
  <c r="AA2442" i="17"/>
  <c r="S2451" i="17"/>
  <c r="V2443" i="17"/>
  <c r="T2443" i="17" s="1"/>
  <c r="U2444" i="17" s="1"/>
  <c r="AB2443" i="17" l="1"/>
  <c r="Z2443" i="17" s="1"/>
  <c r="AA2443" i="17"/>
  <c r="AE2443" i="17"/>
  <c r="AC2443" i="17" s="1"/>
  <c r="AD2443" i="17"/>
  <c r="AH2443" i="17"/>
  <c r="AF2443" i="17" s="1"/>
  <c r="AG2443" i="17"/>
  <c r="X2443" i="17"/>
  <c r="Y2443" i="17"/>
  <c r="W2443" i="17" s="1"/>
  <c r="S2452" i="17"/>
  <c r="V2444" i="17"/>
  <c r="T2444" i="17" s="1"/>
  <c r="U2445" i="17" s="1"/>
  <c r="Y2444" i="17" l="1"/>
  <c r="W2444" i="17" s="1"/>
  <c r="X2444" i="17"/>
  <c r="AH2444" i="17"/>
  <c r="AF2444" i="17" s="1"/>
  <c r="AG2444" i="17"/>
  <c r="AD2444" i="17"/>
  <c r="AE2444" i="17"/>
  <c r="AC2444" i="17" s="1"/>
  <c r="AB2444" i="17"/>
  <c r="Z2444" i="17" s="1"/>
  <c r="AA2444" i="17"/>
  <c r="S2453" i="17"/>
  <c r="V2445" i="17"/>
  <c r="T2445" i="17" s="1"/>
  <c r="U2446" i="17" s="1"/>
  <c r="AE2445" i="17" l="1"/>
  <c r="AC2445" i="17" s="1"/>
  <c r="AD2445" i="17"/>
  <c r="AB2445" i="17"/>
  <c r="Z2445" i="17" s="1"/>
  <c r="AA2445" i="17"/>
  <c r="AG2445" i="17"/>
  <c r="AH2445" i="17"/>
  <c r="AF2445" i="17" s="1"/>
  <c r="X2445" i="17"/>
  <c r="Y2445" i="17"/>
  <c r="W2445" i="17" s="1"/>
  <c r="S2454" i="17"/>
  <c r="V2446" i="17"/>
  <c r="T2446" i="17" s="1"/>
  <c r="U2447" i="17" s="1"/>
  <c r="Y2446" i="17" l="1"/>
  <c r="W2446" i="17" s="1"/>
  <c r="X2446" i="17"/>
  <c r="AG2446" i="17"/>
  <c r="AH2446" i="17"/>
  <c r="AF2446" i="17" s="1"/>
  <c r="AA2446" i="17"/>
  <c r="AB2446" i="17"/>
  <c r="Z2446" i="17" s="1"/>
  <c r="AD2446" i="17"/>
  <c r="AE2446" i="17"/>
  <c r="AC2446" i="17" s="1"/>
  <c r="S2455" i="17"/>
  <c r="V2447" i="17"/>
  <c r="T2447" i="17" s="1"/>
  <c r="U2448" i="17" s="1"/>
  <c r="AE2447" i="17" l="1"/>
  <c r="AC2447" i="17" s="1"/>
  <c r="AD2447" i="17"/>
  <c r="AB2447" i="17"/>
  <c r="Z2447" i="17" s="1"/>
  <c r="AA2447" i="17"/>
  <c r="AG2447" i="17"/>
  <c r="AH2447" i="17"/>
  <c r="AF2447" i="17" s="1"/>
  <c r="X2447" i="17"/>
  <c r="Y2447" i="17"/>
  <c r="W2447" i="17" s="1"/>
  <c r="S2456" i="17"/>
  <c r="V2448" i="17"/>
  <c r="T2448" i="17" s="1"/>
  <c r="U2449" i="17" s="1"/>
  <c r="Y2448" i="17" l="1"/>
  <c r="W2448" i="17" s="1"/>
  <c r="X2448" i="17"/>
  <c r="AH2448" i="17"/>
  <c r="AF2448" i="17" s="1"/>
  <c r="AG2448" i="17"/>
  <c r="AB2448" i="17"/>
  <c r="Z2448" i="17" s="1"/>
  <c r="AA2448" i="17"/>
  <c r="AE2448" i="17"/>
  <c r="AC2448" i="17" s="1"/>
  <c r="AD2448" i="17"/>
  <c r="S2457" i="17"/>
  <c r="V2449" i="17"/>
  <c r="T2449" i="17" s="1"/>
  <c r="AD2449" i="17" l="1"/>
  <c r="AE2449" i="17"/>
  <c r="AC2449" i="17" s="1"/>
  <c r="AB2449" i="17"/>
  <c r="Z2449" i="17" s="1"/>
  <c r="AA2449" i="17"/>
  <c r="AG2449" i="17"/>
  <c r="AH2449" i="17"/>
  <c r="AF2449" i="17" s="1"/>
  <c r="X2449" i="17"/>
  <c r="Y2449" i="17"/>
  <c r="W2449" i="17" s="1"/>
  <c r="S2458" i="17"/>
  <c r="U2450" i="17"/>
  <c r="S2459" i="17" s="1"/>
  <c r="V2450" i="17"/>
  <c r="T2450" i="17" s="1"/>
  <c r="U2451" i="17" s="1"/>
  <c r="Y2450" i="17" l="1"/>
  <c r="W2450" i="17" s="1"/>
  <c r="X2450" i="17"/>
  <c r="AG2450" i="17"/>
  <c r="AH2450" i="17"/>
  <c r="AF2450" i="17" s="1"/>
  <c r="AB2450" i="17"/>
  <c r="Z2450" i="17" s="1"/>
  <c r="AA2450" i="17"/>
  <c r="AD2450" i="17"/>
  <c r="AE2450" i="17"/>
  <c r="AC2450" i="17" s="1"/>
  <c r="V2451" i="17"/>
  <c r="T2451" i="17" s="1"/>
  <c r="U2452" i="17" s="1"/>
  <c r="AE2451" i="17" l="1"/>
  <c r="AC2451" i="17" s="1"/>
  <c r="AD2451" i="17"/>
  <c r="AB2451" i="17"/>
  <c r="Z2451" i="17" s="1"/>
  <c r="AA2451" i="17"/>
  <c r="AG2451" i="17"/>
  <c r="AH2451" i="17"/>
  <c r="AF2451" i="17" s="1"/>
  <c r="X2451" i="17"/>
  <c r="Y2451" i="17"/>
  <c r="W2451" i="17" s="1"/>
  <c r="S2460" i="17"/>
  <c r="V2452" i="17"/>
  <c r="T2452" i="17" s="1"/>
  <c r="U2453" i="17" s="1"/>
  <c r="Y2452" i="17" l="1"/>
  <c r="W2452" i="17" s="1"/>
  <c r="X2452" i="17"/>
  <c r="AG2452" i="17"/>
  <c r="AH2452" i="17"/>
  <c r="AF2452" i="17" s="1"/>
  <c r="AA2452" i="17"/>
  <c r="AB2452" i="17"/>
  <c r="Z2452" i="17" s="1"/>
  <c r="AD2452" i="17"/>
  <c r="AE2452" i="17"/>
  <c r="AC2452" i="17" s="1"/>
  <c r="S2461" i="17"/>
  <c r="V2453" i="17"/>
  <c r="T2453" i="17" s="1"/>
  <c r="AE2453" i="17" l="1"/>
  <c r="AC2453" i="17" s="1"/>
  <c r="AD2453" i="17"/>
  <c r="AB2453" i="17"/>
  <c r="Z2453" i="17" s="1"/>
  <c r="AA2453" i="17"/>
  <c r="AG2453" i="17"/>
  <c r="AH2453" i="17"/>
  <c r="AF2453" i="17" s="1"/>
  <c r="X2453" i="17"/>
  <c r="Y2453" i="17"/>
  <c r="W2453" i="17" s="1"/>
  <c r="S2462" i="17"/>
  <c r="U2454" i="17"/>
  <c r="S2463" i="17" s="1"/>
  <c r="V2454" i="17"/>
  <c r="T2454" i="17" s="1"/>
  <c r="X2454" i="17" l="1"/>
  <c r="Y2454" i="17"/>
  <c r="W2454" i="17" s="1"/>
  <c r="AG2454" i="17"/>
  <c r="AH2454" i="17"/>
  <c r="AF2454" i="17" s="1"/>
  <c r="AA2454" i="17"/>
  <c r="AB2454" i="17"/>
  <c r="Z2454" i="17" s="1"/>
  <c r="AD2454" i="17"/>
  <c r="AE2454" i="17"/>
  <c r="AC2454" i="17" s="1"/>
  <c r="U2455" i="17"/>
  <c r="S2464" i="17" s="1"/>
  <c r="V2455" i="17"/>
  <c r="T2455" i="17" s="1"/>
  <c r="U2456" i="17" s="1"/>
  <c r="AB2455" i="17" l="1"/>
  <c r="Z2455" i="17" s="1"/>
  <c r="AA2455" i="17"/>
  <c r="AE2455" i="17"/>
  <c r="AC2455" i="17" s="1"/>
  <c r="AD2455" i="17"/>
  <c r="AG2455" i="17"/>
  <c r="AH2455" i="17"/>
  <c r="AF2455" i="17" s="1"/>
  <c r="X2455" i="17"/>
  <c r="Y2455" i="17"/>
  <c r="W2455" i="17" s="1"/>
  <c r="V2456" i="17"/>
  <c r="T2456" i="17" s="1"/>
  <c r="U2457" i="17" s="1"/>
  <c r="AH2456" i="17" l="1"/>
  <c r="AF2456" i="17" s="1"/>
  <c r="AG2456" i="17"/>
  <c r="Y2456" i="17"/>
  <c r="W2456" i="17" s="1"/>
  <c r="X2456" i="17"/>
  <c r="AD2456" i="17"/>
  <c r="AE2456" i="17"/>
  <c r="AC2456" i="17" s="1"/>
  <c r="AA2456" i="17"/>
  <c r="AB2456" i="17"/>
  <c r="Z2456" i="17" s="1"/>
  <c r="S2465" i="17"/>
  <c r="V2457" i="17"/>
  <c r="T2457" i="17" s="1"/>
  <c r="U2458" i="17" s="1"/>
  <c r="AB2457" i="17" l="1"/>
  <c r="Z2457" i="17" s="1"/>
  <c r="AA2457" i="17"/>
  <c r="AE2457" i="17"/>
  <c r="AC2457" i="17" s="1"/>
  <c r="AD2457" i="17"/>
  <c r="Y2457" i="17"/>
  <c r="W2457" i="17" s="1"/>
  <c r="X2457" i="17"/>
  <c r="AG2457" i="17"/>
  <c r="AH2457" i="17"/>
  <c r="AF2457" i="17" s="1"/>
  <c r="S2466" i="17"/>
  <c r="V2458" i="17"/>
  <c r="T2458" i="17" s="1"/>
  <c r="U2459" i="17" s="1"/>
  <c r="AH2458" i="17" l="1"/>
  <c r="AF2458" i="17" s="1"/>
  <c r="AG2458" i="17"/>
  <c r="Y2458" i="17"/>
  <c r="W2458" i="17" s="1"/>
  <c r="X2458" i="17"/>
  <c r="AE2458" i="17"/>
  <c r="AC2458" i="17" s="1"/>
  <c r="AD2458" i="17"/>
  <c r="AA2458" i="17"/>
  <c r="AB2458" i="17"/>
  <c r="Z2458" i="17" s="1"/>
  <c r="S2467" i="17"/>
  <c r="V2459" i="17"/>
  <c r="T2459" i="17" s="1"/>
  <c r="U2460" i="17" s="1"/>
  <c r="AB2459" i="17" l="1"/>
  <c r="Z2459" i="17" s="1"/>
  <c r="AA2459" i="17"/>
  <c r="AD2459" i="17"/>
  <c r="AE2459" i="17"/>
  <c r="AC2459" i="17" s="1"/>
  <c r="Y2459" i="17"/>
  <c r="W2459" i="17" s="1"/>
  <c r="X2459" i="17"/>
  <c r="AH2459" i="17"/>
  <c r="AF2459" i="17" s="1"/>
  <c r="AG2459" i="17"/>
  <c r="S2468" i="17"/>
  <c r="V2460" i="17"/>
  <c r="T2460" i="17" s="1"/>
  <c r="U2461" i="17" s="1"/>
  <c r="AG2460" i="17" l="1"/>
  <c r="AH2460" i="17"/>
  <c r="AF2460" i="17" s="1"/>
  <c r="Y2460" i="17"/>
  <c r="W2460" i="17" s="1"/>
  <c r="X2460" i="17"/>
  <c r="AE2460" i="17"/>
  <c r="AC2460" i="17" s="1"/>
  <c r="AD2460" i="17"/>
  <c r="AA2460" i="17"/>
  <c r="AB2460" i="17"/>
  <c r="Z2460" i="17" s="1"/>
  <c r="S2469" i="17"/>
  <c r="V2461" i="17"/>
  <c r="T2461" i="17" s="1"/>
  <c r="U2462" i="17" s="1"/>
  <c r="AB2461" i="17" l="1"/>
  <c r="Z2461" i="17" s="1"/>
  <c r="AA2461" i="17"/>
  <c r="AE2461" i="17"/>
  <c r="AC2461" i="17" s="1"/>
  <c r="AD2461" i="17"/>
  <c r="Y2461" i="17"/>
  <c r="W2461" i="17" s="1"/>
  <c r="X2461" i="17"/>
  <c r="AH2461" i="17"/>
  <c r="AF2461" i="17" s="1"/>
  <c r="AG2461" i="17"/>
  <c r="S2470" i="17"/>
  <c r="V2462" i="17"/>
  <c r="T2462" i="17" s="1"/>
  <c r="U2463" i="17" s="1"/>
  <c r="AH2462" i="17" l="1"/>
  <c r="AF2462" i="17" s="1"/>
  <c r="AG2462" i="17"/>
  <c r="Y2462" i="17"/>
  <c r="W2462" i="17" s="1"/>
  <c r="X2462" i="17"/>
  <c r="AE2462" i="17"/>
  <c r="AC2462" i="17" s="1"/>
  <c r="AD2462" i="17"/>
  <c r="AA2462" i="17"/>
  <c r="AB2462" i="17"/>
  <c r="Z2462" i="17" s="1"/>
  <c r="S2471" i="17"/>
  <c r="V2463" i="17"/>
  <c r="T2463" i="17" s="1"/>
  <c r="U2464" i="17" s="1"/>
  <c r="AB2463" i="17" l="1"/>
  <c r="Z2463" i="17" s="1"/>
  <c r="AA2463" i="17"/>
  <c r="AE2463" i="17"/>
  <c r="AC2463" i="17" s="1"/>
  <c r="AD2463" i="17"/>
  <c r="Y2463" i="17"/>
  <c r="W2463" i="17" s="1"/>
  <c r="X2463" i="17"/>
  <c r="AG2463" i="17"/>
  <c r="AH2463" i="17"/>
  <c r="AF2463" i="17" s="1"/>
  <c r="S2472" i="17"/>
  <c r="V2464" i="17"/>
  <c r="T2464" i="17" s="1"/>
  <c r="AG2464" i="17" l="1"/>
  <c r="AH2464" i="17"/>
  <c r="AF2464" i="17" s="1"/>
  <c r="Y2464" i="17"/>
  <c r="W2464" i="17" s="1"/>
  <c r="X2464" i="17"/>
  <c r="AE2464" i="17"/>
  <c r="AC2464" i="17" s="1"/>
  <c r="AD2464" i="17"/>
  <c r="AA2464" i="17"/>
  <c r="AB2464" i="17"/>
  <c r="Z2464" i="17" s="1"/>
  <c r="S2473" i="17"/>
  <c r="U2465" i="17"/>
  <c r="S2474" i="17" s="1"/>
  <c r="V2465" i="17"/>
  <c r="T2465" i="17" s="1"/>
  <c r="U2466" i="17" s="1"/>
  <c r="AB2465" i="17" l="1"/>
  <c r="Z2465" i="17" s="1"/>
  <c r="AA2465" i="17"/>
  <c r="AE2465" i="17"/>
  <c r="AC2465" i="17" s="1"/>
  <c r="AD2465" i="17"/>
  <c r="Y2465" i="17"/>
  <c r="W2465" i="17" s="1"/>
  <c r="X2465" i="17"/>
  <c r="AH2465" i="17"/>
  <c r="AF2465" i="17" s="1"/>
  <c r="AG2465" i="17"/>
  <c r="V2466" i="17"/>
  <c r="T2466" i="17" s="1"/>
  <c r="U2467" i="17" s="1"/>
  <c r="AG2466" i="17" l="1"/>
  <c r="AH2466" i="17"/>
  <c r="AF2466" i="17" s="1"/>
  <c r="Y2466" i="17"/>
  <c r="W2466" i="17" s="1"/>
  <c r="X2466" i="17"/>
  <c r="AD2466" i="17"/>
  <c r="AE2466" i="17"/>
  <c r="AC2466" i="17" s="1"/>
  <c r="AA2466" i="17"/>
  <c r="AB2466" i="17"/>
  <c r="Z2466" i="17" s="1"/>
  <c r="S2475" i="17"/>
  <c r="V2467" i="17"/>
  <c r="T2467" i="17" s="1"/>
  <c r="U2468" i="17" s="1"/>
  <c r="AB2467" i="17" l="1"/>
  <c r="Z2467" i="17" s="1"/>
  <c r="AA2467" i="17"/>
  <c r="AE2467" i="17"/>
  <c r="AC2467" i="17" s="1"/>
  <c r="AD2467" i="17"/>
  <c r="Y2467" i="17"/>
  <c r="W2467" i="17" s="1"/>
  <c r="X2467" i="17"/>
  <c r="AH2467" i="17"/>
  <c r="AF2467" i="17" s="1"/>
  <c r="AG2467" i="17"/>
  <c r="S2476" i="17"/>
  <c r="V2468" i="17"/>
  <c r="T2468" i="17" s="1"/>
  <c r="AG2468" i="17" l="1"/>
  <c r="AH2468" i="17"/>
  <c r="AF2468" i="17" s="1"/>
  <c r="Y2468" i="17"/>
  <c r="W2468" i="17" s="1"/>
  <c r="X2468" i="17"/>
  <c r="AE2468" i="17"/>
  <c r="AC2468" i="17" s="1"/>
  <c r="AD2468" i="17"/>
  <c r="AA2468" i="17"/>
  <c r="AB2468" i="17"/>
  <c r="Z2468" i="17" s="1"/>
  <c r="S2477" i="17"/>
  <c r="U2469" i="17"/>
  <c r="S2478" i="17" s="1"/>
  <c r="V2469" i="17"/>
  <c r="T2469" i="17" s="1"/>
  <c r="AB2469" i="17" l="1"/>
  <c r="Z2469" i="17" s="1"/>
  <c r="AA2469" i="17"/>
  <c r="AD2469" i="17"/>
  <c r="AE2469" i="17"/>
  <c r="AC2469" i="17" s="1"/>
  <c r="X2469" i="17"/>
  <c r="Y2469" i="17"/>
  <c r="W2469" i="17" s="1"/>
  <c r="AG2469" i="17"/>
  <c r="AH2469" i="17"/>
  <c r="AF2469" i="17" s="1"/>
  <c r="U2470" i="17"/>
  <c r="S2479" i="17" s="1"/>
  <c r="V2470" i="17"/>
  <c r="T2470" i="17" s="1"/>
  <c r="Y2470" i="17" l="1"/>
  <c r="W2470" i="17" s="1"/>
  <c r="X2470" i="17"/>
  <c r="AG2470" i="17"/>
  <c r="AH2470" i="17"/>
  <c r="AF2470" i="17" s="1"/>
  <c r="AE2470" i="17"/>
  <c r="AC2470" i="17" s="1"/>
  <c r="AD2470" i="17"/>
  <c r="AA2470" i="17"/>
  <c r="AB2470" i="17"/>
  <c r="Z2470" i="17" s="1"/>
  <c r="U2471" i="17"/>
  <c r="V2471" i="17"/>
  <c r="T2471" i="17" s="1"/>
  <c r="U2472" i="17" s="1"/>
  <c r="AB2471" i="17" l="1"/>
  <c r="Z2471" i="17" s="1"/>
  <c r="AA2471" i="17"/>
  <c r="AE2471" i="17"/>
  <c r="AC2471" i="17" s="1"/>
  <c r="AD2471" i="17"/>
  <c r="AG2471" i="17"/>
  <c r="AH2471" i="17"/>
  <c r="AF2471" i="17" s="1"/>
  <c r="X2471" i="17"/>
  <c r="Y2471" i="17"/>
  <c r="W2471" i="17" s="1"/>
  <c r="S2480" i="17"/>
  <c r="V2472" i="17"/>
  <c r="T2472" i="17" s="1"/>
  <c r="U2473" i="17" s="1"/>
  <c r="Y2472" i="17" l="1"/>
  <c r="W2472" i="17" s="1"/>
  <c r="X2472" i="17"/>
  <c r="AG2472" i="17"/>
  <c r="AH2472" i="17"/>
  <c r="AF2472" i="17" s="1"/>
  <c r="AD2472" i="17"/>
  <c r="AE2472" i="17"/>
  <c r="AC2472" i="17" s="1"/>
  <c r="AB2472" i="17"/>
  <c r="Z2472" i="17" s="1"/>
  <c r="AA2472" i="17"/>
  <c r="S2481" i="17"/>
  <c r="V2473" i="17"/>
  <c r="T2473" i="17" s="1"/>
  <c r="U2474" i="17" s="1"/>
  <c r="AB2473" i="17" l="1"/>
  <c r="Z2473" i="17" s="1"/>
  <c r="AA2473" i="17"/>
  <c r="AD2473" i="17"/>
  <c r="AE2473" i="17"/>
  <c r="AC2473" i="17" s="1"/>
  <c r="AH2473" i="17"/>
  <c r="AF2473" i="17" s="1"/>
  <c r="AG2473" i="17"/>
  <c r="Y2473" i="17"/>
  <c r="W2473" i="17" s="1"/>
  <c r="X2473" i="17"/>
  <c r="S2482" i="17"/>
  <c r="V2474" i="17"/>
  <c r="T2474" i="17" s="1"/>
  <c r="U2475" i="17" s="1"/>
  <c r="Y2474" i="17" l="1"/>
  <c r="W2474" i="17" s="1"/>
  <c r="X2474" i="17"/>
  <c r="AH2474" i="17"/>
  <c r="AF2474" i="17" s="1"/>
  <c r="AG2474" i="17"/>
  <c r="AE2474" i="17"/>
  <c r="AC2474" i="17" s="1"/>
  <c r="AD2474" i="17"/>
  <c r="AA2474" i="17"/>
  <c r="AB2474" i="17"/>
  <c r="Z2474" i="17" s="1"/>
  <c r="S2483" i="17"/>
  <c r="V2475" i="17"/>
  <c r="T2475" i="17" s="1"/>
  <c r="U2476" i="17" s="1"/>
  <c r="AB2475" i="17" l="1"/>
  <c r="Z2475" i="17" s="1"/>
  <c r="AA2475" i="17"/>
  <c r="AE2475" i="17"/>
  <c r="AC2475" i="17" s="1"/>
  <c r="AD2475" i="17"/>
  <c r="AG2475" i="17"/>
  <c r="AH2475" i="17"/>
  <c r="AF2475" i="17" s="1"/>
  <c r="Y2475" i="17"/>
  <c r="W2475" i="17" s="1"/>
  <c r="X2475" i="17"/>
  <c r="S2484" i="17"/>
  <c r="V2476" i="17"/>
  <c r="T2476" i="17" s="1"/>
  <c r="U2477" i="17" s="1"/>
  <c r="Y2476" i="17" l="1"/>
  <c r="W2476" i="17" s="1"/>
  <c r="X2476" i="17"/>
  <c r="AG2476" i="17"/>
  <c r="AH2476" i="17"/>
  <c r="AF2476" i="17" s="1"/>
  <c r="AD2476" i="17"/>
  <c r="AE2476" i="17"/>
  <c r="AC2476" i="17" s="1"/>
  <c r="AA2476" i="17"/>
  <c r="AB2476" i="17"/>
  <c r="Z2476" i="17" s="1"/>
  <c r="S2485" i="17"/>
  <c r="V2477" i="17"/>
  <c r="S2486" i="17" s="1"/>
  <c r="AB2477" i="17" l="1"/>
  <c r="Z2477" i="17" s="1"/>
  <c r="AA2477" i="17"/>
  <c r="AD2477" i="17"/>
  <c r="AE2477" i="17"/>
  <c r="AC2477" i="17" s="1"/>
  <c r="AH2477" i="17"/>
  <c r="AF2477" i="17" s="1"/>
  <c r="AG2477" i="17"/>
  <c r="Y2477" i="17"/>
  <c r="W2477" i="17" s="1"/>
  <c r="X2477" i="17"/>
  <c r="T2477" i="17"/>
  <c r="U2478" i="17" s="1"/>
  <c r="X2478" i="17" l="1"/>
  <c r="Y2478" i="17"/>
  <c r="W2478" i="17" s="1"/>
  <c r="AG2478" i="17"/>
  <c r="AH2478" i="17"/>
  <c r="AF2478" i="17" s="1"/>
  <c r="AD2478" i="17"/>
  <c r="AE2478" i="17"/>
  <c r="AC2478" i="17" s="1"/>
  <c r="AB2478" i="17"/>
  <c r="Z2478" i="17" s="1"/>
  <c r="AA2478" i="17"/>
  <c r="V2478" i="17"/>
  <c r="T2478" i="17" s="1"/>
  <c r="U2479" i="17" s="1"/>
  <c r="AE2479" i="17" l="1"/>
  <c r="AC2479" i="17" s="1"/>
  <c r="AD2479" i="17"/>
  <c r="AB2479" i="17"/>
  <c r="Z2479" i="17" s="1"/>
  <c r="AA2479" i="17"/>
  <c r="AH2479" i="17"/>
  <c r="AF2479" i="17" s="1"/>
  <c r="AG2479" i="17"/>
  <c r="Y2479" i="17"/>
  <c r="W2479" i="17" s="1"/>
  <c r="X2479" i="17"/>
  <c r="S2487" i="17"/>
  <c r="V2479" i="17"/>
  <c r="T2479" i="17" s="1"/>
  <c r="U2480" i="17" s="1"/>
  <c r="Y2480" i="17" l="1"/>
  <c r="W2480" i="17" s="1"/>
  <c r="X2480" i="17"/>
  <c r="AH2480" i="17"/>
  <c r="AF2480" i="17" s="1"/>
  <c r="AG2480" i="17"/>
  <c r="AA2480" i="17"/>
  <c r="AB2480" i="17"/>
  <c r="Z2480" i="17" s="1"/>
  <c r="AE2480" i="17"/>
  <c r="AC2480" i="17" s="1"/>
  <c r="AD2480" i="17"/>
  <c r="S2488" i="17"/>
  <c r="V2480" i="17"/>
  <c r="T2480" i="17" s="1"/>
  <c r="U2481" i="17" s="1"/>
  <c r="AE2481" i="17" l="1"/>
  <c r="AC2481" i="17" s="1"/>
  <c r="AD2481" i="17"/>
  <c r="AB2481" i="17"/>
  <c r="Z2481" i="17" s="1"/>
  <c r="AA2481" i="17"/>
  <c r="AH2481" i="17"/>
  <c r="AF2481" i="17" s="1"/>
  <c r="AG2481" i="17"/>
  <c r="Y2481" i="17"/>
  <c r="W2481" i="17" s="1"/>
  <c r="X2481" i="17"/>
  <c r="S2489" i="17"/>
  <c r="V2481" i="17"/>
  <c r="T2481" i="17" s="1"/>
  <c r="Y2482" i="17" l="1"/>
  <c r="W2482" i="17" s="1"/>
  <c r="X2482" i="17"/>
  <c r="AG2482" i="17"/>
  <c r="AH2482" i="17"/>
  <c r="AF2482" i="17" s="1"/>
  <c r="AA2482" i="17"/>
  <c r="AB2482" i="17"/>
  <c r="Z2482" i="17" s="1"/>
  <c r="AE2482" i="17"/>
  <c r="AC2482" i="17" s="1"/>
  <c r="AD2482" i="17"/>
  <c r="S2490" i="17"/>
  <c r="U2482" i="17"/>
  <c r="S2491" i="17" s="1"/>
  <c r="V2482" i="17"/>
  <c r="T2482" i="17" s="1"/>
  <c r="U2483" i="17" s="1"/>
  <c r="AB2483" i="17" l="1"/>
  <c r="Z2483" i="17" s="1"/>
  <c r="AA2483" i="17"/>
  <c r="AD2483" i="17"/>
  <c r="AE2483" i="17"/>
  <c r="AC2483" i="17" s="1"/>
  <c r="AG2483" i="17"/>
  <c r="AH2483" i="17"/>
  <c r="AF2483" i="17" s="1"/>
  <c r="Y2483" i="17"/>
  <c r="W2483" i="17" s="1"/>
  <c r="X2483" i="17"/>
  <c r="V2483" i="17"/>
  <c r="T2483" i="17" s="1"/>
  <c r="AG2484" i="17" l="1"/>
  <c r="AH2484" i="17"/>
  <c r="AF2484" i="17" s="1"/>
  <c r="X2484" i="17"/>
  <c r="Y2484" i="17"/>
  <c r="W2484" i="17" s="1"/>
  <c r="AD2484" i="17"/>
  <c r="AE2484" i="17"/>
  <c r="AC2484" i="17" s="1"/>
  <c r="AA2484" i="17"/>
  <c r="AB2484" i="17"/>
  <c r="Z2484" i="17" s="1"/>
  <c r="S2492" i="17"/>
  <c r="U2484" i="17"/>
  <c r="S2493" i="17" s="1"/>
  <c r="V2484" i="17"/>
  <c r="T2484" i="17" s="1"/>
  <c r="U2485" i="17" s="1"/>
  <c r="AB2485" i="17" l="1"/>
  <c r="Z2485" i="17" s="1"/>
  <c r="AA2485" i="17"/>
  <c r="AE2485" i="17"/>
  <c r="AC2485" i="17" s="1"/>
  <c r="AD2485" i="17"/>
  <c r="Y2485" i="17"/>
  <c r="W2485" i="17" s="1"/>
  <c r="X2485" i="17"/>
  <c r="AH2485" i="17"/>
  <c r="AF2485" i="17" s="1"/>
  <c r="AG2485" i="17"/>
  <c r="V2485" i="17"/>
  <c r="T2485" i="17" s="1"/>
  <c r="AH2486" i="17" l="1"/>
  <c r="AF2486" i="17" s="1"/>
  <c r="AG2486" i="17"/>
  <c r="Y2486" i="17"/>
  <c r="W2486" i="17" s="1"/>
  <c r="X2486" i="17"/>
  <c r="AD2486" i="17"/>
  <c r="AE2486" i="17"/>
  <c r="AC2486" i="17" s="1"/>
  <c r="AA2486" i="17"/>
  <c r="AB2486" i="17"/>
  <c r="Z2486" i="17" s="1"/>
  <c r="S2494" i="17"/>
  <c r="U2486" i="17"/>
  <c r="S2495" i="17" s="1"/>
  <c r="V2486" i="17"/>
  <c r="T2486" i="17" s="1"/>
  <c r="AB2487" i="17" l="1"/>
  <c r="Z2487" i="17" s="1"/>
  <c r="AA2487" i="17"/>
  <c r="AE2487" i="17"/>
  <c r="AC2487" i="17" s="1"/>
  <c r="AD2487" i="17"/>
  <c r="X2487" i="17"/>
  <c r="Y2487" i="17"/>
  <c r="W2487" i="17" s="1"/>
  <c r="AG2487" i="17"/>
  <c r="AH2487" i="17"/>
  <c r="AF2487" i="17" s="1"/>
  <c r="U2487" i="17"/>
  <c r="S2496" i="17" s="1"/>
  <c r="V2487" i="17"/>
  <c r="T2487" i="17" s="1"/>
  <c r="U2488" i="17" s="1"/>
  <c r="X2488" i="17" l="1"/>
  <c r="Y2488" i="17"/>
  <c r="W2488" i="17" s="1"/>
  <c r="AH2488" i="17"/>
  <c r="AF2488" i="17" s="1"/>
  <c r="AG2488" i="17"/>
  <c r="AD2488" i="17"/>
  <c r="AE2488" i="17"/>
  <c r="AC2488" i="17" s="1"/>
  <c r="AA2488" i="17"/>
  <c r="AB2488" i="17"/>
  <c r="Z2488" i="17" s="1"/>
  <c r="V2488" i="17"/>
  <c r="T2488" i="17" s="1"/>
  <c r="U2489" i="17" s="1"/>
  <c r="AE2489" i="17" l="1"/>
  <c r="AC2489" i="17" s="1"/>
  <c r="AD2489" i="17"/>
  <c r="AB2489" i="17"/>
  <c r="Z2489" i="17" s="1"/>
  <c r="AA2489" i="17"/>
  <c r="AH2489" i="17"/>
  <c r="AF2489" i="17" s="1"/>
  <c r="AG2489" i="17"/>
  <c r="Y2489" i="17"/>
  <c r="W2489" i="17" s="1"/>
  <c r="X2489" i="17"/>
  <c r="S2497" i="17"/>
  <c r="V2489" i="17"/>
  <c r="T2489" i="17" s="1"/>
  <c r="U2490" i="17" s="1"/>
  <c r="X2490" i="17" l="1"/>
  <c r="Y2490" i="17"/>
  <c r="W2490" i="17" s="1"/>
  <c r="AG2490" i="17"/>
  <c r="AH2490" i="17"/>
  <c r="AF2490" i="17" s="1"/>
  <c r="AB2490" i="17"/>
  <c r="Z2490" i="17" s="1"/>
  <c r="AA2490" i="17"/>
  <c r="AE2490" i="17"/>
  <c r="AC2490" i="17" s="1"/>
  <c r="AD2490" i="17"/>
  <c r="S2498" i="17"/>
  <c r="V2490" i="17"/>
  <c r="T2490" i="17" s="1"/>
  <c r="U2491" i="17" s="1"/>
  <c r="AE2491" i="17" l="1"/>
  <c r="AC2491" i="17" s="1"/>
  <c r="AD2491" i="17"/>
  <c r="AB2491" i="17"/>
  <c r="Z2491" i="17" s="1"/>
  <c r="AA2491" i="17"/>
  <c r="AG2491" i="17"/>
  <c r="AH2491" i="17"/>
  <c r="AF2491" i="17" s="1"/>
  <c r="X2491" i="17"/>
  <c r="Y2491" i="17"/>
  <c r="W2491" i="17" s="1"/>
  <c r="S2499" i="17"/>
  <c r="V2491" i="17"/>
  <c r="T2491" i="17" s="1"/>
  <c r="Y2492" i="17" l="1"/>
  <c r="W2492" i="17" s="1"/>
  <c r="X2492" i="17"/>
  <c r="AG2492" i="17"/>
  <c r="AH2492" i="17"/>
  <c r="AF2492" i="17" s="1"/>
  <c r="AB2492" i="17"/>
  <c r="Z2492" i="17" s="1"/>
  <c r="AA2492" i="17"/>
  <c r="AE2492" i="17"/>
  <c r="AC2492" i="17" s="1"/>
  <c r="AD2492" i="17"/>
  <c r="S2500" i="17"/>
  <c r="U2492" i="17"/>
  <c r="S2501" i="17" s="1"/>
  <c r="V2492" i="17"/>
  <c r="T2492" i="17" s="1"/>
  <c r="U2493" i="17" s="1"/>
  <c r="AE2493" i="17" l="1"/>
  <c r="AC2493" i="17" s="1"/>
  <c r="AD2493" i="17"/>
  <c r="AB2493" i="17"/>
  <c r="Z2493" i="17" s="1"/>
  <c r="AA2493" i="17"/>
  <c r="AG2493" i="17"/>
  <c r="AH2493" i="17"/>
  <c r="AF2493" i="17" s="1"/>
  <c r="X2493" i="17"/>
  <c r="Y2493" i="17"/>
  <c r="W2493" i="17" s="1"/>
  <c r="V2493" i="17"/>
  <c r="T2493" i="17" s="1"/>
  <c r="U2494" i="17" s="1"/>
  <c r="AG2494" i="17" l="1"/>
  <c r="AH2494" i="17"/>
  <c r="AF2494" i="17" s="1"/>
  <c r="X2494" i="17"/>
  <c r="Y2494" i="17"/>
  <c r="W2494" i="17" s="1"/>
  <c r="AB2494" i="17"/>
  <c r="Z2494" i="17" s="1"/>
  <c r="AA2494" i="17"/>
  <c r="AD2494" i="17"/>
  <c r="AE2494" i="17"/>
  <c r="AC2494" i="17" s="1"/>
  <c r="S2502" i="17"/>
  <c r="V2494" i="17"/>
  <c r="T2494" i="17" s="1"/>
  <c r="U2495" i="17" s="1"/>
  <c r="AE2495" i="17" l="1"/>
  <c r="AC2495" i="17" s="1"/>
  <c r="AD2495" i="17"/>
  <c r="AB2495" i="17"/>
  <c r="Z2495" i="17" s="1"/>
  <c r="AA2495" i="17"/>
  <c r="X2495" i="17"/>
  <c r="Y2495" i="17"/>
  <c r="W2495" i="17" s="1"/>
  <c r="AH2495" i="17"/>
  <c r="AF2495" i="17" s="1"/>
  <c r="AG2495" i="17"/>
  <c r="S2503" i="17"/>
  <c r="V2495" i="17"/>
  <c r="T2495" i="17" s="1"/>
  <c r="U2496" i="17" s="1"/>
  <c r="AH2496" i="17" l="1"/>
  <c r="AF2496" i="17" s="1"/>
  <c r="AG2496" i="17"/>
  <c r="X2496" i="17"/>
  <c r="Y2496" i="17"/>
  <c r="W2496" i="17" s="1"/>
  <c r="AB2496" i="17"/>
  <c r="Z2496" i="17" s="1"/>
  <c r="AA2496" i="17"/>
  <c r="AD2496" i="17"/>
  <c r="AE2496" i="17"/>
  <c r="AC2496" i="17" s="1"/>
  <c r="S2504" i="17"/>
  <c r="V2496" i="17"/>
  <c r="T2496" i="17" s="1"/>
  <c r="U2497" i="17" s="1"/>
  <c r="AE2497" i="17" l="1"/>
  <c r="AC2497" i="17" s="1"/>
  <c r="AD2497" i="17"/>
  <c r="AB2497" i="17"/>
  <c r="Z2497" i="17" s="1"/>
  <c r="AA2497" i="17"/>
  <c r="X2497" i="17"/>
  <c r="Y2497" i="17"/>
  <c r="W2497" i="17" s="1"/>
  <c r="AH2497" i="17"/>
  <c r="AF2497" i="17" s="1"/>
  <c r="AG2497" i="17"/>
  <c r="S2505" i="17"/>
  <c r="V2497" i="17"/>
  <c r="T2497" i="17" s="1"/>
  <c r="U2498" i="17" s="1"/>
  <c r="AH2498" i="17" l="1"/>
  <c r="AF2498" i="17" s="1"/>
  <c r="AG2498" i="17"/>
  <c r="X2498" i="17"/>
  <c r="Y2498" i="17"/>
  <c r="W2498" i="17" s="1"/>
  <c r="AB2498" i="17"/>
  <c r="Z2498" i="17" s="1"/>
  <c r="AA2498" i="17"/>
  <c r="AD2498" i="17"/>
  <c r="AE2498" i="17"/>
  <c r="AC2498" i="17" s="1"/>
  <c r="S2506" i="17"/>
  <c r="V2498" i="17"/>
  <c r="T2498" i="17" s="1"/>
  <c r="AE2499" i="17" l="1"/>
  <c r="AC2499" i="17" s="1"/>
  <c r="AD2499" i="17"/>
  <c r="AB2499" i="17"/>
  <c r="Z2499" i="17" s="1"/>
  <c r="AA2499" i="17"/>
  <c r="X2499" i="17"/>
  <c r="Y2499" i="17"/>
  <c r="W2499" i="17" s="1"/>
  <c r="AH2499" i="17"/>
  <c r="AF2499" i="17" s="1"/>
  <c r="AG2499" i="17"/>
  <c r="S2507" i="17"/>
  <c r="U2499" i="17"/>
  <c r="S2508" i="17" s="1"/>
  <c r="V2499" i="17"/>
  <c r="T2499" i="17" s="1"/>
  <c r="AG2500" i="17" l="1"/>
  <c r="AH2500" i="17"/>
  <c r="AF2500" i="17" s="1"/>
  <c r="X2500" i="17"/>
  <c r="Y2500" i="17"/>
  <c r="W2500" i="17" s="1"/>
  <c r="AA2500" i="17"/>
  <c r="AB2500" i="17"/>
  <c r="Z2500" i="17" s="1"/>
  <c r="AE2500" i="17"/>
  <c r="AC2500" i="17" s="1"/>
  <c r="AD2500" i="17"/>
  <c r="U2500" i="17"/>
  <c r="S2509" i="17" s="1"/>
  <c r="V2500" i="17"/>
  <c r="T2500" i="17" s="1"/>
  <c r="U2501" i="17" s="1"/>
  <c r="AB2501" i="17" l="1"/>
  <c r="Z2501" i="17" s="1"/>
  <c r="AA2501" i="17"/>
  <c r="AE2501" i="17"/>
  <c r="AC2501" i="17" s="1"/>
  <c r="AD2501" i="17"/>
  <c r="Y2501" i="17"/>
  <c r="W2501" i="17" s="1"/>
  <c r="X2501" i="17"/>
  <c r="AG2501" i="17"/>
  <c r="AH2501" i="17"/>
  <c r="AF2501" i="17" s="1"/>
  <c r="V2501" i="17"/>
  <c r="T2501" i="17" s="1"/>
  <c r="U2502" i="17" s="1"/>
  <c r="AG2502" i="17" l="1"/>
  <c r="AH2502" i="17"/>
  <c r="AF2502" i="17" s="1"/>
  <c r="Y2502" i="17"/>
  <c r="W2502" i="17" s="1"/>
  <c r="X2502" i="17"/>
  <c r="AE2502" i="17"/>
  <c r="AC2502" i="17" s="1"/>
  <c r="AD2502" i="17"/>
  <c r="AB2502" i="17"/>
  <c r="Z2502" i="17" s="1"/>
  <c r="AA2502" i="17"/>
  <c r="S2510" i="17"/>
  <c r="V2502" i="17"/>
  <c r="T2502" i="17" s="1"/>
  <c r="AB2503" i="17" l="1"/>
  <c r="Z2503" i="17" s="1"/>
  <c r="AA2503" i="17"/>
  <c r="AE2503" i="17"/>
  <c r="AC2503" i="17" s="1"/>
  <c r="AD2503" i="17"/>
  <c r="X2503" i="17"/>
  <c r="Y2503" i="17"/>
  <c r="W2503" i="17" s="1"/>
  <c r="AH2503" i="17"/>
  <c r="AF2503" i="17" s="1"/>
  <c r="AG2503" i="17"/>
  <c r="S2511" i="17"/>
  <c r="U2503" i="17"/>
  <c r="S2512" i="17" s="1"/>
  <c r="V2503" i="17"/>
  <c r="T2503" i="17" s="1"/>
  <c r="U2504" i="17" s="1"/>
  <c r="X2504" i="17" l="1"/>
  <c r="Y2504" i="17"/>
  <c r="W2504" i="17" s="1"/>
  <c r="AH2504" i="17"/>
  <c r="AF2504" i="17" s="1"/>
  <c r="AG2504" i="17"/>
  <c r="AE2504" i="17"/>
  <c r="AC2504" i="17" s="1"/>
  <c r="AD2504" i="17"/>
  <c r="AB2504" i="17"/>
  <c r="Z2504" i="17" s="1"/>
  <c r="AA2504" i="17"/>
  <c r="V2504" i="17"/>
  <c r="T2504" i="17" s="1"/>
  <c r="U2505" i="17" s="1"/>
  <c r="AB2505" i="17" l="1"/>
  <c r="Z2505" i="17" s="1"/>
  <c r="AA2505" i="17"/>
  <c r="AD2505" i="17"/>
  <c r="AE2505" i="17"/>
  <c r="AC2505" i="17" s="1"/>
  <c r="AG2505" i="17"/>
  <c r="AH2505" i="17"/>
  <c r="AF2505" i="17" s="1"/>
  <c r="X2505" i="17"/>
  <c r="Y2505" i="17"/>
  <c r="W2505" i="17" s="1"/>
  <c r="S2513" i="17"/>
  <c r="V2505" i="17"/>
  <c r="T2505" i="17" s="1"/>
  <c r="X2506" i="17" l="1"/>
  <c r="Y2506" i="17"/>
  <c r="W2506" i="17" s="1"/>
  <c r="AH2506" i="17"/>
  <c r="AF2506" i="17" s="1"/>
  <c r="AG2506" i="17"/>
  <c r="AD2506" i="17"/>
  <c r="AE2506" i="17"/>
  <c r="AC2506" i="17" s="1"/>
  <c r="AA2506" i="17"/>
  <c r="AB2506" i="17"/>
  <c r="Z2506" i="17" s="1"/>
  <c r="S2514" i="17"/>
  <c r="U2506" i="17"/>
  <c r="S2515" i="17" s="1"/>
  <c r="V2506" i="17"/>
  <c r="T2506" i="17" s="1"/>
  <c r="AB2507" i="17" l="1"/>
  <c r="Z2507" i="17" s="1"/>
  <c r="AA2507" i="17"/>
  <c r="AE2507" i="17"/>
  <c r="AC2507" i="17" s="1"/>
  <c r="AD2507" i="17"/>
  <c r="AH2507" i="17"/>
  <c r="AF2507" i="17" s="1"/>
  <c r="AG2507" i="17"/>
  <c r="Y2507" i="17"/>
  <c r="W2507" i="17" s="1"/>
  <c r="X2507" i="17"/>
  <c r="U2507" i="17"/>
  <c r="S2516" i="17" s="1"/>
  <c r="V2507" i="17"/>
  <c r="T2507" i="17" s="1"/>
  <c r="U2508" i="17" s="1"/>
  <c r="X2508" i="17" l="1"/>
  <c r="Y2508" i="17"/>
  <c r="W2508" i="17" s="1"/>
  <c r="AH2508" i="17"/>
  <c r="AF2508" i="17" s="1"/>
  <c r="AG2508" i="17"/>
  <c r="AD2508" i="17"/>
  <c r="AE2508" i="17"/>
  <c r="AC2508" i="17" s="1"/>
  <c r="AA2508" i="17"/>
  <c r="AB2508" i="17"/>
  <c r="Z2508" i="17" s="1"/>
  <c r="V2508" i="17"/>
  <c r="T2508" i="17" s="1"/>
  <c r="U2509" i="17" s="1"/>
  <c r="AE2509" i="17" l="1"/>
  <c r="AC2509" i="17" s="1"/>
  <c r="AD2509" i="17"/>
  <c r="AB2509" i="17"/>
  <c r="Z2509" i="17" s="1"/>
  <c r="AA2509" i="17"/>
  <c r="AH2509" i="17"/>
  <c r="AF2509" i="17" s="1"/>
  <c r="AG2509" i="17"/>
  <c r="X2509" i="17"/>
  <c r="Y2509" i="17"/>
  <c r="W2509" i="17" s="1"/>
  <c r="S2517" i="17"/>
  <c r="V2509" i="17"/>
  <c r="T2509" i="17" s="1"/>
  <c r="V2510" i="17" s="1"/>
  <c r="T2510" i="17" s="1"/>
  <c r="U2511" i="17" s="1"/>
  <c r="Y2510" i="17" l="1"/>
  <c r="W2510" i="17" s="1"/>
  <c r="X2510" i="17"/>
  <c r="AH2510" i="17"/>
  <c r="AF2510" i="17" s="1"/>
  <c r="AG2510" i="17"/>
  <c r="AB2510" i="17"/>
  <c r="Z2510" i="17" s="1"/>
  <c r="AA2510" i="17"/>
  <c r="AD2510" i="17"/>
  <c r="AE2510" i="17"/>
  <c r="AC2510" i="17" s="1"/>
  <c r="S2518" i="17"/>
  <c r="U2510" i="17"/>
  <c r="S2519" i="17" s="1"/>
  <c r="V2511" i="17"/>
  <c r="S2520" i="17" s="1"/>
  <c r="AD2511" i="17" l="1"/>
  <c r="AE2511" i="17"/>
  <c r="AC2511" i="17" s="1"/>
  <c r="AB2511" i="17"/>
  <c r="Z2511" i="17" s="1"/>
  <c r="AA2511" i="17"/>
  <c r="AH2511" i="17"/>
  <c r="AF2511" i="17" s="1"/>
  <c r="AG2511" i="17"/>
  <c r="Y2511" i="17"/>
  <c r="W2511" i="17" s="1"/>
  <c r="X2511" i="17"/>
  <c r="T2511" i="17"/>
  <c r="U2512" i="17" s="1"/>
  <c r="Y2512" i="17" l="1"/>
  <c r="W2512" i="17" s="1"/>
  <c r="X2512" i="17"/>
  <c r="AH2512" i="17"/>
  <c r="AF2512" i="17" s="1"/>
  <c r="AG2512" i="17"/>
  <c r="AA2512" i="17"/>
  <c r="AB2512" i="17"/>
  <c r="Z2512" i="17" s="1"/>
  <c r="AE2512" i="17"/>
  <c r="AC2512" i="17" s="1"/>
  <c r="AD2512" i="17"/>
  <c r="V2512" i="17"/>
  <c r="T2512" i="17" s="1"/>
  <c r="AE2513" i="17" l="1"/>
  <c r="AC2513" i="17" s="1"/>
  <c r="AD2513" i="17"/>
  <c r="AA2513" i="17"/>
  <c r="AB2513" i="17"/>
  <c r="Z2513" i="17" s="1"/>
  <c r="AH2513" i="17"/>
  <c r="AF2513" i="17" s="1"/>
  <c r="AG2513" i="17"/>
  <c r="X2513" i="17"/>
  <c r="Y2513" i="17"/>
  <c r="W2513" i="17" s="1"/>
  <c r="S2521" i="17"/>
  <c r="U2513" i="17"/>
  <c r="S2522" i="17" s="1"/>
  <c r="V2513" i="17"/>
  <c r="T2513" i="17" s="1"/>
  <c r="U2514" i="17" s="1"/>
  <c r="Y2514" i="17" l="1"/>
  <c r="W2514" i="17" s="1"/>
  <c r="X2514" i="17"/>
  <c r="AG2514" i="17"/>
  <c r="AH2514" i="17"/>
  <c r="AF2514" i="17" s="1"/>
  <c r="AB2514" i="17"/>
  <c r="Z2514" i="17" s="1"/>
  <c r="AA2514" i="17"/>
  <c r="AE2514" i="17"/>
  <c r="AC2514" i="17" s="1"/>
  <c r="AD2514" i="17"/>
  <c r="V2514" i="17"/>
  <c r="T2514" i="17" s="1"/>
  <c r="U2515" i="17" s="1"/>
  <c r="AE2515" i="17" l="1"/>
  <c r="AC2515" i="17" s="1"/>
  <c r="AD2515" i="17"/>
  <c r="AB2515" i="17"/>
  <c r="Z2515" i="17" s="1"/>
  <c r="AA2515" i="17"/>
  <c r="AG2515" i="17"/>
  <c r="AH2515" i="17"/>
  <c r="AF2515" i="17" s="1"/>
  <c r="Y2515" i="17"/>
  <c r="W2515" i="17" s="1"/>
  <c r="X2515" i="17"/>
  <c r="S2523" i="17"/>
  <c r="V2515" i="17"/>
  <c r="T2515" i="17" s="1"/>
  <c r="U2516" i="17" s="1"/>
  <c r="X2516" i="17" l="1"/>
  <c r="Y2516" i="17"/>
  <c r="W2516" i="17" s="1"/>
  <c r="AH2516" i="17"/>
  <c r="AF2516" i="17" s="1"/>
  <c r="AG2516" i="17"/>
  <c r="AB2516" i="17"/>
  <c r="Z2516" i="17" s="1"/>
  <c r="AA2516" i="17"/>
  <c r="AE2516" i="17"/>
  <c r="AC2516" i="17" s="1"/>
  <c r="AD2516" i="17"/>
  <c r="S2524" i="17"/>
  <c r="V2516" i="17"/>
  <c r="T2516" i="17" s="1"/>
  <c r="AE2517" i="17" l="1"/>
  <c r="AC2517" i="17" s="1"/>
  <c r="AD2517" i="17"/>
  <c r="AB2517" i="17"/>
  <c r="Z2517" i="17" s="1"/>
  <c r="AA2517" i="17"/>
  <c r="AG2517" i="17"/>
  <c r="AH2517" i="17"/>
  <c r="AF2517" i="17" s="1"/>
  <c r="Y2517" i="17"/>
  <c r="W2517" i="17" s="1"/>
  <c r="X2517" i="17"/>
  <c r="S2525" i="17"/>
  <c r="U2517" i="17"/>
  <c r="S2526" i="17" s="1"/>
  <c r="V2517" i="17"/>
  <c r="T2517" i="17" s="1"/>
  <c r="U2518" i="17" s="1"/>
  <c r="X2518" i="17" l="1"/>
  <c r="Y2518" i="17"/>
  <c r="W2518" i="17" s="1"/>
  <c r="AG2518" i="17"/>
  <c r="AH2518" i="17"/>
  <c r="AF2518" i="17" s="1"/>
  <c r="AA2518" i="17"/>
  <c r="AB2518" i="17"/>
  <c r="Z2518" i="17" s="1"/>
  <c r="AE2518" i="17"/>
  <c r="AC2518" i="17" s="1"/>
  <c r="AD2518" i="17"/>
  <c r="V2518" i="17"/>
  <c r="T2518" i="17" s="1"/>
  <c r="U2519" i="17" s="1"/>
  <c r="AB2519" i="17" l="1"/>
  <c r="Z2519" i="17" s="1"/>
  <c r="AA2519" i="17"/>
  <c r="AE2519" i="17"/>
  <c r="AC2519" i="17" s="1"/>
  <c r="AD2519" i="17"/>
  <c r="AG2519" i="17"/>
  <c r="AH2519" i="17"/>
  <c r="AF2519" i="17" s="1"/>
  <c r="X2519" i="17"/>
  <c r="Y2519" i="17"/>
  <c r="W2519" i="17" s="1"/>
  <c r="S2527" i="17"/>
  <c r="V2519" i="17"/>
  <c r="T2519" i="17" s="1"/>
  <c r="V2520" i="17" s="1"/>
  <c r="Y2520" i="17" l="1"/>
  <c r="W2520" i="17" s="1"/>
  <c r="X2520" i="17"/>
  <c r="AH2520" i="17"/>
  <c r="AF2520" i="17" s="1"/>
  <c r="AG2520" i="17"/>
  <c r="AE2520" i="17"/>
  <c r="AC2520" i="17" s="1"/>
  <c r="AD2520" i="17"/>
  <c r="AB2520" i="17"/>
  <c r="Z2520" i="17" s="1"/>
  <c r="AA2520" i="17"/>
  <c r="S2528" i="17"/>
  <c r="U2520" i="17"/>
  <c r="S2529" i="17" s="1"/>
  <c r="T2520" i="17"/>
  <c r="U2521" i="17" s="1"/>
  <c r="AB2521" i="17" l="1"/>
  <c r="Z2521" i="17" s="1"/>
  <c r="AA2521" i="17"/>
  <c r="AD2521" i="17"/>
  <c r="AE2521" i="17"/>
  <c r="AC2521" i="17" s="1"/>
  <c r="AG2521" i="17"/>
  <c r="AH2521" i="17"/>
  <c r="AF2521" i="17" s="1"/>
  <c r="X2521" i="17"/>
  <c r="Y2521" i="17"/>
  <c r="W2521" i="17" s="1"/>
  <c r="V2521" i="17"/>
  <c r="S2530" i="17" s="1"/>
  <c r="Y2522" i="17" l="1"/>
  <c r="W2522" i="17" s="1"/>
  <c r="X2522" i="17"/>
  <c r="T2521" i="17"/>
  <c r="U2522" i="17" s="1"/>
  <c r="AH2522" i="17"/>
  <c r="AF2522" i="17" s="1"/>
  <c r="AG2522" i="17"/>
  <c r="AE2522" i="17"/>
  <c r="AC2522" i="17" s="1"/>
  <c r="AD2522" i="17"/>
  <c r="AA2522" i="17"/>
  <c r="AB2522" i="17"/>
  <c r="Z2522" i="17" s="1"/>
  <c r="V2522" i="17"/>
  <c r="T2522" i="17" s="1"/>
  <c r="AB2523" i="17" l="1"/>
  <c r="Z2523" i="17" s="1"/>
  <c r="AA2523" i="17"/>
  <c r="AE2523" i="17"/>
  <c r="AC2523" i="17" s="1"/>
  <c r="AD2523" i="17"/>
  <c r="AG2523" i="17"/>
  <c r="AH2523" i="17"/>
  <c r="AF2523" i="17" s="1"/>
  <c r="Y2523" i="17"/>
  <c r="W2523" i="17" s="1"/>
  <c r="X2523" i="17"/>
  <c r="S2531" i="17"/>
  <c r="U2523" i="17"/>
  <c r="V2523" i="17"/>
  <c r="T2523" i="17" s="1"/>
  <c r="U2524" i="17" s="1"/>
  <c r="Y2524" i="17" l="1"/>
  <c r="W2524" i="17" s="1"/>
  <c r="X2524" i="17"/>
  <c r="AH2524" i="17"/>
  <c r="AF2524" i="17" s="1"/>
  <c r="AG2524" i="17"/>
  <c r="AE2524" i="17"/>
  <c r="AC2524" i="17" s="1"/>
  <c r="AD2524" i="17"/>
  <c r="AA2524" i="17"/>
  <c r="AB2524" i="17"/>
  <c r="Z2524" i="17" s="1"/>
  <c r="S2532" i="17"/>
  <c r="V2524" i="17"/>
  <c r="T2524" i="17" s="1"/>
  <c r="AB2525" i="17" l="1"/>
  <c r="Z2525" i="17" s="1"/>
  <c r="AA2525" i="17"/>
  <c r="AD2525" i="17"/>
  <c r="AE2525" i="17"/>
  <c r="AC2525" i="17" s="1"/>
  <c r="AG2525" i="17"/>
  <c r="AH2525" i="17"/>
  <c r="AF2525" i="17" s="1"/>
  <c r="Y2525" i="17"/>
  <c r="W2525" i="17" s="1"/>
  <c r="X2525" i="17"/>
  <c r="S2533" i="17"/>
  <c r="U2525" i="17"/>
  <c r="S2534" i="17" s="1"/>
  <c r="V2525" i="17"/>
  <c r="T2525" i="17" s="1"/>
  <c r="X2526" i="17" l="1"/>
  <c r="Y2526" i="17"/>
  <c r="W2526" i="17" s="1"/>
  <c r="AH2526" i="17"/>
  <c r="AF2526" i="17" s="1"/>
  <c r="AG2526" i="17"/>
  <c r="AE2526" i="17"/>
  <c r="AC2526" i="17" s="1"/>
  <c r="AD2526" i="17"/>
  <c r="AA2526" i="17"/>
  <c r="AB2526" i="17"/>
  <c r="Z2526" i="17" s="1"/>
  <c r="U2526" i="17"/>
  <c r="S2535" i="17" s="1"/>
  <c r="V2526" i="17"/>
  <c r="T2526" i="17" s="1"/>
  <c r="AB2527" i="17" l="1"/>
  <c r="Z2527" i="17" s="1"/>
  <c r="AA2527" i="17"/>
  <c r="AE2527" i="17"/>
  <c r="AC2527" i="17" s="1"/>
  <c r="AD2527" i="17"/>
  <c r="AH2527" i="17"/>
  <c r="AF2527" i="17" s="1"/>
  <c r="AG2527" i="17"/>
  <c r="Y2527" i="17"/>
  <c r="W2527" i="17" s="1"/>
  <c r="X2527" i="17"/>
  <c r="U2527" i="17"/>
  <c r="S2536" i="17" s="1"/>
  <c r="V2527" i="17"/>
  <c r="T2527" i="17" s="1"/>
  <c r="U2528" i="17" s="1"/>
  <c r="Y2528" i="17" l="1"/>
  <c r="W2528" i="17" s="1"/>
  <c r="X2528" i="17"/>
  <c r="AG2528" i="17"/>
  <c r="AH2528" i="17"/>
  <c r="AF2528" i="17" s="1"/>
  <c r="AE2528" i="17"/>
  <c r="AC2528" i="17" s="1"/>
  <c r="AD2528" i="17"/>
  <c r="AB2528" i="17"/>
  <c r="Z2528" i="17" s="1"/>
  <c r="AA2528" i="17"/>
  <c r="V2528" i="17"/>
  <c r="T2528" i="17" s="1"/>
  <c r="U2529" i="17" s="1"/>
  <c r="AB2529" i="17" l="1"/>
  <c r="Z2529" i="17" s="1"/>
  <c r="AA2529" i="17"/>
  <c r="AE2529" i="17"/>
  <c r="AC2529" i="17" s="1"/>
  <c r="AD2529" i="17"/>
  <c r="AG2529" i="17"/>
  <c r="AH2529" i="17"/>
  <c r="AF2529" i="17" s="1"/>
  <c r="Y2529" i="17"/>
  <c r="W2529" i="17" s="1"/>
  <c r="X2529" i="17"/>
  <c r="S2537" i="17"/>
  <c r="V2529" i="17"/>
  <c r="T2529" i="17" s="1"/>
  <c r="Y2530" i="17" l="1"/>
  <c r="W2530" i="17" s="1"/>
  <c r="X2530" i="17"/>
  <c r="AG2530" i="17"/>
  <c r="AH2530" i="17"/>
  <c r="AF2530" i="17" s="1"/>
  <c r="AE2530" i="17"/>
  <c r="AC2530" i="17" s="1"/>
  <c r="AD2530" i="17"/>
  <c r="AA2530" i="17"/>
  <c r="AB2530" i="17"/>
  <c r="Z2530" i="17" s="1"/>
  <c r="S2538" i="17"/>
  <c r="U2530" i="17"/>
  <c r="V2530" i="17"/>
  <c r="T2530" i="17" s="1"/>
  <c r="U2531" i="17" s="1"/>
  <c r="AB2531" i="17" l="1"/>
  <c r="Z2531" i="17" s="1"/>
  <c r="AA2531" i="17"/>
  <c r="AE2531" i="17"/>
  <c r="AC2531" i="17" s="1"/>
  <c r="AD2531" i="17"/>
  <c r="AH2531" i="17"/>
  <c r="AF2531" i="17" s="1"/>
  <c r="AG2531" i="17"/>
  <c r="X2531" i="17"/>
  <c r="Y2531" i="17"/>
  <c r="W2531" i="17" s="1"/>
  <c r="S2539" i="17"/>
  <c r="V2531" i="17"/>
  <c r="T2531" i="17" s="1"/>
  <c r="X2532" i="17" l="1"/>
  <c r="Y2532" i="17"/>
  <c r="W2532" i="17" s="1"/>
  <c r="AH2532" i="17"/>
  <c r="AF2532" i="17" s="1"/>
  <c r="AG2532" i="17"/>
  <c r="AE2532" i="17"/>
  <c r="AC2532" i="17" s="1"/>
  <c r="AD2532" i="17"/>
  <c r="AA2532" i="17"/>
  <c r="AB2532" i="17"/>
  <c r="Z2532" i="17" s="1"/>
  <c r="S2540" i="17"/>
  <c r="U2532" i="17"/>
  <c r="V2532" i="17"/>
  <c r="T2532" i="17" s="1"/>
  <c r="AB2533" i="17" l="1"/>
  <c r="Z2533" i="17" s="1"/>
  <c r="AA2533" i="17"/>
  <c r="AE2533" i="17"/>
  <c r="AC2533" i="17" s="1"/>
  <c r="AD2533" i="17"/>
  <c r="AH2533" i="17"/>
  <c r="AF2533" i="17" s="1"/>
  <c r="AG2533" i="17"/>
  <c r="Y2533" i="17"/>
  <c r="W2533" i="17" s="1"/>
  <c r="X2533" i="17"/>
  <c r="S2541" i="17"/>
  <c r="U2533" i="17"/>
  <c r="S2542" i="17" s="1"/>
  <c r="V2533" i="17"/>
  <c r="T2533" i="17" s="1"/>
  <c r="U2534" i="17" s="1"/>
  <c r="X2534" i="17" l="1"/>
  <c r="Y2534" i="17"/>
  <c r="W2534" i="17" s="1"/>
  <c r="AH2534" i="17"/>
  <c r="AF2534" i="17" s="1"/>
  <c r="AG2534" i="17"/>
  <c r="AD2534" i="17"/>
  <c r="AE2534" i="17"/>
  <c r="AC2534" i="17" s="1"/>
  <c r="AA2534" i="17"/>
  <c r="AB2534" i="17"/>
  <c r="Z2534" i="17" s="1"/>
  <c r="V2534" i="17"/>
  <c r="T2534" i="17" s="1"/>
  <c r="AB2535" i="17" l="1"/>
  <c r="Z2535" i="17" s="1"/>
  <c r="AA2535" i="17"/>
  <c r="AE2535" i="17"/>
  <c r="AC2535" i="17" s="1"/>
  <c r="AD2535" i="17"/>
  <c r="AG2535" i="17"/>
  <c r="AH2535" i="17"/>
  <c r="AF2535" i="17" s="1"/>
  <c r="Y2535" i="17"/>
  <c r="W2535" i="17" s="1"/>
  <c r="X2535" i="17"/>
  <c r="S2543" i="17"/>
  <c r="U2535" i="17"/>
  <c r="S2544" i="17" s="1"/>
  <c r="V2535" i="17"/>
  <c r="T2535" i="17" s="1"/>
  <c r="U2536" i="17" s="1"/>
  <c r="X2536" i="17" l="1"/>
  <c r="Y2536" i="17"/>
  <c r="W2536" i="17" s="1"/>
  <c r="AE2536" i="17"/>
  <c r="AC2536" i="17" s="1"/>
  <c r="AD2536" i="17"/>
  <c r="AH2536" i="17"/>
  <c r="AF2536" i="17" s="1"/>
  <c r="AG2536" i="17"/>
  <c r="AB2536" i="17"/>
  <c r="Z2536" i="17" s="1"/>
  <c r="AA2536" i="17"/>
  <c r="V2536" i="17"/>
  <c r="T2536" i="17" s="1"/>
  <c r="AB2537" i="17" l="1"/>
  <c r="Z2537" i="17" s="1"/>
  <c r="AA2537" i="17"/>
  <c r="AH2537" i="17"/>
  <c r="AF2537" i="17" s="1"/>
  <c r="AG2537" i="17"/>
  <c r="AE2537" i="17"/>
  <c r="AC2537" i="17" s="1"/>
  <c r="AD2537" i="17"/>
  <c r="X2537" i="17"/>
  <c r="Y2537" i="17"/>
  <c r="W2537" i="17" s="1"/>
  <c r="S2545" i="17"/>
  <c r="U2537" i="17"/>
  <c r="S2546" i="17" s="1"/>
  <c r="V2537" i="17"/>
  <c r="T2537" i="17" s="1"/>
  <c r="U2538" i="17" s="1"/>
  <c r="Y2538" i="17" l="1"/>
  <c r="W2538" i="17" s="1"/>
  <c r="X2538" i="17"/>
  <c r="AD2538" i="17"/>
  <c r="AE2538" i="17"/>
  <c r="AC2538" i="17" s="1"/>
  <c r="AH2538" i="17"/>
  <c r="AF2538" i="17" s="1"/>
  <c r="AG2538" i="17"/>
  <c r="AB2538" i="17"/>
  <c r="Z2538" i="17" s="1"/>
  <c r="AA2538" i="17"/>
  <c r="V2538" i="17"/>
  <c r="T2538" i="17" s="1"/>
  <c r="U2539" i="17" s="1"/>
  <c r="AB2539" i="17" l="1"/>
  <c r="Z2539" i="17" s="1"/>
  <c r="AA2539" i="17"/>
  <c r="AG2539" i="17"/>
  <c r="AH2539" i="17"/>
  <c r="AF2539" i="17" s="1"/>
  <c r="AE2539" i="17"/>
  <c r="AC2539" i="17" s="1"/>
  <c r="AD2539" i="17"/>
  <c r="X2539" i="17"/>
  <c r="Y2539" i="17"/>
  <c r="W2539" i="17" s="1"/>
  <c r="S2547" i="17"/>
  <c r="V2539" i="17"/>
  <c r="T2539" i="17" s="1"/>
  <c r="Y2540" i="17" l="1"/>
  <c r="W2540" i="17" s="1"/>
  <c r="X2540" i="17"/>
  <c r="AE2540" i="17"/>
  <c r="AC2540" i="17" s="1"/>
  <c r="AD2540" i="17"/>
  <c r="AG2540" i="17"/>
  <c r="AH2540" i="17"/>
  <c r="AF2540" i="17" s="1"/>
  <c r="AB2540" i="17"/>
  <c r="Z2540" i="17" s="1"/>
  <c r="AA2540" i="17"/>
  <c r="S2548" i="17"/>
  <c r="U2540" i="17"/>
  <c r="S2549" i="17" s="1"/>
  <c r="V2540" i="17"/>
  <c r="T2540" i="17" s="1"/>
  <c r="U2541" i="17" s="1"/>
  <c r="AB2541" i="17" l="1"/>
  <c r="Z2541" i="17" s="1"/>
  <c r="AA2541" i="17"/>
  <c r="AG2541" i="17"/>
  <c r="AH2541" i="17"/>
  <c r="AF2541" i="17" s="1"/>
  <c r="AE2541" i="17"/>
  <c r="AC2541" i="17" s="1"/>
  <c r="AD2541" i="17"/>
  <c r="X2541" i="17"/>
  <c r="Y2541" i="17"/>
  <c r="W2541" i="17" s="1"/>
  <c r="V2541" i="17"/>
  <c r="T2541" i="17" s="1"/>
  <c r="Y2542" i="17" l="1"/>
  <c r="W2542" i="17" s="1"/>
  <c r="X2542" i="17"/>
  <c r="AD2542" i="17"/>
  <c r="AE2542" i="17"/>
  <c r="AC2542" i="17" s="1"/>
  <c r="AH2542" i="17"/>
  <c r="AF2542" i="17" s="1"/>
  <c r="AG2542" i="17"/>
  <c r="AA2542" i="17"/>
  <c r="AB2542" i="17"/>
  <c r="Z2542" i="17" s="1"/>
  <c r="S2550" i="17"/>
  <c r="U2542" i="17"/>
  <c r="S2551" i="17" s="1"/>
  <c r="V2542" i="17"/>
  <c r="T2542" i="17" s="1"/>
  <c r="U2543" i="17" s="1"/>
  <c r="AB2543" i="17" l="1"/>
  <c r="Z2543" i="17" s="1"/>
  <c r="AA2543" i="17"/>
  <c r="AG2543" i="17"/>
  <c r="AH2543" i="17"/>
  <c r="AF2543" i="17" s="1"/>
  <c r="AE2543" i="17"/>
  <c r="AC2543" i="17" s="1"/>
  <c r="AD2543" i="17"/>
  <c r="Y2543" i="17"/>
  <c r="W2543" i="17" s="1"/>
  <c r="X2543" i="17"/>
  <c r="V2543" i="17"/>
  <c r="T2543" i="17" s="1"/>
  <c r="X2544" i="17" l="1"/>
  <c r="Y2544" i="17"/>
  <c r="W2544" i="17" s="1"/>
  <c r="AE2544" i="17"/>
  <c r="AC2544" i="17" s="1"/>
  <c r="AD2544" i="17"/>
  <c r="AG2544" i="17"/>
  <c r="AH2544" i="17"/>
  <c r="AF2544" i="17" s="1"/>
  <c r="AB2544" i="17"/>
  <c r="Z2544" i="17" s="1"/>
  <c r="AA2544" i="17"/>
  <c r="S2552" i="17"/>
  <c r="U2544" i="17"/>
  <c r="S2553" i="17" s="1"/>
  <c r="V2544" i="17"/>
  <c r="T2544" i="17" s="1"/>
  <c r="U2545" i="17" s="1"/>
  <c r="AB2545" i="17" l="1"/>
  <c r="Z2545" i="17" s="1"/>
  <c r="AA2545" i="17"/>
  <c r="AH2545" i="17"/>
  <c r="AF2545" i="17" s="1"/>
  <c r="AG2545" i="17"/>
  <c r="AD2545" i="17"/>
  <c r="AE2545" i="17"/>
  <c r="AC2545" i="17" s="1"/>
  <c r="X2545" i="17"/>
  <c r="Y2545" i="17"/>
  <c r="W2545" i="17" s="1"/>
  <c r="V2545" i="17"/>
  <c r="T2545" i="17" s="1"/>
  <c r="AE2546" i="17" l="1"/>
  <c r="AC2546" i="17" s="1"/>
  <c r="AD2546" i="17"/>
  <c r="X2546" i="17"/>
  <c r="Y2546" i="17"/>
  <c r="W2546" i="17" s="1"/>
  <c r="AG2546" i="17"/>
  <c r="AH2546" i="17"/>
  <c r="AF2546" i="17" s="1"/>
  <c r="AA2546" i="17"/>
  <c r="AB2546" i="17"/>
  <c r="Z2546" i="17" s="1"/>
  <c r="S2554" i="17"/>
  <c r="U2546" i="17"/>
  <c r="V2546" i="17"/>
  <c r="T2546" i="17" s="1"/>
  <c r="U2547" i="17" s="1"/>
  <c r="AB2547" i="17" l="1"/>
  <c r="Z2547" i="17" s="1"/>
  <c r="AA2547" i="17"/>
  <c r="AH2547" i="17"/>
  <c r="AF2547" i="17" s="1"/>
  <c r="AG2547" i="17"/>
  <c r="X2547" i="17"/>
  <c r="Y2547" i="17"/>
  <c r="W2547" i="17" s="1"/>
  <c r="AE2547" i="17"/>
  <c r="AC2547" i="17" s="1"/>
  <c r="AD2547" i="17"/>
  <c r="S2555" i="17"/>
  <c r="V2547" i="17"/>
  <c r="T2547" i="17" s="1"/>
  <c r="AE2548" i="17" l="1"/>
  <c r="AC2548" i="17" s="1"/>
  <c r="AD2548" i="17"/>
  <c r="X2548" i="17"/>
  <c r="Y2548" i="17"/>
  <c r="W2548" i="17" s="1"/>
  <c r="AH2548" i="17"/>
  <c r="AF2548" i="17" s="1"/>
  <c r="AG2548" i="17"/>
  <c r="AA2548" i="17"/>
  <c r="AB2548" i="17"/>
  <c r="Z2548" i="17" s="1"/>
  <c r="S2556" i="17"/>
  <c r="U2548" i="17"/>
  <c r="S2557" i="17" s="1"/>
  <c r="V2548" i="17"/>
  <c r="T2548" i="17" s="1"/>
  <c r="U2549" i="17" s="1"/>
  <c r="AB2549" i="17" l="1"/>
  <c r="Z2549" i="17" s="1"/>
  <c r="AA2549" i="17"/>
  <c r="AH2549" i="17"/>
  <c r="AF2549" i="17" s="1"/>
  <c r="AG2549" i="17"/>
  <c r="X2549" i="17"/>
  <c r="Y2549" i="17"/>
  <c r="W2549" i="17" s="1"/>
  <c r="AD2549" i="17"/>
  <c r="AE2549" i="17"/>
  <c r="AC2549" i="17" s="1"/>
  <c r="V2549" i="17"/>
  <c r="T2549" i="17" s="1"/>
  <c r="U2550" i="17" s="1"/>
  <c r="AE2550" i="17" l="1"/>
  <c r="AC2550" i="17" s="1"/>
  <c r="AD2550" i="17"/>
  <c r="Y2550" i="17"/>
  <c r="W2550" i="17" s="1"/>
  <c r="X2550" i="17"/>
  <c r="AG2550" i="17"/>
  <c r="AH2550" i="17"/>
  <c r="AF2550" i="17" s="1"/>
  <c r="AA2550" i="17"/>
  <c r="AB2550" i="17"/>
  <c r="Z2550" i="17" s="1"/>
  <c r="S2558" i="17"/>
  <c r="V2550" i="17"/>
  <c r="T2550" i="17" s="1"/>
  <c r="AB2551" i="17" l="1"/>
  <c r="Z2551" i="17" s="1"/>
  <c r="AA2551" i="17"/>
  <c r="AH2551" i="17"/>
  <c r="AF2551" i="17" s="1"/>
  <c r="AG2551" i="17"/>
  <c r="X2551" i="17"/>
  <c r="Y2551" i="17"/>
  <c r="W2551" i="17" s="1"/>
  <c r="AD2551" i="17"/>
  <c r="AE2551" i="17"/>
  <c r="AC2551" i="17" s="1"/>
  <c r="S2559" i="17"/>
  <c r="U2551" i="17"/>
  <c r="S2560" i="17" s="1"/>
  <c r="V2551" i="17"/>
  <c r="T2551" i="17" s="1"/>
  <c r="AE2552" i="17" l="1"/>
  <c r="AC2552" i="17" s="1"/>
  <c r="AD2552" i="17"/>
  <c r="Y2552" i="17"/>
  <c r="W2552" i="17" s="1"/>
  <c r="X2552" i="17"/>
  <c r="AH2552" i="17"/>
  <c r="AF2552" i="17" s="1"/>
  <c r="AG2552" i="17"/>
  <c r="AA2552" i="17"/>
  <c r="AB2552" i="17"/>
  <c r="Z2552" i="17" s="1"/>
  <c r="U2552" i="17"/>
  <c r="S2561" i="17" s="1"/>
  <c r="V2552" i="17"/>
  <c r="T2552" i="17" s="1"/>
  <c r="U2553" i="17" s="1"/>
  <c r="AB2553" i="17" l="1"/>
  <c r="Z2553" i="17" s="1"/>
  <c r="AA2553" i="17"/>
  <c r="AH2553" i="17"/>
  <c r="AF2553" i="17" s="1"/>
  <c r="AG2553" i="17"/>
  <c r="Y2553" i="17"/>
  <c r="W2553" i="17" s="1"/>
  <c r="X2553" i="17"/>
  <c r="AE2553" i="17"/>
  <c r="AC2553" i="17" s="1"/>
  <c r="AD2553" i="17"/>
  <c r="V2553" i="17"/>
  <c r="T2553" i="17" s="1"/>
  <c r="U2554" i="17" s="1"/>
  <c r="AE2554" i="17" l="1"/>
  <c r="AC2554" i="17" s="1"/>
  <c r="AD2554" i="17"/>
  <c r="X2554" i="17"/>
  <c r="Y2554" i="17"/>
  <c r="W2554" i="17" s="1"/>
  <c r="AG2554" i="17"/>
  <c r="AH2554" i="17"/>
  <c r="AF2554" i="17" s="1"/>
  <c r="AB2554" i="17"/>
  <c r="Z2554" i="17" s="1"/>
  <c r="AA2554" i="17"/>
  <c r="S2562" i="17"/>
  <c r="V2554" i="17"/>
  <c r="T2554" i="17" s="1"/>
  <c r="U2555" i="17" s="1"/>
  <c r="AB2555" i="17" l="1"/>
  <c r="Z2555" i="17" s="1"/>
  <c r="AA2555" i="17"/>
  <c r="AG2555" i="17"/>
  <c r="AH2555" i="17"/>
  <c r="AF2555" i="17" s="1"/>
  <c r="X2555" i="17"/>
  <c r="Y2555" i="17"/>
  <c r="W2555" i="17" s="1"/>
  <c r="AE2555" i="17"/>
  <c r="AC2555" i="17" s="1"/>
  <c r="AD2555" i="17"/>
  <c r="S2563" i="17"/>
  <c r="V2555" i="17"/>
  <c r="T2555" i="17" s="1"/>
  <c r="U2556" i="17" s="1"/>
  <c r="AE2556" i="17" l="1"/>
  <c r="AC2556" i="17" s="1"/>
  <c r="AD2556" i="17"/>
  <c r="Y2556" i="17"/>
  <c r="W2556" i="17" s="1"/>
  <c r="X2556" i="17"/>
  <c r="AG2556" i="17"/>
  <c r="AH2556" i="17"/>
  <c r="AF2556" i="17" s="1"/>
  <c r="AA2556" i="17"/>
  <c r="AB2556" i="17"/>
  <c r="Z2556" i="17" s="1"/>
  <c r="S2564" i="17"/>
  <c r="V2556" i="17"/>
  <c r="T2556" i="17" s="1"/>
  <c r="AB2557" i="17" l="1"/>
  <c r="Z2557" i="17" s="1"/>
  <c r="AA2557" i="17"/>
  <c r="AH2557" i="17"/>
  <c r="AF2557" i="17" s="1"/>
  <c r="AG2557" i="17"/>
  <c r="X2557" i="17"/>
  <c r="Y2557" i="17"/>
  <c r="W2557" i="17" s="1"/>
  <c r="AE2557" i="17"/>
  <c r="AC2557" i="17" s="1"/>
  <c r="AD2557" i="17"/>
  <c r="S2565" i="17"/>
  <c r="U2557" i="17"/>
  <c r="V2557" i="17"/>
  <c r="T2557" i="17" s="1"/>
  <c r="U2558" i="17" s="1"/>
  <c r="AD2558" i="17" l="1"/>
  <c r="AE2558" i="17"/>
  <c r="AC2558" i="17" s="1"/>
  <c r="Y2558" i="17"/>
  <c r="W2558" i="17" s="1"/>
  <c r="X2558" i="17"/>
  <c r="AH2558" i="17"/>
  <c r="AF2558" i="17" s="1"/>
  <c r="AG2558" i="17"/>
  <c r="AA2558" i="17"/>
  <c r="AB2558" i="17"/>
  <c r="Z2558" i="17" s="1"/>
  <c r="S2566" i="17"/>
  <c r="V2558" i="17"/>
  <c r="T2558" i="17" s="1"/>
  <c r="AA2559" i="17" l="1"/>
  <c r="AB2559" i="17"/>
  <c r="Z2559" i="17" s="1"/>
  <c r="AG2559" i="17"/>
  <c r="AH2559" i="17"/>
  <c r="AF2559" i="17" s="1"/>
  <c r="Y2559" i="17"/>
  <c r="W2559" i="17" s="1"/>
  <c r="X2559" i="17"/>
  <c r="AE2559" i="17"/>
  <c r="AC2559" i="17" s="1"/>
  <c r="AD2559" i="17"/>
  <c r="S2567" i="17"/>
  <c r="U2559" i="17"/>
  <c r="S2568" i="17" s="1"/>
  <c r="V2559" i="17"/>
  <c r="T2559" i="17" s="1"/>
  <c r="U2560" i="17" s="1"/>
  <c r="AD2560" i="17" l="1"/>
  <c r="AE2560" i="17"/>
  <c r="AC2560" i="17" s="1"/>
  <c r="X2560" i="17"/>
  <c r="Y2560" i="17"/>
  <c r="W2560" i="17" s="1"/>
  <c r="AG2560" i="17"/>
  <c r="AH2560" i="17"/>
  <c r="AF2560" i="17" s="1"/>
  <c r="AA2560" i="17"/>
  <c r="AB2560" i="17"/>
  <c r="Z2560" i="17" s="1"/>
  <c r="V2560" i="17"/>
  <c r="T2560" i="17" s="1"/>
  <c r="AB2561" i="17" l="1"/>
  <c r="Z2561" i="17" s="1"/>
  <c r="AA2561" i="17"/>
  <c r="AH2561" i="17"/>
  <c r="AF2561" i="17" s="1"/>
  <c r="AG2561" i="17"/>
  <c r="X2561" i="17"/>
  <c r="Y2561" i="17"/>
  <c r="W2561" i="17" s="1"/>
  <c r="AD2561" i="17"/>
  <c r="AE2561" i="17"/>
  <c r="AC2561" i="17" s="1"/>
  <c r="S2569" i="17"/>
  <c r="U2561" i="17"/>
  <c r="S2570" i="17" s="1"/>
  <c r="V2561" i="17"/>
  <c r="T2561" i="17" s="1"/>
  <c r="Y2562" i="17" l="1"/>
  <c r="W2562" i="17" s="1"/>
  <c r="X2562" i="17"/>
  <c r="AD2562" i="17"/>
  <c r="AE2562" i="17"/>
  <c r="AC2562" i="17" s="1"/>
  <c r="AG2562" i="17"/>
  <c r="AH2562" i="17"/>
  <c r="AF2562" i="17" s="1"/>
  <c r="AB2562" i="17"/>
  <c r="Z2562" i="17" s="1"/>
  <c r="AA2562" i="17"/>
  <c r="U2562" i="17"/>
  <c r="S2571" i="17" s="1"/>
  <c r="V2562" i="17"/>
  <c r="T2562" i="17" s="1"/>
  <c r="U2563" i="17" s="1"/>
  <c r="AB2563" i="17" l="1"/>
  <c r="Z2563" i="17" s="1"/>
  <c r="AA2563" i="17"/>
  <c r="AH2563" i="17"/>
  <c r="AF2563" i="17" s="1"/>
  <c r="AG2563" i="17"/>
  <c r="AE2563" i="17"/>
  <c r="AC2563" i="17" s="1"/>
  <c r="AD2563" i="17"/>
  <c r="Y2563" i="17"/>
  <c r="W2563" i="17" s="1"/>
  <c r="X2563" i="17"/>
  <c r="V2563" i="17"/>
  <c r="T2563" i="17" s="1"/>
  <c r="U2564" i="17" s="1"/>
  <c r="Y2564" i="17" l="1"/>
  <c r="W2564" i="17" s="1"/>
  <c r="X2564" i="17"/>
  <c r="AE2564" i="17"/>
  <c r="AC2564" i="17" s="1"/>
  <c r="AD2564" i="17"/>
  <c r="AG2564" i="17"/>
  <c r="AH2564" i="17"/>
  <c r="AF2564" i="17" s="1"/>
  <c r="AA2564" i="17"/>
  <c r="AB2564" i="17"/>
  <c r="Z2564" i="17" s="1"/>
  <c r="S2572" i="17"/>
  <c r="V2564" i="17"/>
  <c r="T2564" i="17" s="1"/>
  <c r="AG2565" i="17" l="1"/>
  <c r="AH2565" i="17"/>
  <c r="AF2565" i="17" s="1"/>
  <c r="AA2565" i="17"/>
  <c r="AB2565" i="17"/>
  <c r="Z2565" i="17" s="1"/>
  <c r="AD2565" i="17"/>
  <c r="AE2565" i="17"/>
  <c r="AC2565" i="17" s="1"/>
  <c r="X2565" i="17"/>
  <c r="Y2565" i="17"/>
  <c r="W2565" i="17" s="1"/>
  <c r="S2573" i="17"/>
  <c r="U2565" i="17"/>
  <c r="S2574" i="17" s="1"/>
  <c r="V2565" i="17"/>
  <c r="T2565" i="17" s="1"/>
  <c r="U2566" i="17" s="1"/>
  <c r="X2566" i="17" l="1"/>
  <c r="Y2566" i="17"/>
  <c r="W2566" i="17" s="1"/>
  <c r="AE2566" i="17"/>
  <c r="AC2566" i="17" s="1"/>
  <c r="AD2566" i="17"/>
  <c r="AA2566" i="17"/>
  <c r="AB2566" i="17"/>
  <c r="Z2566" i="17" s="1"/>
  <c r="AG2566" i="17"/>
  <c r="AH2566" i="17"/>
  <c r="AF2566" i="17" s="1"/>
  <c r="V2566" i="17"/>
  <c r="T2566" i="17" s="1"/>
  <c r="U2567" i="17" s="1"/>
  <c r="AB2567" i="17" l="1"/>
  <c r="Z2567" i="17" s="1"/>
  <c r="AA2567" i="17"/>
  <c r="AG2567" i="17"/>
  <c r="AH2567" i="17"/>
  <c r="AF2567" i="17" s="1"/>
  <c r="AE2567" i="17"/>
  <c r="AC2567" i="17" s="1"/>
  <c r="AD2567" i="17"/>
  <c r="X2567" i="17"/>
  <c r="Y2567" i="17"/>
  <c r="W2567" i="17" s="1"/>
  <c r="S2575" i="17"/>
  <c r="V2567" i="17"/>
  <c r="T2567" i="17" s="1"/>
  <c r="X2568" i="17" l="1"/>
  <c r="Y2568" i="17"/>
  <c r="W2568" i="17" s="1"/>
  <c r="AE2568" i="17"/>
  <c r="AC2568" i="17" s="1"/>
  <c r="AD2568" i="17"/>
  <c r="AH2568" i="17"/>
  <c r="AF2568" i="17" s="1"/>
  <c r="AG2568" i="17"/>
  <c r="AB2568" i="17"/>
  <c r="Z2568" i="17" s="1"/>
  <c r="AA2568" i="17"/>
  <c r="S2576" i="17"/>
  <c r="U2568" i="17"/>
  <c r="S2577" i="17" s="1"/>
  <c r="V2568" i="17"/>
  <c r="T2568" i="17" s="1"/>
  <c r="U2569" i="17" s="1"/>
  <c r="AB2569" i="17" l="1"/>
  <c r="Z2569" i="17" s="1"/>
  <c r="AA2569" i="17"/>
  <c r="AG2569" i="17"/>
  <c r="AH2569" i="17"/>
  <c r="AF2569" i="17" s="1"/>
  <c r="AD2569" i="17"/>
  <c r="AE2569" i="17"/>
  <c r="AC2569" i="17" s="1"/>
  <c r="Y2569" i="17"/>
  <c r="W2569" i="17" s="1"/>
  <c r="X2569" i="17"/>
  <c r="V2569" i="17"/>
  <c r="T2569" i="17" s="1"/>
  <c r="U2570" i="17" s="1"/>
  <c r="AD2570" i="17" l="1"/>
  <c r="AE2570" i="17"/>
  <c r="AC2570" i="17" s="1"/>
  <c r="X2570" i="17"/>
  <c r="Y2570" i="17"/>
  <c r="W2570" i="17" s="1"/>
  <c r="AG2570" i="17"/>
  <c r="AH2570" i="17"/>
  <c r="AF2570" i="17" s="1"/>
  <c r="AA2570" i="17"/>
  <c r="AB2570" i="17"/>
  <c r="Z2570" i="17" s="1"/>
  <c r="S2578" i="17"/>
  <c r="V2570" i="17"/>
  <c r="T2570" i="17" s="1"/>
  <c r="U2571" i="17" s="1"/>
  <c r="AB2571" i="17" l="1"/>
  <c r="Z2571" i="17" s="1"/>
  <c r="AA2571" i="17"/>
  <c r="AH2571" i="17"/>
  <c r="AF2571" i="17" s="1"/>
  <c r="AG2571" i="17"/>
  <c r="Y2571" i="17"/>
  <c r="W2571" i="17" s="1"/>
  <c r="X2571" i="17"/>
  <c r="AE2571" i="17"/>
  <c r="AC2571" i="17" s="1"/>
  <c r="AD2571" i="17"/>
  <c r="S2579" i="17"/>
  <c r="V2571" i="17"/>
  <c r="T2571" i="17" s="1"/>
  <c r="AE2572" i="17" l="1"/>
  <c r="AC2572" i="17" s="1"/>
  <c r="AD2572" i="17"/>
  <c r="Y2572" i="17"/>
  <c r="W2572" i="17" s="1"/>
  <c r="X2572" i="17"/>
  <c r="AH2572" i="17"/>
  <c r="AF2572" i="17" s="1"/>
  <c r="AG2572" i="17"/>
  <c r="AA2572" i="17"/>
  <c r="AB2572" i="17"/>
  <c r="Z2572" i="17" s="1"/>
  <c r="S2580" i="17"/>
  <c r="U2572" i="17"/>
  <c r="S2581" i="17" s="1"/>
  <c r="V2572" i="17"/>
  <c r="T2572" i="17" s="1"/>
  <c r="U2573" i="17" s="1"/>
  <c r="AB2573" i="17" l="1"/>
  <c r="Z2573" i="17" s="1"/>
  <c r="AA2573" i="17"/>
  <c r="AG2573" i="17"/>
  <c r="AH2573" i="17"/>
  <c r="AF2573" i="17" s="1"/>
  <c r="Y2573" i="17"/>
  <c r="W2573" i="17" s="1"/>
  <c r="X2573" i="17"/>
  <c r="AE2573" i="17"/>
  <c r="AC2573" i="17" s="1"/>
  <c r="AD2573" i="17"/>
  <c r="V2573" i="17"/>
  <c r="T2573" i="17" s="1"/>
  <c r="AE2574" i="17" l="1"/>
  <c r="AC2574" i="17" s="1"/>
  <c r="AD2574" i="17"/>
  <c r="X2574" i="17"/>
  <c r="Y2574" i="17"/>
  <c r="W2574" i="17" s="1"/>
  <c r="AG2574" i="17"/>
  <c r="AH2574" i="17"/>
  <c r="AF2574" i="17" s="1"/>
  <c r="AA2574" i="17"/>
  <c r="AB2574" i="17"/>
  <c r="Z2574" i="17" s="1"/>
  <c r="S2582" i="17"/>
  <c r="U2574" i="17"/>
  <c r="S2583" i="17" s="1"/>
  <c r="V2574" i="17"/>
  <c r="T2574" i="17" s="1"/>
  <c r="AG2575" i="17" l="1"/>
  <c r="AH2575" i="17"/>
  <c r="AF2575" i="17" s="1"/>
  <c r="AB2575" i="17"/>
  <c r="Z2575" i="17" s="1"/>
  <c r="AA2575" i="17"/>
  <c r="X2575" i="17"/>
  <c r="Y2575" i="17"/>
  <c r="W2575" i="17" s="1"/>
  <c r="AE2575" i="17"/>
  <c r="AC2575" i="17" s="1"/>
  <c r="AD2575" i="17"/>
  <c r="U2575" i="17"/>
  <c r="S2584" i="17" s="1"/>
  <c r="V2575" i="17"/>
  <c r="T2575" i="17" s="1"/>
  <c r="U2576" i="17" s="1"/>
  <c r="X2576" i="17" l="1"/>
  <c r="Y2576" i="17"/>
  <c r="W2576" i="17" s="1"/>
  <c r="AD2576" i="17"/>
  <c r="AE2576" i="17"/>
  <c r="AC2576" i="17" s="1"/>
  <c r="AA2576" i="17"/>
  <c r="AB2576" i="17"/>
  <c r="Z2576" i="17" s="1"/>
  <c r="AH2576" i="17"/>
  <c r="AF2576" i="17" s="1"/>
  <c r="AG2576" i="17"/>
  <c r="V2576" i="17"/>
  <c r="T2576" i="17" s="1"/>
  <c r="AA2577" i="17" l="1"/>
  <c r="AB2577" i="17"/>
  <c r="Z2577" i="17" s="1"/>
  <c r="AH2577" i="17"/>
  <c r="AF2577" i="17" s="1"/>
  <c r="AG2577" i="17"/>
  <c r="AD2577" i="17"/>
  <c r="AE2577" i="17"/>
  <c r="AC2577" i="17" s="1"/>
  <c r="Y2577" i="17"/>
  <c r="W2577" i="17" s="1"/>
  <c r="X2577" i="17"/>
  <c r="S2585" i="17"/>
  <c r="U2577" i="17"/>
  <c r="S2586" i="17" s="1"/>
  <c r="V2577" i="17"/>
  <c r="T2577" i="17" s="1"/>
  <c r="V2578" i="17" s="1"/>
  <c r="X2578" i="17" l="1"/>
  <c r="Y2578" i="17"/>
  <c r="W2578" i="17" s="1"/>
  <c r="AE2578" i="17"/>
  <c r="AC2578" i="17" s="1"/>
  <c r="AD2578" i="17"/>
  <c r="AH2578" i="17"/>
  <c r="AF2578" i="17" s="1"/>
  <c r="AG2578" i="17"/>
  <c r="AA2578" i="17"/>
  <c r="AB2578" i="17"/>
  <c r="Z2578" i="17" s="1"/>
  <c r="U2578" i="17"/>
  <c r="S2587" i="17" s="1"/>
  <c r="T2578" i="17"/>
  <c r="U2579" i="17" s="1"/>
  <c r="AB2579" i="17" l="1"/>
  <c r="Z2579" i="17" s="1"/>
  <c r="AA2579" i="17"/>
  <c r="AH2579" i="17"/>
  <c r="AF2579" i="17" s="1"/>
  <c r="AG2579" i="17"/>
  <c r="AE2579" i="17"/>
  <c r="AC2579" i="17" s="1"/>
  <c r="AD2579" i="17"/>
  <c r="Y2579" i="17"/>
  <c r="W2579" i="17" s="1"/>
  <c r="X2579" i="17"/>
  <c r="V2579" i="17"/>
  <c r="T2579" i="17" s="1"/>
  <c r="X2580" i="17" l="1"/>
  <c r="Y2580" i="17"/>
  <c r="W2580" i="17" s="1"/>
  <c r="AD2580" i="17"/>
  <c r="AE2580" i="17"/>
  <c r="AC2580" i="17" s="1"/>
  <c r="AG2580" i="17"/>
  <c r="AH2580" i="17"/>
  <c r="AF2580" i="17" s="1"/>
  <c r="AB2580" i="17"/>
  <c r="Z2580" i="17" s="1"/>
  <c r="AA2580" i="17"/>
  <c r="S2588" i="17"/>
  <c r="U2580" i="17"/>
  <c r="S2589" i="17" s="1"/>
  <c r="V2580" i="17"/>
  <c r="T2580" i="17" s="1"/>
  <c r="U2581" i="17" s="1"/>
  <c r="AB2581" i="17" l="1"/>
  <c r="Z2581" i="17" s="1"/>
  <c r="AA2581" i="17"/>
  <c r="AH2581" i="17"/>
  <c r="AF2581" i="17" s="1"/>
  <c r="AG2581" i="17"/>
  <c r="AE2581" i="17"/>
  <c r="AC2581" i="17" s="1"/>
  <c r="AD2581" i="17"/>
  <c r="X2581" i="17"/>
  <c r="Y2581" i="17"/>
  <c r="W2581" i="17" s="1"/>
  <c r="V2581" i="17"/>
  <c r="T2581" i="17" s="1"/>
  <c r="X2582" i="17" l="1"/>
  <c r="Y2582" i="17"/>
  <c r="W2582" i="17" s="1"/>
  <c r="AD2582" i="17"/>
  <c r="AE2582" i="17"/>
  <c r="AC2582" i="17" s="1"/>
  <c r="AH2582" i="17"/>
  <c r="AF2582" i="17" s="1"/>
  <c r="AG2582" i="17"/>
  <c r="AB2582" i="17"/>
  <c r="Z2582" i="17" s="1"/>
  <c r="AA2582" i="17"/>
  <c r="S2590" i="17"/>
  <c r="U2582" i="17"/>
  <c r="S2591" i="17" s="1"/>
  <c r="V2582" i="17"/>
  <c r="T2582" i="17" s="1"/>
  <c r="AB2583" i="17" l="1"/>
  <c r="Z2583" i="17" s="1"/>
  <c r="AA2583" i="17"/>
  <c r="AH2583" i="17"/>
  <c r="AF2583" i="17" s="1"/>
  <c r="AG2583" i="17"/>
  <c r="AD2583" i="17"/>
  <c r="AE2583" i="17"/>
  <c r="AC2583" i="17" s="1"/>
  <c r="Y2583" i="17"/>
  <c r="W2583" i="17" s="1"/>
  <c r="X2583" i="17"/>
  <c r="U2583" i="17"/>
  <c r="S2592" i="17" s="1"/>
  <c r="V2583" i="17"/>
  <c r="T2583" i="17" s="1"/>
  <c r="V2584" i="17" s="1"/>
  <c r="T2584" i="17" s="1"/>
  <c r="AD2584" i="17" l="1"/>
  <c r="AE2584" i="17"/>
  <c r="AC2584" i="17" s="1"/>
  <c r="Y2584" i="17"/>
  <c r="W2584" i="17" s="1"/>
  <c r="X2584" i="17"/>
  <c r="AG2584" i="17"/>
  <c r="AH2584" i="17"/>
  <c r="AF2584" i="17" s="1"/>
  <c r="AA2584" i="17"/>
  <c r="AB2584" i="17"/>
  <c r="Z2584" i="17" s="1"/>
  <c r="U2585" i="17"/>
  <c r="U2584" i="17"/>
  <c r="S2593" i="17" s="1"/>
  <c r="V2585" i="17"/>
  <c r="AB2585" i="17" l="1"/>
  <c r="Z2585" i="17" s="1"/>
  <c r="AA2585" i="17"/>
  <c r="AG2585" i="17"/>
  <c r="AH2585" i="17"/>
  <c r="AF2585" i="17" s="1"/>
  <c r="Y2585" i="17"/>
  <c r="W2585" i="17" s="1"/>
  <c r="X2585" i="17"/>
  <c r="AE2585" i="17"/>
  <c r="AC2585" i="17" s="1"/>
  <c r="AD2585" i="17"/>
  <c r="S2594" i="17"/>
  <c r="T2585" i="17"/>
  <c r="U2586" i="17" s="1"/>
  <c r="AE2586" i="17" l="1"/>
  <c r="AC2586" i="17" s="1"/>
  <c r="AD2586" i="17"/>
  <c r="X2586" i="17"/>
  <c r="Y2586" i="17"/>
  <c r="W2586" i="17" s="1"/>
  <c r="AH2586" i="17"/>
  <c r="AF2586" i="17" s="1"/>
  <c r="AG2586" i="17"/>
  <c r="AB2586" i="17"/>
  <c r="Z2586" i="17" s="1"/>
  <c r="AA2586" i="17"/>
  <c r="V2586" i="17"/>
  <c r="T2586" i="17" s="1"/>
  <c r="AB2587" i="17" l="1"/>
  <c r="Z2587" i="17" s="1"/>
  <c r="AA2587" i="17"/>
  <c r="AG2587" i="17"/>
  <c r="AH2587" i="17"/>
  <c r="AF2587" i="17" s="1"/>
  <c r="X2587" i="17"/>
  <c r="Y2587" i="17"/>
  <c r="W2587" i="17" s="1"/>
  <c r="AE2587" i="17"/>
  <c r="AC2587" i="17" s="1"/>
  <c r="AD2587" i="17"/>
  <c r="S2595" i="17"/>
  <c r="U2587" i="17"/>
  <c r="S2596" i="17" s="1"/>
  <c r="V2587" i="17"/>
  <c r="T2587" i="17" s="1"/>
  <c r="U2588" i="17" s="1"/>
  <c r="AE2588" i="17" l="1"/>
  <c r="AC2588" i="17" s="1"/>
  <c r="AD2588" i="17"/>
  <c r="Y2588" i="17"/>
  <c r="W2588" i="17" s="1"/>
  <c r="X2588" i="17"/>
  <c r="AH2588" i="17"/>
  <c r="AF2588" i="17" s="1"/>
  <c r="AG2588" i="17"/>
  <c r="AA2588" i="17"/>
  <c r="AB2588" i="17"/>
  <c r="Z2588" i="17" s="1"/>
  <c r="V2588" i="17"/>
  <c r="T2588" i="17" s="1"/>
  <c r="AB2589" i="17" l="1"/>
  <c r="Z2589" i="17" s="1"/>
  <c r="AA2589" i="17"/>
  <c r="AH2589" i="17"/>
  <c r="AF2589" i="17" s="1"/>
  <c r="AG2589" i="17"/>
  <c r="Y2589" i="17"/>
  <c r="W2589" i="17" s="1"/>
  <c r="X2589" i="17"/>
  <c r="AD2589" i="17"/>
  <c r="AE2589" i="17"/>
  <c r="AC2589" i="17" s="1"/>
  <c r="S2597" i="17"/>
  <c r="U2589" i="17"/>
  <c r="S2598" i="17" s="1"/>
  <c r="V2589" i="17"/>
  <c r="T2589" i="17" s="1"/>
  <c r="U2590" i="17" s="1"/>
  <c r="AD2590" i="17" l="1"/>
  <c r="AE2590" i="17"/>
  <c r="AC2590" i="17" s="1"/>
  <c r="X2590" i="17"/>
  <c r="Y2590" i="17"/>
  <c r="W2590" i="17" s="1"/>
  <c r="AG2590" i="17"/>
  <c r="AH2590" i="17"/>
  <c r="AF2590" i="17" s="1"/>
  <c r="AA2590" i="17"/>
  <c r="AB2590" i="17"/>
  <c r="Z2590" i="17" s="1"/>
  <c r="V2590" i="17"/>
  <c r="T2590" i="17" s="1"/>
  <c r="U2591" i="17" s="1"/>
  <c r="AH2591" i="17" l="1"/>
  <c r="AF2591" i="17" s="1"/>
  <c r="AG2591" i="17"/>
  <c r="AA2591" i="17"/>
  <c r="AB2591" i="17"/>
  <c r="Z2591" i="17" s="1"/>
  <c r="Y2591" i="17"/>
  <c r="W2591" i="17" s="1"/>
  <c r="X2591" i="17"/>
  <c r="AE2591" i="17"/>
  <c r="AC2591" i="17" s="1"/>
  <c r="AD2591" i="17"/>
  <c r="S2599" i="17"/>
  <c r="V2591" i="17"/>
  <c r="T2591" i="17" s="1"/>
  <c r="Y2592" i="17" l="1"/>
  <c r="W2592" i="17" s="1"/>
  <c r="X2592" i="17"/>
  <c r="AD2592" i="17"/>
  <c r="AE2592" i="17"/>
  <c r="AC2592" i="17" s="1"/>
  <c r="AB2592" i="17"/>
  <c r="Z2592" i="17" s="1"/>
  <c r="AA2592" i="17"/>
  <c r="AH2592" i="17"/>
  <c r="AF2592" i="17" s="1"/>
  <c r="AG2592" i="17"/>
  <c r="S2600" i="17"/>
  <c r="U2592" i="17"/>
  <c r="S2601" i="17" s="1"/>
  <c r="V2592" i="17"/>
  <c r="T2592" i="17" s="1"/>
  <c r="U2593" i="17" s="1"/>
  <c r="AH2593" i="17" l="1"/>
  <c r="AF2593" i="17" s="1"/>
  <c r="AG2593" i="17"/>
  <c r="AA2593" i="17"/>
  <c r="AB2593" i="17"/>
  <c r="Z2593" i="17" s="1"/>
  <c r="AD2593" i="17"/>
  <c r="AE2593" i="17"/>
  <c r="AC2593" i="17" s="1"/>
  <c r="Y2593" i="17"/>
  <c r="W2593" i="17" s="1"/>
  <c r="X2593" i="17"/>
  <c r="V2593" i="17"/>
  <c r="T2593" i="17" s="1"/>
  <c r="U2594" i="17" s="1"/>
  <c r="AD2594" i="17" l="1"/>
  <c r="AE2594" i="17"/>
  <c r="AC2594" i="17" s="1"/>
  <c r="Y2594" i="17"/>
  <c r="W2594" i="17" s="1"/>
  <c r="X2594" i="17"/>
  <c r="AA2594" i="17"/>
  <c r="AB2594" i="17"/>
  <c r="Z2594" i="17" s="1"/>
  <c r="AG2594" i="17"/>
  <c r="AH2594" i="17"/>
  <c r="AF2594" i="17" s="1"/>
  <c r="S2602" i="17"/>
  <c r="V2594" i="17"/>
  <c r="T2594" i="17" s="1"/>
  <c r="AH2595" i="17" l="1"/>
  <c r="AF2595" i="17" s="1"/>
  <c r="AG2595" i="17"/>
  <c r="AB2595" i="17"/>
  <c r="Z2595" i="17" s="1"/>
  <c r="AA2595" i="17"/>
  <c r="X2595" i="17"/>
  <c r="Y2595" i="17"/>
  <c r="W2595" i="17" s="1"/>
  <c r="AD2595" i="17"/>
  <c r="AE2595" i="17"/>
  <c r="AC2595" i="17" s="1"/>
  <c r="S2603" i="17"/>
  <c r="U2595" i="17"/>
  <c r="V2595" i="17"/>
  <c r="T2595" i="17" s="1"/>
  <c r="AD2596" i="17" l="1"/>
  <c r="AE2596" i="17"/>
  <c r="AC2596" i="17" s="1"/>
  <c r="Y2596" i="17"/>
  <c r="W2596" i="17" s="1"/>
  <c r="X2596" i="17"/>
  <c r="AB2596" i="17"/>
  <c r="Z2596" i="17" s="1"/>
  <c r="AA2596" i="17"/>
  <c r="AG2596" i="17"/>
  <c r="AH2596" i="17"/>
  <c r="AF2596" i="17" s="1"/>
  <c r="S2604" i="17"/>
  <c r="U2596" i="17"/>
  <c r="S2605" i="17" s="1"/>
  <c r="V2596" i="17"/>
  <c r="T2596" i="17" s="1"/>
  <c r="AG2597" i="17" l="1"/>
  <c r="AH2597" i="17"/>
  <c r="AF2597" i="17" s="1"/>
  <c r="AA2597" i="17"/>
  <c r="AB2597" i="17"/>
  <c r="Z2597" i="17" s="1"/>
  <c r="Y2597" i="17"/>
  <c r="W2597" i="17" s="1"/>
  <c r="X2597" i="17"/>
  <c r="AD2597" i="17"/>
  <c r="AE2597" i="17"/>
  <c r="AC2597" i="17" s="1"/>
  <c r="U2597" i="17"/>
  <c r="S2606" i="17" s="1"/>
  <c r="V2597" i="17"/>
  <c r="T2597" i="17" s="1"/>
  <c r="U2598" i="17" s="1"/>
  <c r="AD2598" i="17" l="1"/>
  <c r="AE2598" i="17"/>
  <c r="AC2598" i="17" s="1"/>
  <c r="Y2598" i="17"/>
  <c r="W2598" i="17" s="1"/>
  <c r="X2598" i="17"/>
  <c r="AB2598" i="17"/>
  <c r="Z2598" i="17" s="1"/>
  <c r="AA2598" i="17"/>
  <c r="AH2598" i="17"/>
  <c r="AF2598" i="17" s="1"/>
  <c r="AG2598" i="17"/>
  <c r="V2598" i="17"/>
  <c r="T2598" i="17" s="1"/>
  <c r="U2599" i="17" s="1"/>
  <c r="AG2599" i="17" l="1"/>
  <c r="AH2599" i="17"/>
  <c r="AF2599" i="17" s="1"/>
  <c r="AB2599" i="17"/>
  <c r="Z2599" i="17" s="1"/>
  <c r="AA2599" i="17"/>
  <c r="X2599" i="17"/>
  <c r="Y2599" i="17"/>
  <c r="W2599" i="17" s="1"/>
  <c r="AE2599" i="17"/>
  <c r="AC2599" i="17" s="1"/>
  <c r="AD2599" i="17"/>
  <c r="S2607" i="17"/>
  <c r="V2599" i="17"/>
  <c r="T2599" i="17" s="1"/>
  <c r="U2600" i="17" s="1"/>
  <c r="AD2600" i="17" l="1"/>
  <c r="AE2600" i="17"/>
  <c r="AC2600" i="17" s="1"/>
  <c r="X2600" i="17"/>
  <c r="Y2600" i="17"/>
  <c r="W2600" i="17" s="1"/>
  <c r="AB2600" i="17"/>
  <c r="Z2600" i="17" s="1"/>
  <c r="AA2600" i="17"/>
  <c r="AH2600" i="17"/>
  <c r="AF2600" i="17" s="1"/>
  <c r="AG2600" i="17"/>
  <c r="S2608" i="17"/>
  <c r="V2600" i="17"/>
  <c r="T2600" i="17" s="1"/>
  <c r="V2601" i="17" s="1"/>
  <c r="AH2601" i="17" l="1"/>
  <c r="AF2601" i="17" s="1"/>
  <c r="AG2601" i="17"/>
  <c r="AB2601" i="17"/>
  <c r="Z2601" i="17" s="1"/>
  <c r="AA2601" i="17"/>
  <c r="X2601" i="17"/>
  <c r="Y2601" i="17"/>
  <c r="W2601" i="17" s="1"/>
  <c r="AD2601" i="17"/>
  <c r="AE2601" i="17"/>
  <c r="AC2601" i="17" s="1"/>
  <c r="S2609" i="17"/>
  <c r="U2601" i="17"/>
  <c r="S2610" i="17" s="1"/>
  <c r="T2601" i="17"/>
  <c r="U2602" i="17" s="1"/>
  <c r="AD2602" i="17" l="1"/>
  <c r="AE2602" i="17"/>
  <c r="AC2602" i="17" s="1"/>
  <c r="X2602" i="17"/>
  <c r="Y2602" i="17"/>
  <c r="W2602" i="17" s="1"/>
  <c r="AB2602" i="17"/>
  <c r="Z2602" i="17" s="1"/>
  <c r="AA2602" i="17"/>
  <c r="AG2602" i="17"/>
  <c r="AH2602" i="17"/>
  <c r="AF2602" i="17" s="1"/>
  <c r="V2602" i="17"/>
  <c r="S2611" i="17" s="1"/>
  <c r="AG2603" i="17" l="1"/>
  <c r="AH2603" i="17"/>
  <c r="AF2603" i="17" s="1"/>
  <c r="T2602" i="17"/>
  <c r="U2603" i="17" s="1"/>
  <c r="AB2603" i="17"/>
  <c r="Z2603" i="17" s="1"/>
  <c r="AA2603" i="17"/>
  <c r="Y2603" i="17"/>
  <c r="W2603" i="17" s="1"/>
  <c r="X2603" i="17"/>
  <c r="AE2603" i="17"/>
  <c r="AC2603" i="17" s="1"/>
  <c r="AD2603" i="17"/>
  <c r="V2603" i="17"/>
  <c r="T2603" i="17" s="1"/>
  <c r="V2604" i="17" s="1"/>
  <c r="AD2604" i="17" l="1"/>
  <c r="AE2604" i="17"/>
  <c r="AC2604" i="17" s="1"/>
  <c r="Y2604" i="17"/>
  <c r="W2604" i="17" s="1"/>
  <c r="X2604" i="17"/>
  <c r="AB2604" i="17"/>
  <c r="Z2604" i="17" s="1"/>
  <c r="AA2604" i="17"/>
  <c r="AG2604" i="17"/>
  <c r="AH2604" i="17"/>
  <c r="AF2604" i="17" s="1"/>
  <c r="S2612" i="17"/>
  <c r="U2604" i="17"/>
  <c r="S2613" i="17" s="1"/>
  <c r="T2604" i="17"/>
  <c r="U2605" i="17" s="1"/>
  <c r="AH2605" i="17" l="1"/>
  <c r="AF2605" i="17" s="1"/>
  <c r="AG2605" i="17"/>
  <c r="AB2605" i="17"/>
  <c r="Z2605" i="17" s="1"/>
  <c r="AA2605" i="17"/>
  <c r="Y2605" i="17"/>
  <c r="W2605" i="17" s="1"/>
  <c r="X2605" i="17"/>
  <c r="AE2605" i="17"/>
  <c r="AC2605" i="17" s="1"/>
  <c r="AD2605" i="17"/>
  <c r="V2605" i="17"/>
  <c r="T2605" i="17" s="1"/>
  <c r="U2606" i="17" s="1"/>
  <c r="AE2606" i="17" l="1"/>
  <c r="AC2606" i="17" s="1"/>
  <c r="AD2606" i="17"/>
  <c r="Y2606" i="17"/>
  <c r="W2606" i="17" s="1"/>
  <c r="X2606" i="17"/>
  <c r="AB2606" i="17"/>
  <c r="Z2606" i="17" s="1"/>
  <c r="AA2606" i="17"/>
  <c r="AG2606" i="17"/>
  <c r="AH2606" i="17"/>
  <c r="AF2606" i="17" s="1"/>
  <c r="S2614" i="17"/>
  <c r="V2606" i="17"/>
  <c r="T2606" i="17" s="1"/>
  <c r="AH2607" i="17" l="1"/>
  <c r="AF2607" i="17" s="1"/>
  <c r="AG2607" i="17"/>
  <c r="AA2607" i="17"/>
  <c r="AB2607" i="17"/>
  <c r="Z2607" i="17" s="1"/>
  <c r="Y2607" i="17"/>
  <c r="W2607" i="17" s="1"/>
  <c r="X2607" i="17"/>
  <c r="AE2607" i="17"/>
  <c r="AC2607" i="17" s="1"/>
  <c r="AD2607" i="17"/>
  <c r="S2615" i="17"/>
  <c r="V2607" i="17"/>
  <c r="T2607" i="17" s="1"/>
  <c r="U2607" i="17"/>
  <c r="S2616" i="17" s="1"/>
  <c r="AE2608" i="17" l="1"/>
  <c r="AC2608" i="17" s="1"/>
  <c r="AD2608" i="17"/>
  <c r="X2608" i="17"/>
  <c r="Y2608" i="17"/>
  <c r="W2608" i="17" s="1"/>
  <c r="AB2608" i="17"/>
  <c r="Z2608" i="17" s="1"/>
  <c r="AA2608" i="17"/>
  <c r="AG2608" i="17"/>
  <c r="AH2608" i="17"/>
  <c r="AF2608" i="17" s="1"/>
  <c r="U2608" i="17"/>
  <c r="S2617" i="17" s="1"/>
  <c r="V2608" i="17"/>
  <c r="T2608" i="17" s="1"/>
  <c r="V2609" i="17" s="1"/>
  <c r="AH2609" i="17" l="1"/>
  <c r="AF2609" i="17" s="1"/>
  <c r="AG2609" i="17"/>
  <c r="AA2609" i="17"/>
  <c r="AB2609" i="17"/>
  <c r="Z2609" i="17" s="1"/>
  <c r="X2609" i="17"/>
  <c r="Y2609" i="17"/>
  <c r="W2609" i="17" s="1"/>
  <c r="AE2609" i="17"/>
  <c r="AC2609" i="17" s="1"/>
  <c r="AD2609" i="17"/>
  <c r="U2609" i="17"/>
  <c r="S2618" i="17" s="1"/>
  <c r="T2609" i="17"/>
  <c r="U2610" i="17" s="1"/>
  <c r="X2610" i="17" l="1"/>
  <c r="Y2610" i="17"/>
  <c r="W2610" i="17" s="1"/>
  <c r="AE2610" i="17"/>
  <c r="AC2610" i="17" s="1"/>
  <c r="AD2610" i="17"/>
  <c r="AB2610" i="17"/>
  <c r="Z2610" i="17" s="1"/>
  <c r="AA2610" i="17"/>
  <c r="AG2610" i="17"/>
  <c r="AH2610" i="17"/>
  <c r="AF2610" i="17" s="1"/>
  <c r="V2610" i="17"/>
  <c r="S2619" i="17" s="1"/>
  <c r="AG2611" i="17" l="1"/>
  <c r="AH2611" i="17"/>
  <c r="AF2611" i="17" s="1"/>
  <c r="T2610" i="17"/>
  <c r="U2611" i="17" s="1"/>
  <c r="AB2611" i="17"/>
  <c r="Z2611" i="17" s="1"/>
  <c r="AA2611" i="17"/>
  <c r="AD2611" i="17"/>
  <c r="AE2611" i="17"/>
  <c r="AC2611" i="17" s="1"/>
  <c r="Y2611" i="17"/>
  <c r="W2611" i="17" s="1"/>
  <c r="X2611" i="17"/>
  <c r="V2611" i="17"/>
  <c r="T2611" i="17" s="1"/>
  <c r="U2612" i="17" s="1"/>
  <c r="Y2612" i="17" l="1"/>
  <c r="W2612" i="17" s="1"/>
  <c r="X2612" i="17"/>
  <c r="AE2612" i="17"/>
  <c r="AC2612" i="17" s="1"/>
  <c r="AD2612" i="17"/>
  <c r="AB2612" i="17"/>
  <c r="Z2612" i="17" s="1"/>
  <c r="AA2612" i="17"/>
  <c r="AG2612" i="17"/>
  <c r="AH2612" i="17"/>
  <c r="AF2612" i="17" s="1"/>
  <c r="S2620" i="17"/>
  <c r="V2612" i="17"/>
  <c r="T2612" i="17" s="1"/>
  <c r="U2613" i="17" s="1"/>
  <c r="AG2613" i="17" l="1"/>
  <c r="AH2613" i="17"/>
  <c r="AF2613" i="17" s="1"/>
  <c r="AA2613" i="17"/>
  <c r="AB2613" i="17"/>
  <c r="Z2613" i="17" s="1"/>
  <c r="AE2613" i="17"/>
  <c r="AC2613" i="17" s="1"/>
  <c r="AD2613" i="17"/>
  <c r="Y2613" i="17"/>
  <c r="W2613" i="17" s="1"/>
  <c r="X2613" i="17"/>
  <c r="S2621" i="17"/>
  <c r="V2613" i="17"/>
  <c r="T2613" i="17" s="1"/>
  <c r="U2614" i="17" s="1"/>
  <c r="Y2614" i="17" l="1"/>
  <c r="W2614" i="17" s="1"/>
  <c r="X2614" i="17"/>
  <c r="AE2614" i="17"/>
  <c r="AC2614" i="17" s="1"/>
  <c r="AD2614" i="17"/>
  <c r="AB2614" i="17"/>
  <c r="Z2614" i="17" s="1"/>
  <c r="AA2614" i="17"/>
  <c r="AH2614" i="17"/>
  <c r="AF2614" i="17" s="1"/>
  <c r="AG2614" i="17"/>
  <c r="S2622" i="17"/>
  <c r="V2614" i="17"/>
  <c r="T2614" i="17" s="1"/>
  <c r="U2615" i="17" s="1"/>
  <c r="AG2615" i="17" l="1"/>
  <c r="AH2615" i="17"/>
  <c r="AF2615" i="17" s="1"/>
  <c r="AA2615" i="17"/>
  <c r="AB2615" i="17"/>
  <c r="Z2615" i="17" s="1"/>
  <c r="AE2615" i="17"/>
  <c r="AC2615" i="17" s="1"/>
  <c r="AD2615" i="17"/>
  <c r="X2615" i="17"/>
  <c r="Y2615" i="17"/>
  <c r="W2615" i="17" s="1"/>
  <c r="S2623" i="17"/>
  <c r="V2615" i="17"/>
  <c r="T2615" i="17" s="1"/>
  <c r="U2616" i="17" s="1"/>
  <c r="X2616" i="17" l="1"/>
  <c r="Y2616" i="17"/>
  <c r="W2616" i="17" s="1"/>
  <c r="AE2616" i="17"/>
  <c r="AC2616" i="17" s="1"/>
  <c r="AD2616" i="17"/>
  <c r="AB2616" i="17"/>
  <c r="Z2616" i="17" s="1"/>
  <c r="AA2616" i="17"/>
  <c r="AG2616" i="17"/>
  <c r="AH2616" i="17"/>
  <c r="AF2616" i="17" s="1"/>
  <c r="S2624" i="17"/>
  <c r="V2616" i="17"/>
  <c r="T2616" i="17" s="1"/>
  <c r="AH2617" i="17" l="1"/>
  <c r="AF2617" i="17" s="1"/>
  <c r="AG2617" i="17"/>
  <c r="AA2617" i="17"/>
  <c r="AB2617" i="17"/>
  <c r="Z2617" i="17" s="1"/>
  <c r="AE2617" i="17"/>
  <c r="AC2617" i="17" s="1"/>
  <c r="AD2617" i="17"/>
  <c r="X2617" i="17"/>
  <c r="Y2617" i="17"/>
  <c r="W2617" i="17" s="1"/>
  <c r="S2625" i="17"/>
  <c r="U2617" i="17"/>
  <c r="S2626" i="17" s="1"/>
  <c r="V2617" i="17"/>
  <c r="T2617" i="17" s="1"/>
  <c r="U2618" i="17" s="1"/>
  <c r="X2618" i="17" l="1"/>
  <c r="Y2618" i="17"/>
  <c r="W2618" i="17" s="1"/>
  <c r="AE2618" i="17"/>
  <c r="AC2618" i="17" s="1"/>
  <c r="AD2618" i="17"/>
  <c r="AB2618" i="17"/>
  <c r="Z2618" i="17" s="1"/>
  <c r="AA2618" i="17"/>
  <c r="AH2618" i="17"/>
  <c r="AF2618" i="17" s="1"/>
  <c r="AG2618" i="17"/>
  <c r="V2618" i="17"/>
  <c r="T2618" i="17" s="1"/>
  <c r="AH2619" i="17" l="1"/>
  <c r="AF2619" i="17" s="1"/>
  <c r="AG2619" i="17"/>
  <c r="AA2619" i="17"/>
  <c r="AB2619" i="17"/>
  <c r="Z2619" i="17" s="1"/>
  <c r="AE2619" i="17"/>
  <c r="AC2619" i="17" s="1"/>
  <c r="AD2619" i="17"/>
  <c r="Y2619" i="17"/>
  <c r="W2619" i="17" s="1"/>
  <c r="X2619" i="17"/>
  <c r="S2627" i="17"/>
  <c r="U2619" i="17"/>
  <c r="S2628" i="17" s="1"/>
  <c r="V2619" i="17"/>
  <c r="T2619" i="17" s="1"/>
  <c r="X2620" i="17" l="1"/>
  <c r="Y2620" i="17"/>
  <c r="W2620" i="17" s="1"/>
  <c r="AE2620" i="17"/>
  <c r="AC2620" i="17" s="1"/>
  <c r="AD2620" i="17"/>
  <c r="AB2620" i="17"/>
  <c r="Z2620" i="17" s="1"/>
  <c r="AA2620" i="17"/>
  <c r="AG2620" i="17"/>
  <c r="AH2620" i="17"/>
  <c r="AF2620" i="17" s="1"/>
  <c r="U2620" i="17"/>
  <c r="S2629" i="17" s="1"/>
  <c r="V2620" i="17"/>
  <c r="T2620" i="17" s="1"/>
  <c r="U2621" i="17" s="1"/>
  <c r="AH2621" i="17" l="1"/>
  <c r="AF2621" i="17" s="1"/>
  <c r="AG2621" i="17"/>
  <c r="AA2621" i="17"/>
  <c r="AB2621" i="17"/>
  <c r="Z2621" i="17" s="1"/>
  <c r="AD2621" i="17"/>
  <c r="AE2621" i="17"/>
  <c r="AC2621" i="17" s="1"/>
  <c r="X2621" i="17"/>
  <c r="Y2621" i="17"/>
  <c r="W2621" i="17" s="1"/>
  <c r="V2621" i="17"/>
  <c r="T2621" i="17" s="1"/>
  <c r="Y2622" i="17" l="1"/>
  <c r="W2622" i="17" s="1"/>
  <c r="X2622" i="17"/>
  <c r="AE2622" i="17"/>
  <c r="AC2622" i="17" s="1"/>
  <c r="AD2622" i="17"/>
  <c r="AB2622" i="17"/>
  <c r="Z2622" i="17" s="1"/>
  <c r="AA2622" i="17"/>
  <c r="AH2622" i="17"/>
  <c r="AF2622" i="17" s="1"/>
  <c r="AG2622" i="17"/>
  <c r="S2630" i="17"/>
  <c r="U2622" i="17"/>
  <c r="S2631" i="17" s="1"/>
  <c r="V2622" i="17"/>
  <c r="T2622" i="17" s="1"/>
  <c r="U2623" i="17" s="1"/>
  <c r="AH2623" i="17" l="1"/>
  <c r="AF2623" i="17" s="1"/>
  <c r="AG2623" i="17"/>
  <c r="AA2623" i="17"/>
  <c r="AB2623" i="17"/>
  <c r="Z2623" i="17" s="1"/>
  <c r="AD2623" i="17"/>
  <c r="AE2623" i="17"/>
  <c r="AC2623" i="17" s="1"/>
  <c r="Y2623" i="17"/>
  <c r="W2623" i="17" s="1"/>
  <c r="X2623" i="17"/>
  <c r="V2623" i="17"/>
  <c r="T2623" i="17" s="1"/>
  <c r="AD2624" i="17" l="1"/>
  <c r="AE2624" i="17"/>
  <c r="AC2624" i="17" s="1"/>
  <c r="Y2624" i="17"/>
  <c r="W2624" i="17" s="1"/>
  <c r="X2624" i="17"/>
  <c r="AB2624" i="17"/>
  <c r="Z2624" i="17" s="1"/>
  <c r="AA2624" i="17"/>
  <c r="AH2624" i="17"/>
  <c r="AF2624" i="17" s="1"/>
  <c r="AG2624" i="17"/>
  <c r="S2632" i="17"/>
  <c r="U2624" i="17"/>
  <c r="S2633" i="17" s="1"/>
  <c r="V2624" i="17"/>
  <c r="T2624" i="17" s="1"/>
  <c r="U2625" i="17" s="1"/>
  <c r="AG2625" i="17" l="1"/>
  <c r="AH2625" i="17"/>
  <c r="AF2625" i="17" s="1"/>
  <c r="AA2625" i="17"/>
  <c r="AB2625" i="17"/>
  <c r="Z2625" i="17" s="1"/>
  <c r="X2625" i="17"/>
  <c r="Y2625" i="17"/>
  <c r="W2625" i="17" s="1"/>
  <c r="AE2625" i="17"/>
  <c r="AC2625" i="17" s="1"/>
  <c r="AD2625" i="17"/>
  <c r="V2625" i="17"/>
  <c r="T2625" i="17" s="1"/>
  <c r="Y2626" i="17" l="1"/>
  <c r="W2626" i="17" s="1"/>
  <c r="X2626" i="17"/>
  <c r="AD2626" i="17"/>
  <c r="AE2626" i="17"/>
  <c r="AC2626" i="17" s="1"/>
  <c r="AB2626" i="17"/>
  <c r="Z2626" i="17" s="1"/>
  <c r="AA2626" i="17"/>
  <c r="AH2626" i="17"/>
  <c r="AF2626" i="17" s="1"/>
  <c r="AG2626" i="17"/>
  <c r="S2634" i="17"/>
  <c r="U2626" i="17"/>
  <c r="S2635" i="17" s="1"/>
  <c r="V2626" i="17"/>
  <c r="T2626" i="17" s="1"/>
  <c r="U2627" i="17" s="1"/>
  <c r="AG2627" i="17" l="1"/>
  <c r="AH2627" i="17"/>
  <c r="AF2627" i="17" s="1"/>
  <c r="AB2627" i="17"/>
  <c r="Z2627" i="17" s="1"/>
  <c r="AA2627" i="17"/>
  <c r="AE2627" i="17"/>
  <c r="AC2627" i="17" s="1"/>
  <c r="AD2627" i="17"/>
  <c r="X2627" i="17"/>
  <c r="Y2627" i="17"/>
  <c r="W2627" i="17" s="1"/>
  <c r="V2627" i="17"/>
  <c r="T2627" i="17" s="1"/>
  <c r="U2628" i="17" s="1"/>
  <c r="Y2628" i="17" l="1"/>
  <c r="W2628" i="17" s="1"/>
  <c r="X2628" i="17"/>
  <c r="AD2628" i="17"/>
  <c r="AE2628" i="17"/>
  <c r="AC2628" i="17" s="1"/>
  <c r="AB2628" i="17"/>
  <c r="Z2628" i="17" s="1"/>
  <c r="AA2628" i="17"/>
  <c r="AH2628" i="17"/>
  <c r="AF2628" i="17" s="1"/>
  <c r="AG2628" i="17"/>
  <c r="S2636" i="17"/>
  <c r="V2628" i="17"/>
  <c r="T2628" i="17" s="1"/>
  <c r="U2629" i="17" s="1"/>
  <c r="AG2629" i="17" l="1"/>
  <c r="AH2629" i="17"/>
  <c r="AF2629" i="17" s="1"/>
  <c r="AB2629" i="17"/>
  <c r="Z2629" i="17" s="1"/>
  <c r="AA2629" i="17"/>
  <c r="AE2629" i="17"/>
  <c r="AC2629" i="17" s="1"/>
  <c r="AD2629" i="17"/>
  <c r="X2629" i="17"/>
  <c r="Y2629" i="17"/>
  <c r="W2629" i="17" s="1"/>
  <c r="S2637" i="17"/>
  <c r="V2629" i="17"/>
  <c r="T2629" i="17" s="1"/>
  <c r="X2630" i="17" l="1"/>
  <c r="Y2630" i="17"/>
  <c r="W2630" i="17" s="1"/>
  <c r="AE2630" i="17"/>
  <c r="AC2630" i="17" s="1"/>
  <c r="AD2630" i="17"/>
  <c r="AA2630" i="17"/>
  <c r="AB2630" i="17"/>
  <c r="Z2630" i="17" s="1"/>
  <c r="AH2630" i="17"/>
  <c r="AF2630" i="17" s="1"/>
  <c r="AG2630" i="17"/>
  <c r="S2638" i="17"/>
  <c r="U2630" i="17"/>
  <c r="S2639" i="17" s="1"/>
  <c r="V2630" i="17"/>
  <c r="T2630" i="17" s="1"/>
  <c r="U2631" i="17" s="1"/>
  <c r="AH2631" i="17" l="1"/>
  <c r="AF2631" i="17" s="1"/>
  <c r="AG2631" i="17"/>
  <c r="AA2631" i="17"/>
  <c r="AB2631" i="17"/>
  <c r="Z2631" i="17" s="1"/>
  <c r="AE2631" i="17"/>
  <c r="AC2631" i="17" s="1"/>
  <c r="AD2631" i="17"/>
  <c r="X2631" i="17"/>
  <c r="Y2631" i="17"/>
  <c r="W2631" i="17" s="1"/>
  <c r="V2631" i="17"/>
  <c r="T2631" i="17" s="1"/>
  <c r="U2632" i="17" s="1"/>
  <c r="X2632" i="17" l="1"/>
  <c r="Y2632" i="17"/>
  <c r="W2632" i="17" s="1"/>
  <c r="AD2632" i="17"/>
  <c r="AE2632" i="17"/>
  <c r="AC2632" i="17" s="1"/>
  <c r="AB2632" i="17"/>
  <c r="Z2632" i="17" s="1"/>
  <c r="AA2632" i="17"/>
  <c r="AH2632" i="17"/>
  <c r="AF2632" i="17" s="1"/>
  <c r="AG2632" i="17"/>
  <c r="S2640" i="17"/>
  <c r="V2632" i="17"/>
  <c r="T2632" i="17" s="1"/>
  <c r="U2633" i="17" s="1"/>
  <c r="AH2633" i="17" l="1"/>
  <c r="AF2633" i="17" s="1"/>
  <c r="AG2633" i="17"/>
  <c r="AB2633" i="17"/>
  <c r="Z2633" i="17" s="1"/>
  <c r="AA2633" i="17"/>
  <c r="AE2633" i="17"/>
  <c r="AC2633" i="17" s="1"/>
  <c r="AD2633" i="17"/>
  <c r="Y2633" i="17"/>
  <c r="W2633" i="17" s="1"/>
  <c r="X2633" i="17"/>
  <c r="S2641" i="17"/>
  <c r="V2633" i="17"/>
  <c r="T2633" i="17" s="1"/>
  <c r="U2634" i="17" s="1"/>
  <c r="X2634" i="17" l="1"/>
  <c r="Y2634" i="17"/>
  <c r="W2634" i="17" s="1"/>
  <c r="AD2634" i="17"/>
  <c r="AE2634" i="17"/>
  <c r="AC2634" i="17" s="1"/>
  <c r="AB2634" i="17"/>
  <c r="Z2634" i="17" s="1"/>
  <c r="AA2634" i="17"/>
  <c r="AH2634" i="17"/>
  <c r="AF2634" i="17" s="1"/>
  <c r="AG2634" i="17"/>
  <c r="S2642" i="17"/>
  <c r="V2634" i="17"/>
  <c r="T2634" i="17" s="1"/>
  <c r="AG2635" i="17" l="1"/>
  <c r="AH2635" i="17"/>
  <c r="AF2635" i="17" s="1"/>
  <c r="AB2635" i="17"/>
  <c r="Z2635" i="17" s="1"/>
  <c r="AA2635" i="17"/>
  <c r="AE2635" i="17"/>
  <c r="AC2635" i="17" s="1"/>
  <c r="AD2635" i="17"/>
  <c r="Y2635" i="17"/>
  <c r="W2635" i="17" s="1"/>
  <c r="X2635" i="17"/>
  <c r="S2643" i="17"/>
  <c r="U2635" i="17"/>
  <c r="S2644" i="17" s="1"/>
  <c r="V2635" i="17"/>
  <c r="T2635" i="17" s="1"/>
  <c r="Y2636" i="17" l="1"/>
  <c r="W2636" i="17" s="1"/>
  <c r="X2636" i="17"/>
  <c r="AD2636" i="17"/>
  <c r="AE2636" i="17"/>
  <c r="AC2636" i="17" s="1"/>
  <c r="AB2636" i="17"/>
  <c r="Z2636" i="17" s="1"/>
  <c r="AA2636" i="17"/>
  <c r="AH2636" i="17"/>
  <c r="AF2636" i="17" s="1"/>
  <c r="AG2636" i="17"/>
  <c r="U2636" i="17"/>
  <c r="S2645" i="17" s="1"/>
  <c r="V2636" i="17"/>
  <c r="T2636" i="17" s="1"/>
  <c r="U2637" i="17" s="1"/>
  <c r="AG2637" i="17" l="1"/>
  <c r="AH2637" i="17"/>
  <c r="AF2637" i="17" s="1"/>
  <c r="AA2637" i="17"/>
  <c r="AB2637" i="17"/>
  <c r="Z2637" i="17" s="1"/>
  <c r="AD2637" i="17"/>
  <c r="AE2637" i="17"/>
  <c r="AC2637" i="17" s="1"/>
  <c r="X2637" i="17"/>
  <c r="Y2637" i="17"/>
  <c r="W2637" i="17" s="1"/>
  <c r="V2637" i="17"/>
  <c r="T2637" i="17" s="1"/>
  <c r="AD2638" i="17" l="1"/>
  <c r="AE2638" i="17"/>
  <c r="AC2638" i="17" s="1"/>
  <c r="X2638" i="17"/>
  <c r="Y2638" i="17"/>
  <c r="W2638" i="17" s="1"/>
  <c r="AB2638" i="17"/>
  <c r="Z2638" i="17" s="1"/>
  <c r="AA2638" i="17"/>
  <c r="AH2638" i="17"/>
  <c r="AF2638" i="17" s="1"/>
  <c r="AG2638" i="17"/>
  <c r="S2646" i="17"/>
  <c r="U2638" i="17"/>
  <c r="S2647" i="17" s="1"/>
  <c r="V2638" i="17"/>
  <c r="T2638" i="17" s="1"/>
  <c r="U2639" i="17" s="1"/>
  <c r="AG2639" i="17" l="1"/>
  <c r="AH2639" i="17"/>
  <c r="AF2639" i="17" s="1"/>
  <c r="AB2639" i="17"/>
  <c r="Z2639" i="17" s="1"/>
  <c r="AA2639" i="17"/>
  <c r="X2639" i="17"/>
  <c r="Y2639" i="17"/>
  <c r="W2639" i="17" s="1"/>
  <c r="AE2639" i="17"/>
  <c r="AC2639" i="17" s="1"/>
  <c r="AD2639" i="17"/>
  <c r="V2639" i="17"/>
  <c r="T2639" i="17" s="1"/>
  <c r="Y2640" i="17" l="1"/>
  <c r="W2640" i="17" s="1"/>
  <c r="X2640" i="17"/>
  <c r="AD2640" i="17"/>
  <c r="AE2640" i="17"/>
  <c r="AC2640" i="17" s="1"/>
  <c r="AB2640" i="17"/>
  <c r="Z2640" i="17" s="1"/>
  <c r="AA2640" i="17"/>
  <c r="AH2640" i="17"/>
  <c r="AF2640" i="17" s="1"/>
  <c r="AG2640" i="17"/>
  <c r="S2648" i="17"/>
  <c r="U2640" i="17"/>
  <c r="S2649" i="17" s="1"/>
  <c r="V2640" i="17"/>
  <c r="T2640" i="17" s="1"/>
  <c r="AG2641" i="17" l="1"/>
  <c r="AH2641" i="17"/>
  <c r="AF2641" i="17" s="1"/>
  <c r="AB2641" i="17"/>
  <c r="Z2641" i="17" s="1"/>
  <c r="AA2641" i="17"/>
  <c r="AE2641" i="17"/>
  <c r="AC2641" i="17" s="1"/>
  <c r="AD2641" i="17"/>
  <c r="Y2641" i="17"/>
  <c r="W2641" i="17" s="1"/>
  <c r="X2641" i="17"/>
  <c r="U2641" i="17"/>
  <c r="S2650" i="17" s="1"/>
  <c r="V2641" i="17"/>
  <c r="T2641" i="17" s="1"/>
  <c r="U2642" i="17" s="1"/>
  <c r="Y2642" i="17" l="1"/>
  <c r="W2642" i="17" s="1"/>
  <c r="X2642" i="17"/>
  <c r="AD2642" i="17"/>
  <c r="AE2642" i="17"/>
  <c r="AC2642" i="17" s="1"/>
  <c r="AA2642" i="17"/>
  <c r="AB2642" i="17"/>
  <c r="Z2642" i="17" s="1"/>
  <c r="AH2642" i="17"/>
  <c r="AF2642" i="17" s="1"/>
  <c r="AG2642" i="17"/>
  <c r="V2642" i="17"/>
  <c r="T2642" i="17" s="1"/>
  <c r="U2643" i="17" s="1"/>
  <c r="AA2643" i="17" l="1"/>
  <c r="AB2643" i="17"/>
  <c r="Z2643" i="17" s="1"/>
  <c r="AG2643" i="17"/>
  <c r="AH2643" i="17"/>
  <c r="AF2643" i="17" s="1"/>
  <c r="AE2643" i="17"/>
  <c r="AC2643" i="17" s="1"/>
  <c r="AD2643" i="17"/>
  <c r="X2643" i="17"/>
  <c r="Y2643" i="17"/>
  <c r="W2643" i="17" s="1"/>
  <c r="S2651" i="17"/>
  <c r="V2643" i="17"/>
  <c r="T2643" i="17" s="1"/>
  <c r="X2644" i="17" l="1"/>
  <c r="Y2644" i="17"/>
  <c r="W2644" i="17" s="1"/>
  <c r="AE2644" i="17"/>
  <c r="AC2644" i="17" s="1"/>
  <c r="AD2644" i="17"/>
  <c r="AH2644" i="17"/>
  <c r="AF2644" i="17" s="1"/>
  <c r="AG2644" i="17"/>
  <c r="AB2644" i="17"/>
  <c r="Z2644" i="17" s="1"/>
  <c r="AA2644" i="17"/>
  <c r="S2652" i="17"/>
  <c r="V2644" i="17"/>
  <c r="T2644" i="17" s="1"/>
  <c r="U2644" i="17"/>
  <c r="S2653" i="17" s="1"/>
  <c r="AB2645" i="17" l="1"/>
  <c r="Z2645" i="17" s="1"/>
  <c r="AA2645" i="17"/>
  <c r="AG2645" i="17"/>
  <c r="AH2645" i="17"/>
  <c r="AF2645" i="17" s="1"/>
  <c r="AE2645" i="17"/>
  <c r="AC2645" i="17" s="1"/>
  <c r="AD2645" i="17"/>
  <c r="X2645" i="17"/>
  <c r="Y2645" i="17"/>
  <c r="W2645" i="17" s="1"/>
  <c r="U2645" i="17"/>
  <c r="S2654" i="17" s="1"/>
  <c r="V2645" i="17"/>
  <c r="T2645" i="17" s="1"/>
  <c r="Y2646" i="17" l="1"/>
  <c r="W2646" i="17" s="1"/>
  <c r="X2646" i="17"/>
  <c r="AE2646" i="17"/>
  <c r="AC2646" i="17" s="1"/>
  <c r="AD2646" i="17"/>
  <c r="AG2646" i="17"/>
  <c r="AH2646" i="17"/>
  <c r="AF2646" i="17" s="1"/>
  <c r="AB2646" i="17"/>
  <c r="Z2646" i="17" s="1"/>
  <c r="AA2646" i="17"/>
  <c r="U2646" i="17"/>
  <c r="S2655" i="17" s="1"/>
  <c r="V2646" i="17"/>
  <c r="T2646" i="17" s="1"/>
  <c r="U2647" i="17" s="1"/>
  <c r="AH2647" i="17" l="1"/>
  <c r="AF2647" i="17" s="1"/>
  <c r="AG2647" i="17"/>
  <c r="AB2647" i="17"/>
  <c r="Z2647" i="17" s="1"/>
  <c r="AA2647" i="17"/>
  <c r="AD2647" i="17"/>
  <c r="AE2647" i="17"/>
  <c r="AC2647" i="17" s="1"/>
  <c r="X2647" i="17"/>
  <c r="Y2647" i="17"/>
  <c r="W2647" i="17" s="1"/>
  <c r="V2647" i="17"/>
  <c r="T2647" i="17" s="1"/>
  <c r="U2648" i="17" s="1"/>
  <c r="AD2648" i="17" l="1"/>
  <c r="AE2648" i="17"/>
  <c r="AC2648" i="17" s="1"/>
  <c r="X2648" i="17"/>
  <c r="Y2648" i="17"/>
  <c r="W2648" i="17" s="1"/>
  <c r="AB2648" i="17"/>
  <c r="Z2648" i="17" s="1"/>
  <c r="AA2648" i="17"/>
  <c r="AG2648" i="17"/>
  <c r="AH2648" i="17"/>
  <c r="AF2648" i="17" s="1"/>
  <c r="S2656" i="17"/>
  <c r="V2648" i="17"/>
  <c r="T2648" i="17" s="1"/>
  <c r="AG2649" i="17" l="1"/>
  <c r="AH2649" i="17"/>
  <c r="AF2649" i="17" s="1"/>
  <c r="AB2649" i="17"/>
  <c r="Z2649" i="17" s="1"/>
  <c r="AA2649" i="17"/>
  <c r="X2649" i="17"/>
  <c r="Y2649" i="17"/>
  <c r="W2649" i="17" s="1"/>
  <c r="AD2649" i="17"/>
  <c r="AE2649" i="17"/>
  <c r="AC2649" i="17" s="1"/>
  <c r="S2657" i="17"/>
  <c r="U2649" i="17"/>
  <c r="S2658" i="17" s="1"/>
  <c r="V2649" i="17"/>
  <c r="T2649" i="17" s="1"/>
  <c r="AD2650" i="17" l="1"/>
  <c r="AE2650" i="17"/>
  <c r="AC2650" i="17" s="1"/>
  <c r="Y2650" i="17"/>
  <c r="W2650" i="17" s="1"/>
  <c r="X2650" i="17"/>
  <c r="AB2650" i="17"/>
  <c r="Z2650" i="17" s="1"/>
  <c r="AA2650" i="17"/>
  <c r="AG2650" i="17"/>
  <c r="AH2650" i="17"/>
  <c r="AF2650" i="17" s="1"/>
  <c r="U2650" i="17"/>
  <c r="S2659" i="17" s="1"/>
  <c r="V2650" i="17"/>
  <c r="T2650" i="17" s="1"/>
  <c r="U2651" i="17" s="1"/>
  <c r="AG2651" i="17" l="1"/>
  <c r="AH2651" i="17"/>
  <c r="AF2651" i="17" s="1"/>
  <c r="AB2651" i="17"/>
  <c r="Z2651" i="17" s="1"/>
  <c r="AA2651" i="17"/>
  <c r="Y2651" i="17"/>
  <c r="W2651" i="17" s="1"/>
  <c r="X2651" i="17"/>
  <c r="AD2651" i="17"/>
  <c r="AE2651" i="17"/>
  <c r="AC2651" i="17" s="1"/>
  <c r="V2651" i="17"/>
  <c r="T2651" i="17" s="1"/>
  <c r="U2652" i="17" s="1"/>
  <c r="AE2652" i="17" l="1"/>
  <c r="AC2652" i="17" s="1"/>
  <c r="AD2652" i="17"/>
  <c r="X2652" i="17"/>
  <c r="Y2652" i="17"/>
  <c r="W2652" i="17" s="1"/>
  <c r="AB2652" i="17"/>
  <c r="Z2652" i="17" s="1"/>
  <c r="AA2652" i="17"/>
  <c r="AG2652" i="17"/>
  <c r="AH2652" i="17"/>
  <c r="AF2652" i="17" s="1"/>
  <c r="S2660" i="17"/>
  <c r="V2652" i="17"/>
  <c r="T2652" i="17" s="1"/>
  <c r="U2653" i="17" s="1"/>
  <c r="AH2653" i="17" l="1"/>
  <c r="AF2653" i="17" s="1"/>
  <c r="AG2653" i="17"/>
  <c r="AB2653" i="17"/>
  <c r="Z2653" i="17" s="1"/>
  <c r="AA2653" i="17"/>
  <c r="Y2653" i="17"/>
  <c r="W2653" i="17" s="1"/>
  <c r="X2653" i="17"/>
  <c r="AE2653" i="17"/>
  <c r="AC2653" i="17" s="1"/>
  <c r="AD2653" i="17"/>
  <c r="S2661" i="17"/>
  <c r="V2653" i="17"/>
  <c r="T2653" i="17" s="1"/>
  <c r="U2654" i="17" s="1"/>
  <c r="AD2654" i="17" l="1"/>
  <c r="AE2654" i="17"/>
  <c r="AC2654" i="17" s="1"/>
  <c r="X2654" i="17"/>
  <c r="Y2654" i="17"/>
  <c r="W2654" i="17" s="1"/>
  <c r="AA2654" i="17"/>
  <c r="AB2654" i="17"/>
  <c r="Z2654" i="17" s="1"/>
  <c r="AG2654" i="17"/>
  <c r="AH2654" i="17"/>
  <c r="AF2654" i="17" s="1"/>
  <c r="S2662" i="17"/>
  <c r="V2654" i="17"/>
  <c r="T2654" i="17" s="1"/>
  <c r="U2655" i="17" s="1"/>
  <c r="AG2655" i="17" l="1"/>
  <c r="AH2655" i="17"/>
  <c r="AF2655" i="17" s="1"/>
  <c r="AB2655" i="17"/>
  <c r="Z2655" i="17" s="1"/>
  <c r="AA2655" i="17"/>
  <c r="X2655" i="17"/>
  <c r="Y2655" i="17"/>
  <c r="W2655" i="17" s="1"/>
  <c r="AE2655" i="17"/>
  <c r="AC2655" i="17" s="1"/>
  <c r="AD2655" i="17"/>
  <c r="S2663" i="17"/>
  <c r="V2655" i="17"/>
  <c r="T2655" i="17" s="1"/>
  <c r="AE2656" i="17" l="1"/>
  <c r="AC2656" i="17" s="1"/>
  <c r="AD2656" i="17"/>
  <c r="Y2656" i="17"/>
  <c r="W2656" i="17" s="1"/>
  <c r="X2656" i="17"/>
  <c r="AB2656" i="17"/>
  <c r="Z2656" i="17" s="1"/>
  <c r="AA2656" i="17"/>
  <c r="AH2656" i="17"/>
  <c r="AF2656" i="17" s="1"/>
  <c r="AG2656" i="17"/>
  <c r="S2664" i="17"/>
  <c r="U2656" i="17"/>
  <c r="S2665" i="17" s="1"/>
  <c r="V2656" i="17"/>
  <c r="T2656" i="17" s="1"/>
  <c r="AH2657" i="17" l="1"/>
  <c r="AF2657" i="17" s="1"/>
  <c r="AG2657" i="17"/>
  <c r="AB2657" i="17"/>
  <c r="Z2657" i="17" s="1"/>
  <c r="AA2657" i="17"/>
  <c r="Y2657" i="17"/>
  <c r="W2657" i="17" s="1"/>
  <c r="X2657" i="17"/>
  <c r="AD2657" i="17"/>
  <c r="AE2657" i="17"/>
  <c r="AC2657" i="17" s="1"/>
  <c r="U2657" i="17"/>
  <c r="S2666" i="17" s="1"/>
  <c r="V2657" i="17"/>
  <c r="T2657" i="17" s="1"/>
  <c r="U2658" i="17" s="1"/>
  <c r="AE2658" i="17" l="1"/>
  <c r="AC2658" i="17" s="1"/>
  <c r="AD2658" i="17"/>
  <c r="Y2658" i="17"/>
  <c r="W2658" i="17" s="1"/>
  <c r="X2658" i="17"/>
  <c r="AB2658" i="17"/>
  <c r="Z2658" i="17" s="1"/>
  <c r="AA2658" i="17"/>
  <c r="AG2658" i="17"/>
  <c r="AH2658" i="17"/>
  <c r="AF2658" i="17" s="1"/>
  <c r="V2658" i="17"/>
  <c r="T2658" i="17" s="1"/>
  <c r="AH2659" i="17" l="1"/>
  <c r="AF2659" i="17" s="1"/>
  <c r="AG2659" i="17"/>
  <c r="AB2659" i="17"/>
  <c r="Z2659" i="17" s="1"/>
  <c r="AA2659" i="17"/>
  <c r="X2659" i="17"/>
  <c r="Y2659" i="17"/>
  <c r="W2659" i="17" s="1"/>
  <c r="AE2659" i="17"/>
  <c r="AC2659" i="17" s="1"/>
  <c r="AD2659" i="17"/>
  <c r="S2667" i="17"/>
  <c r="U2659" i="17"/>
  <c r="S2668" i="17" s="1"/>
  <c r="V2659" i="17"/>
  <c r="T2659" i="17" s="1"/>
  <c r="U2660" i="17" s="1"/>
  <c r="Y2660" i="17" l="1"/>
  <c r="W2660" i="17" s="1"/>
  <c r="X2660" i="17"/>
  <c r="AE2660" i="17"/>
  <c r="AC2660" i="17" s="1"/>
  <c r="AD2660" i="17"/>
  <c r="AB2660" i="17"/>
  <c r="Z2660" i="17" s="1"/>
  <c r="AA2660" i="17"/>
  <c r="AH2660" i="17"/>
  <c r="AF2660" i="17" s="1"/>
  <c r="AG2660" i="17"/>
  <c r="V2660" i="17"/>
  <c r="T2660" i="17" s="1"/>
  <c r="AG2661" i="17" l="1"/>
  <c r="AH2661" i="17"/>
  <c r="AF2661" i="17" s="1"/>
  <c r="AA2661" i="17"/>
  <c r="AB2661" i="17"/>
  <c r="Z2661" i="17" s="1"/>
  <c r="AD2661" i="17"/>
  <c r="AE2661" i="17"/>
  <c r="AC2661" i="17" s="1"/>
  <c r="Y2661" i="17"/>
  <c r="W2661" i="17" s="1"/>
  <c r="X2661" i="17"/>
  <c r="S2669" i="17"/>
  <c r="U2661" i="17"/>
  <c r="S2670" i="17" s="1"/>
  <c r="V2661" i="17"/>
  <c r="T2661" i="17" s="1"/>
  <c r="U2662" i="17" s="1"/>
  <c r="AD2662" i="17" l="1"/>
  <c r="AE2662" i="17"/>
  <c r="AC2662" i="17" s="1"/>
  <c r="Y2662" i="17"/>
  <c r="W2662" i="17" s="1"/>
  <c r="X2662" i="17"/>
  <c r="AB2662" i="17"/>
  <c r="Z2662" i="17" s="1"/>
  <c r="AA2662" i="17"/>
  <c r="AH2662" i="17"/>
  <c r="AF2662" i="17" s="1"/>
  <c r="AG2662" i="17"/>
  <c r="V2662" i="17"/>
  <c r="T2662" i="17" s="1"/>
  <c r="U2663" i="17" s="1"/>
  <c r="AG2663" i="17" l="1"/>
  <c r="AH2663" i="17"/>
  <c r="AF2663" i="17" s="1"/>
  <c r="AB2663" i="17"/>
  <c r="Z2663" i="17" s="1"/>
  <c r="AA2663" i="17"/>
  <c r="Y2663" i="17"/>
  <c r="W2663" i="17" s="1"/>
  <c r="X2663" i="17"/>
  <c r="AD2663" i="17"/>
  <c r="AE2663" i="17"/>
  <c r="AC2663" i="17" s="1"/>
  <c r="S2671" i="17"/>
  <c r="V2663" i="17"/>
  <c r="T2663" i="17" s="1"/>
  <c r="AE2664" i="17" l="1"/>
  <c r="AC2664" i="17" s="1"/>
  <c r="AD2664" i="17"/>
  <c r="X2664" i="17"/>
  <c r="Y2664" i="17"/>
  <c r="W2664" i="17" s="1"/>
  <c r="AB2664" i="17"/>
  <c r="Z2664" i="17" s="1"/>
  <c r="AA2664" i="17"/>
  <c r="AH2664" i="17"/>
  <c r="AF2664" i="17" s="1"/>
  <c r="AG2664" i="17"/>
  <c r="S2672" i="17"/>
  <c r="U2664" i="17"/>
  <c r="S2673" i="17" s="1"/>
  <c r="V2664" i="17"/>
  <c r="T2664" i="17" s="1"/>
  <c r="AH2665" i="17" l="1"/>
  <c r="AF2665" i="17" s="1"/>
  <c r="AG2665" i="17"/>
  <c r="AB2665" i="17"/>
  <c r="Z2665" i="17" s="1"/>
  <c r="AA2665" i="17"/>
  <c r="X2665" i="17"/>
  <c r="Y2665" i="17"/>
  <c r="W2665" i="17" s="1"/>
  <c r="AE2665" i="17"/>
  <c r="AC2665" i="17" s="1"/>
  <c r="AD2665" i="17"/>
  <c r="U2665" i="17"/>
  <c r="S2674" i="17" s="1"/>
  <c r="V2665" i="17"/>
  <c r="T2665" i="17" s="1"/>
  <c r="Y2666" i="17" l="1"/>
  <c r="W2666" i="17" s="1"/>
  <c r="X2666" i="17"/>
  <c r="AE2666" i="17"/>
  <c r="AC2666" i="17" s="1"/>
  <c r="AD2666" i="17"/>
  <c r="AB2666" i="17"/>
  <c r="Z2666" i="17" s="1"/>
  <c r="AA2666" i="17"/>
  <c r="AG2666" i="17"/>
  <c r="AH2666" i="17"/>
  <c r="AF2666" i="17" s="1"/>
  <c r="U2666" i="17"/>
  <c r="S2675" i="17" s="1"/>
  <c r="V2666" i="17"/>
  <c r="T2666" i="17" s="1"/>
  <c r="AH2667" i="17" l="1"/>
  <c r="AF2667" i="17" s="1"/>
  <c r="AG2667" i="17"/>
  <c r="AA2667" i="17"/>
  <c r="AB2667" i="17"/>
  <c r="Z2667" i="17" s="1"/>
  <c r="AE2667" i="17"/>
  <c r="AC2667" i="17" s="1"/>
  <c r="AD2667" i="17"/>
  <c r="X2667" i="17"/>
  <c r="Y2667" i="17"/>
  <c r="W2667" i="17" s="1"/>
  <c r="U2667" i="17"/>
  <c r="S2676" i="17" s="1"/>
  <c r="V2667" i="17"/>
  <c r="T2667" i="17" s="1"/>
  <c r="U2668" i="17" s="1"/>
  <c r="Y2668" i="17" l="1"/>
  <c r="W2668" i="17" s="1"/>
  <c r="X2668" i="17"/>
  <c r="AE2668" i="17"/>
  <c r="AC2668" i="17" s="1"/>
  <c r="AD2668" i="17"/>
  <c r="AB2668" i="17"/>
  <c r="Z2668" i="17" s="1"/>
  <c r="AA2668" i="17"/>
  <c r="AH2668" i="17"/>
  <c r="AF2668" i="17" s="1"/>
  <c r="AG2668" i="17"/>
  <c r="V2668" i="17"/>
  <c r="T2668" i="17" s="1"/>
  <c r="AG2669" i="17" l="1"/>
  <c r="AH2669" i="17"/>
  <c r="AF2669" i="17" s="1"/>
  <c r="AB2669" i="17"/>
  <c r="Z2669" i="17" s="1"/>
  <c r="AA2669" i="17"/>
  <c r="AE2669" i="17"/>
  <c r="AC2669" i="17" s="1"/>
  <c r="AD2669" i="17"/>
  <c r="Y2669" i="17"/>
  <c r="W2669" i="17" s="1"/>
  <c r="X2669" i="17"/>
  <c r="S2677" i="17"/>
  <c r="U2669" i="17"/>
  <c r="S2678" i="17" s="1"/>
  <c r="V2669" i="17"/>
  <c r="T2669" i="17" s="1"/>
  <c r="V2670" i="17" s="1"/>
  <c r="X2670" i="17" l="1"/>
  <c r="Y2670" i="17"/>
  <c r="W2670" i="17" s="1"/>
  <c r="AE2670" i="17"/>
  <c r="AC2670" i="17" s="1"/>
  <c r="AD2670" i="17"/>
  <c r="AB2670" i="17"/>
  <c r="Z2670" i="17" s="1"/>
  <c r="AA2670" i="17"/>
  <c r="AH2670" i="17"/>
  <c r="AF2670" i="17" s="1"/>
  <c r="AG2670" i="17"/>
  <c r="U2670" i="17"/>
  <c r="S2679" i="17" s="1"/>
  <c r="T2670" i="17"/>
  <c r="U2671" i="17" s="1"/>
  <c r="AH2671" i="17" l="1"/>
  <c r="AF2671" i="17" s="1"/>
  <c r="AG2671" i="17"/>
  <c r="AA2671" i="17"/>
  <c r="AB2671" i="17"/>
  <c r="Z2671" i="17" s="1"/>
  <c r="AD2671" i="17"/>
  <c r="AE2671" i="17"/>
  <c r="AC2671" i="17" s="1"/>
  <c r="Y2671" i="17"/>
  <c r="W2671" i="17" s="1"/>
  <c r="X2671" i="17"/>
  <c r="V2671" i="17"/>
  <c r="T2671" i="17" s="1"/>
  <c r="U2672" i="17" s="1"/>
  <c r="AE2672" i="17" l="1"/>
  <c r="AC2672" i="17" s="1"/>
  <c r="AD2672" i="17"/>
  <c r="X2672" i="17"/>
  <c r="Y2672" i="17"/>
  <c r="W2672" i="17" s="1"/>
  <c r="AA2672" i="17"/>
  <c r="AB2672" i="17"/>
  <c r="Z2672" i="17" s="1"/>
  <c r="AH2672" i="17"/>
  <c r="AF2672" i="17" s="1"/>
  <c r="AG2672" i="17"/>
  <c r="S2680" i="17"/>
  <c r="V2672" i="17"/>
  <c r="T2672" i="17" s="1"/>
  <c r="U2673" i="17" s="1"/>
  <c r="AH2673" i="17" l="1"/>
  <c r="AF2673" i="17" s="1"/>
  <c r="AG2673" i="17"/>
  <c r="AB2673" i="17"/>
  <c r="Z2673" i="17" s="1"/>
  <c r="AA2673" i="17"/>
  <c r="Y2673" i="17"/>
  <c r="W2673" i="17" s="1"/>
  <c r="X2673" i="17"/>
  <c r="AD2673" i="17"/>
  <c r="AE2673" i="17"/>
  <c r="AC2673" i="17" s="1"/>
  <c r="S2681" i="17"/>
  <c r="V2673" i="17"/>
  <c r="T2673" i="17" s="1"/>
  <c r="U2674" i="17" s="1"/>
  <c r="AD2674" i="17" l="1"/>
  <c r="AE2674" i="17"/>
  <c r="AC2674" i="17" s="1"/>
  <c r="Y2674" i="17"/>
  <c r="W2674" i="17" s="1"/>
  <c r="X2674" i="17"/>
  <c r="AB2674" i="17"/>
  <c r="Z2674" i="17" s="1"/>
  <c r="AA2674" i="17"/>
  <c r="AH2674" i="17"/>
  <c r="AF2674" i="17" s="1"/>
  <c r="AG2674" i="17"/>
  <c r="S2682" i="17"/>
  <c r="V2674" i="17"/>
  <c r="T2674" i="17" s="1"/>
  <c r="AH2675" i="17" l="1"/>
  <c r="AF2675" i="17" s="1"/>
  <c r="AG2675" i="17"/>
  <c r="AA2675" i="17"/>
  <c r="AB2675" i="17"/>
  <c r="Z2675" i="17" s="1"/>
  <c r="X2675" i="17"/>
  <c r="Y2675" i="17"/>
  <c r="W2675" i="17" s="1"/>
  <c r="AD2675" i="17"/>
  <c r="AE2675" i="17"/>
  <c r="AC2675" i="17" s="1"/>
  <c r="S2683" i="17"/>
  <c r="U2675" i="17"/>
  <c r="S2684" i="17" s="1"/>
  <c r="V2675" i="17"/>
  <c r="T2675" i="17" s="1"/>
  <c r="AE2676" i="17" l="1"/>
  <c r="AC2676" i="17" s="1"/>
  <c r="AD2676" i="17"/>
  <c r="X2676" i="17"/>
  <c r="Y2676" i="17"/>
  <c r="W2676" i="17" s="1"/>
  <c r="AB2676" i="17"/>
  <c r="Z2676" i="17" s="1"/>
  <c r="AA2676" i="17"/>
  <c r="AG2676" i="17"/>
  <c r="AH2676" i="17"/>
  <c r="AF2676" i="17" s="1"/>
  <c r="U2676" i="17"/>
  <c r="S2685" i="17" s="1"/>
  <c r="V2676" i="17"/>
  <c r="T2676" i="17" s="1"/>
  <c r="U2677" i="17" s="1"/>
  <c r="AH2677" i="17" l="1"/>
  <c r="AF2677" i="17" s="1"/>
  <c r="AG2677" i="17"/>
  <c r="AA2677" i="17"/>
  <c r="AB2677" i="17"/>
  <c r="Z2677" i="17" s="1"/>
  <c r="Y2677" i="17"/>
  <c r="W2677" i="17" s="1"/>
  <c r="X2677" i="17"/>
  <c r="AE2677" i="17"/>
  <c r="AC2677" i="17" s="1"/>
  <c r="AD2677" i="17"/>
  <c r="V2677" i="17"/>
  <c r="T2677" i="17" s="1"/>
  <c r="U2678" i="17" s="1"/>
  <c r="AE2678" i="17" l="1"/>
  <c r="AC2678" i="17" s="1"/>
  <c r="AD2678" i="17"/>
  <c r="X2678" i="17"/>
  <c r="Y2678" i="17"/>
  <c r="W2678" i="17" s="1"/>
  <c r="AB2678" i="17"/>
  <c r="Z2678" i="17" s="1"/>
  <c r="AA2678" i="17"/>
  <c r="AH2678" i="17"/>
  <c r="AF2678" i="17" s="1"/>
  <c r="AG2678" i="17"/>
  <c r="S2686" i="17"/>
  <c r="V2678" i="17"/>
  <c r="T2678" i="17" s="1"/>
  <c r="U2679" i="17" s="1"/>
  <c r="AG2679" i="17" l="1"/>
  <c r="AH2679" i="17"/>
  <c r="AF2679" i="17" s="1"/>
  <c r="AB2679" i="17"/>
  <c r="Z2679" i="17" s="1"/>
  <c r="AA2679" i="17"/>
  <c r="Y2679" i="17"/>
  <c r="W2679" i="17" s="1"/>
  <c r="X2679" i="17"/>
  <c r="AD2679" i="17"/>
  <c r="AE2679" i="17"/>
  <c r="AC2679" i="17" s="1"/>
  <c r="S2687" i="17"/>
  <c r="V2679" i="17"/>
  <c r="T2679" i="17" s="1"/>
  <c r="AE2680" i="17" l="1"/>
  <c r="AC2680" i="17" s="1"/>
  <c r="AD2680" i="17"/>
  <c r="X2680" i="17"/>
  <c r="Y2680" i="17"/>
  <c r="W2680" i="17" s="1"/>
  <c r="AB2680" i="17"/>
  <c r="Z2680" i="17" s="1"/>
  <c r="AA2680" i="17"/>
  <c r="AH2680" i="17"/>
  <c r="AF2680" i="17" s="1"/>
  <c r="AG2680" i="17"/>
  <c r="S2688" i="17"/>
  <c r="U2680" i="17"/>
  <c r="S2689" i="17" s="1"/>
  <c r="V2680" i="17"/>
  <c r="T2680" i="17" s="1"/>
  <c r="U2681" i="17" s="1"/>
  <c r="AG2681" i="17" l="1"/>
  <c r="AH2681" i="17"/>
  <c r="AF2681" i="17" s="1"/>
  <c r="AA2681" i="17"/>
  <c r="AB2681" i="17"/>
  <c r="Z2681" i="17" s="1"/>
  <c r="Y2681" i="17"/>
  <c r="W2681" i="17" s="1"/>
  <c r="X2681" i="17"/>
  <c r="AD2681" i="17"/>
  <c r="AE2681" i="17"/>
  <c r="AC2681" i="17" s="1"/>
  <c r="V2681" i="17"/>
  <c r="T2681" i="17" s="1"/>
  <c r="AE2682" i="17" l="1"/>
  <c r="AC2682" i="17" s="1"/>
  <c r="AD2682" i="17"/>
  <c r="Y2682" i="17"/>
  <c r="W2682" i="17" s="1"/>
  <c r="X2682" i="17"/>
  <c r="AB2682" i="17"/>
  <c r="Z2682" i="17" s="1"/>
  <c r="AA2682" i="17"/>
  <c r="AH2682" i="17"/>
  <c r="AF2682" i="17" s="1"/>
  <c r="AG2682" i="17"/>
  <c r="S2690" i="17"/>
  <c r="U2682" i="17"/>
  <c r="V2682" i="17"/>
  <c r="T2682" i="17" s="1"/>
  <c r="AH2683" i="17" l="1"/>
  <c r="AF2683" i="17" s="1"/>
  <c r="AG2683" i="17"/>
  <c r="AB2683" i="17"/>
  <c r="Z2683" i="17" s="1"/>
  <c r="AA2683" i="17"/>
  <c r="Y2683" i="17"/>
  <c r="W2683" i="17" s="1"/>
  <c r="X2683" i="17"/>
  <c r="AE2683" i="17"/>
  <c r="AC2683" i="17" s="1"/>
  <c r="AD2683" i="17"/>
  <c r="S2691" i="17"/>
  <c r="U2683" i="17"/>
  <c r="S2692" i="17" s="1"/>
  <c r="V2683" i="17"/>
  <c r="T2683" i="17" s="1"/>
  <c r="U2684" i="17" s="1"/>
  <c r="AD2684" i="17" l="1"/>
  <c r="AE2684" i="17"/>
  <c r="AC2684" i="17" s="1"/>
  <c r="Y2684" i="17"/>
  <c r="W2684" i="17" s="1"/>
  <c r="X2684" i="17"/>
  <c r="AB2684" i="17"/>
  <c r="Z2684" i="17" s="1"/>
  <c r="AA2684" i="17"/>
  <c r="AG2684" i="17"/>
  <c r="AH2684" i="17"/>
  <c r="AF2684" i="17" s="1"/>
  <c r="V2684" i="17"/>
  <c r="T2684" i="17" s="1"/>
  <c r="AG2685" i="17" l="1"/>
  <c r="AH2685" i="17"/>
  <c r="AF2685" i="17" s="1"/>
  <c r="AB2685" i="17"/>
  <c r="Z2685" i="17" s="1"/>
  <c r="AA2685" i="17"/>
  <c r="Y2685" i="17"/>
  <c r="W2685" i="17" s="1"/>
  <c r="X2685" i="17"/>
  <c r="AD2685" i="17"/>
  <c r="AE2685" i="17"/>
  <c r="AC2685" i="17" s="1"/>
  <c r="S2693" i="17"/>
  <c r="U2685" i="17"/>
  <c r="S2694" i="17" s="1"/>
  <c r="V2685" i="17"/>
  <c r="T2685" i="17" s="1"/>
  <c r="AE2686" i="17" l="1"/>
  <c r="AC2686" i="17" s="1"/>
  <c r="AD2686" i="17"/>
  <c r="Y2686" i="17"/>
  <c r="W2686" i="17" s="1"/>
  <c r="X2686" i="17"/>
  <c r="AB2686" i="17"/>
  <c r="Z2686" i="17" s="1"/>
  <c r="AA2686" i="17"/>
  <c r="AH2686" i="17"/>
  <c r="AF2686" i="17" s="1"/>
  <c r="AG2686" i="17"/>
  <c r="U2686" i="17"/>
  <c r="S2695" i="17" s="1"/>
  <c r="V2686" i="17"/>
  <c r="T2686" i="17" s="1"/>
  <c r="U2687" i="17" s="1"/>
  <c r="AH2687" i="17" l="1"/>
  <c r="AF2687" i="17" s="1"/>
  <c r="AG2687" i="17"/>
  <c r="AB2687" i="17"/>
  <c r="Z2687" i="17" s="1"/>
  <c r="AA2687" i="17"/>
  <c r="X2687" i="17"/>
  <c r="Y2687" i="17"/>
  <c r="W2687" i="17" s="1"/>
  <c r="AE2687" i="17"/>
  <c r="AC2687" i="17" s="1"/>
  <c r="AD2687" i="17"/>
  <c r="V2687" i="17"/>
  <c r="T2687" i="17" s="1"/>
  <c r="U2688" i="17" s="1"/>
  <c r="X2688" i="17" l="1"/>
  <c r="Y2688" i="17"/>
  <c r="W2688" i="17" s="1"/>
  <c r="AD2688" i="17"/>
  <c r="AE2688" i="17"/>
  <c r="AC2688" i="17" s="1"/>
  <c r="AA2688" i="17"/>
  <c r="AB2688" i="17"/>
  <c r="Z2688" i="17" s="1"/>
  <c r="AG2688" i="17"/>
  <c r="AH2688" i="17"/>
  <c r="AF2688" i="17" s="1"/>
  <c r="S2696" i="17"/>
  <c r="V2688" i="17"/>
  <c r="T2688" i="17" s="1"/>
  <c r="U2689" i="17" s="1"/>
  <c r="AG2689" i="17" l="1"/>
  <c r="AH2689" i="17"/>
  <c r="AF2689" i="17" s="1"/>
  <c r="AB2689" i="17"/>
  <c r="Z2689" i="17" s="1"/>
  <c r="AA2689" i="17"/>
  <c r="AE2689" i="17"/>
  <c r="AC2689" i="17" s="1"/>
  <c r="AD2689" i="17"/>
  <c r="X2689" i="17"/>
  <c r="Y2689" i="17"/>
  <c r="W2689" i="17" s="1"/>
  <c r="S2697" i="17"/>
  <c r="V2689" i="17"/>
  <c r="T2689" i="17" s="1"/>
  <c r="U2690" i="17" s="1"/>
  <c r="Y2690" i="17" l="1"/>
  <c r="W2690" i="17" s="1"/>
  <c r="X2690" i="17"/>
  <c r="AE2690" i="17"/>
  <c r="AC2690" i="17" s="1"/>
  <c r="AD2690" i="17"/>
  <c r="AA2690" i="17"/>
  <c r="AB2690" i="17"/>
  <c r="Z2690" i="17" s="1"/>
  <c r="AH2690" i="17"/>
  <c r="AF2690" i="17" s="1"/>
  <c r="AG2690" i="17"/>
  <c r="S2698" i="17"/>
  <c r="V2690" i="17"/>
  <c r="T2690" i="17" s="1"/>
  <c r="U2691" i="17" s="1"/>
  <c r="AB2691" i="17" l="1"/>
  <c r="Z2691" i="17" s="1"/>
  <c r="AA2691" i="17"/>
  <c r="AH2691" i="17"/>
  <c r="AF2691" i="17" s="1"/>
  <c r="AG2691" i="17"/>
  <c r="AE2691" i="17"/>
  <c r="AC2691" i="17" s="1"/>
  <c r="AD2691" i="17"/>
  <c r="X2691" i="17"/>
  <c r="Y2691" i="17"/>
  <c r="W2691" i="17" s="1"/>
  <c r="S2699" i="17"/>
  <c r="V2691" i="17"/>
  <c r="T2691" i="17" s="1"/>
  <c r="U2692" i="17" s="1"/>
  <c r="Y2692" i="17" l="1"/>
  <c r="W2692" i="17" s="1"/>
  <c r="X2692" i="17"/>
  <c r="V2692" i="17"/>
  <c r="T2692" i="17" s="1"/>
  <c r="U2693" i="17" s="1"/>
  <c r="AD2692" i="17"/>
  <c r="AE2692" i="17"/>
  <c r="AC2692" i="17" s="1"/>
  <c r="AG2692" i="17"/>
  <c r="AH2692" i="17"/>
  <c r="AF2692" i="17" s="1"/>
  <c r="AA2692" i="17"/>
  <c r="AB2692" i="17"/>
  <c r="Z2692" i="17" s="1"/>
  <c r="S2701" i="17"/>
  <c r="S2700" i="17"/>
  <c r="V2693" i="17"/>
  <c r="T2693" i="17" s="1"/>
  <c r="U2694" i="17" s="1"/>
  <c r="AB2693" i="17" l="1"/>
  <c r="Z2693" i="17" s="1"/>
  <c r="AA2693" i="17"/>
  <c r="AG2693" i="17"/>
  <c r="AH2693" i="17"/>
  <c r="AF2693" i="17" s="1"/>
  <c r="AE2693" i="17"/>
  <c r="AC2693" i="17" s="1"/>
  <c r="AD2693" i="17"/>
  <c r="X2693" i="17"/>
  <c r="Y2693" i="17"/>
  <c r="W2693" i="17" s="1"/>
  <c r="S2702" i="17"/>
  <c r="V2694" i="17"/>
  <c r="T2694" i="17" s="1"/>
  <c r="U2695" i="17" s="1"/>
  <c r="X2694" i="17" l="1"/>
  <c r="Y2694" i="17"/>
  <c r="W2694" i="17" s="1"/>
  <c r="AE2694" i="17"/>
  <c r="AC2694" i="17" s="1"/>
  <c r="AD2694" i="17"/>
  <c r="AG2694" i="17"/>
  <c r="AH2694" i="17"/>
  <c r="AF2694" i="17" s="1"/>
  <c r="AB2694" i="17"/>
  <c r="Z2694" i="17" s="1"/>
  <c r="AA2694" i="17"/>
  <c r="S2703" i="17"/>
  <c r="V2695" i="17"/>
  <c r="T2695" i="17" s="1"/>
  <c r="U2696" i="17" s="1"/>
  <c r="AH2695" i="17" l="1"/>
  <c r="AF2695" i="17" s="1"/>
  <c r="AG2695" i="17"/>
  <c r="AB2695" i="17"/>
  <c r="Z2695" i="17" s="1"/>
  <c r="AA2695" i="17"/>
  <c r="AD2695" i="17"/>
  <c r="AE2695" i="17"/>
  <c r="AC2695" i="17" s="1"/>
  <c r="X2695" i="17"/>
  <c r="Y2695" i="17"/>
  <c r="W2695" i="17" s="1"/>
  <c r="S2704" i="17"/>
  <c r="V2696" i="17"/>
  <c r="T2696" i="17" s="1"/>
  <c r="U2697" i="17" s="1"/>
  <c r="Y2696" i="17" l="1"/>
  <c r="W2696" i="17" s="1"/>
  <c r="X2696" i="17"/>
  <c r="AE2696" i="17"/>
  <c r="AC2696" i="17" s="1"/>
  <c r="AD2696" i="17"/>
  <c r="AA2696" i="17"/>
  <c r="AB2696" i="17"/>
  <c r="Z2696" i="17" s="1"/>
  <c r="AG2696" i="17"/>
  <c r="AH2696" i="17"/>
  <c r="AF2696" i="17" s="1"/>
  <c r="S2705" i="17"/>
  <c r="V2697" i="17"/>
  <c r="T2697" i="17" s="1"/>
  <c r="U2698" i="17" s="1"/>
  <c r="AH2697" i="17" l="1"/>
  <c r="AF2697" i="17" s="1"/>
  <c r="AG2697" i="17"/>
  <c r="AB2697" i="17"/>
  <c r="Z2697" i="17" s="1"/>
  <c r="AA2697" i="17"/>
  <c r="AD2697" i="17"/>
  <c r="AE2697" i="17"/>
  <c r="AC2697" i="17" s="1"/>
  <c r="Y2697" i="17"/>
  <c r="W2697" i="17" s="1"/>
  <c r="X2697" i="17"/>
  <c r="S2706" i="17"/>
  <c r="V2698" i="17"/>
  <c r="T2698" i="17" s="1"/>
  <c r="U2699" i="17" s="1"/>
  <c r="Y2698" i="17" l="1"/>
  <c r="W2698" i="17" s="1"/>
  <c r="X2698" i="17"/>
  <c r="AE2698" i="17"/>
  <c r="AC2698" i="17" s="1"/>
  <c r="AD2698" i="17"/>
  <c r="AA2698" i="17"/>
  <c r="AB2698" i="17"/>
  <c r="Z2698" i="17" s="1"/>
  <c r="AG2698" i="17"/>
  <c r="AH2698" i="17"/>
  <c r="AF2698" i="17" s="1"/>
  <c r="S2707" i="17"/>
  <c r="V2699" i="17"/>
  <c r="T2699" i="17" s="1"/>
  <c r="U2700" i="17" s="1"/>
  <c r="AG2699" i="17" l="1"/>
  <c r="AH2699" i="17"/>
  <c r="AF2699" i="17" s="1"/>
  <c r="AB2699" i="17"/>
  <c r="Z2699" i="17" s="1"/>
  <c r="AA2699" i="17"/>
  <c r="AD2699" i="17"/>
  <c r="AE2699" i="17"/>
  <c r="AC2699" i="17" s="1"/>
  <c r="X2699" i="17"/>
  <c r="Y2699" i="17"/>
  <c r="W2699" i="17" s="1"/>
  <c r="S2708" i="17"/>
  <c r="V2700" i="17"/>
  <c r="T2700" i="17" s="1"/>
  <c r="Y2700" i="17" l="1"/>
  <c r="W2700" i="17" s="1"/>
  <c r="X2700" i="17"/>
  <c r="AE2700" i="17"/>
  <c r="AC2700" i="17" s="1"/>
  <c r="AD2700" i="17"/>
  <c r="AA2700" i="17"/>
  <c r="AB2700" i="17"/>
  <c r="Z2700" i="17" s="1"/>
  <c r="AH2700" i="17"/>
  <c r="AF2700" i="17" s="1"/>
  <c r="AG2700" i="17"/>
  <c r="S2709" i="17"/>
  <c r="U2701" i="17"/>
  <c r="S2710" i="17" s="1"/>
  <c r="V2701" i="17"/>
  <c r="T2701" i="17" s="1"/>
  <c r="U2702" i="17" s="1"/>
  <c r="AB2701" i="17" l="1"/>
  <c r="Z2701" i="17" s="1"/>
  <c r="AA2701" i="17"/>
  <c r="AH2701" i="17"/>
  <c r="AF2701" i="17" s="1"/>
  <c r="AG2701" i="17"/>
  <c r="AD2701" i="17"/>
  <c r="AE2701" i="17"/>
  <c r="AC2701" i="17" s="1"/>
  <c r="Y2701" i="17"/>
  <c r="W2701" i="17" s="1"/>
  <c r="X2701" i="17"/>
  <c r="V2702" i="17"/>
  <c r="T2702" i="17" s="1"/>
  <c r="U2703" i="17" s="1"/>
  <c r="Y2702" i="17" l="1"/>
  <c r="W2702" i="17" s="1"/>
  <c r="X2702" i="17"/>
  <c r="AE2702" i="17"/>
  <c r="AC2702" i="17" s="1"/>
  <c r="AD2702" i="17"/>
  <c r="AH2702" i="17"/>
  <c r="AF2702" i="17" s="1"/>
  <c r="AG2702" i="17"/>
  <c r="AA2702" i="17"/>
  <c r="AB2702" i="17"/>
  <c r="Z2702" i="17" s="1"/>
  <c r="S2711" i="17"/>
  <c r="V2703" i="17"/>
  <c r="T2703" i="17" s="1"/>
  <c r="U2704" i="17" s="1"/>
  <c r="AB2703" i="17" l="1"/>
  <c r="Z2703" i="17" s="1"/>
  <c r="AA2703" i="17"/>
  <c r="AH2703" i="17"/>
  <c r="AF2703" i="17" s="1"/>
  <c r="AG2703" i="17"/>
  <c r="AE2703" i="17"/>
  <c r="AC2703" i="17" s="1"/>
  <c r="AD2703" i="17"/>
  <c r="Y2703" i="17"/>
  <c r="W2703" i="17" s="1"/>
  <c r="X2703" i="17"/>
  <c r="S2712" i="17"/>
  <c r="V2704" i="17"/>
  <c r="T2704" i="17" s="1"/>
  <c r="U2705" i="17" s="1"/>
  <c r="Y2704" i="17" l="1"/>
  <c r="W2704" i="17" s="1"/>
  <c r="X2704" i="17"/>
  <c r="AE2704" i="17"/>
  <c r="AC2704" i="17" s="1"/>
  <c r="AD2704" i="17"/>
  <c r="AG2704" i="17"/>
  <c r="AH2704" i="17"/>
  <c r="AF2704" i="17" s="1"/>
  <c r="AA2704" i="17"/>
  <c r="AB2704" i="17"/>
  <c r="Z2704" i="17" s="1"/>
  <c r="S2713" i="17"/>
  <c r="V2705" i="17"/>
  <c r="T2705" i="17" s="1"/>
  <c r="U2706" i="17" s="1"/>
  <c r="AB2705" i="17" l="1"/>
  <c r="Z2705" i="17" s="1"/>
  <c r="AA2705" i="17"/>
  <c r="AG2705" i="17"/>
  <c r="AH2705" i="17"/>
  <c r="AF2705" i="17" s="1"/>
  <c r="AD2705" i="17"/>
  <c r="AE2705" i="17"/>
  <c r="AC2705" i="17" s="1"/>
  <c r="X2705" i="17"/>
  <c r="Y2705" i="17"/>
  <c r="W2705" i="17" s="1"/>
  <c r="S2714" i="17"/>
  <c r="V2706" i="17"/>
  <c r="T2706" i="17" s="1"/>
  <c r="U2707" i="17" s="1"/>
  <c r="AD2706" i="17" l="1"/>
  <c r="AE2706" i="17"/>
  <c r="AC2706" i="17" s="1"/>
  <c r="Y2706" i="17"/>
  <c r="W2706" i="17" s="1"/>
  <c r="X2706" i="17"/>
  <c r="AH2706" i="17"/>
  <c r="AF2706" i="17" s="1"/>
  <c r="AG2706" i="17"/>
  <c r="AA2706" i="17"/>
  <c r="AB2706" i="17"/>
  <c r="Z2706" i="17" s="1"/>
  <c r="S2715" i="17"/>
  <c r="V2707" i="17"/>
  <c r="T2707" i="17" s="1"/>
  <c r="U2708" i="17" s="1"/>
  <c r="AB2707" i="17" l="1"/>
  <c r="Z2707" i="17" s="1"/>
  <c r="AA2707" i="17"/>
  <c r="AG2707" i="17"/>
  <c r="AH2707" i="17"/>
  <c r="AF2707" i="17" s="1"/>
  <c r="X2707" i="17"/>
  <c r="Y2707" i="17"/>
  <c r="W2707" i="17" s="1"/>
  <c r="AD2707" i="17"/>
  <c r="AE2707" i="17"/>
  <c r="AC2707" i="17" s="1"/>
  <c r="S2716" i="17"/>
  <c r="V2708" i="17"/>
  <c r="T2708" i="17" s="1"/>
  <c r="U2709" i="17" s="1"/>
  <c r="AE2708" i="17" l="1"/>
  <c r="AC2708" i="17" s="1"/>
  <c r="AD2708" i="17"/>
  <c r="Y2708" i="17"/>
  <c r="W2708" i="17" s="1"/>
  <c r="X2708" i="17"/>
  <c r="AG2708" i="17"/>
  <c r="AH2708" i="17"/>
  <c r="AF2708" i="17" s="1"/>
  <c r="AA2708" i="17"/>
  <c r="AB2708" i="17"/>
  <c r="Z2708" i="17" s="1"/>
  <c r="S2717" i="17"/>
  <c r="V2709" i="17"/>
  <c r="T2709" i="17" s="1"/>
  <c r="AB2709" i="17" l="1"/>
  <c r="Z2709" i="17" s="1"/>
  <c r="AA2709" i="17"/>
  <c r="AH2709" i="17"/>
  <c r="AF2709" i="17" s="1"/>
  <c r="AG2709" i="17"/>
  <c r="Y2709" i="17"/>
  <c r="W2709" i="17" s="1"/>
  <c r="X2709" i="17"/>
  <c r="AD2709" i="17"/>
  <c r="AE2709" i="17"/>
  <c r="AC2709" i="17" s="1"/>
  <c r="S2718" i="17"/>
  <c r="U2710" i="17"/>
  <c r="S2719" i="17" s="1"/>
  <c r="V2710" i="17"/>
  <c r="T2710" i="17" s="1"/>
  <c r="U2711" i="17" s="1"/>
  <c r="AD2710" i="17" l="1"/>
  <c r="AE2710" i="17"/>
  <c r="AC2710" i="17" s="1"/>
  <c r="Y2710" i="17"/>
  <c r="W2710" i="17" s="1"/>
  <c r="X2710" i="17"/>
  <c r="AH2710" i="17"/>
  <c r="AF2710" i="17" s="1"/>
  <c r="AG2710" i="17"/>
  <c r="AA2710" i="17"/>
  <c r="AB2710" i="17"/>
  <c r="Z2710" i="17" s="1"/>
  <c r="V2711" i="17"/>
  <c r="T2711" i="17" s="1"/>
  <c r="U2712" i="17" s="1"/>
  <c r="AB2711" i="17" l="1"/>
  <c r="Z2711" i="17" s="1"/>
  <c r="AA2711" i="17"/>
  <c r="AH2711" i="17"/>
  <c r="AF2711" i="17" s="1"/>
  <c r="AG2711" i="17"/>
  <c r="Y2711" i="17"/>
  <c r="W2711" i="17" s="1"/>
  <c r="X2711" i="17"/>
  <c r="AD2711" i="17"/>
  <c r="AE2711" i="17"/>
  <c r="AC2711" i="17" s="1"/>
  <c r="S2720" i="17"/>
  <c r="V2712" i="17"/>
  <c r="T2712" i="17" s="1"/>
  <c r="U2713" i="17" s="1"/>
  <c r="AE2712" i="17" l="1"/>
  <c r="AC2712" i="17" s="1"/>
  <c r="AD2712" i="17"/>
  <c r="Y2712" i="17"/>
  <c r="W2712" i="17" s="1"/>
  <c r="X2712" i="17"/>
  <c r="AG2712" i="17"/>
  <c r="AH2712" i="17"/>
  <c r="AF2712" i="17" s="1"/>
  <c r="AB2712" i="17"/>
  <c r="Z2712" i="17" s="1"/>
  <c r="AA2712" i="17"/>
  <c r="S2721" i="17"/>
  <c r="V2713" i="17"/>
  <c r="T2713" i="17" s="1"/>
  <c r="U2714" i="17" s="1"/>
  <c r="AA2713" i="17" l="1"/>
  <c r="AB2713" i="17"/>
  <c r="Z2713" i="17" s="1"/>
  <c r="AH2713" i="17"/>
  <c r="AF2713" i="17" s="1"/>
  <c r="AG2713" i="17"/>
  <c r="Y2713" i="17"/>
  <c r="W2713" i="17" s="1"/>
  <c r="X2713" i="17"/>
  <c r="AD2713" i="17"/>
  <c r="AE2713" i="17"/>
  <c r="AC2713" i="17" s="1"/>
  <c r="S2722" i="17"/>
  <c r="V2714" i="17"/>
  <c r="T2714" i="17" s="1"/>
  <c r="U2715" i="17" s="1"/>
  <c r="AE2714" i="17" l="1"/>
  <c r="AC2714" i="17" s="1"/>
  <c r="AD2714" i="17"/>
  <c r="Y2714" i="17"/>
  <c r="W2714" i="17" s="1"/>
  <c r="X2714" i="17"/>
  <c r="AG2714" i="17"/>
  <c r="AH2714" i="17"/>
  <c r="AF2714" i="17" s="1"/>
  <c r="AA2714" i="17"/>
  <c r="AB2714" i="17"/>
  <c r="Z2714" i="17" s="1"/>
  <c r="S2723" i="17"/>
  <c r="V2715" i="17"/>
  <c r="T2715" i="17" s="1"/>
  <c r="U2716" i="17" s="1"/>
  <c r="AB2715" i="17" l="1"/>
  <c r="Z2715" i="17" s="1"/>
  <c r="AA2715" i="17"/>
  <c r="AH2715" i="17"/>
  <c r="AF2715" i="17" s="1"/>
  <c r="AG2715" i="17"/>
  <c r="X2715" i="17"/>
  <c r="Y2715" i="17"/>
  <c r="W2715" i="17" s="1"/>
  <c r="AE2715" i="17"/>
  <c r="AC2715" i="17" s="1"/>
  <c r="AD2715" i="17"/>
  <c r="S2724" i="17"/>
  <c r="V2716" i="17"/>
  <c r="T2716" i="17" s="1"/>
  <c r="U2717" i="17" s="1"/>
  <c r="AD2716" i="17" l="1"/>
  <c r="AE2716" i="17"/>
  <c r="AC2716" i="17" s="1"/>
  <c r="Y2716" i="17"/>
  <c r="W2716" i="17" s="1"/>
  <c r="X2716" i="17"/>
  <c r="AG2716" i="17"/>
  <c r="AH2716" i="17"/>
  <c r="AF2716" i="17" s="1"/>
  <c r="AB2716" i="17"/>
  <c r="Z2716" i="17" s="1"/>
  <c r="AA2716" i="17"/>
  <c r="S2725" i="17"/>
  <c r="V2717" i="17"/>
  <c r="T2717" i="17" s="1"/>
  <c r="U2718" i="17" s="1"/>
  <c r="AB2717" i="17" l="1"/>
  <c r="Z2717" i="17" s="1"/>
  <c r="AA2717" i="17"/>
  <c r="AH2717" i="17"/>
  <c r="AF2717" i="17" s="1"/>
  <c r="AG2717" i="17"/>
  <c r="X2717" i="17"/>
  <c r="Y2717" i="17"/>
  <c r="W2717" i="17" s="1"/>
  <c r="AE2717" i="17"/>
  <c r="AC2717" i="17" s="1"/>
  <c r="AD2717" i="17"/>
  <c r="S2726" i="17"/>
  <c r="V2718" i="17"/>
  <c r="T2718" i="17" s="1"/>
  <c r="U2719" i="17" s="1"/>
  <c r="AD2718" i="17" l="1"/>
  <c r="AE2718" i="17"/>
  <c r="AC2718" i="17" s="1"/>
  <c r="Y2718" i="17"/>
  <c r="W2718" i="17" s="1"/>
  <c r="X2718" i="17"/>
  <c r="AG2718" i="17"/>
  <c r="AH2718" i="17"/>
  <c r="AF2718" i="17" s="1"/>
  <c r="AB2718" i="17"/>
  <c r="Z2718" i="17" s="1"/>
  <c r="AA2718" i="17"/>
  <c r="S2727" i="17"/>
  <c r="V2719" i="17"/>
  <c r="T2719" i="17" s="1"/>
  <c r="U2720" i="17" s="1"/>
  <c r="AB2719" i="17" l="1"/>
  <c r="Z2719" i="17" s="1"/>
  <c r="AA2719" i="17"/>
  <c r="AH2719" i="17"/>
  <c r="AF2719" i="17" s="1"/>
  <c r="AG2719" i="17"/>
  <c r="X2719" i="17"/>
  <c r="Y2719" i="17"/>
  <c r="W2719" i="17" s="1"/>
  <c r="AE2719" i="17"/>
  <c r="AC2719" i="17" s="1"/>
  <c r="AD2719" i="17"/>
  <c r="S2728" i="17"/>
  <c r="V2720" i="17"/>
  <c r="T2720" i="17" s="1"/>
  <c r="U2721" i="17" s="1"/>
  <c r="AD2720" i="17" l="1"/>
  <c r="AE2720" i="17"/>
  <c r="AC2720" i="17" s="1"/>
  <c r="Y2720" i="17"/>
  <c r="W2720" i="17" s="1"/>
  <c r="X2720" i="17"/>
  <c r="AH2720" i="17"/>
  <c r="AF2720" i="17" s="1"/>
  <c r="AG2720" i="17"/>
  <c r="AB2720" i="17"/>
  <c r="Z2720" i="17" s="1"/>
  <c r="AA2720" i="17"/>
  <c r="S2729" i="17"/>
  <c r="V2721" i="17"/>
  <c r="T2721" i="17" s="1"/>
  <c r="U2722" i="17" s="1"/>
  <c r="AB2721" i="17" l="1"/>
  <c r="Z2721" i="17" s="1"/>
  <c r="AA2721" i="17"/>
  <c r="AH2721" i="17"/>
  <c r="AF2721" i="17" s="1"/>
  <c r="AG2721" i="17"/>
  <c r="X2721" i="17"/>
  <c r="Y2721" i="17"/>
  <c r="W2721" i="17" s="1"/>
  <c r="AE2721" i="17"/>
  <c r="AC2721" i="17" s="1"/>
  <c r="AD2721" i="17"/>
  <c r="S2730" i="17"/>
  <c r="V2722" i="17"/>
  <c r="T2722" i="17" s="1"/>
  <c r="U2723" i="17" s="1"/>
  <c r="AD2722" i="17" l="1"/>
  <c r="AE2722" i="17"/>
  <c r="AC2722" i="17" s="1"/>
  <c r="Y2722" i="17"/>
  <c r="W2722" i="17" s="1"/>
  <c r="X2722" i="17"/>
  <c r="AH2722" i="17"/>
  <c r="AF2722" i="17" s="1"/>
  <c r="AG2722" i="17"/>
  <c r="AB2722" i="17"/>
  <c r="Z2722" i="17" s="1"/>
  <c r="AA2722" i="17"/>
  <c r="S2731" i="17"/>
  <c r="V2723" i="17"/>
  <c r="T2723" i="17" s="1"/>
  <c r="U2724" i="17" s="1"/>
  <c r="AB2723" i="17" l="1"/>
  <c r="Z2723" i="17" s="1"/>
  <c r="AA2723" i="17"/>
  <c r="AG2723" i="17"/>
  <c r="AH2723" i="17"/>
  <c r="AF2723" i="17" s="1"/>
  <c r="X2723" i="17"/>
  <c r="Y2723" i="17"/>
  <c r="W2723" i="17" s="1"/>
  <c r="AE2723" i="17"/>
  <c r="AC2723" i="17" s="1"/>
  <c r="AD2723" i="17"/>
  <c r="S2732" i="17"/>
  <c r="V2724" i="17"/>
  <c r="T2724" i="17" s="1"/>
  <c r="U2725" i="17" s="1"/>
  <c r="AD2724" i="17" l="1"/>
  <c r="AE2724" i="17"/>
  <c r="AC2724" i="17" s="1"/>
  <c r="Y2724" i="17"/>
  <c r="W2724" i="17" s="1"/>
  <c r="X2724" i="17"/>
  <c r="AG2724" i="17"/>
  <c r="AH2724" i="17"/>
  <c r="AF2724" i="17" s="1"/>
  <c r="AB2724" i="17"/>
  <c r="Z2724" i="17" s="1"/>
  <c r="AA2724" i="17"/>
  <c r="S2733" i="17"/>
  <c r="V2725" i="17"/>
  <c r="T2725" i="17" s="1"/>
  <c r="U2726" i="17" s="1"/>
  <c r="AH2725" i="17" l="1"/>
  <c r="AF2725" i="17" s="1"/>
  <c r="AG2725" i="17"/>
  <c r="AB2725" i="17"/>
  <c r="Z2725" i="17" s="1"/>
  <c r="AA2725" i="17"/>
  <c r="X2725" i="17"/>
  <c r="Y2725" i="17"/>
  <c r="W2725" i="17" s="1"/>
  <c r="AE2725" i="17"/>
  <c r="AC2725" i="17" s="1"/>
  <c r="AD2725" i="17"/>
  <c r="S2734" i="17"/>
  <c r="V2726" i="17"/>
  <c r="T2726" i="17" s="1"/>
  <c r="U2727" i="17" s="1"/>
  <c r="AD2726" i="17" l="1"/>
  <c r="AE2726" i="17"/>
  <c r="AC2726" i="17" s="1"/>
  <c r="Y2726" i="17"/>
  <c r="W2726" i="17" s="1"/>
  <c r="X2726" i="17"/>
  <c r="AB2726" i="17"/>
  <c r="Z2726" i="17" s="1"/>
  <c r="AA2726" i="17"/>
  <c r="AH2726" i="17"/>
  <c r="AF2726" i="17" s="1"/>
  <c r="AG2726" i="17"/>
  <c r="S2735" i="17"/>
  <c r="V2727" i="17"/>
  <c r="T2727" i="17" s="1"/>
  <c r="U2728" i="17" s="1"/>
  <c r="AG2727" i="17" l="1"/>
  <c r="AH2727" i="17"/>
  <c r="AF2727" i="17" s="1"/>
  <c r="AB2727" i="17"/>
  <c r="Z2727" i="17" s="1"/>
  <c r="AA2727" i="17"/>
  <c r="X2727" i="17"/>
  <c r="Y2727" i="17"/>
  <c r="W2727" i="17" s="1"/>
  <c r="AE2727" i="17"/>
  <c r="AC2727" i="17" s="1"/>
  <c r="AD2727" i="17"/>
  <c r="S2736" i="17"/>
  <c r="V2728" i="17"/>
  <c r="T2728" i="17" s="1"/>
  <c r="U2729" i="17" s="1"/>
  <c r="AD2728" i="17" l="1"/>
  <c r="AE2728" i="17"/>
  <c r="AC2728" i="17" s="1"/>
  <c r="Y2728" i="17"/>
  <c r="W2728" i="17" s="1"/>
  <c r="X2728" i="17"/>
  <c r="AB2728" i="17"/>
  <c r="Z2728" i="17" s="1"/>
  <c r="AA2728" i="17"/>
  <c r="AH2728" i="17"/>
  <c r="AF2728" i="17" s="1"/>
  <c r="AG2728" i="17"/>
  <c r="S2737" i="17"/>
  <c r="V2729" i="17"/>
  <c r="T2729" i="17" s="1"/>
  <c r="U2730" i="17" s="1"/>
  <c r="AG2729" i="17" l="1"/>
  <c r="AH2729" i="17"/>
  <c r="AF2729" i="17" s="1"/>
  <c r="AB2729" i="17"/>
  <c r="Z2729" i="17" s="1"/>
  <c r="AA2729" i="17"/>
  <c r="X2729" i="17"/>
  <c r="Y2729" i="17"/>
  <c r="W2729" i="17" s="1"/>
  <c r="AE2729" i="17"/>
  <c r="AC2729" i="17" s="1"/>
  <c r="AD2729" i="17"/>
  <c r="S2738" i="17"/>
  <c r="V2730" i="17"/>
  <c r="T2730" i="17" s="1"/>
  <c r="U2731" i="17" s="1"/>
  <c r="AD2730" i="17" l="1"/>
  <c r="AE2730" i="17"/>
  <c r="AC2730" i="17" s="1"/>
  <c r="Y2730" i="17"/>
  <c r="W2730" i="17" s="1"/>
  <c r="X2730" i="17"/>
  <c r="AB2730" i="17"/>
  <c r="Z2730" i="17" s="1"/>
  <c r="AA2730" i="17"/>
  <c r="AG2730" i="17"/>
  <c r="AH2730" i="17"/>
  <c r="AF2730" i="17" s="1"/>
  <c r="S2739" i="17"/>
  <c r="V2731" i="17"/>
  <c r="T2731" i="17" s="1"/>
  <c r="U2732" i="17" s="1"/>
  <c r="AG2731" i="17" l="1"/>
  <c r="AH2731" i="17"/>
  <c r="AF2731" i="17" s="1"/>
  <c r="AA2731" i="17"/>
  <c r="AB2731" i="17"/>
  <c r="Z2731" i="17" s="1"/>
  <c r="Y2731" i="17"/>
  <c r="W2731" i="17" s="1"/>
  <c r="X2731" i="17"/>
  <c r="AE2731" i="17"/>
  <c r="AC2731" i="17" s="1"/>
  <c r="AD2731" i="17"/>
  <c r="S2740" i="17"/>
  <c r="V2732" i="17"/>
  <c r="T2732" i="17" s="1"/>
  <c r="U2733" i="17" s="1"/>
  <c r="AD2732" i="17" l="1"/>
  <c r="AE2732" i="17"/>
  <c r="AC2732" i="17" s="1"/>
  <c r="Y2732" i="17"/>
  <c r="W2732" i="17" s="1"/>
  <c r="X2732" i="17"/>
  <c r="AB2732" i="17"/>
  <c r="Z2732" i="17" s="1"/>
  <c r="AA2732" i="17"/>
  <c r="AH2732" i="17"/>
  <c r="AF2732" i="17" s="1"/>
  <c r="AG2732" i="17"/>
  <c r="S2741" i="17"/>
  <c r="V2733" i="17"/>
  <c r="T2733" i="17" s="1"/>
  <c r="U2734" i="17" s="1"/>
  <c r="AG2733" i="17" l="1"/>
  <c r="AH2733" i="17"/>
  <c r="AF2733" i="17" s="1"/>
  <c r="AA2733" i="17"/>
  <c r="AB2733" i="17"/>
  <c r="Z2733" i="17" s="1"/>
  <c r="Y2733" i="17"/>
  <c r="W2733" i="17" s="1"/>
  <c r="X2733" i="17"/>
  <c r="AE2733" i="17"/>
  <c r="AC2733" i="17" s="1"/>
  <c r="AD2733" i="17"/>
  <c r="S2742" i="17"/>
  <c r="V2734" i="17"/>
  <c r="T2734" i="17" s="1"/>
  <c r="U2735" i="17" s="1"/>
  <c r="AD2734" i="17" l="1"/>
  <c r="AE2734" i="17"/>
  <c r="AC2734" i="17" s="1"/>
  <c r="Y2734" i="17"/>
  <c r="W2734" i="17" s="1"/>
  <c r="X2734" i="17"/>
  <c r="AB2734" i="17"/>
  <c r="Z2734" i="17" s="1"/>
  <c r="AA2734" i="17"/>
  <c r="AH2734" i="17"/>
  <c r="AF2734" i="17" s="1"/>
  <c r="AG2734" i="17"/>
  <c r="S2743" i="17"/>
  <c r="V2735" i="17"/>
  <c r="T2735" i="17" s="1"/>
  <c r="U2736" i="17" s="1"/>
  <c r="AG2735" i="17" l="1"/>
  <c r="AH2735" i="17"/>
  <c r="AF2735" i="17" s="1"/>
  <c r="AA2735" i="17"/>
  <c r="AB2735" i="17"/>
  <c r="Z2735" i="17" s="1"/>
  <c r="Y2735" i="17"/>
  <c r="W2735" i="17" s="1"/>
  <c r="X2735" i="17"/>
  <c r="AE2735" i="17"/>
  <c r="AC2735" i="17" s="1"/>
  <c r="AD2735" i="17"/>
  <c r="S2744" i="17"/>
  <c r="V2736" i="17"/>
  <c r="T2736" i="17" s="1"/>
  <c r="U2737" i="17" s="1"/>
  <c r="AE2736" i="17" l="1"/>
  <c r="AC2736" i="17" s="1"/>
  <c r="AD2736" i="17"/>
  <c r="Y2736" i="17"/>
  <c r="W2736" i="17" s="1"/>
  <c r="X2736" i="17"/>
  <c r="AB2736" i="17"/>
  <c r="Z2736" i="17" s="1"/>
  <c r="AA2736" i="17"/>
  <c r="AH2736" i="17"/>
  <c r="AF2736" i="17" s="1"/>
  <c r="AG2736" i="17"/>
  <c r="S2745" i="17"/>
  <c r="V2737" i="17"/>
  <c r="T2737" i="17" s="1"/>
  <c r="U2738" i="17" s="1"/>
  <c r="AH2737" i="17" l="1"/>
  <c r="AF2737" i="17" s="1"/>
  <c r="AG2737" i="17"/>
  <c r="AA2737" i="17"/>
  <c r="AB2737" i="17"/>
  <c r="Z2737" i="17" s="1"/>
  <c r="Y2737" i="17"/>
  <c r="W2737" i="17" s="1"/>
  <c r="X2737" i="17"/>
  <c r="AE2737" i="17"/>
  <c r="AC2737" i="17" s="1"/>
  <c r="AD2737" i="17"/>
  <c r="S2746" i="17"/>
  <c r="V2738" i="17"/>
  <c r="T2738" i="17" s="1"/>
  <c r="U2739" i="17" s="1"/>
  <c r="AD2738" i="17" l="1"/>
  <c r="AE2738" i="17"/>
  <c r="AC2738" i="17" s="1"/>
  <c r="Y2738" i="17"/>
  <c r="W2738" i="17" s="1"/>
  <c r="X2738" i="17"/>
  <c r="AB2738" i="17"/>
  <c r="Z2738" i="17" s="1"/>
  <c r="AA2738" i="17"/>
  <c r="AH2738" i="17"/>
  <c r="AF2738" i="17" s="1"/>
  <c r="AG2738" i="17"/>
  <c r="S2747" i="17"/>
  <c r="V2739" i="17"/>
  <c r="T2739" i="17" s="1"/>
  <c r="U2740" i="17" s="1"/>
  <c r="AG2739" i="17" l="1"/>
  <c r="AH2739" i="17"/>
  <c r="AF2739" i="17" s="1"/>
  <c r="AA2739" i="17"/>
  <c r="AB2739" i="17"/>
  <c r="Z2739" i="17" s="1"/>
  <c r="Y2739" i="17"/>
  <c r="W2739" i="17" s="1"/>
  <c r="X2739" i="17"/>
  <c r="AE2739" i="17"/>
  <c r="AC2739" i="17" s="1"/>
  <c r="AD2739" i="17"/>
  <c r="S2748" i="17"/>
  <c r="V2740" i="17"/>
  <c r="T2740" i="17" s="1"/>
  <c r="U2741" i="17" s="1"/>
  <c r="AD2740" i="17" l="1"/>
  <c r="AE2740" i="17"/>
  <c r="AC2740" i="17" s="1"/>
  <c r="Y2740" i="17"/>
  <c r="W2740" i="17" s="1"/>
  <c r="X2740" i="17"/>
  <c r="AB2740" i="17"/>
  <c r="Z2740" i="17" s="1"/>
  <c r="AA2740" i="17"/>
  <c r="AG2740" i="17"/>
  <c r="AH2740" i="17"/>
  <c r="AF2740" i="17" s="1"/>
  <c r="S2749" i="17"/>
  <c r="V2741" i="17"/>
  <c r="T2741" i="17" s="1"/>
  <c r="AG2741" i="17" l="1"/>
  <c r="AH2741" i="17"/>
  <c r="AF2741" i="17" s="1"/>
  <c r="AA2741" i="17"/>
  <c r="AB2741" i="17"/>
  <c r="Z2741" i="17" s="1"/>
  <c r="Y2741" i="17"/>
  <c r="W2741" i="17" s="1"/>
  <c r="X2741" i="17"/>
  <c r="AD2741" i="17"/>
  <c r="AE2741" i="17"/>
  <c r="AC2741" i="17" s="1"/>
  <c r="S2750" i="17"/>
  <c r="U2742" i="17"/>
  <c r="V2742" i="17"/>
  <c r="T2742" i="17" s="1"/>
  <c r="U2743" i="17" s="1"/>
  <c r="Y2742" i="17" l="1"/>
  <c r="W2742" i="17" s="1"/>
  <c r="X2742" i="17"/>
  <c r="AD2742" i="17"/>
  <c r="AE2742" i="17"/>
  <c r="AC2742" i="17" s="1"/>
  <c r="AB2742" i="17"/>
  <c r="Z2742" i="17" s="1"/>
  <c r="AA2742" i="17"/>
  <c r="AG2742" i="17"/>
  <c r="AH2742" i="17"/>
  <c r="AF2742" i="17" s="1"/>
  <c r="S2751" i="17"/>
  <c r="V2743" i="17"/>
  <c r="T2743" i="17" s="1"/>
  <c r="U2744" i="17" s="1"/>
  <c r="AG2743" i="17" l="1"/>
  <c r="AH2743" i="17"/>
  <c r="AF2743" i="17" s="1"/>
  <c r="AA2743" i="17"/>
  <c r="AB2743" i="17"/>
  <c r="Z2743" i="17" s="1"/>
  <c r="AD2743" i="17"/>
  <c r="AE2743" i="17"/>
  <c r="AC2743" i="17" s="1"/>
  <c r="Y2743" i="17"/>
  <c r="W2743" i="17" s="1"/>
  <c r="X2743" i="17"/>
  <c r="S2752" i="17"/>
  <c r="V2744" i="17"/>
  <c r="T2744" i="17" s="1"/>
  <c r="U2745" i="17" s="1"/>
  <c r="AE2744" i="17" l="1"/>
  <c r="AC2744" i="17" s="1"/>
  <c r="AD2744" i="17"/>
  <c r="Y2744" i="17"/>
  <c r="W2744" i="17" s="1"/>
  <c r="X2744" i="17"/>
  <c r="AB2744" i="17"/>
  <c r="Z2744" i="17" s="1"/>
  <c r="AA2744" i="17"/>
  <c r="AH2744" i="17"/>
  <c r="AF2744" i="17" s="1"/>
  <c r="AG2744" i="17"/>
  <c r="S2753" i="17"/>
  <c r="V2745" i="17"/>
  <c r="T2745" i="17" s="1"/>
  <c r="U2746" i="17" s="1"/>
  <c r="AG2745" i="17" l="1"/>
  <c r="AH2745" i="17"/>
  <c r="AF2745" i="17" s="1"/>
  <c r="AA2745" i="17"/>
  <c r="AB2745" i="17"/>
  <c r="Z2745" i="17" s="1"/>
  <c r="X2745" i="17"/>
  <c r="Y2745" i="17"/>
  <c r="W2745" i="17" s="1"/>
  <c r="AE2745" i="17"/>
  <c r="AC2745" i="17" s="1"/>
  <c r="AD2745" i="17"/>
  <c r="S2754" i="17"/>
  <c r="V2746" i="17"/>
  <c r="T2746" i="17" s="1"/>
  <c r="U2747" i="17" s="1"/>
  <c r="AD2746" i="17" l="1"/>
  <c r="AE2746" i="17"/>
  <c r="AC2746" i="17" s="1"/>
  <c r="Y2746" i="17"/>
  <c r="W2746" i="17" s="1"/>
  <c r="X2746" i="17"/>
  <c r="AB2746" i="17"/>
  <c r="Z2746" i="17" s="1"/>
  <c r="AA2746" i="17"/>
  <c r="AH2746" i="17"/>
  <c r="AF2746" i="17" s="1"/>
  <c r="AG2746" i="17"/>
  <c r="S2755" i="17"/>
  <c r="V2747" i="17"/>
  <c r="T2747" i="17" s="1"/>
  <c r="U2748" i="17" s="1"/>
  <c r="AG2747" i="17" l="1"/>
  <c r="AH2747" i="17"/>
  <c r="AF2747" i="17" s="1"/>
  <c r="AA2747" i="17"/>
  <c r="AB2747" i="17"/>
  <c r="Z2747" i="17" s="1"/>
  <c r="Y2747" i="17"/>
  <c r="W2747" i="17" s="1"/>
  <c r="X2747" i="17"/>
  <c r="AE2747" i="17"/>
  <c r="AC2747" i="17" s="1"/>
  <c r="AD2747" i="17"/>
  <c r="S2756" i="17"/>
  <c r="V2748" i="17"/>
  <c r="T2748" i="17" s="1"/>
  <c r="U2749" i="17" s="1"/>
  <c r="AD2748" i="17" l="1"/>
  <c r="AE2748" i="17"/>
  <c r="AC2748" i="17" s="1"/>
  <c r="Y2748" i="17"/>
  <c r="W2748" i="17" s="1"/>
  <c r="X2748" i="17"/>
  <c r="AB2748" i="17"/>
  <c r="Z2748" i="17" s="1"/>
  <c r="AA2748" i="17"/>
  <c r="AH2748" i="17"/>
  <c r="AF2748" i="17" s="1"/>
  <c r="AG2748" i="17"/>
  <c r="S2757" i="17"/>
  <c r="V2749" i="17"/>
  <c r="T2749" i="17" s="1"/>
  <c r="U2750" i="17" s="1"/>
  <c r="AH2749" i="17" l="1"/>
  <c r="AF2749" i="17" s="1"/>
  <c r="AG2749" i="17"/>
  <c r="AB2749" i="17"/>
  <c r="Z2749" i="17" s="1"/>
  <c r="AA2749" i="17"/>
  <c r="X2749" i="17"/>
  <c r="Y2749" i="17"/>
  <c r="W2749" i="17" s="1"/>
  <c r="AE2749" i="17"/>
  <c r="AC2749" i="17" s="1"/>
  <c r="AD2749" i="17"/>
  <c r="S2758" i="17"/>
  <c r="V2750" i="17"/>
  <c r="T2750" i="17" s="1"/>
  <c r="U2751" i="17" s="1"/>
  <c r="AE2750" i="17" l="1"/>
  <c r="AC2750" i="17" s="1"/>
  <c r="AD2750" i="17"/>
  <c r="Y2750" i="17"/>
  <c r="W2750" i="17" s="1"/>
  <c r="X2750" i="17"/>
  <c r="AB2750" i="17"/>
  <c r="Z2750" i="17" s="1"/>
  <c r="AA2750" i="17"/>
  <c r="AH2750" i="17"/>
  <c r="AF2750" i="17" s="1"/>
  <c r="AG2750" i="17"/>
  <c r="S2759" i="17"/>
  <c r="V2751" i="17"/>
  <c r="T2751" i="17" s="1"/>
  <c r="U2752" i="17" s="1"/>
  <c r="AH2751" i="17" l="1"/>
  <c r="AF2751" i="17" s="1"/>
  <c r="AG2751" i="17"/>
  <c r="AA2751" i="17"/>
  <c r="AB2751" i="17"/>
  <c r="Z2751" i="17" s="1"/>
  <c r="Y2751" i="17"/>
  <c r="W2751" i="17" s="1"/>
  <c r="X2751" i="17"/>
  <c r="AE2751" i="17"/>
  <c r="AC2751" i="17" s="1"/>
  <c r="AD2751" i="17"/>
  <c r="S2760" i="17"/>
  <c r="V2752" i="17"/>
  <c r="T2752" i="17" s="1"/>
  <c r="U2753" i="17" s="1"/>
  <c r="AD2752" i="17" l="1"/>
  <c r="AE2752" i="17"/>
  <c r="AC2752" i="17" s="1"/>
  <c r="Y2752" i="17"/>
  <c r="W2752" i="17" s="1"/>
  <c r="X2752" i="17"/>
  <c r="AB2752" i="17"/>
  <c r="Z2752" i="17" s="1"/>
  <c r="AA2752" i="17"/>
  <c r="AH2752" i="17"/>
  <c r="AF2752" i="17" s="1"/>
  <c r="AG2752" i="17"/>
  <c r="S2761" i="17"/>
  <c r="V2753" i="17"/>
  <c r="T2753" i="17" s="1"/>
  <c r="U2754" i="17" s="1"/>
  <c r="AE2753" i="17" l="1"/>
  <c r="AC2753" i="17" s="1"/>
  <c r="AD2753" i="17"/>
  <c r="AG2753" i="17"/>
  <c r="AH2753" i="17"/>
  <c r="AF2753" i="17" s="1"/>
  <c r="AA2753" i="17"/>
  <c r="AB2753" i="17"/>
  <c r="Z2753" i="17" s="1"/>
  <c r="Y2753" i="17"/>
  <c r="W2753" i="17" s="1"/>
  <c r="X2753" i="17"/>
  <c r="S2762" i="17"/>
  <c r="V2754" i="17"/>
  <c r="T2754" i="17" s="1"/>
  <c r="U2755" i="17" s="1"/>
  <c r="Y2754" i="17" l="1"/>
  <c r="W2754" i="17" s="1"/>
  <c r="X2754" i="17"/>
  <c r="AA2754" i="17"/>
  <c r="AB2754" i="17"/>
  <c r="Z2754" i="17" s="1"/>
  <c r="AH2754" i="17"/>
  <c r="AF2754" i="17" s="1"/>
  <c r="AG2754" i="17"/>
  <c r="AE2754" i="17"/>
  <c r="AC2754" i="17" s="1"/>
  <c r="AD2754" i="17"/>
  <c r="S2763" i="17"/>
  <c r="V2755" i="17"/>
  <c r="T2755" i="17" s="1"/>
  <c r="U2756" i="17" s="1"/>
  <c r="AE2755" i="17" l="1"/>
  <c r="AC2755" i="17" s="1"/>
  <c r="AD2755" i="17"/>
  <c r="AG2755" i="17"/>
  <c r="AH2755" i="17"/>
  <c r="AF2755" i="17" s="1"/>
  <c r="AA2755" i="17"/>
  <c r="AB2755" i="17"/>
  <c r="Z2755" i="17" s="1"/>
  <c r="Y2755" i="17"/>
  <c r="W2755" i="17" s="1"/>
  <c r="X2755" i="17"/>
  <c r="S2764" i="17"/>
  <c r="V2756" i="17"/>
  <c r="T2756" i="17" s="1"/>
  <c r="U2757" i="17" s="1"/>
  <c r="Y2756" i="17" l="1"/>
  <c r="W2756" i="17" s="1"/>
  <c r="X2756" i="17"/>
  <c r="AB2756" i="17"/>
  <c r="Z2756" i="17" s="1"/>
  <c r="AA2756" i="17"/>
  <c r="AH2756" i="17"/>
  <c r="AF2756" i="17" s="1"/>
  <c r="AG2756" i="17"/>
  <c r="AD2756" i="17"/>
  <c r="AE2756" i="17"/>
  <c r="AC2756" i="17" s="1"/>
  <c r="S2765" i="17"/>
  <c r="V2757" i="17"/>
  <c r="T2757" i="17" s="1"/>
  <c r="U2758" i="17" s="1"/>
  <c r="AE2757" i="17" l="1"/>
  <c r="AC2757" i="17" s="1"/>
  <c r="AD2757" i="17"/>
  <c r="AH2757" i="17"/>
  <c r="AF2757" i="17" s="1"/>
  <c r="AG2757" i="17"/>
  <c r="AA2757" i="17"/>
  <c r="AB2757" i="17"/>
  <c r="Z2757" i="17" s="1"/>
  <c r="Y2757" i="17"/>
  <c r="W2757" i="17" s="1"/>
  <c r="X2757" i="17"/>
  <c r="S2766" i="17"/>
  <c r="V2758" i="17"/>
  <c r="T2758" i="17" s="1"/>
  <c r="U2759" i="17" s="1"/>
  <c r="Y2758" i="17" l="1"/>
  <c r="W2758" i="17" s="1"/>
  <c r="X2758" i="17"/>
  <c r="AB2758" i="17"/>
  <c r="Z2758" i="17" s="1"/>
  <c r="AA2758" i="17"/>
  <c r="AH2758" i="17"/>
  <c r="AF2758" i="17" s="1"/>
  <c r="AG2758" i="17"/>
  <c r="AE2758" i="17"/>
  <c r="AC2758" i="17" s="1"/>
  <c r="AD2758" i="17"/>
  <c r="S2767" i="17"/>
  <c r="V2759" i="17"/>
  <c r="T2759" i="17" s="1"/>
  <c r="U2760" i="17" s="1"/>
  <c r="AE2759" i="17" l="1"/>
  <c r="AC2759" i="17" s="1"/>
  <c r="AD2759" i="17"/>
  <c r="AG2759" i="17"/>
  <c r="AH2759" i="17"/>
  <c r="AF2759" i="17" s="1"/>
  <c r="AA2759" i="17"/>
  <c r="AB2759" i="17"/>
  <c r="Z2759" i="17" s="1"/>
  <c r="Y2759" i="17"/>
  <c r="W2759" i="17" s="1"/>
  <c r="X2759" i="17"/>
  <c r="S2768" i="17"/>
  <c r="V2760" i="17"/>
  <c r="T2760" i="17" s="1"/>
  <c r="U2761" i="17" s="1"/>
  <c r="Y2760" i="17" l="1"/>
  <c r="W2760" i="17" s="1"/>
  <c r="X2760" i="17"/>
  <c r="AB2760" i="17"/>
  <c r="Z2760" i="17" s="1"/>
  <c r="AA2760" i="17"/>
  <c r="AH2760" i="17"/>
  <c r="AF2760" i="17" s="1"/>
  <c r="AG2760" i="17"/>
  <c r="AE2760" i="17"/>
  <c r="AC2760" i="17" s="1"/>
  <c r="AD2760" i="17"/>
  <c r="S2769" i="17"/>
  <c r="V2761" i="17"/>
  <c r="T2761" i="17" s="1"/>
  <c r="U2762" i="17" s="1"/>
  <c r="AE2761" i="17" l="1"/>
  <c r="AC2761" i="17" s="1"/>
  <c r="AD2761" i="17"/>
  <c r="AG2761" i="17"/>
  <c r="AH2761" i="17"/>
  <c r="AF2761" i="17" s="1"/>
  <c r="AA2761" i="17"/>
  <c r="AB2761" i="17"/>
  <c r="Z2761" i="17" s="1"/>
  <c r="Y2761" i="17"/>
  <c r="W2761" i="17" s="1"/>
  <c r="X2761" i="17"/>
  <c r="S2770" i="17"/>
  <c r="V2762" i="17"/>
  <c r="T2762" i="17" s="1"/>
  <c r="U2763" i="17" s="1"/>
  <c r="Y2762" i="17" l="1"/>
  <c r="W2762" i="17" s="1"/>
  <c r="X2762" i="17"/>
  <c r="AB2762" i="17"/>
  <c r="Z2762" i="17" s="1"/>
  <c r="AA2762" i="17"/>
  <c r="AG2762" i="17"/>
  <c r="AH2762" i="17"/>
  <c r="AF2762" i="17" s="1"/>
  <c r="AD2762" i="17"/>
  <c r="AE2762" i="17"/>
  <c r="AC2762" i="17" s="1"/>
  <c r="S2771" i="17"/>
  <c r="V2763" i="17"/>
  <c r="T2763" i="17" s="1"/>
  <c r="U2764" i="17" s="1"/>
  <c r="AG2763" i="17" l="1"/>
  <c r="AH2763" i="17"/>
  <c r="AF2763" i="17" s="1"/>
  <c r="AE2763" i="17"/>
  <c r="AC2763" i="17" s="1"/>
  <c r="AD2763" i="17"/>
  <c r="AA2763" i="17"/>
  <c r="AB2763" i="17"/>
  <c r="Z2763" i="17" s="1"/>
  <c r="X2763" i="17"/>
  <c r="Y2763" i="17"/>
  <c r="W2763" i="17" s="1"/>
  <c r="S2772" i="17"/>
  <c r="V2764" i="17"/>
  <c r="T2764" i="17" s="1"/>
  <c r="U2765" i="17" s="1"/>
  <c r="Y2764" i="17" l="1"/>
  <c r="W2764" i="17" s="1"/>
  <c r="X2764" i="17"/>
  <c r="AB2764" i="17"/>
  <c r="Z2764" i="17" s="1"/>
  <c r="AA2764" i="17"/>
  <c r="AE2764" i="17"/>
  <c r="AC2764" i="17" s="1"/>
  <c r="AD2764" i="17"/>
  <c r="AG2764" i="17"/>
  <c r="AH2764" i="17"/>
  <c r="AF2764" i="17" s="1"/>
  <c r="S2773" i="17"/>
  <c r="V2765" i="17"/>
  <c r="T2765" i="17" s="1"/>
  <c r="U2766" i="17" s="1"/>
  <c r="AG2765" i="17" l="1"/>
  <c r="AH2765" i="17"/>
  <c r="AF2765" i="17" s="1"/>
  <c r="AE2765" i="17"/>
  <c r="AC2765" i="17" s="1"/>
  <c r="AD2765" i="17"/>
  <c r="AA2765" i="17"/>
  <c r="AB2765" i="17"/>
  <c r="Z2765" i="17" s="1"/>
  <c r="X2765" i="17"/>
  <c r="Y2765" i="17"/>
  <c r="W2765" i="17" s="1"/>
  <c r="S2774" i="17"/>
  <c r="V2766" i="17"/>
  <c r="T2766" i="17" s="1"/>
  <c r="U2767" i="17" s="1"/>
  <c r="Y2766" i="17" l="1"/>
  <c r="W2766" i="17" s="1"/>
  <c r="X2766" i="17"/>
  <c r="AA2766" i="17"/>
  <c r="AB2766" i="17"/>
  <c r="Z2766" i="17" s="1"/>
  <c r="AE2766" i="17"/>
  <c r="AC2766" i="17" s="1"/>
  <c r="AD2766" i="17"/>
  <c r="AG2766" i="17"/>
  <c r="AH2766" i="17"/>
  <c r="AF2766" i="17" s="1"/>
  <c r="S2775" i="17"/>
  <c r="V2767" i="17"/>
  <c r="T2767" i="17" s="1"/>
  <c r="U2768" i="17" s="1"/>
  <c r="AH2767" i="17" l="1"/>
  <c r="AF2767" i="17" s="1"/>
  <c r="AG2767" i="17"/>
  <c r="AE2767" i="17"/>
  <c r="AC2767" i="17" s="1"/>
  <c r="AD2767" i="17"/>
  <c r="AA2767" i="17"/>
  <c r="AB2767" i="17"/>
  <c r="Z2767" i="17" s="1"/>
  <c r="Y2767" i="17"/>
  <c r="W2767" i="17" s="1"/>
  <c r="X2767" i="17"/>
  <c r="S2776" i="17"/>
  <c r="V2768" i="17"/>
  <c r="T2768" i="17" s="1"/>
  <c r="U2769" i="17" s="1"/>
  <c r="Y2768" i="17" l="1"/>
  <c r="W2768" i="17" s="1"/>
  <c r="X2768" i="17"/>
  <c r="AB2768" i="17"/>
  <c r="Z2768" i="17" s="1"/>
  <c r="AA2768" i="17"/>
  <c r="AE2768" i="17"/>
  <c r="AC2768" i="17" s="1"/>
  <c r="AD2768" i="17"/>
  <c r="AG2768" i="17"/>
  <c r="AH2768" i="17"/>
  <c r="AF2768" i="17" s="1"/>
  <c r="S2777" i="17"/>
  <c r="V2769" i="17"/>
  <c r="T2769" i="17" s="1"/>
  <c r="U2770" i="17" s="1"/>
  <c r="AH2769" i="17" l="1"/>
  <c r="AF2769" i="17" s="1"/>
  <c r="AG2769" i="17"/>
  <c r="AE2769" i="17"/>
  <c r="AC2769" i="17" s="1"/>
  <c r="AD2769" i="17"/>
  <c r="AA2769" i="17"/>
  <c r="AB2769" i="17"/>
  <c r="Z2769" i="17" s="1"/>
  <c r="X2769" i="17"/>
  <c r="Y2769" i="17"/>
  <c r="W2769" i="17" s="1"/>
  <c r="S2778" i="17"/>
  <c r="V2770" i="17"/>
  <c r="T2770" i="17" s="1"/>
  <c r="U2771" i="17" s="1"/>
  <c r="Y2770" i="17" l="1"/>
  <c r="W2770" i="17" s="1"/>
  <c r="X2770" i="17"/>
  <c r="AB2770" i="17"/>
  <c r="Z2770" i="17" s="1"/>
  <c r="AA2770" i="17"/>
  <c r="AE2770" i="17"/>
  <c r="AC2770" i="17" s="1"/>
  <c r="AD2770" i="17"/>
  <c r="AG2770" i="17"/>
  <c r="AH2770" i="17"/>
  <c r="AF2770" i="17" s="1"/>
  <c r="S2779" i="17"/>
  <c r="V2771" i="17"/>
  <c r="T2771" i="17" s="1"/>
  <c r="U2772" i="17" s="1"/>
  <c r="AG2771" i="17" l="1"/>
  <c r="AH2771" i="17"/>
  <c r="AF2771" i="17" s="1"/>
  <c r="AD2771" i="17"/>
  <c r="AE2771" i="17"/>
  <c r="AC2771" i="17" s="1"/>
  <c r="AA2771" i="17"/>
  <c r="AB2771" i="17"/>
  <c r="Z2771" i="17" s="1"/>
  <c r="X2771" i="17"/>
  <c r="Y2771" i="17"/>
  <c r="W2771" i="17" s="1"/>
  <c r="S2780" i="17"/>
  <c r="V2772" i="17"/>
  <c r="T2772" i="17" s="1"/>
  <c r="U2773" i="17" s="1"/>
  <c r="Y2772" i="17" l="1"/>
  <c r="W2772" i="17" s="1"/>
  <c r="X2772" i="17"/>
  <c r="AB2772" i="17"/>
  <c r="Z2772" i="17" s="1"/>
  <c r="AA2772" i="17"/>
  <c r="AD2772" i="17"/>
  <c r="AE2772" i="17"/>
  <c r="AC2772" i="17" s="1"/>
  <c r="AG2772" i="17"/>
  <c r="AH2772" i="17"/>
  <c r="AF2772" i="17" s="1"/>
  <c r="S2781" i="17"/>
  <c r="V2773" i="17"/>
  <c r="T2773" i="17" s="1"/>
  <c r="U2774" i="17" s="1"/>
  <c r="AH2773" i="17" l="1"/>
  <c r="AF2773" i="17" s="1"/>
  <c r="AG2773" i="17"/>
  <c r="AD2773" i="17"/>
  <c r="AE2773" i="17"/>
  <c r="AC2773" i="17" s="1"/>
  <c r="AA2773" i="17"/>
  <c r="AB2773" i="17"/>
  <c r="Z2773" i="17" s="1"/>
  <c r="Y2773" i="17"/>
  <c r="W2773" i="17" s="1"/>
  <c r="X2773" i="17"/>
  <c r="S2782" i="17"/>
  <c r="V2774" i="17"/>
  <c r="T2774" i="17" s="1"/>
  <c r="U2775" i="17" s="1"/>
  <c r="Y2774" i="17" l="1"/>
  <c r="W2774" i="17" s="1"/>
  <c r="X2774" i="17"/>
  <c r="AB2774" i="17"/>
  <c r="Z2774" i="17" s="1"/>
  <c r="AA2774" i="17"/>
  <c r="AD2774" i="17"/>
  <c r="AE2774" i="17"/>
  <c r="AC2774" i="17" s="1"/>
  <c r="AG2774" i="17"/>
  <c r="AH2774" i="17"/>
  <c r="AF2774" i="17" s="1"/>
  <c r="S2783" i="17"/>
  <c r="V2775" i="17"/>
  <c r="T2775" i="17" s="1"/>
  <c r="U2776" i="17" s="1"/>
  <c r="AG2775" i="17" l="1"/>
  <c r="AH2775" i="17"/>
  <c r="AF2775" i="17" s="1"/>
  <c r="AE2775" i="17"/>
  <c r="AC2775" i="17" s="1"/>
  <c r="AD2775" i="17"/>
  <c r="AA2775" i="17"/>
  <c r="AB2775" i="17"/>
  <c r="Z2775" i="17" s="1"/>
  <c r="X2775" i="17"/>
  <c r="Y2775" i="17"/>
  <c r="W2775" i="17" s="1"/>
  <c r="S2784" i="17"/>
  <c r="V2776" i="17"/>
  <c r="T2776" i="17" s="1"/>
  <c r="U2777" i="17" s="1"/>
  <c r="X2776" i="17" l="1"/>
  <c r="Y2776" i="17"/>
  <c r="W2776" i="17" s="1"/>
  <c r="AB2776" i="17"/>
  <c r="Z2776" i="17" s="1"/>
  <c r="AA2776" i="17"/>
  <c r="AE2776" i="17"/>
  <c r="AC2776" i="17" s="1"/>
  <c r="AD2776" i="17"/>
  <c r="AG2776" i="17"/>
  <c r="AH2776" i="17"/>
  <c r="AF2776" i="17" s="1"/>
  <c r="S2785" i="17"/>
  <c r="V2777" i="17"/>
  <c r="T2777" i="17" s="1"/>
  <c r="U2778" i="17" s="1"/>
  <c r="AG2777" i="17" l="1"/>
  <c r="AH2777" i="17"/>
  <c r="AF2777" i="17" s="1"/>
  <c r="AE2777" i="17"/>
  <c r="AC2777" i="17" s="1"/>
  <c r="AD2777" i="17"/>
  <c r="AA2777" i="17"/>
  <c r="AB2777" i="17"/>
  <c r="Z2777" i="17" s="1"/>
  <c r="Y2777" i="17"/>
  <c r="W2777" i="17" s="1"/>
  <c r="X2777" i="17"/>
  <c r="S2786" i="17"/>
  <c r="V2778" i="17"/>
  <c r="T2778" i="17" s="1"/>
  <c r="U2779" i="17" s="1"/>
  <c r="Y2778" i="17" l="1"/>
  <c r="W2778" i="17" s="1"/>
  <c r="X2778" i="17"/>
  <c r="AB2778" i="17"/>
  <c r="Z2778" i="17" s="1"/>
  <c r="AA2778" i="17"/>
  <c r="AE2778" i="17"/>
  <c r="AC2778" i="17" s="1"/>
  <c r="AD2778" i="17"/>
  <c r="AG2778" i="17"/>
  <c r="AH2778" i="17"/>
  <c r="AF2778" i="17" s="1"/>
  <c r="S2787" i="17"/>
  <c r="V2779" i="17"/>
  <c r="T2779" i="17" s="1"/>
  <c r="U2780" i="17" s="1"/>
  <c r="AG2779" i="17" l="1"/>
  <c r="AH2779" i="17"/>
  <c r="AF2779" i="17" s="1"/>
  <c r="AE2779" i="17"/>
  <c r="AC2779" i="17" s="1"/>
  <c r="AD2779" i="17"/>
  <c r="AA2779" i="17"/>
  <c r="AB2779" i="17"/>
  <c r="Z2779" i="17" s="1"/>
  <c r="X2779" i="17"/>
  <c r="Y2779" i="17"/>
  <c r="W2779" i="17" s="1"/>
  <c r="S2788" i="17"/>
  <c r="V2780" i="17"/>
  <c r="T2780" i="17" s="1"/>
  <c r="U2781" i="17" s="1"/>
  <c r="Y2780" i="17" l="1"/>
  <c r="W2780" i="17" s="1"/>
  <c r="X2780" i="17"/>
  <c r="AB2780" i="17"/>
  <c r="Z2780" i="17" s="1"/>
  <c r="AA2780" i="17"/>
  <c r="AE2780" i="17"/>
  <c r="AC2780" i="17" s="1"/>
  <c r="AD2780" i="17"/>
  <c r="AG2780" i="17"/>
  <c r="AH2780" i="17"/>
  <c r="AF2780" i="17" s="1"/>
  <c r="S2789" i="17"/>
  <c r="V2781" i="17"/>
  <c r="T2781" i="17" s="1"/>
  <c r="U2782" i="17" s="1"/>
  <c r="AG2781" i="17" l="1"/>
  <c r="AH2781" i="17"/>
  <c r="AF2781" i="17" s="1"/>
  <c r="AD2781" i="17"/>
  <c r="AE2781" i="17"/>
  <c r="AC2781" i="17" s="1"/>
  <c r="AA2781" i="17"/>
  <c r="AB2781" i="17"/>
  <c r="Z2781" i="17" s="1"/>
  <c r="Y2781" i="17"/>
  <c r="W2781" i="17" s="1"/>
  <c r="X2781" i="17"/>
  <c r="S2790" i="17"/>
  <c r="V2782" i="17"/>
  <c r="T2782" i="17" s="1"/>
  <c r="U2783" i="17" s="1"/>
  <c r="Y2782" i="17" l="1"/>
  <c r="W2782" i="17" s="1"/>
  <c r="X2782" i="17"/>
  <c r="AB2782" i="17"/>
  <c r="Z2782" i="17" s="1"/>
  <c r="AA2782" i="17"/>
  <c r="AD2782" i="17"/>
  <c r="AE2782" i="17"/>
  <c r="AC2782" i="17" s="1"/>
  <c r="AG2782" i="17"/>
  <c r="AH2782" i="17"/>
  <c r="AF2782" i="17" s="1"/>
  <c r="S2791" i="17"/>
  <c r="V2783" i="17"/>
  <c r="T2783" i="17" s="1"/>
  <c r="U2784" i="17" s="1"/>
  <c r="AG2783" i="17" l="1"/>
  <c r="AH2783" i="17"/>
  <c r="AF2783" i="17" s="1"/>
  <c r="AE2783" i="17"/>
  <c r="AC2783" i="17" s="1"/>
  <c r="AD2783" i="17"/>
  <c r="AA2783" i="17"/>
  <c r="AB2783" i="17"/>
  <c r="Z2783" i="17" s="1"/>
  <c r="Y2783" i="17"/>
  <c r="W2783" i="17" s="1"/>
  <c r="X2783" i="17"/>
  <c r="S2792" i="17"/>
  <c r="V2784" i="17"/>
  <c r="T2784" i="17" s="1"/>
  <c r="U2785" i="17" s="1"/>
  <c r="Y2784" i="17" l="1"/>
  <c r="W2784" i="17" s="1"/>
  <c r="X2784" i="17"/>
  <c r="AB2784" i="17"/>
  <c r="Z2784" i="17" s="1"/>
  <c r="AA2784" i="17"/>
  <c r="AE2784" i="17"/>
  <c r="AC2784" i="17" s="1"/>
  <c r="AD2784" i="17"/>
  <c r="AG2784" i="17"/>
  <c r="AH2784" i="17"/>
  <c r="AF2784" i="17" s="1"/>
  <c r="S2793" i="17"/>
  <c r="V2785" i="17"/>
  <c r="T2785" i="17" s="1"/>
  <c r="U2786" i="17" s="1"/>
  <c r="AH2785" i="17" l="1"/>
  <c r="AF2785" i="17" s="1"/>
  <c r="AG2785" i="17"/>
  <c r="AE2785" i="17"/>
  <c r="AC2785" i="17" s="1"/>
  <c r="AD2785" i="17"/>
  <c r="AA2785" i="17"/>
  <c r="AB2785" i="17"/>
  <c r="Z2785" i="17" s="1"/>
  <c r="Y2785" i="17"/>
  <c r="W2785" i="17" s="1"/>
  <c r="X2785" i="17"/>
  <c r="S2794" i="17"/>
  <c r="V2786" i="17"/>
  <c r="T2786" i="17" s="1"/>
  <c r="U2787" i="17" s="1"/>
  <c r="Y2786" i="17" l="1"/>
  <c r="W2786" i="17" s="1"/>
  <c r="X2786" i="17"/>
  <c r="AB2786" i="17"/>
  <c r="Z2786" i="17" s="1"/>
  <c r="AA2786" i="17"/>
  <c r="AD2786" i="17"/>
  <c r="AE2786" i="17"/>
  <c r="AC2786" i="17" s="1"/>
  <c r="AH2786" i="17"/>
  <c r="AF2786" i="17" s="1"/>
  <c r="AG2786" i="17"/>
  <c r="S2795" i="17"/>
  <c r="V2787" i="17"/>
  <c r="T2787" i="17" s="1"/>
  <c r="U2788" i="17" s="1"/>
  <c r="AH2787" i="17" l="1"/>
  <c r="AF2787" i="17" s="1"/>
  <c r="AG2787" i="17"/>
  <c r="AE2787" i="17"/>
  <c r="AC2787" i="17" s="1"/>
  <c r="AD2787" i="17"/>
  <c r="AA2787" i="17"/>
  <c r="AB2787" i="17"/>
  <c r="Z2787" i="17" s="1"/>
  <c r="Y2787" i="17"/>
  <c r="W2787" i="17" s="1"/>
  <c r="X2787" i="17"/>
  <c r="S2796" i="17"/>
  <c r="V2788" i="17"/>
  <c r="T2788" i="17" s="1"/>
  <c r="U2789" i="17" s="1"/>
  <c r="Y2788" i="17" l="1"/>
  <c r="W2788" i="17" s="1"/>
  <c r="X2788" i="17"/>
  <c r="AA2788" i="17"/>
  <c r="AB2788" i="17"/>
  <c r="Z2788" i="17" s="1"/>
  <c r="AD2788" i="17"/>
  <c r="AE2788" i="17"/>
  <c r="AC2788" i="17" s="1"/>
  <c r="AG2788" i="17"/>
  <c r="AH2788" i="17"/>
  <c r="AF2788" i="17" s="1"/>
  <c r="S2797" i="17"/>
  <c r="V2789" i="17"/>
  <c r="T2789" i="17" s="1"/>
  <c r="U2790" i="17" s="1"/>
  <c r="AH2789" i="17" l="1"/>
  <c r="AF2789" i="17" s="1"/>
  <c r="AG2789" i="17"/>
  <c r="AE2789" i="17"/>
  <c r="AC2789" i="17" s="1"/>
  <c r="AD2789" i="17"/>
  <c r="AB2789" i="17"/>
  <c r="Z2789" i="17" s="1"/>
  <c r="AA2789" i="17"/>
  <c r="Y2789" i="17"/>
  <c r="W2789" i="17" s="1"/>
  <c r="X2789" i="17"/>
  <c r="S2798" i="17"/>
  <c r="V2790" i="17"/>
  <c r="T2790" i="17" s="1"/>
  <c r="U2791" i="17" s="1"/>
  <c r="Y2790" i="17" l="1"/>
  <c r="W2790" i="17" s="1"/>
  <c r="X2790" i="17"/>
  <c r="AB2790" i="17"/>
  <c r="Z2790" i="17" s="1"/>
  <c r="AA2790" i="17"/>
  <c r="AD2790" i="17"/>
  <c r="AE2790" i="17"/>
  <c r="AC2790" i="17" s="1"/>
  <c r="AG2790" i="17"/>
  <c r="AH2790" i="17"/>
  <c r="AF2790" i="17" s="1"/>
  <c r="S2799" i="17"/>
  <c r="V2791" i="17"/>
  <c r="T2791" i="17" s="1"/>
  <c r="U2792" i="17" s="1"/>
  <c r="AH2791" i="17" l="1"/>
  <c r="AF2791" i="17" s="1"/>
  <c r="AG2791" i="17"/>
  <c r="AE2791" i="17"/>
  <c r="AC2791" i="17" s="1"/>
  <c r="AD2791" i="17"/>
  <c r="AA2791" i="17"/>
  <c r="AB2791" i="17"/>
  <c r="Z2791" i="17" s="1"/>
  <c r="Y2791" i="17"/>
  <c r="W2791" i="17" s="1"/>
  <c r="X2791" i="17"/>
  <c r="S2800" i="17"/>
  <c r="V2792" i="17"/>
  <c r="T2792" i="17" s="1"/>
  <c r="U2793" i="17" s="1"/>
  <c r="Y2792" i="17" l="1"/>
  <c r="W2792" i="17" s="1"/>
  <c r="X2792" i="17"/>
  <c r="AB2792" i="17"/>
  <c r="Z2792" i="17" s="1"/>
  <c r="AA2792" i="17"/>
  <c r="AE2792" i="17"/>
  <c r="AC2792" i="17" s="1"/>
  <c r="AD2792" i="17"/>
  <c r="AH2792" i="17"/>
  <c r="AF2792" i="17" s="1"/>
  <c r="AG2792" i="17"/>
  <c r="S2801" i="17"/>
  <c r="V2793" i="17"/>
  <c r="T2793" i="17" s="1"/>
  <c r="U2794" i="17" s="1"/>
  <c r="AH2793" i="17" l="1"/>
  <c r="AF2793" i="17" s="1"/>
  <c r="AG2793" i="17"/>
  <c r="AE2793" i="17"/>
  <c r="AC2793" i="17" s="1"/>
  <c r="AD2793" i="17"/>
  <c r="AA2793" i="17"/>
  <c r="AB2793" i="17"/>
  <c r="Z2793" i="17" s="1"/>
  <c r="Y2793" i="17"/>
  <c r="W2793" i="17" s="1"/>
  <c r="X2793" i="17"/>
  <c r="S2802" i="17"/>
  <c r="V2794" i="17"/>
  <c r="T2794" i="17" s="1"/>
  <c r="U2795" i="17" s="1"/>
  <c r="Y2794" i="17" l="1"/>
  <c r="W2794" i="17" s="1"/>
  <c r="X2794" i="17"/>
  <c r="AB2794" i="17"/>
  <c r="Z2794" i="17" s="1"/>
  <c r="AA2794" i="17"/>
  <c r="AD2794" i="17"/>
  <c r="AE2794" i="17"/>
  <c r="AC2794" i="17" s="1"/>
  <c r="AH2794" i="17"/>
  <c r="AF2794" i="17" s="1"/>
  <c r="AG2794" i="17"/>
  <c r="S2803" i="17"/>
  <c r="V2795" i="17"/>
  <c r="T2795" i="17" s="1"/>
  <c r="U2796" i="17" s="1"/>
  <c r="AH2795" i="17" l="1"/>
  <c r="AF2795" i="17" s="1"/>
  <c r="AG2795" i="17"/>
  <c r="AD2795" i="17"/>
  <c r="AE2795" i="17"/>
  <c r="AC2795" i="17" s="1"/>
  <c r="AB2795" i="17"/>
  <c r="Z2795" i="17" s="1"/>
  <c r="AA2795" i="17"/>
  <c r="Y2795" i="17"/>
  <c r="W2795" i="17" s="1"/>
  <c r="X2795" i="17"/>
  <c r="S2804" i="17"/>
  <c r="V2796" i="17"/>
  <c r="T2796" i="17" s="1"/>
  <c r="U2797" i="17" s="1"/>
  <c r="Y2796" i="17" l="1"/>
  <c r="W2796" i="17" s="1"/>
  <c r="X2796" i="17"/>
  <c r="AA2796" i="17"/>
  <c r="AB2796" i="17"/>
  <c r="Z2796" i="17" s="1"/>
  <c r="AE2796" i="17"/>
  <c r="AC2796" i="17" s="1"/>
  <c r="AD2796" i="17"/>
  <c r="AH2796" i="17"/>
  <c r="AF2796" i="17" s="1"/>
  <c r="AG2796" i="17"/>
  <c r="S2805" i="17"/>
  <c r="V2797" i="17"/>
  <c r="T2797" i="17" s="1"/>
  <c r="U2798" i="17" s="1"/>
  <c r="AG2797" i="17" l="1"/>
  <c r="AH2797" i="17"/>
  <c r="AF2797" i="17" s="1"/>
  <c r="AE2797" i="17"/>
  <c r="AC2797" i="17" s="1"/>
  <c r="AD2797" i="17"/>
  <c r="AB2797" i="17"/>
  <c r="Z2797" i="17" s="1"/>
  <c r="AA2797" i="17"/>
  <c r="X2797" i="17"/>
  <c r="Y2797" i="17"/>
  <c r="W2797" i="17" s="1"/>
  <c r="S2806" i="17"/>
  <c r="V2798" i="17"/>
  <c r="T2798" i="17" s="1"/>
  <c r="U2799" i="17" s="1"/>
  <c r="Y2798" i="17" l="1"/>
  <c r="W2798" i="17" s="1"/>
  <c r="X2798" i="17"/>
  <c r="AA2798" i="17"/>
  <c r="AB2798" i="17"/>
  <c r="Z2798" i="17" s="1"/>
  <c r="AE2798" i="17"/>
  <c r="AC2798" i="17" s="1"/>
  <c r="AD2798" i="17"/>
  <c r="AH2798" i="17"/>
  <c r="AF2798" i="17" s="1"/>
  <c r="AG2798" i="17"/>
  <c r="S2807" i="17"/>
  <c r="V2799" i="17"/>
  <c r="T2799" i="17" s="1"/>
  <c r="U2800" i="17" s="1"/>
  <c r="AH2799" i="17" l="1"/>
  <c r="AF2799" i="17" s="1"/>
  <c r="AG2799" i="17"/>
  <c r="AE2799" i="17"/>
  <c r="AC2799" i="17" s="1"/>
  <c r="AD2799" i="17"/>
  <c r="AB2799" i="17"/>
  <c r="Z2799" i="17" s="1"/>
  <c r="AA2799" i="17"/>
  <c r="X2799" i="17"/>
  <c r="Y2799" i="17"/>
  <c r="W2799" i="17" s="1"/>
  <c r="S2808" i="17"/>
  <c r="V2800" i="17"/>
  <c r="T2800" i="17" s="1"/>
  <c r="U2801" i="17" s="1"/>
  <c r="Y2800" i="17" l="1"/>
  <c r="W2800" i="17" s="1"/>
  <c r="X2800" i="17"/>
  <c r="AA2800" i="17"/>
  <c r="AB2800" i="17"/>
  <c r="Z2800" i="17" s="1"/>
  <c r="AE2800" i="17"/>
  <c r="AC2800" i="17" s="1"/>
  <c r="AD2800" i="17"/>
  <c r="AH2800" i="17"/>
  <c r="AF2800" i="17" s="1"/>
  <c r="AG2800" i="17"/>
  <c r="S2809" i="17"/>
  <c r="V2801" i="17"/>
  <c r="T2801" i="17" s="1"/>
  <c r="U2802" i="17" s="1"/>
  <c r="AH2801" i="17" l="1"/>
  <c r="AF2801" i="17" s="1"/>
  <c r="AG2801" i="17"/>
  <c r="AE2801" i="17"/>
  <c r="AC2801" i="17" s="1"/>
  <c r="AD2801" i="17"/>
  <c r="AB2801" i="17"/>
  <c r="Z2801" i="17" s="1"/>
  <c r="AA2801" i="17"/>
  <c r="X2801" i="17"/>
  <c r="Y2801" i="17"/>
  <c r="W2801" i="17" s="1"/>
  <c r="S2810" i="17"/>
  <c r="V2802" i="17"/>
  <c r="T2802" i="17" s="1"/>
  <c r="U2803" i="17" s="1"/>
  <c r="Y2802" i="17" l="1"/>
  <c r="W2802" i="17" s="1"/>
  <c r="X2802" i="17"/>
  <c r="AA2802" i="17"/>
  <c r="AB2802" i="17"/>
  <c r="Z2802" i="17" s="1"/>
  <c r="AE2802" i="17"/>
  <c r="AC2802" i="17" s="1"/>
  <c r="AD2802" i="17"/>
  <c r="AG2802" i="17"/>
  <c r="AH2802" i="17"/>
  <c r="AF2802" i="17" s="1"/>
  <c r="S2811" i="17"/>
  <c r="V2803" i="17"/>
  <c r="T2803" i="17" s="1"/>
  <c r="U2804" i="17" s="1"/>
  <c r="AH2803" i="17" l="1"/>
  <c r="AF2803" i="17" s="1"/>
  <c r="AG2803" i="17"/>
  <c r="AE2803" i="17"/>
  <c r="AC2803" i="17" s="1"/>
  <c r="AD2803" i="17"/>
  <c r="AB2803" i="17"/>
  <c r="Z2803" i="17" s="1"/>
  <c r="AA2803" i="17"/>
  <c r="X2803" i="17"/>
  <c r="Y2803" i="17"/>
  <c r="W2803" i="17" s="1"/>
  <c r="S2812" i="17"/>
  <c r="V2804" i="17"/>
  <c r="T2804" i="17" s="1"/>
  <c r="U2805" i="17" s="1"/>
  <c r="Y2804" i="17" l="1"/>
  <c r="W2804" i="17" s="1"/>
  <c r="X2804" i="17"/>
  <c r="AA2804" i="17"/>
  <c r="AB2804" i="17"/>
  <c r="Z2804" i="17" s="1"/>
  <c r="AE2804" i="17"/>
  <c r="AC2804" i="17" s="1"/>
  <c r="AD2804" i="17"/>
  <c r="AH2804" i="17"/>
  <c r="AF2804" i="17" s="1"/>
  <c r="AG2804" i="17"/>
  <c r="S2813" i="17"/>
  <c r="V2805" i="17"/>
  <c r="T2805" i="17" s="1"/>
  <c r="U2806" i="17" s="1"/>
  <c r="AG2805" i="17" l="1"/>
  <c r="AH2805" i="17"/>
  <c r="AF2805" i="17" s="1"/>
  <c r="AE2805" i="17"/>
  <c r="AC2805" i="17" s="1"/>
  <c r="AD2805" i="17"/>
  <c r="AB2805" i="17"/>
  <c r="Z2805" i="17" s="1"/>
  <c r="AA2805" i="17"/>
  <c r="Y2805" i="17"/>
  <c r="W2805" i="17" s="1"/>
  <c r="X2805" i="17"/>
  <c r="S2814" i="17"/>
  <c r="V2806" i="17"/>
  <c r="T2806" i="17" s="1"/>
  <c r="U2807" i="17" s="1"/>
  <c r="Y2806" i="17" l="1"/>
  <c r="W2806" i="17" s="1"/>
  <c r="X2806" i="17"/>
  <c r="AB2806" i="17"/>
  <c r="Z2806" i="17" s="1"/>
  <c r="AA2806" i="17"/>
  <c r="AE2806" i="17"/>
  <c r="AC2806" i="17" s="1"/>
  <c r="AD2806" i="17"/>
  <c r="AH2806" i="17"/>
  <c r="AF2806" i="17" s="1"/>
  <c r="AG2806" i="17"/>
  <c r="S2815" i="17"/>
  <c r="V2807" i="17"/>
  <c r="T2807" i="17" s="1"/>
  <c r="U2808" i="17" s="1"/>
  <c r="AG2807" i="17" l="1"/>
  <c r="AH2807" i="17"/>
  <c r="AF2807" i="17" s="1"/>
  <c r="AE2807" i="17"/>
  <c r="AC2807" i="17" s="1"/>
  <c r="AD2807" i="17"/>
  <c r="AB2807" i="17"/>
  <c r="Z2807" i="17" s="1"/>
  <c r="AA2807" i="17"/>
  <c r="Y2807" i="17"/>
  <c r="W2807" i="17" s="1"/>
  <c r="X2807" i="17"/>
  <c r="S2816" i="17"/>
  <c r="V2808" i="17"/>
  <c r="T2808" i="17" s="1"/>
  <c r="U2809" i="17" s="1"/>
  <c r="Y2808" i="17" l="1"/>
  <c r="W2808" i="17" s="1"/>
  <c r="X2808" i="17"/>
  <c r="AA2808" i="17"/>
  <c r="AB2808" i="17"/>
  <c r="Z2808" i="17" s="1"/>
  <c r="AE2808" i="17"/>
  <c r="AC2808" i="17" s="1"/>
  <c r="AD2808" i="17"/>
  <c r="AH2808" i="17"/>
  <c r="AF2808" i="17" s="1"/>
  <c r="AG2808" i="17"/>
  <c r="S2817" i="17"/>
  <c r="V2809" i="17"/>
  <c r="T2809" i="17" s="1"/>
  <c r="U2810" i="17" s="1"/>
  <c r="AG2809" i="17" l="1"/>
  <c r="AH2809" i="17"/>
  <c r="AF2809" i="17" s="1"/>
  <c r="AE2809" i="17"/>
  <c r="AC2809" i="17" s="1"/>
  <c r="AD2809" i="17"/>
  <c r="AB2809" i="17"/>
  <c r="Z2809" i="17" s="1"/>
  <c r="AA2809" i="17"/>
  <c r="Y2809" i="17"/>
  <c r="W2809" i="17" s="1"/>
  <c r="X2809" i="17"/>
  <c r="S2818" i="17"/>
  <c r="V2810" i="17"/>
  <c r="T2810" i="17" s="1"/>
  <c r="U2811" i="17" s="1"/>
  <c r="Y2810" i="17" l="1"/>
  <c r="W2810" i="17" s="1"/>
  <c r="X2810" i="17"/>
  <c r="AA2810" i="17"/>
  <c r="AB2810" i="17"/>
  <c r="Z2810" i="17" s="1"/>
  <c r="AE2810" i="17"/>
  <c r="AC2810" i="17" s="1"/>
  <c r="AD2810" i="17"/>
  <c r="AH2810" i="17"/>
  <c r="AF2810" i="17" s="1"/>
  <c r="AG2810" i="17"/>
  <c r="S2819" i="17"/>
  <c r="V2811" i="17"/>
  <c r="T2811" i="17" s="1"/>
  <c r="U2812" i="17" s="1"/>
  <c r="AG2811" i="17" l="1"/>
  <c r="AH2811" i="17"/>
  <c r="AF2811" i="17" s="1"/>
  <c r="AD2811" i="17"/>
  <c r="AE2811" i="17"/>
  <c r="AC2811" i="17" s="1"/>
  <c r="AB2811" i="17"/>
  <c r="Z2811" i="17" s="1"/>
  <c r="AA2811" i="17"/>
  <c r="X2811" i="17"/>
  <c r="Y2811" i="17"/>
  <c r="W2811" i="17" s="1"/>
  <c r="S2820" i="17"/>
  <c r="V2812" i="17"/>
  <c r="T2812" i="17" s="1"/>
  <c r="U2813" i="17" s="1"/>
  <c r="Y2812" i="17" l="1"/>
  <c r="W2812" i="17" s="1"/>
  <c r="X2812" i="17"/>
  <c r="AA2812" i="17"/>
  <c r="AB2812" i="17"/>
  <c r="Z2812" i="17" s="1"/>
  <c r="AD2812" i="17"/>
  <c r="AE2812" i="17"/>
  <c r="AC2812" i="17" s="1"/>
  <c r="AH2812" i="17"/>
  <c r="AF2812" i="17" s="1"/>
  <c r="AG2812" i="17"/>
  <c r="S2821" i="17"/>
  <c r="V2813" i="17"/>
  <c r="T2813" i="17" s="1"/>
  <c r="U2814" i="17" s="1"/>
  <c r="AH2813" i="17" l="1"/>
  <c r="AF2813" i="17" s="1"/>
  <c r="AG2813" i="17"/>
  <c r="AE2813" i="17"/>
  <c r="AC2813" i="17" s="1"/>
  <c r="AD2813" i="17"/>
  <c r="AB2813" i="17"/>
  <c r="Z2813" i="17" s="1"/>
  <c r="AA2813" i="17"/>
  <c r="Y2813" i="17"/>
  <c r="W2813" i="17" s="1"/>
  <c r="X2813" i="17"/>
  <c r="S2822" i="17"/>
  <c r="V2814" i="17"/>
  <c r="T2814" i="17" s="1"/>
  <c r="U2815" i="17" s="1"/>
  <c r="Y2814" i="17" l="1"/>
  <c r="W2814" i="17" s="1"/>
  <c r="X2814" i="17"/>
  <c r="AA2814" i="17"/>
  <c r="AB2814" i="17"/>
  <c r="Z2814" i="17" s="1"/>
  <c r="AE2814" i="17"/>
  <c r="AC2814" i="17" s="1"/>
  <c r="AD2814" i="17"/>
  <c r="AH2814" i="17"/>
  <c r="AF2814" i="17" s="1"/>
  <c r="AG2814" i="17"/>
  <c r="S2823" i="17"/>
  <c r="V2815" i="17"/>
  <c r="T2815" i="17" s="1"/>
  <c r="U2816" i="17" s="1"/>
  <c r="AG2815" i="17" l="1"/>
  <c r="AH2815" i="17"/>
  <c r="AF2815" i="17" s="1"/>
  <c r="AE2815" i="17"/>
  <c r="AC2815" i="17" s="1"/>
  <c r="AD2815" i="17"/>
  <c r="AB2815" i="17"/>
  <c r="Z2815" i="17" s="1"/>
  <c r="AA2815" i="17"/>
  <c r="Y2815" i="17"/>
  <c r="W2815" i="17" s="1"/>
  <c r="X2815" i="17"/>
  <c r="S2824" i="17"/>
  <c r="V2816" i="17"/>
  <c r="T2816" i="17" s="1"/>
  <c r="U2817" i="17" s="1"/>
  <c r="Y2816" i="17" l="1"/>
  <c r="W2816" i="17" s="1"/>
  <c r="X2816" i="17"/>
  <c r="AA2816" i="17"/>
  <c r="AB2816" i="17"/>
  <c r="Z2816" i="17" s="1"/>
  <c r="AE2816" i="17"/>
  <c r="AC2816" i="17" s="1"/>
  <c r="AD2816" i="17"/>
  <c r="AH2816" i="17"/>
  <c r="AF2816" i="17" s="1"/>
  <c r="AG2816" i="17"/>
  <c r="S2825" i="17"/>
  <c r="V2817" i="17"/>
  <c r="T2817" i="17" s="1"/>
  <c r="U2818" i="17" s="1"/>
  <c r="AG2817" i="17" l="1"/>
  <c r="AH2817" i="17"/>
  <c r="AF2817" i="17" s="1"/>
  <c r="AE2817" i="17"/>
  <c r="AC2817" i="17" s="1"/>
  <c r="AD2817" i="17"/>
  <c r="AB2817" i="17"/>
  <c r="Z2817" i="17" s="1"/>
  <c r="AA2817" i="17"/>
  <c r="Y2817" i="17"/>
  <c r="W2817" i="17" s="1"/>
  <c r="X2817" i="17"/>
  <c r="S2826" i="17"/>
  <c r="V2818" i="17"/>
  <c r="T2818" i="17" s="1"/>
  <c r="U2819" i="17" s="1"/>
  <c r="Y2818" i="17" l="1"/>
  <c r="W2818" i="17" s="1"/>
  <c r="X2818" i="17"/>
  <c r="AB2818" i="17"/>
  <c r="Z2818" i="17" s="1"/>
  <c r="AA2818" i="17"/>
  <c r="AD2818" i="17"/>
  <c r="AE2818" i="17"/>
  <c r="AC2818" i="17" s="1"/>
  <c r="AH2818" i="17"/>
  <c r="AF2818" i="17" s="1"/>
  <c r="AG2818" i="17"/>
  <c r="S2827" i="17"/>
  <c r="V2819" i="17"/>
  <c r="T2819" i="17" s="1"/>
  <c r="U2820" i="17" s="1"/>
  <c r="AG2819" i="17" l="1"/>
  <c r="AH2819" i="17"/>
  <c r="AF2819" i="17" s="1"/>
  <c r="AE2819" i="17"/>
  <c r="AC2819" i="17" s="1"/>
  <c r="AD2819" i="17"/>
  <c r="AB2819" i="17"/>
  <c r="Z2819" i="17" s="1"/>
  <c r="AA2819" i="17"/>
  <c r="Y2819" i="17"/>
  <c r="W2819" i="17" s="1"/>
  <c r="X2819" i="17"/>
  <c r="S2828" i="17"/>
  <c r="V2820" i="17"/>
  <c r="T2820" i="17" s="1"/>
  <c r="U2821" i="17" s="1"/>
  <c r="X2820" i="17" l="1"/>
  <c r="Y2820" i="17"/>
  <c r="W2820" i="17" s="1"/>
  <c r="AA2820" i="17"/>
  <c r="AB2820" i="17"/>
  <c r="Z2820" i="17" s="1"/>
  <c r="AE2820" i="17"/>
  <c r="AC2820" i="17" s="1"/>
  <c r="AD2820" i="17"/>
  <c r="AG2820" i="17"/>
  <c r="AH2820" i="17"/>
  <c r="AF2820" i="17" s="1"/>
  <c r="S2829" i="17"/>
  <c r="V2821" i="17"/>
  <c r="T2821" i="17" s="1"/>
  <c r="U2822" i="17" s="1"/>
  <c r="AG2821" i="17" l="1"/>
  <c r="AH2821" i="17"/>
  <c r="AF2821" i="17" s="1"/>
  <c r="AE2821" i="17"/>
  <c r="AC2821" i="17" s="1"/>
  <c r="AD2821" i="17"/>
  <c r="AB2821" i="17"/>
  <c r="Z2821" i="17" s="1"/>
  <c r="AA2821" i="17"/>
  <c r="X2821" i="17"/>
  <c r="Y2821" i="17"/>
  <c r="W2821" i="17" s="1"/>
  <c r="S2830" i="17"/>
  <c r="V2822" i="17"/>
  <c r="T2822" i="17" s="1"/>
  <c r="U2823" i="17" s="1"/>
  <c r="Y2822" i="17" l="1"/>
  <c r="W2822" i="17" s="1"/>
  <c r="X2822" i="17"/>
  <c r="AB2822" i="17"/>
  <c r="Z2822" i="17" s="1"/>
  <c r="AA2822" i="17"/>
  <c r="AE2822" i="17"/>
  <c r="AC2822" i="17" s="1"/>
  <c r="AD2822" i="17"/>
  <c r="AH2822" i="17"/>
  <c r="AF2822" i="17" s="1"/>
  <c r="AG2822" i="17"/>
  <c r="S2831" i="17"/>
  <c r="V2823" i="17"/>
  <c r="T2823" i="17" s="1"/>
  <c r="U2824" i="17" s="1"/>
  <c r="AH2823" i="17" l="1"/>
  <c r="AF2823" i="17" s="1"/>
  <c r="AG2823" i="17"/>
  <c r="AE2823" i="17"/>
  <c r="AC2823" i="17" s="1"/>
  <c r="AD2823" i="17"/>
  <c r="AB2823" i="17"/>
  <c r="Z2823" i="17" s="1"/>
  <c r="AA2823" i="17"/>
  <c r="Y2823" i="17"/>
  <c r="W2823" i="17" s="1"/>
  <c r="X2823" i="17"/>
  <c r="S2832" i="17"/>
  <c r="V2824" i="17"/>
  <c r="T2824" i="17" s="1"/>
  <c r="U2825" i="17" s="1"/>
  <c r="Y2824" i="17" l="1"/>
  <c r="W2824" i="17" s="1"/>
  <c r="X2824" i="17"/>
  <c r="AB2824" i="17"/>
  <c r="Z2824" i="17" s="1"/>
  <c r="AA2824" i="17"/>
  <c r="AD2824" i="17"/>
  <c r="AE2824" i="17"/>
  <c r="AC2824" i="17" s="1"/>
  <c r="AG2824" i="17"/>
  <c r="AH2824" i="17"/>
  <c r="AF2824" i="17" s="1"/>
  <c r="S2833" i="17"/>
  <c r="V2825" i="17"/>
  <c r="T2825" i="17" s="1"/>
  <c r="U2826" i="17" s="1"/>
  <c r="AG2825" i="17" l="1"/>
  <c r="AH2825" i="17"/>
  <c r="AF2825" i="17" s="1"/>
  <c r="AE2825" i="17"/>
  <c r="AC2825" i="17" s="1"/>
  <c r="AD2825" i="17"/>
  <c r="AB2825" i="17"/>
  <c r="Z2825" i="17" s="1"/>
  <c r="AA2825" i="17"/>
  <c r="Y2825" i="17"/>
  <c r="W2825" i="17" s="1"/>
  <c r="X2825" i="17"/>
  <c r="S2834" i="17"/>
  <c r="V2826" i="17"/>
  <c r="T2826" i="17" s="1"/>
  <c r="U2827" i="17" s="1"/>
  <c r="Y2826" i="17" l="1"/>
  <c r="W2826" i="17" s="1"/>
  <c r="X2826" i="17"/>
  <c r="AB2826" i="17"/>
  <c r="Z2826" i="17" s="1"/>
  <c r="AA2826" i="17"/>
  <c r="AD2826" i="17"/>
  <c r="AE2826" i="17"/>
  <c r="AC2826" i="17" s="1"/>
  <c r="AG2826" i="17"/>
  <c r="AH2826" i="17"/>
  <c r="AF2826" i="17" s="1"/>
  <c r="S2835" i="17"/>
  <c r="V2827" i="17"/>
  <c r="T2827" i="17" s="1"/>
  <c r="U2828" i="17" s="1"/>
  <c r="AG2827" i="17" l="1"/>
  <c r="AH2827" i="17"/>
  <c r="AF2827" i="17" s="1"/>
  <c r="AE2827" i="17"/>
  <c r="AC2827" i="17" s="1"/>
  <c r="AD2827" i="17"/>
  <c r="AB2827" i="17"/>
  <c r="Z2827" i="17" s="1"/>
  <c r="AA2827" i="17"/>
  <c r="Y2827" i="17"/>
  <c r="W2827" i="17" s="1"/>
  <c r="X2827" i="17"/>
  <c r="S2836" i="17"/>
  <c r="V2828" i="17"/>
  <c r="T2828" i="17" s="1"/>
  <c r="U2829" i="17" s="1"/>
  <c r="Y2828" i="17" l="1"/>
  <c r="W2828" i="17" s="1"/>
  <c r="X2828" i="17"/>
  <c r="AB2828" i="17"/>
  <c r="Z2828" i="17" s="1"/>
  <c r="AA2828" i="17"/>
  <c r="AE2828" i="17"/>
  <c r="AC2828" i="17" s="1"/>
  <c r="AD2828" i="17"/>
  <c r="AG2828" i="17"/>
  <c r="AH2828" i="17"/>
  <c r="AF2828" i="17" s="1"/>
  <c r="S2837" i="17"/>
  <c r="V2829" i="17"/>
  <c r="T2829" i="17" s="1"/>
  <c r="AG2829" i="17" l="1"/>
  <c r="AH2829" i="17"/>
  <c r="AF2829" i="17" s="1"/>
  <c r="AD2829" i="17"/>
  <c r="AE2829" i="17"/>
  <c r="AC2829" i="17" s="1"/>
  <c r="AB2829" i="17"/>
  <c r="Z2829" i="17" s="1"/>
  <c r="AA2829" i="17"/>
  <c r="X2829" i="17"/>
  <c r="Y2829" i="17"/>
  <c r="W2829" i="17" s="1"/>
  <c r="S2838" i="17"/>
  <c r="U2830" i="17"/>
  <c r="S2839" i="17" s="1"/>
  <c r="V2830" i="17"/>
  <c r="T2830" i="17" s="1"/>
  <c r="U2831" i="17" s="1"/>
  <c r="Y2830" i="17" l="1"/>
  <c r="W2830" i="17" s="1"/>
  <c r="X2830" i="17"/>
  <c r="AB2830" i="17"/>
  <c r="Z2830" i="17" s="1"/>
  <c r="AA2830" i="17"/>
  <c r="AE2830" i="17"/>
  <c r="AC2830" i="17" s="1"/>
  <c r="AD2830" i="17"/>
  <c r="AH2830" i="17"/>
  <c r="AF2830" i="17" s="1"/>
  <c r="AG2830" i="17"/>
  <c r="V2831" i="17"/>
  <c r="T2831" i="17" s="1"/>
  <c r="U2832" i="17" s="1"/>
  <c r="AH2831" i="17" l="1"/>
  <c r="AF2831" i="17" s="1"/>
  <c r="AG2831" i="17"/>
  <c r="AE2831" i="17"/>
  <c r="AC2831" i="17" s="1"/>
  <c r="AD2831" i="17"/>
  <c r="AB2831" i="17"/>
  <c r="Z2831" i="17" s="1"/>
  <c r="AA2831" i="17"/>
  <c r="X2831" i="17"/>
  <c r="Y2831" i="17"/>
  <c r="W2831" i="17" s="1"/>
  <c r="S2840" i="17"/>
  <c r="V2832" i="17"/>
  <c r="T2832" i="17" s="1"/>
  <c r="U2833" i="17" s="1"/>
  <c r="X2832" i="17" l="1"/>
  <c r="Y2832" i="17"/>
  <c r="W2832" i="17" s="1"/>
  <c r="AB2832" i="17"/>
  <c r="Z2832" i="17" s="1"/>
  <c r="AA2832" i="17"/>
  <c r="AE2832" i="17"/>
  <c r="AC2832" i="17" s="1"/>
  <c r="AD2832" i="17"/>
  <c r="AH2832" i="17"/>
  <c r="AF2832" i="17" s="1"/>
  <c r="AG2832" i="17"/>
  <c r="S2841" i="17"/>
  <c r="V2833" i="17"/>
  <c r="T2833" i="17" s="1"/>
  <c r="U2834" i="17" s="1"/>
  <c r="AH2833" i="17" l="1"/>
  <c r="AF2833" i="17" s="1"/>
  <c r="AG2833" i="17"/>
  <c r="AE2833" i="17"/>
  <c r="AC2833" i="17" s="1"/>
  <c r="AD2833" i="17"/>
  <c r="AB2833" i="17"/>
  <c r="Z2833" i="17" s="1"/>
  <c r="AA2833" i="17"/>
  <c r="Y2833" i="17"/>
  <c r="W2833" i="17" s="1"/>
  <c r="X2833" i="17"/>
  <c r="S2842" i="17"/>
  <c r="V2834" i="17"/>
  <c r="T2834" i="17" s="1"/>
  <c r="U2835" i="17" s="1"/>
  <c r="Y2834" i="17" l="1"/>
  <c r="W2834" i="17" s="1"/>
  <c r="X2834" i="17"/>
  <c r="AA2834" i="17"/>
  <c r="AB2834" i="17"/>
  <c r="Z2834" i="17" s="1"/>
  <c r="AE2834" i="17"/>
  <c r="AC2834" i="17" s="1"/>
  <c r="AD2834" i="17"/>
  <c r="AG2834" i="17"/>
  <c r="AH2834" i="17"/>
  <c r="AF2834" i="17" s="1"/>
  <c r="S2843" i="17"/>
  <c r="V2835" i="17"/>
  <c r="T2835" i="17" s="1"/>
  <c r="U2836" i="17" s="1"/>
  <c r="AH2835" i="17" l="1"/>
  <c r="AF2835" i="17" s="1"/>
  <c r="AG2835" i="17"/>
  <c r="AE2835" i="17"/>
  <c r="AC2835" i="17" s="1"/>
  <c r="AD2835" i="17"/>
  <c r="AB2835" i="17"/>
  <c r="Z2835" i="17" s="1"/>
  <c r="AA2835" i="17"/>
  <c r="Y2835" i="17"/>
  <c r="W2835" i="17" s="1"/>
  <c r="X2835" i="17"/>
  <c r="S2844" i="17"/>
  <c r="V2836" i="17"/>
  <c r="T2836" i="17" s="1"/>
  <c r="U2837" i="17" s="1"/>
  <c r="Y2836" i="17" l="1"/>
  <c r="W2836" i="17" s="1"/>
  <c r="X2836" i="17"/>
  <c r="AA2836" i="17"/>
  <c r="AB2836" i="17"/>
  <c r="Z2836" i="17" s="1"/>
  <c r="AD2836" i="17"/>
  <c r="AE2836" i="17"/>
  <c r="AC2836" i="17" s="1"/>
  <c r="AH2836" i="17"/>
  <c r="AF2836" i="17" s="1"/>
  <c r="AG2836" i="17"/>
  <c r="S2845" i="17"/>
  <c r="V2837" i="17"/>
  <c r="T2837" i="17" s="1"/>
  <c r="U2838" i="17" s="1"/>
  <c r="AE2837" i="17" l="1"/>
  <c r="AC2837" i="17" s="1"/>
  <c r="AD2837" i="17"/>
  <c r="AG2837" i="17"/>
  <c r="AH2837" i="17"/>
  <c r="AF2837" i="17" s="1"/>
  <c r="AB2837" i="17"/>
  <c r="Z2837" i="17" s="1"/>
  <c r="AA2837" i="17"/>
  <c r="Y2837" i="17"/>
  <c r="W2837" i="17" s="1"/>
  <c r="X2837" i="17"/>
  <c r="S2846" i="17"/>
  <c r="V2838" i="17"/>
  <c r="T2838" i="17" s="1"/>
  <c r="U2839" i="17" s="1"/>
  <c r="Y2838" i="17" l="1"/>
  <c r="W2838" i="17" s="1"/>
  <c r="X2838" i="17"/>
  <c r="AA2838" i="17"/>
  <c r="AB2838" i="17"/>
  <c r="Z2838" i="17" s="1"/>
  <c r="AH2838" i="17"/>
  <c r="AF2838" i="17" s="1"/>
  <c r="AG2838" i="17"/>
  <c r="AD2838" i="17"/>
  <c r="AE2838" i="17"/>
  <c r="AC2838" i="17" s="1"/>
  <c r="S2847" i="17"/>
  <c r="V2839" i="17"/>
  <c r="T2839" i="17" s="1"/>
  <c r="U2840" i="17" s="1"/>
  <c r="AE2839" i="17" l="1"/>
  <c r="AC2839" i="17" s="1"/>
  <c r="AD2839" i="17"/>
  <c r="AA2839" i="17"/>
  <c r="AB2839" i="17"/>
  <c r="Z2839" i="17" s="1"/>
  <c r="AG2839" i="17"/>
  <c r="AH2839" i="17"/>
  <c r="AF2839" i="17" s="1"/>
  <c r="Y2839" i="17"/>
  <c r="W2839" i="17" s="1"/>
  <c r="X2839" i="17"/>
  <c r="S2848" i="17"/>
  <c r="V2840" i="17"/>
  <c r="T2840" i="17" s="1"/>
  <c r="U2841" i="17" s="1"/>
  <c r="Y2840" i="17" l="1"/>
  <c r="W2840" i="17" s="1"/>
  <c r="X2840" i="17"/>
  <c r="AG2840" i="17"/>
  <c r="AH2840" i="17"/>
  <c r="AF2840" i="17" s="1"/>
  <c r="AA2840" i="17"/>
  <c r="AB2840" i="17"/>
  <c r="Z2840" i="17" s="1"/>
  <c r="AE2840" i="17"/>
  <c r="AC2840" i="17" s="1"/>
  <c r="AD2840" i="17"/>
  <c r="S2849" i="17"/>
  <c r="V2841" i="17"/>
  <c r="T2841" i="17" s="1"/>
  <c r="U2842" i="17" s="1"/>
  <c r="AE2841" i="17" l="1"/>
  <c r="AC2841" i="17" s="1"/>
  <c r="AD2841" i="17"/>
  <c r="AB2841" i="17"/>
  <c r="Z2841" i="17" s="1"/>
  <c r="AA2841" i="17"/>
  <c r="AG2841" i="17"/>
  <c r="AH2841" i="17"/>
  <c r="AF2841" i="17" s="1"/>
  <c r="Y2841" i="17"/>
  <c r="W2841" i="17" s="1"/>
  <c r="X2841" i="17"/>
  <c r="S2850" i="17"/>
  <c r="V2842" i="17"/>
  <c r="S2851" i="17" s="1"/>
  <c r="Y2842" i="17" l="1"/>
  <c r="W2842" i="17" s="1"/>
  <c r="X2842" i="17"/>
  <c r="AH2842" i="17"/>
  <c r="AF2842" i="17" s="1"/>
  <c r="AG2842" i="17"/>
  <c r="AA2842" i="17"/>
  <c r="AB2842" i="17"/>
  <c r="Z2842" i="17" s="1"/>
  <c r="AD2842" i="17"/>
  <c r="AE2842" i="17"/>
  <c r="AC2842" i="17" s="1"/>
  <c r="T2842" i="17"/>
  <c r="U2843" i="17" s="1"/>
  <c r="AB2843" i="17" l="1"/>
  <c r="Z2843" i="17" s="1"/>
  <c r="AA2843" i="17"/>
  <c r="AE2843" i="17"/>
  <c r="AC2843" i="17" s="1"/>
  <c r="AD2843" i="17"/>
  <c r="AH2843" i="17"/>
  <c r="AF2843" i="17" s="1"/>
  <c r="AG2843" i="17"/>
  <c r="X2843" i="17"/>
  <c r="Y2843" i="17"/>
  <c r="W2843" i="17" s="1"/>
  <c r="V2843" i="17"/>
  <c r="T2843" i="17" s="1"/>
  <c r="U2844" i="17" s="1"/>
  <c r="Y2844" i="17" l="1"/>
  <c r="W2844" i="17" s="1"/>
  <c r="X2844" i="17"/>
  <c r="AH2844" i="17"/>
  <c r="AF2844" i="17" s="1"/>
  <c r="AG2844" i="17"/>
  <c r="AE2844" i="17"/>
  <c r="AC2844" i="17" s="1"/>
  <c r="AD2844" i="17"/>
  <c r="AB2844" i="17"/>
  <c r="Z2844" i="17" s="1"/>
  <c r="AA2844" i="17"/>
  <c r="S2852" i="17"/>
  <c r="V2844" i="17"/>
  <c r="T2844" i="17" s="1"/>
  <c r="AB2845" i="17" l="1"/>
  <c r="Z2845" i="17" s="1"/>
  <c r="AA2845" i="17"/>
  <c r="AE2845" i="17"/>
  <c r="AC2845" i="17" s="1"/>
  <c r="AD2845" i="17"/>
  <c r="AG2845" i="17"/>
  <c r="AH2845" i="17"/>
  <c r="AF2845" i="17" s="1"/>
  <c r="Y2845" i="17"/>
  <c r="W2845" i="17" s="1"/>
  <c r="X2845" i="17"/>
  <c r="S2853" i="17"/>
  <c r="U2845" i="17"/>
  <c r="S2854" i="17" s="1"/>
  <c r="V2845" i="17"/>
  <c r="T2845" i="17" s="1"/>
  <c r="U2846" i="17" s="1"/>
  <c r="Y2846" i="17" l="1"/>
  <c r="W2846" i="17" s="1"/>
  <c r="X2846" i="17"/>
  <c r="AG2846" i="17"/>
  <c r="AH2846" i="17"/>
  <c r="AF2846" i="17" s="1"/>
  <c r="AE2846" i="17"/>
  <c r="AC2846" i="17" s="1"/>
  <c r="AD2846" i="17"/>
  <c r="AA2846" i="17"/>
  <c r="AB2846" i="17"/>
  <c r="Z2846" i="17" s="1"/>
  <c r="V2846" i="17"/>
  <c r="T2846" i="17" s="1"/>
  <c r="AB2847" i="17" l="1"/>
  <c r="Z2847" i="17" s="1"/>
  <c r="AA2847" i="17"/>
  <c r="AE2847" i="17"/>
  <c r="AC2847" i="17" s="1"/>
  <c r="AD2847" i="17"/>
  <c r="AG2847" i="17"/>
  <c r="AH2847" i="17"/>
  <c r="AF2847" i="17" s="1"/>
  <c r="X2847" i="17"/>
  <c r="Y2847" i="17"/>
  <c r="W2847" i="17" s="1"/>
  <c r="S2855" i="17"/>
  <c r="U2847" i="17"/>
  <c r="S2856" i="17" s="1"/>
  <c r="V2847" i="17"/>
  <c r="T2847" i="17" s="1"/>
  <c r="U2848" i="17" s="1"/>
  <c r="Y2848" i="17" l="1"/>
  <c r="W2848" i="17" s="1"/>
  <c r="X2848" i="17"/>
  <c r="AG2848" i="17"/>
  <c r="AH2848" i="17"/>
  <c r="AF2848" i="17" s="1"/>
  <c r="AD2848" i="17"/>
  <c r="AE2848" i="17"/>
  <c r="AC2848" i="17" s="1"/>
  <c r="AB2848" i="17"/>
  <c r="Z2848" i="17" s="1"/>
  <c r="AA2848" i="17"/>
  <c r="V2848" i="17"/>
  <c r="T2848" i="17" s="1"/>
  <c r="AB2849" i="17" l="1"/>
  <c r="Z2849" i="17" s="1"/>
  <c r="AA2849" i="17"/>
  <c r="AD2849" i="17"/>
  <c r="AE2849" i="17"/>
  <c r="AC2849" i="17" s="1"/>
  <c r="AH2849" i="17"/>
  <c r="AF2849" i="17" s="1"/>
  <c r="AG2849" i="17"/>
  <c r="Y2849" i="17"/>
  <c r="W2849" i="17" s="1"/>
  <c r="X2849" i="17"/>
  <c r="S2857" i="17"/>
  <c r="U2849" i="17"/>
  <c r="S2858" i="17" s="1"/>
  <c r="V2849" i="17"/>
  <c r="T2849" i="17" s="1"/>
  <c r="U2850" i="17" s="1"/>
  <c r="Y2850" i="17" l="1"/>
  <c r="W2850" i="17" s="1"/>
  <c r="X2850" i="17"/>
  <c r="AH2850" i="17"/>
  <c r="AF2850" i="17" s="1"/>
  <c r="AG2850" i="17"/>
  <c r="AE2850" i="17"/>
  <c r="AC2850" i="17" s="1"/>
  <c r="AD2850" i="17"/>
  <c r="AB2850" i="17"/>
  <c r="Z2850" i="17" s="1"/>
  <c r="AA2850" i="17"/>
  <c r="V2850" i="17"/>
  <c r="T2850" i="17" s="1"/>
  <c r="V2851" i="17" s="1"/>
  <c r="AA2851" i="17" l="1"/>
  <c r="AB2851" i="17"/>
  <c r="Z2851" i="17" s="1"/>
  <c r="AE2851" i="17"/>
  <c r="AC2851" i="17" s="1"/>
  <c r="AD2851" i="17"/>
  <c r="AG2851" i="17"/>
  <c r="AH2851" i="17"/>
  <c r="AF2851" i="17" s="1"/>
  <c r="X2851" i="17"/>
  <c r="Y2851" i="17"/>
  <c r="W2851" i="17" s="1"/>
  <c r="S2859" i="17"/>
  <c r="U2851" i="17"/>
  <c r="S2860" i="17" s="1"/>
  <c r="T2851" i="17"/>
  <c r="U2852" i="17" s="1"/>
  <c r="AH2852" i="17" l="1"/>
  <c r="AF2852" i="17" s="1"/>
  <c r="AG2852" i="17"/>
  <c r="X2852" i="17"/>
  <c r="Y2852" i="17"/>
  <c r="W2852" i="17" s="1"/>
  <c r="AE2852" i="17"/>
  <c r="AC2852" i="17" s="1"/>
  <c r="AD2852" i="17"/>
  <c r="AB2852" i="17"/>
  <c r="Z2852" i="17" s="1"/>
  <c r="AA2852" i="17"/>
  <c r="V2852" i="17"/>
  <c r="S2861" i="17" s="1"/>
  <c r="AB2853" i="17" l="1"/>
  <c r="Z2853" i="17" s="1"/>
  <c r="AA2853" i="17"/>
  <c r="T2852" i="17"/>
  <c r="U2853" i="17" s="1"/>
  <c r="AD2853" i="17"/>
  <c r="AE2853" i="17"/>
  <c r="AC2853" i="17" s="1"/>
  <c r="Y2853" i="17"/>
  <c r="W2853" i="17" s="1"/>
  <c r="X2853" i="17"/>
  <c r="AH2853" i="17"/>
  <c r="AF2853" i="17" s="1"/>
  <c r="AG2853" i="17"/>
  <c r="V2853" i="17"/>
  <c r="T2853" i="17" s="1"/>
  <c r="AH2854" i="17" l="1"/>
  <c r="AF2854" i="17" s="1"/>
  <c r="AG2854" i="17"/>
  <c r="Y2854" i="17"/>
  <c r="W2854" i="17" s="1"/>
  <c r="X2854" i="17"/>
  <c r="AD2854" i="17"/>
  <c r="AE2854" i="17"/>
  <c r="AC2854" i="17" s="1"/>
  <c r="AB2854" i="17"/>
  <c r="Z2854" i="17" s="1"/>
  <c r="AA2854" i="17"/>
  <c r="S2862" i="17"/>
  <c r="V2854" i="17"/>
  <c r="T2854" i="17" s="1"/>
  <c r="U2854" i="17"/>
  <c r="S2863" i="17" s="1"/>
  <c r="AA2855" i="17" l="1"/>
  <c r="AB2855" i="17"/>
  <c r="Z2855" i="17" s="1"/>
  <c r="AD2855" i="17"/>
  <c r="AE2855" i="17"/>
  <c r="AC2855" i="17" s="1"/>
  <c r="Y2855" i="17"/>
  <c r="W2855" i="17" s="1"/>
  <c r="X2855" i="17"/>
  <c r="AG2855" i="17"/>
  <c r="AH2855" i="17"/>
  <c r="AF2855" i="17" s="1"/>
  <c r="U2855" i="17"/>
  <c r="S2864" i="17" s="1"/>
  <c r="V2855" i="17"/>
  <c r="T2855" i="17" s="1"/>
  <c r="AH2856" i="17" l="1"/>
  <c r="AF2856" i="17" s="1"/>
  <c r="AG2856" i="17"/>
  <c r="X2856" i="17"/>
  <c r="Y2856" i="17"/>
  <c r="W2856" i="17" s="1"/>
  <c r="AD2856" i="17"/>
  <c r="AE2856" i="17"/>
  <c r="AC2856" i="17" s="1"/>
  <c r="AA2856" i="17"/>
  <c r="AB2856" i="17"/>
  <c r="Z2856" i="17" s="1"/>
  <c r="U2856" i="17"/>
  <c r="S2865" i="17" s="1"/>
  <c r="V2856" i="17"/>
  <c r="T2856" i="17" s="1"/>
  <c r="U2857" i="17" s="1"/>
  <c r="AD2857" i="17" l="1"/>
  <c r="AE2857" i="17"/>
  <c r="AC2857" i="17" s="1"/>
  <c r="AA2857" i="17"/>
  <c r="AB2857" i="17"/>
  <c r="Z2857" i="17" s="1"/>
  <c r="X2857" i="17"/>
  <c r="Y2857" i="17"/>
  <c r="W2857" i="17" s="1"/>
  <c r="AG2857" i="17"/>
  <c r="AH2857" i="17"/>
  <c r="AF2857" i="17" s="1"/>
  <c r="V2857" i="17"/>
  <c r="T2857" i="17" s="1"/>
  <c r="AG2858" i="17" l="1"/>
  <c r="AH2858" i="17"/>
  <c r="AF2858" i="17" s="1"/>
  <c r="Y2858" i="17"/>
  <c r="W2858" i="17" s="1"/>
  <c r="X2858" i="17"/>
  <c r="AA2858" i="17"/>
  <c r="AB2858" i="17"/>
  <c r="Z2858" i="17" s="1"/>
  <c r="AE2858" i="17"/>
  <c r="AC2858" i="17" s="1"/>
  <c r="AD2858" i="17"/>
  <c r="S2866" i="17"/>
  <c r="U2858" i="17"/>
  <c r="S2867" i="17" s="1"/>
  <c r="V2858" i="17"/>
  <c r="T2858" i="17" s="1"/>
  <c r="U2859" i="17" s="1"/>
  <c r="AE2859" i="17" l="1"/>
  <c r="AC2859" i="17" s="1"/>
  <c r="AD2859" i="17"/>
  <c r="AB2859" i="17"/>
  <c r="Z2859" i="17" s="1"/>
  <c r="AA2859" i="17"/>
  <c r="Y2859" i="17"/>
  <c r="W2859" i="17" s="1"/>
  <c r="X2859" i="17"/>
  <c r="AG2859" i="17"/>
  <c r="AH2859" i="17"/>
  <c r="AF2859" i="17" s="1"/>
  <c r="V2859" i="17"/>
  <c r="T2859" i="17" s="1"/>
  <c r="AH2860" i="17" l="1"/>
  <c r="AF2860" i="17" s="1"/>
  <c r="AG2860" i="17"/>
  <c r="Y2860" i="17"/>
  <c r="W2860" i="17" s="1"/>
  <c r="X2860" i="17"/>
  <c r="AA2860" i="17"/>
  <c r="AB2860" i="17"/>
  <c r="Z2860" i="17" s="1"/>
  <c r="AD2860" i="17"/>
  <c r="AE2860" i="17"/>
  <c r="AC2860" i="17" s="1"/>
  <c r="S2868" i="17"/>
  <c r="U2860" i="17"/>
  <c r="V2860" i="17"/>
  <c r="T2860" i="17" s="1"/>
  <c r="AE2861" i="17" l="1"/>
  <c r="AC2861" i="17" s="1"/>
  <c r="AD2861" i="17"/>
  <c r="AB2861" i="17"/>
  <c r="Z2861" i="17" s="1"/>
  <c r="AA2861" i="17"/>
  <c r="Y2861" i="17"/>
  <c r="W2861" i="17" s="1"/>
  <c r="X2861" i="17"/>
  <c r="AH2861" i="17"/>
  <c r="AF2861" i="17" s="1"/>
  <c r="AG2861" i="17"/>
  <c r="S2869" i="17"/>
  <c r="U2861" i="17"/>
  <c r="S2870" i="17" s="1"/>
  <c r="V2861" i="17"/>
  <c r="T2861" i="17" s="1"/>
  <c r="U2862" i="17" s="1"/>
  <c r="AG2862" i="17" l="1"/>
  <c r="AH2862" i="17"/>
  <c r="AF2862" i="17" s="1"/>
  <c r="X2862" i="17"/>
  <c r="Y2862" i="17"/>
  <c r="W2862" i="17" s="1"/>
  <c r="AA2862" i="17"/>
  <c r="AB2862" i="17"/>
  <c r="Z2862" i="17" s="1"/>
  <c r="AE2862" i="17"/>
  <c r="AC2862" i="17" s="1"/>
  <c r="AD2862" i="17"/>
  <c r="V2862" i="17"/>
  <c r="T2862" i="17" s="1"/>
  <c r="AE2863" i="17" l="1"/>
  <c r="AC2863" i="17" s="1"/>
  <c r="AD2863" i="17"/>
  <c r="AB2863" i="17"/>
  <c r="Z2863" i="17" s="1"/>
  <c r="AA2863" i="17"/>
  <c r="X2863" i="17"/>
  <c r="Y2863" i="17"/>
  <c r="W2863" i="17" s="1"/>
  <c r="AH2863" i="17"/>
  <c r="AF2863" i="17" s="1"/>
  <c r="AG2863" i="17"/>
  <c r="S2871" i="17"/>
  <c r="U2863" i="17"/>
  <c r="S2872" i="17" s="1"/>
  <c r="V2863" i="17"/>
  <c r="T2863" i="17" s="1"/>
  <c r="U2864" i="17" s="1"/>
  <c r="AH2864" i="17" l="1"/>
  <c r="AF2864" i="17" s="1"/>
  <c r="AG2864" i="17"/>
  <c r="X2864" i="17"/>
  <c r="Y2864" i="17"/>
  <c r="W2864" i="17" s="1"/>
  <c r="AB2864" i="17"/>
  <c r="Z2864" i="17" s="1"/>
  <c r="AA2864" i="17"/>
  <c r="AD2864" i="17"/>
  <c r="AE2864" i="17"/>
  <c r="AC2864" i="17" s="1"/>
  <c r="V2864" i="17"/>
  <c r="T2864" i="17" s="1"/>
  <c r="AE2865" i="17" l="1"/>
  <c r="AC2865" i="17" s="1"/>
  <c r="AD2865" i="17"/>
  <c r="AB2865" i="17"/>
  <c r="Z2865" i="17" s="1"/>
  <c r="AA2865" i="17"/>
  <c r="X2865" i="17"/>
  <c r="Y2865" i="17"/>
  <c r="W2865" i="17" s="1"/>
  <c r="AG2865" i="17"/>
  <c r="AH2865" i="17"/>
  <c r="AF2865" i="17" s="1"/>
  <c r="S2873" i="17"/>
  <c r="U2865" i="17"/>
  <c r="S2874" i="17" s="1"/>
  <c r="V2865" i="17"/>
  <c r="T2865" i="17" s="1"/>
  <c r="U2866" i="17" s="1"/>
  <c r="AH2866" i="17" l="1"/>
  <c r="AF2866" i="17" s="1"/>
  <c r="AG2866" i="17"/>
  <c r="Y2866" i="17"/>
  <c r="W2866" i="17" s="1"/>
  <c r="X2866" i="17"/>
  <c r="AB2866" i="17"/>
  <c r="Z2866" i="17" s="1"/>
  <c r="AA2866" i="17"/>
  <c r="AD2866" i="17"/>
  <c r="AE2866" i="17"/>
  <c r="AC2866" i="17" s="1"/>
  <c r="V2866" i="17"/>
  <c r="T2866" i="17" s="1"/>
  <c r="AD2867" i="17" l="1"/>
  <c r="AE2867" i="17"/>
  <c r="AC2867" i="17" s="1"/>
  <c r="AB2867" i="17"/>
  <c r="Z2867" i="17" s="1"/>
  <c r="AA2867" i="17"/>
  <c r="X2867" i="17"/>
  <c r="Y2867" i="17"/>
  <c r="W2867" i="17" s="1"/>
  <c r="AH2867" i="17"/>
  <c r="AF2867" i="17" s="1"/>
  <c r="AG2867" i="17"/>
  <c r="S2875" i="17"/>
  <c r="U2867" i="17"/>
  <c r="S2876" i="17" s="1"/>
  <c r="V2867" i="17"/>
  <c r="T2867" i="17" s="1"/>
  <c r="U2868" i="17" s="1"/>
  <c r="Y2868" i="17" l="1"/>
  <c r="W2868" i="17" s="1"/>
  <c r="X2868" i="17"/>
  <c r="AG2868" i="17"/>
  <c r="AH2868" i="17"/>
  <c r="AF2868" i="17" s="1"/>
  <c r="AA2868" i="17"/>
  <c r="AB2868" i="17"/>
  <c r="Z2868" i="17" s="1"/>
  <c r="AD2868" i="17"/>
  <c r="AE2868" i="17"/>
  <c r="AC2868" i="17" s="1"/>
  <c r="V2868" i="17"/>
  <c r="T2868" i="17" s="1"/>
  <c r="AD2869" i="17" l="1"/>
  <c r="AE2869" i="17"/>
  <c r="AC2869" i="17" s="1"/>
  <c r="AB2869" i="17"/>
  <c r="Z2869" i="17" s="1"/>
  <c r="AA2869" i="17"/>
  <c r="AH2869" i="17"/>
  <c r="AF2869" i="17" s="1"/>
  <c r="AG2869" i="17"/>
  <c r="X2869" i="17"/>
  <c r="Y2869" i="17"/>
  <c r="W2869" i="17" s="1"/>
  <c r="S2877" i="17"/>
  <c r="U2869" i="17"/>
  <c r="S2878" i="17" s="1"/>
  <c r="V2869" i="17"/>
  <c r="T2869" i="17" s="1"/>
  <c r="Y2870" i="17" l="1"/>
  <c r="W2870" i="17" s="1"/>
  <c r="X2870" i="17"/>
  <c r="AH2870" i="17"/>
  <c r="AF2870" i="17" s="1"/>
  <c r="AG2870" i="17"/>
  <c r="AA2870" i="17"/>
  <c r="AB2870" i="17"/>
  <c r="Z2870" i="17" s="1"/>
  <c r="AD2870" i="17"/>
  <c r="AE2870" i="17"/>
  <c r="AC2870" i="17" s="1"/>
  <c r="U2870" i="17"/>
  <c r="S2879" i="17" s="1"/>
  <c r="V2870" i="17"/>
  <c r="T2870" i="17" s="1"/>
  <c r="U2871" i="17" s="1"/>
  <c r="AB2871" i="17" l="1"/>
  <c r="Z2871" i="17" s="1"/>
  <c r="AA2871" i="17"/>
  <c r="AE2871" i="17"/>
  <c r="AC2871" i="17" s="1"/>
  <c r="AD2871" i="17"/>
  <c r="AH2871" i="17"/>
  <c r="AF2871" i="17" s="1"/>
  <c r="AG2871" i="17"/>
  <c r="Y2871" i="17"/>
  <c r="W2871" i="17" s="1"/>
  <c r="X2871" i="17"/>
  <c r="V2871" i="17"/>
  <c r="T2871" i="17" s="1"/>
  <c r="X2872" i="17" l="1"/>
  <c r="Y2872" i="17"/>
  <c r="W2872" i="17" s="1"/>
  <c r="AH2872" i="17"/>
  <c r="AF2872" i="17" s="1"/>
  <c r="AG2872" i="17"/>
  <c r="AE2872" i="17"/>
  <c r="AC2872" i="17" s="1"/>
  <c r="AD2872" i="17"/>
  <c r="AB2872" i="17"/>
  <c r="Z2872" i="17" s="1"/>
  <c r="AA2872" i="17"/>
  <c r="S2880" i="17"/>
  <c r="U2872" i="17"/>
  <c r="S2881" i="17" s="1"/>
  <c r="V2872" i="17"/>
  <c r="T2872" i="17" s="1"/>
  <c r="AB2873" i="17" l="1"/>
  <c r="Z2873" i="17" s="1"/>
  <c r="AA2873" i="17"/>
  <c r="AE2873" i="17"/>
  <c r="AC2873" i="17" s="1"/>
  <c r="AD2873" i="17"/>
  <c r="AG2873" i="17"/>
  <c r="AH2873" i="17"/>
  <c r="AF2873" i="17" s="1"/>
  <c r="X2873" i="17"/>
  <c r="Y2873" i="17"/>
  <c r="W2873" i="17" s="1"/>
  <c r="U2873" i="17"/>
  <c r="S2882" i="17" s="1"/>
  <c r="V2873" i="17"/>
  <c r="T2873" i="17" s="1"/>
  <c r="AH2874" i="17" l="1"/>
  <c r="AF2874" i="17" s="1"/>
  <c r="AG2874" i="17"/>
  <c r="X2874" i="17"/>
  <c r="Y2874" i="17"/>
  <c r="W2874" i="17" s="1"/>
  <c r="AE2874" i="17"/>
  <c r="AC2874" i="17" s="1"/>
  <c r="AD2874" i="17"/>
  <c r="AA2874" i="17"/>
  <c r="AB2874" i="17"/>
  <c r="Z2874" i="17" s="1"/>
  <c r="U2874" i="17"/>
  <c r="S2883" i="17" s="1"/>
  <c r="V2874" i="17"/>
  <c r="T2874" i="17" s="1"/>
  <c r="U2875" i="17" s="1"/>
  <c r="AB2875" i="17" l="1"/>
  <c r="Z2875" i="17" s="1"/>
  <c r="AA2875" i="17"/>
  <c r="AD2875" i="17"/>
  <c r="AE2875" i="17"/>
  <c r="AC2875" i="17" s="1"/>
  <c r="X2875" i="17"/>
  <c r="Y2875" i="17"/>
  <c r="W2875" i="17" s="1"/>
  <c r="AH2875" i="17"/>
  <c r="AF2875" i="17" s="1"/>
  <c r="AG2875" i="17"/>
  <c r="V2875" i="17"/>
  <c r="T2875" i="17" s="1"/>
  <c r="U2876" i="17" s="1"/>
  <c r="AH2876" i="17" l="1"/>
  <c r="AF2876" i="17" s="1"/>
  <c r="AG2876" i="17"/>
  <c r="Y2876" i="17"/>
  <c r="W2876" i="17" s="1"/>
  <c r="X2876" i="17"/>
  <c r="AE2876" i="17"/>
  <c r="AC2876" i="17" s="1"/>
  <c r="AD2876" i="17"/>
  <c r="AB2876" i="17"/>
  <c r="Z2876" i="17" s="1"/>
  <c r="AA2876" i="17"/>
  <c r="S2884" i="17"/>
  <c r="V2876" i="17"/>
  <c r="T2876" i="17" s="1"/>
  <c r="U2877" i="17" s="1"/>
  <c r="AB2877" i="17" l="1"/>
  <c r="Z2877" i="17" s="1"/>
  <c r="AA2877" i="17"/>
  <c r="AD2877" i="17"/>
  <c r="AE2877" i="17"/>
  <c r="AC2877" i="17" s="1"/>
  <c r="X2877" i="17"/>
  <c r="Y2877" i="17"/>
  <c r="W2877" i="17" s="1"/>
  <c r="AG2877" i="17"/>
  <c r="AH2877" i="17"/>
  <c r="AF2877" i="17" s="1"/>
  <c r="S2885" i="17"/>
  <c r="V2877" i="17"/>
  <c r="T2877" i="17" s="1"/>
  <c r="U2878" i="17" s="1"/>
  <c r="AH2878" i="17" l="1"/>
  <c r="AF2878" i="17" s="1"/>
  <c r="AG2878" i="17"/>
  <c r="X2878" i="17"/>
  <c r="Y2878" i="17"/>
  <c r="W2878" i="17" s="1"/>
  <c r="AD2878" i="17"/>
  <c r="AE2878" i="17"/>
  <c r="AC2878" i="17" s="1"/>
  <c r="AB2878" i="17"/>
  <c r="Z2878" i="17" s="1"/>
  <c r="AA2878" i="17"/>
  <c r="S2886" i="17"/>
  <c r="V2878" i="17"/>
  <c r="T2878" i="17" s="1"/>
  <c r="U2879" i="17" s="1"/>
  <c r="AA2879" i="17" l="1"/>
  <c r="AB2879" i="17"/>
  <c r="Z2879" i="17" s="1"/>
  <c r="AE2879" i="17"/>
  <c r="AC2879" i="17" s="1"/>
  <c r="AD2879" i="17"/>
  <c r="X2879" i="17"/>
  <c r="Y2879" i="17"/>
  <c r="W2879" i="17" s="1"/>
  <c r="AG2879" i="17"/>
  <c r="AH2879" i="17"/>
  <c r="AF2879" i="17" s="1"/>
  <c r="S2887" i="17"/>
  <c r="V2879" i="17"/>
  <c r="T2879" i="17" s="1"/>
  <c r="Y2880" i="17" l="1"/>
  <c r="W2880" i="17" s="1"/>
  <c r="X2880" i="17"/>
  <c r="AG2880" i="17"/>
  <c r="AH2880" i="17"/>
  <c r="AF2880" i="17" s="1"/>
  <c r="AE2880" i="17"/>
  <c r="AC2880" i="17" s="1"/>
  <c r="AD2880" i="17"/>
  <c r="AB2880" i="17"/>
  <c r="Z2880" i="17" s="1"/>
  <c r="AA2880" i="17"/>
  <c r="S2888" i="17"/>
  <c r="U2880" i="17"/>
  <c r="S2889" i="17" s="1"/>
  <c r="V2880" i="17"/>
  <c r="T2880" i="17" s="1"/>
  <c r="U2881" i="17" s="1"/>
  <c r="AB2881" i="17" l="1"/>
  <c r="Z2881" i="17" s="1"/>
  <c r="AA2881" i="17"/>
  <c r="AD2881" i="17"/>
  <c r="AE2881" i="17"/>
  <c r="AC2881" i="17" s="1"/>
  <c r="AG2881" i="17"/>
  <c r="AH2881" i="17"/>
  <c r="AF2881" i="17" s="1"/>
  <c r="Y2881" i="17"/>
  <c r="W2881" i="17" s="1"/>
  <c r="X2881" i="17"/>
  <c r="V2881" i="17"/>
  <c r="T2881" i="17" s="1"/>
  <c r="AH2882" i="17" l="1"/>
  <c r="AF2882" i="17" s="1"/>
  <c r="AG2882" i="17"/>
  <c r="X2882" i="17"/>
  <c r="Y2882" i="17"/>
  <c r="W2882" i="17" s="1"/>
  <c r="AD2882" i="17"/>
  <c r="AE2882" i="17"/>
  <c r="AC2882" i="17" s="1"/>
  <c r="AB2882" i="17"/>
  <c r="Z2882" i="17" s="1"/>
  <c r="AA2882" i="17"/>
  <c r="S2890" i="17"/>
  <c r="U2882" i="17"/>
  <c r="V2882" i="17"/>
  <c r="T2882" i="17" s="1"/>
  <c r="U2883" i="17" s="1"/>
  <c r="AA2883" i="17" l="1"/>
  <c r="AB2883" i="17"/>
  <c r="Z2883" i="17" s="1"/>
  <c r="AE2883" i="17"/>
  <c r="AC2883" i="17" s="1"/>
  <c r="AD2883" i="17"/>
  <c r="Y2883" i="17"/>
  <c r="W2883" i="17" s="1"/>
  <c r="X2883" i="17"/>
  <c r="AH2883" i="17"/>
  <c r="AF2883" i="17" s="1"/>
  <c r="AG2883" i="17"/>
  <c r="S2891" i="17"/>
  <c r="V2883" i="17"/>
  <c r="T2883" i="17" s="1"/>
  <c r="AG2884" i="17" l="1"/>
  <c r="AH2884" i="17"/>
  <c r="AF2884" i="17" s="1"/>
  <c r="X2884" i="17"/>
  <c r="Y2884" i="17"/>
  <c r="W2884" i="17" s="1"/>
  <c r="AE2884" i="17"/>
  <c r="AC2884" i="17" s="1"/>
  <c r="AD2884" i="17"/>
  <c r="AB2884" i="17"/>
  <c r="Z2884" i="17" s="1"/>
  <c r="AA2884" i="17"/>
  <c r="S2892" i="17"/>
  <c r="U2884" i="17"/>
  <c r="S2893" i="17" s="1"/>
  <c r="V2884" i="17"/>
  <c r="T2884" i="17" s="1"/>
  <c r="U2885" i="17" s="1"/>
  <c r="AB2885" i="17" l="1"/>
  <c r="Z2885" i="17" s="1"/>
  <c r="AA2885" i="17"/>
  <c r="AE2885" i="17"/>
  <c r="AC2885" i="17" s="1"/>
  <c r="AD2885" i="17"/>
  <c r="Y2885" i="17"/>
  <c r="W2885" i="17" s="1"/>
  <c r="X2885" i="17"/>
  <c r="AH2885" i="17"/>
  <c r="AF2885" i="17" s="1"/>
  <c r="AG2885" i="17"/>
  <c r="V2885" i="17"/>
  <c r="T2885" i="17" s="1"/>
  <c r="AG2886" i="17" l="1"/>
  <c r="AH2886" i="17"/>
  <c r="AF2886" i="17" s="1"/>
  <c r="Y2886" i="17"/>
  <c r="W2886" i="17" s="1"/>
  <c r="X2886" i="17"/>
  <c r="AD2886" i="17"/>
  <c r="AE2886" i="17"/>
  <c r="AC2886" i="17" s="1"/>
  <c r="AB2886" i="17"/>
  <c r="Z2886" i="17" s="1"/>
  <c r="AA2886" i="17"/>
  <c r="S2894" i="17"/>
  <c r="U2886" i="17"/>
  <c r="S2895" i="17" s="1"/>
  <c r="V2886" i="17"/>
  <c r="T2886" i="17" s="1"/>
  <c r="U2887" i="17" s="1"/>
  <c r="AB2887" i="17" l="1"/>
  <c r="Z2887" i="17" s="1"/>
  <c r="AA2887" i="17"/>
  <c r="AE2887" i="17"/>
  <c r="AC2887" i="17" s="1"/>
  <c r="AD2887" i="17"/>
  <c r="Y2887" i="17"/>
  <c r="W2887" i="17" s="1"/>
  <c r="X2887" i="17"/>
  <c r="AH2887" i="17"/>
  <c r="AF2887" i="17" s="1"/>
  <c r="AG2887" i="17"/>
  <c r="V2887" i="17"/>
  <c r="T2887" i="17" s="1"/>
  <c r="V2888" i="17" s="1"/>
  <c r="AG2888" i="17" l="1"/>
  <c r="AH2888" i="17"/>
  <c r="AF2888" i="17" s="1"/>
  <c r="X2888" i="17"/>
  <c r="Y2888" i="17"/>
  <c r="W2888" i="17" s="1"/>
  <c r="AE2888" i="17"/>
  <c r="AC2888" i="17" s="1"/>
  <c r="AD2888" i="17"/>
  <c r="AB2888" i="17"/>
  <c r="Z2888" i="17" s="1"/>
  <c r="AA2888" i="17"/>
  <c r="S2896" i="17"/>
  <c r="U2888" i="17"/>
  <c r="S2897" i="17" s="1"/>
  <c r="T2888" i="17"/>
  <c r="U2889" i="17" s="1"/>
  <c r="AB2889" i="17" l="1"/>
  <c r="Z2889" i="17" s="1"/>
  <c r="AA2889" i="17"/>
  <c r="AE2889" i="17"/>
  <c r="AC2889" i="17" s="1"/>
  <c r="AD2889" i="17"/>
  <c r="Y2889" i="17"/>
  <c r="W2889" i="17" s="1"/>
  <c r="X2889" i="17"/>
  <c r="AH2889" i="17"/>
  <c r="AF2889" i="17" s="1"/>
  <c r="AG2889" i="17"/>
  <c r="V2889" i="17"/>
  <c r="T2889" i="17" s="1"/>
  <c r="AG2890" i="17" l="1"/>
  <c r="AH2890" i="17"/>
  <c r="AF2890" i="17" s="1"/>
  <c r="Y2890" i="17"/>
  <c r="W2890" i="17" s="1"/>
  <c r="X2890" i="17"/>
  <c r="AE2890" i="17"/>
  <c r="AC2890" i="17" s="1"/>
  <c r="AD2890" i="17"/>
  <c r="AB2890" i="17"/>
  <c r="Z2890" i="17" s="1"/>
  <c r="AA2890" i="17"/>
  <c r="S2898" i="17"/>
  <c r="V2890" i="17"/>
  <c r="T2890" i="17" s="1"/>
  <c r="U2891" i="17" s="1"/>
  <c r="U2890" i="17"/>
  <c r="S2899" i="17" s="1"/>
  <c r="AB2891" i="17" l="1"/>
  <c r="Z2891" i="17" s="1"/>
  <c r="AA2891" i="17"/>
  <c r="AE2891" i="17"/>
  <c r="AC2891" i="17" s="1"/>
  <c r="AD2891" i="17"/>
  <c r="X2891" i="17"/>
  <c r="Y2891" i="17"/>
  <c r="W2891" i="17" s="1"/>
  <c r="AH2891" i="17"/>
  <c r="AF2891" i="17" s="1"/>
  <c r="AG2891" i="17"/>
  <c r="V2891" i="17"/>
  <c r="T2891" i="17" s="1"/>
  <c r="U2892" i="17" s="1"/>
  <c r="AG2892" i="17" l="1"/>
  <c r="AH2892" i="17"/>
  <c r="AF2892" i="17" s="1"/>
  <c r="Y2892" i="17"/>
  <c r="W2892" i="17" s="1"/>
  <c r="X2892" i="17"/>
  <c r="AD2892" i="17"/>
  <c r="AE2892" i="17"/>
  <c r="AC2892" i="17" s="1"/>
  <c r="AA2892" i="17"/>
  <c r="AB2892" i="17"/>
  <c r="Z2892" i="17" s="1"/>
  <c r="S2900" i="17"/>
  <c r="V2892" i="17"/>
  <c r="T2892" i="17" s="1"/>
  <c r="AA2893" i="17" l="1"/>
  <c r="AB2893" i="17"/>
  <c r="Z2893" i="17" s="1"/>
  <c r="AE2893" i="17"/>
  <c r="AC2893" i="17" s="1"/>
  <c r="AD2893" i="17"/>
  <c r="X2893" i="17"/>
  <c r="Y2893" i="17"/>
  <c r="W2893" i="17" s="1"/>
  <c r="AH2893" i="17"/>
  <c r="AF2893" i="17" s="1"/>
  <c r="AG2893" i="17"/>
  <c r="S2901" i="17"/>
  <c r="V2893" i="17"/>
  <c r="T2893" i="17" s="1"/>
  <c r="U2893" i="17"/>
  <c r="S2902" i="17" s="1"/>
  <c r="AG2894" i="17" l="1"/>
  <c r="AH2894" i="17"/>
  <c r="AF2894" i="17" s="1"/>
  <c r="Y2894" i="17"/>
  <c r="W2894" i="17" s="1"/>
  <c r="X2894" i="17"/>
  <c r="AE2894" i="17"/>
  <c r="AC2894" i="17" s="1"/>
  <c r="AD2894" i="17"/>
  <c r="AA2894" i="17"/>
  <c r="AB2894" i="17"/>
  <c r="Z2894" i="17" s="1"/>
  <c r="U2894" i="17"/>
  <c r="S2903" i="17" s="1"/>
  <c r="V2894" i="17"/>
  <c r="T2894" i="17" s="1"/>
  <c r="U2895" i="17" s="1"/>
  <c r="AA2895" i="17" l="1"/>
  <c r="AB2895" i="17"/>
  <c r="Z2895" i="17" s="1"/>
  <c r="AE2895" i="17"/>
  <c r="AC2895" i="17" s="1"/>
  <c r="AD2895" i="17"/>
  <c r="X2895" i="17"/>
  <c r="Y2895" i="17"/>
  <c r="W2895" i="17" s="1"/>
  <c r="AH2895" i="17"/>
  <c r="AF2895" i="17" s="1"/>
  <c r="AG2895" i="17"/>
  <c r="V2895" i="17"/>
  <c r="T2895" i="17" s="1"/>
  <c r="X2896" i="17" l="1"/>
  <c r="Y2896" i="17"/>
  <c r="W2896" i="17" s="1"/>
  <c r="AH2896" i="17"/>
  <c r="AF2896" i="17" s="1"/>
  <c r="AG2896" i="17"/>
  <c r="AE2896" i="17"/>
  <c r="AC2896" i="17" s="1"/>
  <c r="AD2896" i="17"/>
  <c r="AB2896" i="17"/>
  <c r="Z2896" i="17" s="1"/>
  <c r="AA2896" i="17"/>
  <c r="S2904" i="17"/>
  <c r="U2896" i="17"/>
  <c r="V2896" i="17"/>
  <c r="T2896" i="17" s="1"/>
  <c r="U2897" i="17" s="1"/>
  <c r="AB2897" i="17" l="1"/>
  <c r="Z2897" i="17" s="1"/>
  <c r="AA2897" i="17"/>
  <c r="AE2897" i="17"/>
  <c r="AC2897" i="17" s="1"/>
  <c r="AD2897" i="17"/>
  <c r="AG2897" i="17"/>
  <c r="AH2897" i="17"/>
  <c r="AF2897" i="17" s="1"/>
  <c r="Y2897" i="17"/>
  <c r="W2897" i="17" s="1"/>
  <c r="X2897" i="17"/>
  <c r="S2905" i="17"/>
  <c r="V2897" i="17"/>
  <c r="T2897" i="17" s="1"/>
  <c r="AH2898" i="17" l="1"/>
  <c r="AF2898" i="17" s="1"/>
  <c r="AG2898" i="17"/>
  <c r="Y2898" i="17"/>
  <c r="W2898" i="17" s="1"/>
  <c r="X2898" i="17"/>
  <c r="AE2898" i="17"/>
  <c r="AC2898" i="17" s="1"/>
  <c r="AD2898" i="17"/>
  <c r="AB2898" i="17"/>
  <c r="Z2898" i="17" s="1"/>
  <c r="AA2898" i="17"/>
  <c r="S2906" i="17"/>
  <c r="U2898" i="17"/>
  <c r="S2907" i="17" s="1"/>
  <c r="V2898" i="17"/>
  <c r="T2898" i="17" s="1"/>
  <c r="V2899" i="17" s="1"/>
  <c r="AD2899" i="17" l="1"/>
  <c r="AE2899" i="17"/>
  <c r="AC2899" i="17" s="1"/>
  <c r="AA2899" i="17"/>
  <c r="AB2899" i="17"/>
  <c r="Z2899" i="17" s="1"/>
  <c r="Y2899" i="17"/>
  <c r="W2899" i="17" s="1"/>
  <c r="X2899" i="17"/>
  <c r="AG2899" i="17"/>
  <c r="AH2899" i="17"/>
  <c r="AF2899" i="17" s="1"/>
  <c r="U2899" i="17"/>
  <c r="S2908" i="17" s="1"/>
  <c r="T2899" i="17"/>
  <c r="U2900" i="17" s="1"/>
  <c r="AH2900" i="17" l="1"/>
  <c r="AF2900" i="17" s="1"/>
  <c r="AG2900" i="17"/>
  <c r="X2900" i="17"/>
  <c r="Y2900" i="17"/>
  <c r="W2900" i="17" s="1"/>
  <c r="AB2900" i="17"/>
  <c r="Z2900" i="17" s="1"/>
  <c r="AA2900" i="17"/>
  <c r="AE2900" i="17"/>
  <c r="AC2900" i="17" s="1"/>
  <c r="AD2900" i="17"/>
  <c r="V2900" i="17"/>
  <c r="T2900" i="17" s="1"/>
  <c r="U2901" i="17" s="1"/>
  <c r="AE2901" i="17" l="1"/>
  <c r="AC2901" i="17" s="1"/>
  <c r="AD2901" i="17"/>
  <c r="AB2901" i="17"/>
  <c r="Z2901" i="17" s="1"/>
  <c r="AA2901" i="17"/>
  <c r="X2901" i="17"/>
  <c r="Y2901" i="17"/>
  <c r="W2901" i="17" s="1"/>
  <c r="AG2901" i="17"/>
  <c r="AH2901" i="17"/>
  <c r="AF2901" i="17" s="1"/>
  <c r="S2909" i="17"/>
  <c r="V2901" i="17"/>
  <c r="T2901" i="17" s="1"/>
  <c r="AG2902" i="17" l="1"/>
  <c r="AH2902" i="17"/>
  <c r="AF2902" i="17" s="1"/>
  <c r="Y2902" i="17"/>
  <c r="W2902" i="17" s="1"/>
  <c r="X2902" i="17"/>
  <c r="AB2902" i="17"/>
  <c r="Z2902" i="17" s="1"/>
  <c r="AA2902" i="17"/>
  <c r="AE2902" i="17"/>
  <c r="AC2902" i="17" s="1"/>
  <c r="AD2902" i="17"/>
  <c r="S2910" i="17"/>
  <c r="V2902" i="17"/>
  <c r="T2902" i="17" s="1"/>
  <c r="U2903" i="17" s="1"/>
  <c r="U2902" i="17"/>
  <c r="S2911" i="17" s="1"/>
  <c r="AE2903" i="17" l="1"/>
  <c r="AC2903" i="17" s="1"/>
  <c r="AD2903" i="17"/>
  <c r="AA2903" i="17"/>
  <c r="AB2903" i="17"/>
  <c r="Z2903" i="17" s="1"/>
  <c r="Y2903" i="17"/>
  <c r="W2903" i="17" s="1"/>
  <c r="X2903" i="17"/>
  <c r="AH2903" i="17"/>
  <c r="AF2903" i="17" s="1"/>
  <c r="AG2903" i="17"/>
  <c r="V2903" i="17"/>
  <c r="T2903" i="17" s="1"/>
  <c r="U2904" i="17" s="1"/>
  <c r="AH2904" i="17" l="1"/>
  <c r="AF2904" i="17" s="1"/>
  <c r="AG2904" i="17"/>
  <c r="Y2904" i="17"/>
  <c r="W2904" i="17" s="1"/>
  <c r="X2904" i="17"/>
  <c r="AB2904" i="17"/>
  <c r="Z2904" i="17" s="1"/>
  <c r="AA2904" i="17"/>
  <c r="AD2904" i="17"/>
  <c r="AE2904" i="17"/>
  <c r="AC2904" i="17" s="1"/>
  <c r="S2912" i="17"/>
  <c r="V2904" i="17"/>
  <c r="T2904" i="17" s="1"/>
  <c r="V2905" i="17" s="1"/>
  <c r="T2905" i="17" s="1"/>
  <c r="AE2905" i="17" l="1"/>
  <c r="AC2905" i="17" s="1"/>
  <c r="AD2905" i="17"/>
  <c r="AA2905" i="17"/>
  <c r="AB2905" i="17"/>
  <c r="Z2905" i="17" s="1"/>
  <c r="Y2905" i="17"/>
  <c r="W2905" i="17" s="1"/>
  <c r="X2905" i="17"/>
  <c r="AH2905" i="17"/>
  <c r="AF2905" i="17" s="1"/>
  <c r="AG2905" i="17"/>
  <c r="S2913" i="17"/>
  <c r="U2906" i="17"/>
  <c r="U2905" i="17"/>
  <c r="S2914" i="17" s="1"/>
  <c r="V2906" i="17"/>
  <c r="AG2906" i="17" l="1"/>
  <c r="AH2906" i="17"/>
  <c r="AF2906" i="17" s="1"/>
  <c r="X2906" i="17"/>
  <c r="Y2906" i="17"/>
  <c r="W2906" i="17" s="1"/>
  <c r="AB2906" i="17"/>
  <c r="Z2906" i="17" s="1"/>
  <c r="AA2906" i="17"/>
  <c r="AE2906" i="17"/>
  <c r="AC2906" i="17" s="1"/>
  <c r="AD2906" i="17"/>
  <c r="S2915" i="17"/>
  <c r="T2906" i="17"/>
  <c r="AD2907" i="17" l="1"/>
  <c r="AE2907" i="17"/>
  <c r="AC2907" i="17" s="1"/>
  <c r="AB2907" i="17"/>
  <c r="Z2907" i="17" s="1"/>
  <c r="AA2907" i="17"/>
  <c r="Y2907" i="17"/>
  <c r="W2907" i="17" s="1"/>
  <c r="X2907" i="17"/>
  <c r="AH2907" i="17"/>
  <c r="AF2907" i="17" s="1"/>
  <c r="AG2907" i="17"/>
  <c r="U2907" i="17"/>
  <c r="S2916" i="17" s="1"/>
  <c r="V2907" i="17"/>
  <c r="T2907" i="17" s="1"/>
  <c r="AG2908" i="17" l="1"/>
  <c r="AH2908" i="17"/>
  <c r="AF2908" i="17" s="1"/>
  <c r="Y2908" i="17"/>
  <c r="W2908" i="17" s="1"/>
  <c r="X2908" i="17"/>
  <c r="AA2908" i="17"/>
  <c r="AB2908" i="17"/>
  <c r="Z2908" i="17" s="1"/>
  <c r="AE2908" i="17"/>
  <c r="AC2908" i="17" s="1"/>
  <c r="AD2908" i="17"/>
  <c r="U2908" i="17"/>
  <c r="S2917" i="17" s="1"/>
  <c r="V2908" i="17"/>
  <c r="AB2909" i="17" l="1"/>
  <c r="Z2909" i="17" s="1"/>
  <c r="AA2909" i="17"/>
  <c r="AD2909" i="17"/>
  <c r="AE2909" i="17"/>
  <c r="AC2909" i="17" s="1"/>
  <c r="Y2909" i="17"/>
  <c r="W2909" i="17" s="1"/>
  <c r="X2909" i="17"/>
  <c r="AH2909" i="17"/>
  <c r="AF2909" i="17" s="1"/>
  <c r="AG2909" i="17"/>
  <c r="T2908" i="17"/>
  <c r="U2909" i="17" s="1"/>
  <c r="AG2910" i="17" l="1"/>
  <c r="AH2910" i="17"/>
  <c r="AF2910" i="17" s="1"/>
  <c r="Y2910" i="17"/>
  <c r="W2910" i="17" s="1"/>
  <c r="X2910" i="17"/>
  <c r="AE2910" i="17"/>
  <c r="AC2910" i="17" s="1"/>
  <c r="AD2910" i="17"/>
  <c r="AB2910" i="17"/>
  <c r="Z2910" i="17" s="1"/>
  <c r="AA2910" i="17"/>
  <c r="V2909" i="17"/>
  <c r="T2909" i="17" s="1"/>
  <c r="AB2911" i="17" l="1"/>
  <c r="Z2911" i="17" s="1"/>
  <c r="AA2911" i="17"/>
  <c r="AD2911" i="17"/>
  <c r="AE2911" i="17"/>
  <c r="AC2911" i="17" s="1"/>
  <c r="Y2911" i="17"/>
  <c r="W2911" i="17" s="1"/>
  <c r="X2911" i="17"/>
  <c r="AH2911" i="17"/>
  <c r="AF2911" i="17" s="1"/>
  <c r="AG2911" i="17"/>
  <c r="S2918" i="17"/>
  <c r="U2910" i="17"/>
  <c r="S2919" i="17" s="1"/>
  <c r="V2910" i="17"/>
  <c r="T2910" i="17" s="1"/>
  <c r="AH2912" i="17" l="1"/>
  <c r="AF2912" i="17" s="1"/>
  <c r="AG2912" i="17"/>
  <c r="X2912" i="17"/>
  <c r="Y2912" i="17"/>
  <c r="W2912" i="17" s="1"/>
  <c r="AE2912" i="17"/>
  <c r="AC2912" i="17" s="1"/>
  <c r="AD2912" i="17"/>
  <c r="AB2912" i="17"/>
  <c r="Z2912" i="17" s="1"/>
  <c r="AA2912" i="17"/>
  <c r="U2911" i="17"/>
  <c r="S2920" i="17" s="1"/>
  <c r="V2911" i="17"/>
  <c r="T2911" i="17" s="1"/>
  <c r="U2912" i="17" s="1"/>
  <c r="AA2913" i="17" l="1"/>
  <c r="AB2913" i="17"/>
  <c r="Z2913" i="17" s="1"/>
  <c r="AE2913" i="17"/>
  <c r="AC2913" i="17" s="1"/>
  <c r="AD2913" i="17"/>
  <c r="Y2913" i="17"/>
  <c r="W2913" i="17" s="1"/>
  <c r="X2913" i="17"/>
  <c r="AH2913" i="17"/>
  <c r="AF2913" i="17" s="1"/>
  <c r="AG2913" i="17"/>
  <c r="V2912" i="17"/>
  <c r="T2912" i="17" s="1"/>
  <c r="AH2914" i="17" l="1"/>
  <c r="AF2914" i="17" s="1"/>
  <c r="AG2914" i="17"/>
  <c r="Y2914" i="17"/>
  <c r="W2914" i="17" s="1"/>
  <c r="X2914" i="17"/>
  <c r="AD2914" i="17"/>
  <c r="AE2914" i="17"/>
  <c r="AC2914" i="17" s="1"/>
  <c r="AB2914" i="17"/>
  <c r="Z2914" i="17" s="1"/>
  <c r="AA2914" i="17"/>
  <c r="S2921" i="17"/>
  <c r="V2913" i="17"/>
  <c r="T2913" i="17" s="1"/>
  <c r="U2914" i="17" s="1"/>
  <c r="U2913" i="17"/>
  <c r="S2922" i="17" s="1"/>
  <c r="AE2915" i="17" l="1"/>
  <c r="AC2915" i="17" s="1"/>
  <c r="AD2915" i="17"/>
  <c r="AB2915" i="17"/>
  <c r="Z2915" i="17" s="1"/>
  <c r="AA2915" i="17"/>
  <c r="X2915" i="17"/>
  <c r="Y2915" i="17"/>
  <c r="W2915" i="17" s="1"/>
  <c r="AG2915" i="17"/>
  <c r="AH2915" i="17"/>
  <c r="AF2915" i="17" s="1"/>
  <c r="V2914" i="17"/>
  <c r="T2914" i="17" s="1"/>
  <c r="U2915" i="17" s="1"/>
  <c r="Y2916" i="17" l="1"/>
  <c r="W2916" i="17" s="1"/>
  <c r="X2916" i="17"/>
  <c r="AG2916" i="17"/>
  <c r="AH2916" i="17"/>
  <c r="AF2916" i="17" s="1"/>
  <c r="AB2916" i="17"/>
  <c r="Z2916" i="17" s="1"/>
  <c r="AA2916" i="17"/>
  <c r="AE2916" i="17"/>
  <c r="AC2916" i="17" s="1"/>
  <c r="AD2916" i="17"/>
  <c r="S2923" i="17"/>
  <c r="V2915" i="17"/>
  <c r="T2915" i="17" s="1"/>
  <c r="U2916" i="17" s="1"/>
  <c r="AE2917" i="17" l="1"/>
  <c r="AC2917" i="17" s="1"/>
  <c r="AD2917" i="17"/>
  <c r="AB2917" i="17"/>
  <c r="Z2917" i="17" s="1"/>
  <c r="AA2917" i="17"/>
  <c r="AG2917" i="17"/>
  <c r="AH2917" i="17"/>
  <c r="AF2917" i="17" s="1"/>
  <c r="Y2917" i="17"/>
  <c r="W2917" i="17" s="1"/>
  <c r="X2917" i="17"/>
  <c r="S2924" i="17"/>
  <c r="V2916" i="17"/>
  <c r="T2916" i="17" s="1"/>
  <c r="V2917" i="17" s="1"/>
  <c r="Y2918" i="17" l="1"/>
  <c r="W2918" i="17" s="1"/>
  <c r="X2918" i="17"/>
  <c r="AH2918" i="17"/>
  <c r="AF2918" i="17" s="1"/>
  <c r="AG2918" i="17"/>
  <c r="AB2918" i="17"/>
  <c r="Z2918" i="17" s="1"/>
  <c r="AA2918" i="17"/>
  <c r="AD2918" i="17"/>
  <c r="AE2918" i="17"/>
  <c r="AC2918" i="17" s="1"/>
  <c r="S2925" i="17"/>
  <c r="U2917" i="17"/>
  <c r="S2926" i="17" s="1"/>
  <c r="T2917" i="17"/>
  <c r="V2918" i="17" s="1"/>
  <c r="T2918" i="17" s="1"/>
  <c r="AE2919" i="17" l="1"/>
  <c r="AC2919" i="17" s="1"/>
  <c r="AD2919" i="17"/>
  <c r="AA2919" i="17"/>
  <c r="AB2919" i="17"/>
  <c r="Z2919" i="17" s="1"/>
  <c r="AG2919" i="17"/>
  <c r="AH2919" i="17"/>
  <c r="AF2919" i="17" s="1"/>
  <c r="Y2919" i="17"/>
  <c r="W2919" i="17" s="1"/>
  <c r="X2919" i="17"/>
  <c r="U2919" i="17"/>
  <c r="U2918" i="17"/>
  <c r="S2927" i="17" s="1"/>
  <c r="V2919" i="17"/>
  <c r="X2920" i="17" l="1"/>
  <c r="Y2920" i="17"/>
  <c r="W2920" i="17" s="1"/>
  <c r="AG2920" i="17"/>
  <c r="AH2920" i="17"/>
  <c r="AF2920" i="17" s="1"/>
  <c r="AB2920" i="17"/>
  <c r="Z2920" i="17" s="1"/>
  <c r="AA2920" i="17"/>
  <c r="AE2920" i="17"/>
  <c r="AC2920" i="17" s="1"/>
  <c r="AD2920" i="17"/>
  <c r="S2928" i="17"/>
  <c r="T2919" i="17"/>
  <c r="U2920" i="17" s="1"/>
  <c r="AD2921" i="17" l="1"/>
  <c r="AE2921" i="17"/>
  <c r="AC2921" i="17" s="1"/>
  <c r="AB2921" i="17"/>
  <c r="Z2921" i="17" s="1"/>
  <c r="AA2921" i="17"/>
  <c r="AG2921" i="17"/>
  <c r="AH2921" i="17"/>
  <c r="AF2921" i="17" s="1"/>
  <c r="Y2921" i="17"/>
  <c r="W2921" i="17" s="1"/>
  <c r="X2921" i="17"/>
  <c r="V2920" i="17"/>
  <c r="T2920" i="17" s="1"/>
  <c r="AH2922" i="17" l="1"/>
  <c r="AF2922" i="17" s="1"/>
  <c r="AG2922" i="17"/>
  <c r="Y2922" i="17"/>
  <c r="W2922" i="17" s="1"/>
  <c r="X2922" i="17"/>
  <c r="AB2922" i="17"/>
  <c r="Z2922" i="17" s="1"/>
  <c r="AA2922" i="17"/>
  <c r="AD2922" i="17"/>
  <c r="AE2922" i="17"/>
  <c r="AC2922" i="17" s="1"/>
  <c r="S2929" i="17"/>
  <c r="U2921" i="17"/>
  <c r="S2930" i="17" s="1"/>
  <c r="V2921" i="17"/>
  <c r="T2921" i="17" s="1"/>
  <c r="V2922" i="17" s="1"/>
  <c r="T2922" i="17" s="1"/>
  <c r="AE2923" i="17" l="1"/>
  <c r="AC2923" i="17" s="1"/>
  <c r="AD2923" i="17"/>
  <c r="AB2923" i="17"/>
  <c r="Z2923" i="17" s="1"/>
  <c r="AA2923" i="17"/>
  <c r="Y2923" i="17"/>
  <c r="W2923" i="17" s="1"/>
  <c r="X2923" i="17"/>
  <c r="AG2923" i="17"/>
  <c r="AH2923" i="17"/>
  <c r="AF2923" i="17" s="1"/>
  <c r="U2923" i="17"/>
  <c r="U2922" i="17"/>
  <c r="S2931" i="17" s="1"/>
  <c r="V2923" i="17"/>
  <c r="AH2924" i="17" l="1"/>
  <c r="AF2924" i="17" s="1"/>
  <c r="AG2924" i="17"/>
  <c r="X2924" i="17"/>
  <c r="Y2924" i="17"/>
  <c r="W2924" i="17" s="1"/>
  <c r="AB2924" i="17"/>
  <c r="Z2924" i="17" s="1"/>
  <c r="AA2924" i="17"/>
  <c r="AE2924" i="17"/>
  <c r="AC2924" i="17" s="1"/>
  <c r="AD2924" i="17"/>
  <c r="S2932" i="17"/>
  <c r="T2923" i="17"/>
  <c r="U2924" i="17" s="1"/>
  <c r="AE2925" i="17" l="1"/>
  <c r="AC2925" i="17" s="1"/>
  <c r="AD2925" i="17"/>
  <c r="AA2925" i="17"/>
  <c r="AB2925" i="17"/>
  <c r="Z2925" i="17" s="1"/>
  <c r="X2925" i="17"/>
  <c r="Y2925" i="17"/>
  <c r="W2925" i="17" s="1"/>
  <c r="AH2925" i="17"/>
  <c r="AF2925" i="17" s="1"/>
  <c r="AG2925" i="17"/>
  <c r="V2924" i="17"/>
  <c r="T2924" i="17" s="1"/>
  <c r="V2925" i="17" s="1"/>
  <c r="X2926" i="17" l="1"/>
  <c r="Y2926" i="17"/>
  <c r="W2926" i="17" s="1"/>
  <c r="AH2926" i="17"/>
  <c r="AF2926" i="17" s="1"/>
  <c r="AG2926" i="17"/>
  <c r="AB2926" i="17"/>
  <c r="Z2926" i="17" s="1"/>
  <c r="AA2926" i="17"/>
  <c r="AE2926" i="17"/>
  <c r="AC2926" i="17" s="1"/>
  <c r="AD2926" i="17"/>
  <c r="S2933" i="17"/>
  <c r="U2925" i="17"/>
  <c r="S2934" i="17" s="1"/>
  <c r="T2925" i="17"/>
  <c r="U2926" i="17" s="1"/>
  <c r="AE2927" i="17" l="1"/>
  <c r="AC2927" i="17" s="1"/>
  <c r="AD2927" i="17"/>
  <c r="AA2927" i="17"/>
  <c r="AB2927" i="17"/>
  <c r="Z2927" i="17" s="1"/>
  <c r="AH2927" i="17"/>
  <c r="AF2927" i="17" s="1"/>
  <c r="AG2927" i="17"/>
  <c r="Y2927" i="17"/>
  <c r="W2927" i="17" s="1"/>
  <c r="X2927" i="17"/>
  <c r="V2926" i="17"/>
  <c r="T2926" i="17" s="1"/>
  <c r="U2927" i="17" s="1"/>
  <c r="Y2928" i="17" l="1"/>
  <c r="W2928" i="17" s="1"/>
  <c r="X2928" i="17"/>
  <c r="AG2928" i="17"/>
  <c r="AH2928" i="17"/>
  <c r="AF2928" i="17" s="1"/>
  <c r="AB2928" i="17"/>
  <c r="Z2928" i="17" s="1"/>
  <c r="AA2928" i="17"/>
  <c r="AD2928" i="17"/>
  <c r="AE2928" i="17"/>
  <c r="AC2928" i="17" s="1"/>
  <c r="S2935" i="17"/>
  <c r="V2927" i="17"/>
  <c r="T2927" i="17" s="1"/>
  <c r="U2928" i="17" s="1"/>
  <c r="AE2929" i="17" l="1"/>
  <c r="AC2929" i="17" s="1"/>
  <c r="AD2929" i="17"/>
  <c r="AB2929" i="17"/>
  <c r="Z2929" i="17" s="1"/>
  <c r="AA2929" i="17"/>
  <c r="AG2929" i="17"/>
  <c r="AH2929" i="17"/>
  <c r="AF2929" i="17" s="1"/>
  <c r="Y2929" i="17"/>
  <c r="W2929" i="17" s="1"/>
  <c r="X2929" i="17"/>
  <c r="S2936" i="17"/>
  <c r="V2928" i="17"/>
  <c r="T2928" i="17" s="1"/>
  <c r="U2929" i="17" s="1"/>
  <c r="Y2930" i="17" l="1"/>
  <c r="W2930" i="17" s="1"/>
  <c r="X2930" i="17"/>
  <c r="AG2930" i="17"/>
  <c r="AH2930" i="17"/>
  <c r="AF2930" i="17" s="1"/>
  <c r="AB2930" i="17"/>
  <c r="Z2930" i="17" s="1"/>
  <c r="AA2930" i="17"/>
  <c r="AD2930" i="17"/>
  <c r="AE2930" i="17"/>
  <c r="AC2930" i="17" s="1"/>
  <c r="S2937" i="17"/>
  <c r="V2929" i="17"/>
  <c r="T2929" i="17" s="1"/>
  <c r="AD2931" i="17" l="1"/>
  <c r="AE2931" i="17"/>
  <c r="AC2931" i="17" s="1"/>
  <c r="AA2931" i="17"/>
  <c r="AB2931" i="17"/>
  <c r="Z2931" i="17" s="1"/>
  <c r="AG2931" i="17"/>
  <c r="AH2931" i="17"/>
  <c r="AF2931" i="17" s="1"/>
  <c r="Y2931" i="17"/>
  <c r="W2931" i="17" s="1"/>
  <c r="X2931" i="17"/>
  <c r="S2938" i="17"/>
  <c r="U2930" i="17"/>
  <c r="S2939" i="17" s="1"/>
  <c r="V2930" i="17"/>
  <c r="T2930" i="17" s="1"/>
  <c r="U2931" i="17" s="1"/>
  <c r="AG2932" i="17" l="1"/>
  <c r="AH2932" i="17"/>
  <c r="AF2932" i="17" s="1"/>
  <c r="Y2932" i="17"/>
  <c r="W2932" i="17" s="1"/>
  <c r="X2932" i="17"/>
  <c r="AA2932" i="17"/>
  <c r="AB2932" i="17"/>
  <c r="Z2932" i="17" s="1"/>
  <c r="AE2932" i="17"/>
  <c r="AC2932" i="17" s="1"/>
  <c r="AD2932" i="17"/>
  <c r="V2931" i="17"/>
  <c r="T2931" i="17" s="1"/>
  <c r="U2932" i="17" s="1"/>
  <c r="AA2933" i="17" l="1"/>
  <c r="AB2933" i="17"/>
  <c r="Z2933" i="17" s="1"/>
  <c r="AE2933" i="17"/>
  <c r="AC2933" i="17" s="1"/>
  <c r="AD2933" i="17"/>
  <c r="X2933" i="17"/>
  <c r="Y2933" i="17"/>
  <c r="W2933" i="17" s="1"/>
  <c r="AH2933" i="17"/>
  <c r="AF2933" i="17" s="1"/>
  <c r="AG2933" i="17"/>
  <c r="S2940" i="17"/>
  <c r="V2932" i="17"/>
  <c r="T2932" i="17" s="1"/>
  <c r="U2933" i="17" s="1"/>
  <c r="AH2934" i="17" l="1"/>
  <c r="AF2934" i="17" s="1"/>
  <c r="AG2934" i="17"/>
  <c r="X2934" i="17"/>
  <c r="Y2934" i="17"/>
  <c r="W2934" i="17" s="1"/>
  <c r="AE2934" i="17"/>
  <c r="AC2934" i="17" s="1"/>
  <c r="AD2934" i="17"/>
  <c r="AB2934" i="17"/>
  <c r="Z2934" i="17" s="1"/>
  <c r="AA2934" i="17"/>
  <c r="S2941" i="17"/>
  <c r="V2933" i="17"/>
  <c r="T2933" i="17" s="1"/>
  <c r="AA2935" i="17" l="1"/>
  <c r="AB2935" i="17"/>
  <c r="Z2935" i="17" s="1"/>
  <c r="AE2935" i="17"/>
  <c r="AC2935" i="17" s="1"/>
  <c r="AD2935" i="17"/>
  <c r="Y2935" i="17"/>
  <c r="W2935" i="17" s="1"/>
  <c r="X2935" i="17"/>
  <c r="AH2935" i="17"/>
  <c r="AF2935" i="17" s="1"/>
  <c r="AG2935" i="17"/>
  <c r="S2942" i="17"/>
  <c r="V2934" i="17"/>
  <c r="T2934" i="17" s="1"/>
  <c r="U2934" i="17"/>
  <c r="S2943" i="17" s="1"/>
  <c r="AG2936" i="17" l="1"/>
  <c r="AH2936" i="17"/>
  <c r="AF2936" i="17" s="1"/>
  <c r="X2936" i="17"/>
  <c r="Y2936" i="17"/>
  <c r="W2936" i="17" s="1"/>
  <c r="AE2936" i="17"/>
  <c r="AC2936" i="17" s="1"/>
  <c r="AD2936" i="17"/>
  <c r="AB2936" i="17"/>
  <c r="Z2936" i="17" s="1"/>
  <c r="AA2936" i="17"/>
  <c r="V2935" i="17"/>
  <c r="T2935" i="17" s="1"/>
  <c r="U2935" i="17"/>
  <c r="S2944" i="17" s="1"/>
  <c r="AB2937" i="17" l="1"/>
  <c r="Z2937" i="17" s="1"/>
  <c r="AA2937" i="17"/>
  <c r="AE2937" i="17"/>
  <c r="AC2937" i="17" s="1"/>
  <c r="AD2937" i="17"/>
  <c r="Y2937" i="17"/>
  <c r="W2937" i="17" s="1"/>
  <c r="X2937" i="17"/>
  <c r="AH2937" i="17"/>
  <c r="AF2937" i="17" s="1"/>
  <c r="AG2937" i="17"/>
  <c r="U2936" i="17"/>
  <c r="S2945" i="17" s="1"/>
  <c r="V2936" i="17"/>
  <c r="T2936" i="17" s="1"/>
  <c r="AG2938" i="17" l="1"/>
  <c r="AH2938" i="17"/>
  <c r="AF2938" i="17" s="1"/>
  <c r="Y2938" i="17"/>
  <c r="W2938" i="17" s="1"/>
  <c r="X2938" i="17"/>
  <c r="AE2938" i="17"/>
  <c r="AC2938" i="17" s="1"/>
  <c r="AD2938" i="17"/>
  <c r="AB2938" i="17"/>
  <c r="Z2938" i="17" s="1"/>
  <c r="AA2938" i="17"/>
  <c r="U2937" i="17"/>
  <c r="S2946" i="17" s="1"/>
  <c r="V2937" i="17"/>
  <c r="T2937" i="17" s="1"/>
  <c r="U2938" i="17" s="1"/>
  <c r="AB2939" i="17" l="1"/>
  <c r="Z2939" i="17" s="1"/>
  <c r="AA2939" i="17"/>
  <c r="AD2939" i="17"/>
  <c r="AE2939" i="17"/>
  <c r="AC2939" i="17" s="1"/>
  <c r="Y2939" i="17"/>
  <c r="W2939" i="17" s="1"/>
  <c r="X2939" i="17"/>
  <c r="AH2939" i="17"/>
  <c r="AF2939" i="17" s="1"/>
  <c r="AG2939" i="17"/>
  <c r="V2938" i="17"/>
  <c r="T2938" i="17" s="1"/>
  <c r="AG2940" i="17" l="1"/>
  <c r="AH2940" i="17"/>
  <c r="AF2940" i="17" s="1"/>
  <c r="Y2940" i="17"/>
  <c r="W2940" i="17" s="1"/>
  <c r="X2940" i="17"/>
  <c r="AE2940" i="17"/>
  <c r="AC2940" i="17" s="1"/>
  <c r="AD2940" i="17"/>
  <c r="AB2940" i="17"/>
  <c r="Z2940" i="17" s="1"/>
  <c r="AA2940" i="17"/>
  <c r="S2947" i="17"/>
  <c r="U2939" i="17"/>
  <c r="S2948" i="17" s="1"/>
  <c r="V2939" i="17"/>
  <c r="T2939" i="17" s="1"/>
  <c r="AB2941" i="17" l="1"/>
  <c r="Z2941" i="17" s="1"/>
  <c r="AA2941" i="17"/>
  <c r="AD2941" i="17"/>
  <c r="AE2941" i="17"/>
  <c r="AC2941" i="17" s="1"/>
  <c r="Y2941" i="17"/>
  <c r="W2941" i="17" s="1"/>
  <c r="X2941" i="17"/>
  <c r="AH2941" i="17"/>
  <c r="AF2941" i="17" s="1"/>
  <c r="AG2941" i="17"/>
  <c r="U2940" i="17"/>
  <c r="S2949" i="17" s="1"/>
  <c r="V2940" i="17"/>
  <c r="T2940" i="17" s="1"/>
  <c r="U2941" i="17" s="1"/>
  <c r="AG2942" i="17" l="1"/>
  <c r="AH2942" i="17"/>
  <c r="AF2942" i="17" s="1"/>
  <c r="X2942" i="17"/>
  <c r="Y2942" i="17"/>
  <c r="W2942" i="17" s="1"/>
  <c r="AD2942" i="17"/>
  <c r="AE2942" i="17"/>
  <c r="AC2942" i="17" s="1"/>
  <c r="AA2942" i="17"/>
  <c r="AB2942" i="17"/>
  <c r="Z2942" i="17" s="1"/>
  <c r="V2941" i="17"/>
  <c r="T2941" i="17" s="1"/>
  <c r="AD2943" i="17" l="1"/>
  <c r="AE2943" i="17"/>
  <c r="AC2943" i="17" s="1"/>
  <c r="AA2943" i="17"/>
  <c r="AB2943" i="17"/>
  <c r="Z2943" i="17" s="1"/>
  <c r="X2943" i="17"/>
  <c r="Y2943" i="17"/>
  <c r="W2943" i="17" s="1"/>
  <c r="AG2943" i="17"/>
  <c r="AH2943" i="17"/>
  <c r="AF2943" i="17" s="1"/>
  <c r="S2950" i="17"/>
  <c r="U2942" i="17"/>
  <c r="S2951" i="17" s="1"/>
  <c r="V2942" i="17"/>
  <c r="T2942" i="17" s="1"/>
  <c r="V2943" i="17" s="1"/>
  <c r="AG2944" i="17" l="1"/>
  <c r="AH2944" i="17"/>
  <c r="AF2944" i="17" s="1"/>
  <c r="Y2944" i="17"/>
  <c r="W2944" i="17" s="1"/>
  <c r="X2944" i="17"/>
  <c r="AB2944" i="17"/>
  <c r="Z2944" i="17" s="1"/>
  <c r="AA2944" i="17"/>
  <c r="AD2944" i="17"/>
  <c r="AE2944" i="17"/>
  <c r="AC2944" i="17" s="1"/>
  <c r="U2943" i="17"/>
  <c r="S2952" i="17" s="1"/>
  <c r="T2943" i="17"/>
  <c r="U2944" i="17" s="1"/>
  <c r="AD2945" i="17" l="1"/>
  <c r="AE2945" i="17"/>
  <c r="AC2945" i="17" s="1"/>
  <c r="AB2945" i="17"/>
  <c r="Z2945" i="17" s="1"/>
  <c r="AA2945" i="17"/>
  <c r="X2945" i="17"/>
  <c r="Y2945" i="17"/>
  <c r="W2945" i="17" s="1"/>
  <c r="AH2945" i="17"/>
  <c r="AF2945" i="17" s="1"/>
  <c r="AG2945" i="17"/>
  <c r="V2944" i="17"/>
  <c r="T2944" i="17" s="1"/>
  <c r="U2945" i="17" s="1"/>
  <c r="Y2946" i="17" l="1"/>
  <c r="W2946" i="17" s="1"/>
  <c r="X2946" i="17"/>
  <c r="AG2946" i="17"/>
  <c r="AH2946" i="17"/>
  <c r="AF2946" i="17" s="1"/>
  <c r="AB2946" i="17"/>
  <c r="Z2946" i="17" s="1"/>
  <c r="AA2946" i="17"/>
  <c r="AD2946" i="17"/>
  <c r="AE2946" i="17"/>
  <c r="AC2946" i="17" s="1"/>
  <c r="S2953" i="17"/>
  <c r="V2945" i="17"/>
  <c r="T2945" i="17" s="1"/>
  <c r="AE2947" i="17" l="1"/>
  <c r="AC2947" i="17" s="1"/>
  <c r="AD2947" i="17"/>
  <c r="AB2947" i="17"/>
  <c r="Z2947" i="17" s="1"/>
  <c r="AA2947" i="17"/>
  <c r="AH2947" i="17"/>
  <c r="AF2947" i="17" s="1"/>
  <c r="AG2947" i="17"/>
  <c r="Y2947" i="17"/>
  <c r="W2947" i="17" s="1"/>
  <c r="X2947" i="17"/>
  <c r="S2954" i="17"/>
  <c r="U2946" i="17"/>
  <c r="S2955" i="17" s="1"/>
  <c r="V2946" i="17"/>
  <c r="T2946" i="17" s="1"/>
  <c r="U2947" i="17" s="1"/>
  <c r="X2948" i="17" l="1"/>
  <c r="Y2948" i="17"/>
  <c r="W2948" i="17" s="1"/>
  <c r="AG2948" i="17"/>
  <c r="AH2948" i="17"/>
  <c r="AF2948" i="17" s="1"/>
  <c r="AB2948" i="17"/>
  <c r="Z2948" i="17" s="1"/>
  <c r="AA2948" i="17"/>
  <c r="AD2948" i="17"/>
  <c r="AE2948" i="17"/>
  <c r="AC2948" i="17" s="1"/>
  <c r="V2947" i="17"/>
  <c r="T2947" i="17" s="1"/>
  <c r="AD2949" i="17" l="1"/>
  <c r="AE2949" i="17"/>
  <c r="AC2949" i="17" s="1"/>
  <c r="AB2949" i="17"/>
  <c r="Z2949" i="17" s="1"/>
  <c r="AA2949" i="17"/>
  <c r="AG2949" i="17"/>
  <c r="AH2949" i="17"/>
  <c r="AF2949" i="17" s="1"/>
  <c r="Y2949" i="17"/>
  <c r="W2949" i="17" s="1"/>
  <c r="X2949" i="17"/>
  <c r="S2956" i="17"/>
  <c r="V2948" i="17"/>
  <c r="T2948" i="17" s="1"/>
  <c r="U2949" i="17" s="1"/>
  <c r="U2948" i="17"/>
  <c r="S2957" i="17" s="1"/>
  <c r="AG2950" i="17" l="1"/>
  <c r="AH2950" i="17"/>
  <c r="AF2950" i="17" s="1"/>
  <c r="Y2950" i="17"/>
  <c r="W2950" i="17" s="1"/>
  <c r="X2950" i="17"/>
  <c r="AA2950" i="17"/>
  <c r="AB2950" i="17"/>
  <c r="Z2950" i="17" s="1"/>
  <c r="AD2950" i="17"/>
  <c r="AE2950" i="17"/>
  <c r="AC2950" i="17" s="1"/>
  <c r="V2949" i="17"/>
  <c r="T2949" i="17" s="1"/>
  <c r="AB2951" i="17" l="1"/>
  <c r="Z2951" i="17" s="1"/>
  <c r="AA2951" i="17"/>
  <c r="AD2951" i="17"/>
  <c r="AE2951" i="17"/>
  <c r="AC2951" i="17" s="1"/>
  <c r="Y2951" i="17"/>
  <c r="W2951" i="17" s="1"/>
  <c r="X2951" i="17"/>
  <c r="AG2951" i="17"/>
  <c r="AH2951" i="17"/>
  <c r="AF2951" i="17" s="1"/>
  <c r="S2958" i="17"/>
  <c r="U2950" i="17"/>
  <c r="V2950" i="17"/>
  <c r="T2950" i="17" s="1"/>
  <c r="AH2952" i="17" l="1"/>
  <c r="AF2952" i="17" s="1"/>
  <c r="AG2952" i="17"/>
  <c r="X2952" i="17"/>
  <c r="Y2952" i="17"/>
  <c r="W2952" i="17" s="1"/>
  <c r="AE2952" i="17"/>
  <c r="AC2952" i="17" s="1"/>
  <c r="AD2952" i="17"/>
  <c r="AA2952" i="17"/>
  <c r="AB2952" i="17"/>
  <c r="Z2952" i="17" s="1"/>
  <c r="S2959" i="17"/>
  <c r="U2951" i="17"/>
  <c r="S2960" i="17" s="1"/>
  <c r="V2951" i="17"/>
  <c r="T2951" i="17" s="1"/>
  <c r="U2952" i="17" s="1"/>
  <c r="AA2953" i="17" l="1"/>
  <c r="AB2953" i="17"/>
  <c r="Z2953" i="17" s="1"/>
  <c r="AE2953" i="17"/>
  <c r="AC2953" i="17" s="1"/>
  <c r="AD2953" i="17"/>
  <c r="Y2953" i="17"/>
  <c r="W2953" i="17" s="1"/>
  <c r="X2953" i="17"/>
  <c r="AH2953" i="17"/>
  <c r="AF2953" i="17" s="1"/>
  <c r="AG2953" i="17"/>
  <c r="V2952" i="17"/>
  <c r="T2952" i="17" s="1"/>
  <c r="U2953" i="17" s="1"/>
  <c r="AG2954" i="17" l="1"/>
  <c r="AH2954" i="17"/>
  <c r="AF2954" i="17" s="1"/>
  <c r="X2954" i="17"/>
  <c r="Y2954" i="17"/>
  <c r="W2954" i="17" s="1"/>
  <c r="AE2954" i="17"/>
  <c r="AC2954" i="17" s="1"/>
  <c r="AD2954" i="17"/>
  <c r="AB2954" i="17"/>
  <c r="Z2954" i="17" s="1"/>
  <c r="AA2954" i="17"/>
  <c r="S2961" i="17"/>
  <c r="V2953" i="17"/>
  <c r="T2953" i="17" s="1"/>
  <c r="U2954" i="17" s="1"/>
  <c r="AB2955" i="17" l="1"/>
  <c r="Z2955" i="17" s="1"/>
  <c r="AA2955" i="17"/>
  <c r="AD2955" i="17"/>
  <c r="AE2955" i="17"/>
  <c r="AC2955" i="17" s="1"/>
  <c r="Y2955" i="17"/>
  <c r="W2955" i="17" s="1"/>
  <c r="X2955" i="17"/>
  <c r="AG2955" i="17"/>
  <c r="AH2955" i="17"/>
  <c r="AF2955" i="17" s="1"/>
  <c r="S2962" i="17"/>
  <c r="V2954" i="17"/>
  <c r="T2954" i="17" s="1"/>
  <c r="AH2956" i="17" l="1"/>
  <c r="AF2956" i="17" s="1"/>
  <c r="AG2956" i="17"/>
  <c r="X2956" i="17"/>
  <c r="Y2956" i="17"/>
  <c r="W2956" i="17" s="1"/>
  <c r="AD2956" i="17"/>
  <c r="AE2956" i="17"/>
  <c r="AC2956" i="17" s="1"/>
  <c r="AA2956" i="17"/>
  <c r="AB2956" i="17"/>
  <c r="Z2956" i="17" s="1"/>
  <c r="S2963" i="17"/>
  <c r="U2955" i="17"/>
  <c r="V2955" i="17"/>
  <c r="T2955" i="17" s="1"/>
  <c r="AA2957" i="17" l="1"/>
  <c r="AB2957" i="17"/>
  <c r="Z2957" i="17" s="1"/>
  <c r="AD2957" i="17"/>
  <c r="AE2957" i="17"/>
  <c r="AC2957" i="17" s="1"/>
  <c r="X2957" i="17"/>
  <c r="Y2957" i="17"/>
  <c r="W2957" i="17" s="1"/>
  <c r="AG2957" i="17"/>
  <c r="AH2957" i="17"/>
  <c r="AF2957" i="17" s="1"/>
  <c r="S2964" i="17"/>
  <c r="U2956" i="17"/>
  <c r="S2965" i="17" s="1"/>
  <c r="V2956" i="17"/>
  <c r="T2956" i="17" s="1"/>
  <c r="U2957" i="17" s="1"/>
  <c r="Y2958" i="17" l="1"/>
  <c r="W2958" i="17" s="1"/>
  <c r="X2958" i="17"/>
  <c r="AG2958" i="17"/>
  <c r="AH2958" i="17"/>
  <c r="AF2958" i="17" s="1"/>
  <c r="AD2958" i="17"/>
  <c r="AE2958" i="17"/>
  <c r="AC2958" i="17" s="1"/>
  <c r="AB2958" i="17"/>
  <c r="Z2958" i="17" s="1"/>
  <c r="AA2958" i="17"/>
  <c r="V2957" i="17"/>
  <c r="T2957" i="17" s="1"/>
  <c r="V2958" i="17" s="1"/>
  <c r="T2958" i="17" s="1"/>
  <c r="AD2959" i="17" l="1"/>
  <c r="AE2959" i="17"/>
  <c r="AC2959" i="17" s="1"/>
  <c r="AB2959" i="17"/>
  <c r="Z2959" i="17" s="1"/>
  <c r="AA2959" i="17"/>
  <c r="AG2959" i="17"/>
  <c r="AH2959" i="17"/>
  <c r="AF2959" i="17" s="1"/>
  <c r="Y2959" i="17"/>
  <c r="W2959" i="17" s="1"/>
  <c r="X2959" i="17"/>
  <c r="S2966" i="17"/>
  <c r="U2959" i="17"/>
  <c r="U2958" i="17"/>
  <c r="S2967" i="17" s="1"/>
  <c r="V2959" i="17"/>
  <c r="Y2960" i="17" l="1"/>
  <c r="W2960" i="17" s="1"/>
  <c r="X2960" i="17"/>
  <c r="AH2960" i="17"/>
  <c r="AF2960" i="17" s="1"/>
  <c r="AG2960" i="17"/>
  <c r="AA2960" i="17"/>
  <c r="AB2960" i="17"/>
  <c r="Z2960" i="17" s="1"/>
  <c r="AE2960" i="17"/>
  <c r="AC2960" i="17" s="1"/>
  <c r="AD2960" i="17"/>
  <c r="S2968" i="17"/>
  <c r="T2959" i="17"/>
  <c r="AE2961" i="17" l="1"/>
  <c r="AC2961" i="17" s="1"/>
  <c r="AD2961" i="17"/>
  <c r="AB2961" i="17"/>
  <c r="Z2961" i="17" s="1"/>
  <c r="AA2961" i="17"/>
  <c r="AH2961" i="17"/>
  <c r="AF2961" i="17" s="1"/>
  <c r="AG2961" i="17"/>
  <c r="Y2961" i="17"/>
  <c r="W2961" i="17" s="1"/>
  <c r="X2961" i="17"/>
  <c r="V2960" i="17"/>
  <c r="T2960" i="17" s="1"/>
  <c r="U2961" i="17" s="1"/>
  <c r="U2960" i="17"/>
  <c r="S2969" i="17" s="1"/>
  <c r="Y2962" i="17" l="1"/>
  <c r="W2962" i="17" s="1"/>
  <c r="X2962" i="17"/>
  <c r="AG2962" i="17"/>
  <c r="AH2962" i="17"/>
  <c r="AF2962" i="17" s="1"/>
  <c r="AB2962" i="17"/>
  <c r="Z2962" i="17" s="1"/>
  <c r="AA2962" i="17"/>
  <c r="AD2962" i="17"/>
  <c r="AE2962" i="17"/>
  <c r="AC2962" i="17" s="1"/>
  <c r="V2961" i="17"/>
  <c r="T2961" i="17" s="1"/>
  <c r="U2962" i="17" s="1"/>
  <c r="AE2963" i="17" l="1"/>
  <c r="AC2963" i="17" s="1"/>
  <c r="AD2963" i="17"/>
  <c r="AB2963" i="17"/>
  <c r="Z2963" i="17" s="1"/>
  <c r="AA2963" i="17"/>
  <c r="AH2963" i="17"/>
  <c r="AF2963" i="17" s="1"/>
  <c r="AG2963" i="17"/>
  <c r="X2963" i="17"/>
  <c r="Y2963" i="17"/>
  <c r="W2963" i="17" s="1"/>
  <c r="S2970" i="17"/>
  <c r="V2962" i="17"/>
  <c r="T2962" i="17" s="1"/>
  <c r="X2964" i="17" l="1"/>
  <c r="Y2964" i="17"/>
  <c r="W2964" i="17" s="1"/>
  <c r="AH2964" i="17"/>
  <c r="AF2964" i="17" s="1"/>
  <c r="AG2964" i="17"/>
  <c r="AB2964" i="17"/>
  <c r="Z2964" i="17" s="1"/>
  <c r="AA2964" i="17"/>
  <c r="AE2964" i="17"/>
  <c r="AC2964" i="17" s="1"/>
  <c r="AD2964" i="17"/>
  <c r="S2971" i="17"/>
  <c r="U2963" i="17"/>
  <c r="S2972" i="17" s="1"/>
  <c r="V2963" i="17"/>
  <c r="T2963" i="17" s="1"/>
  <c r="U2964" i="17" s="1"/>
  <c r="AD2965" i="17" l="1"/>
  <c r="AE2965" i="17"/>
  <c r="AC2965" i="17" s="1"/>
  <c r="AB2965" i="17"/>
  <c r="Z2965" i="17" s="1"/>
  <c r="AA2965" i="17"/>
  <c r="AG2965" i="17"/>
  <c r="AH2965" i="17"/>
  <c r="AF2965" i="17" s="1"/>
  <c r="Y2965" i="17"/>
  <c r="W2965" i="17" s="1"/>
  <c r="X2965" i="17"/>
  <c r="V2964" i="17"/>
  <c r="T2964" i="17" s="1"/>
  <c r="V2965" i="17" s="1"/>
  <c r="AH2966" i="17" l="1"/>
  <c r="AF2966" i="17" s="1"/>
  <c r="AG2966" i="17"/>
  <c r="Y2966" i="17"/>
  <c r="W2966" i="17" s="1"/>
  <c r="X2966" i="17"/>
  <c r="AB2966" i="17"/>
  <c r="Z2966" i="17" s="1"/>
  <c r="AA2966" i="17"/>
  <c r="AE2966" i="17"/>
  <c r="AC2966" i="17" s="1"/>
  <c r="AD2966" i="17"/>
  <c r="S2973" i="17"/>
  <c r="U2965" i="17"/>
  <c r="S2974" i="17" s="1"/>
  <c r="T2965" i="17"/>
  <c r="U2966" i="17" s="1"/>
  <c r="AE2967" i="17" l="1"/>
  <c r="AC2967" i="17" s="1"/>
  <c r="AD2967" i="17"/>
  <c r="AB2967" i="17"/>
  <c r="Z2967" i="17" s="1"/>
  <c r="AA2967" i="17"/>
  <c r="X2967" i="17"/>
  <c r="Y2967" i="17"/>
  <c r="W2967" i="17" s="1"/>
  <c r="AG2967" i="17"/>
  <c r="AH2967" i="17"/>
  <c r="AF2967" i="17" s="1"/>
  <c r="V2966" i="17"/>
  <c r="S2975" i="17" s="1"/>
  <c r="T2966" i="17" l="1"/>
  <c r="U2967" i="17" s="1"/>
  <c r="AG2968" i="17"/>
  <c r="AH2968" i="17"/>
  <c r="AF2968" i="17" s="1"/>
  <c r="Y2968" i="17"/>
  <c r="W2968" i="17" s="1"/>
  <c r="X2968" i="17"/>
  <c r="AA2968" i="17"/>
  <c r="AB2968" i="17"/>
  <c r="Z2968" i="17" s="1"/>
  <c r="AE2968" i="17"/>
  <c r="AC2968" i="17" s="1"/>
  <c r="AD2968" i="17"/>
  <c r="V2967" i="17"/>
  <c r="T2967" i="17" s="1"/>
  <c r="U2968" i="17" s="1"/>
  <c r="AE2969" i="17" l="1"/>
  <c r="AC2969" i="17" s="1"/>
  <c r="AD2969" i="17"/>
  <c r="AB2969" i="17"/>
  <c r="Z2969" i="17" s="1"/>
  <c r="AA2969" i="17"/>
  <c r="X2969" i="17"/>
  <c r="Y2969" i="17"/>
  <c r="W2969" i="17" s="1"/>
  <c r="AG2969" i="17"/>
  <c r="AH2969" i="17"/>
  <c r="AF2969" i="17" s="1"/>
  <c r="S2976" i="17"/>
  <c r="V2968" i="17"/>
  <c r="T2968" i="17" s="1"/>
  <c r="V2969" i="17" s="1"/>
  <c r="AG2970" i="17" l="1"/>
  <c r="AH2970" i="17"/>
  <c r="AF2970" i="17" s="1"/>
  <c r="Y2970" i="17"/>
  <c r="W2970" i="17" s="1"/>
  <c r="X2970" i="17"/>
  <c r="AB2970" i="17"/>
  <c r="Z2970" i="17" s="1"/>
  <c r="AA2970" i="17"/>
  <c r="AD2970" i="17"/>
  <c r="AE2970" i="17"/>
  <c r="AC2970" i="17" s="1"/>
  <c r="S2977" i="17"/>
  <c r="U2969" i="17"/>
  <c r="S2978" i="17" s="1"/>
  <c r="T2969" i="17"/>
  <c r="V2970" i="17" s="1"/>
  <c r="AE2971" i="17" l="1"/>
  <c r="AC2971" i="17" s="1"/>
  <c r="AD2971" i="17"/>
  <c r="AB2971" i="17"/>
  <c r="Z2971" i="17" s="1"/>
  <c r="AA2971" i="17"/>
  <c r="Y2971" i="17"/>
  <c r="W2971" i="17" s="1"/>
  <c r="X2971" i="17"/>
  <c r="AG2971" i="17"/>
  <c r="AH2971" i="17"/>
  <c r="AF2971" i="17" s="1"/>
  <c r="U2970" i="17"/>
  <c r="S2979" i="17" s="1"/>
  <c r="T2970" i="17"/>
  <c r="U2971" i="17" s="1"/>
  <c r="AH2972" i="17" l="1"/>
  <c r="AF2972" i="17" s="1"/>
  <c r="AG2972" i="17"/>
  <c r="Y2972" i="17"/>
  <c r="W2972" i="17" s="1"/>
  <c r="X2972" i="17"/>
  <c r="AB2972" i="17"/>
  <c r="Z2972" i="17" s="1"/>
  <c r="AA2972" i="17"/>
  <c r="AD2972" i="17"/>
  <c r="AE2972" i="17"/>
  <c r="AC2972" i="17" s="1"/>
  <c r="V2971" i="17"/>
  <c r="T2971" i="17" s="1"/>
  <c r="AE2973" i="17" l="1"/>
  <c r="AC2973" i="17" s="1"/>
  <c r="AD2973" i="17"/>
  <c r="AB2973" i="17"/>
  <c r="Z2973" i="17" s="1"/>
  <c r="AA2973" i="17"/>
  <c r="Y2973" i="17"/>
  <c r="W2973" i="17" s="1"/>
  <c r="X2973" i="17"/>
  <c r="AG2973" i="17"/>
  <c r="AH2973" i="17"/>
  <c r="AF2973" i="17" s="1"/>
  <c r="S2980" i="17"/>
  <c r="U2972" i="17"/>
  <c r="S2981" i="17" s="1"/>
  <c r="V2972" i="17"/>
  <c r="T2972" i="17" s="1"/>
  <c r="U2973" i="17" s="1"/>
  <c r="AG2974" i="17" l="1"/>
  <c r="AH2974" i="17"/>
  <c r="AF2974" i="17" s="1"/>
  <c r="Y2974" i="17"/>
  <c r="W2974" i="17" s="1"/>
  <c r="X2974" i="17"/>
  <c r="AB2974" i="17"/>
  <c r="Z2974" i="17" s="1"/>
  <c r="AA2974" i="17"/>
  <c r="AE2974" i="17"/>
  <c r="AC2974" i="17" s="1"/>
  <c r="AD2974" i="17"/>
  <c r="V2973" i="17"/>
  <c r="T2973" i="17" s="1"/>
  <c r="U2974" i="17" s="1"/>
  <c r="AE2975" i="17" l="1"/>
  <c r="AC2975" i="17" s="1"/>
  <c r="AD2975" i="17"/>
  <c r="AB2975" i="17"/>
  <c r="Z2975" i="17" s="1"/>
  <c r="AA2975" i="17"/>
  <c r="X2975" i="17"/>
  <c r="Y2975" i="17"/>
  <c r="W2975" i="17" s="1"/>
  <c r="AG2975" i="17"/>
  <c r="AH2975" i="17"/>
  <c r="AF2975" i="17" s="1"/>
  <c r="S2982" i="17"/>
  <c r="V2974" i="17"/>
  <c r="T2974" i="17" s="1"/>
  <c r="V2975" i="17" s="1"/>
  <c r="AG2976" i="17" l="1"/>
  <c r="AH2976" i="17"/>
  <c r="AF2976" i="17" s="1"/>
  <c r="Y2976" i="17"/>
  <c r="W2976" i="17" s="1"/>
  <c r="X2976" i="17"/>
  <c r="AB2976" i="17"/>
  <c r="Z2976" i="17" s="1"/>
  <c r="AA2976" i="17"/>
  <c r="AE2976" i="17"/>
  <c r="AC2976" i="17" s="1"/>
  <c r="AD2976" i="17"/>
  <c r="S2983" i="17"/>
  <c r="U2975" i="17"/>
  <c r="S2984" i="17" s="1"/>
  <c r="T2975" i="17"/>
  <c r="U2976" i="17" s="1"/>
  <c r="AE2977" i="17" l="1"/>
  <c r="AC2977" i="17" s="1"/>
  <c r="AD2977" i="17"/>
  <c r="AB2977" i="17"/>
  <c r="Z2977" i="17" s="1"/>
  <c r="AA2977" i="17"/>
  <c r="X2977" i="17"/>
  <c r="Y2977" i="17"/>
  <c r="W2977" i="17" s="1"/>
  <c r="AG2977" i="17"/>
  <c r="AH2977" i="17"/>
  <c r="AF2977" i="17" s="1"/>
  <c r="V2976" i="17"/>
  <c r="T2976" i="17" s="1"/>
  <c r="U2977" i="17" s="1"/>
  <c r="Y2978" i="17" l="1"/>
  <c r="W2978" i="17" s="1"/>
  <c r="X2978" i="17"/>
  <c r="AG2978" i="17"/>
  <c r="AH2978" i="17"/>
  <c r="AF2978" i="17" s="1"/>
  <c r="AA2978" i="17"/>
  <c r="AB2978" i="17"/>
  <c r="Z2978" i="17" s="1"/>
  <c r="AD2978" i="17"/>
  <c r="AE2978" i="17"/>
  <c r="AC2978" i="17" s="1"/>
  <c r="S2985" i="17"/>
  <c r="V2977" i="17"/>
  <c r="T2977" i="17" s="1"/>
  <c r="V2978" i="17" s="1"/>
  <c r="AE2979" i="17" l="1"/>
  <c r="AC2979" i="17" s="1"/>
  <c r="AD2979" i="17"/>
  <c r="AB2979" i="17"/>
  <c r="Z2979" i="17" s="1"/>
  <c r="AA2979" i="17"/>
  <c r="AG2979" i="17"/>
  <c r="AH2979" i="17"/>
  <c r="AF2979" i="17" s="1"/>
  <c r="Y2979" i="17"/>
  <c r="W2979" i="17" s="1"/>
  <c r="X2979" i="17"/>
  <c r="S2986" i="17"/>
  <c r="U2978" i="17"/>
  <c r="S2987" i="17" s="1"/>
  <c r="T2978" i="17"/>
  <c r="U2979" i="17" s="1"/>
  <c r="X2980" i="17" l="1"/>
  <c r="Y2980" i="17"/>
  <c r="W2980" i="17" s="1"/>
  <c r="AG2980" i="17"/>
  <c r="AH2980" i="17"/>
  <c r="AF2980" i="17" s="1"/>
  <c r="AB2980" i="17"/>
  <c r="Z2980" i="17" s="1"/>
  <c r="AA2980" i="17"/>
  <c r="AD2980" i="17"/>
  <c r="AE2980" i="17"/>
  <c r="AC2980" i="17" s="1"/>
  <c r="V2979" i="17"/>
  <c r="T2979" i="17" s="1"/>
  <c r="U2980" i="17" s="1"/>
  <c r="AD2981" i="17" l="1"/>
  <c r="AE2981" i="17"/>
  <c r="AC2981" i="17" s="1"/>
  <c r="AB2981" i="17"/>
  <c r="Z2981" i="17" s="1"/>
  <c r="AA2981" i="17"/>
  <c r="AG2981" i="17"/>
  <c r="AH2981" i="17"/>
  <c r="AF2981" i="17" s="1"/>
  <c r="Y2981" i="17"/>
  <c r="W2981" i="17" s="1"/>
  <c r="X2981" i="17"/>
  <c r="S2988" i="17"/>
  <c r="V2980" i="17"/>
  <c r="T2980" i="17" s="1"/>
  <c r="X2982" i="17" l="1"/>
  <c r="Y2982" i="17"/>
  <c r="W2982" i="17" s="1"/>
  <c r="AH2982" i="17"/>
  <c r="AF2982" i="17" s="1"/>
  <c r="AG2982" i="17"/>
  <c r="AB2982" i="17"/>
  <c r="Z2982" i="17" s="1"/>
  <c r="AA2982" i="17"/>
  <c r="AE2982" i="17"/>
  <c r="AC2982" i="17" s="1"/>
  <c r="AD2982" i="17"/>
  <c r="S2989" i="17"/>
  <c r="U2981" i="17"/>
  <c r="S2990" i="17" s="1"/>
  <c r="V2981" i="17"/>
  <c r="T2981" i="17" s="1"/>
  <c r="V2982" i="17" s="1"/>
  <c r="T2982" i="17" s="1"/>
  <c r="AE2983" i="17" l="1"/>
  <c r="AC2983" i="17" s="1"/>
  <c r="AD2983" i="17"/>
  <c r="AB2983" i="17"/>
  <c r="Z2983" i="17" s="1"/>
  <c r="AA2983" i="17"/>
  <c r="AH2983" i="17"/>
  <c r="AF2983" i="17" s="1"/>
  <c r="AG2983" i="17"/>
  <c r="Y2983" i="17"/>
  <c r="W2983" i="17" s="1"/>
  <c r="X2983" i="17"/>
  <c r="U2983" i="17"/>
  <c r="U2982" i="17"/>
  <c r="S2991" i="17" s="1"/>
  <c r="V2983" i="17"/>
  <c r="T2983" i="17" s="1"/>
  <c r="Y2984" i="17" l="1"/>
  <c r="W2984" i="17" s="1"/>
  <c r="X2984" i="17"/>
  <c r="AG2984" i="17"/>
  <c r="AH2984" i="17"/>
  <c r="AF2984" i="17" s="1"/>
  <c r="AA2984" i="17"/>
  <c r="AB2984" i="17"/>
  <c r="Z2984" i="17" s="1"/>
  <c r="AE2984" i="17"/>
  <c r="AC2984" i="17" s="1"/>
  <c r="AD2984" i="17"/>
  <c r="S2992" i="17"/>
  <c r="U2984" i="17"/>
  <c r="S2993" i="17" s="1"/>
  <c r="V2984" i="17"/>
  <c r="AE2985" i="17" l="1"/>
  <c r="AC2985" i="17" s="1"/>
  <c r="AD2985" i="17"/>
  <c r="AA2985" i="17"/>
  <c r="AB2985" i="17"/>
  <c r="Z2985" i="17" s="1"/>
  <c r="AH2985" i="17"/>
  <c r="AF2985" i="17" s="1"/>
  <c r="AG2985" i="17"/>
  <c r="Y2985" i="17"/>
  <c r="W2985" i="17" s="1"/>
  <c r="X2985" i="17"/>
  <c r="T2984" i="17"/>
  <c r="U2985" i="17" s="1"/>
  <c r="X2986" i="17" l="1"/>
  <c r="Y2986" i="17"/>
  <c r="W2986" i="17" s="1"/>
  <c r="AH2986" i="17"/>
  <c r="AF2986" i="17" s="1"/>
  <c r="AG2986" i="17"/>
  <c r="AA2986" i="17"/>
  <c r="AB2986" i="17"/>
  <c r="Z2986" i="17" s="1"/>
  <c r="AD2986" i="17"/>
  <c r="AE2986" i="17"/>
  <c r="AC2986" i="17" s="1"/>
  <c r="V2985" i="17"/>
  <c r="T2985" i="17" s="1"/>
  <c r="U2986" i="17" s="1"/>
  <c r="AB2987" i="17" l="1"/>
  <c r="Z2987" i="17" s="1"/>
  <c r="AA2987" i="17"/>
  <c r="AE2987" i="17"/>
  <c r="AC2987" i="17" s="1"/>
  <c r="AD2987" i="17"/>
  <c r="AG2987" i="17"/>
  <c r="AH2987" i="17"/>
  <c r="AF2987" i="17" s="1"/>
  <c r="X2987" i="17"/>
  <c r="Y2987" i="17"/>
  <c r="W2987" i="17" s="1"/>
  <c r="S2994" i="17"/>
  <c r="V2986" i="17"/>
  <c r="T2986" i="17" s="1"/>
  <c r="Y2988" i="17" l="1"/>
  <c r="W2988" i="17" s="1"/>
  <c r="X2988" i="17"/>
  <c r="AH2988" i="17"/>
  <c r="AF2988" i="17" s="1"/>
  <c r="AG2988" i="17"/>
  <c r="AD2988" i="17"/>
  <c r="AE2988" i="17"/>
  <c r="AC2988" i="17" s="1"/>
  <c r="AB2988" i="17"/>
  <c r="Z2988" i="17" s="1"/>
  <c r="AA2988" i="17"/>
  <c r="S2995" i="17"/>
  <c r="U2987" i="17"/>
  <c r="S2996" i="17" s="1"/>
  <c r="V2987" i="17"/>
  <c r="T2987" i="17" s="1"/>
  <c r="U2988" i="17" s="1"/>
  <c r="AB2989" i="17" l="1"/>
  <c r="Z2989" i="17" s="1"/>
  <c r="AA2989" i="17"/>
  <c r="AD2989" i="17"/>
  <c r="AE2989" i="17"/>
  <c r="AC2989" i="17" s="1"/>
  <c r="AG2989" i="17"/>
  <c r="AH2989" i="17"/>
  <c r="AF2989" i="17" s="1"/>
  <c r="X2989" i="17"/>
  <c r="Y2989" i="17"/>
  <c r="W2989" i="17" s="1"/>
  <c r="V2988" i="17"/>
  <c r="T2988" i="17" s="1"/>
  <c r="U2989" i="17" s="1"/>
  <c r="AG2990" i="17" l="1"/>
  <c r="AH2990" i="17"/>
  <c r="AF2990" i="17" s="1"/>
  <c r="Y2990" i="17"/>
  <c r="W2990" i="17" s="1"/>
  <c r="X2990" i="17"/>
  <c r="AE2990" i="17"/>
  <c r="AC2990" i="17" s="1"/>
  <c r="AD2990" i="17"/>
  <c r="AA2990" i="17"/>
  <c r="AB2990" i="17"/>
  <c r="Z2990" i="17" s="1"/>
  <c r="S2997" i="17"/>
  <c r="V2989" i="17"/>
  <c r="T2989" i="17" s="1"/>
  <c r="AB2991" i="17" l="1"/>
  <c r="Z2991" i="17" s="1"/>
  <c r="AA2991" i="17"/>
  <c r="AE2991" i="17"/>
  <c r="AC2991" i="17" s="1"/>
  <c r="AD2991" i="17"/>
  <c r="X2991" i="17"/>
  <c r="Y2991" i="17"/>
  <c r="W2991" i="17" s="1"/>
  <c r="AH2991" i="17"/>
  <c r="AF2991" i="17" s="1"/>
  <c r="AG2991" i="17"/>
  <c r="S2998" i="17"/>
  <c r="U2990" i="17"/>
  <c r="S2999" i="17" s="1"/>
  <c r="V2990" i="17"/>
  <c r="T2990" i="17" s="1"/>
  <c r="U2991" i="17" s="1"/>
  <c r="AH2992" i="17" l="1"/>
  <c r="AF2992" i="17" s="1"/>
  <c r="AG2992" i="17"/>
  <c r="Y2992" i="17"/>
  <c r="W2992" i="17" s="1"/>
  <c r="X2992" i="17"/>
  <c r="AE2992" i="17"/>
  <c r="AC2992" i="17" s="1"/>
  <c r="AD2992" i="17"/>
  <c r="AB2992" i="17"/>
  <c r="Z2992" i="17" s="1"/>
  <c r="AA2992" i="17"/>
  <c r="V2991" i="17"/>
  <c r="T2991" i="17" s="1"/>
  <c r="AB2993" i="17" l="1"/>
  <c r="Z2993" i="17" s="1"/>
  <c r="AA2993" i="17"/>
  <c r="AD2993" i="17"/>
  <c r="AE2993" i="17"/>
  <c r="AC2993" i="17" s="1"/>
  <c r="X2993" i="17"/>
  <c r="Y2993" i="17"/>
  <c r="W2993" i="17" s="1"/>
  <c r="AG2993" i="17"/>
  <c r="AH2993" i="17"/>
  <c r="AF2993" i="17" s="1"/>
  <c r="S3000" i="17"/>
  <c r="U2992" i="17"/>
  <c r="S3001" i="17" s="1"/>
  <c r="V2992" i="17"/>
  <c r="T2992" i="17" s="1"/>
  <c r="V2993" i="17" s="1"/>
  <c r="AH2994" i="17" l="1"/>
  <c r="AF2994" i="17" s="1"/>
  <c r="AG2994" i="17"/>
  <c r="Y2994" i="17"/>
  <c r="W2994" i="17" s="1"/>
  <c r="X2994" i="17"/>
  <c r="AD2994" i="17"/>
  <c r="AE2994" i="17"/>
  <c r="AC2994" i="17" s="1"/>
  <c r="AB2994" i="17"/>
  <c r="Z2994" i="17" s="1"/>
  <c r="AA2994" i="17"/>
  <c r="U2993" i="17"/>
  <c r="S3002" i="17" s="1"/>
  <c r="T2993" i="17"/>
  <c r="U2994" i="17" s="1"/>
  <c r="AD2995" i="17" l="1"/>
  <c r="AE2995" i="17"/>
  <c r="AC2995" i="17" s="1"/>
  <c r="AB2995" i="17"/>
  <c r="Z2995" i="17" s="1"/>
  <c r="AA2995" i="17"/>
  <c r="Y2995" i="17"/>
  <c r="W2995" i="17" s="1"/>
  <c r="X2995" i="17"/>
  <c r="AG2995" i="17"/>
  <c r="AH2995" i="17"/>
  <c r="AF2995" i="17" s="1"/>
  <c r="V2994" i="17"/>
  <c r="T2994" i="17" s="1"/>
  <c r="AH2996" i="17" l="1"/>
  <c r="AF2996" i="17" s="1"/>
  <c r="AG2996" i="17"/>
  <c r="Y2996" i="17"/>
  <c r="W2996" i="17" s="1"/>
  <c r="X2996" i="17"/>
  <c r="AB2996" i="17"/>
  <c r="Z2996" i="17" s="1"/>
  <c r="AA2996" i="17"/>
  <c r="AD2996" i="17"/>
  <c r="AE2996" i="17"/>
  <c r="AC2996" i="17" s="1"/>
  <c r="S3003" i="17"/>
  <c r="U2995" i="17"/>
  <c r="S3004" i="17" s="1"/>
  <c r="V2995" i="17"/>
  <c r="T2995" i="17" s="1"/>
  <c r="U2996" i="17" s="1"/>
  <c r="AE2997" i="17" l="1"/>
  <c r="AC2997" i="17" s="1"/>
  <c r="AD2997" i="17"/>
  <c r="AB2997" i="17"/>
  <c r="Z2997" i="17" s="1"/>
  <c r="AA2997" i="17"/>
  <c r="X2997" i="17"/>
  <c r="Y2997" i="17"/>
  <c r="W2997" i="17" s="1"/>
  <c r="AH2997" i="17"/>
  <c r="AF2997" i="17" s="1"/>
  <c r="AG2997" i="17"/>
  <c r="V2996" i="17"/>
  <c r="T2996" i="17" s="1"/>
  <c r="U2997" i="17" s="1"/>
  <c r="Y2998" i="17" l="1"/>
  <c r="W2998" i="17" s="1"/>
  <c r="X2998" i="17"/>
  <c r="AG2998" i="17"/>
  <c r="AH2998" i="17"/>
  <c r="AF2998" i="17" s="1"/>
  <c r="AB2998" i="17"/>
  <c r="Z2998" i="17" s="1"/>
  <c r="AA2998" i="17"/>
  <c r="AE2998" i="17"/>
  <c r="AC2998" i="17" s="1"/>
  <c r="AD2998" i="17"/>
  <c r="S3005" i="17"/>
  <c r="V2997" i="17"/>
  <c r="T2997" i="17" s="1"/>
  <c r="AD2999" i="17" l="1"/>
  <c r="AE2999" i="17"/>
  <c r="AC2999" i="17" s="1"/>
  <c r="AB2999" i="17"/>
  <c r="Z2999" i="17" s="1"/>
  <c r="AA2999" i="17"/>
  <c r="AG2999" i="17"/>
  <c r="AH2999" i="17"/>
  <c r="AF2999" i="17" s="1"/>
  <c r="X2999" i="17"/>
  <c r="Y2999" i="17"/>
  <c r="W2999" i="17" s="1"/>
  <c r="S3006" i="17"/>
  <c r="U2998" i="17"/>
  <c r="S3007" i="17" s="1"/>
  <c r="V2998" i="17"/>
  <c r="T2998" i="17" s="1"/>
  <c r="U2999" i="17" s="1"/>
  <c r="X3000" i="17" l="1"/>
  <c r="Y3000" i="17"/>
  <c r="W3000" i="17" s="1"/>
  <c r="AG3000" i="17"/>
  <c r="AH3000" i="17"/>
  <c r="AF3000" i="17" s="1"/>
  <c r="AB3000" i="17"/>
  <c r="Z3000" i="17" s="1"/>
  <c r="AA3000" i="17"/>
  <c r="AD3000" i="17"/>
  <c r="AE3000" i="17"/>
  <c r="AC3000" i="17" s="1"/>
  <c r="V2999" i="17"/>
  <c r="T2999" i="17" s="1"/>
  <c r="AD3001" i="17" l="1"/>
  <c r="AE3001" i="17"/>
  <c r="AC3001" i="17" s="1"/>
  <c r="AB3001" i="17"/>
  <c r="Z3001" i="17" s="1"/>
  <c r="AA3001" i="17"/>
  <c r="AH3001" i="17"/>
  <c r="AF3001" i="17" s="1"/>
  <c r="AG3001" i="17"/>
  <c r="Y3001" i="17"/>
  <c r="W3001" i="17" s="1"/>
  <c r="X3001" i="17"/>
  <c r="S3008" i="17"/>
  <c r="U3000" i="17"/>
  <c r="S3009" i="17" s="1"/>
  <c r="V3000" i="17"/>
  <c r="T3000" i="17" s="1"/>
  <c r="U3001" i="17" s="1"/>
  <c r="X3002" i="17" l="1"/>
  <c r="Y3002" i="17"/>
  <c r="W3002" i="17" s="1"/>
  <c r="AG3002" i="17"/>
  <c r="AH3002" i="17"/>
  <c r="AF3002" i="17" s="1"/>
  <c r="AB3002" i="17"/>
  <c r="Z3002" i="17" s="1"/>
  <c r="AA3002" i="17"/>
  <c r="AE3002" i="17"/>
  <c r="AC3002" i="17" s="1"/>
  <c r="AD3002" i="17"/>
  <c r="V3001" i="17"/>
  <c r="T3001" i="17" s="1"/>
  <c r="U3002" i="17" s="1"/>
  <c r="AE3003" i="17" l="1"/>
  <c r="AC3003" i="17" s="1"/>
  <c r="AD3003" i="17"/>
  <c r="AB3003" i="17"/>
  <c r="Z3003" i="17" s="1"/>
  <c r="AA3003" i="17"/>
  <c r="AG3003" i="17"/>
  <c r="AH3003" i="17"/>
  <c r="AF3003" i="17" s="1"/>
  <c r="X3003" i="17"/>
  <c r="Y3003" i="17"/>
  <c r="W3003" i="17" s="1"/>
  <c r="S3010" i="17"/>
  <c r="V3002" i="17"/>
  <c r="T3002" i="17" s="1"/>
  <c r="V3003" i="17" s="1"/>
  <c r="T3003" i="17" s="1"/>
  <c r="X3004" i="17" l="1"/>
  <c r="Y3004" i="17"/>
  <c r="W3004" i="17" s="1"/>
  <c r="AG3004" i="17"/>
  <c r="AH3004" i="17"/>
  <c r="AF3004" i="17" s="1"/>
  <c r="AB3004" i="17"/>
  <c r="Z3004" i="17" s="1"/>
  <c r="AA3004" i="17"/>
  <c r="AE3004" i="17"/>
  <c r="AC3004" i="17" s="1"/>
  <c r="AD3004" i="17"/>
  <c r="S3011" i="17"/>
  <c r="U3004" i="17"/>
  <c r="U3003" i="17"/>
  <c r="S3012" i="17" s="1"/>
  <c r="V3004" i="17"/>
  <c r="T3004" i="17" s="1"/>
  <c r="AD3005" i="17" l="1"/>
  <c r="AE3005" i="17"/>
  <c r="AC3005" i="17" s="1"/>
  <c r="AB3005" i="17"/>
  <c r="Z3005" i="17" s="1"/>
  <c r="AA3005" i="17"/>
  <c r="AG3005" i="17"/>
  <c r="AH3005" i="17"/>
  <c r="AF3005" i="17" s="1"/>
  <c r="Y3005" i="17"/>
  <c r="W3005" i="17" s="1"/>
  <c r="X3005" i="17"/>
  <c r="S3013" i="17"/>
  <c r="U3005" i="17"/>
  <c r="V3005" i="17"/>
  <c r="X3006" i="17" l="1"/>
  <c r="Y3006" i="17"/>
  <c r="W3006" i="17" s="1"/>
  <c r="AG3006" i="17"/>
  <c r="AH3006" i="17"/>
  <c r="AF3006" i="17" s="1"/>
  <c r="AA3006" i="17"/>
  <c r="AB3006" i="17"/>
  <c r="Z3006" i="17" s="1"/>
  <c r="AE3006" i="17"/>
  <c r="AC3006" i="17" s="1"/>
  <c r="AD3006" i="17"/>
  <c r="S3014" i="17"/>
  <c r="T3005" i="17"/>
  <c r="U3006" i="17" s="1"/>
  <c r="AD3007" i="17" l="1"/>
  <c r="AE3007" i="17"/>
  <c r="AC3007" i="17" s="1"/>
  <c r="AB3007" i="17"/>
  <c r="Z3007" i="17" s="1"/>
  <c r="AA3007" i="17"/>
  <c r="AH3007" i="17"/>
  <c r="AF3007" i="17" s="1"/>
  <c r="AG3007" i="17"/>
  <c r="Y3007" i="17"/>
  <c r="W3007" i="17" s="1"/>
  <c r="X3007" i="17"/>
  <c r="V3006" i="17"/>
  <c r="T3006" i="17" s="1"/>
  <c r="U3007" i="17" s="1"/>
  <c r="X3008" i="17" l="1"/>
  <c r="Y3008" i="17"/>
  <c r="W3008" i="17" s="1"/>
  <c r="AH3008" i="17"/>
  <c r="AF3008" i="17" s="1"/>
  <c r="AG3008" i="17"/>
  <c r="AA3008" i="17"/>
  <c r="AB3008" i="17"/>
  <c r="Z3008" i="17" s="1"/>
  <c r="AD3008" i="17"/>
  <c r="AE3008" i="17"/>
  <c r="AC3008" i="17" s="1"/>
  <c r="S3015" i="17"/>
  <c r="V3007" i="17"/>
  <c r="T3007" i="17" s="1"/>
  <c r="U3008" i="17" s="1"/>
  <c r="AD3009" i="17" l="1"/>
  <c r="AE3009" i="17"/>
  <c r="AC3009" i="17" s="1"/>
  <c r="AB3009" i="17"/>
  <c r="Z3009" i="17" s="1"/>
  <c r="AA3009" i="17"/>
  <c r="AH3009" i="17"/>
  <c r="AF3009" i="17" s="1"/>
  <c r="AG3009" i="17"/>
  <c r="Y3009" i="17"/>
  <c r="W3009" i="17" s="1"/>
  <c r="X3009" i="17"/>
  <c r="S3016" i="17"/>
  <c r="V3008" i="17"/>
  <c r="T3008" i="17" s="1"/>
  <c r="U3009" i="17" s="1"/>
  <c r="Y3010" i="17" l="1"/>
  <c r="W3010" i="17" s="1"/>
  <c r="X3010" i="17"/>
  <c r="AH3010" i="17"/>
  <c r="AF3010" i="17" s="1"/>
  <c r="AG3010" i="17"/>
  <c r="AA3010" i="17"/>
  <c r="AB3010" i="17"/>
  <c r="Z3010" i="17" s="1"/>
  <c r="AE3010" i="17"/>
  <c r="AC3010" i="17" s="1"/>
  <c r="AD3010" i="17"/>
  <c r="S3017" i="17"/>
  <c r="V3009" i="17"/>
  <c r="T3009" i="17" s="1"/>
  <c r="AE3011" i="17" l="1"/>
  <c r="AC3011" i="17" s="1"/>
  <c r="AD3011" i="17"/>
  <c r="AA3011" i="17"/>
  <c r="AB3011" i="17"/>
  <c r="Z3011" i="17" s="1"/>
  <c r="AH3011" i="17"/>
  <c r="AF3011" i="17" s="1"/>
  <c r="AG3011" i="17"/>
  <c r="X3011" i="17"/>
  <c r="Y3011" i="17"/>
  <c r="W3011" i="17" s="1"/>
  <c r="S3018" i="17"/>
  <c r="U3010" i="17"/>
  <c r="S3019" i="17" s="1"/>
  <c r="V3010" i="17"/>
  <c r="T3010" i="17" s="1"/>
  <c r="AB3012" i="17" l="1"/>
  <c r="Z3012" i="17" s="1"/>
  <c r="AA3012" i="17"/>
  <c r="X3012" i="17"/>
  <c r="Y3012" i="17"/>
  <c r="W3012" i="17" s="1"/>
  <c r="AG3012" i="17"/>
  <c r="AH3012" i="17"/>
  <c r="AF3012" i="17" s="1"/>
  <c r="AD3012" i="17"/>
  <c r="AE3012" i="17"/>
  <c r="AC3012" i="17" s="1"/>
  <c r="U3011" i="17"/>
  <c r="S3020" i="17" s="1"/>
  <c r="V3011" i="17"/>
  <c r="T3011" i="17" s="1"/>
  <c r="U3012" i="17" s="1"/>
  <c r="AD3013" i="17" l="1"/>
  <c r="AE3013" i="17"/>
  <c r="AC3013" i="17" s="1"/>
  <c r="AH3013" i="17"/>
  <c r="AF3013" i="17" s="1"/>
  <c r="AG3013" i="17"/>
  <c r="Y3013" i="17"/>
  <c r="W3013" i="17" s="1"/>
  <c r="X3013" i="17"/>
  <c r="AA3013" i="17"/>
  <c r="AB3013" i="17"/>
  <c r="Z3013" i="17" s="1"/>
  <c r="V3012" i="17"/>
  <c r="T3012" i="17" s="1"/>
  <c r="AB3014" i="17" l="1"/>
  <c r="Z3014" i="17" s="1"/>
  <c r="AA3014" i="17"/>
  <c r="Y3014" i="17"/>
  <c r="W3014" i="17" s="1"/>
  <c r="X3014" i="17"/>
  <c r="AH3014" i="17"/>
  <c r="AF3014" i="17" s="1"/>
  <c r="AG3014" i="17"/>
  <c r="AE3014" i="17"/>
  <c r="AC3014" i="17" s="1"/>
  <c r="AD3014" i="17"/>
  <c r="S3021" i="17"/>
  <c r="U3013" i="17"/>
  <c r="S3022" i="17" s="1"/>
  <c r="V3013" i="17"/>
  <c r="T3013" i="17" s="1"/>
  <c r="U3014" i="17" s="1"/>
  <c r="AE3015" i="17" l="1"/>
  <c r="AC3015" i="17" s="1"/>
  <c r="AD3015" i="17"/>
  <c r="AG3015" i="17"/>
  <c r="AH3015" i="17"/>
  <c r="AF3015" i="17" s="1"/>
  <c r="Y3015" i="17"/>
  <c r="W3015" i="17" s="1"/>
  <c r="X3015" i="17"/>
  <c r="AB3015" i="17"/>
  <c r="Z3015" i="17" s="1"/>
  <c r="AA3015" i="17"/>
  <c r="V3014" i="17"/>
  <c r="T3014" i="17" s="1"/>
  <c r="U3015" i="17" s="1"/>
  <c r="AG3016" i="17" l="1"/>
  <c r="AH3016" i="17"/>
  <c r="AF3016" i="17" s="1"/>
  <c r="AB3016" i="17"/>
  <c r="Z3016" i="17" s="1"/>
  <c r="AA3016" i="17"/>
  <c r="X3016" i="17"/>
  <c r="Y3016" i="17"/>
  <c r="W3016" i="17" s="1"/>
  <c r="AE3016" i="17"/>
  <c r="AC3016" i="17" s="1"/>
  <c r="AD3016" i="17"/>
  <c r="S3023" i="17"/>
  <c r="V3015" i="17"/>
  <c r="T3015" i="17" s="1"/>
  <c r="U3016" i="17" s="1"/>
  <c r="AD3017" i="17" l="1"/>
  <c r="AE3017" i="17"/>
  <c r="AC3017" i="17" s="1"/>
  <c r="Y3017" i="17"/>
  <c r="W3017" i="17" s="1"/>
  <c r="X3017" i="17"/>
  <c r="AB3017" i="17"/>
  <c r="Z3017" i="17" s="1"/>
  <c r="AA3017" i="17"/>
  <c r="AG3017" i="17"/>
  <c r="AH3017" i="17"/>
  <c r="AF3017" i="17" s="1"/>
  <c r="S3024" i="17"/>
  <c r="V3016" i="17"/>
  <c r="T3016" i="17" s="1"/>
  <c r="AH3018" i="17" l="1"/>
  <c r="AF3018" i="17" s="1"/>
  <c r="AG3018" i="17"/>
  <c r="AB3018" i="17"/>
  <c r="Z3018" i="17" s="1"/>
  <c r="AA3018" i="17"/>
  <c r="Y3018" i="17"/>
  <c r="W3018" i="17" s="1"/>
  <c r="X3018" i="17"/>
  <c r="AD3018" i="17"/>
  <c r="AE3018" i="17"/>
  <c r="AC3018" i="17" s="1"/>
  <c r="S3025" i="17"/>
  <c r="U3017" i="17"/>
  <c r="V3017" i="17"/>
  <c r="T3017" i="17" s="1"/>
  <c r="U3018" i="17" s="1"/>
  <c r="AE3019" i="17" l="1"/>
  <c r="AC3019" i="17" s="1"/>
  <c r="AD3019" i="17"/>
  <c r="Y3019" i="17"/>
  <c r="W3019" i="17" s="1"/>
  <c r="X3019" i="17"/>
  <c r="AA3019" i="17"/>
  <c r="AB3019" i="17"/>
  <c r="Z3019" i="17" s="1"/>
  <c r="AH3019" i="17"/>
  <c r="AF3019" i="17" s="1"/>
  <c r="AG3019" i="17"/>
  <c r="S3026" i="17"/>
  <c r="V3018" i="17"/>
  <c r="T3018" i="17" s="1"/>
  <c r="AH3020" i="17" l="1"/>
  <c r="AF3020" i="17" s="1"/>
  <c r="AG3020" i="17"/>
  <c r="AB3020" i="17"/>
  <c r="Z3020" i="17" s="1"/>
  <c r="AA3020" i="17"/>
  <c r="X3020" i="17"/>
  <c r="Y3020" i="17"/>
  <c r="W3020" i="17" s="1"/>
  <c r="AE3020" i="17"/>
  <c r="AC3020" i="17" s="1"/>
  <c r="AD3020" i="17"/>
  <c r="S3027" i="17"/>
  <c r="U3019" i="17"/>
  <c r="S3028" i="17" s="1"/>
  <c r="V3019" i="17"/>
  <c r="T3019" i="17" s="1"/>
  <c r="U3020" i="17" s="1"/>
  <c r="AE3021" i="17" l="1"/>
  <c r="AC3021" i="17" s="1"/>
  <c r="AD3021" i="17"/>
  <c r="X3021" i="17"/>
  <c r="Y3021" i="17"/>
  <c r="W3021" i="17" s="1"/>
  <c r="AB3021" i="17"/>
  <c r="Z3021" i="17" s="1"/>
  <c r="AA3021" i="17"/>
  <c r="AH3021" i="17"/>
  <c r="AF3021" i="17" s="1"/>
  <c r="AG3021" i="17"/>
  <c r="V3020" i="17"/>
  <c r="T3020" i="17" s="1"/>
  <c r="AH3022" i="17" l="1"/>
  <c r="AF3022" i="17" s="1"/>
  <c r="AG3022" i="17"/>
  <c r="AA3022" i="17"/>
  <c r="AB3022" i="17"/>
  <c r="Z3022" i="17" s="1"/>
  <c r="X3022" i="17"/>
  <c r="Y3022" i="17"/>
  <c r="W3022" i="17" s="1"/>
  <c r="AD3022" i="17"/>
  <c r="AE3022" i="17"/>
  <c r="AC3022" i="17" s="1"/>
  <c r="S3029" i="17"/>
  <c r="U3021" i="17"/>
  <c r="S3030" i="17" s="1"/>
  <c r="V3021" i="17"/>
  <c r="T3021" i="17" s="1"/>
  <c r="U3022" i="17" s="1"/>
  <c r="AE3023" i="17" l="1"/>
  <c r="AC3023" i="17" s="1"/>
  <c r="AD3023" i="17"/>
  <c r="X3023" i="17"/>
  <c r="Y3023" i="17"/>
  <c r="W3023" i="17" s="1"/>
  <c r="AA3023" i="17"/>
  <c r="AB3023" i="17"/>
  <c r="Z3023" i="17" s="1"/>
  <c r="AH3023" i="17"/>
  <c r="AF3023" i="17" s="1"/>
  <c r="AG3023" i="17"/>
  <c r="V3022" i="17"/>
  <c r="T3022" i="17" s="1"/>
  <c r="U3023" i="17" s="1"/>
  <c r="AA3024" i="17" l="1"/>
  <c r="AB3024" i="17"/>
  <c r="Z3024" i="17" s="1"/>
  <c r="AG3024" i="17"/>
  <c r="AH3024" i="17"/>
  <c r="AF3024" i="17" s="1"/>
  <c r="Y3024" i="17"/>
  <c r="W3024" i="17" s="1"/>
  <c r="X3024" i="17"/>
  <c r="AE3024" i="17"/>
  <c r="AC3024" i="17" s="1"/>
  <c r="AD3024" i="17"/>
  <c r="S3031" i="17"/>
  <c r="V3023" i="17"/>
  <c r="T3023" i="17" s="1"/>
  <c r="U3024" i="17" s="1"/>
  <c r="AE3025" i="17" l="1"/>
  <c r="AC3025" i="17" s="1"/>
  <c r="AD3025" i="17"/>
  <c r="Y3025" i="17"/>
  <c r="W3025" i="17" s="1"/>
  <c r="X3025" i="17"/>
  <c r="AH3025" i="17"/>
  <c r="AF3025" i="17" s="1"/>
  <c r="AG3025" i="17"/>
  <c r="AB3025" i="17"/>
  <c r="Z3025" i="17" s="1"/>
  <c r="AA3025" i="17"/>
  <c r="S3032" i="17"/>
  <c r="V3024" i="17"/>
  <c r="T3024" i="17" s="1"/>
  <c r="AA3026" i="17" l="1"/>
  <c r="AB3026" i="17"/>
  <c r="Z3026" i="17" s="1"/>
  <c r="AH3026" i="17"/>
  <c r="AF3026" i="17" s="1"/>
  <c r="AG3026" i="17"/>
  <c r="X3026" i="17"/>
  <c r="Y3026" i="17"/>
  <c r="W3026" i="17" s="1"/>
  <c r="AD3026" i="17"/>
  <c r="AE3026" i="17"/>
  <c r="AC3026" i="17" s="1"/>
  <c r="S3033" i="17"/>
  <c r="U3025" i="17"/>
  <c r="S3034" i="17" s="1"/>
  <c r="V3025" i="17"/>
  <c r="T3025" i="17" s="1"/>
  <c r="AE3027" i="17" l="1"/>
  <c r="AC3027" i="17" s="1"/>
  <c r="AD3027" i="17"/>
  <c r="X3027" i="17"/>
  <c r="Y3027" i="17"/>
  <c r="W3027" i="17" s="1"/>
  <c r="AH3027" i="17"/>
  <c r="AF3027" i="17" s="1"/>
  <c r="AG3027" i="17"/>
  <c r="AB3027" i="17"/>
  <c r="Z3027" i="17" s="1"/>
  <c r="AA3027" i="17"/>
  <c r="U3026" i="17"/>
  <c r="S3035" i="17" s="1"/>
  <c r="V3026" i="17"/>
  <c r="T3026" i="17" s="1"/>
  <c r="U3027" i="17" s="1"/>
  <c r="AB3028" i="17" l="1"/>
  <c r="Z3028" i="17" s="1"/>
  <c r="AA3028" i="17"/>
  <c r="AH3028" i="17"/>
  <c r="AF3028" i="17" s="1"/>
  <c r="AG3028" i="17"/>
  <c r="Y3028" i="17"/>
  <c r="W3028" i="17" s="1"/>
  <c r="X3028" i="17"/>
  <c r="AE3028" i="17"/>
  <c r="AC3028" i="17" s="1"/>
  <c r="AD3028" i="17"/>
  <c r="V3027" i="17"/>
  <c r="T3027" i="17" s="1"/>
  <c r="AE3029" i="17" l="1"/>
  <c r="AC3029" i="17" s="1"/>
  <c r="AD3029" i="17"/>
  <c r="X3029" i="17"/>
  <c r="Y3029" i="17"/>
  <c r="W3029" i="17" s="1"/>
  <c r="AH3029" i="17"/>
  <c r="AF3029" i="17" s="1"/>
  <c r="AG3029" i="17"/>
  <c r="AA3029" i="17"/>
  <c r="AB3029" i="17"/>
  <c r="Z3029" i="17" s="1"/>
  <c r="S3036" i="17"/>
  <c r="U3028" i="17"/>
  <c r="S3037" i="17" s="1"/>
  <c r="V3028" i="17"/>
  <c r="T3028" i="17" s="1"/>
  <c r="U3029" i="17" s="1"/>
  <c r="AB3030" i="17" l="1"/>
  <c r="Z3030" i="17" s="1"/>
  <c r="AA3030" i="17"/>
  <c r="AH3030" i="17"/>
  <c r="AF3030" i="17" s="1"/>
  <c r="AG3030" i="17"/>
  <c r="X3030" i="17"/>
  <c r="Y3030" i="17"/>
  <c r="W3030" i="17" s="1"/>
  <c r="AE3030" i="17"/>
  <c r="AC3030" i="17" s="1"/>
  <c r="AD3030" i="17"/>
  <c r="V3029" i="17"/>
  <c r="S3038" i="17" s="1"/>
  <c r="T3029" i="17" l="1"/>
  <c r="AE3031" i="17"/>
  <c r="AC3031" i="17" s="1"/>
  <c r="AD3031" i="17"/>
  <c r="Y3031" i="17"/>
  <c r="W3031" i="17" s="1"/>
  <c r="X3031" i="17"/>
  <c r="AH3031" i="17"/>
  <c r="AF3031" i="17" s="1"/>
  <c r="AG3031" i="17"/>
  <c r="AA3031" i="17"/>
  <c r="AB3031" i="17"/>
  <c r="Z3031" i="17" s="1"/>
  <c r="V3030" i="17"/>
  <c r="T3030" i="17" s="1"/>
  <c r="U3030" i="17"/>
  <c r="S3039" i="17" s="1"/>
  <c r="AA3032" i="17" l="1"/>
  <c r="AB3032" i="17"/>
  <c r="Z3032" i="17" s="1"/>
  <c r="AH3032" i="17"/>
  <c r="AF3032" i="17" s="1"/>
  <c r="AG3032" i="17"/>
  <c r="Y3032" i="17"/>
  <c r="W3032" i="17" s="1"/>
  <c r="X3032" i="17"/>
  <c r="AD3032" i="17"/>
  <c r="AE3032" i="17"/>
  <c r="AC3032" i="17" s="1"/>
  <c r="U3031" i="17"/>
  <c r="S3040" i="17" s="1"/>
  <c r="V3031" i="17"/>
  <c r="T3031" i="17" s="1"/>
  <c r="AE3033" i="17" l="1"/>
  <c r="AC3033" i="17" s="1"/>
  <c r="AD3033" i="17"/>
  <c r="X3033" i="17"/>
  <c r="Y3033" i="17"/>
  <c r="W3033" i="17" s="1"/>
  <c r="AG3033" i="17"/>
  <c r="AH3033" i="17"/>
  <c r="AF3033" i="17" s="1"/>
  <c r="AB3033" i="17"/>
  <c r="Z3033" i="17" s="1"/>
  <c r="AA3033" i="17"/>
  <c r="U3032" i="17"/>
  <c r="S3041" i="17" s="1"/>
  <c r="V3032" i="17"/>
  <c r="T3032" i="17" s="1"/>
  <c r="U3033" i="17" s="1"/>
  <c r="AG3034" i="17" l="1"/>
  <c r="AH3034" i="17"/>
  <c r="AF3034" i="17" s="1"/>
  <c r="AB3034" i="17"/>
  <c r="Z3034" i="17" s="1"/>
  <c r="AA3034" i="17"/>
  <c r="X3034" i="17"/>
  <c r="Y3034" i="17"/>
  <c r="W3034" i="17" s="1"/>
  <c r="AD3034" i="17"/>
  <c r="AE3034" i="17"/>
  <c r="AC3034" i="17" s="1"/>
  <c r="V3033" i="17"/>
  <c r="T3033" i="17" s="1"/>
  <c r="AD3035" i="17" l="1"/>
  <c r="AE3035" i="17"/>
  <c r="AC3035" i="17" s="1"/>
  <c r="Y3035" i="17"/>
  <c r="W3035" i="17" s="1"/>
  <c r="X3035" i="17"/>
  <c r="AB3035" i="17"/>
  <c r="Z3035" i="17" s="1"/>
  <c r="AA3035" i="17"/>
  <c r="AG3035" i="17"/>
  <c r="AH3035" i="17"/>
  <c r="AF3035" i="17" s="1"/>
  <c r="S3042" i="17"/>
  <c r="V3034" i="17"/>
  <c r="T3034" i="17" s="1"/>
  <c r="U3034" i="17"/>
  <c r="S3043" i="17" s="1"/>
  <c r="AH3036" i="17" l="1"/>
  <c r="AF3036" i="17" s="1"/>
  <c r="AG3036" i="17"/>
  <c r="AB3036" i="17"/>
  <c r="Z3036" i="17" s="1"/>
  <c r="AA3036" i="17"/>
  <c r="Y3036" i="17"/>
  <c r="W3036" i="17" s="1"/>
  <c r="X3036" i="17"/>
  <c r="AD3036" i="17"/>
  <c r="AE3036" i="17"/>
  <c r="AC3036" i="17" s="1"/>
  <c r="U3035" i="17"/>
  <c r="S3044" i="17" s="1"/>
  <c r="V3035" i="17"/>
  <c r="T3035" i="17" s="1"/>
  <c r="AD3037" i="17" l="1"/>
  <c r="AE3037" i="17"/>
  <c r="AC3037" i="17" s="1"/>
  <c r="X3037" i="17"/>
  <c r="Y3037" i="17"/>
  <c r="W3037" i="17" s="1"/>
  <c r="AB3037" i="17"/>
  <c r="Z3037" i="17" s="1"/>
  <c r="AA3037" i="17"/>
  <c r="AG3037" i="17"/>
  <c r="AH3037" i="17"/>
  <c r="AF3037" i="17" s="1"/>
  <c r="V3036" i="17"/>
  <c r="T3036" i="17" s="1"/>
  <c r="U3036" i="17"/>
  <c r="S3045" i="17" s="1"/>
  <c r="AH3038" i="17" l="1"/>
  <c r="AF3038" i="17" s="1"/>
  <c r="AG3038" i="17"/>
  <c r="AB3038" i="17"/>
  <c r="Z3038" i="17" s="1"/>
  <c r="AA3038" i="17"/>
  <c r="Y3038" i="17"/>
  <c r="W3038" i="17" s="1"/>
  <c r="X3038" i="17"/>
  <c r="AE3038" i="17"/>
  <c r="AC3038" i="17" s="1"/>
  <c r="AD3038" i="17"/>
  <c r="U3037" i="17"/>
  <c r="S3046" i="17" s="1"/>
  <c r="V3037" i="17"/>
  <c r="T3037" i="17" s="1"/>
  <c r="U3038" i="17" s="1"/>
  <c r="AE3039" i="17" l="1"/>
  <c r="AC3039" i="17" s="1"/>
  <c r="AD3039" i="17"/>
  <c r="X3039" i="17"/>
  <c r="Y3039" i="17"/>
  <c r="W3039" i="17" s="1"/>
  <c r="AB3039" i="17"/>
  <c r="Z3039" i="17" s="1"/>
  <c r="AA3039" i="17"/>
  <c r="AH3039" i="17"/>
  <c r="AF3039" i="17" s="1"/>
  <c r="AG3039" i="17"/>
  <c r="V3038" i="17"/>
  <c r="T3038" i="17" s="1"/>
  <c r="U3039" i="17" s="1"/>
  <c r="AH3040" i="17" l="1"/>
  <c r="AF3040" i="17" s="1"/>
  <c r="AG3040" i="17"/>
  <c r="AB3040" i="17"/>
  <c r="Z3040" i="17" s="1"/>
  <c r="AA3040" i="17"/>
  <c r="Y3040" i="17"/>
  <c r="W3040" i="17" s="1"/>
  <c r="X3040" i="17"/>
  <c r="AD3040" i="17"/>
  <c r="AE3040" i="17"/>
  <c r="AC3040" i="17" s="1"/>
  <c r="S3047" i="17"/>
  <c r="V3039" i="17"/>
  <c r="T3039" i="17" s="1"/>
  <c r="V3040" i="17" s="1"/>
  <c r="AD3041" i="17" l="1"/>
  <c r="AE3041" i="17"/>
  <c r="AC3041" i="17" s="1"/>
  <c r="X3041" i="17"/>
  <c r="Y3041" i="17"/>
  <c r="W3041" i="17" s="1"/>
  <c r="AB3041" i="17"/>
  <c r="Z3041" i="17" s="1"/>
  <c r="AA3041" i="17"/>
  <c r="AH3041" i="17"/>
  <c r="AF3041" i="17" s="1"/>
  <c r="AG3041" i="17"/>
  <c r="S3048" i="17"/>
  <c r="U3040" i="17"/>
  <c r="S3049" i="17" s="1"/>
  <c r="T3040" i="17"/>
  <c r="U3041" i="17" s="1"/>
  <c r="AH3042" i="17" l="1"/>
  <c r="AF3042" i="17" s="1"/>
  <c r="AG3042" i="17"/>
  <c r="AA3042" i="17"/>
  <c r="AB3042" i="17"/>
  <c r="Z3042" i="17" s="1"/>
  <c r="Y3042" i="17"/>
  <c r="W3042" i="17" s="1"/>
  <c r="X3042" i="17"/>
  <c r="AE3042" i="17"/>
  <c r="AC3042" i="17" s="1"/>
  <c r="AD3042" i="17"/>
  <c r="V3041" i="17"/>
  <c r="T3041" i="17" s="1"/>
  <c r="AD3043" i="17" l="1"/>
  <c r="AE3043" i="17"/>
  <c r="AC3043" i="17" s="1"/>
  <c r="Y3043" i="17"/>
  <c r="W3043" i="17" s="1"/>
  <c r="X3043" i="17"/>
  <c r="AB3043" i="17"/>
  <c r="Z3043" i="17" s="1"/>
  <c r="AA3043" i="17"/>
  <c r="AG3043" i="17"/>
  <c r="AH3043" i="17"/>
  <c r="AF3043" i="17" s="1"/>
  <c r="S3050" i="17"/>
  <c r="U3042" i="17"/>
  <c r="S3051" i="17" s="1"/>
  <c r="V3042" i="17"/>
  <c r="T3042" i="17" s="1"/>
  <c r="U3043" i="17" s="1"/>
  <c r="AG3044" i="17" l="1"/>
  <c r="AH3044" i="17"/>
  <c r="AF3044" i="17" s="1"/>
  <c r="AB3044" i="17"/>
  <c r="Z3044" i="17" s="1"/>
  <c r="AA3044" i="17"/>
  <c r="Y3044" i="17"/>
  <c r="W3044" i="17" s="1"/>
  <c r="X3044" i="17"/>
  <c r="AE3044" i="17"/>
  <c r="AC3044" i="17" s="1"/>
  <c r="AD3044" i="17"/>
  <c r="V3043" i="17"/>
  <c r="T3043" i="17" s="1"/>
  <c r="U3044" i="17" s="1"/>
  <c r="AD3045" i="17" l="1"/>
  <c r="AE3045" i="17"/>
  <c r="AC3045" i="17" s="1"/>
  <c r="X3045" i="17"/>
  <c r="Y3045" i="17"/>
  <c r="W3045" i="17" s="1"/>
  <c r="AB3045" i="17"/>
  <c r="Z3045" i="17" s="1"/>
  <c r="AA3045" i="17"/>
  <c r="AG3045" i="17"/>
  <c r="AH3045" i="17"/>
  <c r="AF3045" i="17" s="1"/>
  <c r="S3052" i="17"/>
  <c r="V3044" i="17"/>
  <c r="T3044" i="17" s="1"/>
  <c r="AG3046" i="17" l="1"/>
  <c r="AH3046" i="17"/>
  <c r="AF3046" i="17" s="1"/>
  <c r="AB3046" i="17"/>
  <c r="Z3046" i="17" s="1"/>
  <c r="AA3046" i="17"/>
  <c r="X3046" i="17"/>
  <c r="Y3046" i="17"/>
  <c r="W3046" i="17" s="1"/>
  <c r="AE3046" i="17"/>
  <c r="AC3046" i="17" s="1"/>
  <c r="AD3046" i="17"/>
  <c r="S3053" i="17"/>
  <c r="U3045" i="17"/>
  <c r="S3054" i="17" s="1"/>
  <c r="V3045" i="17"/>
  <c r="T3045" i="17" s="1"/>
  <c r="AE3047" i="17" l="1"/>
  <c r="AC3047" i="17" s="1"/>
  <c r="AD3047" i="17"/>
  <c r="X3047" i="17"/>
  <c r="Y3047" i="17"/>
  <c r="W3047" i="17" s="1"/>
  <c r="AB3047" i="17"/>
  <c r="Z3047" i="17" s="1"/>
  <c r="AA3047" i="17"/>
  <c r="AG3047" i="17"/>
  <c r="AH3047" i="17"/>
  <c r="AF3047" i="17" s="1"/>
  <c r="U3046" i="17"/>
  <c r="S3055" i="17" s="1"/>
  <c r="V3046" i="17"/>
  <c r="T3046" i="17" s="1"/>
  <c r="U3047" i="17" s="1"/>
  <c r="AG3048" i="17" l="1"/>
  <c r="AH3048" i="17"/>
  <c r="AF3048" i="17" s="1"/>
  <c r="AA3048" i="17"/>
  <c r="AB3048" i="17"/>
  <c r="Z3048" i="17" s="1"/>
  <c r="Y3048" i="17"/>
  <c r="W3048" i="17" s="1"/>
  <c r="X3048" i="17"/>
  <c r="AE3048" i="17"/>
  <c r="AC3048" i="17" s="1"/>
  <c r="AD3048" i="17"/>
  <c r="V3047" i="17"/>
  <c r="T3047" i="17" s="1"/>
  <c r="AE3049" i="17" l="1"/>
  <c r="AC3049" i="17" s="1"/>
  <c r="AD3049" i="17"/>
  <c r="Y3049" i="17"/>
  <c r="W3049" i="17" s="1"/>
  <c r="X3049" i="17"/>
  <c r="AB3049" i="17"/>
  <c r="Z3049" i="17" s="1"/>
  <c r="AA3049" i="17"/>
  <c r="AH3049" i="17"/>
  <c r="AF3049" i="17" s="1"/>
  <c r="AG3049" i="17"/>
  <c r="S3056" i="17"/>
  <c r="U3048" i="17"/>
  <c r="S3057" i="17" s="1"/>
  <c r="V3048" i="17"/>
  <c r="T3048" i="17" s="1"/>
  <c r="AG3050" i="17" l="1"/>
  <c r="AH3050" i="17"/>
  <c r="AF3050" i="17" s="1"/>
  <c r="AB3050" i="17"/>
  <c r="Z3050" i="17" s="1"/>
  <c r="AA3050" i="17"/>
  <c r="Y3050" i="17"/>
  <c r="W3050" i="17" s="1"/>
  <c r="X3050" i="17"/>
  <c r="AE3050" i="17"/>
  <c r="AC3050" i="17" s="1"/>
  <c r="AD3050" i="17"/>
  <c r="U3049" i="17"/>
  <c r="S3058" i="17" s="1"/>
  <c r="V3049" i="17"/>
  <c r="T3049" i="17" s="1"/>
  <c r="U3050" i="17" s="1"/>
  <c r="AD3051" i="17" l="1"/>
  <c r="AE3051" i="17"/>
  <c r="AC3051" i="17" s="1"/>
  <c r="Y3051" i="17"/>
  <c r="W3051" i="17" s="1"/>
  <c r="X3051" i="17"/>
  <c r="AB3051" i="17"/>
  <c r="Z3051" i="17" s="1"/>
  <c r="AA3051" i="17"/>
  <c r="AG3051" i="17"/>
  <c r="AH3051" i="17"/>
  <c r="AF3051" i="17" s="1"/>
  <c r="V3050" i="17"/>
  <c r="T3050" i="17" s="1"/>
  <c r="AH3052" i="17" l="1"/>
  <c r="AF3052" i="17" s="1"/>
  <c r="AG3052" i="17"/>
  <c r="AB3052" i="17"/>
  <c r="Z3052" i="17" s="1"/>
  <c r="AA3052" i="17"/>
  <c r="X3052" i="17"/>
  <c r="Y3052" i="17"/>
  <c r="W3052" i="17" s="1"/>
  <c r="AE3052" i="17"/>
  <c r="AC3052" i="17" s="1"/>
  <c r="AD3052" i="17"/>
  <c r="S3059" i="17"/>
  <c r="U3051" i="17"/>
  <c r="V3051" i="17"/>
  <c r="T3051" i="17" s="1"/>
  <c r="U3052" i="17" s="1"/>
  <c r="X3053" i="17" l="1"/>
  <c r="Y3053" i="17"/>
  <c r="W3053" i="17" s="1"/>
  <c r="AE3053" i="17"/>
  <c r="AC3053" i="17" s="1"/>
  <c r="AD3053" i="17"/>
  <c r="AB3053" i="17"/>
  <c r="Z3053" i="17" s="1"/>
  <c r="AA3053" i="17"/>
  <c r="AH3053" i="17"/>
  <c r="AF3053" i="17" s="1"/>
  <c r="AG3053" i="17"/>
  <c r="S3060" i="17"/>
  <c r="V3052" i="17"/>
  <c r="T3052" i="17" s="1"/>
  <c r="AG3054" i="17" l="1"/>
  <c r="AH3054" i="17"/>
  <c r="AF3054" i="17" s="1"/>
  <c r="AB3054" i="17"/>
  <c r="Z3054" i="17" s="1"/>
  <c r="AA3054" i="17"/>
  <c r="AD3054" i="17"/>
  <c r="AE3054" i="17"/>
  <c r="AC3054" i="17" s="1"/>
  <c r="Y3054" i="17"/>
  <c r="W3054" i="17" s="1"/>
  <c r="X3054" i="17"/>
  <c r="S3061" i="17"/>
  <c r="U3053" i="17"/>
  <c r="S3062" i="17" s="1"/>
  <c r="V3053" i="17"/>
  <c r="T3053" i="17" s="1"/>
  <c r="U3054" i="17" s="1"/>
  <c r="X3055" i="17" l="1"/>
  <c r="Y3055" i="17"/>
  <c r="W3055" i="17" s="1"/>
  <c r="AE3055" i="17"/>
  <c r="AC3055" i="17" s="1"/>
  <c r="AD3055" i="17"/>
  <c r="AA3055" i="17"/>
  <c r="AB3055" i="17"/>
  <c r="Z3055" i="17" s="1"/>
  <c r="AG3055" i="17"/>
  <c r="AH3055" i="17"/>
  <c r="AF3055" i="17" s="1"/>
  <c r="V3054" i="17"/>
  <c r="T3054" i="17" s="1"/>
  <c r="AA3056" i="17" l="1"/>
  <c r="AB3056" i="17"/>
  <c r="Z3056" i="17" s="1"/>
  <c r="AH3056" i="17"/>
  <c r="AF3056" i="17" s="1"/>
  <c r="AG3056" i="17"/>
  <c r="AE3056" i="17"/>
  <c r="AC3056" i="17" s="1"/>
  <c r="AD3056" i="17"/>
  <c r="Y3056" i="17"/>
  <c r="W3056" i="17" s="1"/>
  <c r="X3056" i="17"/>
  <c r="S3063" i="17"/>
  <c r="U3055" i="17"/>
  <c r="S3064" i="17" s="1"/>
  <c r="V3055" i="17"/>
  <c r="T3055" i="17" s="1"/>
  <c r="U3056" i="17" s="1"/>
  <c r="X3057" i="17" l="1"/>
  <c r="Y3057" i="17"/>
  <c r="W3057" i="17" s="1"/>
  <c r="AD3057" i="17"/>
  <c r="AE3057" i="17"/>
  <c r="AC3057" i="17" s="1"/>
  <c r="AG3057" i="17"/>
  <c r="AH3057" i="17"/>
  <c r="AF3057" i="17" s="1"/>
  <c r="AB3057" i="17"/>
  <c r="Z3057" i="17" s="1"/>
  <c r="AA3057" i="17"/>
  <c r="V3056" i="17"/>
  <c r="T3056" i="17" s="1"/>
  <c r="U3057" i="17" s="1"/>
  <c r="AH3058" i="17" l="1"/>
  <c r="AF3058" i="17" s="1"/>
  <c r="AG3058" i="17"/>
  <c r="AB3058" i="17"/>
  <c r="Z3058" i="17" s="1"/>
  <c r="AA3058" i="17"/>
  <c r="AD3058" i="17"/>
  <c r="AE3058" i="17"/>
  <c r="AC3058" i="17" s="1"/>
  <c r="Y3058" i="17"/>
  <c r="W3058" i="17" s="1"/>
  <c r="X3058" i="17"/>
  <c r="S3065" i="17"/>
  <c r="V3057" i="17"/>
  <c r="T3057" i="17" s="1"/>
  <c r="U3058" i="17" s="1"/>
  <c r="X3059" i="17" l="1"/>
  <c r="Y3059" i="17"/>
  <c r="W3059" i="17" s="1"/>
  <c r="AE3059" i="17"/>
  <c r="AC3059" i="17" s="1"/>
  <c r="AD3059" i="17"/>
  <c r="AB3059" i="17"/>
  <c r="Z3059" i="17" s="1"/>
  <c r="AA3059" i="17"/>
  <c r="AH3059" i="17"/>
  <c r="AF3059" i="17" s="1"/>
  <c r="AG3059" i="17"/>
  <c r="S3066" i="17"/>
  <c r="V3058" i="17"/>
  <c r="T3058" i="17" s="1"/>
  <c r="U3059" i="17" s="1"/>
  <c r="V3059" i="17" l="1"/>
  <c r="T3059" i="17" s="1"/>
  <c r="U3060" i="17" s="1"/>
  <c r="AH3060" i="17"/>
  <c r="AF3060" i="17" s="1"/>
  <c r="AG3060" i="17"/>
  <c r="AB3060" i="17"/>
  <c r="Z3060" i="17" s="1"/>
  <c r="AA3060" i="17"/>
  <c r="AD3060" i="17"/>
  <c r="AE3060" i="17"/>
  <c r="AC3060" i="17" s="1"/>
  <c r="Y3060" i="17"/>
  <c r="W3060" i="17" s="1"/>
  <c r="X3060" i="17"/>
  <c r="S3068" i="17"/>
  <c r="S3067" i="17"/>
  <c r="V3060" i="17"/>
  <c r="T3060" i="17" s="1"/>
  <c r="Y3061" i="17" l="1"/>
  <c r="W3061" i="17" s="1"/>
  <c r="X3061" i="17"/>
  <c r="AE3061" i="17"/>
  <c r="AC3061" i="17" s="1"/>
  <c r="AD3061" i="17"/>
  <c r="AA3061" i="17"/>
  <c r="AB3061" i="17"/>
  <c r="Z3061" i="17" s="1"/>
  <c r="AH3061" i="17"/>
  <c r="AF3061" i="17" s="1"/>
  <c r="AG3061" i="17"/>
  <c r="S3069" i="17"/>
  <c r="U3061" i="17"/>
  <c r="S3070" i="17" s="1"/>
  <c r="V3061" i="17"/>
  <c r="T3061" i="17" s="1"/>
  <c r="U3062" i="17" s="1"/>
  <c r="AG3062" i="17" l="1"/>
  <c r="AH3062" i="17"/>
  <c r="AF3062" i="17" s="1"/>
  <c r="AB3062" i="17"/>
  <c r="Z3062" i="17" s="1"/>
  <c r="AA3062" i="17"/>
  <c r="AD3062" i="17"/>
  <c r="AE3062" i="17"/>
  <c r="AC3062" i="17" s="1"/>
  <c r="X3062" i="17"/>
  <c r="Y3062" i="17"/>
  <c r="W3062" i="17" s="1"/>
  <c r="V3062" i="17"/>
  <c r="T3062" i="17" s="1"/>
  <c r="Y3063" i="17" l="1"/>
  <c r="W3063" i="17" s="1"/>
  <c r="X3063" i="17"/>
  <c r="AD3063" i="17"/>
  <c r="AE3063" i="17"/>
  <c r="AC3063" i="17" s="1"/>
  <c r="AB3063" i="17"/>
  <c r="Z3063" i="17" s="1"/>
  <c r="AA3063" i="17"/>
  <c r="AH3063" i="17"/>
  <c r="AF3063" i="17" s="1"/>
  <c r="AG3063" i="17"/>
  <c r="S3071" i="17"/>
  <c r="U3063" i="17"/>
  <c r="S3072" i="17" s="1"/>
  <c r="V3063" i="17"/>
  <c r="T3063" i="17" s="1"/>
  <c r="AG3064" i="17" l="1"/>
  <c r="AH3064" i="17"/>
  <c r="AF3064" i="17" s="1"/>
  <c r="AA3064" i="17"/>
  <c r="AB3064" i="17"/>
  <c r="Z3064" i="17" s="1"/>
  <c r="AD3064" i="17"/>
  <c r="AE3064" i="17"/>
  <c r="AC3064" i="17" s="1"/>
  <c r="X3064" i="17"/>
  <c r="Y3064" i="17"/>
  <c r="W3064" i="17" s="1"/>
  <c r="U3064" i="17"/>
  <c r="S3073" i="17" s="1"/>
  <c r="V3064" i="17"/>
  <c r="T3064" i="17" s="1"/>
  <c r="U3065" i="17" s="1"/>
  <c r="AD3065" i="17" l="1"/>
  <c r="AE3065" i="17"/>
  <c r="AC3065" i="17" s="1"/>
  <c r="Y3065" i="17"/>
  <c r="W3065" i="17" s="1"/>
  <c r="X3065" i="17"/>
  <c r="AB3065" i="17"/>
  <c r="Z3065" i="17" s="1"/>
  <c r="AA3065" i="17"/>
  <c r="AG3065" i="17"/>
  <c r="AH3065" i="17"/>
  <c r="AF3065" i="17" s="1"/>
  <c r="V3065" i="17"/>
  <c r="T3065" i="17" s="1"/>
  <c r="AH3066" i="17" l="1"/>
  <c r="AF3066" i="17" s="1"/>
  <c r="AG3066" i="17"/>
  <c r="AA3066" i="17"/>
  <c r="AB3066" i="17"/>
  <c r="Z3066" i="17" s="1"/>
  <c r="Y3066" i="17"/>
  <c r="W3066" i="17" s="1"/>
  <c r="X3066" i="17"/>
  <c r="AD3066" i="17"/>
  <c r="AE3066" i="17"/>
  <c r="AC3066" i="17" s="1"/>
  <c r="S3074" i="17"/>
  <c r="U3066" i="17"/>
  <c r="S3075" i="17" s="1"/>
  <c r="V3066" i="17"/>
  <c r="T3066" i="17" s="1"/>
  <c r="U3067" i="17" s="1"/>
  <c r="AE3067" i="17" l="1"/>
  <c r="AC3067" i="17" s="1"/>
  <c r="AD3067" i="17"/>
  <c r="Y3067" i="17"/>
  <c r="W3067" i="17" s="1"/>
  <c r="X3067" i="17"/>
  <c r="AB3067" i="17"/>
  <c r="Z3067" i="17" s="1"/>
  <c r="AA3067" i="17"/>
  <c r="AH3067" i="17"/>
  <c r="AF3067" i="17" s="1"/>
  <c r="AG3067" i="17"/>
  <c r="V3067" i="17"/>
  <c r="T3067" i="17" s="1"/>
  <c r="U3068" i="17" s="1"/>
  <c r="AH3068" i="17" l="1"/>
  <c r="AF3068" i="17" s="1"/>
  <c r="AG3068" i="17"/>
  <c r="AA3068" i="17"/>
  <c r="AB3068" i="17"/>
  <c r="Z3068" i="17" s="1"/>
  <c r="X3068" i="17"/>
  <c r="Y3068" i="17"/>
  <c r="W3068" i="17" s="1"/>
  <c r="AE3068" i="17"/>
  <c r="AC3068" i="17" s="1"/>
  <c r="AD3068" i="17"/>
  <c r="S3076" i="17"/>
  <c r="V3068" i="17"/>
  <c r="T3068" i="17" s="1"/>
  <c r="U3069" i="17" s="1"/>
  <c r="AD3069" i="17" l="1"/>
  <c r="AE3069" i="17"/>
  <c r="AC3069" i="17" s="1"/>
  <c r="Y3069" i="17"/>
  <c r="W3069" i="17" s="1"/>
  <c r="X3069" i="17"/>
  <c r="AB3069" i="17"/>
  <c r="Z3069" i="17" s="1"/>
  <c r="AA3069" i="17"/>
  <c r="AG3069" i="17"/>
  <c r="AH3069" i="17"/>
  <c r="AF3069" i="17" s="1"/>
  <c r="S3077" i="17"/>
  <c r="V3069" i="17"/>
  <c r="T3069" i="17" s="1"/>
  <c r="AG3070" i="17" l="1"/>
  <c r="AH3070" i="17"/>
  <c r="AF3070" i="17" s="1"/>
  <c r="AB3070" i="17"/>
  <c r="Z3070" i="17" s="1"/>
  <c r="AA3070" i="17"/>
  <c r="X3070" i="17"/>
  <c r="Y3070" i="17"/>
  <c r="W3070" i="17" s="1"/>
  <c r="AD3070" i="17"/>
  <c r="AE3070" i="17"/>
  <c r="AC3070" i="17" s="1"/>
  <c r="S3078" i="17"/>
  <c r="U3070" i="17"/>
  <c r="V3070" i="17"/>
  <c r="T3070" i="17" s="1"/>
  <c r="U3071" i="17" s="1"/>
  <c r="AD3071" i="17" l="1"/>
  <c r="AE3071" i="17"/>
  <c r="AC3071" i="17" s="1"/>
  <c r="Y3071" i="17"/>
  <c r="W3071" i="17" s="1"/>
  <c r="X3071" i="17"/>
  <c r="AB3071" i="17"/>
  <c r="Z3071" i="17" s="1"/>
  <c r="AA3071" i="17"/>
  <c r="AH3071" i="17"/>
  <c r="AF3071" i="17" s="1"/>
  <c r="AG3071" i="17"/>
  <c r="S3079" i="17"/>
  <c r="V3071" i="17"/>
  <c r="T3071" i="17" s="1"/>
  <c r="U3072" i="17" s="1"/>
  <c r="AG3072" i="17" l="1"/>
  <c r="AH3072" i="17"/>
  <c r="AF3072" i="17" s="1"/>
  <c r="AA3072" i="17"/>
  <c r="AB3072" i="17"/>
  <c r="Z3072" i="17" s="1"/>
  <c r="Y3072" i="17"/>
  <c r="W3072" i="17" s="1"/>
  <c r="X3072" i="17"/>
  <c r="AE3072" i="17"/>
  <c r="AC3072" i="17" s="1"/>
  <c r="AD3072" i="17"/>
  <c r="S3080" i="17"/>
  <c r="V3072" i="17"/>
  <c r="T3072" i="17" s="1"/>
  <c r="U3073" i="17" s="1"/>
  <c r="AE3073" i="17" l="1"/>
  <c r="AC3073" i="17" s="1"/>
  <c r="AD3073" i="17"/>
  <c r="Y3073" i="17"/>
  <c r="W3073" i="17" s="1"/>
  <c r="X3073" i="17"/>
  <c r="AB3073" i="17"/>
  <c r="Z3073" i="17" s="1"/>
  <c r="AA3073" i="17"/>
  <c r="AH3073" i="17"/>
  <c r="AF3073" i="17" s="1"/>
  <c r="AG3073" i="17"/>
  <c r="S3081" i="17"/>
  <c r="V3073" i="17"/>
  <c r="T3073" i="17" s="1"/>
  <c r="U3074" i="17" s="1"/>
  <c r="AH3074" i="17" l="1"/>
  <c r="AF3074" i="17" s="1"/>
  <c r="AG3074" i="17"/>
  <c r="AA3074" i="17"/>
  <c r="AB3074" i="17"/>
  <c r="Z3074" i="17" s="1"/>
  <c r="Y3074" i="17"/>
  <c r="W3074" i="17" s="1"/>
  <c r="X3074" i="17"/>
  <c r="AE3074" i="17"/>
  <c r="AC3074" i="17" s="1"/>
  <c r="AD3074" i="17"/>
  <c r="S3082" i="17"/>
  <c r="V3074" i="17"/>
  <c r="T3074" i="17" s="1"/>
  <c r="U3075" i="17" s="1"/>
  <c r="AE3075" i="17" l="1"/>
  <c r="AC3075" i="17" s="1"/>
  <c r="AD3075" i="17"/>
  <c r="Y3075" i="17"/>
  <c r="W3075" i="17" s="1"/>
  <c r="X3075" i="17"/>
  <c r="AB3075" i="17"/>
  <c r="Z3075" i="17" s="1"/>
  <c r="AA3075" i="17"/>
  <c r="AH3075" i="17"/>
  <c r="AF3075" i="17" s="1"/>
  <c r="AG3075" i="17"/>
  <c r="S3083" i="17"/>
  <c r="V3075" i="17"/>
  <c r="T3075" i="17" s="1"/>
  <c r="U3076" i="17" s="1"/>
  <c r="AH3076" i="17" l="1"/>
  <c r="AF3076" i="17" s="1"/>
  <c r="AG3076" i="17"/>
  <c r="AA3076" i="17"/>
  <c r="AB3076" i="17"/>
  <c r="Z3076" i="17" s="1"/>
  <c r="Y3076" i="17"/>
  <c r="W3076" i="17" s="1"/>
  <c r="X3076" i="17"/>
  <c r="AE3076" i="17"/>
  <c r="AC3076" i="17" s="1"/>
  <c r="AD3076" i="17"/>
  <c r="S3084" i="17"/>
  <c r="V3076" i="17"/>
  <c r="T3076" i="17" s="1"/>
  <c r="U3077" i="17" s="1"/>
  <c r="AE3077" i="17" l="1"/>
  <c r="AC3077" i="17" s="1"/>
  <c r="AD3077" i="17"/>
  <c r="Y3077" i="17"/>
  <c r="W3077" i="17" s="1"/>
  <c r="X3077" i="17"/>
  <c r="AB3077" i="17"/>
  <c r="Z3077" i="17" s="1"/>
  <c r="AA3077" i="17"/>
  <c r="AH3077" i="17"/>
  <c r="AF3077" i="17" s="1"/>
  <c r="AG3077" i="17"/>
  <c r="S3085" i="17"/>
  <c r="V3077" i="17"/>
  <c r="T3077" i="17" s="1"/>
  <c r="U3078" i="17" s="1"/>
  <c r="AG3078" i="17" l="1"/>
  <c r="AH3078" i="17"/>
  <c r="AF3078" i="17" s="1"/>
  <c r="AA3078" i="17"/>
  <c r="AB3078" i="17"/>
  <c r="Z3078" i="17" s="1"/>
  <c r="Y3078" i="17"/>
  <c r="W3078" i="17" s="1"/>
  <c r="X3078" i="17"/>
  <c r="AD3078" i="17"/>
  <c r="AE3078" i="17"/>
  <c r="AC3078" i="17" s="1"/>
  <c r="S3086" i="17"/>
  <c r="V3078" i="17"/>
  <c r="T3078" i="17" s="1"/>
  <c r="U3079" i="17" s="1"/>
  <c r="AE3079" i="17" l="1"/>
  <c r="AC3079" i="17" s="1"/>
  <c r="AD3079" i="17"/>
  <c r="Y3079" i="17"/>
  <c r="W3079" i="17" s="1"/>
  <c r="X3079" i="17"/>
  <c r="AB3079" i="17"/>
  <c r="Z3079" i="17" s="1"/>
  <c r="AA3079" i="17"/>
  <c r="AG3079" i="17"/>
  <c r="AH3079" i="17"/>
  <c r="AF3079" i="17" s="1"/>
  <c r="S3087" i="17"/>
  <c r="V3079" i="17"/>
  <c r="T3079" i="17" s="1"/>
  <c r="U3080" i="17" s="1"/>
  <c r="AG3080" i="17" l="1"/>
  <c r="AH3080" i="17"/>
  <c r="AF3080" i="17" s="1"/>
  <c r="Y3080" i="17"/>
  <c r="W3080" i="17" s="1"/>
  <c r="X3080" i="17"/>
  <c r="AA3080" i="17"/>
  <c r="AB3080" i="17"/>
  <c r="Z3080" i="17" s="1"/>
  <c r="AE3080" i="17"/>
  <c r="AC3080" i="17" s="1"/>
  <c r="AD3080" i="17"/>
  <c r="S3088" i="17"/>
  <c r="V3080" i="17"/>
  <c r="T3080" i="17" s="1"/>
  <c r="U3081" i="17" s="1"/>
  <c r="AE3081" i="17" l="1"/>
  <c r="AC3081" i="17" s="1"/>
  <c r="AD3081" i="17"/>
  <c r="AA3081" i="17"/>
  <c r="AB3081" i="17"/>
  <c r="Z3081" i="17" s="1"/>
  <c r="Y3081" i="17"/>
  <c r="W3081" i="17" s="1"/>
  <c r="X3081" i="17"/>
  <c r="AH3081" i="17"/>
  <c r="AF3081" i="17" s="1"/>
  <c r="AG3081" i="17"/>
  <c r="S3089" i="17"/>
  <c r="V3081" i="17"/>
  <c r="T3081" i="17" s="1"/>
  <c r="U3082" i="17" s="1"/>
  <c r="AG3082" i="17" l="1"/>
  <c r="AH3082" i="17"/>
  <c r="AF3082" i="17" s="1"/>
  <c r="X3082" i="17"/>
  <c r="Y3082" i="17"/>
  <c r="W3082" i="17" s="1"/>
  <c r="AB3082" i="17"/>
  <c r="Z3082" i="17" s="1"/>
  <c r="AA3082" i="17"/>
  <c r="AD3082" i="17"/>
  <c r="AE3082" i="17"/>
  <c r="AC3082" i="17" s="1"/>
  <c r="S3090" i="17"/>
  <c r="V3082" i="17"/>
  <c r="T3082" i="17" s="1"/>
  <c r="U3083" i="17" s="1"/>
  <c r="AE3083" i="17" l="1"/>
  <c r="AC3083" i="17" s="1"/>
  <c r="AD3083" i="17"/>
  <c r="AB3083" i="17"/>
  <c r="Z3083" i="17" s="1"/>
  <c r="AA3083" i="17"/>
  <c r="Y3083" i="17"/>
  <c r="W3083" i="17" s="1"/>
  <c r="X3083" i="17"/>
  <c r="AH3083" i="17"/>
  <c r="AF3083" i="17" s="1"/>
  <c r="AG3083" i="17"/>
  <c r="S3091" i="17"/>
  <c r="V3083" i="17"/>
  <c r="T3083" i="17" s="1"/>
  <c r="U3084" i="17" s="1"/>
  <c r="AG3084" i="17" l="1"/>
  <c r="AH3084" i="17"/>
  <c r="AF3084" i="17" s="1"/>
  <c r="X3084" i="17"/>
  <c r="Y3084" i="17"/>
  <c r="W3084" i="17" s="1"/>
  <c r="AB3084" i="17"/>
  <c r="Z3084" i="17" s="1"/>
  <c r="AA3084" i="17"/>
  <c r="AE3084" i="17"/>
  <c r="AC3084" i="17" s="1"/>
  <c r="AD3084" i="17"/>
  <c r="S3092" i="17"/>
  <c r="V3084" i="17"/>
  <c r="T3084" i="17" s="1"/>
  <c r="U3085" i="17" s="1"/>
  <c r="AB3085" i="17" l="1"/>
  <c r="Z3085" i="17" s="1"/>
  <c r="AA3085" i="17"/>
  <c r="AE3085" i="17"/>
  <c r="AC3085" i="17" s="1"/>
  <c r="AD3085" i="17"/>
  <c r="Y3085" i="17"/>
  <c r="W3085" i="17" s="1"/>
  <c r="X3085" i="17"/>
  <c r="AH3085" i="17"/>
  <c r="AF3085" i="17" s="1"/>
  <c r="AG3085" i="17"/>
  <c r="S3093" i="17"/>
  <c r="V3085" i="17"/>
  <c r="T3085" i="17" s="1"/>
  <c r="U3086" i="17" s="1"/>
  <c r="AG3086" i="17" l="1"/>
  <c r="AH3086" i="17"/>
  <c r="AF3086" i="17" s="1"/>
  <c r="X3086" i="17"/>
  <c r="Y3086" i="17"/>
  <c r="W3086" i="17" s="1"/>
  <c r="AD3086" i="17"/>
  <c r="AE3086" i="17"/>
  <c r="AC3086" i="17" s="1"/>
  <c r="AB3086" i="17"/>
  <c r="Z3086" i="17" s="1"/>
  <c r="AA3086" i="17"/>
  <c r="S3094" i="17"/>
  <c r="V3086" i="17"/>
  <c r="T3086" i="17" s="1"/>
  <c r="U3087" i="17" s="1"/>
  <c r="AB3087" i="17" l="1"/>
  <c r="Z3087" i="17" s="1"/>
  <c r="AA3087" i="17"/>
  <c r="AD3087" i="17"/>
  <c r="AE3087" i="17"/>
  <c r="AC3087" i="17" s="1"/>
  <c r="Y3087" i="17"/>
  <c r="W3087" i="17" s="1"/>
  <c r="X3087" i="17"/>
  <c r="AH3087" i="17"/>
  <c r="AF3087" i="17" s="1"/>
  <c r="AG3087" i="17"/>
  <c r="S3095" i="17"/>
  <c r="V3087" i="17"/>
  <c r="T3087" i="17" s="1"/>
  <c r="U3088" i="17" s="1"/>
  <c r="AH3088" i="17" l="1"/>
  <c r="AF3088" i="17" s="1"/>
  <c r="AG3088" i="17"/>
  <c r="X3088" i="17"/>
  <c r="Y3088" i="17"/>
  <c r="W3088" i="17" s="1"/>
  <c r="AE3088" i="17"/>
  <c r="AC3088" i="17" s="1"/>
  <c r="AD3088" i="17"/>
  <c r="AB3088" i="17"/>
  <c r="Z3088" i="17" s="1"/>
  <c r="AA3088" i="17"/>
  <c r="S3096" i="17"/>
  <c r="V3088" i="17"/>
  <c r="T3088" i="17" s="1"/>
  <c r="U3089" i="17" s="1"/>
  <c r="AB3089" i="17" l="1"/>
  <c r="Z3089" i="17" s="1"/>
  <c r="AA3089" i="17"/>
  <c r="AE3089" i="17"/>
  <c r="AC3089" i="17" s="1"/>
  <c r="AD3089" i="17"/>
  <c r="Y3089" i="17"/>
  <c r="W3089" i="17" s="1"/>
  <c r="X3089" i="17"/>
  <c r="AG3089" i="17"/>
  <c r="AH3089" i="17"/>
  <c r="AF3089" i="17" s="1"/>
  <c r="S3097" i="17"/>
  <c r="V3089" i="17"/>
  <c r="T3089" i="17" s="1"/>
  <c r="U3090" i="17" s="1"/>
  <c r="AG3090" i="17" l="1"/>
  <c r="AH3090" i="17"/>
  <c r="AF3090" i="17" s="1"/>
  <c r="X3090" i="17"/>
  <c r="Y3090" i="17"/>
  <c r="W3090" i="17" s="1"/>
  <c r="AE3090" i="17"/>
  <c r="AC3090" i="17" s="1"/>
  <c r="AD3090" i="17"/>
  <c r="AB3090" i="17"/>
  <c r="Z3090" i="17" s="1"/>
  <c r="AA3090" i="17"/>
  <c r="S3098" i="17"/>
  <c r="V3090" i="17"/>
  <c r="T3090" i="17" s="1"/>
  <c r="U3091" i="17" s="1"/>
  <c r="AB3091" i="17" l="1"/>
  <c r="Z3091" i="17" s="1"/>
  <c r="AA3091" i="17"/>
  <c r="AE3091" i="17"/>
  <c r="AC3091" i="17" s="1"/>
  <c r="AD3091" i="17"/>
  <c r="Y3091" i="17"/>
  <c r="W3091" i="17" s="1"/>
  <c r="X3091" i="17"/>
  <c r="AH3091" i="17"/>
  <c r="AF3091" i="17" s="1"/>
  <c r="AG3091" i="17"/>
  <c r="S3099" i="17"/>
  <c r="V3091" i="17"/>
  <c r="T3091" i="17" s="1"/>
  <c r="U3092" i="17" s="1"/>
  <c r="AG3092" i="17" l="1"/>
  <c r="AH3092" i="17"/>
  <c r="AF3092" i="17" s="1"/>
  <c r="X3092" i="17"/>
  <c r="Y3092" i="17"/>
  <c r="W3092" i="17" s="1"/>
  <c r="AE3092" i="17"/>
  <c r="AC3092" i="17" s="1"/>
  <c r="AD3092" i="17"/>
  <c r="AA3092" i="17"/>
  <c r="AB3092" i="17"/>
  <c r="Z3092" i="17" s="1"/>
  <c r="S3100" i="17"/>
  <c r="V3092" i="17"/>
  <c r="T3092" i="17" s="1"/>
  <c r="U3093" i="17" s="1"/>
  <c r="AB3093" i="17" l="1"/>
  <c r="Z3093" i="17" s="1"/>
  <c r="AA3093" i="17"/>
  <c r="AE3093" i="17"/>
  <c r="AC3093" i="17" s="1"/>
  <c r="AD3093" i="17"/>
  <c r="Y3093" i="17"/>
  <c r="W3093" i="17" s="1"/>
  <c r="X3093" i="17"/>
  <c r="AG3093" i="17"/>
  <c r="AH3093" i="17"/>
  <c r="AF3093" i="17" s="1"/>
  <c r="S3101" i="17"/>
  <c r="V3093" i="17"/>
  <c r="T3093" i="17" s="1"/>
  <c r="U3094" i="17" s="1"/>
  <c r="AH3094" i="17" l="1"/>
  <c r="AF3094" i="17" s="1"/>
  <c r="AG3094" i="17"/>
  <c r="X3094" i="17"/>
  <c r="Y3094" i="17"/>
  <c r="W3094" i="17" s="1"/>
  <c r="AE3094" i="17"/>
  <c r="AC3094" i="17" s="1"/>
  <c r="AD3094" i="17"/>
  <c r="AA3094" i="17"/>
  <c r="AB3094" i="17"/>
  <c r="Z3094" i="17" s="1"/>
  <c r="S3102" i="17"/>
  <c r="V3094" i="17"/>
  <c r="T3094" i="17" s="1"/>
  <c r="U3095" i="17" s="1"/>
  <c r="AB3095" i="17" l="1"/>
  <c r="Z3095" i="17" s="1"/>
  <c r="AA3095" i="17"/>
  <c r="AE3095" i="17"/>
  <c r="AC3095" i="17" s="1"/>
  <c r="AD3095" i="17"/>
  <c r="Y3095" i="17"/>
  <c r="W3095" i="17" s="1"/>
  <c r="X3095" i="17"/>
  <c r="AG3095" i="17"/>
  <c r="AH3095" i="17"/>
  <c r="AF3095" i="17" s="1"/>
  <c r="S3103" i="17"/>
  <c r="V3095" i="17"/>
  <c r="T3095" i="17" s="1"/>
  <c r="U3096" i="17" s="1"/>
  <c r="AG3096" i="17" l="1"/>
  <c r="AH3096" i="17"/>
  <c r="AF3096" i="17" s="1"/>
  <c r="Y3096" i="17"/>
  <c r="W3096" i="17" s="1"/>
  <c r="X3096" i="17"/>
  <c r="AD3096" i="17"/>
  <c r="AE3096" i="17"/>
  <c r="AC3096" i="17" s="1"/>
  <c r="AA3096" i="17"/>
  <c r="AB3096" i="17"/>
  <c r="Z3096" i="17" s="1"/>
  <c r="S3104" i="17"/>
  <c r="V3096" i="17"/>
  <c r="T3096" i="17" s="1"/>
  <c r="U3097" i="17" s="1"/>
  <c r="AB3097" i="17" l="1"/>
  <c r="Z3097" i="17" s="1"/>
  <c r="AA3097" i="17"/>
  <c r="AE3097" i="17"/>
  <c r="AC3097" i="17" s="1"/>
  <c r="AD3097" i="17"/>
  <c r="Y3097" i="17"/>
  <c r="W3097" i="17" s="1"/>
  <c r="X3097" i="17"/>
  <c r="AG3097" i="17"/>
  <c r="AH3097" i="17"/>
  <c r="AF3097" i="17" s="1"/>
  <c r="S3105" i="17"/>
  <c r="V3097" i="17"/>
  <c r="T3097" i="17" s="1"/>
  <c r="U3098" i="17" s="1"/>
  <c r="AH3098" i="17" l="1"/>
  <c r="AF3098" i="17" s="1"/>
  <c r="AG3098" i="17"/>
  <c r="Y3098" i="17"/>
  <c r="W3098" i="17" s="1"/>
  <c r="X3098" i="17"/>
  <c r="AE3098" i="17"/>
  <c r="AC3098" i="17" s="1"/>
  <c r="AD3098" i="17"/>
  <c r="AA3098" i="17"/>
  <c r="AB3098" i="17"/>
  <c r="Z3098" i="17" s="1"/>
  <c r="S3106" i="17"/>
  <c r="V3098" i="17"/>
  <c r="T3098" i="17" s="1"/>
  <c r="U3099" i="17" s="1"/>
  <c r="AB3099" i="17" l="1"/>
  <c r="Z3099" i="17" s="1"/>
  <c r="AA3099" i="17"/>
  <c r="AE3099" i="17"/>
  <c r="AC3099" i="17" s="1"/>
  <c r="AD3099" i="17"/>
  <c r="Y3099" i="17"/>
  <c r="W3099" i="17" s="1"/>
  <c r="X3099" i="17"/>
  <c r="AG3099" i="17"/>
  <c r="AH3099" i="17"/>
  <c r="AF3099" i="17" s="1"/>
  <c r="S3107" i="17"/>
  <c r="V3099" i="17"/>
  <c r="T3099" i="17" s="1"/>
  <c r="U3100" i="17" s="1"/>
  <c r="AG3100" i="17" l="1"/>
  <c r="AH3100" i="17"/>
  <c r="AF3100" i="17" s="1"/>
  <c r="X3100" i="17"/>
  <c r="Y3100" i="17"/>
  <c r="W3100" i="17" s="1"/>
  <c r="AE3100" i="17"/>
  <c r="AC3100" i="17" s="1"/>
  <c r="AD3100" i="17"/>
  <c r="AB3100" i="17"/>
  <c r="Z3100" i="17" s="1"/>
  <c r="AA3100" i="17"/>
  <c r="S3108" i="17"/>
  <c r="V3100" i="17"/>
  <c r="T3100" i="17" s="1"/>
  <c r="U3101" i="17" s="1"/>
  <c r="AB3101" i="17" l="1"/>
  <c r="Z3101" i="17" s="1"/>
  <c r="AA3101" i="17"/>
  <c r="AD3101" i="17"/>
  <c r="AE3101" i="17"/>
  <c r="AC3101" i="17" s="1"/>
  <c r="Y3101" i="17"/>
  <c r="W3101" i="17" s="1"/>
  <c r="X3101" i="17"/>
  <c r="AH3101" i="17"/>
  <c r="AF3101" i="17" s="1"/>
  <c r="AG3101" i="17"/>
  <c r="S3109" i="17"/>
  <c r="V3101" i="17"/>
  <c r="T3101" i="17" s="1"/>
  <c r="U3102" i="17" s="1"/>
  <c r="AG3102" i="17" l="1"/>
  <c r="AH3102" i="17"/>
  <c r="AF3102" i="17" s="1"/>
  <c r="X3102" i="17"/>
  <c r="Y3102" i="17"/>
  <c r="W3102" i="17" s="1"/>
  <c r="AE3102" i="17"/>
  <c r="AC3102" i="17" s="1"/>
  <c r="AD3102" i="17"/>
  <c r="AB3102" i="17"/>
  <c r="Z3102" i="17" s="1"/>
  <c r="AA3102" i="17"/>
  <c r="S3110" i="17"/>
  <c r="V3102" i="17"/>
  <c r="T3102" i="17" s="1"/>
  <c r="U3103" i="17" s="1"/>
  <c r="AB3103" i="17" l="1"/>
  <c r="Z3103" i="17" s="1"/>
  <c r="AA3103" i="17"/>
  <c r="AD3103" i="17"/>
  <c r="AE3103" i="17"/>
  <c r="AC3103" i="17" s="1"/>
  <c r="Y3103" i="17"/>
  <c r="W3103" i="17" s="1"/>
  <c r="X3103" i="17"/>
  <c r="AH3103" i="17"/>
  <c r="AF3103" i="17" s="1"/>
  <c r="AG3103" i="17"/>
  <c r="S3111" i="17"/>
  <c r="V3103" i="17"/>
  <c r="T3103" i="17" s="1"/>
  <c r="U3104" i="17" s="1"/>
  <c r="AH3104" i="17" l="1"/>
  <c r="AF3104" i="17" s="1"/>
  <c r="AG3104" i="17"/>
  <c r="X3104" i="17"/>
  <c r="Y3104" i="17"/>
  <c r="W3104" i="17" s="1"/>
  <c r="AD3104" i="17"/>
  <c r="AE3104" i="17"/>
  <c r="AC3104" i="17" s="1"/>
  <c r="AB3104" i="17"/>
  <c r="Z3104" i="17" s="1"/>
  <c r="AA3104" i="17"/>
  <c r="S3112" i="17"/>
  <c r="V3104" i="17"/>
  <c r="T3104" i="17" s="1"/>
  <c r="U3105" i="17" s="1"/>
  <c r="AB3105" i="17" l="1"/>
  <c r="Z3105" i="17" s="1"/>
  <c r="AA3105" i="17"/>
  <c r="AD3105" i="17"/>
  <c r="AE3105" i="17"/>
  <c r="AC3105" i="17" s="1"/>
  <c r="Y3105" i="17"/>
  <c r="W3105" i="17" s="1"/>
  <c r="X3105" i="17"/>
  <c r="AH3105" i="17"/>
  <c r="AF3105" i="17" s="1"/>
  <c r="AG3105" i="17"/>
  <c r="S3113" i="17"/>
  <c r="V3105" i="17"/>
  <c r="T3105" i="17" s="1"/>
  <c r="U3106" i="17" s="1"/>
  <c r="AG3106" i="17" l="1"/>
  <c r="AH3106" i="17"/>
  <c r="AF3106" i="17" s="1"/>
  <c r="Y3106" i="17"/>
  <c r="W3106" i="17" s="1"/>
  <c r="X3106" i="17"/>
  <c r="AE3106" i="17"/>
  <c r="AC3106" i="17" s="1"/>
  <c r="AD3106" i="17"/>
  <c r="AA3106" i="17"/>
  <c r="AB3106" i="17"/>
  <c r="Z3106" i="17" s="1"/>
  <c r="S3114" i="17"/>
  <c r="V3106" i="17"/>
  <c r="T3106" i="17" s="1"/>
  <c r="U3107" i="17" s="1"/>
  <c r="AB3107" i="17" l="1"/>
  <c r="Z3107" i="17" s="1"/>
  <c r="AA3107" i="17"/>
  <c r="AD3107" i="17"/>
  <c r="AE3107" i="17"/>
  <c r="AC3107" i="17" s="1"/>
  <c r="Y3107" i="17"/>
  <c r="W3107" i="17" s="1"/>
  <c r="X3107" i="17"/>
  <c r="AH3107" i="17"/>
  <c r="AF3107" i="17" s="1"/>
  <c r="AG3107" i="17"/>
  <c r="S3115" i="17"/>
  <c r="V3107" i="17"/>
  <c r="T3107" i="17" s="1"/>
  <c r="U3108" i="17" s="1"/>
  <c r="AH3108" i="17" l="1"/>
  <c r="AF3108" i="17" s="1"/>
  <c r="AG3108" i="17"/>
  <c r="Y3108" i="17"/>
  <c r="W3108" i="17" s="1"/>
  <c r="X3108" i="17"/>
  <c r="AE3108" i="17"/>
  <c r="AC3108" i="17" s="1"/>
  <c r="AD3108" i="17"/>
  <c r="AA3108" i="17"/>
  <c r="AB3108" i="17"/>
  <c r="Z3108" i="17" s="1"/>
  <c r="S3116" i="17"/>
  <c r="V3108" i="17"/>
  <c r="T3108" i="17" s="1"/>
  <c r="U3109" i="17" s="1"/>
  <c r="AB3109" i="17" l="1"/>
  <c r="Z3109" i="17" s="1"/>
  <c r="AA3109" i="17"/>
  <c r="AD3109" i="17"/>
  <c r="AE3109" i="17"/>
  <c r="AC3109" i="17" s="1"/>
  <c r="Y3109" i="17"/>
  <c r="W3109" i="17" s="1"/>
  <c r="X3109" i="17"/>
  <c r="AH3109" i="17"/>
  <c r="AF3109" i="17" s="1"/>
  <c r="AG3109" i="17"/>
  <c r="S3117" i="17"/>
  <c r="V3109" i="17"/>
  <c r="T3109" i="17" s="1"/>
  <c r="U3110" i="17" s="1"/>
  <c r="AG3110" i="17" l="1"/>
  <c r="AH3110" i="17"/>
  <c r="AF3110" i="17" s="1"/>
  <c r="Y3110" i="17"/>
  <c r="W3110" i="17" s="1"/>
  <c r="X3110" i="17"/>
  <c r="AE3110" i="17"/>
  <c r="AC3110" i="17" s="1"/>
  <c r="AD3110" i="17"/>
  <c r="AA3110" i="17"/>
  <c r="AB3110" i="17"/>
  <c r="Z3110" i="17" s="1"/>
  <c r="S3118" i="17"/>
  <c r="V3110" i="17"/>
  <c r="T3110" i="17" s="1"/>
  <c r="U3111" i="17" s="1"/>
  <c r="AB3111" i="17" l="1"/>
  <c r="Z3111" i="17" s="1"/>
  <c r="AA3111" i="17"/>
  <c r="AE3111" i="17"/>
  <c r="AC3111" i="17" s="1"/>
  <c r="AD3111" i="17"/>
  <c r="Y3111" i="17"/>
  <c r="W3111" i="17" s="1"/>
  <c r="X3111" i="17"/>
  <c r="AG3111" i="17"/>
  <c r="AH3111" i="17"/>
  <c r="AF3111" i="17" s="1"/>
  <c r="S3119" i="17"/>
  <c r="V3111" i="17"/>
  <c r="T3111" i="17" s="1"/>
  <c r="U3112" i="17" s="1"/>
  <c r="AH3112" i="17" l="1"/>
  <c r="AF3112" i="17" s="1"/>
  <c r="AG3112" i="17"/>
  <c r="Y3112" i="17"/>
  <c r="W3112" i="17" s="1"/>
  <c r="X3112" i="17"/>
  <c r="AE3112" i="17"/>
  <c r="AC3112" i="17" s="1"/>
  <c r="AD3112" i="17"/>
  <c r="AA3112" i="17"/>
  <c r="AB3112" i="17"/>
  <c r="Z3112" i="17" s="1"/>
  <c r="S3120" i="17"/>
  <c r="V3112" i="17"/>
  <c r="T3112" i="17" s="1"/>
  <c r="U3113" i="17" s="1"/>
  <c r="AB3113" i="17" l="1"/>
  <c r="Z3113" i="17" s="1"/>
  <c r="AA3113" i="17"/>
  <c r="AD3113" i="17"/>
  <c r="AE3113" i="17"/>
  <c r="AC3113" i="17" s="1"/>
  <c r="Y3113" i="17"/>
  <c r="W3113" i="17" s="1"/>
  <c r="X3113" i="17"/>
  <c r="AH3113" i="17"/>
  <c r="AF3113" i="17" s="1"/>
  <c r="AG3113" i="17"/>
  <c r="S3121" i="17"/>
  <c r="V3113" i="17"/>
  <c r="T3113" i="17" s="1"/>
  <c r="U3114" i="17" s="1"/>
  <c r="AG3114" i="17" l="1"/>
  <c r="AH3114" i="17"/>
  <c r="AF3114" i="17" s="1"/>
  <c r="Y3114" i="17"/>
  <c r="W3114" i="17" s="1"/>
  <c r="X3114" i="17"/>
  <c r="AE3114" i="17"/>
  <c r="AC3114" i="17" s="1"/>
  <c r="AD3114" i="17"/>
  <c r="AA3114" i="17"/>
  <c r="AB3114" i="17"/>
  <c r="Z3114" i="17" s="1"/>
  <c r="S3122" i="17"/>
  <c r="V3114" i="17"/>
  <c r="T3114" i="17" s="1"/>
  <c r="U3115" i="17" s="1"/>
  <c r="AB3115" i="17" l="1"/>
  <c r="Z3115" i="17" s="1"/>
  <c r="AA3115" i="17"/>
  <c r="AD3115" i="17"/>
  <c r="AE3115" i="17"/>
  <c r="AC3115" i="17" s="1"/>
  <c r="Y3115" i="17"/>
  <c r="W3115" i="17" s="1"/>
  <c r="X3115" i="17"/>
  <c r="AH3115" i="17"/>
  <c r="AF3115" i="17" s="1"/>
  <c r="AG3115" i="17"/>
  <c r="S3123" i="17"/>
  <c r="V3115" i="17"/>
  <c r="T3115" i="17" s="1"/>
  <c r="U3116" i="17" s="1"/>
  <c r="AH3116" i="17" l="1"/>
  <c r="AF3116" i="17" s="1"/>
  <c r="AG3116" i="17"/>
  <c r="Y3116" i="17"/>
  <c r="W3116" i="17" s="1"/>
  <c r="X3116" i="17"/>
  <c r="AE3116" i="17"/>
  <c r="AC3116" i="17" s="1"/>
  <c r="AD3116" i="17"/>
  <c r="AA3116" i="17"/>
  <c r="AB3116" i="17"/>
  <c r="Z3116" i="17" s="1"/>
  <c r="S3124" i="17"/>
  <c r="V3116" i="17"/>
  <c r="T3116" i="17" s="1"/>
  <c r="AB3117" i="17" l="1"/>
  <c r="Z3117" i="17" s="1"/>
  <c r="AA3117" i="17"/>
  <c r="AE3117" i="17"/>
  <c r="AC3117" i="17" s="1"/>
  <c r="AD3117" i="17"/>
  <c r="Y3117" i="17"/>
  <c r="W3117" i="17" s="1"/>
  <c r="X3117" i="17"/>
  <c r="AG3117" i="17"/>
  <c r="AH3117" i="17"/>
  <c r="AF3117" i="17" s="1"/>
  <c r="S3125" i="17"/>
  <c r="U3117" i="17"/>
  <c r="V3117" i="17"/>
  <c r="T3117" i="17" s="1"/>
  <c r="U3118" i="17" s="1"/>
  <c r="AG3118" i="17" l="1"/>
  <c r="AH3118" i="17"/>
  <c r="AF3118" i="17" s="1"/>
  <c r="Y3118" i="17"/>
  <c r="W3118" i="17" s="1"/>
  <c r="X3118" i="17"/>
  <c r="AE3118" i="17"/>
  <c r="AC3118" i="17" s="1"/>
  <c r="AD3118" i="17"/>
  <c r="AA3118" i="17"/>
  <c r="AB3118" i="17"/>
  <c r="Z3118" i="17" s="1"/>
  <c r="S3126" i="17"/>
  <c r="V3118" i="17"/>
  <c r="T3118" i="17" s="1"/>
  <c r="U3119" i="17" s="1"/>
  <c r="AB3119" i="17" l="1"/>
  <c r="Z3119" i="17" s="1"/>
  <c r="AA3119" i="17"/>
  <c r="AE3119" i="17"/>
  <c r="AC3119" i="17" s="1"/>
  <c r="AD3119" i="17"/>
  <c r="Y3119" i="17"/>
  <c r="W3119" i="17" s="1"/>
  <c r="X3119" i="17"/>
  <c r="AH3119" i="17"/>
  <c r="AF3119" i="17" s="1"/>
  <c r="AG3119" i="17"/>
  <c r="S3127" i="17"/>
  <c r="V3119" i="17"/>
  <c r="T3119" i="17" s="1"/>
  <c r="U3120" i="17" s="1"/>
  <c r="AG3120" i="17" l="1"/>
  <c r="AH3120" i="17"/>
  <c r="AF3120" i="17" s="1"/>
  <c r="Y3120" i="17"/>
  <c r="W3120" i="17" s="1"/>
  <c r="X3120" i="17"/>
  <c r="AE3120" i="17"/>
  <c r="AC3120" i="17" s="1"/>
  <c r="AD3120" i="17"/>
  <c r="AA3120" i="17"/>
  <c r="AB3120" i="17"/>
  <c r="Z3120" i="17" s="1"/>
  <c r="S3128" i="17"/>
  <c r="V3120" i="17"/>
  <c r="T3120" i="17" s="1"/>
  <c r="U3121" i="17" s="1"/>
  <c r="AB3121" i="17" l="1"/>
  <c r="Z3121" i="17" s="1"/>
  <c r="AA3121" i="17"/>
  <c r="AE3121" i="17"/>
  <c r="AC3121" i="17" s="1"/>
  <c r="AD3121" i="17"/>
  <c r="Y3121" i="17"/>
  <c r="W3121" i="17" s="1"/>
  <c r="X3121" i="17"/>
  <c r="AH3121" i="17"/>
  <c r="AF3121" i="17" s="1"/>
  <c r="AG3121" i="17"/>
  <c r="S3129" i="17"/>
  <c r="V3121" i="17"/>
  <c r="T3121" i="17" s="1"/>
  <c r="U3122" i="17" s="1"/>
  <c r="AG3122" i="17" l="1"/>
  <c r="AH3122" i="17"/>
  <c r="AF3122" i="17" s="1"/>
  <c r="Y3122" i="17"/>
  <c r="W3122" i="17" s="1"/>
  <c r="X3122" i="17"/>
  <c r="AE3122" i="17"/>
  <c r="AC3122" i="17" s="1"/>
  <c r="AD3122" i="17"/>
  <c r="AA3122" i="17"/>
  <c r="AB3122" i="17"/>
  <c r="Z3122" i="17" s="1"/>
  <c r="S3130" i="17"/>
  <c r="V3122" i="17"/>
  <c r="T3122" i="17" s="1"/>
  <c r="U3123" i="17" s="1"/>
  <c r="AB3123" i="17" l="1"/>
  <c r="Z3123" i="17" s="1"/>
  <c r="AA3123" i="17"/>
  <c r="AD3123" i="17"/>
  <c r="AE3123" i="17"/>
  <c r="AC3123" i="17" s="1"/>
  <c r="Y3123" i="17"/>
  <c r="W3123" i="17" s="1"/>
  <c r="X3123" i="17"/>
  <c r="AH3123" i="17"/>
  <c r="AF3123" i="17" s="1"/>
  <c r="AG3123" i="17"/>
  <c r="S3131" i="17"/>
  <c r="V3123" i="17"/>
  <c r="T3123" i="17" s="1"/>
  <c r="U3124" i="17" s="1"/>
  <c r="AG3124" i="17" l="1"/>
  <c r="AH3124" i="17"/>
  <c r="AF3124" i="17" s="1"/>
  <c r="Y3124" i="17"/>
  <c r="W3124" i="17" s="1"/>
  <c r="X3124" i="17"/>
  <c r="AE3124" i="17"/>
  <c r="AC3124" i="17" s="1"/>
  <c r="AD3124" i="17"/>
  <c r="AA3124" i="17"/>
  <c r="AB3124" i="17"/>
  <c r="Z3124" i="17" s="1"/>
  <c r="S3132" i="17"/>
  <c r="V3124" i="17"/>
  <c r="T3124" i="17" s="1"/>
  <c r="U3125" i="17" s="1"/>
  <c r="AB3125" i="17" l="1"/>
  <c r="Z3125" i="17" s="1"/>
  <c r="AA3125" i="17"/>
  <c r="AE3125" i="17"/>
  <c r="AC3125" i="17" s="1"/>
  <c r="AD3125" i="17"/>
  <c r="Y3125" i="17"/>
  <c r="W3125" i="17" s="1"/>
  <c r="X3125" i="17"/>
  <c r="AG3125" i="17"/>
  <c r="AH3125" i="17"/>
  <c r="AF3125" i="17" s="1"/>
  <c r="S3133" i="17"/>
  <c r="V3125" i="17"/>
  <c r="T3125" i="17" s="1"/>
  <c r="AH3126" i="17" l="1"/>
  <c r="AF3126" i="17" s="1"/>
  <c r="AG3126" i="17"/>
  <c r="Y3126" i="17"/>
  <c r="W3126" i="17" s="1"/>
  <c r="X3126" i="17"/>
  <c r="AE3126" i="17"/>
  <c r="AC3126" i="17" s="1"/>
  <c r="AD3126" i="17"/>
  <c r="AA3126" i="17"/>
  <c r="AB3126" i="17"/>
  <c r="Z3126" i="17" s="1"/>
  <c r="S3134" i="17"/>
  <c r="U3126" i="17"/>
  <c r="S3135" i="17" s="1"/>
  <c r="V3126" i="17"/>
  <c r="T3126" i="17" s="1"/>
  <c r="AB3127" i="17" l="1"/>
  <c r="Z3127" i="17" s="1"/>
  <c r="AA3127" i="17"/>
  <c r="AE3127" i="17"/>
  <c r="AC3127" i="17" s="1"/>
  <c r="AD3127" i="17"/>
  <c r="Y3127" i="17"/>
  <c r="W3127" i="17" s="1"/>
  <c r="X3127" i="17"/>
  <c r="AH3127" i="17"/>
  <c r="AF3127" i="17" s="1"/>
  <c r="AG3127" i="17"/>
  <c r="U3127" i="17"/>
  <c r="S3136" i="17" s="1"/>
  <c r="V3127" i="17"/>
  <c r="T3127" i="17" s="1"/>
  <c r="AG3128" i="17" l="1"/>
  <c r="AH3128" i="17"/>
  <c r="AF3128" i="17" s="1"/>
  <c r="Y3128" i="17"/>
  <c r="W3128" i="17" s="1"/>
  <c r="X3128" i="17"/>
  <c r="AE3128" i="17"/>
  <c r="AC3128" i="17" s="1"/>
  <c r="AD3128" i="17"/>
  <c r="AA3128" i="17"/>
  <c r="AB3128" i="17"/>
  <c r="Z3128" i="17" s="1"/>
  <c r="U3128" i="17"/>
  <c r="S3137" i="17" s="1"/>
  <c r="V3128" i="17"/>
  <c r="T3128" i="17" s="1"/>
  <c r="U3129" i="17" s="1"/>
  <c r="AB3129" i="17" l="1"/>
  <c r="Z3129" i="17" s="1"/>
  <c r="AA3129" i="17"/>
  <c r="AE3129" i="17"/>
  <c r="AC3129" i="17" s="1"/>
  <c r="AD3129" i="17"/>
  <c r="Y3129" i="17"/>
  <c r="W3129" i="17" s="1"/>
  <c r="X3129" i="17"/>
  <c r="AG3129" i="17"/>
  <c r="AH3129" i="17"/>
  <c r="AF3129" i="17" s="1"/>
  <c r="V3129" i="17"/>
  <c r="T3129" i="17" s="1"/>
  <c r="U3130" i="17" s="1"/>
  <c r="AG3130" i="17" l="1"/>
  <c r="AH3130" i="17"/>
  <c r="AF3130" i="17" s="1"/>
  <c r="Y3130" i="17"/>
  <c r="W3130" i="17" s="1"/>
  <c r="X3130" i="17"/>
  <c r="AE3130" i="17"/>
  <c r="AC3130" i="17" s="1"/>
  <c r="AD3130" i="17"/>
  <c r="AB3130" i="17"/>
  <c r="Z3130" i="17" s="1"/>
  <c r="AA3130" i="17"/>
  <c r="S3138" i="17"/>
  <c r="V3130" i="17"/>
  <c r="T3130" i="17" s="1"/>
  <c r="AB3131" i="17" l="1"/>
  <c r="Z3131" i="17" s="1"/>
  <c r="AA3131" i="17"/>
  <c r="AE3131" i="17"/>
  <c r="AC3131" i="17" s="1"/>
  <c r="AD3131" i="17"/>
  <c r="Y3131" i="17"/>
  <c r="W3131" i="17" s="1"/>
  <c r="X3131" i="17"/>
  <c r="AG3131" i="17"/>
  <c r="AH3131" i="17"/>
  <c r="AF3131" i="17" s="1"/>
  <c r="S3139" i="17"/>
  <c r="U3131" i="17"/>
  <c r="S3140" i="17" s="1"/>
  <c r="V3131" i="17"/>
  <c r="T3131" i="17" s="1"/>
  <c r="AH3132" i="17" l="1"/>
  <c r="AF3132" i="17" s="1"/>
  <c r="AG3132" i="17"/>
  <c r="Y3132" i="17"/>
  <c r="W3132" i="17" s="1"/>
  <c r="X3132" i="17"/>
  <c r="AE3132" i="17"/>
  <c r="AC3132" i="17" s="1"/>
  <c r="AD3132" i="17"/>
  <c r="AA3132" i="17"/>
  <c r="AB3132" i="17"/>
  <c r="Z3132" i="17" s="1"/>
  <c r="U3132" i="17"/>
  <c r="S3141" i="17" s="1"/>
  <c r="V3132" i="17"/>
  <c r="T3132" i="17" s="1"/>
  <c r="U3133" i="17" s="1"/>
  <c r="AD3133" i="17" l="1"/>
  <c r="AE3133" i="17"/>
  <c r="AC3133" i="17" s="1"/>
  <c r="AB3133" i="17"/>
  <c r="Z3133" i="17" s="1"/>
  <c r="AA3133" i="17"/>
  <c r="X3133" i="17"/>
  <c r="Y3133" i="17"/>
  <c r="W3133" i="17" s="1"/>
  <c r="AH3133" i="17"/>
  <c r="AF3133" i="17" s="1"/>
  <c r="AG3133" i="17"/>
  <c r="V3133" i="17"/>
  <c r="T3133" i="17" s="1"/>
  <c r="U3134" i="17" s="1"/>
  <c r="AH3134" i="17" l="1"/>
  <c r="AF3134" i="17" s="1"/>
  <c r="AG3134" i="17"/>
  <c r="Y3134" i="17"/>
  <c r="W3134" i="17" s="1"/>
  <c r="X3134" i="17"/>
  <c r="AB3134" i="17"/>
  <c r="Z3134" i="17" s="1"/>
  <c r="AA3134" i="17"/>
  <c r="AE3134" i="17"/>
  <c r="AC3134" i="17" s="1"/>
  <c r="AD3134" i="17"/>
  <c r="S3142" i="17"/>
  <c r="V3134" i="17"/>
  <c r="T3134" i="17" s="1"/>
  <c r="U3135" i="17" s="1"/>
  <c r="AD3135" i="17" l="1"/>
  <c r="AE3135" i="17"/>
  <c r="AC3135" i="17" s="1"/>
  <c r="AB3135" i="17"/>
  <c r="Z3135" i="17" s="1"/>
  <c r="AA3135" i="17"/>
  <c r="Y3135" i="17"/>
  <c r="W3135" i="17" s="1"/>
  <c r="X3135" i="17"/>
  <c r="AG3135" i="17"/>
  <c r="AH3135" i="17"/>
  <c r="AF3135" i="17" s="1"/>
  <c r="S3143" i="17"/>
  <c r="V3135" i="17"/>
  <c r="T3135" i="17" s="1"/>
  <c r="U3136" i="17" s="1"/>
  <c r="AG3136" i="17" l="1"/>
  <c r="AH3136" i="17"/>
  <c r="AF3136" i="17" s="1"/>
  <c r="Y3136" i="17"/>
  <c r="W3136" i="17" s="1"/>
  <c r="X3136" i="17"/>
  <c r="AA3136" i="17"/>
  <c r="AB3136" i="17"/>
  <c r="Z3136" i="17" s="1"/>
  <c r="AD3136" i="17"/>
  <c r="AE3136" i="17"/>
  <c r="AC3136" i="17" s="1"/>
  <c r="S3144" i="17"/>
  <c r="V3136" i="17"/>
  <c r="T3136" i="17" s="1"/>
  <c r="U3137" i="17" s="1"/>
  <c r="AD3137" i="17" l="1"/>
  <c r="AE3137" i="17"/>
  <c r="AC3137" i="17" s="1"/>
  <c r="AB3137" i="17"/>
  <c r="Z3137" i="17" s="1"/>
  <c r="AA3137" i="17"/>
  <c r="Y3137" i="17"/>
  <c r="W3137" i="17" s="1"/>
  <c r="X3137" i="17"/>
  <c r="AH3137" i="17"/>
  <c r="AF3137" i="17" s="1"/>
  <c r="AG3137" i="17"/>
  <c r="S3145" i="17"/>
  <c r="V3137" i="17"/>
  <c r="T3137" i="17" s="1"/>
  <c r="U3138" i="17" s="1"/>
  <c r="AG3138" i="17" l="1"/>
  <c r="AH3138" i="17"/>
  <c r="AF3138" i="17" s="1"/>
  <c r="Y3138" i="17"/>
  <c r="W3138" i="17" s="1"/>
  <c r="X3138" i="17"/>
  <c r="AA3138" i="17"/>
  <c r="AB3138" i="17"/>
  <c r="Z3138" i="17" s="1"/>
  <c r="AE3138" i="17"/>
  <c r="AC3138" i="17" s="1"/>
  <c r="AD3138" i="17"/>
  <c r="S3146" i="17"/>
  <c r="V3138" i="17"/>
  <c r="T3138" i="17" s="1"/>
  <c r="U3139" i="17" s="1"/>
  <c r="AD3139" i="17" l="1"/>
  <c r="AE3139" i="17"/>
  <c r="AC3139" i="17" s="1"/>
  <c r="AB3139" i="17"/>
  <c r="Z3139" i="17" s="1"/>
  <c r="AA3139" i="17"/>
  <c r="Y3139" i="17"/>
  <c r="W3139" i="17" s="1"/>
  <c r="X3139" i="17"/>
  <c r="AG3139" i="17"/>
  <c r="AH3139" i="17"/>
  <c r="AF3139" i="17" s="1"/>
  <c r="S3147" i="17"/>
  <c r="V3139" i="17"/>
  <c r="T3139" i="17" s="1"/>
  <c r="U3140" i="17" s="1"/>
  <c r="AG3140" i="17" l="1"/>
  <c r="AH3140" i="17"/>
  <c r="AF3140" i="17" s="1"/>
  <c r="Y3140" i="17"/>
  <c r="W3140" i="17" s="1"/>
  <c r="X3140" i="17"/>
  <c r="AA3140" i="17"/>
  <c r="AB3140" i="17"/>
  <c r="Z3140" i="17" s="1"/>
  <c r="AD3140" i="17"/>
  <c r="AE3140" i="17"/>
  <c r="AC3140" i="17" s="1"/>
  <c r="S3148" i="17"/>
  <c r="V3140" i="17"/>
  <c r="T3140" i="17" s="1"/>
  <c r="U3141" i="17" s="1"/>
  <c r="AB3141" i="17" l="1"/>
  <c r="Z3141" i="17" s="1"/>
  <c r="AA3141" i="17"/>
  <c r="AD3141" i="17"/>
  <c r="AE3141" i="17"/>
  <c r="AC3141" i="17" s="1"/>
  <c r="Y3141" i="17"/>
  <c r="W3141" i="17" s="1"/>
  <c r="X3141" i="17"/>
  <c r="AH3141" i="17"/>
  <c r="AF3141" i="17" s="1"/>
  <c r="AG3141" i="17"/>
  <c r="S3149" i="17"/>
  <c r="V3141" i="17"/>
  <c r="T3141" i="17" s="1"/>
  <c r="U3142" i="17" s="1"/>
  <c r="AG3142" i="17" l="1"/>
  <c r="AH3142" i="17"/>
  <c r="AF3142" i="17" s="1"/>
  <c r="X3142" i="17"/>
  <c r="Y3142" i="17"/>
  <c r="W3142" i="17" s="1"/>
  <c r="AE3142" i="17"/>
  <c r="AC3142" i="17" s="1"/>
  <c r="AD3142" i="17"/>
  <c r="AB3142" i="17"/>
  <c r="Z3142" i="17" s="1"/>
  <c r="AA3142" i="17"/>
  <c r="S3150" i="17"/>
  <c r="V3142" i="17"/>
  <c r="T3142" i="17" s="1"/>
  <c r="U3143" i="17" s="1"/>
  <c r="AB3143" i="17" l="1"/>
  <c r="Z3143" i="17" s="1"/>
  <c r="AA3143" i="17"/>
  <c r="AD3143" i="17"/>
  <c r="AE3143" i="17"/>
  <c r="AC3143" i="17" s="1"/>
  <c r="Y3143" i="17"/>
  <c r="W3143" i="17" s="1"/>
  <c r="X3143" i="17"/>
  <c r="AH3143" i="17"/>
  <c r="AF3143" i="17" s="1"/>
  <c r="AG3143" i="17"/>
  <c r="S3151" i="17"/>
  <c r="V3143" i="17"/>
  <c r="T3143" i="17" s="1"/>
  <c r="U3144" i="17" s="1"/>
  <c r="AG3144" i="17" l="1"/>
  <c r="AH3144" i="17"/>
  <c r="AF3144" i="17" s="1"/>
  <c r="X3144" i="17"/>
  <c r="Y3144" i="17"/>
  <c r="W3144" i="17" s="1"/>
  <c r="AE3144" i="17"/>
  <c r="AC3144" i="17" s="1"/>
  <c r="AD3144" i="17"/>
  <c r="AB3144" i="17"/>
  <c r="Z3144" i="17" s="1"/>
  <c r="AA3144" i="17"/>
  <c r="S3152" i="17"/>
  <c r="V3144" i="17"/>
  <c r="T3144" i="17" s="1"/>
  <c r="U3145" i="17" s="1"/>
  <c r="Y3145" i="17" l="1"/>
  <c r="W3145" i="17" s="1"/>
  <c r="X3145" i="17"/>
  <c r="AG3145" i="17"/>
  <c r="AH3145" i="17"/>
  <c r="AF3145" i="17" s="1"/>
  <c r="AB3145" i="17"/>
  <c r="Z3145" i="17" s="1"/>
  <c r="AA3145" i="17"/>
  <c r="AD3145" i="17"/>
  <c r="AE3145" i="17"/>
  <c r="AC3145" i="17" s="1"/>
  <c r="S3153" i="17"/>
  <c r="V3145" i="17"/>
  <c r="T3145" i="17" s="1"/>
  <c r="U3146" i="17" s="1"/>
  <c r="AE3146" i="17" l="1"/>
  <c r="AC3146" i="17" s="1"/>
  <c r="AD3146" i="17"/>
  <c r="AB3146" i="17"/>
  <c r="Z3146" i="17" s="1"/>
  <c r="AA3146" i="17"/>
  <c r="AH3146" i="17"/>
  <c r="AF3146" i="17" s="1"/>
  <c r="AG3146" i="17"/>
  <c r="X3146" i="17"/>
  <c r="Y3146" i="17"/>
  <c r="W3146" i="17" s="1"/>
  <c r="S3154" i="17"/>
  <c r="V3146" i="17"/>
  <c r="T3146" i="17" s="1"/>
  <c r="U3147" i="17" s="1"/>
  <c r="Y3147" i="17" l="1"/>
  <c r="W3147" i="17" s="1"/>
  <c r="X3147" i="17"/>
  <c r="AG3147" i="17"/>
  <c r="AH3147" i="17"/>
  <c r="AF3147" i="17" s="1"/>
  <c r="AA3147" i="17"/>
  <c r="AB3147" i="17"/>
  <c r="Z3147" i="17" s="1"/>
  <c r="AD3147" i="17"/>
  <c r="AE3147" i="17"/>
  <c r="AC3147" i="17" s="1"/>
  <c r="S3155" i="17"/>
  <c r="V3147" i="17"/>
  <c r="T3147" i="17" s="1"/>
  <c r="U3148" i="17" s="1"/>
  <c r="AE3148" i="17" l="1"/>
  <c r="AC3148" i="17" s="1"/>
  <c r="AD3148" i="17"/>
  <c r="AA3148" i="17"/>
  <c r="AB3148" i="17"/>
  <c r="Z3148" i="17" s="1"/>
  <c r="AG3148" i="17"/>
  <c r="AH3148" i="17"/>
  <c r="AF3148" i="17" s="1"/>
  <c r="Y3148" i="17"/>
  <c r="W3148" i="17" s="1"/>
  <c r="X3148" i="17"/>
  <c r="S3156" i="17"/>
  <c r="V3148" i="17"/>
  <c r="T3148" i="17" s="1"/>
  <c r="U3149" i="17" s="1"/>
  <c r="AG3149" i="17" l="1"/>
  <c r="AH3149" i="17"/>
  <c r="AF3149" i="17" s="1"/>
  <c r="X3149" i="17"/>
  <c r="Y3149" i="17"/>
  <c r="W3149" i="17" s="1"/>
  <c r="AB3149" i="17"/>
  <c r="Z3149" i="17" s="1"/>
  <c r="AA3149" i="17"/>
  <c r="AD3149" i="17"/>
  <c r="AE3149" i="17"/>
  <c r="AC3149" i="17" s="1"/>
  <c r="S3157" i="17"/>
  <c r="V3149" i="17"/>
  <c r="T3149" i="17" s="1"/>
  <c r="U3150" i="17" s="1"/>
  <c r="AE3150" i="17" l="1"/>
  <c r="AC3150" i="17" s="1"/>
  <c r="AD3150" i="17"/>
  <c r="AA3150" i="17"/>
  <c r="AB3150" i="17"/>
  <c r="Z3150" i="17" s="1"/>
  <c r="X3150" i="17"/>
  <c r="Y3150" i="17"/>
  <c r="W3150" i="17" s="1"/>
  <c r="AG3150" i="17"/>
  <c r="AH3150" i="17"/>
  <c r="AF3150" i="17" s="1"/>
  <c r="S3158" i="17"/>
  <c r="V3150" i="17"/>
  <c r="T3150" i="17" s="1"/>
  <c r="U3151" i="17" s="1"/>
  <c r="AH3151" i="17" l="1"/>
  <c r="AF3151" i="17" s="1"/>
  <c r="AG3151" i="17"/>
  <c r="X3151" i="17"/>
  <c r="Y3151" i="17"/>
  <c r="W3151" i="17" s="1"/>
  <c r="AB3151" i="17"/>
  <c r="Z3151" i="17" s="1"/>
  <c r="AA3151" i="17"/>
  <c r="AE3151" i="17"/>
  <c r="AC3151" i="17" s="1"/>
  <c r="AD3151" i="17"/>
  <c r="S3159" i="17"/>
  <c r="V3151" i="17"/>
  <c r="T3151" i="17" s="1"/>
  <c r="U3152" i="17" s="1"/>
  <c r="AE3152" i="17" l="1"/>
  <c r="AC3152" i="17" s="1"/>
  <c r="AD3152" i="17"/>
  <c r="AA3152" i="17"/>
  <c r="AB3152" i="17"/>
  <c r="Z3152" i="17" s="1"/>
  <c r="X3152" i="17"/>
  <c r="Y3152" i="17"/>
  <c r="W3152" i="17" s="1"/>
  <c r="AG3152" i="17"/>
  <c r="AH3152" i="17"/>
  <c r="AF3152" i="17" s="1"/>
  <c r="S3160" i="17"/>
  <c r="V3152" i="17"/>
  <c r="T3152" i="17" s="1"/>
  <c r="U3153" i="17" s="1"/>
  <c r="AG3153" i="17" l="1"/>
  <c r="AH3153" i="17"/>
  <c r="AF3153" i="17" s="1"/>
  <c r="Y3153" i="17"/>
  <c r="W3153" i="17" s="1"/>
  <c r="X3153" i="17"/>
  <c r="AB3153" i="17"/>
  <c r="Z3153" i="17" s="1"/>
  <c r="AA3153" i="17"/>
  <c r="AE3153" i="17"/>
  <c r="AC3153" i="17" s="1"/>
  <c r="AD3153" i="17"/>
  <c r="S3161" i="17"/>
  <c r="V3153" i="17"/>
  <c r="T3153" i="17" s="1"/>
  <c r="U3154" i="17" s="1"/>
  <c r="AE3154" i="17" l="1"/>
  <c r="AC3154" i="17" s="1"/>
  <c r="AD3154" i="17"/>
  <c r="AB3154" i="17"/>
  <c r="Z3154" i="17" s="1"/>
  <c r="AA3154" i="17"/>
  <c r="X3154" i="17"/>
  <c r="Y3154" i="17"/>
  <c r="W3154" i="17" s="1"/>
  <c r="AG3154" i="17"/>
  <c r="AH3154" i="17"/>
  <c r="AF3154" i="17" s="1"/>
  <c r="S3162" i="17"/>
  <c r="V3154" i="17"/>
  <c r="T3154" i="17" s="1"/>
  <c r="U3155" i="17" s="1"/>
  <c r="Y3155" i="17" l="1"/>
  <c r="W3155" i="17" s="1"/>
  <c r="X3155" i="17"/>
  <c r="AH3155" i="17"/>
  <c r="AF3155" i="17" s="1"/>
  <c r="AG3155" i="17"/>
  <c r="AB3155" i="17"/>
  <c r="Z3155" i="17" s="1"/>
  <c r="AA3155" i="17"/>
  <c r="AD3155" i="17"/>
  <c r="AE3155" i="17"/>
  <c r="AC3155" i="17" s="1"/>
  <c r="S3163" i="17"/>
  <c r="V3155" i="17"/>
  <c r="T3155" i="17" s="1"/>
  <c r="U3156" i="17" s="1"/>
  <c r="AE3156" i="17" l="1"/>
  <c r="AC3156" i="17" s="1"/>
  <c r="AD3156" i="17"/>
  <c r="AA3156" i="17"/>
  <c r="AB3156" i="17"/>
  <c r="Z3156" i="17" s="1"/>
  <c r="AH3156" i="17"/>
  <c r="AF3156" i="17" s="1"/>
  <c r="AG3156" i="17"/>
  <c r="X3156" i="17"/>
  <c r="Y3156" i="17"/>
  <c r="W3156" i="17" s="1"/>
  <c r="S3164" i="17"/>
  <c r="V3156" i="17"/>
  <c r="T3156" i="17" s="1"/>
  <c r="U3157" i="17" s="1"/>
  <c r="Y3157" i="17" l="1"/>
  <c r="W3157" i="17" s="1"/>
  <c r="X3157" i="17"/>
  <c r="AH3157" i="17"/>
  <c r="AF3157" i="17" s="1"/>
  <c r="AG3157" i="17"/>
  <c r="AB3157" i="17"/>
  <c r="Z3157" i="17" s="1"/>
  <c r="AA3157" i="17"/>
  <c r="AD3157" i="17"/>
  <c r="AE3157" i="17"/>
  <c r="AC3157" i="17" s="1"/>
  <c r="S3165" i="17"/>
  <c r="V3157" i="17"/>
  <c r="T3157" i="17" s="1"/>
  <c r="U3158" i="17" s="1"/>
  <c r="AE3158" i="17" l="1"/>
  <c r="AC3158" i="17" s="1"/>
  <c r="AD3158" i="17"/>
  <c r="AB3158" i="17"/>
  <c r="Z3158" i="17" s="1"/>
  <c r="AA3158" i="17"/>
  <c r="AH3158" i="17"/>
  <c r="AF3158" i="17" s="1"/>
  <c r="AG3158" i="17"/>
  <c r="X3158" i="17"/>
  <c r="Y3158" i="17"/>
  <c r="W3158" i="17" s="1"/>
  <c r="S3166" i="17"/>
  <c r="V3158" i="17"/>
  <c r="T3158" i="17" s="1"/>
  <c r="U3159" i="17" s="1"/>
  <c r="Y3159" i="17" l="1"/>
  <c r="W3159" i="17" s="1"/>
  <c r="X3159" i="17"/>
  <c r="AH3159" i="17"/>
  <c r="AF3159" i="17" s="1"/>
  <c r="AG3159" i="17"/>
  <c r="AB3159" i="17"/>
  <c r="Z3159" i="17" s="1"/>
  <c r="AA3159" i="17"/>
  <c r="AE3159" i="17"/>
  <c r="AC3159" i="17" s="1"/>
  <c r="AD3159" i="17"/>
  <c r="S3167" i="17"/>
  <c r="V3159" i="17"/>
  <c r="T3159" i="17" s="1"/>
  <c r="U3160" i="17" s="1"/>
  <c r="AD3160" i="17" l="1"/>
  <c r="AE3160" i="17"/>
  <c r="AC3160" i="17" s="1"/>
  <c r="AB3160" i="17"/>
  <c r="Z3160" i="17" s="1"/>
  <c r="AA3160" i="17"/>
  <c r="AG3160" i="17"/>
  <c r="AH3160" i="17"/>
  <c r="AF3160" i="17" s="1"/>
  <c r="X3160" i="17"/>
  <c r="Y3160" i="17"/>
  <c r="W3160" i="17" s="1"/>
  <c r="S3168" i="17"/>
  <c r="V3160" i="17"/>
  <c r="T3160" i="17" s="1"/>
  <c r="U3161" i="17" s="1"/>
  <c r="Y3161" i="17" l="1"/>
  <c r="W3161" i="17" s="1"/>
  <c r="X3161" i="17"/>
  <c r="AG3161" i="17"/>
  <c r="AH3161" i="17"/>
  <c r="AF3161" i="17" s="1"/>
  <c r="AB3161" i="17"/>
  <c r="Z3161" i="17" s="1"/>
  <c r="AA3161" i="17"/>
  <c r="AE3161" i="17"/>
  <c r="AC3161" i="17" s="1"/>
  <c r="AD3161" i="17"/>
  <c r="S3169" i="17"/>
  <c r="V3161" i="17"/>
  <c r="T3161" i="17" s="1"/>
  <c r="U3162" i="17" s="1"/>
  <c r="AE3162" i="17" l="1"/>
  <c r="AC3162" i="17" s="1"/>
  <c r="AD3162" i="17"/>
  <c r="AB3162" i="17"/>
  <c r="Z3162" i="17" s="1"/>
  <c r="AA3162" i="17"/>
  <c r="AH3162" i="17"/>
  <c r="AF3162" i="17" s="1"/>
  <c r="AG3162" i="17"/>
  <c r="X3162" i="17"/>
  <c r="Y3162" i="17"/>
  <c r="W3162" i="17" s="1"/>
  <c r="S3170" i="17"/>
  <c r="V3162" i="17"/>
  <c r="T3162" i="17" s="1"/>
  <c r="U3163" i="17" s="1"/>
  <c r="Y3163" i="17" l="1"/>
  <c r="W3163" i="17" s="1"/>
  <c r="X3163" i="17"/>
  <c r="AG3163" i="17"/>
  <c r="AH3163" i="17"/>
  <c r="AF3163" i="17" s="1"/>
  <c r="AB3163" i="17"/>
  <c r="Z3163" i="17" s="1"/>
  <c r="AA3163" i="17"/>
  <c r="AE3163" i="17"/>
  <c r="AC3163" i="17" s="1"/>
  <c r="AD3163" i="17"/>
  <c r="S3171" i="17"/>
  <c r="V3163" i="17"/>
  <c r="T3163" i="17" s="1"/>
  <c r="U3164" i="17" s="1"/>
  <c r="AD3164" i="17" l="1"/>
  <c r="AE3164" i="17"/>
  <c r="AC3164" i="17" s="1"/>
  <c r="AB3164" i="17"/>
  <c r="Z3164" i="17" s="1"/>
  <c r="AA3164" i="17"/>
  <c r="AH3164" i="17"/>
  <c r="AF3164" i="17" s="1"/>
  <c r="AG3164" i="17"/>
  <c r="X3164" i="17"/>
  <c r="Y3164" i="17"/>
  <c r="W3164" i="17" s="1"/>
  <c r="S3172" i="17"/>
  <c r="V3164" i="17"/>
  <c r="T3164" i="17" s="1"/>
  <c r="Y3165" i="17" l="1"/>
  <c r="W3165" i="17" s="1"/>
  <c r="X3165" i="17"/>
  <c r="AH3165" i="17"/>
  <c r="AF3165" i="17" s="1"/>
  <c r="AG3165" i="17"/>
  <c r="AB3165" i="17"/>
  <c r="Z3165" i="17" s="1"/>
  <c r="AA3165" i="17"/>
  <c r="AE3165" i="17"/>
  <c r="AC3165" i="17" s="1"/>
  <c r="AD3165" i="17"/>
  <c r="S3173" i="17"/>
  <c r="U3165" i="17"/>
  <c r="S3174" i="17" s="1"/>
  <c r="V3165" i="17"/>
  <c r="T3165" i="17" s="1"/>
  <c r="AE3166" i="17" l="1"/>
  <c r="AC3166" i="17" s="1"/>
  <c r="AD3166" i="17"/>
  <c r="AB3166" i="17"/>
  <c r="Z3166" i="17" s="1"/>
  <c r="AA3166" i="17"/>
  <c r="AH3166" i="17"/>
  <c r="AF3166" i="17" s="1"/>
  <c r="AG3166" i="17"/>
  <c r="Y3166" i="17"/>
  <c r="W3166" i="17" s="1"/>
  <c r="X3166" i="17"/>
  <c r="U3166" i="17"/>
  <c r="S3175" i="17" s="1"/>
  <c r="V3166" i="17"/>
  <c r="T3166" i="17" s="1"/>
  <c r="U3167" i="17" s="1"/>
  <c r="Y3167" i="17" l="1"/>
  <c r="W3167" i="17" s="1"/>
  <c r="X3167" i="17"/>
  <c r="AH3167" i="17"/>
  <c r="AF3167" i="17" s="1"/>
  <c r="AG3167" i="17"/>
  <c r="AB3167" i="17"/>
  <c r="Z3167" i="17" s="1"/>
  <c r="AA3167" i="17"/>
  <c r="AD3167" i="17"/>
  <c r="AE3167" i="17"/>
  <c r="AC3167" i="17" s="1"/>
  <c r="V3167" i="17"/>
  <c r="T3167" i="17" s="1"/>
  <c r="U3168" i="17" s="1"/>
  <c r="AE3168" i="17" l="1"/>
  <c r="AC3168" i="17" s="1"/>
  <c r="AD3168" i="17"/>
  <c r="AA3168" i="17"/>
  <c r="AB3168" i="17"/>
  <c r="Z3168" i="17" s="1"/>
  <c r="AG3168" i="17"/>
  <c r="AH3168" i="17"/>
  <c r="AF3168" i="17" s="1"/>
  <c r="Y3168" i="17"/>
  <c r="W3168" i="17" s="1"/>
  <c r="X3168" i="17"/>
  <c r="S3176" i="17"/>
  <c r="V3168" i="17"/>
  <c r="T3168" i="17" s="1"/>
  <c r="U3169" i="17" s="1"/>
  <c r="Y3169" i="17" l="1"/>
  <c r="W3169" i="17" s="1"/>
  <c r="X3169" i="17"/>
  <c r="AG3169" i="17"/>
  <c r="AH3169" i="17"/>
  <c r="AF3169" i="17" s="1"/>
  <c r="AB3169" i="17"/>
  <c r="Z3169" i="17" s="1"/>
  <c r="AA3169" i="17"/>
  <c r="AE3169" i="17"/>
  <c r="AC3169" i="17" s="1"/>
  <c r="AD3169" i="17"/>
  <c r="S3177" i="17"/>
  <c r="V3169" i="17"/>
  <c r="T3169" i="17" s="1"/>
  <c r="U3170" i="17" s="1"/>
  <c r="AE3170" i="17" l="1"/>
  <c r="AC3170" i="17" s="1"/>
  <c r="AD3170" i="17"/>
  <c r="AB3170" i="17"/>
  <c r="Z3170" i="17" s="1"/>
  <c r="AA3170" i="17"/>
  <c r="AG3170" i="17"/>
  <c r="AH3170" i="17"/>
  <c r="AF3170" i="17" s="1"/>
  <c r="X3170" i="17"/>
  <c r="Y3170" i="17"/>
  <c r="W3170" i="17" s="1"/>
  <c r="S3178" i="17"/>
  <c r="V3170" i="17"/>
  <c r="T3170" i="17" s="1"/>
  <c r="U3171" i="17" s="1"/>
  <c r="Y3171" i="17" l="1"/>
  <c r="W3171" i="17" s="1"/>
  <c r="X3171" i="17"/>
  <c r="AG3171" i="17"/>
  <c r="AH3171" i="17"/>
  <c r="AF3171" i="17" s="1"/>
  <c r="AA3171" i="17"/>
  <c r="AB3171" i="17"/>
  <c r="Z3171" i="17" s="1"/>
  <c r="AD3171" i="17"/>
  <c r="AE3171" i="17"/>
  <c r="AC3171" i="17" s="1"/>
  <c r="S3179" i="17"/>
  <c r="V3171" i="17"/>
  <c r="T3171" i="17" s="1"/>
  <c r="U3172" i="17" s="1"/>
  <c r="AE3172" i="17" l="1"/>
  <c r="AC3172" i="17" s="1"/>
  <c r="AD3172" i="17"/>
  <c r="AB3172" i="17"/>
  <c r="Z3172" i="17" s="1"/>
  <c r="AA3172" i="17"/>
  <c r="AG3172" i="17"/>
  <c r="AH3172" i="17"/>
  <c r="AF3172" i="17" s="1"/>
  <c r="X3172" i="17"/>
  <c r="Y3172" i="17"/>
  <c r="W3172" i="17" s="1"/>
  <c r="S3180" i="17"/>
  <c r="V3172" i="17"/>
  <c r="T3172" i="17" s="1"/>
  <c r="U3173" i="17" s="1"/>
  <c r="X3173" i="17" l="1"/>
  <c r="Y3173" i="17"/>
  <c r="W3173" i="17" s="1"/>
  <c r="AG3173" i="17"/>
  <c r="AH3173" i="17"/>
  <c r="AF3173" i="17" s="1"/>
  <c r="AB3173" i="17"/>
  <c r="Z3173" i="17" s="1"/>
  <c r="AA3173" i="17"/>
  <c r="AD3173" i="17"/>
  <c r="AE3173" i="17"/>
  <c r="AC3173" i="17" s="1"/>
  <c r="S3181" i="17"/>
  <c r="V3173" i="17"/>
  <c r="T3173" i="17" s="1"/>
  <c r="U3174" i="17" s="1"/>
  <c r="AE3174" i="17" l="1"/>
  <c r="AC3174" i="17" s="1"/>
  <c r="AD3174" i="17"/>
  <c r="AB3174" i="17"/>
  <c r="Z3174" i="17" s="1"/>
  <c r="AA3174" i="17"/>
  <c r="AH3174" i="17"/>
  <c r="AF3174" i="17" s="1"/>
  <c r="AG3174" i="17"/>
  <c r="X3174" i="17"/>
  <c r="Y3174" i="17"/>
  <c r="W3174" i="17" s="1"/>
  <c r="S3182" i="17"/>
  <c r="V3174" i="17"/>
  <c r="T3174" i="17" s="1"/>
  <c r="U3175" i="17" s="1"/>
  <c r="Y3175" i="17" l="1"/>
  <c r="W3175" i="17" s="1"/>
  <c r="X3175" i="17"/>
  <c r="AH3175" i="17"/>
  <c r="AF3175" i="17" s="1"/>
  <c r="AG3175" i="17"/>
  <c r="AB3175" i="17"/>
  <c r="Z3175" i="17" s="1"/>
  <c r="AA3175" i="17"/>
  <c r="AE3175" i="17"/>
  <c r="AC3175" i="17" s="1"/>
  <c r="AD3175" i="17"/>
  <c r="S3183" i="17"/>
  <c r="V3175" i="17"/>
  <c r="T3175" i="17" s="1"/>
  <c r="U3176" i="17" s="1"/>
  <c r="AE3176" i="17" l="1"/>
  <c r="AC3176" i="17" s="1"/>
  <c r="AD3176" i="17"/>
  <c r="AB3176" i="17"/>
  <c r="Z3176" i="17" s="1"/>
  <c r="AA3176" i="17"/>
  <c r="AH3176" i="17"/>
  <c r="AF3176" i="17" s="1"/>
  <c r="AG3176" i="17"/>
  <c r="X3176" i="17"/>
  <c r="Y3176" i="17"/>
  <c r="W3176" i="17" s="1"/>
  <c r="S3184" i="17"/>
  <c r="V3176" i="17"/>
  <c r="T3176" i="17" s="1"/>
  <c r="U3177" i="17" s="1"/>
  <c r="Y3177" i="17" l="1"/>
  <c r="W3177" i="17" s="1"/>
  <c r="X3177" i="17"/>
  <c r="AH3177" i="17"/>
  <c r="AF3177" i="17" s="1"/>
  <c r="AG3177" i="17"/>
  <c r="AB3177" i="17"/>
  <c r="Z3177" i="17" s="1"/>
  <c r="AA3177" i="17"/>
  <c r="AE3177" i="17"/>
  <c r="AC3177" i="17" s="1"/>
  <c r="AD3177" i="17"/>
  <c r="S3185" i="17"/>
  <c r="V3177" i="17"/>
  <c r="T3177" i="17" s="1"/>
  <c r="U3178" i="17" s="1"/>
  <c r="AE3178" i="17" l="1"/>
  <c r="AC3178" i="17" s="1"/>
  <c r="AD3178" i="17"/>
  <c r="AB3178" i="17"/>
  <c r="Z3178" i="17" s="1"/>
  <c r="AA3178" i="17"/>
  <c r="AG3178" i="17"/>
  <c r="AH3178" i="17"/>
  <c r="AF3178" i="17" s="1"/>
  <c r="X3178" i="17"/>
  <c r="Y3178" i="17"/>
  <c r="W3178" i="17" s="1"/>
  <c r="S3186" i="17"/>
  <c r="V3178" i="17"/>
  <c r="T3178" i="17" s="1"/>
  <c r="U3179" i="17" s="1"/>
  <c r="Y3179" i="17" l="1"/>
  <c r="W3179" i="17" s="1"/>
  <c r="X3179" i="17"/>
  <c r="AH3179" i="17"/>
  <c r="AF3179" i="17" s="1"/>
  <c r="AG3179" i="17"/>
  <c r="AB3179" i="17"/>
  <c r="Z3179" i="17" s="1"/>
  <c r="AA3179" i="17"/>
  <c r="AE3179" i="17"/>
  <c r="AC3179" i="17" s="1"/>
  <c r="AD3179" i="17"/>
  <c r="S3187" i="17"/>
  <c r="V3179" i="17"/>
  <c r="T3179" i="17" s="1"/>
  <c r="U3180" i="17" s="1"/>
  <c r="AE3180" i="17" l="1"/>
  <c r="AC3180" i="17" s="1"/>
  <c r="AD3180" i="17"/>
  <c r="AB3180" i="17"/>
  <c r="Z3180" i="17" s="1"/>
  <c r="AA3180" i="17"/>
  <c r="AG3180" i="17"/>
  <c r="AH3180" i="17"/>
  <c r="AF3180" i="17" s="1"/>
  <c r="X3180" i="17"/>
  <c r="Y3180" i="17"/>
  <c r="W3180" i="17" s="1"/>
  <c r="S3188" i="17"/>
  <c r="V3180" i="17"/>
  <c r="T3180" i="17" s="1"/>
  <c r="U3181" i="17" s="1"/>
  <c r="Y3181" i="17" l="1"/>
  <c r="W3181" i="17" s="1"/>
  <c r="X3181" i="17"/>
  <c r="AH3181" i="17"/>
  <c r="AF3181" i="17" s="1"/>
  <c r="AG3181" i="17"/>
  <c r="AB3181" i="17"/>
  <c r="Z3181" i="17" s="1"/>
  <c r="AA3181" i="17"/>
  <c r="AE3181" i="17"/>
  <c r="AC3181" i="17" s="1"/>
  <c r="AD3181" i="17"/>
  <c r="S3189" i="17"/>
  <c r="V3181" i="17"/>
  <c r="T3181" i="17" s="1"/>
  <c r="U3182" i="17" s="1"/>
  <c r="AE3182" i="17" l="1"/>
  <c r="AC3182" i="17" s="1"/>
  <c r="AD3182" i="17"/>
  <c r="AB3182" i="17"/>
  <c r="Z3182" i="17" s="1"/>
  <c r="AA3182" i="17"/>
  <c r="AH3182" i="17"/>
  <c r="AF3182" i="17" s="1"/>
  <c r="AG3182" i="17"/>
  <c r="X3182" i="17"/>
  <c r="Y3182" i="17"/>
  <c r="W3182" i="17" s="1"/>
  <c r="S3190" i="17"/>
  <c r="V3182" i="17"/>
  <c r="T3182" i="17" s="1"/>
  <c r="U3183" i="17" s="1"/>
  <c r="Y3183" i="17" l="1"/>
  <c r="W3183" i="17" s="1"/>
  <c r="X3183" i="17"/>
  <c r="AH3183" i="17"/>
  <c r="AF3183" i="17" s="1"/>
  <c r="AG3183" i="17"/>
  <c r="AB3183" i="17"/>
  <c r="Z3183" i="17" s="1"/>
  <c r="AA3183" i="17"/>
  <c r="AD3183" i="17"/>
  <c r="AE3183" i="17"/>
  <c r="AC3183" i="17" s="1"/>
  <c r="S3191" i="17"/>
  <c r="V3183" i="17"/>
  <c r="T3183" i="17" s="1"/>
  <c r="U3184" i="17" s="1"/>
  <c r="AE3184" i="17" l="1"/>
  <c r="AC3184" i="17" s="1"/>
  <c r="AD3184" i="17"/>
  <c r="AA3184" i="17"/>
  <c r="AB3184" i="17"/>
  <c r="Z3184" i="17" s="1"/>
  <c r="AG3184" i="17"/>
  <c r="AH3184" i="17"/>
  <c r="AF3184" i="17" s="1"/>
  <c r="Y3184" i="17"/>
  <c r="W3184" i="17" s="1"/>
  <c r="X3184" i="17"/>
  <c r="S3192" i="17"/>
  <c r="V3184" i="17"/>
  <c r="T3184" i="17" s="1"/>
  <c r="U3185" i="17" s="1"/>
  <c r="Y3185" i="17" l="1"/>
  <c r="W3185" i="17" s="1"/>
  <c r="X3185" i="17"/>
  <c r="AG3185" i="17"/>
  <c r="AH3185" i="17"/>
  <c r="AF3185" i="17" s="1"/>
  <c r="AB3185" i="17"/>
  <c r="Z3185" i="17" s="1"/>
  <c r="AA3185" i="17"/>
  <c r="AD3185" i="17"/>
  <c r="AE3185" i="17"/>
  <c r="AC3185" i="17" s="1"/>
  <c r="S3193" i="17"/>
  <c r="V3185" i="17"/>
  <c r="T3185" i="17" s="1"/>
  <c r="U3186" i="17" s="1"/>
  <c r="AE3186" i="17" l="1"/>
  <c r="AC3186" i="17" s="1"/>
  <c r="AD3186" i="17"/>
  <c r="AA3186" i="17"/>
  <c r="AB3186" i="17"/>
  <c r="Z3186" i="17" s="1"/>
  <c r="AG3186" i="17"/>
  <c r="AH3186" i="17"/>
  <c r="AF3186" i="17" s="1"/>
  <c r="Y3186" i="17"/>
  <c r="W3186" i="17" s="1"/>
  <c r="X3186" i="17"/>
  <c r="S3194" i="17"/>
  <c r="V3186" i="17"/>
  <c r="T3186" i="17" s="1"/>
  <c r="U3187" i="17" s="1"/>
  <c r="Y3187" i="17" l="1"/>
  <c r="W3187" i="17" s="1"/>
  <c r="X3187" i="17"/>
  <c r="AH3187" i="17"/>
  <c r="AF3187" i="17" s="1"/>
  <c r="AG3187" i="17"/>
  <c r="AB3187" i="17"/>
  <c r="Z3187" i="17" s="1"/>
  <c r="AA3187" i="17"/>
  <c r="AE3187" i="17"/>
  <c r="AC3187" i="17" s="1"/>
  <c r="AD3187" i="17"/>
  <c r="S3195" i="17"/>
  <c r="V3187" i="17"/>
  <c r="T3187" i="17" s="1"/>
  <c r="U3188" i="17" s="1"/>
  <c r="AE3188" i="17" l="1"/>
  <c r="AC3188" i="17" s="1"/>
  <c r="AD3188" i="17"/>
  <c r="AA3188" i="17"/>
  <c r="AB3188" i="17"/>
  <c r="Z3188" i="17" s="1"/>
  <c r="AH3188" i="17"/>
  <c r="AF3188" i="17" s="1"/>
  <c r="AG3188" i="17"/>
  <c r="Y3188" i="17"/>
  <c r="W3188" i="17" s="1"/>
  <c r="X3188" i="17"/>
  <c r="S3196" i="17"/>
  <c r="V3188" i="17"/>
  <c r="T3188" i="17" s="1"/>
  <c r="U3189" i="17" s="1"/>
  <c r="Y3189" i="17" l="1"/>
  <c r="W3189" i="17" s="1"/>
  <c r="X3189" i="17"/>
  <c r="AH3189" i="17"/>
  <c r="AF3189" i="17" s="1"/>
  <c r="AG3189" i="17"/>
  <c r="AB3189" i="17"/>
  <c r="Z3189" i="17" s="1"/>
  <c r="AA3189" i="17"/>
  <c r="AD3189" i="17"/>
  <c r="AE3189" i="17"/>
  <c r="AC3189" i="17" s="1"/>
  <c r="S3197" i="17"/>
  <c r="V3189" i="17"/>
  <c r="T3189" i="17" s="1"/>
  <c r="U3190" i="17" s="1"/>
  <c r="AE3190" i="17" l="1"/>
  <c r="AC3190" i="17" s="1"/>
  <c r="AD3190" i="17"/>
  <c r="AA3190" i="17"/>
  <c r="AB3190" i="17"/>
  <c r="Z3190" i="17" s="1"/>
  <c r="AH3190" i="17"/>
  <c r="AF3190" i="17" s="1"/>
  <c r="AG3190" i="17"/>
  <c r="Y3190" i="17"/>
  <c r="W3190" i="17" s="1"/>
  <c r="X3190" i="17"/>
  <c r="S3198" i="17"/>
  <c r="V3190" i="17"/>
  <c r="T3190" i="17" s="1"/>
  <c r="U3191" i="17" s="1"/>
  <c r="Y3191" i="17" l="1"/>
  <c r="W3191" i="17" s="1"/>
  <c r="X3191" i="17"/>
  <c r="AH3191" i="17"/>
  <c r="AF3191" i="17" s="1"/>
  <c r="AG3191" i="17"/>
  <c r="AB3191" i="17"/>
  <c r="Z3191" i="17" s="1"/>
  <c r="AA3191" i="17"/>
  <c r="AD3191" i="17"/>
  <c r="AE3191" i="17"/>
  <c r="AC3191" i="17" s="1"/>
  <c r="S3199" i="17"/>
  <c r="V3191" i="17"/>
  <c r="T3191" i="17" s="1"/>
  <c r="AE3192" i="17" l="1"/>
  <c r="AC3192" i="17" s="1"/>
  <c r="AD3192" i="17"/>
  <c r="AA3192" i="17"/>
  <c r="AB3192" i="17"/>
  <c r="Z3192" i="17" s="1"/>
  <c r="AH3192" i="17"/>
  <c r="AF3192" i="17" s="1"/>
  <c r="AG3192" i="17"/>
  <c r="X3192" i="17"/>
  <c r="Y3192" i="17"/>
  <c r="W3192" i="17" s="1"/>
  <c r="S3200" i="17"/>
  <c r="U3192" i="17"/>
  <c r="S3201" i="17" s="1"/>
  <c r="V3192" i="17"/>
  <c r="T3192" i="17" s="1"/>
  <c r="U3193" i="17" s="1"/>
  <c r="Y3193" i="17" l="1"/>
  <c r="W3193" i="17" s="1"/>
  <c r="X3193" i="17"/>
  <c r="AH3193" i="17"/>
  <c r="AF3193" i="17" s="1"/>
  <c r="AG3193" i="17"/>
  <c r="AB3193" i="17"/>
  <c r="Z3193" i="17" s="1"/>
  <c r="AA3193" i="17"/>
  <c r="AD3193" i="17"/>
  <c r="AE3193" i="17"/>
  <c r="AC3193" i="17" s="1"/>
  <c r="V3193" i="17"/>
  <c r="T3193" i="17" s="1"/>
  <c r="AD3194" i="17" l="1"/>
  <c r="AE3194" i="17"/>
  <c r="AC3194" i="17" s="1"/>
  <c r="AA3194" i="17"/>
  <c r="AB3194" i="17"/>
  <c r="Z3194" i="17" s="1"/>
  <c r="AG3194" i="17"/>
  <c r="AH3194" i="17"/>
  <c r="AF3194" i="17" s="1"/>
  <c r="Y3194" i="17"/>
  <c r="W3194" i="17" s="1"/>
  <c r="X3194" i="17"/>
  <c r="S3202" i="17"/>
  <c r="U3194" i="17"/>
  <c r="S3203" i="17" s="1"/>
  <c r="V3194" i="17"/>
  <c r="T3194" i="17" s="1"/>
  <c r="Y3195" i="17" l="1"/>
  <c r="W3195" i="17" s="1"/>
  <c r="X3195" i="17"/>
  <c r="AG3195" i="17"/>
  <c r="AH3195" i="17"/>
  <c r="AF3195" i="17" s="1"/>
  <c r="AB3195" i="17"/>
  <c r="Z3195" i="17" s="1"/>
  <c r="AA3195" i="17"/>
  <c r="AE3195" i="17"/>
  <c r="AC3195" i="17" s="1"/>
  <c r="AD3195" i="17"/>
  <c r="U3195" i="17"/>
  <c r="V3195" i="17"/>
  <c r="T3195" i="17" s="1"/>
  <c r="U3196" i="17" s="1"/>
  <c r="AE3196" i="17" l="1"/>
  <c r="AC3196" i="17" s="1"/>
  <c r="AD3196" i="17"/>
  <c r="AB3196" i="17"/>
  <c r="Z3196" i="17" s="1"/>
  <c r="AA3196" i="17"/>
  <c r="AG3196" i="17"/>
  <c r="AH3196" i="17"/>
  <c r="AF3196" i="17" s="1"/>
  <c r="X3196" i="17"/>
  <c r="Y3196" i="17"/>
  <c r="W3196" i="17" s="1"/>
  <c r="S3204" i="17"/>
  <c r="V3196" i="17"/>
  <c r="T3196" i="17" s="1"/>
  <c r="U3197" i="17" s="1"/>
  <c r="Y3197" i="17" l="1"/>
  <c r="W3197" i="17" s="1"/>
  <c r="X3197" i="17"/>
  <c r="AH3197" i="17"/>
  <c r="AF3197" i="17" s="1"/>
  <c r="AG3197" i="17"/>
  <c r="AB3197" i="17"/>
  <c r="Z3197" i="17" s="1"/>
  <c r="AA3197" i="17"/>
  <c r="AE3197" i="17"/>
  <c r="AC3197" i="17" s="1"/>
  <c r="AD3197" i="17"/>
  <c r="S3205" i="17"/>
  <c r="V3197" i="17"/>
  <c r="T3197" i="17" s="1"/>
  <c r="U3198" i="17" s="1"/>
  <c r="AD3198" i="17" l="1"/>
  <c r="AE3198" i="17"/>
  <c r="AC3198" i="17" s="1"/>
  <c r="AB3198" i="17"/>
  <c r="Z3198" i="17" s="1"/>
  <c r="AA3198" i="17"/>
  <c r="AH3198" i="17"/>
  <c r="AF3198" i="17" s="1"/>
  <c r="AG3198" i="17"/>
  <c r="Y3198" i="17"/>
  <c r="W3198" i="17" s="1"/>
  <c r="X3198" i="17"/>
  <c r="S3206" i="17"/>
  <c r="V3198" i="17"/>
  <c r="T3198" i="17" s="1"/>
  <c r="U3199" i="17" s="1"/>
  <c r="Y3199" i="17" l="1"/>
  <c r="W3199" i="17" s="1"/>
  <c r="X3199" i="17"/>
  <c r="AH3199" i="17"/>
  <c r="AF3199" i="17" s="1"/>
  <c r="AG3199" i="17"/>
  <c r="AA3199" i="17"/>
  <c r="AB3199" i="17"/>
  <c r="Z3199" i="17" s="1"/>
  <c r="AE3199" i="17"/>
  <c r="AC3199" i="17" s="1"/>
  <c r="AD3199" i="17"/>
  <c r="S3207" i="17"/>
  <c r="V3199" i="17"/>
  <c r="T3199" i="17" s="1"/>
  <c r="U3200" i="17" s="1"/>
  <c r="AE3200" i="17" l="1"/>
  <c r="AC3200" i="17" s="1"/>
  <c r="AD3200" i="17"/>
  <c r="AB3200" i="17"/>
  <c r="Z3200" i="17" s="1"/>
  <c r="AA3200" i="17"/>
  <c r="AH3200" i="17"/>
  <c r="AF3200" i="17" s="1"/>
  <c r="AG3200" i="17"/>
  <c r="Y3200" i="17"/>
  <c r="W3200" i="17" s="1"/>
  <c r="X3200" i="17"/>
  <c r="S3208" i="17"/>
  <c r="V3200" i="17"/>
  <c r="T3200" i="17" s="1"/>
  <c r="U3201" i="17" s="1"/>
  <c r="Y3201" i="17" l="1"/>
  <c r="W3201" i="17" s="1"/>
  <c r="X3201" i="17"/>
  <c r="AG3201" i="17"/>
  <c r="AH3201" i="17"/>
  <c r="AF3201" i="17" s="1"/>
  <c r="AB3201" i="17"/>
  <c r="Z3201" i="17" s="1"/>
  <c r="AA3201" i="17"/>
  <c r="AD3201" i="17"/>
  <c r="AE3201" i="17"/>
  <c r="AC3201" i="17" s="1"/>
  <c r="S3209" i="17"/>
  <c r="V3201" i="17"/>
  <c r="T3201" i="17" s="1"/>
  <c r="U3202" i="17" s="1"/>
  <c r="AE3202" i="17" l="1"/>
  <c r="AC3202" i="17" s="1"/>
  <c r="AD3202" i="17"/>
  <c r="AB3202" i="17"/>
  <c r="Z3202" i="17" s="1"/>
  <c r="AA3202" i="17"/>
  <c r="AH3202" i="17"/>
  <c r="AF3202" i="17" s="1"/>
  <c r="AG3202" i="17"/>
  <c r="Y3202" i="17"/>
  <c r="W3202" i="17" s="1"/>
  <c r="X3202" i="17"/>
  <c r="S3210" i="17"/>
  <c r="V3202" i="17"/>
  <c r="T3202" i="17" s="1"/>
  <c r="U3203" i="17" s="1"/>
  <c r="Y3203" i="17" l="1"/>
  <c r="W3203" i="17" s="1"/>
  <c r="X3203" i="17"/>
  <c r="AG3203" i="17"/>
  <c r="AH3203" i="17"/>
  <c r="AF3203" i="17" s="1"/>
  <c r="AB3203" i="17"/>
  <c r="Z3203" i="17" s="1"/>
  <c r="AA3203" i="17"/>
  <c r="AD3203" i="17"/>
  <c r="AE3203" i="17"/>
  <c r="AC3203" i="17" s="1"/>
  <c r="S3211" i="17"/>
  <c r="V3203" i="17"/>
  <c r="T3203" i="17" s="1"/>
  <c r="U3204" i="17" s="1"/>
  <c r="AE3204" i="17" l="1"/>
  <c r="AC3204" i="17" s="1"/>
  <c r="AD3204" i="17"/>
  <c r="AB3204" i="17"/>
  <c r="Z3204" i="17" s="1"/>
  <c r="AA3204" i="17"/>
  <c r="AH3204" i="17"/>
  <c r="AF3204" i="17" s="1"/>
  <c r="AG3204" i="17"/>
  <c r="Y3204" i="17"/>
  <c r="W3204" i="17" s="1"/>
  <c r="X3204" i="17"/>
  <c r="S3212" i="17"/>
  <c r="V3204" i="17"/>
  <c r="T3204" i="17" s="1"/>
  <c r="U3205" i="17" s="1"/>
  <c r="Y3205" i="17" l="1"/>
  <c r="W3205" i="17" s="1"/>
  <c r="X3205" i="17"/>
  <c r="AG3205" i="17"/>
  <c r="AH3205" i="17"/>
  <c r="AF3205" i="17" s="1"/>
  <c r="AA3205" i="17"/>
  <c r="AB3205" i="17"/>
  <c r="Z3205" i="17" s="1"/>
  <c r="AE3205" i="17"/>
  <c r="AC3205" i="17" s="1"/>
  <c r="AD3205" i="17"/>
  <c r="S3213" i="17"/>
  <c r="V3205" i="17"/>
  <c r="T3205" i="17" s="1"/>
  <c r="U3206" i="17" s="1"/>
  <c r="AE3206" i="17" l="1"/>
  <c r="AC3206" i="17" s="1"/>
  <c r="AD3206" i="17"/>
  <c r="AB3206" i="17"/>
  <c r="Z3206" i="17" s="1"/>
  <c r="AA3206" i="17"/>
  <c r="AG3206" i="17"/>
  <c r="AH3206" i="17"/>
  <c r="AF3206" i="17" s="1"/>
  <c r="Y3206" i="17"/>
  <c r="W3206" i="17" s="1"/>
  <c r="X3206" i="17"/>
  <c r="S3214" i="17"/>
  <c r="V3206" i="17"/>
  <c r="T3206" i="17" s="1"/>
  <c r="Y3207" i="17" l="1"/>
  <c r="W3207" i="17" s="1"/>
  <c r="X3207" i="17"/>
  <c r="AH3207" i="17"/>
  <c r="AF3207" i="17" s="1"/>
  <c r="AG3207" i="17"/>
  <c r="AA3207" i="17"/>
  <c r="AB3207" i="17"/>
  <c r="Z3207" i="17" s="1"/>
  <c r="AE3207" i="17"/>
  <c r="AC3207" i="17" s="1"/>
  <c r="AD3207" i="17"/>
  <c r="S3215" i="17"/>
  <c r="U3207" i="17"/>
  <c r="S3216" i="17" s="1"/>
  <c r="V3207" i="17"/>
  <c r="T3207" i="17" s="1"/>
  <c r="AE3208" i="17" l="1"/>
  <c r="AC3208" i="17" s="1"/>
  <c r="AD3208" i="17"/>
  <c r="AB3208" i="17"/>
  <c r="Z3208" i="17" s="1"/>
  <c r="AA3208" i="17"/>
  <c r="AH3208" i="17"/>
  <c r="AF3208" i="17" s="1"/>
  <c r="AG3208" i="17"/>
  <c r="X3208" i="17"/>
  <c r="Y3208" i="17"/>
  <c r="W3208" i="17" s="1"/>
  <c r="U3208" i="17"/>
  <c r="S3217" i="17" s="1"/>
  <c r="V3208" i="17"/>
  <c r="Y3209" i="17" l="1"/>
  <c r="W3209" i="17" s="1"/>
  <c r="X3209" i="17"/>
  <c r="AG3209" i="17"/>
  <c r="AH3209" i="17"/>
  <c r="AF3209" i="17" s="1"/>
  <c r="AB3209" i="17"/>
  <c r="Z3209" i="17" s="1"/>
  <c r="AA3209" i="17"/>
  <c r="AD3209" i="17"/>
  <c r="AE3209" i="17"/>
  <c r="AC3209" i="17" s="1"/>
  <c r="T3208" i="17"/>
  <c r="U3209" i="17" s="1"/>
  <c r="AE3210" i="17" l="1"/>
  <c r="AC3210" i="17" s="1"/>
  <c r="AD3210" i="17"/>
  <c r="AB3210" i="17"/>
  <c r="Z3210" i="17" s="1"/>
  <c r="AA3210" i="17"/>
  <c r="AG3210" i="17"/>
  <c r="AH3210" i="17"/>
  <c r="AF3210" i="17" s="1"/>
  <c r="X3210" i="17"/>
  <c r="Y3210" i="17"/>
  <c r="W3210" i="17" s="1"/>
  <c r="V3209" i="17"/>
  <c r="T3209" i="17" s="1"/>
  <c r="U3210" i="17" s="1"/>
  <c r="AG3211" i="17" l="1"/>
  <c r="AH3211" i="17"/>
  <c r="AF3211" i="17" s="1"/>
  <c r="Y3211" i="17"/>
  <c r="W3211" i="17" s="1"/>
  <c r="X3211" i="17"/>
  <c r="AB3211" i="17"/>
  <c r="Z3211" i="17" s="1"/>
  <c r="AA3211" i="17"/>
  <c r="AE3211" i="17"/>
  <c r="AC3211" i="17" s="1"/>
  <c r="AD3211" i="17"/>
  <c r="S3218" i="17"/>
  <c r="V3210" i="17"/>
  <c r="T3210" i="17" s="1"/>
  <c r="AE3212" i="17" l="1"/>
  <c r="AC3212" i="17" s="1"/>
  <c r="AD3212" i="17"/>
  <c r="AB3212" i="17"/>
  <c r="Z3212" i="17" s="1"/>
  <c r="AA3212" i="17"/>
  <c r="Y3212" i="17"/>
  <c r="W3212" i="17" s="1"/>
  <c r="X3212" i="17"/>
  <c r="AG3212" i="17"/>
  <c r="AH3212" i="17"/>
  <c r="AF3212" i="17" s="1"/>
  <c r="S3219" i="17"/>
  <c r="U3211" i="17"/>
  <c r="S3220" i="17" s="1"/>
  <c r="V3211" i="17"/>
  <c r="T3211" i="17" s="1"/>
  <c r="Y3213" i="17" l="1"/>
  <c r="W3213" i="17" s="1"/>
  <c r="X3213" i="17"/>
  <c r="AG3213" i="17"/>
  <c r="AH3213" i="17"/>
  <c r="AF3213" i="17" s="1"/>
  <c r="AA3213" i="17"/>
  <c r="AB3213" i="17"/>
  <c r="Z3213" i="17" s="1"/>
  <c r="AD3213" i="17"/>
  <c r="AE3213" i="17"/>
  <c r="AC3213" i="17" s="1"/>
  <c r="U3212" i="17"/>
  <c r="S3221" i="17" s="1"/>
  <c r="V3212" i="17"/>
  <c r="T3212" i="17" s="1"/>
  <c r="U3213" i="17" s="1"/>
  <c r="AB3214" i="17" l="1"/>
  <c r="Z3214" i="17" s="1"/>
  <c r="AA3214" i="17"/>
  <c r="AE3214" i="17"/>
  <c r="AC3214" i="17" s="1"/>
  <c r="AD3214" i="17"/>
  <c r="AH3214" i="17"/>
  <c r="AF3214" i="17" s="1"/>
  <c r="AG3214" i="17"/>
  <c r="X3214" i="17"/>
  <c r="Y3214" i="17"/>
  <c r="W3214" i="17" s="1"/>
  <c r="V3213" i="17"/>
  <c r="T3213" i="17" s="1"/>
  <c r="Y3215" i="17" l="1"/>
  <c r="W3215" i="17" s="1"/>
  <c r="X3215" i="17"/>
  <c r="AH3215" i="17"/>
  <c r="AF3215" i="17" s="1"/>
  <c r="AG3215" i="17"/>
  <c r="AE3215" i="17"/>
  <c r="AC3215" i="17" s="1"/>
  <c r="AD3215" i="17"/>
  <c r="AA3215" i="17"/>
  <c r="AB3215" i="17"/>
  <c r="Z3215" i="17" s="1"/>
  <c r="S3222" i="17"/>
  <c r="U3214" i="17"/>
  <c r="S3223" i="17" s="1"/>
  <c r="V3214" i="17"/>
  <c r="T3214" i="17" s="1"/>
  <c r="AB3216" i="17" l="1"/>
  <c r="Z3216" i="17" s="1"/>
  <c r="AA3216" i="17"/>
  <c r="AD3216" i="17"/>
  <c r="AE3216" i="17"/>
  <c r="AC3216" i="17" s="1"/>
  <c r="AG3216" i="17"/>
  <c r="AH3216" i="17"/>
  <c r="AF3216" i="17" s="1"/>
  <c r="Y3216" i="17"/>
  <c r="W3216" i="17" s="1"/>
  <c r="X3216" i="17"/>
  <c r="U3215" i="17"/>
  <c r="S3224" i="17" s="1"/>
  <c r="V3215" i="17"/>
  <c r="T3215" i="17" s="1"/>
  <c r="AG3217" i="17" l="1"/>
  <c r="AH3217" i="17"/>
  <c r="AF3217" i="17" s="1"/>
  <c r="Y3217" i="17"/>
  <c r="W3217" i="17" s="1"/>
  <c r="X3217" i="17"/>
  <c r="AD3217" i="17"/>
  <c r="AE3217" i="17"/>
  <c r="AC3217" i="17" s="1"/>
  <c r="AA3217" i="17"/>
  <c r="AB3217" i="17"/>
  <c r="Z3217" i="17" s="1"/>
  <c r="U3216" i="17"/>
  <c r="S3225" i="17" s="1"/>
  <c r="V3216" i="17"/>
  <c r="T3216" i="17" s="1"/>
  <c r="AE3218" i="17" l="1"/>
  <c r="AC3218" i="17" s="1"/>
  <c r="AD3218" i="17"/>
  <c r="AA3218" i="17"/>
  <c r="AB3218" i="17"/>
  <c r="Z3218" i="17" s="1"/>
  <c r="Y3218" i="17"/>
  <c r="W3218" i="17" s="1"/>
  <c r="X3218" i="17"/>
  <c r="AG3218" i="17"/>
  <c r="AH3218" i="17"/>
  <c r="AF3218" i="17" s="1"/>
  <c r="U3217" i="17"/>
  <c r="S3226" i="17" s="1"/>
  <c r="V3217" i="17"/>
  <c r="T3217" i="17" s="1"/>
  <c r="U3218" i="17" s="1"/>
  <c r="AG3219" i="17" l="1"/>
  <c r="AH3219" i="17"/>
  <c r="AF3219" i="17" s="1"/>
  <c r="X3219" i="17"/>
  <c r="Y3219" i="17"/>
  <c r="W3219" i="17" s="1"/>
  <c r="AA3219" i="17"/>
  <c r="AB3219" i="17"/>
  <c r="Z3219" i="17" s="1"/>
  <c r="AE3219" i="17"/>
  <c r="AC3219" i="17" s="1"/>
  <c r="AD3219" i="17"/>
  <c r="V3218" i="17"/>
  <c r="T3218" i="17" s="1"/>
  <c r="V3219" i="17" s="1"/>
  <c r="AA3220" i="17" l="1"/>
  <c r="AB3220" i="17"/>
  <c r="Z3220" i="17" s="1"/>
  <c r="AE3220" i="17"/>
  <c r="AC3220" i="17" s="1"/>
  <c r="AD3220" i="17"/>
  <c r="Y3220" i="17"/>
  <c r="W3220" i="17" s="1"/>
  <c r="X3220" i="17"/>
  <c r="AG3220" i="17"/>
  <c r="AH3220" i="17"/>
  <c r="AF3220" i="17" s="1"/>
  <c r="S3227" i="17"/>
  <c r="U3219" i="17"/>
  <c r="S3228" i="17" s="1"/>
  <c r="T3219" i="17"/>
  <c r="U3220" i="17" s="1"/>
  <c r="AH3221" i="17" l="1"/>
  <c r="AF3221" i="17" s="1"/>
  <c r="AG3221" i="17"/>
  <c r="X3221" i="17"/>
  <c r="Y3221" i="17"/>
  <c r="W3221" i="17" s="1"/>
  <c r="AD3221" i="17"/>
  <c r="AE3221" i="17"/>
  <c r="AC3221" i="17" s="1"/>
  <c r="AB3221" i="17"/>
  <c r="Z3221" i="17" s="1"/>
  <c r="AA3221" i="17"/>
  <c r="V3220" i="17"/>
  <c r="T3220" i="17" s="1"/>
  <c r="AB3222" i="17" l="1"/>
  <c r="Z3222" i="17" s="1"/>
  <c r="AA3222" i="17"/>
  <c r="AD3222" i="17"/>
  <c r="AE3222" i="17"/>
  <c r="AC3222" i="17" s="1"/>
  <c r="Y3222" i="17"/>
  <c r="W3222" i="17" s="1"/>
  <c r="X3222" i="17"/>
  <c r="AG3222" i="17"/>
  <c r="AH3222" i="17"/>
  <c r="AF3222" i="17" s="1"/>
  <c r="S3229" i="17"/>
  <c r="U3221" i="17"/>
  <c r="S3230" i="17" s="1"/>
  <c r="V3221" i="17"/>
  <c r="T3221" i="17" s="1"/>
  <c r="U3222" i="17" s="1"/>
  <c r="AG3223" i="17" l="1"/>
  <c r="AH3223" i="17"/>
  <c r="AF3223" i="17" s="1"/>
  <c r="X3223" i="17"/>
  <c r="Y3223" i="17"/>
  <c r="W3223" i="17" s="1"/>
  <c r="AD3223" i="17"/>
  <c r="AE3223" i="17"/>
  <c r="AC3223" i="17" s="1"/>
  <c r="AB3223" i="17"/>
  <c r="Z3223" i="17" s="1"/>
  <c r="AA3223" i="17"/>
  <c r="V3222" i="17"/>
  <c r="S3231" i="17" s="1"/>
  <c r="AB3224" i="17" l="1"/>
  <c r="Z3224" i="17" s="1"/>
  <c r="AA3224" i="17"/>
  <c r="T3222" i="17"/>
  <c r="U3223" i="17" s="1"/>
  <c r="AE3224" i="17"/>
  <c r="AC3224" i="17" s="1"/>
  <c r="AD3224" i="17"/>
  <c r="Y3224" i="17"/>
  <c r="W3224" i="17" s="1"/>
  <c r="X3224" i="17"/>
  <c r="AG3224" i="17"/>
  <c r="AH3224" i="17"/>
  <c r="AF3224" i="17" s="1"/>
  <c r="V3223" i="17"/>
  <c r="T3223" i="17" s="1"/>
  <c r="Y3225" i="17" l="1"/>
  <c r="W3225" i="17" s="1"/>
  <c r="X3225" i="17"/>
  <c r="AH3225" i="17"/>
  <c r="AF3225" i="17" s="1"/>
  <c r="AG3225" i="17"/>
  <c r="AE3225" i="17"/>
  <c r="AC3225" i="17" s="1"/>
  <c r="AD3225" i="17"/>
  <c r="AA3225" i="17"/>
  <c r="AB3225" i="17"/>
  <c r="Z3225" i="17" s="1"/>
  <c r="S3232" i="17"/>
  <c r="U3224" i="17"/>
  <c r="S3233" i="17" s="1"/>
  <c r="V3224" i="17"/>
  <c r="T3224" i="17" s="1"/>
  <c r="V3225" i="17" s="1"/>
  <c r="AB3226" i="17" l="1"/>
  <c r="Z3226" i="17" s="1"/>
  <c r="AA3226" i="17"/>
  <c r="AD3226" i="17"/>
  <c r="AE3226" i="17"/>
  <c r="AC3226" i="17" s="1"/>
  <c r="AH3226" i="17"/>
  <c r="AF3226" i="17" s="1"/>
  <c r="AG3226" i="17"/>
  <c r="X3226" i="17"/>
  <c r="Y3226" i="17"/>
  <c r="W3226" i="17" s="1"/>
  <c r="U3225" i="17"/>
  <c r="S3234" i="17" s="1"/>
  <c r="T3225" i="17"/>
  <c r="U3226" i="17" s="1"/>
  <c r="Y3227" i="17" l="1"/>
  <c r="W3227" i="17" s="1"/>
  <c r="X3227" i="17"/>
  <c r="AH3227" i="17"/>
  <c r="AF3227" i="17" s="1"/>
  <c r="AG3227" i="17"/>
  <c r="AD3227" i="17"/>
  <c r="AE3227" i="17"/>
  <c r="AC3227" i="17" s="1"/>
  <c r="AA3227" i="17"/>
  <c r="AB3227" i="17"/>
  <c r="Z3227" i="17" s="1"/>
  <c r="V3226" i="17"/>
  <c r="T3226" i="17" s="1"/>
  <c r="AE3228" i="17" l="1"/>
  <c r="AC3228" i="17" s="1"/>
  <c r="AD3228" i="17"/>
  <c r="AB3228" i="17"/>
  <c r="Z3228" i="17" s="1"/>
  <c r="AA3228" i="17"/>
  <c r="AG3228" i="17"/>
  <c r="AH3228" i="17"/>
  <c r="AF3228" i="17" s="1"/>
  <c r="Y3228" i="17"/>
  <c r="W3228" i="17" s="1"/>
  <c r="X3228" i="17"/>
  <c r="S3235" i="17"/>
  <c r="U3227" i="17"/>
  <c r="S3236" i="17" s="1"/>
  <c r="V3227" i="17"/>
  <c r="T3227" i="17" s="1"/>
  <c r="U3228" i="17" s="1"/>
  <c r="Y3229" i="17" l="1"/>
  <c r="W3229" i="17" s="1"/>
  <c r="X3229" i="17"/>
  <c r="AG3229" i="17"/>
  <c r="AH3229" i="17"/>
  <c r="AF3229" i="17" s="1"/>
  <c r="AB3229" i="17"/>
  <c r="Z3229" i="17" s="1"/>
  <c r="AA3229" i="17"/>
  <c r="AE3229" i="17"/>
  <c r="AC3229" i="17" s="1"/>
  <c r="AD3229" i="17"/>
  <c r="V3228" i="17"/>
  <c r="T3228" i="17" s="1"/>
  <c r="AD3230" i="17" l="1"/>
  <c r="AE3230" i="17"/>
  <c r="AC3230" i="17" s="1"/>
  <c r="AB3230" i="17"/>
  <c r="Z3230" i="17" s="1"/>
  <c r="AA3230" i="17"/>
  <c r="AH3230" i="17"/>
  <c r="AF3230" i="17" s="1"/>
  <c r="AG3230" i="17"/>
  <c r="X3230" i="17"/>
  <c r="Y3230" i="17"/>
  <c r="W3230" i="17" s="1"/>
  <c r="S3237" i="17"/>
  <c r="U3229" i="17"/>
  <c r="S3238" i="17" s="1"/>
  <c r="V3229" i="17"/>
  <c r="T3229" i="17" s="1"/>
  <c r="U3230" i="17" s="1"/>
  <c r="X3231" i="17" l="1"/>
  <c r="Y3231" i="17"/>
  <c r="W3231" i="17" s="1"/>
  <c r="AH3231" i="17"/>
  <c r="AF3231" i="17" s="1"/>
  <c r="AG3231" i="17"/>
  <c r="AB3231" i="17"/>
  <c r="Z3231" i="17" s="1"/>
  <c r="AA3231" i="17"/>
  <c r="AD3231" i="17"/>
  <c r="AE3231" i="17"/>
  <c r="AC3231" i="17" s="1"/>
  <c r="V3230" i="17"/>
  <c r="T3230" i="17" s="1"/>
  <c r="U3231" i="17" s="1"/>
  <c r="AD3232" i="17" l="1"/>
  <c r="AE3232" i="17"/>
  <c r="AC3232" i="17" s="1"/>
  <c r="AB3232" i="17"/>
  <c r="Z3232" i="17" s="1"/>
  <c r="AA3232" i="17"/>
  <c r="AH3232" i="17"/>
  <c r="AF3232" i="17" s="1"/>
  <c r="AG3232" i="17"/>
  <c r="X3232" i="17"/>
  <c r="Y3232" i="17"/>
  <c r="W3232" i="17" s="1"/>
  <c r="S3239" i="17"/>
  <c r="V3231" i="17"/>
  <c r="T3231" i="17" s="1"/>
  <c r="U3232" i="17" s="1"/>
  <c r="X3233" i="17" l="1"/>
  <c r="Y3233" i="17"/>
  <c r="W3233" i="17" s="1"/>
  <c r="AH3233" i="17"/>
  <c r="AF3233" i="17" s="1"/>
  <c r="AG3233" i="17"/>
  <c r="AA3233" i="17"/>
  <c r="AB3233" i="17"/>
  <c r="Z3233" i="17" s="1"/>
  <c r="AE3233" i="17"/>
  <c r="AC3233" i="17" s="1"/>
  <c r="AD3233" i="17"/>
  <c r="S3240" i="17"/>
  <c r="V3232" i="17"/>
  <c r="T3232" i="17" s="1"/>
  <c r="U3233" i="17" s="1"/>
  <c r="AB3234" i="17" l="1"/>
  <c r="Z3234" i="17" s="1"/>
  <c r="AA3234" i="17"/>
  <c r="AE3234" i="17"/>
  <c r="AC3234" i="17" s="1"/>
  <c r="AD3234" i="17"/>
  <c r="AH3234" i="17"/>
  <c r="AF3234" i="17" s="1"/>
  <c r="AG3234" i="17"/>
  <c r="Y3234" i="17"/>
  <c r="W3234" i="17" s="1"/>
  <c r="X3234" i="17"/>
  <c r="S3241" i="17"/>
  <c r="V3233" i="17"/>
  <c r="T3233" i="17" s="1"/>
  <c r="Y3235" i="17" l="1"/>
  <c r="W3235" i="17" s="1"/>
  <c r="X3235" i="17"/>
  <c r="AH3235" i="17"/>
  <c r="AF3235" i="17" s="1"/>
  <c r="AG3235" i="17"/>
  <c r="AD3235" i="17"/>
  <c r="AE3235" i="17"/>
  <c r="AC3235" i="17" s="1"/>
  <c r="AA3235" i="17"/>
  <c r="AB3235" i="17"/>
  <c r="Z3235" i="17" s="1"/>
  <c r="S3242" i="17"/>
  <c r="U3234" i="17"/>
  <c r="S3243" i="17" s="1"/>
  <c r="V3234" i="17"/>
  <c r="T3234" i="17" s="1"/>
  <c r="U3235" i="17" s="1"/>
  <c r="AB3236" i="17" l="1"/>
  <c r="Z3236" i="17" s="1"/>
  <c r="AA3236" i="17"/>
  <c r="AE3236" i="17"/>
  <c r="AC3236" i="17" s="1"/>
  <c r="AD3236" i="17"/>
  <c r="AH3236" i="17"/>
  <c r="AF3236" i="17" s="1"/>
  <c r="AG3236" i="17"/>
  <c r="Y3236" i="17"/>
  <c r="W3236" i="17" s="1"/>
  <c r="X3236" i="17"/>
  <c r="V3235" i="17"/>
  <c r="S3244" i="17" s="1"/>
  <c r="Y3237" i="17" l="1"/>
  <c r="W3237" i="17" s="1"/>
  <c r="X3237" i="17"/>
  <c r="T3235" i="17"/>
  <c r="U3236" i="17" s="1"/>
  <c r="AH3237" i="17"/>
  <c r="AF3237" i="17" s="1"/>
  <c r="AG3237" i="17"/>
  <c r="AE3237" i="17"/>
  <c r="AC3237" i="17" s="1"/>
  <c r="AD3237" i="17"/>
  <c r="AA3237" i="17"/>
  <c r="AB3237" i="17"/>
  <c r="Z3237" i="17" s="1"/>
  <c r="V3236" i="17"/>
  <c r="T3236" i="17" s="1"/>
  <c r="AB3238" i="17" l="1"/>
  <c r="Z3238" i="17" s="1"/>
  <c r="AA3238" i="17"/>
  <c r="AD3238" i="17"/>
  <c r="AE3238" i="17"/>
  <c r="AC3238" i="17" s="1"/>
  <c r="AG3238" i="17"/>
  <c r="AH3238" i="17"/>
  <c r="AF3238" i="17" s="1"/>
  <c r="X3238" i="17"/>
  <c r="Y3238" i="17"/>
  <c r="W3238" i="17" s="1"/>
  <c r="S3245" i="17"/>
  <c r="U3237" i="17"/>
  <c r="S3246" i="17" s="1"/>
  <c r="V3237" i="17"/>
  <c r="T3237" i="17" s="1"/>
  <c r="U3238" i="17" s="1"/>
  <c r="X3239" i="17" l="1"/>
  <c r="Y3239" i="17"/>
  <c r="W3239" i="17" s="1"/>
  <c r="AH3239" i="17"/>
  <c r="AF3239" i="17" s="1"/>
  <c r="AG3239" i="17"/>
  <c r="AE3239" i="17"/>
  <c r="AC3239" i="17" s="1"/>
  <c r="AD3239" i="17"/>
  <c r="AA3239" i="17"/>
  <c r="AB3239" i="17"/>
  <c r="Z3239" i="17" s="1"/>
  <c r="V3238" i="17"/>
  <c r="T3238" i="17" s="1"/>
  <c r="AB3240" i="17" l="1"/>
  <c r="Z3240" i="17" s="1"/>
  <c r="AA3240" i="17"/>
  <c r="AD3240" i="17"/>
  <c r="AE3240" i="17"/>
  <c r="AC3240" i="17" s="1"/>
  <c r="AG3240" i="17"/>
  <c r="AH3240" i="17"/>
  <c r="AF3240" i="17" s="1"/>
  <c r="X3240" i="17"/>
  <c r="Y3240" i="17"/>
  <c r="W3240" i="17" s="1"/>
  <c r="S3247" i="17"/>
  <c r="U3239" i="17"/>
  <c r="S3248" i="17" s="1"/>
  <c r="V3239" i="17"/>
  <c r="T3239" i="17" s="1"/>
  <c r="X3241" i="17" l="1"/>
  <c r="Y3241" i="17"/>
  <c r="W3241" i="17" s="1"/>
  <c r="AG3241" i="17"/>
  <c r="AH3241" i="17"/>
  <c r="AF3241" i="17" s="1"/>
  <c r="AE3241" i="17"/>
  <c r="AC3241" i="17" s="1"/>
  <c r="AD3241" i="17"/>
  <c r="AB3241" i="17"/>
  <c r="Z3241" i="17" s="1"/>
  <c r="AA3241" i="17"/>
  <c r="U3240" i="17"/>
  <c r="S3249" i="17" s="1"/>
  <c r="V3240" i="17"/>
  <c r="T3240" i="17" s="1"/>
  <c r="U3241" i="17" s="1"/>
  <c r="AB3242" i="17" l="1"/>
  <c r="Z3242" i="17" s="1"/>
  <c r="AA3242" i="17"/>
  <c r="AE3242" i="17"/>
  <c r="AC3242" i="17" s="1"/>
  <c r="AD3242" i="17"/>
  <c r="AH3242" i="17"/>
  <c r="AF3242" i="17" s="1"/>
  <c r="AG3242" i="17"/>
  <c r="Y3242" i="17"/>
  <c r="W3242" i="17" s="1"/>
  <c r="X3242" i="17"/>
  <c r="V3241" i="17"/>
  <c r="T3241" i="17" s="1"/>
  <c r="X3243" i="17" l="1"/>
  <c r="Y3243" i="17"/>
  <c r="W3243" i="17" s="1"/>
  <c r="AG3243" i="17"/>
  <c r="AH3243" i="17"/>
  <c r="AF3243" i="17" s="1"/>
  <c r="AD3243" i="17"/>
  <c r="AE3243" i="17"/>
  <c r="AC3243" i="17" s="1"/>
  <c r="AA3243" i="17"/>
  <c r="AB3243" i="17"/>
  <c r="Z3243" i="17" s="1"/>
  <c r="S3250" i="17"/>
  <c r="U3242" i="17"/>
  <c r="S3251" i="17" s="1"/>
  <c r="V3242" i="17"/>
  <c r="T3242" i="17" s="1"/>
  <c r="U3243" i="17" s="1"/>
  <c r="AB3244" i="17" l="1"/>
  <c r="Z3244" i="17" s="1"/>
  <c r="AA3244" i="17"/>
  <c r="AE3244" i="17"/>
  <c r="AC3244" i="17" s="1"/>
  <c r="AD3244" i="17"/>
  <c r="AH3244" i="17"/>
  <c r="AF3244" i="17" s="1"/>
  <c r="AG3244" i="17"/>
  <c r="Y3244" i="17"/>
  <c r="W3244" i="17" s="1"/>
  <c r="X3244" i="17"/>
  <c r="V3243" i="17"/>
  <c r="T3243" i="17" s="1"/>
  <c r="Y3245" i="17" l="1"/>
  <c r="W3245" i="17" s="1"/>
  <c r="X3245" i="17"/>
  <c r="AH3245" i="17"/>
  <c r="AF3245" i="17" s="1"/>
  <c r="AG3245" i="17"/>
  <c r="AE3245" i="17"/>
  <c r="AC3245" i="17" s="1"/>
  <c r="AD3245" i="17"/>
  <c r="AA3245" i="17"/>
  <c r="AB3245" i="17"/>
  <c r="Z3245" i="17" s="1"/>
  <c r="S3252" i="17"/>
  <c r="U3244" i="17"/>
  <c r="S3253" i="17" s="1"/>
  <c r="V3244" i="17"/>
  <c r="T3244" i="17" s="1"/>
  <c r="AB3246" i="17" l="1"/>
  <c r="Z3246" i="17" s="1"/>
  <c r="AA3246" i="17"/>
  <c r="AD3246" i="17"/>
  <c r="AE3246" i="17"/>
  <c r="AC3246" i="17" s="1"/>
  <c r="AH3246" i="17"/>
  <c r="AF3246" i="17" s="1"/>
  <c r="AG3246" i="17"/>
  <c r="Y3246" i="17"/>
  <c r="W3246" i="17" s="1"/>
  <c r="X3246" i="17"/>
  <c r="U3245" i="17"/>
  <c r="S3254" i="17" s="1"/>
  <c r="V3245" i="17"/>
  <c r="T3245" i="17" s="1"/>
  <c r="U3246" i="17" s="1"/>
  <c r="Y3247" i="17" l="1"/>
  <c r="W3247" i="17" s="1"/>
  <c r="X3247" i="17"/>
  <c r="AG3247" i="17"/>
  <c r="AH3247" i="17"/>
  <c r="AF3247" i="17" s="1"/>
  <c r="AD3247" i="17"/>
  <c r="AE3247" i="17"/>
  <c r="AC3247" i="17" s="1"/>
  <c r="AA3247" i="17"/>
  <c r="AB3247" i="17"/>
  <c r="Z3247" i="17" s="1"/>
  <c r="V3246" i="17"/>
  <c r="T3246" i="17" s="1"/>
  <c r="U3247" i="17" s="1"/>
  <c r="AB3248" i="17" l="1"/>
  <c r="Z3248" i="17" s="1"/>
  <c r="AA3248" i="17"/>
  <c r="AE3248" i="17"/>
  <c r="AC3248" i="17" s="1"/>
  <c r="AD3248" i="17"/>
  <c r="AG3248" i="17"/>
  <c r="AH3248" i="17"/>
  <c r="AF3248" i="17" s="1"/>
  <c r="X3248" i="17"/>
  <c r="Y3248" i="17"/>
  <c r="W3248" i="17" s="1"/>
  <c r="S3255" i="17"/>
  <c r="V3247" i="17"/>
  <c r="T3247" i="17" s="1"/>
  <c r="U3248" i="17" s="1"/>
  <c r="X3249" i="17" l="1"/>
  <c r="Y3249" i="17"/>
  <c r="W3249" i="17" s="1"/>
  <c r="AH3249" i="17"/>
  <c r="AF3249" i="17" s="1"/>
  <c r="AG3249" i="17"/>
  <c r="AD3249" i="17"/>
  <c r="AE3249" i="17"/>
  <c r="AC3249" i="17" s="1"/>
  <c r="AB3249" i="17"/>
  <c r="Z3249" i="17" s="1"/>
  <c r="AA3249" i="17"/>
  <c r="S3256" i="17"/>
  <c r="V3248" i="17"/>
  <c r="T3248" i="17" s="1"/>
  <c r="U3249" i="17" s="1"/>
  <c r="AB3250" i="17" l="1"/>
  <c r="Z3250" i="17" s="1"/>
  <c r="AA3250" i="17"/>
  <c r="AD3250" i="17"/>
  <c r="AE3250" i="17"/>
  <c r="AC3250" i="17" s="1"/>
  <c r="AH3250" i="17"/>
  <c r="AF3250" i="17" s="1"/>
  <c r="AG3250" i="17"/>
  <c r="X3250" i="17"/>
  <c r="Y3250" i="17"/>
  <c r="W3250" i="17" s="1"/>
  <c r="S3257" i="17"/>
  <c r="V3249" i="17"/>
  <c r="T3249" i="17" s="1"/>
  <c r="U3250" i="17" s="1"/>
  <c r="X3251" i="17" l="1"/>
  <c r="Y3251" i="17"/>
  <c r="W3251" i="17" s="1"/>
  <c r="AG3251" i="17"/>
  <c r="AH3251" i="17"/>
  <c r="AF3251" i="17" s="1"/>
  <c r="AD3251" i="17"/>
  <c r="AE3251" i="17"/>
  <c r="AC3251" i="17" s="1"/>
  <c r="AA3251" i="17"/>
  <c r="AB3251" i="17"/>
  <c r="Z3251" i="17" s="1"/>
  <c r="S3258" i="17"/>
  <c r="V3250" i="17"/>
  <c r="T3250" i="17" s="1"/>
  <c r="U3251" i="17" s="1"/>
  <c r="AB3252" i="17" l="1"/>
  <c r="Z3252" i="17" s="1"/>
  <c r="AA3252" i="17"/>
  <c r="AD3252" i="17"/>
  <c r="AE3252" i="17"/>
  <c r="AC3252" i="17" s="1"/>
  <c r="AH3252" i="17"/>
  <c r="AF3252" i="17" s="1"/>
  <c r="AG3252" i="17"/>
  <c r="Y3252" i="17"/>
  <c r="W3252" i="17" s="1"/>
  <c r="X3252" i="17"/>
  <c r="S3259" i="17"/>
  <c r="V3251" i="17"/>
  <c r="T3251" i="17" s="1"/>
  <c r="X3253" i="17" l="1"/>
  <c r="Y3253" i="17"/>
  <c r="W3253" i="17" s="1"/>
  <c r="AG3253" i="17"/>
  <c r="AH3253" i="17"/>
  <c r="AF3253" i="17" s="1"/>
  <c r="AE3253" i="17"/>
  <c r="AC3253" i="17" s="1"/>
  <c r="AD3253" i="17"/>
  <c r="AA3253" i="17"/>
  <c r="AB3253" i="17"/>
  <c r="Z3253" i="17" s="1"/>
  <c r="S3260" i="17"/>
  <c r="U3252" i="17"/>
  <c r="S3261" i="17" s="1"/>
  <c r="V3252" i="17"/>
  <c r="T3252" i="17" s="1"/>
  <c r="U3253" i="17" s="1"/>
  <c r="AB3254" i="17" l="1"/>
  <c r="Z3254" i="17" s="1"/>
  <c r="AA3254" i="17"/>
  <c r="AD3254" i="17"/>
  <c r="AE3254" i="17"/>
  <c r="AC3254" i="17" s="1"/>
  <c r="AH3254" i="17"/>
  <c r="AF3254" i="17" s="1"/>
  <c r="AG3254" i="17"/>
  <c r="Y3254" i="17"/>
  <c r="W3254" i="17" s="1"/>
  <c r="X3254" i="17"/>
  <c r="V3253" i="17"/>
  <c r="T3253" i="17" s="1"/>
  <c r="U3254" i="17" s="1"/>
  <c r="X3255" i="17" l="1"/>
  <c r="Y3255" i="17"/>
  <c r="W3255" i="17" s="1"/>
  <c r="AH3255" i="17"/>
  <c r="AF3255" i="17" s="1"/>
  <c r="AG3255" i="17"/>
  <c r="AD3255" i="17"/>
  <c r="AE3255" i="17"/>
  <c r="AC3255" i="17" s="1"/>
  <c r="AB3255" i="17"/>
  <c r="Z3255" i="17" s="1"/>
  <c r="AA3255" i="17"/>
  <c r="S3262" i="17"/>
  <c r="V3254" i="17"/>
  <c r="T3254" i="17" s="1"/>
  <c r="AB3256" i="17" l="1"/>
  <c r="Z3256" i="17" s="1"/>
  <c r="AA3256" i="17"/>
  <c r="AE3256" i="17"/>
  <c r="AC3256" i="17" s="1"/>
  <c r="AD3256" i="17"/>
  <c r="AH3256" i="17"/>
  <c r="AF3256" i="17" s="1"/>
  <c r="AG3256" i="17"/>
  <c r="Y3256" i="17"/>
  <c r="W3256" i="17" s="1"/>
  <c r="X3256" i="17"/>
  <c r="S3263" i="17"/>
  <c r="U3255" i="17"/>
  <c r="S3264" i="17" s="1"/>
  <c r="V3255" i="17"/>
  <c r="T3255" i="17" s="1"/>
  <c r="X3257" i="17" l="1"/>
  <c r="Y3257" i="17"/>
  <c r="W3257" i="17" s="1"/>
  <c r="AH3257" i="17"/>
  <c r="AF3257" i="17" s="1"/>
  <c r="AG3257" i="17"/>
  <c r="AE3257" i="17"/>
  <c r="AC3257" i="17" s="1"/>
  <c r="AD3257" i="17"/>
  <c r="AA3257" i="17"/>
  <c r="AB3257" i="17"/>
  <c r="Z3257" i="17" s="1"/>
  <c r="U3256" i="17"/>
  <c r="S3265" i="17" s="1"/>
  <c r="V3256" i="17"/>
  <c r="T3256" i="17" s="1"/>
  <c r="U3257" i="17" s="1"/>
  <c r="AB3258" i="17" l="1"/>
  <c r="Z3258" i="17" s="1"/>
  <c r="AA3258" i="17"/>
  <c r="AD3258" i="17"/>
  <c r="AE3258" i="17"/>
  <c r="AC3258" i="17" s="1"/>
  <c r="AG3258" i="17"/>
  <c r="AH3258" i="17"/>
  <c r="AF3258" i="17" s="1"/>
  <c r="Y3258" i="17"/>
  <c r="W3258" i="17" s="1"/>
  <c r="X3258" i="17"/>
  <c r="V3257" i="17"/>
  <c r="T3257" i="17" s="1"/>
  <c r="Y3259" i="17" l="1"/>
  <c r="W3259" i="17" s="1"/>
  <c r="X3259" i="17"/>
  <c r="AG3259" i="17"/>
  <c r="AH3259" i="17"/>
  <c r="AF3259" i="17" s="1"/>
  <c r="AE3259" i="17"/>
  <c r="AC3259" i="17" s="1"/>
  <c r="AD3259" i="17"/>
  <c r="AB3259" i="17"/>
  <c r="Z3259" i="17" s="1"/>
  <c r="AA3259" i="17"/>
  <c r="S3266" i="17"/>
  <c r="U3258" i="17"/>
  <c r="S3267" i="17" s="1"/>
  <c r="V3258" i="17"/>
  <c r="T3258" i="17" s="1"/>
  <c r="U3259" i="17" s="1"/>
  <c r="AB3260" i="17" l="1"/>
  <c r="Z3260" i="17" s="1"/>
  <c r="AA3260" i="17"/>
  <c r="AE3260" i="17"/>
  <c r="AC3260" i="17" s="1"/>
  <c r="AD3260" i="17"/>
  <c r="AH3260" i="17"/>
  <c r="AF3260" i="17" s="1"/>
  <c r="AG3260" i="17"/>
  <c r="X3260" i="17"/>
  <c r="Y3260" i="17"/>
  <c r="W3260" i="17" s="1"/>
  <c r="V3259" i="17"/>
  <c r="T3259" i="17" s="1"/>
  <c r="AE3261" i="17" l="1"/>
  <c r="AC3261" i="17" s="1"/>
  <c r="AD3261" i="17"/>
  <c r="X3261" i="17"/>
  <c r="Y3261" i="17"/>
  <c r="W3261" i="17" s="1"/>
  <c r="AH3261" i="17"/>
  <c r="AF3261" i="17" s="1"/>
  <c r="AG3261" i="17"/>
  <c r="AA3261" i="17"/>
  <c r="AB3261" i="17"/>
  <c r="Z3261" i="17" s="1"/>
  <c r="S3268" i="17"/>
  <c r="U3260" i="17"/>
  <c r="S3269" i="17" s="1"/>
  <c r="V3260" i="17"/>
  <c r="T3260" i="17" s="1"/>
  <c r="AB3262" i="17" l="1"/>
  <c r="Z3262" i="17" s="1"/>
  <c r="AA3262" i="17"/>
  <c r="AH3262" i="17"/>
  <c r="AF3262" i="17" s="1"/>
  <c r="AG3262" i="17"/>
  <c r="X3262" i="17"/>
  <c r="Y3262" i="17"/>
  <c r="W3262" i="17" s="1"/>
  <c r="AD3262" i="17"/>
  <c r="AE3262" i="17"/>
  <c r="AC3262" i="17" s="1"/>
  <c r="U3261" i="17"/>
  <c r="S3270" i="17" s="1"/>
  <c r="V3261" i="17"/>
  <c r="T3261" i="17" s="1"/>
  <c r="U3262" i="17" s="1"/>
  <c r="AE3263" i="17" l="1"/>
  <c r="AC3263" i="17" s="1"/>
  <c r="AD3263" i="17"/>
  <c r="Y3263" i="17"/>
  <c r="W3263" i="17" s="1"/>
  <c r="X3263" i="17"/>
  <c r="AG3263" i="17"/>
  <c r="AH3263" i="17"/>
  <c r="AF3263" i="17" s="1"/>
  <c r="AA3263" i="17"/>
  <c r="AB3263" i="17"/>
  <c r="Z3263" i="17" s="1"/>
  <c r="V3262" i="17"/>
  <c r="T3262" i="17" s="1"/>
  <c r="U3263" i="17" s="1"/>
  <c r="AH3264" i="17" l="1"/>
  <c r="AF3264" i="17" s="1"/>
  <c r="AG3264" i="17"/>
  <c r="AA3264" i="17"/>
  <c r="AB3264" i="17"/>
  <c r="Z3264" i="17" s="1"/>
  <c r="Y3264" i="17"/>
  <c r="W3264" i="17" s="1"/>
  <c r="X3264" i="17"/>
  <c r="AD3264" i="17"/>
  <c r="AE3264" i="17"/>
  <c r="AC3264" i="17" s="1"/>
  <c r="S3271" i="17"/>
  <c r="V3263" i="17"/>
  <c r="T3263" i="17" s="1"/>
  <c r="AD3265" i="17" l="1"/>
  <c r="AE3265" i="17"/>
  <c r="AC3265" i="17" s="1"/>
  <c r="X3265" i="17"/>
  <c r="Y3265" i="17"/>
  <c r="W3265" i="17" s="1"/>
  <c r="AB3265" i="17"/>
  <c r="Z3265" i="17" s="1"/>
  <c r="AA3265" i="17"/>
  <c r="AH3265" i="17"/>
  <c r="AF3265" i="17" s="1"/>
  <c r="AG3265" i="17"/>
  <c r="S3272" i="17"/>
  <c r="U3264" i="17"/>
  <c r="S3273" i="17" s="1"/>
  <c r="V3264" i="17"/>
  <c r="T3264" i="17" s="1"/>
  <c r="U3265" i="17" s="1"/>
  <c r="AH3266" i="17" l="1"/>
  <c r="AF3266" i="17" s="1"/>
  <c r="AG3266" i="17"/>
  <c r="AB3266" i="17"/>
  <c r="Z3266" i="17" s="1"/>
  <c r="AA3266" i="17"/>
  <c r="X3266" i="17"/>
  <c r="Y3266" i="17"/>
  <c r="W3266" i="17" s="1"/>
  <c r="AE3266" i="17"/>
  <c r="AC3266" i="17" s="1"/>
  <c r="AD3266" i="17"/>
  <c r="V3265" i="17"/>
  <c r="T3265" i="17" s="1"/>
  <c r="U3266" i="17" s="1"/>
  <c r="X3267" i="17" l="1"/>
  <c r="Y3267" i="17"/>
  <c r="W3267" i="17" s="1"/>
  <c r="AE3267" i="17"/>
  <c r="AC3267" i="17" s="1"/>
  <c r="AD3267" i="17"/>
  <c r="AA3267" i="17"/>
  <c r="AB3267" i="17"/>
  <c r="Z3267" i="17" s="1"/>
  <c r="AH3267" i="17"/>
  <c r="AF3267" i="17" s="1"/>
  <c r="AG3267" i="17"/>
  <c r="S3274" i="17"/>
  <c r="V3266" i="17"/>
  <c r="T3266" i="17" s="1"/>
  <c r="AH3268" i="17" l="1"/>
  <c r="AF3268" i="17" s="1"/>
  <c r="AG3268" i="17"/>
  <c r="AB3268" i="17"/>
  <c r="Z3268" i="17" s="1"/>
  <c r="AA3268" i="17"/>
  <c r="AE3268" i="17"/>
  <c r="AC3268" i="17" s="1"/>
  <c r="AD3268" i="17"/>
  <c r="X3268" i="17"/>
  <c r="Y3268" i="17"/>
  <c r="W3268" i="17" s="1"/>
  <c r="S3275" i="17"/>
  <c r="U3267" i="17"/>
  <c r="S3276" i="17" s="1"/>
  <c r="V3267" i="17"/>
  <c r="T3267" i="17" s="1"/>
  <c r="Y3269" i="17" l="1"/>
  <c r="W3269" i="17" s="1"/>
  <c r="X3269" i="17"/>
  <c r="AE3269" i="17"/>
  <c r="AC3269" i="17" s="1"/>
  <c r="AD3269" i="17"/>
  <c r="AA3269" i="17"/>
  <c r="AB3269" i="17"/>
  <c r="Z3269" i="17" s="1"/>
  <c r="AG3269" i="17"/>
  <c r="AH3269" i="17"/>
  <c r="AF3269" i="17" s="1"/>
  <c r="U3268" i="17"/>
  <c r="S3277" i="17" s="1"/>
  <c r="V3268" i="17"/>
  <c r="T3268" i="17" s="1"/>
  <c r="AG3270" i="17" l="1"/>
  <c r="AH3270" i="17"/>
  <c r="AF3270" i="17" s="1"/>
  <c r="AB3270" i="17"/>
  <c r="Z3270" i="17" s="1"/>
  <c r="AA3270" i="17"/>
  <c r="AE3270" i="17"/>
  <c r="AC3270" i="17" s="1"/>
  <c r="AD3270" i="17"/>
  <c r="Y3270" i="17"/>
  <c r="W3270" i="17" s="1"/>
  <c r="X3270" i="17"/>
  <c r="U3269" i="17"/>
  <c r="S3278" i="17" s="1"/>
  <c r="V3269" i="17"/>
  <c r="T3269" i="17" s="1"/>
  <c r="U3270" i="17" s="1"/>
  <c r="X3271" i="17" l="1"/>
  <c r="Y3271" i="17"/>
  <c r="W3271" i="17" s="1"/>
  <c r="AE3271" i="17"/>
  <c r="AC3271" i="17" s="1"/>
  <c r="AD3271" i="17"/>
  <c r="AB3271" i="17"/>
  <c r="Z3271" i="17" s="1"/>
  <c r="AA3271" i="17"/>
  <c r="AH3271" i="17"/>
  <c r="AF3271" i="17" s="1"/>
  <c r="AG3271" i="17"/>
  <c r="V3270" i="17"/>
  <c r="T3270" i="17" s="1"/>
  <c r="AG3272" i="17" l="1"/>
  <c r="AH3272" i="17"/>
  <c r="AF3272" i="17" s="1"/>
  <c r="AB3272" i="17"/>
  <c r="Z3272" i="17" s="1"/>
  <c r="AA3272" i="17"/>
  <c r="AD3272" i="17"/>
  <c r="AE3272" i="17"/>
  <c r="AC3272" i="17" s="1"/>
  <c r="X3272" i="17"/>
  <c r="Y3272" i="17"/>
  <c r="W3272" i="17" s="1"/>
  <c r="S3279" i="17"/>
  <c r="U3271" i="17"/>
  <c r="V3271" i="17"/>
  <c r="T3271" i="17" s="1"/>
  <c r="U3272" i="17" s="1"/>
  <c r="X3273" i="17" l="1"/>
  <c r="Y3273" i="17"/>
  <c r="W3273" i="17" s="1"/>
  <c r="AE3273" i="17"/>
  <c r="AC3273" i="17" s="1"/>
  <c r="AD3273" i="17"/>
  <c r="AB3273" i="17"/>
  <c r="Z3273" i="17" s="1"/>
  <c r="AA3273" i="17"/>
  <c r="AG3273" i="17"/>
  <c r="AH3273" i="17"/>
  <c r="AF3273" i="17" s="1"/>
  <c r="S3280" i="17"/>
  <c r="V3272" i="17"/>
  <c r="T3272" i="17" s="1"/>
  <c r="AH3274" i="17" l="1"/>
  <c r="AF3274" i="17" s="1"/>
  <c r="AG3274" i="17"/>
  <c r="AB3274" i="17"/>
  <c r="Z3274" i="17" s="1"/>
  <c r="AA3274" i="17"/>
  <c r="AE3274" i="17"/>
  <c r="AC3274" i="17" s="1"/>
  <c r="AD3274" i="17"/>
  <c r="Y3274" i="17"/>
  <c r="W3274" i="17" s="1"/>
  <c r="X3274" i="17"/>
  <c r="S3281" i="17"/>
  <c r="U3273" i="17"/>
  <c r="S3282" i="17" s="1"/>
  <c r="V3273" i="17"/>
  <c r="T3273" i="17" s="1"/>
  <c r="U3274" i="17" s="1"/>
  <c r="X3275" i="17" l="1"/>
  <c r="Y3275" i="17"/>
  <c r="W3275" i="17" s="1"/>
  <c r="AD3275" i="17"/>
  <c r="AE3275" i="17"/>
  <c r="AC3275" i="17" s="1"/>
  <c r="AA3275" i="17"/>
  <c r="AB3275" i="17"/>
  <c r="Z3275" i="17" s="1"/>
  <c r="AH3275" i="17"/>
  <c r="AF3275" i="17" s="1"/>
  <c r="AG3275" i="17"/>
  <c r="V3274" i="17"/>
  <c r="T3274" i="17" s="1"/>
  <c r="AH3276" i="17" l="1"/>
  <c r="AF3276" i="17" s="1"/>
  <c r="AG3276" i="17"/>
  <c r="AB3276" i="17"/>
  <c r="Z3276" i="17" s="1"/>
  <c r="AA3276" i="17"/>
  <c r="AD3276" i="17"/>
  <c r="AE3276" i="17"/>
  <c r="AC3276" i="17" s="1"/>
  <c r="X3276" i="17"/>
  <c r="Y3276" i="17"/>
  <c r="W3276" i="17" s="1"/>
  <c r="S3283" i="17"/>
  <c r="U3275" i="17"/>
  <c r="V3275" i="17"/>
  <c r="T3275" i="17" s="1"/>
  <c r="U3276" i="17" s="1"/>
  <c r="Y3277" i="17" l="1"/>
  <c r="W3277" i="17" s="1"/>
  <c r="X3277" i="17"/>
  <c r="AD3277" i="17"/>
  <c r="AE3277" i="17"/>
  <c r="AC3277" i="17" s="1"/>
  <c r="AB3277" i="17"/>
  <c r="Z3277" i="17" s="1"/>
  <c r="AA3277" i="17"/>
  <c r="AH3277" i="17"/>
  <c r="AF3277" i="17" s="1"/>
  <c r="AG3277" i="17"/>
  <c r="S3284" i="17"/>
  <c r="V3276" i="17"/>
  <c r="T3276" i="17" s="1"/>
  <c r="AG3278" i="17" l="1"/>
  <c r="AH3278" i="17"/>
  <c r="AF3278" i="17" s="1"/>
  <c r="AB3278" i="17"/>
  <c r="Z3278" i="17" s="1"/>
  <c r="AA3278" i="17"/>
  <c r="AE3278" i="17"/>
  <c r="AC3278" i="17" s="1"/>
  <c r="AD3278" i="17"/>
  <c r="X3278" i="17"/>
  <c r="Y3278" i="17"/>
  <c r="W3278" i="17" s="1"/>
  <c r="S3285" i="17"/>
  <c r="U3277" i="17"/>
  <c r="S3286" i="17" s="1"/>
  <c r="V3277" i="17"/>
  <c r="T3277" i="17" s="1"/>
  <c r="U3278" i="17" s="1"/>
  <c r="Y3279" i="17" l="1"/>
  <c r="W3279" i="17" s="1"/>
  <c r="X3279" i="17"/>
  <c r="AE3279" i="17"/>
  <c r="AC3279" i="17" s="1"/>
  <c r="AD3279" i="17"/>
  <c r="AA3279" i="17"/>
  <c r="AB3279" i="17"/>
  <c r="Z3279" i="17" s="1"/>
  <c r="AH3279" i="17"/>
  <c r="AF3279" i="17" s="1"/>
  <c r="AG3279" i="17"/>
  <c r="V3278" i="17"/>
  <c r="T3278" i="17" s="1"/>
  <c r="U3279" i="17" s="1"/>
  <c r="AB3280" i="17" l="1"/>
  <c r="Z3280" i="17" s="1"/>
  <c r="AA3280" i="17"/>
  <c r="AG3280" i="17"/>
  <c r="AH3280" i="17"/>
  <c r="AF3280" i="17" s="1"/>
  <c r="AE3280" i="17"/>
  <c r="AC3280" i="17" s="1"/>
  <c r="AD3280" i="17"/>
  <c r="X3280" i="17"/>
  <c r="Y3280" i="17"/>
  <c r="W3280" i="17" s="1"/>
  <c r="S3287" i="17"/>
  <c r="V3279" i="17"/>
  <c r="T3279" i="17" s="1"/>
  <c r="U3280" i="17" s="1"/>
  <c r="Y3281" i="17" l="1"/>
  <c r="W3281" i="17" s="1"/>
  <c r="X3281" i="17"/>
  <c r="AE3281" i="17"/>
  <c r="AC3281" i="17" s="1"/>
  <c r="AD3281" i="17"/>
  <c r="AH3281" i="17"/>
  <c r="AF3281" i="17" s="1"/>
  <c r="AG3281" i="17"/>
  <c r="AB3281" i="17"/>
  <c r="Z3281" i="17" s="1"/>
  <c r="AA3281" i="17"/>
  <c r="S3288" i="17"/>
  <c r="V3280" i="17"/>
  <c r="T3280" i="17" s="1"/>
  <c r="AB3282" i="17" l="1"/>
  <c r="Z3282" i="17" s="1"/>
  <c r="AA3282" i="17"/>
  <c r="AH3282" i="17"/>
  <c r="AF3282" i="17" s="1"/>
  <c r="AG3282" i="17"/>
  <c r="AD3282" i="17"/>
  <c r="AE3282" i="17"/>
  <c r="AC3282" i="17" s="1"/>
  <c r="Y3282" i="17"/>
  <c r="W3282" i="17" s="1"/>
  <c r="X3282" i="17"/>
  <c r="S3289" i="17"/>
  <c r="U3281" i="17"/>
  <c r="S3290" i="17" s="1"/>
  <c r="V3281" i="17"/>
  <c r="T3281" i="17" s="1"/>
  <c r="Y3283" i="17" l="1"/>
  <c r="W3283" i="17" s="1"/>
  <c r="X3283" i="17"/>
  <c r="AD3283" i="17"/>
  <c r="AE3283" i="17"/>
  <c r="AC3283" i="17" s="1"/>
  <c r="AH3283" i="17"/>
  <c r="AF3283" i="17" s="1"/>
  <c r="AG3283" i="17"/>
  <c r="AA3283" i="17"/>
  <c r="AB3283" i="17"/>
  <c r="Z3283" i="17" s="1"/>
  <c r="V3282" i="17"/>
  <c r="T3282" i="17" s="1"/>
  <c r="U3282" i="17"/>
  <c r="S3291" i="17" s="1"/>
  <c r="AB3284" i="17" l="1"/>
  <c r="Z3284" i="17" s="1"/>
  <c r="AA3284" i="17"/>
  <c r="AH3284" i="17"/>
  <c r="AF3284" i="17" s="1"/>
  <c r="AG3284" i="17"/>
  <c r="AE3284" i="17"/>
  <c r="AC3284" i="17" s="1"/>
  <c r="AD3284" i="17"/>
  <c r="Y3284" i="17"/>
  <c r="W3284" i="17" s="1"/>
  <c r="X3284" i="17"/>
  <c r="U3283" i="17"/>
  <c r="S3292" i="17" s="1"/>
  <c r="V3283" i="17"/>
  <c r="T3283" i="17" s="1"/>
  <c r="Y3285" i="17" l="1"/>
  <c r="W3285" i="17" s="1"/>
  <c r="X3285" i="17"/>
  <c r="AE3285" i="17"/>
  <c r="AC3285" i="17" s="1"/>
  <c r="AD3285" i="17"/>
  <c r="AH3285" i="17"/>
  <c r="AF3285" i="17" s="1"/>
  <c r="AG3285" i="17"/>
  <c r="AB3285" i="17"/>
  <c r="Z3285" i="17" s="1"/>
  <c r="AA3285" i="17"/>
  <c r="U3284" i="17"/>
  <c r="S3293" i="17" s="1"/>
  <c r="V3284" i="17"/>
  <c r="T3284" i="17" s="1"/>
  <c r="U3285" i="17" s="1"/>
  <c r="AB3286" i="17" l="1"/>
  <c r="Z3286" i="17" s="1"/>
  <c r="AA3286" i="17"/>
  <c r="AG3286" i="17"/>
  <c r="AH3286" i="17"/>
  <c r="AF3286" i="17" s="1"/>
  <c r="AE3286" i="17"/>
  <c r="AC3286" i="17" s="1"/>
  <c r="AD3286" i="17"/>
  <c r="Y3286" i="17"/>
  <c r="W3286" i="17" s="1"/>
  <c r="X3286" i="17"/>
  <c r="V3285" i="17"/>
  <c r="T3285" i="17" s="1"/>
  <c r="Y3287" i="17" l="1"/>
  <c r="W3287" i="17" s="1"/>
  <c r="X3287" i="17"/>
  <c r="AD3287" i="17"/>
  <c r="AE3287" i="17"/>
  <c r="AC3287" i="17" s="1"/>
  <c r="AH3287" i="17"/>
  <c r="AF3287" i="17" s="1"/>
  <c r="AG3287" i="17"/>
  <c r="AB3287" i="17"/>
  <c r="Z3287" i="17" s="1"/>
  <c r="AA3287" i="17"/>
  <c r="S3294" i="17"/>
  <c r="U3286" i="17"/>
  <c r="S3295" i="17" s="1"/>
  <c r="V3286" i="17"/>
  <c r="T3286" i="17" s="1"/>
  <c r="U3287" i="17" s="1"/>
  <c r="AB3288" i="17" l="1"/>
  <c r="Z3288" i="17" s="1"/>
  <c r="AA3288" i="17"/>
  <c r="AH3288" i="17"/>
  <c r="AF3288" i="17" s="1"/>
  <c r="AG3288" i="17"/>
  <c r="AE3288" i="17"/>
  <c r="AC3288" i="17" s="1"/>
  <c r="AD3288" i="17"/>
  <c r="Y3288" i="17"/>
  <c r="W3288" i="17" s="1"/>
  <c r="X3288" i="17"/>
  <c r="V3287" i="17"/>
  <c r="T3287" i="17" s="1"/>
  <c r="U3288" i="17" s="1"/>
  <c r="Y3289" i="17" l="1"/>
  <c r="W3289" i="17" s="1"/>
  <c r="X3289" i="17"/>
  <c r="AD3289" i="17"/>
  <c r="AE3289" i="17"/>
  <c r="AC3289" i="17" s="1"/>
  <c r="AG3289" i="17"/>
  <c r="AH3289" i="17"/>
  <c r="AF3289" i="17" s="1"/>
  <c r="AA3289" i="17"/>
  <c r="AB3289" i="17"/>
  <c r="Z3289" i="17" s="1"/>
  <c r="S3296" i="17"/>
  <c r="V3288" i="17"/>
  <c r="T3288" i="17" s="1"/>
  <c r="U3289" i="17" s="1"/>
  <c r="AB3290" i="17" l="1"/>
  <c r="Z3290" i="17" s="1"/>
  <c r="AA3290" i="17"/>
  <c r="AG3290" i="17"/>
  <c r="AH3290" i="17"/>
  <c r="AF3290" i="17" s="1"/>
  <c r="AE3290" i="17"/>
  <c r="AC3290" i="17" s="1"/>
  <c r="AD3290" i="17"/>
  <c r="Y3290" i="17"/>
  <c r="W3290" i="17" s="1"/>
  <c r="X3290" i="17"/>
  <c r="S3297" i="17"/>
  <c r="V3289" i="17"/>
  <c r="T3289" i="17" s="1"/>
  <c r="X3291" i="17" l="1"/>
  <c r="Y3291" i="17"/>
  <c r="W3291" i="17" s="1"/>
  <c r="AD3291" i="17"/>
  <c r="AE3291" i="17"/>
  <c r="AC3291" i="17" s="1"/>
  <c r="AH3291" i="17"/>
  <c r="AF3291" i="17" s="1"/>
  <c r="AG3291" i="17"/>
  <c r="AA3291" i="17"/>
  <c r="AB3291" i="17"/>
  <c r="Z3291" i="17" s="1"/>
  <c r="S3298" i="17"/>
  <c r="U3290" i="17"/>
  <c r="V3290" i="17"/>
  <c r="T3290" i="17" s="1"/>
  <c r="U3291" i="17" s="1"/>
  <c r="AB3292" i="17" l="1"/>
  <c r="Z3292" i="17" s="1"/>
  <c r="AA3292" i="17"/>
  <c r="AH3292" i="17"/>
  <c r="AF3292" i="17" s="1"/>
  <c r="AG3292" i="17"/>
  <c r="AE3292" i="17"/>
  <c r="AC3292" i="17" s="1"/>
  <c r="AD3292" i="17"/>
  <c r="Y3292" i="17"/>
  <c r="W3292" i="17" s="1"/>
  <c r="X3292" i="17"/>
  <c r="S3299" i="17"/>
  <c r="V3291" i="17"/>
  <c r="T3291" i="17" s="1"/>
  <c r="X3293" i="17" l="1"/>
  <c r="Y3293" i="17"/>
  <c r="W3293" i="17" s="1"/>
  <c r="AD3293" i="17"/>
  <c r="AE3293" i="17"/>
  <c r="AC3293" i="17" s="1"/>
  <c r="AH3293" i="17"/>
  <c r="AF3293" i="17" s="1"/>
  <c r="AG3293" i="17"/>
  <c r="AA3293" i="17"/>
  <c r="AB3293" i="17"/>
  <c r="Z3293" i="17" s="1"/>
  <c r="S3300" i="17"/>
  <c r="U3292" i="17"/>
  <c r="S3301" i="17" s="1"/>
  <c r="V3292" i="17"/>
  <c r="T3292" i="17" s="1"/>
  <c r="U3293" i="17" s="1"/>
  <c r="AB3294" i="17" l="1"/>
  <c r="Z3294" i="17" s="1"/>
  <c r="AA3294" i="17"/>
  <c r="AG3294" i="17"/>
  <c r="AH3294" i="17"/>
  <c r="AF3294" i="17" s="1"/>
  <c r="AE3294" i="17"/>
  <c r="AC3294" i="17" s="1"/>
  <c r="AD3294" i="17"/>
  <c r="X3294" i="17"/>
  <c r="Y3294" i="17"/>
  <c r="W3294" i="17" s="1"/>
  <c r="V3293" i="17"/>
  <c r="T3293" i="17" s="1"/>
  <c r="U3294" i="17" s="1"/>
  <c r="X3295" i="17" l="1"/>
  <c r="Y3295" i="17"/>
  <c r="W3295" i="17" s="1"/>
  <c r="AD3295" i="17"/>
  <c r="AE3295" i="17"/>
  <c r="AC3295" i="17" s="1"/>
  <c r="AG3295" i="17"/>
  <c r="AH3295" i="17"/>
  <c r="AF3295" i="17" s="1"/>
  <c r="AB3295" i="17"/>
  <c r="Z3295" i="17" s="1"/>
  <c r="AA3295" i="17"/>
  <c r="S3302" i="17"/>
  <c r="V3294" i="17"/>
  <c r="T3294" i="17" s="1"/>
  <c r="U3295" i="17" s="1"/>
  <c r="AB3296" i="17" l="1"/>
  <c r="Z3296" i="17" s="1"/>
  <c r="AA3296" i="17"/>
  <c r="AH3296" i="17"/>
  <c r="AF3296" i="17" s="1"/>
  <c r="AG3296" i="17"/>
  <c r="AE3296" i="17"/>
  <c r="AC3296" i="17" s="1"/>
  <c r="AD3296" i="17"/>
  <c r="X3296" i="17"/>
  <c r="Y3296" i="17"/>
  <c r="W3296" i="17" s="1"/>
  <c r="S3303" i="17"/>
  <c r="V3295" i="17"/>
  <c r="T3295" i="17" s="1"/>
  <c r="U3296" i="17" s="1"/>
  <c r="X3297" i="17" l="1"/>
  <c r="Y3297" i="17"/>
  <c r="W3297" i="17" s="1"/>
  <c r="AD3297" i="17"/>
  <c r="AE3297" i="17"/>
  <c r="AC3297" i="17" s="1"/>
  <c r="AG3297" i="17"/>
  <c r="AH3297" i="17"/>
  <c r="AF3297" i="17" s="1"/>
  <c r="AA3297" i="17"/>
  <c r="AB3297" i="17"/>
  <c r="Z3297" i="17" s="1"/>
  <c r="S3304" i="17"/>
  <c r="V3296" i="17"/>
  <c r="T3296" i="17" s="1"/>
  <c r="AG3298" i="17" l="1"/>
  <c r="AH3298" i="17"/>
  <c r="AF3298" i="17" s="1"/>
  <c r="AB3298" i="17"/>
  <c r="Z3298" i="17" s="1"/>
  <c r="AA3298" i="17"/>
  <c r="AD3298" i="17"/>
  <c r="AE3298" i="17"/>
  <c r="AC3298" i="17" s="1"/>
  <c r="Y3298" i="17"/>
  <c r="W3298" i="17" s="1"/>
  <c r="X3298" i="17"/>
  <c r="S3305" i="17"/>
  <c r="U3297" i="17"/>
  <c r="S3306" i="17" s="1"/>
  <c r="V3297" i="17"/>
  <c r="T3297" i="17" s="1"/>
  <c r="U3298" i="17" s="1"/>
  <c r="Y3299" i="17" l="1"/>
  <c r="W3299" i="17" s="1"/>
  <c r="X3299" i="17"/>
  <c r="AE3299" i="17"/>
  <c r="AC3299" i="17" s="1"/>
  <c r="AD3299" i="17"/>
  <c r="AA3299" i="17"/>
  <c r="AB3299" i="17"/>
  <c r="Z3299" i="17" s="1"/>
  <c r="AH3299" i="17"/>
  <c r="AF3299" i="17" s="1"/>
  <c r="AG3299" i="17"/>
  <c r="V3298" i="17"/>
  <c r="T3298" i="17" s="1"/>
  <c r="U3299" i="17" s="1"/>
  <c r="AG3300" i="17" l="1"/>
  <c r="AH3300" i="17"/>
  <c r="AF3300" i="17" s="1"/>
  <c r="AB3300" i="17"/>
  <c r="Z3300" i="17" s="1"/>
  <c r="AA3300" i="17"/>
  <c r="AE3300" i="17"/>
  <c r="AC3300" i="17" s="1"/>
  <c r="AD3300" i="17"/>
  <c r="Y3300" i="17"/>
  <c r="W3300" i="17" s="1"/>
  <c r="X3300" i="17"/>
  <c r="S3307" i="17"/>
  <c r="V3299" i="17"/>
  <c r="T3299" i="17" s="1"/>
  <c r="V3300" i="17" s="1"/>
  <c r="X3301" i="17" l="1"/>
  <c r="Y3301" i="17"/>
  <c r="W3301" i="17" s="1"/>
  <c r="AE3301" i="17"/>
  <c r="AC3301" i="17" s="1"/>
  <c r="AD3301" i="17"/>
  <c r="AB3301" i="17"/>
  <c r="Z3301" i="17" s="1"/>
  <c r="AA3301" i="17"/>
  <c r="AH3301" i="17"/>
  <c r="AF3301" i="17" s="1"/>
  <c r="AG3301" i="17"/>
  <c r="S3308" i="17"/>
  <c r="U3300" i="17"/>
  <c r="S3309" i="17" s="1"/>
  <c r="T3300" i="17"/>
  <c r="V3301" i="17" s="1"/>
  <c r="AH3302" i="17" l="1"/>
  <c r="AF3302" i="17" s="1"/>
  <c r="AG3302" i="17"/>
  <c r="AB3302" i="17"/>
  <c r="Z3302" i="17" s="1"/>
  <c r="AA3302" i="17"/>
  <c r="AE3302" i="17"/>
  <c r="AC3302" i="17" s="1"/>
  <c r="AD3302" i="17"/>
  <c r="X3302" i="17"/>
  <c r="Y3302" i="17"/>
  <c r="W3302" i="17" s="1"/>
  <c r="U3301" i="17"/>
  <c r="S3310" i="17" s="1"/>
  <c r="T3301" i="17"/>
  <c r="U3302" i="17" s="1"/>
  <c r="Y3303" i="17" l="1"/>
  <c r="W3303" i="17" s="1"/>
  <c r="X3303" i="17"/>
  <c r="AD3303" i="17"/>
  <c r="AE3303" i="17"/>
  <c r="AC3303" i="17" s="1"/>
  <c r="AA3303" i="17"/>
  <c r="AB3303" i="17"/>
  <c r="Z3303" i="17" s="1"/>
  <c r="AG3303" i="17"/>
  <c r="AH3303" i="17"/>
  <c r="AF3303" i="17" s="1"/>
  <c r="V3302" i="17"/>
  <c r="T3302" i="17" s="1"/>
  <c r="AH3304" i="17" l="1"/>
  <c r="AF3304" i="17" s="1"/>
  <c r="AG3304" i="17"/>
  <c r="AB3304" i="17"/>
  <c r="Z3304" i="17" s="1"/>
  <c r="AA3304" i="17"/>
  <c r="AE3304" i="17"/>
  <c r="AC3304" i="17" s="1"/>
  <c r="AD3304" i="17"/>
  <c r="Y3304" i="17"/>
  <c r="W3304" i="17" s="1"/>
  <c r="X3304" i="17"/>
  <c r="S3311" i="17"/>
  <c r="U3303" i="17"/>
  <c r="S3312" i="17" s="1"/>
  <c r="V3303" i="17"/>
  <c r="T3303" i="17" s="1"/>
  <c r="V3304" i="17" s="1"/>
  <c r="T3304" i="17" s="1"/>
  <c r="Y3305" i="17" l="1"/>
  <c r="W3305" i="17" s="1"/>
  <c r="X3305" i="17"/>
  <c r="AE3305" i="17"/>
  <c r="AC3305" i="17" s="1"/>
  <c r="AD3305" i="17"/>
  <c r="AA3305" i="17"/>
  <c r="AB3305" i="17"/>
  <c r="Z3305" i="17" s="1"/>
  <c r="AH3305" i="17"/>
  <c r="AF3305" i="17" s="1"/>
  <c r="AG3305" i="17"/>
  <c r="U3305" i="17"/>
  <c r="U3304" i="17"/>
  <c r="S3313" i="17" s="1"/>
  <c r="V3305" i="17"/>
  <c r="AH3306" i="17" l="1"/>
  <c r="AF3306" i="17" s="1"/>
  <c r="AG3306" i="17"/>
  <c r="AB3306" i="17"/>
  <c r="Z3306" i="17" s="1"/>
  <c r="AA3306" i="17"/>
  <c r="AD3306" i="17"/>
  <c r="AE3306" i="17"/>
  <c r="AC3306" i="17" s="1"/>
  <c r="X3306" i="17"/>
  <c r="Y3306" i="17"/>
  <c r="W3306" i="17" s="1"/>
  <c r="S3314" i="17"/>
  <c r="T3305" i="17"/>
  <c r="X3307" i="17" l="1"/>
  <c r="Y3307" i="17"/>
  <c r="W3307" i="17" s="1"/>
  <c r="AE3307" i="17"/>
  <c r="AC3307" i="17" s="1"/>
  <c r="AD3307" i="17"/>
  <c r="AB3307" i="17"/>
  <c r="Z3307" i="17" s="1"/>
  <c r="AA3307" i="17"/>
  <c r="AH3307" i="17"/>
  <c r="AF3307" i="17" s="1"/>
  <c r="AG3307" i="17"/>
  <c r="V3306" i="17"/>
  <c r="T3306" i="17" s="1"/>
  <c r="U3306" i="17"/>
  <c r="S3315" i="17" s="1"/>
  <c r="AH3308" i="17" l="1"/>
  <c r="AF3308" i="17" s="1"/>
  <c r="AG3308" i="17"/>
  <c r="AB3308" i="17"/>
  <c r="Z3308" i="17" s="1"/>
  <c r="AA3308" i="17"/>
  <c r="AE3308" i="17"/>
  <c r="AC3308" i="17" s="1"/>
  <c r="AD3308" i="17"/>
  <c r="Y3308" i="17"/>
  <c r="W3308" i="17" s="1"/>
  <c r="X3308" i="17"/>
  <c r="U3307" i="17"/>
  <c r="S3316" i="17" s="1"/>
  <c r="V3307" i="17"/>
  <c r="T3307" i="17" s="1"/>
  <c r="V3308" i="17" s="1"/>
  <c r="T3308" i="17" s="1"/>
  <c r="Y3309" i="17" l="1"/>
  <c r="W3309" i="17" s="1"/>
  <c r="X3309" i="17"/>
  <c r="AE3309" i="17"/>
  <c r="AC3309" i="17" s="1"/>
  <c r="AD3309" i="17"/>
  <c r="AB3309" i="17"/>
  <c r="Z3309" i="17" s="1"/>
  <c r="AA3309" i="17"/>
  <c r="AH3309" i="17"/>
  <c r="AF3309" i="17" s="1"/>
  <c r="AG3309" i="17"/>
  <c r="U3309" i="17"/>
  <c r="U3308" i="17"/>
  <c r="S3317" i="17" s="1"/>
  <c r="V3309" i="17"/>
  <c r="AG3310" i="17" l="1"/>
  <c r="AH3310" i="17"/>
  <c r="AF3310" i="17" s="1"/>
  <c r="AB3310" i="17"/>
  <c r="Z3310" i="17" s="1"/>
  <c r="AA3310" i="17"/>
  <c r="AE3310" i="17"/>
  <c r="AC3310" i="17" s="1"/>
  <c r="AD3310" i="17"/>
  <c r="X3310" i="17"/>
  <c r="Y3310" i="17"/>
  <c r="W3310" i="17" s="1"/>
  <c r="S3318" i="17"/>
  <c r="T3309" i="17"/>
  <c r="U3310" i="17" s="1"/>
  <c r="Y3311" i="17" l="1"/>
  <c r="W3311" i="17" s="1"/>
  <c r="X3311" i="17"/>
  <c r="AE3311" i="17"/>
  <c r="AC3311" i="17" s="1"/>
  <c r="AD3311" i="17"/>
  <c r="AB3311" i="17"/>
  <c r="Z3311" i="17" s="1"/>
  <c r="AA3311" i="17"/>
  <c r="AG3311" i="17"/>
  <c r="AH3311" i="17"/>
  <c r="AF3311" i="17" s="1"/>
  <c r="V3310" i="17"/>
  <c r="T3310" i="17" s="1"/>
  <c r="AG3312" i="17" l="1"/>
  <c r="AH3312" i="17"/>
  <c r="AF3312" i="17" s="1"/>
  <c r="AB3312" i="17"/>
  <c r="Z3312" i="17" s="1"/>
  <c r="AA3312" i="17"/>
  <c r="AE3312" i="17"/>
  <c r="AC3312" i="17" s="1"/>
  <c r="AD3312" i="17"/>
  <c r="X3312" i="17"/>
  <c r="Y3312" i="17"/>
  <c r="W3312" i="17" s="1"/>
  <c r="S3319" i="17"/>
  <c r="U3311" i="17"/>
  <c r="S3320" i="17" s="1"/>
  <c r="V3311" i="17"/>
  <c r="T3311" i="17" s="1"/>
  <c r="U3312" i="17" s="1"/>
  <c r="X3313" i="17" l="1"/>
  <c r="Y3313" i="17"/>
  <c r="W3313" i="17" s="1"/>
  <c r="AE3313" i="17"/>
  <c r="AC3313" i="17" s="1"/>
  <c r="AD3313" i="17"/>
  <c r="AB3313" i="17"/>
  <c r="Z3313" i="17" s="1"/>
  <c r="AA3313" i="17"/>
  <c r="AG3313" i="17"/>
  <c r="AH3313" i="17"/>
  <c r="AF3313" i="17" s="1"/>
  <c r="V3312" i="17"/>
  <c r="T3312" i="17" s="1"/>
  <c r="AH3314" i="17" l="1"/>
  <c r="AF3314" i="17" s="1"/>
  <c r="AG3314" i="17"/>
  <c r="AB3314" i="17"/>
  <c r="Z3314" i="17" s="1"/>
  <c r="AA3314" i="17"/>
  <c r="AE3314" i="17"/>
  <c r="AC3314" i="17" s="1"/>
  <c r="AD3314" i="17"/>
  <c r="Y3314" i="17"/>
  <c r="W3314" i="17" s="1"/>
  <c r="X3314" i="17"/>
  <c r="S3321" i="17"/>
  <c r="U3313" i="17"/>
  <c r="V3313" i="17"/>
  <c r="T3313" i="17" s="1"/>
  <c r="Y3315" i="17" l="1"/>
  <c r="W3315" i="17" s="1"/>
  <c r="X3315" i="17"/>
  <c r="AE3315" i="17"/>
  <c r="AC3315" i="17" s="1"/>
  <c r="AD3315" i="17"/>
  <c r="AB3315" i="17"/>
  <c r="Z3315" i="17" s="1"/>
  <c r="AA3315" i="17"/>
  <c r="AG3315" i="17"/>
  <c r="AH3315" i="17"/>
  <c r="AF3315" i="17" s="1"/>
  <c r="S3322" i="17"/>
  <c r="U3314" i="17"/>
  <c r="S3323" i="17" s="1"/>
  <c r="V3314" i="17"/>
  <c r="T3314" i="17" s="1"/>
  <c r="AH3316" i="17" l="1"/>
  <c r="AF3316" i="17" s="1"/>
  <c r="AG3316" i="17"/>
  <c r="AB3316" i="17"/>
  <c r="Z3316" i="17" s="1"/>
  <c r="AA3316" i="17"/>
  <c r="AD3316" i="17"/>
  <c r="AE3316" i="17"/>
  <c r="AC3316" i="17" s="1"/>
  <c r="Y3316" i="17"/>
  <c r="W3316" i="17" s="1"/>
  <c r="X3316" i="17"/>
  <c r="U3315" i="17"/>
  <c r="V3315" i="17"/>
  <c r="T3315" i="17" s="1"/>
  <c r="U3316" i="17" s="1"/>
  <c r="X3317" i="17" l="1"/>
  <c r="Y3317" i="17"/>
  <c r="W3317" i="17" s="1"/>
  <c r="AE3317" i="17"/>
  <c r="AC3317" i="17" s="1"/>
  <c r="AD3317" i="17"/>
  <c r="AB3317" i="17"/>
  <c r="Z3317" i="17" s="1"/>
  <c r="AA3317" i="17"/>
  <c r="AH3317" i="17"/>
  <c r="AF3317" i="17" s="1"/>
  <c r="AG3317" i="17"/>
  <c r="S3324" i="17"/>
  <c r="V3316" i="17"/>
  <c r="T3316" i="17" s="1"/>
  <c r="AG3318" i="17" l="1"/>
  <c r="AH3318" i="17"/>
  <c r="AF3318" i="17" s="1"/>
  <c r="AB3318" i="17"/>
  <c r="Z3318" i="17" s="1"/>
  <c r="AA3318" i="17"/>
  <c r="AE3318" i="17"/>
  <c r="AC3318" i="17" s="1"/>
  <c r="AD3318" i="17"/>
  <c r="Y3318" i="17"/>
  <c r="W3318" i="17" s="1"/>
  <c r="X3318" i="17"/>
  <c r="S3325" i="17"/>
  <c r="U3317" i="17"/>
  <c r="S3326" i="17" s="1"/>
  <c r="V3317" i="17"/>
  <c r="T3317" i="17" s="1"/>
  <c r="Y3319" i="17" l="1"/>
  <c r="W3319" i="17" s="1"/>
  <c r="X3319" i="17"/>
  <c r="AD3319" i="17"/>
  <c r="AE3319" i="17"/>
  <c r="AC3319" i="17" s="1"/>
  <c r="AB3319" i="17"/>
  <c r="Z3319" i="17" s="1"/>
  <c r="AA3319" i="17"/>
  <c r="AG3319" i="17"/>
  <c r="AH3319" i="17"/>
  <c r="AF3319" i="17" s="1"/>
  <c r="U3318" i="17"/>
  <c r="S3327" i="17" s="1"/>
  <c r="V3318" i="17"/>
  <c r="T3318" i="17" s="1"/>
  <c r="U3319" i="17" s="1"/>
  <c r="AG3320" i="17" l="1"/>
  <c r="AH3320" i="17"/>
  <c r="AF3320" i="17" s="1"/>
  <c r="AB3320" i="17"/>
  <c r="Z3320" i="17" s="1"/>
  <c r="AA3320" i="17"/>
  <c r="AD3320" i="17"/>
  <c r="AE3320" i="17"/>
  <c r="AC3320" i="17" s="1"/>
  <c r="X3320" i="17"/>
  <c r="Y3320" i="17"/>
  <c r="W3320" i="17" s="1"/>
  <c r="V3319" i="17"/>
  <c r="T3319" i="17" s="1"/>
  <c r="U3320" i="17" s="1"/>
  <c r="Y3321" i="17" l="1"/>
  <c r="W3321" i="17" s="1"/>
  <c r="X3321" i="17"/>
  <c r="AE3321" i="17"/>
  <c r="AC3321" i="17" s="1"/>
  <c r="AD3321" i="17"/>
  <c r="AA3321" i="17"/>
  <c r="AB3321" i="17"/>
  <c r="Z3321" i="17" s="1"/>
  <c r="AH3321" i="17"/>
  <c r="AF3321" i="17" s="1"/>
  <c r="AG3321" i="17"/>
  <c r="S3328" i="17"/>
  <c r="V3320" i="17"/>
  <c r="T3320" i="17" s="1"/>
  <c r="U3321" i="17" s="1"/>
  <c r="AG3322" i="17" l="1"/>
  <c r="AH3322" i="17"/>
  <c r="AF3322" i="17" s="1"/>
  <c r="AB3322" i="17"/>
  <c r="Z3322" i="17" s="1"/>
  <c r="AA3322" i="17"/>
  <c r="AD3322" i="17"/>
  <c r="AE3322" i="17"/>
  <c r="AC3322" i="17" s="1"/>
  <c r="Y3322" i="17"/>
  <c r="W3322" i="17" s="1"/>
  <c r="X3322" i="17"/>
  <c r="S3329" i="17"/>
  <c r="V3321" i="17"/>
  <c r="T3321" i="17" s="1"/>
  <c r="Y3323" i="17" l="1"/>
  <c r="W3323" i="17" s="1"/>
  <c r="X3323" i="17"/>
  <c r="AD3323" i="17"/>
  <c r="AE3323" i="17"/>
  <c r="AC3323" i="17" s="1"/>
  <c r="AA3323" i="17"/>
  <c r="AB3323" i="17"/>
  <c r="Z3323" i="17" s="1"/>
  <c r="AH3323" i="17"/>
  <c r="AF3323" i="17" s="1"/>
  <c r="AG3323" i="17"/>
  <c r="S3330" i="17"/>
  <c r="U3322" i="17"/>
  <c r="S3331" i="17" s="1"/>
  <c r="V3322" i="17"/>
  <c r="T3322" i="17" s="1"/>
  <c r="U3323" i="17" s="1"/>
  <c r="AH3324" i="17" l="1"/>
  <c r="AF3324" i="17" s="1"/>
  <c r="AG3324" i="17"/>
  <c r="AB3324" i="17"/>
  <c r="Z3324" i="17" s="1"/>
  <c r="AA3324" i="17"/>
  <c r="AE3324" i="17"/>
  <c r="AC3324" i="17" s="1"/>
  <c r="AD3324" i="17"/>
  <c r="Y3324" i="17"/>
  <c r="W3324" i="17" s="1"/>
  <c r="X3324" i="17"/>
  <c r="V3323" i="17"/>
  <c r="T3323" i="17" s="1"/>
  <c r="U3324" i="17" s="1"/>
  <c r="X3325" i="17" l="1"/>
  <c r="Y3325" i="17"/>
  <c r="W3325" i="17" s="1"/>
  <c r="AE3325" i="17"/>
  <c r="AC3325" i="17" s="1"/>
  <c r="AD3325" i="17"/>
  <c r="AA3325" i="17"/>
  <c r="AB3325" i="17"/>
  <c r="Z3325" i="17" s="1"/>
  <c r="AH3325" i="17"/>
  <c r="AF3325" i="17" s="1"/>
  <c r="AG3325" i="17"/>
  <c r="S3332" i="17"/>
  <c r="V3324" i="17"/>
  <c r="T3324" i="17" s="1"/>
  <c r="U3325" i="17" s="1"/>
  <c r="AH3326" i="17" l="1"/>
  <c r="AF3326" i="17" s="1"/>
  <c r="AG3326" i="17"/>
  <c r="AB3326" i="17"/>
  <c r="Z3326" i="17" s="1"/>
  <c r="AA3326" i="17"/>
  <c r="AE3326" i="17"/>
  <c r="AC3326" i="17" s="1"/>
  <c r="AD3326" i="17"/>
  <c r="Y3326" i="17"/>
  <c r="W3326" i="17" s="1"/>
  <c r="X3326" i="17"/>
  <c r="S3333" i="17"/>
  <c r="V3325" i="17"/>
  <c r="T3325" i="17" s="1"/>
  <c r="Y3327" i="17" l="1"/>
  <c r="W3327" i="17" s="1"/>
  <c r="X3327" i="17"/>
  <c r="AE3327" i="17"/>
  <c r="AC3327" i="17" s="1"/>
  <c r="AD3327" i="17"/>
  <c r="AB3327" i="17"/>
  <c r="Z3327" i="17" s="1"/>
  <c r="AA3327" i="17"/>
  <c r="AH3327" i="17"/>
  <c r="AF3327" i="17" s="1"/>
  <c r="AG3327" i="17"/>
  <c r="S3334" i="17"/>
  <c r="U3326" i="17"/>
  <c r="S3335" i="17" s="1"/>
  <c r="V3326" i="17"/>
  <c r="T3326" i="17" s="1"/>
  <c r="AG3328" i="17" l="1"/>
  <c r="AH3328" i="17"/>
  <c r="AF3328" i="17" s="1"/>
  <c r="AB3328" i="17"/>
  <c r="Z3328" i="17" s="1"/>
  <c r="AA3328" i="17"/>
  <c r="AE3328" i="17"/>
  <c r="AC3328" i="17" s="1"/>
  <c r="AD3328" i="17"/>
  <c r="X3328" i="17"/>
  <c r="Y3328" i="17"/>
  <c r="W3328" i="17" s="1"/>
  <c r="U3327" i="17"/>
  <c r="S3336" i="17" s="1"/>
  <c r="V3327" i="17"/>
  <c r="T3327" i="17" s="1"/>
  <c r="U3328" i="17" s="1"/>
  <c r="X3329" i="17" l="1"/>
  <c r="Y3329" i="17"/>
  <c r="W3329" i="17" s="1"/>
  <c r="AD3329" i="17"/>
  <c r="AE3329" i="17"/>
  <c r="AC3329" i="17" s="1"/>
  <c r="AB3329" i="17"/>
  <c r="Z3329" i="17" s="1"/>
  <c r="AA3329" i="17"/>
  <c r="AH3329" i="17"/>
  <c r="AF3329" i="17" s="1"/>
  <c r="AG3329" i="17"/>
  <c r="V3328" i="17"/>
  <c r="T3328" i="17" s="1"/>
  <c r="AG3330" i="17" l="1"/>
  <c r="AH3330" i="17"/>
  <c r="AF3330" i="17" s="1"/>
  <c r="AB3330" i="17"/>
  <c r="Z3330" i="17" s="1"/>
  <c r="AA3330" i="17"/>
  <c r="AE3330" i="17"/>
  <c r="AC3330" i="17" s="1"/>
  <c r="AD3330" i="17"/>
  <c r="Y3330" i="17"/>
  <c r="W3330" i="17" s="1"/>
  <c r="X3330" i="17"/>
  <c r="S3337" i="17"/>
  <c r="U3329" i="17"/>
  <c r="S3338" i="17" s="1"/>
  <c r="V3329" i="17"/>
  <c r="T3329" i="17" s="1"/>
  <c r="U3330" i="17" s="1"/>
  <c r="Y3331" i="17" l="1"/>
  <c r="W3331" i="17" s="1"/>
  <c r="X3331" i="17"/>
  <c r="AD3331" i="17"/>
  <c r="AE3331" i="17"/>
  <c r="AC3331" i="17" s="1"/>
  <c r="AA3331" i="17"/>
  <c r="AB3331" i="17"/>
  <c r="Z3331" i="17" s="1"/>
  <c r="AH3331" i="17"/>
  <c r="AF3331" i="17" s="1"/>
  <c r="AG3331" i="17"/>
  <c r="V3330" i="17"/>
  <c r="T3330" i="17" s="1"/>
  <c r="AB3332" i="17" l="1"/>
  <c r="Z3332" i="17" s="1"/>
  <c r="AA3332" i="17"/>
  <c r="AH3332" i="17"/>
  <c r="AF3332" i="17" s="1"/>
  <c r="AG3332" i="17"/>
  <c r="AE3332" i="17"/>
  <c r="AC3332" i="17" s="1"/>
  <c r="AD3332" i="17"/>
  <c r="X3332" i="17"/>
  <c r="Y3332" i="17"/>
  <c r="W3332" i="17" s="1"/>
  <c r="S3339" i="17"/>
  <c r="U3331" i="17"/>
  <c r="S3340" i="17" s="1"/>
  <c r="V3331" i="17"/>
  <c r="T3331" i="17" s="1"/>
  <c r="U3332" i="17" s="1"/>
  <c r="X3333" i="17" l="1"/>
  <c r="Y3333" i="17"/>
  <c r="W3333" i="17" s="1"/>
  <c r="AE3333" i="17"/>
  <c r="AC3333" i="17" s="1"/>
  <c r="AD3333" i="17"/>
  <c r="AG3333" i="17"/>
  <c r="AH3333" i="17"/>
  <c r="AF3333" i="17" s="1"/>
  <c r="AB3333" i="17"/>
  <c r="Z3333" i="17" s="1"/>
  <c r="AA3333" i="17"/>
  <c r="V3332" i="17"/>
  <c r="T3332" i="17" s="1"/>
  <c r="AG3334" i="17" l="1"/>
  <c r="AH3334" i="17"/>
  <c r="AF3334" i="17" s="1"/>
  <c r="AB3334" i="17"/>
  <c r="Z3334" i="17" s="1"/>
  <c r="AA3334" i="17"/>
  <c r="AE3334" i="17"/>
  <c r="AC3334" i="17" s="1"/>
  <c r="AD3334" i="17"/>
  <c r="X3334" i="17"/>
  <c r="Y3334" i="17"/>
  <c r="W3334" i="17" s="1"/>
  <c r="S3341" i="17"/>
  <c r="U3333" i="17"/>
  <c r="S3342" i="17" s="1"/>
  <c r="V3333" i="17"/>
  <c r="T3333" i="17" s="1"/>
  <c r="U3334" i="17" s="1"/>
  <c r="Y3335" i="17" l="1"/>
  <c r="W3335" i="17" s="1"/>
  <c r="X3335" i="17"/>
  <c r="AE3335" i="17"/>
  <c r="AC3335" i="17" s="1"/>
  <c r="AD3335" i="17"/>
  <c r="AB3335" i="17"/>
  <c r="Z3335" i="17" s="1"/>
  <c r="AA3335" i="17"/>
  <c r="AH3335" i="17"/>
  <c r="AF3335" i="17" s="1"/>
  <c r="AG3335" i="17"/>
  <c r="V3334" i="17"/>
  <c r="T3334" i="17" s="1"/>
  <c r="U3335" i="17" s="1"/>
  <c r="AH3336" i="17" l="1"/>
  <c r="AF3336" i="17" s="1"/>
  <c r="AG3336" i="17"/>
  <c r="AB3336" i="17"/>
  <c r="Z3336" i="17" s="1"/>
  <c r="AA3336" i="17"/>
  <c r="AD3336" i="17"/>
  <c r="AE3336" i="17"/>
  <c r="AC3336" i="17" s="1"/>
  <c r="Y3336" i="17"/>
  <c r="W3336" i="17" s="1"/>
  <c r="X3336" i="17"/>
  <c r="S3343" i="17"/>
  <c r="V3335" i="17"/>
  <c r="T3335" i="17" s="1"/>
  <c r="U3336" i="17" s="1"/>
  <c r="Y3337" i="17" l="1"/>
  <c r="W3337" i="17" s="1"/>
  <c r="X3337" i="17"/>
  <c r="AE3337" i="17"/>
  <c r="AC3337" i="17" s="1"/>
  <c r="AD3337" i="17"/>
  <c r="AA3337" i="17"/>
  <c r="AB3337" i="17"/>
  <c r="Z3337" i="17" s="1"/>
  <c r="AH3337" i="17"/>
  <c r="AF3337" i="17" s="1"/>
  <c r="AG3337" i="17"/>
  <c r="S3344" i="17"/>
  <c r="V3336" i="17"/>
  <c r="T3336" i="17" s="1"/>
  <c r="U3337" i="17" s="1"/>
  <c r="AG3338" i="17" l="1"/>
  <c r="AH3338" i="17"/>
  <c r="AF3338" i="17" s="1"/>
  <c r="AB3338" i="17"/>
  <c r="Z3338" i="17" s="1"/>
  <c r="AA3338" i="17"/>
  <c r="AE3338" i="17"/>
  <c r="AC3338" i="17" s="1"/>
  <c r="AD3338" i="17"/>
  <c r="X3338" i="17"/>
  <c r="Y3338" i="17"/>
  <c r="W3338" i="17" s="1"/>
  <c r="S3345" i="17"/>
  <c r="V3337" i="17"/>
  <c r="T3337" i="17" s="1"/>
  <c r="X3339" i="17" l="1"/>
  <c r="Y3339" i="17"/>
  <c r="W3339" i="17" s="1"/>
  <c r="AD3339" i="17"/>
  <c r="AE3339" i="17"/>
  <c r="AC3339" i="17" s="1"/>
  <c r="AB3339" i="17"/>
  <c r="Z3339" i="17" s="1"/>
  <c r="AA3339" i="17"/>
  <c r="AH3339" i="17"/>
  <c r="AF3339" i="17" s="1"/>
  <c r="AG3339" i="17"/>
  <c r="S3346" i="17"/>
  <c r="U3338" i="17"/>
  <c r="S3347" i="17" s="1"/>
  <c r="V3338" i="17"/>
  <c r="T3338" i="17" s="1"/>
  <c r="U3339" i="17" s="1"/>
  <c r="AG3340" i="17" l="1"/>
  <c r="AH3340" i="17"/>
  <c r="AF3340" i="17" s="1"/>
  <c r="AB3340" i="17"/>
  <c r="Z3340" i="17" s="1"/>
  <c r="AA3340" i="17"/>
  <c r="AD3340" i="17"/>
  <c r="AE3340" i="17"/>
  <c r="AC3340" i="17" s="1"/>
  <c r="X3340" i="17"/>
  <c r="Y3340" i="17"/>
  <c r="W3340" i="17" s="1"/>
  <c r="V3339" i="17"/>
  <c r="T3339" i="17" s="1"/>
  <c r="U3340" i="17" s="1"/>
  <c r="Y3341" i="17" l="1"/>
  <c r="W3341" i="17" s="1"/>
  <c r="X3341" i="17"/>
  <c r="AE3341" i="17"/>
  <c r="AC3341" i="17" s="1"/>
  <c r="AD3341" i="17"/>
  <c r="AA3341" i="17"/>
  <c r="AB3341" i="17"/>
  <c r="Z3341" i="17" s="1"/>
  <c r="AH3341" i="17"/>
  <c r="AF3341" i="17" s="1"/>
  <c r="AG3341" i="17"/>
  <c r="S3348" i="17"/>
  <c r="V3340" i="17"/>
  <c r="T3340" i="17" s="1"/>
  <c r="V3341" i="17" s="1"/>
  <c r="AH3342" i="17" l="1"/>
  <c r="AF3342" i="17" s="1"/>
  <c r="AG3342" i="17"/>
  <c r="AB3342" i="17"/>
  <c r="Z3342" i="17" s="1"/>
  <c r="AA3342" i="17"/>
  <c r="AE3342" i="17"/>
  <c r="AC3342" i="17" s="1"/>
  <c r="AD3342" i="17"/>
  <c r="X3342" i="17"/>
  <c r="Y3342" i="17"/>
  <c r="W3342" i="17" s="1"/>
  <c r="S3349" i="17"/>
  <c r="U3341" i="17"/>
  <c r="S3350" i="17" s="1"/>
  <c r="T3341" i="17"/>
  <c r="U3342" i="17" s="1"/>
  <c r="X3343" i="17" l="1"/>
  <c r="Y3343" i="17"/>
  <c r="W3343" i="17" s="1"/>
  <c r="AE3343" i="17"/>
  <c r="AC3343" i="17" s="1"/>
  <c r="AD3343" i="17"/>
  <c r="AA3343" i="17"/>
  <c r="AB3343" i="17"/>
  <c r="Z3343" i="17" s="1"/>
  <c r="AH3343" i="17"/>
  <c r="AF3343" i="17" s="1"/>
  <c r="AG3343" i="17"/>
  <c r="V3342" i="17"/>
  <c r="S3351" i="17" s="1"/>
  <c r="T3342" i="17" l="1"/>
  <c r="U3343" i="17" s="1"/>
  <c r="AG3344" i="17"/>
  <c r="AH3344" i="17"/>
  <c r="AF3344" i="17" s="1"/>
  <c r="AB3344" i="17"/>
  <c r="Z3344" i="17" s="1"/>
  <c r="AA3344" i="17"/>
  <c r="AE3344" i="17"/>
  <c r="AC3344" i="17" s="1"/>
  <c r="AD3344" i="17"/>
  <c r="X3344" i="17"/>
  <c r="Y3344" i="17"/>
  <c r="W3344" i="17" s="1"/>
  <c r="V3343" i="17"/>
  <c r="T3343" i="17" s="1"/>
  <c r="AD3345" i="17" l="1"/>
  <c r="AE3345" i="17"/>
  <c r="AC3345" i="17" s="1"/>
  <c r="Y3345" i="17"/>
  <c r="W3345" i="17" s="1"/>
  <c r="X3345" i="17"/>
  <c r="AB3345" i="17"/>
  <c r="Z3345" i="17" s="1"/>
  <c r="AA3345" i="17"/>
  <c r="AH3345" i="17"/>
  <c r="AF3345" i="17" s="1"/>
  <c r="AG3345" i="17"/>
  <c r="S3352" i="17"/>
  <c r="U3344" i="17"/>
  <c r="S3353" i="17" s="1"/>
  <c r="V3344" i="17"/>
  <c r="T3344" i="17" s="1"/>
  <c r="U3345" i="17" s="1"/>
  <c r="AG3346" i="17" l="1"/>
  <c r="AH3346" i="17"/>
  <c r="AF3346" i="17" s="1"/>
  <c r="AB3346" i="17"/>
  <c r="Z3346" i="17" s="1"/>
  <c r="AA3346" i="17"/>
  <c r="Y3346" i="17"/>
  <c r="W3346" i="17" s="1"/>
  <c r="X3346" i="17"/>
  <c r="AE3346" i="17"/>
  <c r="AC3346" i="17" s="1"/>
  <c r="AD3346" i="17"/>
  <c r="V3345" i="17"/>
  <c r="T3345" i="17" s="1"/>
  <c r="U3346" i="17" s="1"/>
  <c r="AE3347" i="17" l="1"/>
  <c r="AC3347" i="17" s="1"/>
  <c r="AD3347" i="17"/>
  <c r="Y3347" i="17"/>
  <c r="W3347" i="17" s="1"/>
  <c r="X3347" i="17"/>
  <c r="AB3347" i="17"/>
  <c r="Z3347" i="17" s="1"/>
  <c r="AA3347" i="17"/>
  <c r="AH3347" i="17"/>
  <c r="AF3347" i="17" s="1"/>
  <c r="AG3347" i="17"/>
  <c r="S3354" i="17"/>
  <c r="V3346" i="17"/>
  <c r="T3346" i="17" s="1"/>
  <c r="AH3348" i="17" l="1"/>
  <c r="AF3348" i="17" s="1"/>
  <c r="AG3348" i="17"/>
  <c r="AB3348" i="17"/>
  <c r="Z3348" i="17" s="1"/>
  <c r="AA3348" i="17"/>
  <c r="X3348" i="17"/>
  <c r="Y3348" i="17"/>
  <c r="W3348" i="17" s="1"/>
  <c r="AD3348" i="17"/>
  <c r="AE3348" i="17"/>
  <c r="AC3348" i="17" s="1"/>
  <c r="S3355" i="17"/>
  <c r="U3347" i="17"/>
  <c r="S3356" i="17" s="1"/>
  <c r="V3347" i="17"/>
  <c r="T3347" i="17" s="1"/>
  <c r="U3348" i="17" s="1"/>
  <c r="AE3349" i="17" l="1"/>
  <c r="AC3349" i="17" s="1"/>
  <c r="AD3349" i="17"/>
  <c r="Y3349" i="17"/>
  <c r="W3349" i="17" s="1"/>
  <c r="X3349" i="17"/>
  <c r="AA3349" i="17"/>
  <c r="AB3349" i="17"/>
  <c r="Z3349" i="17" s="1"/>
  <c r="AG3349" i="17"/>
  <c r="AH3349" i="17"/>
  <c r="AF3349" i="17" s="1"/>
  <c r="V3348" i="17"/>
  <c r="T3348" i="17" s="1"/>
  <c r="U3349" i="17" s="1"/>
  <c r="AB3350" i="17" l="1"/>
  <c r="Z3350" i="17" s="1"/>
  <c r="AA3350" i="17"/>
  <c r="AH3350" i="17"/>
  <c r="AF3350" i="17" s="1"/>
  <c r="AG3350" i="17"/>
  <c r="X3350" i="17"/>
  <c r="Y3350" i="17"/>
  <c r="W3350" i="17" s="1"/>
  <c r="AE3350" i="17"/>
  <c r="AC3350" i="17" s="1"/>
  <c r="AD3350" i="17"/>
  <c r="S3357" i="17"/>
  <c r="V3349" i="17"/>
  <c r="T3349" i="17" s="1"/>
  <c r="U3350" i="17" s="1"/>
  <c r="AE3351" i="17" l="1"/>
  <c r="AC3351" i="17" s="1"/>
  <c r="AD3351" i="17"/>
  <c r="X3351" i="17"/>
  <c r="Y3351" i="17"/>
  <c r="W3351" i="17" s="1"/>
  <c r="AH3351" i="17"/>
  <c r="AF3351" i="17" s="1"/>
  <c r="AG3351" i="17"/>
  <c r="AB3351" i="17"/>
  <c r="Z3351" i="17" s="1"/>
  <c r="AA3351" i="17"/>
  <c r="S3358" i="17"/>
  <c r="V3350" i="17"/>
  <c r="T3350" i="17" s="1"/>
  <c r="AB3352" i="17" l="1"/>
  <c r="Z3352" i="17" s="1"/>
  <c r="AA3352" i="17"/>
  <c r="AG3352" i="17"/>
  <c r="AH3352" i="17"/>
  <c r="AF3352" i="17" s="1"/>
  <c r="Y3352" i="17"/>
  <c r="W3352" i="17" s="1"/>
  <c r="X3352" i="17"/>
  <c r="AE3352" i="17"/>
  <c r="AC3352" i="17" s="1"/>
  <c r="AD3352" i="17"/>
  <c r="S3359" i="17"/>
  <c r="U3351" i="17"/>
  <c r="S3360" i="17" s="1"/>
  <c r="V3351" i="17"/>
  <c r="T3351" i="17" s="1"/>
  <c r="U3352" i="17" s="1"/>
  <c r="AD3353" i="17" l="1"/>
  <c r="AE3353" i="17"/>
  <c r="AC3353" i="17" s="1"/>
  <c r="Y3353" i="17"/>
  <c r="W3353" i="17" s="1"/>
  <c r="X3353" i="17"/>
  <c r="AH3353" i="17"/>
  <c r="AF3353" i="17" s="1"/>
  <c r="AG3353" i="17"/>
  <c r="AB3353" i="17"/>
  <c r="Z3353" i="17" s="1"/>
  <c r="AA3353" i="17"/>
  <c r="V3352" i="17"/>
  <c r="T3352" i="17" s="1"/>
  <c r="U3353" i="17" s="1"/>
  <c r="AB3354" i="17" l="1"/>
  <c r="Z3354" i="17" s="1"/>
  <c r="AA3354" i="17"/>
  <c r="AG3354" i="17"/>
  <c r="AH3354" i="17"/>
  <c r="AF3354" i="17" s="1"/>
  <c r="X3354" i="17"/>
  <c r="Y3354" i="17"/>
  <c r="W3354" i="17" s="1"/>
  <c r="AD3354" i="17"/>
  <c r="AE3354" i="17"/>
  <c r="AC3354" i="17" s="1"/>
  <c r="S3361" i="17"/>
  <c r="V3353" i="17"/>
  <c r="T3353" i="17" s="1"/>
  <c r="AD3355" i="17" l="1"/>
  <c r="AE3355" i="17"/>
  <c r="AC3355" i="17" s="1"/>
  <c r="X3355" i="17"/>
  <c r="Y3355" i="17"/>
  <c r="W3355" i="17" s="1"/>
  <c r="AG3355" i="17"/>
  <c r="AH3355" i="17"/>
  <c r="AF3355" i="17" s="1"/>
  <c r="AB3355" i="17"/>
  <c r="Z3355" i="17" s="1"/>
  <c r="AA3355" i="17"/>
  <c r="S3362" i="17"/>
  <c r="V3354" i="17"/>
  <c r="T3354" i="17" s="1"/>
  <c r="U3354" i="17"/>
  <c r="S3363" i="17" s="1"/>
  <c r="AB3356" i="17" l="1"/>
  <c r="Z3356" i="17" s="1"/>
  <c r="AA3356" i="17"/>
  <c r="AH3356" i="17"/>
  <c r="AF3356" i="17" s="1"/>
  <c r="AG3356" i="17"/>
  <c r="X3356" i="17"/>
  <c r="Y3356" i="17"/>
  <c r="W3356" i="17" s="1"/>
  <c r="AE3356" i="17"/>
  <c r="AC3356" i="17" s="1"/>
  <c r="AD3356" i="17"/>
  <c r="U3355" i="17"/>
  <c r="S3364" i="17" s="1"/>
  <c r="V3355" i="17"/>
  <c r="T3355" i="17" s="1"/>
  <c r="U3356" i="17" s="1"/>
  <c r="X3357" i="17" l="1"/>
  <c r="Y3357" i="17"/>
  <c r="W3357" i="17" s="1"/>
  <c r="AE3357" i="17"/>
  <c r="AC3357" i="17" s="1"/>
  <c r="AD3357" i="17"/>
  <c r="AH3357" i="17"/>
  <c r="AF3357" i="17" s="1"/>
  <c r="AG3357" i="17"/>
  <c r="AA3357" i="17"/>
  <c r="AB3357" i="17"/>
  <c r="Z3357" i="17" s="1"/>
  <c r="V3356" i="17"/>
  <c r="T3356" i="17" s="1"/>
  <c r="AB3358" i="17" l="1"/>
  <c r="Z3358" i="17" s="1"/>
  <c r="AA3358" i="17"/>
  <c r="AG3358" i="17"/>
  <c r="AH3358" i="17"/>
  <c r="AF3358" i="17" s="1"/>
  <c r="AD3358" i="17"/>
  <c r="AE3358" i="17"/>
  <c r="AC3358" i="17" s="1"/>
  <c r="Y3358" i="17"/>
  <c r="W3358" i="17" s="1"/>
  <c r="X3358" i="17"/>
  <c r="S3365" i="17"/>
  <c r="U3357" i="17"/>
  <c r="S3366" i="17" s="1"/>
  <c r="V3357" i="17"/>
  <c r="T3357" i="17" s="1"/>
  <c r="U3358" i="17" s="1"/>
  <c r="Y3359" i="17" l="1"/>
  <c r="W3359" i="17" s="1"/>
  <c r="X3359" i="17"/>
  <c r="AD3359" i="17"/>
  <c r="AE3359" i="17"/>
  <c r="AC3359" i="17" s="1"/>
  <c r="AG3359" i="17"/>
  <c r="AH3359" i="17"/>
  <c r="AF3359" i="17" s="1"/>
  <c r="AB3359" i="17"/>
  <c r="Z3359" i="17" s="1"/>
  <c r="AA3359" i="17"/>
  <c r="V3358" i="17"/>
  <c r="T3358" i="17" s="1"/>
  <c r="U3359" i="17" s="1"/>
  <c r="AH3360" i="17" l="1"/>
  <c r="AF3360" i="17" s="1"/>
  <c r="AG3360" i="17"/>
  <c r="AB3360" i="17"/>
  <c r="Z3360" i="17" s="1"/>
  <c r="AA3360" i="17"/>
  <c r="AD3360" i="17"/>
  <c r="AE3360" i="17"/>
  <c r="AC3360" i="17" s="1"/>
  <c r="Y3360" i="17"/>
  <c r="W3360" i="17" s="1"/>
  <c r="X3360" i="17"/>
  <c r="S3367" i="17"/>
  <c r="V3359" i="17"/>
  <c r="T3359" i="17" s="1"/>
  <c r="U3360" i="17" s="1"/>
  <c r="Y3361" i="17" l="1"/>
  <c r="W3361" i="17" s="1"/>
  <c r="X3361" i="17"/>
  <c r="AE3361" i="17"/>
  <c r="AC3361" i="17" s="1"/>
  <c r="AD3361" i="17"/>
  <c r="AB3361" i="17"/>
  <c r="Z3361" i="17" s="1"/>
  <c r="AA3361" i="17"/>
  <c r="AH3361" i="17"/>
  <c r="AF3361" i="17" s="1"/>
  <c r="AG3361" i="17"/>
  <c r="S3368" i="17"/>
  <c r="V3360" i="17"/>
  <c r="T3360" i="17" s="1"/>
  <c r="AG3362" i="17" l="1"/>
  <c r="AH3362" i="17"/>
  <c r="AF3362" i="17" s="1"/>
  <c r="AB3362" i="17"/>
  <c r="Z3362" i="17" s="1"/>
  <c r="AA3362" i="17"/>
  <c r="AE3362" i="17"/>
  <c r="AC3362" i="17" s="1"/>
  <c r="AD3362" i="17"/>
  <c r="X3362" i="17"/>
  <c r="Y3362" i="17"/>
  <c r="W3362" i="17" s="1"/>
  <c r="S3369" i="17"/>
  <c r="V3361" i="17"/>
  <c r="T3361" i="17" s="1"/>
  <c r="U3361" i="17"/>
  <c r="S3370" i="17" s="1"/>
  <c r="X3363" i="17" l="1"/>
  <c r="Y3363" i="17"/>
  <c r="W3363" i="17" s="1"/>
  <c r="AE3363" i="17"/>
  <c r="AC3363" i="17" s="1"/>
  <c r="AD3363" i="17"/>
  <c r="AB3363" i="17"/>
  <c r="Z3363" i="17" s="1"/>
  <c r="AA3363" i="17"/>
  <c r="AH3363" i="17"/>
  <c r="AF3363" i="17" s="1"/>
  <c r="AG3363" i="17"/>
  <c r="U3362" i="17"/>
  <c r="S3371" i="17" s="1"/>
  <c r="V3362" i="17"/>
  <c r="T3362" i="17" s="1"/>
  <c r="U3363" i="17" s="1"/>
  <c r="AG3364" i="17" l="1"/>
  <c r="AH3364" i="17"/>
  <c r="AF3364" i="17" s="1"/>
  <c r="AA3364" i="17"/>
  <c r="AB3364" i="17"/>
  <c r="Z3364" i="17" s="1"/>
  <c r="AE3364" i="17"/>
  <c r="AC3364" i="17" s="1"/>
  <c r="AD3364" i="17"/>
  <c r="Y3364" i="17"/>
  <c r="W3364" i="17" s="1"/>
  <c r="X3364" i="17"/>
  <c r="V3363" i="17"/>
  <c r="T3363" i="17" s="1"/>
  <c r="X3365" i="17" l="1"/>
  <c r="Y3365" i="17"/>
  <c r="W3365" i="17" s="1"/>
  <c r="AD3365" i="17"/>
  <c r="AE3365" i="17"/>
  <c r="AC3365" i="17" s="1"/>
  <c r="AB3365" i="17"/>
  <c r="Z3365" i="17" s="1"/>
  <c r="AA3365" i="17"/>
  <c r="AH3365" i="17"/>
  <c r="AF3365" i="17" s="1"/>
  <c r="AG3365" i="17"/>
  <c r="S3372" i="17"/>
  <c r="U3364" i="17"/>
  <c r="S3373" i="17" s="1"/>
  <c r="V3364" i="17"/>
  <c r="T3364" i="17" s="1"/>
  <c r="U3365" i="17" s="1"/>
  <c r="AG3366" i="17" l="1"/>
  <c r="AH3366" i="17"/>
  <c r="AF3366" i="17" s="1"/>
  <c r="AB3366" i="17"/>
  <c r="Z3366" i="17" s="1"/>
  <c r="AA3366" i="17"/>
  <c r="AE3366" i="17"/>
  <c r="AC3366" i="17" s="1"/>
  <c r="AD3366" i="17"/>
  <c r="X3366" i="17"/>
  <c r="Y3366" i="17"/>
  <c r="W3366" i="17" s="1"/>
  <c r="V3365" i="17"/>
  <c r="T3365" i="17" s="1"/>
  <c r="X3367" i="17" l="1"/>
  <c r="Y3367" i="17"/>
  <c r="W3367" i="17" s="1"/>
  <c r="AD3367" i="17"/>
  <c r="AE3367" i="17"/>
  <c r="AC3367" i="17" s="1"/>
  <c r="AB3367" i="17"/>
  <c r="Z3367" i="17" s="1"/>
  <c r="AA3367" i="17"/>
  <c r="AH3367" i="17"/>
  <c r="AF3367" i="17" s="1"/>
  <c r="AG3367" i="17"/>
  <c r="S3374" i="17"/>
  <c r="U3366" i="17"/>
  <c r="S3375" i="17" s="1"/>
  <c r="V3366" i="17"/>
  <c r="T3366" i="17" s="1"/>
  <c r="U3367" i="17" s="1"/>
  <c r="AH3368" i="17" l="1"/>
  <c r="AF3368" i="17" s="1"/>
  <c r="AG3368" i="17"/>
  <c r="AB3368" i="17"/>
  <c r="Z3368" i="17" s="1"/>
  <c r="AA3368" i="17"/>
  <c r="AD3368" i="17"/>
  <c r="AE3368" i="17"/>
  <c r="AC3368" i="17" s="1"/>
  <c r="Y3368" i="17"/>
  <c r="W3368" i="17" s="1"/>
  <c r="X3368" i="17"/>
  <c r="V3367" i="17"/>
  <c r="T3367" i="17" s="1"/>
  <c r="U3368" i="17" s="1"/>
  <c r="AD3369" i="17" l="1"/>
  <c r="AE3369" i="17"/>
  <c r="AC3369" i="17" s="1"/>
  <c r="Y3369" i="17"/>
  <c r="W3369" i="17" s="1"/>
  <c r="X3369" i="17"/>
  <c r="AA3369" i="17"/>
  <c r="AB3369" i="17"/>
  <c r="Z3369" i="17" s="1"/>
  <c r="AH3369" i="17"/>
  <c r="AF3369" i="17" s="1"/>
  <c r="AG3369" i="17"/>
  <c r="S3376" i="17"/>
  <c r="V3368" i="17"/>
  <c r="T3368" i="17" s="1"/>
  <c r="V3369" i="17" s="1"/>
  <c r="AG3370" i="17" l="1"/>
  <c r="AH3370" i="17"/>
  <c r="AF3370" i="17" s="1"/>
  <c r="AB3370" i="17"/>
  <c r="Z3370" i="17" s="1"/>
  <c r="AA3370" i="17"/>
  <c r="X3370" i="17"/>
  <c r="Y3370" i="17"/>
  <c r="W3370" i="17" s="1"/>
  <c r="AD3370" i="17"/>
  <c r="AE3370" i="17"/>
  <c r="AC3370" i="17" s="1"/>
  <c r="S3377" i="17"/>
  <c r="U3369" i="17"/>
  <c r="S3378" i="17" s="1"/>
  <c r="T3369" i="17"/>
  <c r="U3370" i="17" s="1"/>
  <c r="AE3371" i="17" l="1"/>
  <c r="AC3371" i="17" s="1"/>
  <c r="AD3371" i="17"/>
  <c r="Y3371" i="17"/>
  <c r="W3371" i="17" s="1"/>
  <c r="X3371" i="17"/>
  <c r="AB3371" i="17"/>
  <c r="Z3371" i="17" s="1"/>
  <c r="AA3371" i="17"/>
  <c r="AG3371" i="17"/>
  <c r="AH3371" i="17"/>
  <c r="AF3371" i="17" s="1"/>
  <c r="V3370" i="17"/>
  <c r="T3370" i="17" s="1"/>
  <c r="U3371" i="17" s="1"/>
  <c r="AG3372" i="17" l="1"/>
  <c r="AH3372" i="17"/>
  <c r="AF3372" i="17" s="1"/>
  <c r="AB3372" i="17"/>
  <c r="Z3372" i="17" s="1"/>
  <c r="AA3372" i="17"/>
  <c r="Y3372" i="17"/>
  <c r="W3372" i="17" s="1"/>
  <c r="X3372" i="17"/>
  <c r="AD3372" i="17"/>
  <c r="AE3372" i="17"/>
  <c r="AC3372" i="17" s="1"/>
  <c r="S3379" i="17"/>
  <c r="V3371" i="17"/>
  <c r="T3371" i="17" s="1"/>
  <c r="AD3373" i="17" l="1"/>
  <c r="AE3373" i="17"/>
  <c r="AC3373" i="17" s="1"/>
  <c r="X3373" i="17"/>
  <c r="Y3373" i="17"/>
  <c r="W3373" i="17" s="1"/>
  <c r="AA3373" i="17"/>
  <c r="AB3373" i="17"/>
  <c r="Z3373" i="17" s="1"/>
  <c r="AG3373" i="17"/>
  <c r="AH3373" i="17"/>
  <c r="AF3373" i="17" s="1"/>
  <c r="S3380" i="17"/>
  <c r="V3372" i="17"/>
  <c r="T3372" i="17" s="1"/>
  <c r="U3372" i="17"/>
  <c r="S3381" i="17" s="1"/>
  <c r="AG3374" i="17" l="1"/>
  <c r="AH3374" i="17"/>
  <c r="AF3374" i="17" s="1"/>
  <c r="AB3374" i="17"/>
  <c r="Z3374" i="17" s="1"/>
  <c r="AA3374" i="17"/>
  <c r="Y3374" i="17"/>
  <c r="W3374" i="17" s="1"/>
  <c r="X3374" i="17"/>
  <c r="AE3374" i="17"/>
  <c r="AC3374" i="17" s="1"/>
  <c r="AD3374" i="17"/>
  <c r="U3373" i="17"/>
  <c r="S3382" i="17" s="1"/>
  <c r="V3373" i="17"/>
  <c r="T3373" i="17" s="1"/>
  <c r="AE3375" i="17" l="1"/>
  <c r="AC3375" i="17" s="1"/>
  <c r="AD3375" i="17"/>
  <c r="X3375" i="17"/>
  <c r="Y3375" i="17"/>
  <c r="W3375" i="17" s="1"/>
  <c r="AA3375" i="17"/>
  <c r="AB3375" i="17"/>
  <c r="Z3375" i="17" s="1"/>
  <c r="AG3375" i="17"/>
  <c r="AH3375" i="17"/>
  <c r="AF3375" i="17" s="1"/>
  <c r="U3374" i="17"/>
  <c r="S3383" i="17" s="1"/>
  <c r="V3374" i="17"/>
  <c r="T3374" i="17" s="1"/>
  <c r="U3375" i="17" s="1"/>
  <c r="AH3376" i="17" l="1"/>
  <c r="AF3376" i="17" s="1"/>
  <c r="AG3376" i="17"/>
  <c r="AB3376" i="17"/>
  <c r="Z3376" i="17" s="1"/>
  <c r="AA3376" i="17"/>
  <c r="X3376" i="17"/>
  <c r="Y3376" i="17"/>
  <c r="W3376" i="17" s="1"/>
  <c r="AE3376" i="17"/>
  <c r="AC3376" i="17" s="1"/>
  <c r="AD3376" i="17"/>
  <c r="V3375" i="17"/>
  <c r="T3375" i="17" s="1"/>
  <c r="AD3377" i="17" l="1"/>
  <c r="AE3377" i="17"/>
  <c r="AC3377" i="17" s="1"/>
  <c r="X3377" i="17"/>
  <c r="Y3377" i="17"/>
  <c r="W3377" i="17" s="1"/>
  <c r="AB3377" i="17"/>
  <c r="Z3377" i="17" s="1"/>
  <c r="AA3377" i="17"/>
  <c r="AG3377" i="17"/>
  <c r="AH3377" i="17"/>
  <c r="AF3377" i="17" s="1"/>
  <c r="S3384" i="17"/>
  <c r="U3376" i="17"/>
  <c r="S3385" i="17" s="1"/>
  <c r="V3376" i="17"/>
  <c r="T3376" i="17" s="1"/>
  <c r="U3377" i="17" s="1"/>
  <c r="AG3378" i="17" l="1"/>
  <c r="AH3378" i="17"/>
  <c r="AF3378" i="17" s="1"/>
  <c r="AB3378" i="17"/>
  <c r="Z3378" i="17" s="1"/>
  <c r="AA3378" i="17"/>
  <c r="X3378" i="17"/>
  <c r="Y3378" i="17"/>
  <c r="W3378" i="17" s="1"/>
  <c r="AE3378" i="17"/>
  <c r="AC3378" i="17" s="1"/>
  <c r="AD3378" i="17"/>
  <c r="V3377" i="17"/>
  <c r="T3377" i="17" s="1"/>
  <c r="U3378" i="17" s="1"/>
  <c r="Y3379" i="17" l="1"/>
  <c r="W3379" i="17" s="1"/>
  <c r="X3379" i="17"/>
  <c r="AD3379" i="17"/>
  <c r="AE3379" i="17"/>
  <c r="AC3379" i="17" s="1"/>
  <c r="AB3379" i="17"/>
  <c r="Z3379" i="17" s="1"/>
  <c r="AA3379" i="17"/>
  <c r="AH3379" i="17"/>
  <c r="AF3379" i="17" s="1"/>
  <c r="AG3379" i="17"/>
  <c r="S3386" i="17"/>
  <c r="V3378" i="17"/>
  <c r="T3378" i="17" s="1"/>
  <c r="V3379" i="17" s="1"/>
  <c r="AH3380" i="17" l="1"/>
  <c r="AF3380" i="17" s="1"/>
  <c r="AG3380" i="17"/>
  <c r="AB3380" i="17"/>
  <c r="Z3380" i="17" s="1"/>
  <c r="AA3380" i="17"/>
  <c r="AE3380" i="17"/>
  <c r="AC3380" i="17" s="1"/>
  <c r="AD3380" i="17"/>
  <c r="X3380" i="17"/>
  <c r="Y3380" i="17"/>
  <c r="W3380" i="17" s="1"/>
  <c r="S3387" i="17"/>
  <c r="U3379" i="17"/>
  <c r="S3388" i="17" s="1"/>
  <c r="T3379" i="17"/>
  <c r="U3380" i="17" s="1"/>
  <c r="Y3381" i="17" l="1"/>
  <c r="W3381" i="17" s="1"/>
  <c r="X3381" i="17"/>
  <c r="AD3381" i="17"/>
  <c r="AE3381" i="17"/>
  <c r="AC3381" i="17" s="1"/>
  <c r="AB3381" i="17"/>
  <c r="Z3381" i="17" s="1"/>
  <c r="AA3381" i="17"/>
  <c r="AG3381" i="17"/>
  <c r="AH3381" i="17"/>
  <c r="AF3381" i="17" s="1"/>
  <c r="V3380" i="17"/>
  <c r="T3380" i="17" s="1"/>
  <c r="AG3382" i="17" l="1"/>
  <c r="AH3382" i="17"/>
  <c r="AF3382" i="17" s="1"/>
  <c r="AB3382" i="17"/>
  <c r="Z3382" i="17" s="1"/>
  <c r="AA3382" i="17"/>
  <c r="AE3382" i="17"/>
  <c r="AC3382" i="17" s="1"/>
  <c r="AD3382" i="17"/>
  <c r="X3382" i="17"/>
  <c r="Y3382" i="17"/>
  <c r="W3382" i="17" s="1"/>
  <c r="S3389" i="17"/>
  <c r="U3381" i="17"/>
  <c r="S3390" i="17" s="1"/>
  <c r="V3381" i="17"/>
  <c r="T3381" i="17" s="1"/>
  <c r="U3382" i="17" s="1"/>
  <c r="X3383" i="17" l="1"/>
  <c r="Y3383" i="17"/>
  <c r="W3383" i="17" s="1"/>
  <c r="AD3383" i="17"/>
  <c r="AE3383" i="17"/>
  <c r="AC3383" i="17" s="1"/>
  <c r="AA3383" i="17"/>
  <c r="AB3383" i="17"/>
  <c r="Z3383" i="17" s="1"/>
  <c r="AH3383" i="17"/>
  <c r="AF3383" i="17" s="1"/>
  <c r="AG3383" i="17"/>
  <c r="V3382" i="17"/>
  <c r="T3382" i="17" s="1"/>
  <c r="AG3384" i="17" l="1"/>
  <c r="AH3384" i="17"/>
  <c r="AF3384" i="17" s="1"/>
  <c r="AB3384" i="17"/>
  <c r="Z3384" i="17" s="1"/>
  <c r="AA3384" i="17"/>
  <c r="AD3384" i="17"/>
  <c r="AE3384" i="17"/>
  <c r="AC3384" i="17" s="1"/>
  <c r="Y3384" i="17"/>
  <c r="W3384" i="17" s="1"/>
  <c r="X3384" i="17"/>
  <c r="S3391" i="17"/>
  <c r="U3383" i="17"/>
  <c r="S3392" i="17" s="1"/>
  <c r="V3383" i="17"/>
  <c r="T3383" i="17" s="1"/>
  <c r="U3384" i="17" s="1"/>
  <c r="AE3385" i="17" l="1"/>
  <c r="AC3385" i="17" s="1"/>
  <c r="AD3385" i="17"/>
  <c r="X3385" i="17"/>
  <c r="Y3385" i="17"/>
  <c r="W3385" i="17" s="1"/>
  <c r="AB3385" i="17"/>
  <c r="Z3385" i="17" s="1"/>
  <c r="AA3385" i="17"/>
  <c r="AG3385" i="17"/>
  <c r="AH3385" i="17"/>
  <c r="AF3385" i="17" s="1"/>
  <c r="V3384" i="17"/>
  <c r="T3384" i="17" s="1"/>
  <c r="AG3386" i="17" l="1"/>
  <c r="AH3386" i="17"/>
  <c r="AF3386" i="17" s="1"/>
  <c r="AB3386" i="17"/>
  <c r="Z3386" i="17" s="1"/>
  <c r="AA3386" i="17"/>
  <c r="X3386" i="17"/>
  <c r="Y3386" i="17"/>
  <c r="W3386" i="17" s="1"/>
  <c r="AE3386" i="17"/>
  <c r="AC3386" i="17" s="1"/>
  <c r="AD3386" i="17"/>
  <c r="S3393" i="17"/>
  <c r="U3385" i="17"/>
  <c r="V3385" i="17"/>
  <c r="T3385" i="17" s="1"/>
  <c r="AE3387" i="17" l="1"/>
  <c r="AC3387" i="17" s="1"/>
  <c r="AD3387" i="17"/>
  <c r="X3387" i="17"/>
  <c r="Y3387" i="17"/>
  <c r="W3387" i="17" s="1"/>
  <c r="AA3387" i="17"/>
  <c r="AB3387" i="17"/>
  <c r="Z3387" i="17" s="1"/>
  <c r="AH3387" i="17"/>
  <c r="AF3387" i="17" s="1"/>
  <c r="AG3387" i="17"/>
  <c r="S3394" i="17"/>
  <c r="U3386" i="17"/>
  <c r="S3395" i="17" s="1"/>
  <c r="V3386" i="17"/>
  <c r="T3386" i="17" s="1"/>
  <c r="U3387" i="17" s="1"/>
  <c r="AA3388" i="17" l="1"/>
  <c r="AB3388" i="17"/>
  <c r="Z3388" i="17" s="1"/>
  <c r="AH3388" i="17"/>
  <c r="AF3388" i="17" s="1"/>
  <c r="AG3388" i="17"/>
  <c r="Y3388" i="17"/>
  <c r="W3388" i="17" s="1"/>
  <c r="X3388" i="17"/>
  <c r="AD3388" i="17"/>
  <c r="AE3388" i="17"/>
  <c r="AC3388" i="17" s="1"/>
  <c r="V3387" i="17"/>
  <c r="T3387" i="17" s="1"/>
  <c r="U3388" i="17" s="1"/>
  <c r="AE3389" i="17" l="1"/>
  <c r="AC3389" i="17" s="1"/>
  <c r="AD3389" i="17"/>
  <c r="X3389" i="17"/>
  <c r="Y3389" i="17"/>
  <c r="W3389" i="17" s="1"/>
  <c r="AH3389" i="17"/>
  <c r="AF3389" i="17" s="1"/>
  <c r="AG3389" i="17"/>
  <c r="AB3389" i="17"/>
  <c r="Z3389" i="17" s="1"/>
  <c r="AA3389" i="17"/>
  <c r="S3396" i="17"/>
  <c r="V3388" i="17"/>
  <c r="T3388" i="17" s="1"/>
  <c r="AA3390" i="17" l="1"/>
  <c r="AB3390" i="17"/>
  <c r="Z3390" i="17" s="1"/>
  <c r="AG3390" i="17"/>
  <c r="AH3390" i="17"/>
  <c r="AF3390" i="17" s="1"/>
  <c r="X3390" i="17"/>
  <c r="Y3390" i="17"/>
  <c r="W3390" i="17" s="1"/>
  <c r="AE3390" i="17"/>
  <c r="AC3390" i="17" s="1"/>
  <c r="AD3390" i="17"/>
  <c r="S3397" i="17"/>
  <c r="U3389" i="17"/>
  <c r="S3398" i="17" s="1"/>
  <c r="V3389" i="17"/>
  <c r="T3389" i="17" s="1"/>
  <c r="U3390" i="17" s="1"/>
  <c r="Y3391" i="17" l="1"/>
  <c r="W3391" i="17" s="1"/>
  <c r="X3391" i="17"/>
  <c r="AE3391" i="17"/>
  <c r="AC3391" i="17" s="1"/>
  <c r="AD3391" i="17"/>
  <c r="AH3391" i="17"/>
  <c r="AF3391" i="17" s="1"/>
  <c r="AG3391" i="17"/>
  <c r="AB3391" i="17"/>
  <c r="Z3391" i="17" s="1"/>
  <c r="AA3391" i="17"/>
  <c r="V3390" i="17"/>
  <c r="T3390" i="17" s="1"/>
  <c r="AB3392" i="17" l="1"/>
  <c r="Z3392" i="17" s="1"/>
  <c r="AA3392" i="17"/>
  <c r="AG3392" i="17"/>
  <c r="AH3392" i="17"/>
  <c r="AF3392" i="17" s="1"/>
  <c r="AE3392" i="17"/>
  <c r="AC3392" i="17" s="1"/>
  <c r="AD3392" i="17"/>
  <c r="Y3392" i="17"/>
  <c r="W3392" i="17" s="1"/>
  <c r="X3392" i="17"/>
  <c r="S3399" i="17"/>
  <c r="U3391" i="17"/>
  <c r="S3400" i="17" s="1"/>
  <c r="V3391" i="17"/>
  <c r="T3391" i="17" s="1"/>
  <c r="U3392" i="17" s="1"/>
  <c r="X3393" i="17" l="1"/>
  <c r="Y3393" i="17"/>
  <c r="W3393" i="17" s="1"/>
  <c r="AE3393" i="17"/>
  <c r="AC3393" i="17" s="1"/>
  <c r="AD3393" i="17"/>
  <c r="AH3393" i="17"/>
  <c r="AF3393" i="17" s="1"/>
  <c r="AG3393" i="17"/>
  <c r="AB3393" i="17"/>
  <c r="Z3393" i="17" s="1"/>
  <c r="AA3393" i="17"/>
  <c r="V3392" i="17"/>
  <c r="T3392" i="17" s="1"/>
  <c r="U3393" i="17" s="1"/>
  <c r="AB3394" i="17" l="1"/>
  <c r="Z3394" i="17" s="1"/>
  <c r="AA3394" i="17"/>
  <c r="AH3394" i="17"/>
  <c r="AF3394" i="17" s="1"/>
  <c r="AG3394" i="17"/>
  <c r="AE3394" i="17"/>
  <c r="AC3394" i="17" s="1"/>
  <c r="AD3394" i="17"/>
  <c r="X3394" i="17"/>
  <c r="Y3394" i="17"/>
  <c r="W3394" i="17" s="1"/>
  <c r="S3401" i="17"/>
  <c r="V3393" i="17"/>
  <c r="T3393" i="17" s="1"/>
  <c r="U3394" i="17" s="1"/>
  <c r="X3395" i="17" l="1"/>
  <c r="Y3395" i="17"/>
  <c r="W3395" i="17" s="1"/>
  <c r="AE3395" i="17"/>
  <c r="AC3395" i="17" s="1"/>
  <c r="AD3395" i="17"/>
  <c r="AH3395" i="17"/>
  <c r="AF3395" i="17" s="1"/>
  <c r="AG3395" i="17"/>
  <c r="AB3395" i="17"/>
  <c r="Z3395" i="17" s="1"/>
  <c r="AA3395" i="17"/>
  <c r="S3402" i="17"/>
  <c r="V3394" i="17"/>
  <c r="T3394" i="17" s="1"/>
  <c r="U3395" i="17" s="1"/>
  <c r="AB3396" i="17" l="1"/>
  <c r="Z3396" i="17" s="1"/>
  <c r="AA3396" i="17"/>
  <c r="AH3396" i="17"/>
  <c r="AF3396" i="17" s="1"/>
  <c r="AG3396" i="17"/>
  <c r="AE3396" i="17"/>
  <c r="AC3396" i="17" s="1"/>
  <c r="AD3396" i="17"/>
  <c r="Y3396" i="17"/>
  <c r="W3396" i="17" s="1"/>
  <c r="X3396" i="17"/>
  <c r="S3403" i="17"/>
  <c r="V3395" i="17"/>
  <c r="T3395" i="17" s="1"/>
  <c r="Y3397" i="17" l="1"/>
  <c r="W3397" i="17" s="1"/>
  <c r="X3397" i="17"/>
  <c r="AE3397" i="17"/>
  <c r="AC3397" i="17" s="1"/>
  <c r="AD3397" i="17"/>
  <c r="AG3397" i="17"/>
  <c r="AH3397" i="17"/>
  <c r="AF3397" i="17" s="1"/>
  <c r="AA3397" i="17"/>
  <c r="AB3397" i="17"/>
  <c r="Z3397" i="17" s="1"/>
  <c r="S3404" i="17"/>
  <c r="V3396" i="17"/>
  <c r="T3396" i="17" s="1"/>
  <c r="U3397" i="17" s="1"/>
  <c r="U3396" i="17"/>
  <c r="S3405" i="17" s="1"/>
  <c r="AA3398" i="17" l="1"/>
  <c r="AB3398" i="17"/>
  <c r="Z3398" i="17" s="1"/>
  <c r="AH3398" i="17"/>
  <c r="AF3398" i="17" s="1"/>
  <c r="AG3398" i="17"/>
  <c r="AD3398" i="17"/>
  <c r="AE3398" i="17"/>
  <c r="AC3398" i="17" s="1"/>
  <c r="Y3398" i="17"/>
  <c r="W3398" i="17" s="1"/>
  <c r="X3398" i="17"/>
  <c r="V3397" i="17"/>
  <c r="T3397" i="17" s="1"/>
  <c r="AD3399" i="17" l="1"/>
  <c r="AE3399" i="17"/>
  <c r="AC3399" i="17" s="1"/>
  <c r="Y3399" i="17"/>
  <c r="W3399" i="17" s="1"/>
  <c r="X3399" i="17"/>
  <c r="AH3399" i="17"/>
  <c r="AF3399" i="17" s="1"/>
  <c r="AG3399" i="17"/>
  <c r="AB3399" i="17"/>
  <c r="Z3399" i="17" s="1"/>
  <c r="AA3399" i="17"/>
  <c r="S3406" i="17"/>
  <c r="U3398" i="17"/>
  <c r="S3407" i="17" s="1"/>
  <c r="V3398" i="17"/>
  <c r="T3398" i="17" s="1"/>
  <c r="U3399" i="17" s="1"/>
  <c r="AB3400" i="17" l="1"/>
  <c r="Z3400" i="17" s="1"/>
  <c r="AA3400" i="17"/>
  <c r="AG3400" i="17"/>
  <c r="AH3400" i="17"/>
  <c r="AF3400" i="17" s="1"/>
  <c r="X3400" i="17"/>
  <c r="Y3400" i="17"/>
  <c r="W3400" i="17" s="1"/>
  <c r="AD3400" i="17"/>
  <c r="AE3400" i="17"/>
  <c r="AC3400" i="17" s="1"/>
  <c r="V3399" i="17"/>
  <c r="T3399" i="17" s="1"/>
  <c r="AD3401" i="17" l="1"/>
  <c r="AE3401" i="17"/>
  <c r="AC3401" i="17" s="1"/>
  <c r="Y3401" i="17"/>
  <c r="W3401" i="17" s="1"/>
  <c r="X3401" i="17"/>
  <c r="AH3401" i="17"/>
  <c r="AF3401" i="17" s="1"/>
  <c r="AG3401" i="17"/>
  <c r="AB3401" i="17"/>
  <c r="Z3401" i="17" s="1"/>
  <c r="AA3401" i="17"/>
  <c r="S3408" i="17"/>
  <c r="U3400" i="17"/>
  <c r="S3409" i="17" s="1"/>
  <c r="V3400" i="17"/>
  <c r="T3400" i="17" s="1"/>
  <c r="AB3402" i="17" l="1"/>
  <c r="Z3402" i="17" s="1"/>
  <c r="AA3402" i="17"/>
  <c r="AH3402" i="17"/>
  <c r="AF3402" i="17" s="1"/>
  <c r="AG3402" i="17"/>
  <c r="X3402" i="17"/>
  <c r="Y3402" i="17"/>
  <c r="W3402" i="17" s="1"/>
  <c r="AE3402" i="17"/>
  <c r="AC3402" i="17" s="1"/>
  <c r="AD3402" i="17"/>
  <c r="V3401" i="17"/>
  <c r="T3401" i="17" s="1"/>
  <c r="U3402" i="17" s="1"/>
  <c r="U3401" i="17"/>
  <c r="S3410" i="17" s="1"/>
  <c r="AE3403" i="17" l="1"/>
  <c r="AC3403" i="17" s="1"/>
  <c r="AD3403" i="17"/>
  <c r="X3403" i="17"/>
  <c r="Y3403" i="17"/>
  <c r="W3403" i="17" s="1"/>
  <c r="AH3403" i="17"/>
  <c r="AF3403" i="17" s="1"/>
  <c r="AG3403" i="17"/>
  <c r="AB3403" i="17"/>
  <c r="Z3403" i="17" s="1"/>
  <c r="AA3403" i="17"/>
  <c r="V3402" i="17"/>
  <c r="T3402" i="17" s="1"/>
  <c r="U3403" i="17" s="1"/>
  <c r="AG3404" i="17" l="1"/>
  <c r="AH3404" i="17"/>
  <c r="AF3404" i="17" s="1"/>
  <c r="AB3404" i="17"/>
  <c r="Z3404" i="17" s="1"/>
  <c r="AA3404" i="17"/>
  <c r="Y3404" i="17"/>
  <c r="W3404" i="17" s="1"/>
  <c r="X3404" i="17"/>
  <c r="AE3404" i="17"/>
  <c r="AC3404" i="17" s="1"/>
  <c r="AD3404" i="17"/>
  <c r="S3411" i="17"/>
  <c r="V3403" i="17"/>
  <c r="T3403" i="17" s="1"/>
  <c r="AE3405" i="17" l="1"/>
  <c r="AC3405" i="17" s="1"/>
  <c r="AD3405" i="17"/>
  <c r="Y3405" i="17"/>
  <c r="W3405" i="17" s="1"/>
  <c r="X3405" i="17"/>
  <c r="AB3405" i="17"/>
  <c r="Z3405" i="17" s="1"/>
  <c r="AA3405" i="17"/>
  <c r="AG3405" i="17"/>
  <c r="AH3405" i="17"/>
  <c r="AF3405" i="17" s="1"/>
  <c r="S3412" i="17"/>
  <c r="U3404" i="17"/>
  <c r="S3413" i="17" s="1"/>
  <c r="V3404" i="17"/>
  <c r="T3404" i="17" s="1"/>
  <c r="AH3406" i="17" l="1"/>
  <c r="AF3406" i="17" s="1"/>
  <c r="AG3406" i="17"/>
  <c r="AA3406" i="17"/>
  <c r="AB3406" i="17"/>
  <c r="Z3406" i="17" s="1"/>
  <c r="Y3406" i="17"/>
  <c r="W3406" i="17" s="1"/>
  <c r="X3406" i="17"/>
  <c r="AD3406" i="17"/>
  <c r="AE3406" i="17"/>
  <c r="AC3406" i="17" s="1"/>
  <c r="U3405" i="17"/>
  <c r="S3414" i="17" s="1"/>
  <c r="V3405" i="17"/>
  <c r="T3405" i="17" s="1"/>
  <c r="AD3407" i="17" l="1"/>
  <c r="AE3407" i="17"/>
  <c r="AC3407" i="17" s="1"/>
  <c r="X3407" i="17"/>
  <c r="Y3407" i="17"/>
  <c r="W3407" i="17" s="1"/>
  <c r="AA3407" i="17"/>
  <c r="AB3407" i="17"/>
  <c r="Z3407" i="17" s="1"/>
  <c r="AG3407" i="17"/>
  <c r="AH3407" i="17"/>
  <c r="AF3407" i="17" s="1"/>
  <c r="U3406" i="17"/>
  <c r="S3415" i="17" s="1"/>
  <c r="V3406" i="17"/>
  <c r="T3406" i="17" s="1"/>
  <c r="U3407" i="17" s="1"/>
  <c r="AB3408" i="17" l="1"/>
  <c r="Z3408" i="17" s="1"/>
  <c r="AA3408" i="17"/>
  <c r="AH3408" i="17"/>
  <c r="AF3408" i="17" s="1"/>
  <c r="AG3408" i="17"/>
  <c r="X3408" i="17"/>
  <c r="Y3408" i="17"/>
  <c r="W3408" i="17" s="1"/>
  <c r="AE3408" i="17"/>
  <c r="AC3408" i="17" s="1"/>
  <c r="AD3408" i="17"/>
  <c r="V3407" i="17"/>
  <c r="T3407" i="17" s="1"/>
  <c r="V3408" i="17" s="1"/>
  <c r="X3409" i="17" l="1"/>
  <c r="Y3409" i="17"/>
  <c r="W3409" i="17" s="1"/>
  <c r="AD3409" i="17"/>
  <c r="AE3409" i="17"/>
  <c r="AC3409" i="17" s="1"/>
  <c r="AG3409" i="17"/>
  <c r="AH3409" i="17"/>
  <c r="AF3409" i="17" s="1"/>
  <c r="AB3409" i="17"/>
  <c r="Z3409" i="17" s="1"/>
  <c r="AA3409" i="17"/>
  <c r="S3416" i="17"/>
  <c r="U3408" i="17"/>
  <c r="S3417" i="17" s="1"/>
  <c r="T3408" i="17"/>
  <c r="U3409" i="17" s="1"/>
  <c r="AB3410" i="17" l="1"/>
  <c r="Z3410" i="17" s="1"/>
  <c r="AA3410" i="17"/>
  <c r="AH3410" i="17"/>
  <c r="AF3410" i="17" s="1"/>
  <c r="AG3410" i="17"/>
  <c r="AE3410" i="17"/>
  <c r="AC3410" i="17" s="1"/>
  <c r="AD3410" i="17"/>
  <c r="Y3410" i="17"/>
  <c r="W3410" i="17" s="1"/>
  <c r="X3410" i="17"/>
  <c r="V3409" i="17"/>
  <c r="T3409" i="17" s="1"/>
  <c r="X3411" i="17" l="1"/>
  <c r="Y3411" i="17"/>
  <c r="W3411" i="17" s="1"/>
  <c r="AE3411" i="17"/>
  <c r="AC3411" i="17" s="1"/>
  <c r="AD3411" i="17"/>
  <c r="AG3411" i="17"/>
  <c r="AH3411" i="17"/>
  <c r="AF3411" i="17" s="1"/>
  <c r="AB3411" i="17"/>
  <c r="Z3411" i="17" s="1"/>
  <c r="AA3411" i="17"/>
  <c r="S3418" i="17"/>
  <c r="U3410" i="17"/>
  <c r="S3419" i="17" s="1"/>
  <c r="V3410" i="17"/>
  <c r="T3410" i="17" s="1"/>
  <c r="AB3412" i="17" l="1"/>
  <c r="Z3412" i="17" s="1"/>
  <c r="AA3412" i="17"/>
  <c r="AG3412" i="17"/>
  <c r="AH3412" i="17"/>
  <c r="AF3412" i="17" s="1"/>
  <c r="AE3412" i="17"/>
  <c r="AC3412" i="17" s="1"/>
  <c r="AD3412" i="17"/>
  <c r="Y3412" i="17"/>
  <c r="W3412" i="17" s="1"/>
  <c r="X3412" i="17"/>
  <c r="U3411" i="17"/>
  <c r="S3420" i="17" s="1"/>
  <c r="V3411" i="17"/>
  <c r="T3411" i="17" s="1"/>
  <c r="U3412" i="17" s="1"/>
  <c r="X3413" i="17" l="1"/>
  <c r="Y3413" i="17"/>
  <c r="W3413" i="17" s="1"/>
  <c r="AE3413" i="17"/>
  <c r="AC3413" i="17" s="1"/>
  <c r="AD3413" i="17"/>
  <c r="AG3413" i="17"/>
  <c r="AH3413" i="17"/>
  <c r="AF3413" i="17" s="1"/>
  <c r="AB3413" i="17"/>
  <c r="Z3413" i="17" s="1"/>
  <c r="AA3413" i="17"/>
  <c r="V3412" i="17"/>
  <c r="T3412" i="17" s="1"/>
  <c r="U3413" i="17" s="1"/>
  <c r="AH3414" i="17" l="1"/>
  <c r="AF3414" i="17" s="1"/>
  <c r="AG3414" i="17"/>
  <c r="AA3414" i="17"/>
  <c r="AB3414" i="17"/>
  <c r="Z3414" i="17" s="1"/>
  <c r="AD3414" i="17"/>
  <c r="AE3414" i="17"/>
  <c r="AC3414" i="17" s="1"/>
  <c r="Y3414" i="17"/>
  <c r="W3414" i="17" s="1"/>
  <c r="X3414" i="17"/>
  <c r="S3421" i="17"/>
  <c r="V3413" i="17"/>
  <c r="T3413" i="17" s="1"/>
  <c r="U3414" i="17" s="1"/>
  <c r="Y3415" i="17" l="1"/>
  <c r="W3415" i="17" s="1"/>
  <c r="X3415" i="17"/>
  <c r="AD3415" i="17"/>
  <c r="AE3415" i="17"/>
  <c r="AC3415" i="17" s="1"/>
  <c r="AB3415" i="17"/>
  <c r="Z3415" i="17" s="1"/>
  <c r="AA3415" i="17"/>
  <c r="AH3415" i="17"/>
  <c r="AF3415" i="17" s="1"/>
  <c r="AG3415" i="17"/>
  <c r="S3422" i="17"/>
  <c r="V3414" i="17"/>
  <c r="T3414" i="17" s="1"/>
  <c r="U3415" i="17" s="1"/>
  <c r="AG3416" i="17" l="1"/>
  <c r="AH3416" i="17"/>
  <c r="AF3416" i="17" s="1"/>
  <c r="AB3416" i="17"/>
  <c r="Z3416" i="17" s="1"/>
  <c r="AA3416" i="17"/>
  <c r="AD3416" i="17"/>
  <c r="AE3416" i="17"/>
  <c r="AC3416" i="17" s="1"/>
  <c r="Y3416" i="17"/>
  <c r="W3416" i="17" s="1"/>
  <c r="X3416" i="17"/>
  <c r="S3423" i="17"/>
  <c r="V3415" i="17"/>
  <c r="T3415" i="17" s="1"/>
  <c r="U3416" i="17" s="1"/>
  <c r="X3417" i="17" l="1"/>
  <c r="Y3417" i="17"/>
  <c r="W3417" i="17" s="1"/>
  <c r="AD3417" i="17"/>
  <c r="AE3417" i="17"/>
  <c r="AC3417" i="17" s="1"/>
  <c r="AB3417" i="17"/>
  <c r="Z3417" i="17" s="1"/>
  <c r="AA3417" i="17"/>
  <c r="AH3417" i="17"/>
  <c r="AF3417" i="17" s="1"/>
  <c r="AG3417" i="17"/>
  <c r="S3424" i="17"/>
  <c r="V3416" i="17"/>
  <c r="T3416" i="17" s="1"/>
  <c r="U3417" i="17" s="1"/>
  <c r="AG3418" i="17" l="1"/>
  <c r="AH3418" i="17"/>
  <c r="AF3418" i="17" s="1"/>
  <c r="AA3418" i="17"/>
  <c r="AB3418" i="17"/>
  <c r="Z3418" i="17" s="1"/>
  <c r="AE3418" i="17"/>
  <c r="AC3418" i="17" s="1"/>
  <c r="AD3418" i="17"/>
  <c r="Y3418" i="17"/>
  <c r="W3418" i="17" s="1"/>
  <c r="X3418" i="17"/>
  <c r="S3425" i="17"/>
  <c r="V3417" i="17"/>
  <c r="T3417" i="17" s="1"/>
  <c r="U3418" i="17" s="1"/>
  <c r="Y3419" i="17" l="1"/>
  <c r="W3419" i="17" s="1"/>
  <c r="X3419" i="17"/>
  <c r="AE3419" i="17"/>
  <c r="AC3419" i="17" s="1"/>
  <c r="AD3419" i="17"/>
  <c r="AA3419" i="17"/>
  <c r="AB3419" i="17"/>
  <c r="Z3419" i="17" s="1"/>
  <c r="AH3419" i="17"/>
  <c r="AF3419" i="17" s="1"/>
  <c r="AG3419" i="17"/>
  <c r="S3426" i="17"/>
  <c r="V3418" i="17"/>
  <c r="T3418" i="17" s="1"/>
  <c r="AH3420" i="17" l="1"/>
  <c r="AF3420" i="17" s="1"/>
  <c r="AG3420" i="17"/>
  <c r="AA3420" i="17"/>
  <c r="AB3420" i="17"/>
  <c r="Z3420" i="17" s="1"/>
  <c r="AD3420" i="17"/>
  <c r="AE3420" i="17"/>
  <c r="AC3420" i="17" s="1"/>
  <c r="X3420" i="17"/>
  <c r="Y3420" i="17"/>
  <c r="W3420" i="17" s="1"/>
  <c r="S3427" i="17"/>
  <c r="U3419" i="17"/>
  <c r="S3428" i="17" s="1"/>
  <c r="V3419" i="17"/>
  <c r="T3419" i="17" s="1"/>
  <c r="U3420" i="17" s="1"/>
  <c r="X3421" i="17" l="1"/>
  <c r="Y3421" i="17"/>
  <c r="W3421" i="17" s="1"/>
  <c r="AD3421" i="17"/>
  <c r="AE3421" i="17"/>
  <c r="AC3421" i="17" s="1"/>
  <c r="AB3421" i="17"/>
  <c r="Z3421" i="17" s="1"/>
  <c r="AA3421" i="17"/>
  <c r="AH3421" i="17"/>
  <c r="AF3421" i="17" s="1"/>
  <c r="AG3421" i="17"/>
  <c r="V3420" i="17"/>
  <c r="T3420" i="17" s="1"/>
  <c r="U3421" i="17" s="1"/>
  <c r="AG3422" i="17" l="1"/>
  <c r="AH3422" i="17"/>
  <c r="AF3422" i="17" s="1"/>
  <c r="AA3422" i="17"/>
  <c r="AB3422" i="17"/>
  <c r="Z3422" i="17" s="1"/>
  <c r="AE3422" i="17"/>
  <c r="AC3422" i="17" s="1"/>
  <c r="AD3422" i="17"/>
  <c r="Y3422" i="17"/>
  <c r="W3422" i="17" s="1"/>
  <c r="X3422" i="17"/>
  <c r="S3429" i="17"/>
  <c r="V3421" i="17"/>
  <c r="T3421" i="17" s="1"/>
  <c r="U3422" i="17" s="1"/>
  <c r="Y3423" i="17" l="1"/>
  <c r="W3423" i="17" s="1"/>
  <c r="X3423" i="17"/>
  <c r="AE3423" i="17"/>
  <c r="AC3423" i="17" s="1"/>
  <c r="AD3423" i="17"/>
  <c r="AB3423" i="17"/>
  <c r="Z3423" i="17" s="1"/>
  <c r="AA3423" i="17"/>
  <c r="AH3423" i="17"/>
  <c r="AF3423" i="17" s="1"/>
  <c r="AG3423" i="17"/>
  <c r="S3430" i="17"/>
  <c r="V3422" i="17"/>
  <c r="T3422" i="17" s="1"/>
  <c r="U3423" i="17" s="1"/>
  <c r="AH3424" i="17" l="1"/>
  <c r="AF3424" i="17" s="1"/>
  <c r="AG3424" i="17"/>
  <c r="AA3424" i="17"/>
  <c r="AB3424" i="17"/>
  <c r="Z3424" i="17" s="1"/>
  <c r="AE3424" i="17"/>
  <c r="AC3424" i="17" s="1"/>
  <c r="AD3424" i="17"/>
  <c r="Y3424" i="17"/>
  <c r="W3424" i="17" s="1"/>
  <c r="X3424" i="17"/>
  <c r="S3431" i="17"/>
  <c r="V3423" i="17"/>
  <c r="T3423" i="17" s="1"/>
  <c r="U3424" i="17" s="1"/>
  <c r="V3424" i="17" l="1"/>
  <c r="T3424" i="17" s="1"/>
  <c r="U3425" i="17" s="1"/>
  <c r="Y3425" i="17"/>
  <c r="W3425" i="17" s="1"/>
  <c r="X3425" i="17"/>
  <c r="AE3425" i="17"/>
  <c r="AC3425" i="17" s="1"/>
  <c r="AD3425" i="17"/>
  <c r="AB3425" i="17"/>
  <c r="Z3425" i="17" s="1"/>
  <c r="AA3425" i="17"/>
  <c r="AH3425" i="17"/>
  <c r="AF3425" i="17" s="1"/>
  <c r="AG3425" i="17"/>
  <c r="S3433" i="17"/>
  <c r="S3432" i="17"/>
  <c r="V3425" i="17"/>
  <c r="T3425" i="17" s="1"/>
  <c r="U3426" i="17" s="1"/>
  <c r="AG3426" i="17" l="1"/>
  <c r="AH3426" i="17"/>
  <c r="AF3426" i="17" s="1"/>
  <c r="AB3426" i="17"/>
  <c r="Z3426" i="17" s="1"/>
  <c r="AA3426" i="17"/>
  <c r="AD3426" i="17"/>
  <c r="AE3426" i="17"/>
  <c r="AC3426" i="17" s="1"/>
  <c r="X3426" i="17"/>
  <c r="Y3426" i="17"/>
  <c r="W3426" i="17" s="1"/>
  <c r="S3434" i="17"/>
  <c r="V3426" i="17"/>
  <c r="T3426" i="17" s="1"/>
  <c r="U3427" i="17" s="1"/>
  <c r="X3427" i="17" l="1"/>
  <c r="Y3427" i="17"/>
  <c r="W3427" i="17" s="1"/>
  <c r="AD3427" i="17"/>
  <c r="AE3427" i="17"/>
  <c r="AC3427" i="17" s="1"/>
  <c r="AB3427" i="17"/>
  <c r="Z3427" i="17" s="1"/>
  <c r="AA3427" i="17"/>
  <c r="AG3427" i="17"/>
  <c r="AH3427" i="17"/>
  <c r="AF3427" i="17" s="1"/>
  <c r="S3435" i="17"/>
  <c r="V3427" i="17"/>
  <c r="T3427" i="17" s="1"/>
  <c r="U3428" i="17" s="1"/>
  <c r="AG3428" i="17" l="1"/>
  <c r="AH3428" i="17"/>
  <c r="AF3428" i="17" s="1"/>
  <c r="AB3428" i="17"/>
  <c r="Z3428" i="17" s="1"/>
  <c r="AA3428" i="17"/>
  <c r="AE3428" i="17"/>
  <c r="AC3428" i="17" s="1"/>
  <c r="AD3428" i="17"/>
  <c r="Y3428" i="17"/>
  <c r="W3428" i="17" s="1"/>
  <c r="X3428" i="17"/>
  <c r="S3436" i="17"/>
  <c r="V3428" i="17"/>
  <c r="T3428" i="17" s="1"/>
  <c r="U3429" i="17" s="1"/>
  <c r="Y3429" i="17" l="1"/>
  <c r="W3429" i="17" s="1"/>
  <c r="X3429" i="17"/>
  <c r="AE3429" i="17"/>
  <c r="AC3429" i="17" s="1"/>
  <c r="AD3429" i="17"/>
  <c r="AB3429" i="17"/>
  <c r="Z3429" i="17" s="1"/>
  <c r="AA3429" i="17"/>
  <c r="AH3429" i="17"/>
  <c r="AF3429" i="17" s="1"/>
  <c r="AG3429" i="17"/>
  <c r="S3437" i="17"/>
  <c r="V3429" i="17"/>
  <c r="T3429" i="17" s="1"/>
  <c r="AG3430" i="17" l="1"/>
  <c r="AH3430" i="17"/>
  <c r="AF3430" i="17" s="1"/>
  <c r="AA3430" i="17"/>
  <c r="AB3430" i="17"/>
  <c r="Z3430" i="17" s="1"/>
  <c r="AD3430" i="17"/>
  <c r="AE3430" i="17"/>
  <c r="AC3430" i="17" s="1"/>
  <c r="X3430" i="17"/>
  <c r="Y3430" i="17"/>
  <c r="W3430" i="17" s="1"/>
  <c r="S3438" i="17"/>
  <c r="U3430" i="17"/>
  <c r="S3439" i="17" s="1"/>
  <c r="V3430" i="17"/>
  <c r="T3430" i="17" s="1"/>
  <c r="AE3431" i="17" l="1"/>
  <c r="AC3431" i="17" s="1"/>
  <c r="AD3431" i="17"/>
  <c r="X3431" i="17"/>
  <c r="Y3431" i="17"/>
  <c r="W3431" i="17" s="1"/>
  <c r="AB3431" i="17"/>
  <c r="Z3431" i="17" s="1"/>
  <c r="AA3431" i="17"/>
  <c r="AH3431" i="17"/>
  <c r="AF3431" i="17" s="1"/>
  <c r="AG3431" i="17"/>
  <c r="U3431" i="17"/>
  <c r="S3440" i="17" s="1"/>
  <c r="V3431" i="17"/>
  <c r="T3431" i="17" s="1"/>
  <c r="U3432" i="17" s="1"/>
  <c r="AH3432" i="17" l="1"/>
  <c r="AF3432" i="17" s="1"/>
  <c r="AG3432" i="17"/>
  <c r="AA3432" i="17"/>
  <c r="AB3432" i="17"/>
  <c r="Z3432" i="17" s="1"/>
  <c r="Y3432" i="17"/>
  <c r="W3432" i="17" s="1"/>
  <c r="X3432" i="17"/>
  <c r="AD3432" i="17"/>
  <c r="AE3432" i="17"/>
  <c r="AC3432" i="17" s="1"/>
  <c r="V3432" i="17"/>
  <c r="T3432" i="17" s="1"/>
  <c r="U3433" i="17" s="1"/>
  <c r="AE3433" i="17" l="1"/>
  <c r="AC3433" i="17" s="1"/>
  <c r="AD3433" i="17"/>
  <c r="Y3433" i="17"/>
  <c r="W3433" i="17" s="1"/>
  <c r="X3433" i="17"/>
  <c r="AB3433" i="17"/>
  <c r="Z3433" i="17" s="1"/>
  <c r="AA3433" i="17"/>
  <c r="AH3433" i="17"/>
  <c r="AF3433" i="17" s="1"/>
  <c r="AG3433" i="17"/>
  <c r="S3441" i="17"/>
  <c r="V3433" i="17"/>
  <c r="T3433" i="17" s="1"/>
  <c r="U3434" i="17" s="1"/>
  <c r="AG3434" i="17" l="1"/>
  <c r="AH3434" i="17"/>
  <c r="AF3434" i="17" s="1"/>
  <c r="AB3434" i="17"/>
  <c r="Z3434" i="17" s="1"/>
  <c r="AA3434" i="17"/>
  <c r="Y3434" i="17"/>
  <c r="W3434" i="17" s="1"/>
  <c r="X3434" i="17"/>
  <c r="AD3434" i="17"/>
  <c r="AE3434" i="17"/>
  <c r="AC3434" i="17" s="1"/>
  <c r="S3442" i="17"/>
  <c r="V3434" i="17"/>
  <c r="T3434" i="17" s="1"/>
  <c r="AE3435" i="17" l="1"/>
  <c r="AC3435" i="17" s="1"/>
  <c r="AD3435" i="17"/>
  <c r="X3435" i="17"/>
  <c r="Y3435" i="17"/>
  <c r="W3435" i="17" s="1"/>
  <c r="AB3435" i="17"/>
  <c r="Z3435" i="17" s="1"/>
  <c r="AA3435" i="17"/>
  <c r="AG3435" i="17"/>
  <c r="AH3435" i="17"/>
  <c r="AF3435" i="17" s="1"/>
  <c r="S3443" i="17"/>
  <c r="U3435" i="17"/>
  <c r="S3444" i="17" s="1"/>
  <c r="V3435" i="17"/>
  <c r="T3435" i="17" s="1"/>
  <c r="U3436" i="17" s="1"/>
  <c r="AH3436" i="17" l="1"/>
  <c r="AF3436" i="17" s="1"/>
  <c r="AG3436" i="17"/>
  <c r="AB3436" i="17"/>
  <c r="Z3436" i="17" s="1"/>
  <c r="AA3436" i="17"/>
  <c r="Y3436" i="17"/>
  <c r="W3436" i="17" s="1"/>
  <c r="X3436" i="17"/>
  <c r="AD3436" i="17"/>
  <c r="AE3436" i="17"/>
  <c r="AC3436" i="17" s="1"/>
  <c r="V3436" i="17"/>
  <c r="T3436" i="17" s="1"/>
  <c r="U3437" i="17" s="1"/>
  <c r="AE3437" i="17" l="1"/>
  <c r="AC3437" i="17" s="1"/>
  <c r="AD3437" i="17"/>
  <c r="X3437" i="17"/>
  <c r="Y3437" i="17"/>
  <c r="W3437" i="17" s="1"/>
  <c r="AB3437" i="17"/>
  <c r="Z3437" i="17" s="1"/>
  <c r="AA3437" i="17"/>
  <c r="AG3437" i="17"/>
  <c r="AH3437" i="17"/>
  <c r="AF3437" i="17" s="1"/>
  <c r="S3445" i="17"/>
  <c r="V3437" i="17"/>
  <c r="T3437" i="17" s="1"/>
  <c r="U3438" i="17" s="1"/>
  <c r="AG3438" i="17" l="1"/>
  <c r="AH3438" i="17"/>
  <c r="AF3438" i="17" s="1"/>
  <c r="AA3438" i="17"/>
  <c r="AB3438" i="17"/>
  <c r="Z3438" i="17" s="1"/>
  <c r="Y3438" i="17"/>
  <c r="W3438" i="17" s="1"/>
  <c r="X3438" i="17"/>
  <c r="AD3438" i="17"/>
  <c r="AE3438" i="17"/>
  <c r="AC3438" i="17" s="1"/>
  <c r="S3446" i="17"/>
  <c r="V3438" i="17"/>
  <c r="T3438" i="17" s="1"/>
  <c r="U3439" i="17" s="1"/>
  <c r="AE3439" i="17" l="1"/>
  <c r="AC3439" i="17" s="1"/>
  <c r="AD3439" i="17"/>
  <c r="Y3439" i="17"/>
  <c r="W3439" i="17" s="1"/>
  <c r="X3439" i="17"/>
  <c r="AB3439" i="17"/>
  <c r="Z3439" i="17" s="1"/>
  <c r="AA3439" i="17"/>
  <c r="AH3439" i="17"/>
  <c r="AF3439" i="17" s="1"/>
  <c r="AG3439" i="17"/>
  <c r="S3447" i="17"/>
  <c r="V3439" i="17"/>
  <c r="T3439" i="17" s="1"/>
  <c r="U3440" i="17" s="1"/>
  <c r="AH3440" i="17" l="1"/>
  <c r="AF3440" i="17" s="1"/>
  <c r="AG3440" i="17"/>
  <c r="AB3440" i="17"/>
  <c r="Z3440" i="17" s="1"/>
  <c r="AA3440" i="17"/>
  <c r="Y3440" i="17"/>
  <c r="W3440" i="17" s="1"/>
  <c r="X3440" i="17"/>
  <c r="AD3440" i="17"/>
  <c r="AE3440" i="17"/>
  <c r="AC3440" i="17" s="1"/>
  <c r="S3448" i="17"/>
  <c r="V3440" i="17"/>
  <c r="T3440" i="17" s="1"/>
  <c r="U3441" i="17" s="1"/>
  <c r="AE3441" i="17" l="1"/>
  <c r="AC3441" i="17" s="1"/>
  <c r="AD3441" i="17"/>
  <c r="Y3441" i="17"/>
  <c r="W3441" i="17" s="1"/>
  <c r="X3441" i="17"/>
  <c r="AB3441" i="17"/>
  <c r="Z3441" i="17" s="1"/>
  <c r="AA3441" i="17"/>
  <c r="AG3441" i="17"/>
  <c r="AH3441" i="17"/>
  <c r="AF3441" i="17" s="1"/>
  <c r="S3449" i="17"/>
  <c r="V3441" i="17"/>
  <c r="T3441" i="17" s="1"/>
  <c r="U3442" i="17" s="1"/>
  <c r="AG3442" i="17" l="1"/>
  <c r="AH3442" i="17"/>
  <c r="AF3442" i="17" s="1"/>
  <c r="AB3442" i="17"/>
  <c r="Z3442" i="17" s="1"/>
  <c r="AA3442" i="17"/>
  <c r="Y3442" i="17"/>
  <c r="W3442" i="17" s="1"/>
  <c r="X3442" i="17"/>
  <c r="AD3442" i="17"/>
  <c r="AE3442" i="17"/>
  <c r="AC3442" i="17" s="1"/>
  <c r="S3450" i="17"/>
  <c r="V3442" i="17"/>
  <c r="T3442" i="17" s="1"/>
  <c r="U3443" i="17" s="1"/>
  <c r="AE3443" i="17" l="1"/>
  <c r="AC3443" i="17" s="1"/>
  <c r="AD3443" i="17"/>
  <c r="Y3443" i="17"/>
  <c r="W3443" i="17" s="1"/>
  <c r="X3443" i="17"/>
  <c r="AB3443" i="17"/>
  <c r="Z3443" i="17" s="1"/>
  <c r="AA3443" i="17"/>
  <c r="AH3443" i="17"/>
  <c r="AF3443" i="17" s="1"/>
  <c r="AG3443" i="17"/>
  <c r="S3451" i="17"/>
  <c r="V3443" i="17"/>
  <c r="T3443" i="17" s="1"/>
  <c r="U3444" i="17" s="1"/>
  <c r="AH3444" i="17" l="1"/>
  <c r="AF3444" i="17" s="1"/>
  <c r="AG3444" i="17"/>
  <c r="AB3444" i="17"/>
  <c r="Z3444" i="17" s="1"/>
  <c r="AA3444" i="17"/>
  <c r="Y3444" i="17"/>
  <c r="W3444" i="17" s="1"/>
  <c r="X3444" i="17"/>
  <c r="AD3444" i="17"/>
  <c r="AE3444" i="17"/>
  <c r="AC3444" i="17" s="1"/>
  <c r="S3452" i="17"/>
  <c r="V3444" i="17"/>
  <c r="T3444" i="17" s="1"/>
  <c r="AD3445" i="17" l="1"/>
  <c r="AE3445" i="17"/>
  <c r="AC3445" i="17" s="1"/>
  <c r="Y3445" i="17"/>
  <c r="W3445" i="17" s="1"/>
  <c r="X3445" i="17"/>
  <c r="AB3445" i="17"/>
  <c r="Z3445" i="17" s="1"/>
  <c r="AA3445" i="17"/>
  <c r="AG3445" i="17"/>
  <c r="AH3445" i="17"/>
  <c r="AF3445" i="17" s="1"/>
  <c r="S3453" i="17"/>
  <c r="U3445" i="17"/>
  <c r="S3454" i="17" s="1"/>
  <c r="V3445" i="17"/>
  <c r="T3445" i="17" s="1"/>
  <c r="AG3446" i="17" l="1"/>
  <c r="AH3446" i="17"/>
  <c r="AF3446" i="17" s="1"/>
  <c r="AA3446" i="17"/>
  <c r="AB3446" i="17"/>
  <c r="Z3446" i="17" s="1"/>
  <c r="X3446" i="17"/>
  <c r="Y3446" i="17"/>
  <c r="W3446" i="17" s="1"/>
  <c r="AE3446" i="17"/>
  <c r="AC3446" i="17" s="1"/>
  <c r="AD3446" i="17"/>
  <c r="U3446" i="17"/>
  <c r="S3455" i="17" s="1"/>
  <c r="V3446" i="17"/>
  <c r="T3446" i="17" s="1"/>
  <c r="U3447" i="17" s="1"/>
  <c r="Y3447" i="17" l="1"/>
  <c r="W3447" i="17" s="1"/>
  <c r="X3447" i="17"/>
  <c r="AE3447" i="17"/>
  <c r="AC3447" i="17" s="1"/>
  <c r="AD3447" i="17"/>
  <c r="AB3447" i="17"/>
  <c r="Z3447" i="17" s="1"/>
  <c r="AA3447" i="17"/>
  <c r="AH3447" i="17"/>
  <c r="AF3447" i="17" s="1"/>
  <c r="AG3447" i="17"/>
  <c r="V3447" i="17"/>
  <c r="T3447" i="17" s="1"/>
  <c r="U3448" i="17" s="1"/>
  <c r="AG3448" i="17" l="1"/>
  <c r="AH3448" i="17"/>
  <c r="AF3448" i="17" s="1"/>
  <c r="AB3448" i="17"/>
  <c r="Z3448" i="17" s="1"/>
  <c r="AA3448" i="17"/>
  <c r="AE3448" i="17"/>
  <c r="AC3448" i="17" s="1"/>
  <c r="AD3448" i="17"/>
  <c r="Y3448" i="17"/>
  <c r="W3448" i="17" s="1"/>
  <c r="X3448" i="17"/>
  <c r="S3456" i="17"/>
  <c r="V3448" i="17"/>
  <c r="T3448" i="17" s="1"/>
  <c r="U3449" i="17" s="1"/>
  <c r="Y3449" i="17" l="1"/>
  <c r="W3449" i="17" s="1"/>
  <c r="X3449" i="17"/>
  <c r="AE3449" i="17"/>
  <c r="AC3449" i="17" s="1"/>
  <c r="AD3449" i="17"/>
  <c r="AB3449" i="17"/>
  <c r="Z3449" i="17" s="1"/>
  <c r="AA3449" i="17"/>
  <c r="AG3449" i="17"/>
  <c r="AH3449" i="17"/>
  <c r="AF3449" i="17" s="1"/>
  <c r="S3457" i="17"/>
  <c r="V3449" i="17"/>
  <c r="T3449" i="17" s="1"/>
  <c r="U3450" i="17" s="1"/>
  <c r="AG3450" i="17" l="1"/>
  <c r="AH3450" i="17"/>
  <c r="AF3450" i="17" s="1"/>
  <c r="AA3450" i="17"/>
  <c r="AB3450" i="17"/>
  <c r="Z3450" i="17" s="1"/>
  <c r="AD3450" i="17"/>
  <c r="AE3450" i="17"/>
  <c r="AC3450" i="17" s="1"/>
  <c r="Y3450" i="17"/>
  <c r="W3450" i="17" s="1"/>
  <c r="X3450" i="17"/>
  <c r="S3458" i="17"/>
  <c r="V3450" i="17"/>
  <c r="T3450" i="17" s="1"/>
  <c r="U3451" i="17" s="1"/>
  <c r="Y3451" i="17" l="1"/>
  <c r="W3451" i="17" s="1"/>
  <c r="X3451" i="17"/>
  <c r="AE3451" i="17"/>
  <c r="AC3451" i="17" s="1"/>
  <c r="AD3451" i="17"/>
  <c r="AB3451" i="17"/>
  <c r="Z3451" i="17" s="1"/>
  <c r="AA3451" i="17"/>
  <c r="AH3451" i="17"/>
  <c r="AF3451" i="17" s="1"/>
  <c r="AG3451" i="17"/>
  <c r="S3459" i="17"/>
  <c r="V3451" i="17"/>
  <c r="T3451" i="17" s="1"/>
  <c r="U3452" i="17" s="1"/>
  <c r="AG3452" i="17" l="1"/>
  <c r="AH3452" i="17"/>
  <c r="AF3452" i="17" s="1"/>
  <c r="AA3452" i="17"/>
  <c r="AB3452" i="17"/>
  <c r="Z3452" i="17" s="1"/>
  <c r="AD3452" i="17"/>
  <c r="AE3452" i="17"/>
  <c r="AC3452" i="17" s="1"/>
  <c r="Y3452" i="17"/>
  <c r="W3452" i="17" s="1"/>
  <c r="X3452" i="17"/>
  <c r="S3460" i="17"/>
  <c r="V3452" i="17"/>
  <c r="T3452" i="17" s="1"/>
  <c r="U3453" i="17" s="1"/>
  <c r="X3453" i="17" l="1"/>
  <c r="Y3453" i="17"/>
  <c r="W3453" i="17" s="1"/>
  <c r="AD3453" i="17"/>
  <c r="AE3453" i="17"/>
  <c r="AC3453" i="17" s="1"/>
  <c r="AB3453" i="17"/>
  <c r="Z3453" i="17" s="1"/>
  <c r="AA3453" i="17"/>
  <c r="AH3453" i="17"/>
  <c r="AF3453" i="17" s="1"/>
  <c r="AG3453" i="17"/>
  <c r="S3461" i="17"/>
  <c r="V3453" i="17"/>
  <c r="T3453" i="17" s="1"/>
  <c r="U3454" i="17" s="1"/>
  <c r="AG3454" i="17" l="1"/>
  <c r="AH3454" i="17"/>
  <c r="AF3454" i="17" s="1"/>
  <c r="AA3454" i="17"/>
  <c r="AB3454" i="17"/>
  <c r="Z3454" i="17" s="1"/>
  <c r="AE3454" i="17"/>
  <c r="AC3454" i="17" s="1"/>
  <c r="AD3454" i="17"/>
  <c r="Y3454" i="17"/>
  <c r="W3454" i="17" s="1"/>
  <c r="X3454" i="17"/>
  <c r="S3462" i="17"/>
  <c r="V3454" i="17"/>
  <c r="T3454" i="17" s="1"/>
  <c r="U3455" i="17" s="1"/>
  <c r="Y3455" i="17" l="1"/>
  <c r="W3455" i="17" s="1"/>
  <c r="X3455" i="17"/>
  <c r="AE3455" i="17"/>
  <c r="AC3455" i="17" s="1"/>
  <c r="AD3455" i="17"/>
  <c r="AB3455" i="17"/>
  <c r="Z3455" i="17" s="1"/>
  <c r="AA3455" i="17"/>
  <c r="AH3455" i="17"/>
  <c r="AF3455" i="17" s="1"/>
  <c r="AG3455" i="17"/>
  <c r="S3463" i="17"/>
  <c r="V3455" i="17"/>
  <c r="T3455" i="17" s="1"/>
  <c r="U3456" i="17" s="1"/>
  <c r="AH3456" i="17" l="1"/>
  <c r="AF3456" i="17" s="1"/>
  <c r="AG3456" i="17"/>
  <c r="AA3456" i="17"/>
  <c r="AB3456" i="17"/>
  <c r="Z3456" i="17" s="1"/>
  <c r="AD3456" i="17"/>
  <c r="AE3456" i="17"/>
  <c r="AC3456" i="17" s="1"/>
  <c r="Y3456" i="17"/>
  <c r="W3456" i="17" s="1"/>
  <c r="X3456" i="17"/>
  <c r="S3464" i="17"/>
  <c r="V3456" i="17"/>
  <c r="T3456" i="17" s="1"/>
  <c r="U3457" i="17" s="1"/>
  <c r="AE3457" i="17" l="1"/>
  <c r="AC3457" i="17" s="1"/>
  <c r="AD3457" i="17"/>
  <c r="X3457" i="17"/>
  <c r="Y3457" i="17"/>
  <c r="W3457" i="17" s="1"/>
  <c r="AB3457" i="17"/>
  <c r="Z3457" i="17" s="1"/>
  <c r="AA3457" i="17"/>
  <c r="AH3457" i="17"/>
  <c r="AF3457" i="17" s="1"/>
  <c r="AG3457" i="17"/>
  <c r="S3465" i="17"/>
  <c r="V3457" i="17"/>
  <c r="T3457" i="17" s="1"/>
  <c r="U3458" i="17" s="1"/>
  <c r="AH3458" i="17" l="1"/>
  <c r="AF3458" i="17" s="1"/>
  <c r="AG3458" i="17"/>
  <c r="AA3458" i="17"/>
  <c r="AB3458" i="17"/>
  <c r="Z3458" i="17" s="1"/>
  <c r="Y3458" i="17"/>
  <c r="W3458" i="17" s="1"/>
  <c r="X3458" i="17"/>
  <c r="AE3458" i="17"/>
  <c r="AC3458" i="17" s="1"/>
  <c r="AD3458" i="17"/>
  <c r="S3466" i="17"/>
  <c r="V3458" i="17"/>
  <c r="T3458" i="17" s="1"/>
  <c r="U3459" i="17" s="1"/>
  <c r="AE3459" i="17" l="1"/>
  <c r="AC3459" i="17" s="1"/>
  <c r="AD3459" i="17"/>
  <c r="X3459" i="17"/>
  <c r="Y3459" i="17"/>
  <c r="W3459" i="17" s="1"/>
  <c r="AB3459" i="17"/>
  <c r="Z3459" i="17" s="1"/>
  <c r="AA3459" i="17"/>
  <c r="AG3459" i="17"/>
  <c r="AH3459" i="17"/>
  <c r="AF3459" i="17" s="1"/>
  <c r="S3467" i="17"/>
  <c r="V3459" i="17"/>
  <c r="T3459" i="17" s="1"/>
  <c r="AG3460" i="17" l="1"/>
  <c r="AH3460" i="17"/>
  <c r="AF3460" i="17" s="1"/>
  <c r="AA3460" i="17"/>
  <c r="AB3460" i="17"/>
  <c r="Z3460" i="17" s="1"/>
  <c r="X3460" i="17"/>
  <c r="Y3460" i="17"/>
  <c r="W3460" i="17" s="1"/>
  <c r="AE3460" i="17"/>
  <c r="AC3460" i="17" s="1"/>
  <c r="AD3460" i="17"/>
  <c r="S3468" i="17"/>
  <c r="U3460" i="17"/>
  <c r="V3460" i="17"/>
  <c r="T3460" i="17" s="1"/>
  <c r="U3461" i="17" s="1"/>
  <c r="AE3461" i="17" l="1"/>
  <c r="AC3461" i="17" s="1"/>
  <c r="AD3461" i="17"/>
  <c r="X3461" i="17"/>
  <c r="Y3461" i="17"/>
  <c r="W3461" i="17" s="1"/>
  <c r="AB3461" i="17"/>
  <c r="Z3461" i="17" s="1"/>
  <c r="AA3461" i="17"/>
  <c r="AG3461" i="17"/>
  <c r="AH3461" i="17"/>
  <c r="AF3461" i="17" s="1"/>
  <c r="S3469" i="17"/>
  <c r="V3461" i="17"/>
  <c r="T3461" i="17" s="1"/>
  <c r="U3462" i="17" s="1"/>
  <c r="AG3462" i="17" l="1"/>
  <c r="AH3462" i="17"/>
  <c r="AF3462" i="17" s="1"/>
  <c r="AA3462" i="17"/>
  <c r="AB3462" i="17"/>
  <c r="Z3462" i="17" s="1"/>
  <c r="Y3462" i="17"/>
  <c r="W3462" i="17" s="1"/>
  <c r="X3462" i="17"/>
  <c r="AD3462" i="17"/>
  <c r="AE3462" i="17"/>
  <c r="AC3462" i="17" s="1"/>
  <c r="S3470" i="17"/>
  <c r="V3462" i="17"/>
  <c r="T3462" i="17" s="1"/>
  <c r="U3463" i="17" s="1"/>
  <c r="AE3463" i="17" l="1"/>
  <c r="AC3463" i="17" s="1"/>
  <c r="AD3463" i="17"/>
  <c r="X3463" i="17"/>
  <c r="Y3463" i="17"/>
  <c r="W3463" i="17" s="1"/>
  <c r="AB3463" i="17"/>
  <c r="Z3463" i="17" s="1"/>
  <c r="AA3463" i="17"/>
  <c r="AH3463" i="17"/>
  <c r="AF3463" i="17" s="1"/>
  <c r="AG3463" i="17"/>
  <c r="S3471" i="17"/>
  <c r="V3463" i="17"/>
  <c r="T3463" i="17" s="1"/>
  <c r="U3464" i="17" s="1"/>
  <c r="AH3464" i="17" l="1"/>
  <c r="AF3464" i="17" s="1"/>
  <c r="AG3464" i="17"/>
  <c r="AA3464" i="17"/>
  <c r="AB3464" i="17"/>
  <c r="Z3464" i="17" s="1"/>
  <c r="Y3464" i="17"/>
  <c r="W3464" i="17" s="1"/>
  <c r="X3464" i="17"/>
  <c r="AE3464" i="17"/>
  <c r="AC3464" i="17" s="1"/>
  <c r="AD3464" i="17"/>
  <c r="S3472" i="17"/>
  <c r="V3464" i="17"/>
  <c r="T3464" i="17" s="1"/>
  <c r="U3465" i="17" s="1"/>
  <c r="AE3465" i="17" l="1"/>
  <c r="AC3465" i="17" s="1"/>
  <c r="AD3465" i="17"/>
  <c r="X3465" i="17"/>
  <c r="Y3465" i="17"/>
  <c r="W3465" i="17" s="1"/>
  <c r="AB3465" i="17"/>
  <c r="Z3465" i="17" s="1"/>
  <c r="AA3465" i="17"/>
  <c r="AG3465" i="17"/>
  <c r="AH3465" i="17"/>
  <c r="AF3465" i="17" s="1"/>
  <c r="S3473" i="17"/>
  <c r="V3465" i="17"/>
  <c r="T3465" i="17" s="1"/>
  <c r="U3466" i="17" s="1"/>
  <c r="AG3466" i="17" l="1"/>
  <c r="AH3466" i="17"/>
  <c r="AF3466" i="17" s="1"/>
  <c r="AA3466" i="17"/>
  <c r="AB3466" i="17"/>
  <c r="Z3466" i="17" s="1"/>
  <c r="Y3466" i="17"/>
  <c r="W3466" i="17" s="1"/>
  <c r="X3466" i="17"/>
  <c r="AE3466" i="17"/>
  <c r="AC3466" i="17" s="1"/>
  <c r="AD3466" i="17"/>
  <c r="S3474" i="17"/>
  <c r="V3466" i="17"/>
  <c r="T3466" i="17" s="1"/>
  <c r="U3467" i="17" s="1"/>
  <c r="AE3467" i="17" l="1"/>
  <c r="AC3467" i="17" s="1"/>
  <c r="AD3467" i="17"/>
  <c r="X3467" i="17"/>
  <c r="Y3467" i="17"/>
  <c r="W3467" i="17" s="1"/>
  <c r="AB3467" i="17"/>
  <c r="Z3467" i="17" s="1"/>
  <c r="AA3467" i="17"/>
  <c r="AG3467" i="17"/>
  <c r="AH3467" i="17"/>
  <c r="AF3467" i="17" s="1"/>
  <c r="S3475" i="17"/>
  <c r="V3467" i="17"/>
  <c r="T3467" i="17" s="1"/>
  <c r="U3468" i="17" s="1"/>
  <c r="AG3468" i="17" l="1"/>
  <c r="AH3468" i="17"/>
  <c r="AF3468" i="17" s="1"/>
  <c r="AA3468" i="17"/>
  <c r="AB3468" i="17"/>
  <c r="Z3468" i="17" s="1"/>
  <c r="Y3468" i="17"/>
  <c r="W3468" i="17" s="1"/>
  <c r="X3468" i="17"/>
  <c r="AD3468" i="17"/>
  <c r="AE3468" i="17"/>
  <c r="AC3468" i="17" s="1"/>
  <c r="S3476" i="17"/>
  <c r="V3468" i="17"/>
  <c r="T3468" i="17" s="1"/>
  <c r="X3469" i="17" l="1"/>
  <c r="Y3469" i="17"/>
  <c r="W3469" i="17" s="1"/>
  <c r="AE3469" i="17"/>
  <c r="AC3469" i="17" s="1"/>
  <c r="AD3469" i="17"/>
  <c r="AB3469" i="17"/>
  <c r="Z3469" i="17" s="1"/>
  <c r="AA3469" i="17"/>
  <c r="AG3469" i="17"/>
  <c r="AH3469" i="17"/>
  <c r="AF3469" i="17" s="1"/>
  <c r="S3477" i="17"/>
  <c r="U3469" i="17"/>
  <c r="S3478" i="17" s="1"/>
  <c r="V3469" i="17"/>
  <c r="T3469" i="17" s="1"/>
  <c r="U3470" i="17" s="1"/>
  <c r="AH3470" i="17" l="1"/>
  <c r="AF3470" i="17" s="1"/>
  <c r="AG3470" i="17"/>
  <c r="AB3470" i="17"/>
  <c r="Z3470" i="17" s="1"/>
  <c r="AA3470" i="17"/>
  <c r="AD3470" i="17"/>
  <c r="AE3470" i="17"/>
  <c r="AC3470" i="17" s="1"/>
  <c r="X3470" i="17"/>
  <c r="Y3470" i="17"/>
  <c r="W3470" i="17" s="1"/>
  <c r="V3470" i="17"/>
  <c r="T3470" i="17" s="1"/>
  <c r="U3471" i="17" s="1"/>
  <c r="X3471" i="17" l="1"/>
  <c r="Y3471" i="17"/>
  <c r="W3471" i="17" s="1"/>
  <c r="AE3471" i="17"/>
  <c r="AC3471" i="17" s="1"/>
  <c r="AD3471" i="17"/>
  <c r="AB3471" i="17"/>
  <c r="Z3471" i="17" s="1"/>
  <c r="AA3471" i="17"/>
  <c r="AH3471" i="17"/>
  <c r="AF3471" i="17" s="1"/>
  <c r="AG3471" i="17"/>
  <c r="S3479" i="17"/>
  <c r="V3471" i="17"/>
  <c r="T3471" i="17" s="1"/>
  <c r="U3472" i="17" s="1"/>
  <c r="AG3472" i="17" l="1"/>
  <c r="AH3472" i="17"/>
  <c r="AF3472" i="17" s="1"/>
  <c r="AB3472" i="17"/>
  <c r="Z3472" i="17" s="1"/>
  <c r="AA3472" i="17"/>
  <c r="AE3472" i="17"/>
  <c r="AC3472" i="17" s="1"/>
  <c r="AD3472" i="17"/>
  <c r="Y3472" i="17"/>
  <c r="W3472" i="17" s="1"/>
  <c r="X3472" i="17"/>
  <c r="S3480" i="17"/>
  <c r="V3472" i="17"/>
  <c r="T3472" i="17" s="1"/>
  <c r="U3473" i="17" s="1"/>
  <c r="Y3473" i="17" l="1"/>
  <c r="W3473" i="17" s="1"/>
  <c r="X3473" i="17"/>
  <c r="AE3473" i="17"/>
  <c r="AC3473" i="17" s="1"/>
  <c r="AD3473" i="17"/>
  <c r="AB3473" i="17"/>
  <c r="Z3473" i="17" s="1"/>
  <c r="AA3473" i="17"/>
  <c r="AH3473" i="17"/>
  <c r="AF3473" i="17" s="1"/>
  <c r="AG3473" i="17"/>
  <c r="S3481" i="17"/>
  <c r="V3473" i="17"/>
  <c r="T3473" i="17" s="1"/>
  <c r="U3474" i="17" s="1"/>
  <c r="AG3474" i="17" l="1"/>
  <c r="AH3474" i="17"/>
  <c r="AF3474" i="17" s="1"/>
  <c r="AA3474" i="17"/>
  <c r="AB3474" i="17"/>
  <c r="Z3474" i="17" s="1"/>
  <c r="AD3474" i="17"/>
  <c r="AE3474" i="17"/>
  <c r="AC3474" i="17" s="1"/>
  <c r="Y3474" i="17"/>
  <c r="W3474" i="17" s="1"/>
  <c r="X3474" i="17"/>
  <c r="S3482" i="17"/>
  <c r="V3474" i="17"/>
  <c r="T3474" i="17" s="1"/>
  <c r="U3475" i="17" s="1"/>
  <c r="Y3475" i="17" l="1"/>
  <c r="W3475" i="17" s="1"/>
  <c r="X3475" i="17"/>
  <c r="AE3475" i="17"/>
  <c r="AC3475" i="17" s="1"/>
  <c r="AD3475" i="17"/>
  <c r="AB3475" i="17"/>
  <c r="Z3475" i="17" s="1"/>
  <c r="AA3475" i="17"/>
  <c r="AH3475" i="17"/>
  <c r="AF3475" i="17" s="1"/>
  <c r="AG3475" i="17"/>
  <c r="S3483" i="17"/>
  <c r="V3475" i="17"/>
  <c r="T3475" i="17" s="1"/>
  <c r="U3476" i="17" s="1"/>
  <c r="AG3476" i="17" l="1"/>
  <c r="AH3476" i="17"/>
  <c r="AF3476" i="17" s="1"/>
  <c r="AA3476" i="17"/>
  <c r="AB3476" i="17"/>
  <c r="Z3476" i="17" s="1"/>
  <c r="AE3476" i="17"/>
  <c r="AC3476" i="17" s="1"/>
  <c r="AD3476" i="17"/>
  <c r="Y3476" i="17"/>
  <c r="W3476" i="17" s="1"/>
  <c r="X3476" i="17"/>
  <c r="S3484" i="17"/>
  <c r="V3476" i="17"/>
  <c r="T3476" i="17" s="1"/>
  <c r="U3477" i="17" s="1"/>
  <c r="Y3477" i="17" l="1"/>
  <c r="W3477" i="17" s="1"/>
  <c r="X3477" i="17"/>
  <c r="AD3477" i="17"/>
  <c r="AE3477" i="17"/>
  <c r="AC3477" i="17" s="1"/>
  <c r="AB3477" i="17"/>
  <c r="Z3477" i="17" s="1"/>
  <c r="AA3477" i="17"/>
  <c r="AH3477" i="17"/>
  <c r="AF3477" i="17" s="1"/>
  <c r="AG3477" i="17"/>
  <c r="S3485" i="17"/>
  <c r="V3477" i="17"/>
  <c r="T3477" i="17" s="1"/>
  <c r="U3478" i="17" s="1"/>
  <c r="AH3478" i="17" l="1"/>
  <c r="AF3478" i="17" s="1"/>
  <c r="AG3478" i="17"/>
  <c r="AB3478" i="17"/>
  <c r="Z3478" i="17" s="1"/>
  <c r="AA3478" i="17"/>
  <c r="AD3478" i="17"/>
  <c r="AE3478" i="17"/>
  <c r="AC3478" i="17" s="1"/>
  <c r="Y3478" i="17"/>
  <c r="W3478" i="17" s="1"/>
  <c r="X3478" i="17"/>
  <c r="S3486" i="17"/>
  <c r="V3478" i="17"/>
  <c r="T3478" i="17" s="1"/>
  <c r="U3479" i="17" s="1"/>
  <c r="X3479" i="17" l="1"/>
  <c r="Y3479" i="17"/>
  <c r="W3479" i="17" s="1"/>
  <c r="AD3479" i="17"/>
  <c r="AE3479" i="17"/>
  <c r="AC3479" i="17" s="1"/>
  <c r="AB3479" i="17"/>
  <c r="Z3479" i="17" s="1"/>
  <c r="AA3479" i="17"/>
  <c r="AH3479" i="17"/>
  <c r="AF3479" i="17" s="1"/>
  <c r="AG3479" i="17"/>
  <c r="S3487" i="17"/>
  <c r="V3479" i="17"/>
  <c r="T3479" i="17" s="1"/>
  <c r="U3480" i="17" s="1"/>
  <c r="AG3480" i="17" l="1"/>
  <c r="AH3480" i="17"/>
  <c r="AF3480" i="17" s="1"/>
  <c r="AA3480" i="17"/>
  <c r="AB3480" i="17"/>
  <c r="Z3480" i="17" s="1"/>
  <c r="AE3480" i="17"/>
  <c r="AC3480" i="17" s="1"/>
  <c r="AD3480" i="17"/>
  <c r="Y3480" i="17"/>
  <c r="W3480" i="17" s="1"/>
  <c r="X3480" i="17"/>
  <c r="S3488" i="17"/>
  <c r="V3480" i="17"/>
  <c r="T3480" i="17" s="1"/>
  <c r="Y3481" i="17" l="1"/>
  <c r="W3481" i="17" s="1"/>
  <c r="X3481" i="17"/>
  <c r="AE3481" i="17"/>
  <c r="AC3481" i="17" s="1"/>
  <c r="AD3481" i="17"/>
  <c r="AB3481" i="17"/>
  <c r="Z3481" i="17" s="1"/>
  <c r="AA3481" i="17"/>
  <c r="AH3481" i="17"/>
  <c r="AF3481" i="17" s="1"/>
  <c r="AG3481" i="17"/>
  <c r="S3489" i="17"/>
  <c r="U3481" i="17"/>
  <c r="S3490" i="17" s="1"/>
  <c r="V3481" i="17"/>
  <c r="T3481" i="17" s="1"/>
  <c r="U3482" i="17" s="1"/>
  <c r="AG3482" i="17" l="1"/>
  <c r="AH3482" i="17"/>
  <c r="AF3482" i="17" s="1"/>
  <c r="AA3482" i="17"/>
  <c r="AB3482" i="17"/>
  <c r="Z3482" i="17" s="1"/>
  <c r="AD3482" i="17"/>
  <c r="AE3482" i="17"/>
  <c r="AC3482" i="17" s="1"/>
  <c r="Y3482" i="17"/>
  <c r="W3482" i="17" s="1"/>
  <c r="X3482" i="17"/>
  <c r="V3482" i="17"/>
  <c r="T3482" i="17" s="1"/>
  <c r="U3483" i="17" s="1"/>
  <c r="AE3483" i="17" l="1"/>
  <c r="AC3483" i="17" s="1"/>
  <c r="AD3483" i="17"/>
  <c r="Y3483" i="17"/>
  <c r="W3483" i="17" s="1"/>
  <c r="X3483" i="17"/>
  <c r="AB3483" i="17"/>
  <c r="Z3483" i="17" s="1"/>
  <c r="AA3483" i="17"/>
  <c r="AH3483" i="17"/>
  <c r="AF3483" i="17" s="1"/>
  <c r="AG3483" i="17"/>
  <c r="S3491" i="17"/>
  <c r="V3483" i="17"/>
  <c r="T3483" i="17" s="1"/>
  <c r="U3484" i="17" s="1"/>
  <c r="AH3484" i="17" l="1"/>
  <c r="AF3484" i="17" s="1"/>
  <c r="AG3484" i="17"/>
  <c r="AB3484" i="17"/>
  <c r="Z3484" i="17" s="1"/>
  <c r="AA3484" i="17"/>
  <c r="Y3484" i="17"/>
  <c r="W3484" i="17" s="1"/>
  <c r="X3484" i="17"/>
  <c r="AE3484" i="17"/>
  <c r="AC3484" i="17" s="1"/>
  <c r="AD3484" i="17"/>
  <c r="S3492" i="17"/>
  <c r="V3484" i="17"/>
  <c r="T3484" i="17" s="1"/>
  <c r="U3485" i="17" s="1"/>
  <c r="AE3485" i="17" l="1"/>
  <c r="AC3485" i="17" s="1"/>
  <c r="AD3485" i="17"/>
  <c r="X3485" i="17"/>
  <c r="Y3485" i="17"/>
  <c r="W3485" i="17" s="1"/>
  <c r="AA3485" i="17"/>
  <c r="AB3485" i="17"/>
  <c r="Z3485" i="17" s="1"/>
  <c r="AG3485" i="17"/>
  <c r="AH3485" i="17"/>
  <c r="AF3485" i="17" s="1"/>
  <c r="S3493" i="17"/>
  <c r="V3485" i="17"/>
  <c r="T3485" i="17" s="1"/>
  <c r="U3486" i="17" s="1"/>
  <c r="AH3486" i="17" l="1"/>
  <c r="AF3486" i="17" s="1"/>
  <c r="AG3486" i="17"/>
  <c r="AB3486" i="17"/>
  <c r="Z3486" i="17" s="1"/>
  <c r="AA3486" i="17"/>
  <c r="Y3486" i="17"/>
  <c r="W3486" i="17" s="1"/>
  <c r="X3486" i="17"/>
  <c r="AD3486" i="17"/>
  <c r="AE3486" i="17"/>
  <c r="AC3486" i="17" s="1"/>
  <c r="S3494" i="17"/>
  <c r="V3486" i="17"/>
  <c r="T3486" i="17" s="1"/>
  <c r="U3487" i="17" s="1"/>
  <c r="AE3487" i="17" l="1"/>
  <c r="AC3487" i="17" s="1"/>
  <c r="AD3487" i="17"/>
  <c r="Y3487" i="17"/>
  <c r="W3487" i="17" s="1"/>
  <c r="X3487" i="17"/>
  <c r="AA3487" i="17"/>
  <c r="AB3487" i="17"/>
  <c r="Z3487" i="17" s="1"/>
  <c r="AG3487" i="17"/>
  <c r="AH3487" i="17"/>
  <c r="AF3487" i="17" s="1"/>
  <c r="S3495" i="17"/>
  <c r="V3487" i="17"/>
  <c r="T3487" i="17" s="1"/>
  <c r="U3488" i="17" s="1"/>
  <c r="AH3488" i="17" l="1"/>
  <c r="AF3488" i="17" s="1"/>
  <c r="AG3488" i="17"/>
  <c r="AB3488" i="17"/>
  <c r="Z3488" i="17" s="1"/>
  <c r="AA3488" i="17"/>
  <c r="Y3488" i="17"/>
  <c r="W3488" i="17" s="1"/>
  <c r="X3488" i="17"/>
  <c r="AE3488" i="17"/>
  <c r="AC3488" i="17" s="1"/>
  <c r="AD3488" i="17"/>
  <c r="S3496" i="17"/>
  <c r="V3488" i="17"/>
  <c r="T3488" i="17" s="1"/>
  <c r="U3489" i="17" s="1"/>
  <c r="AE3489" i="17" l="1"/>
  <c r="AC3489" i="17" s="1"/>
  <c r="AD3489" i="17"/>
  <c r="Y3489" i="17"/>
  <c r="W3489" i="17" s="1"/>
  <c r="X3489" i="17"/>
  <c r="AA3489" i="17"/>
  <c r="AB3489" i="17"/>
  <c r="Z3489" i="17" s="1"/>
  <c r="AG3489" i="17"/>
  <c r="AH3489" i="17"/>
  <c r="AF3489" i="17" s="1"/>
  <c r="S3497" i="17"/>
  <c r="V3489" i="17"/>
  <c r="T3489" i="17" s="1"/>
  <c r="U3490" i="17" s="1"/>
  <c r="AH3490" i="17" l="1"/>
  <c r="AF3490" i="17" s="1"/>
  <c r="AG3490" i="17"/>
  <c r="AB3490" i="17"/>
  <c r="Z3490" i="17" s="1"/>
  <c r="AA3490" i="17"/>
  <c r="Y3490" i="17"/>
  <c r="W3490" i="17" s="1"/>
  <c r="X3490" i="17"/>
  <c r="AE3490" i="17"/>
  <c r="AC3490" i="17" s="1"/>
  <c r="AD3490" i="17"/>
  <c r="S3498" i="17"/>
  <c r="V3490" i="17"/>
  <c r="T3490" i="17" s="1"/>
  <c r="U3491" i="17" s="1"/>
  <c r="AE3491" i="17" l="1"/>
  <c r="AC3491" i="17" s="1"/>
  <c r="AD3491" i="17"/>
  <c r="X3491" i="17"/>
  <c r="Y3491" i="17"/>
  <c r="W3491" i="17" s="1"/>
  <c r="AA3491" i="17"/>
  <c r="AB3491" i="17"/>
  <c r="Z3491" i="17" s="1"/>
  <c r="AH3491" i="17"/>
  <c r="AF3491" i="17" s="1"/>
  <c r="AG3491" i="17"/>
  <c r="S3499" i="17"/>
  <c r="V3491" i="17"/>
  <c r="T3491" i="17" s="1"/>
  <c r="U3492" i="17" s="1"/>
  <c r="AG3492" i="17" l="1"/>
  <c r="AH3492" i="17"/>
  <c r="AF3492" i="17" s="1"/>
  <c r="AB3492" i="17"/>
  <c r="Z3492" i="17" s="1"/>
  <c r="AA3492" i="17"/>
  <c r="Y3492" i="17"/>
  <c r="W3492" i="17" s="1"/>
  <c r="X3492" i="17"/>
  <c r="AD3492" i="17"/>
  <c r="AE3492" i="17"/>
  <c r="AC3492" i="17" s="1"/>
  <c r="S3500" i="17"/>
  <c r="V3492" i="17"/>
  <c r="T3492" i="17" s="1"/>
  <c r="U3493" i="17" s="1"/>
  <c r="AD3493" i="17" l="1"/>
  <c r="AE3493" i="17"/>
  <c r="AC3493" i="17" s="1"/>
  <c r="X3493" i="17"/>
  <c r="Y3493" i="17"/>
  <c r="W3493" i="17" s="1"/>
  <c r="AA3493" i="17"/>
  <c r="AB3493" i="17"/>
  <c r="Z3493" i="17" s="1"/>
  <c r="AG3493" i="17"/>
  <c r="AH3493" i="17"/>
  <c r="AF3493" i="17" s="1"/>
  <c r="S3501" i="17"/>
  <c r="V3493" i="17"/>
  <c r="T3493" i="17" s="1"/>
  <c r="U3494" i="17" s="1"/>
  <c r="AG3494" i="17" l="1"/>
  <c r="AH3494" i="17"/>
  <c r="AF3494" i="17" s="1"/>
  <c r="AB3494" i="17"/>
  <c r="Z3494" i="17" s="1"/>
  <c r="AA3494" i="17"/>
  <c r="Y3494" i="17"/>
  <c r="W3494" i="17" s="1"/>
  <c r="X3494" i="17"/>
  <c r="AE3494" i="17"/>
  <c r="AC3494" i="17" s="1"/>
  <c r="AD3494" i="17"/>
  <c r="S3502" i="17"/>
  <c r="V3494" i="17"/>
  <c r="T3494" i="17" s="1"/>
  <c r="U3495" i="17" s="1"/>
  <c r="AE3495" i="17" l="1"/>
  <c r="AC3495" i="17" s="1"/>
  <c r="AD3495" i="17"/>
  <c r="Y3495" i="17"/>
  <c r="W3495" i="17" s="1"/>
  <c r="X3495" i="17"/>
  <c r="AA3495" i="17"/>
  <c r="AB3495" i="17"/>
  <c r="Z3495" i="17" s="1"/>
  <c r="AH3495" i="17"/>
  <c r="AF3495" i="17" s="1"/>
  <c r="AG3495" i="17"/>
  <c r="S3503" i="17"/>
  <c r="V3495" i="17"/>
  <c r="T3495" i="17" s="1"/>
  <c r="AG3496" i="17" l="1"/>
  <c r="AH3496" i="17"/>
  <c r="AF3496" i="17" s="1"/>
  <c r="AB3496" i="17"/>
  <c r="Z3496" i="17" s="1"/>
  <c r="AA3496" i="17"/>
  <c r="Y3496" i="17"/>
  <c r="W3496" i="17" s="1"/>
  <c r="X3496" i="17"/>
  <c r="AE3496" i="17"/>
  <c r="AC3496" i="17" s="1"/>
  <c r="AD3496" i="17"/>
  <c r="S3504" i="17"/>
  <c r="U3496" i="17"/>
  <c r="S3505" i="17" s="1"/>
  <c r="V3496" i="17"/>
  <c r="T3496" i="17" s="1"/>
  <c r="AE3497" i="17" l="1"/>
  <c r="AC3497" i="17" s="1"/>
  <c r="AD3497" i="17"/>
  <c r="Y3497" i="17"/>
  <c r="W3497" i="17" s="1"/>
  <c r="X3497" i="17"/>
  <c r="AA3497" i="17"/>
  <c r="AB3497" i="17"/>
  <c r="Z3497" i="17" s="1"/>
  <c r="AG3497" i="17"/>
  <c r="AH3497" i="17"/>
  <c r="AF3497" i="17" s="1"/>
  <c r="U3497" i="17"/>
  <c r="S3506" i="17" s="1"/>
  <c r="V3497" i="17"/>
  <c r="T3497" i="17" s="1"/>
  <c r="AB3498" i="17" l="1"/>
  <c r="Z3498" i="17" s="1"/>
  <c r="AA3498" i="17"/>
  <c r="AH3498" i="17"/>
  <c r="AF3498" i="17" s="1"/>
  <c r="AG3498" i="17"/>
  <c r="Y3498" i="17"/>
  <c r="W3498" i="17" s="1"/>
  <c r="X3498" i="17"/>
  <c r="AE3498" i="17"/>
  <c r="AC3498" i="17" s="1"/>
  <c r="AD3498" i="17"/>
  <c r="U3498" i="17"/>
  <c r="S3507" i="17" s="1"/>
  <c r="V3498" i="17"/>
  <c r="T3498" i="17" s="1"/>
  <c r="AE3499" i="17" l="1"/>
  <c r="AC3499" i="17" s="1"/>
  <c r="AD3499" i="17"/>
  <c r="X3499" i="17"/>
  <c r="Y3499" i="17"/>
  <c r="W3499" i="17" s="1"/>
  <c r="AH3499" i="17"/>
  <c r="AF3499" i="17" s="1"/>
  <c r="AG3499" i="17"/>
  <c r="AB3499" i="17"/>
  <c r="Z3499" i="17" s="1"/>
  <c r="AA3499" i="17"/>
  <c r="U3499" i="17"/>
  <c r="S3508" i="17" s="1"/>
  <c r="V3499" i="17"/>
  <c r="T3499" i="17" s="1"/>
  <c r="U3500" i="17" s="1"/>
  <c r="AB3500" i="17" l="1"/>
  <c r="Z3500" i="17" s="1"/>
  <c r="AA3500" i="17"/>
  <c r="AH3500" i="17"/>
  <c r="AF3500" i="17" s="1"/>
  <c r="AG3500" i="17"/>
  <c r="Y3500" i="17"/>
  <c r="W3500" i="17" s="1"/>
  <c r="X3500" i="17"/>
  <c r="AE3500" i="17"/>
  <c r="AC3500" i="17" s="1"/>
  <c r="AD3500" i="17"/>
  <c r="V3500" i="17"/>
  <c r="T3500" i="17" s="1"/>
  <c r="U3501" i="17" s="1"/>
  <c r="AE3501" i="17" l="1"/>
  <c r="AC3501" i="17" s="1"/>
  <c r="AD3501" i="17"/>
  <c r="Y3501" i="17"/>
  <c r="W3501" i="17" s="1"/>
  <c r="X3501" i="17"/>
  <c r="AH3501" i="17"/>
  <c r="AF3501" i="17" s="1"/>
  <c r="AG3501" i="17"/>
  <c r="AB3501" i="17"/>
  <c r="Z3501" i="17" s="1"/>
  <c r="AA3501" i="17"/>
  <c r="S3509" i="17"/>
  <c r="V3501" i="17"/>
  <c r="T3501" i="17" s="1"/>
  <c r="U3502" i="17" s="1"/>
  <c r="AB3502" i="17" l="1"/>
  <c r="Z3502" i="17" s="1"/>
  <c r="AA3502" i="17"/>
  <c r="AH3502" i="17"/>
  <c r="AF3502" i="17" s="1"/>
  <c r="AG3502" i="17"/>
  <c r="Y3502" i="17"/>
  <c r="W3502" i="17" s="1"/>
  <c r="X3502" i="17"/>
  <c r="AE3502" i="17"/>
  <c r="AC3502" i="17" s="1"/>
  <c r="AD3502" i="17"/>
  <c r="S3510" i="17"/>
  <c r="V3502" i="17"/>
  <c r="T3502" i="17" s="1"/>
  <c r="U3503" i="17" s="1"/>
  <c r="AE3503" i="17" l="1"/>
  <c r="AC3503" i="17" s="1"/>
  <c r="AD3503" i="17"/>
  <c r="Y3503" i="17"/>
  <c r="W3503" i="17" s="1"/>
  <c r="X3503" i="17"/>
  <c r="AH3503" i="17"/>
  <c r="AF3503" i="17" s="1"/>
  <c r="AG3503" i="17"/>
  <c r="AB3503" i="17"/>
  <c r="Z3503" i="17" s="1"/>
  <c r="AA3503" i="17"/>
  <c r="S3511" i="17"/>
  <c r="V3503" i="17"/>
  <c r="T3503" i="17" s="1"/>
  <c r="U3504" i="17" s="1"/>
  <c r="AH3504" i="17" l="1"/>
  <c r="AF3504" i="17" s="1"/>
  <c r="AG3504" i="17"/>
  <c r="AB3504" i="17"/>
  <c r="Z3504" i="17" s="1"/>
  <c r="AA3504" i="17"/>
  <c r="X3504" i="17"/>
  <c r="Y3504" i="17"/>
  <c r="W3504" i="17" s="1"/>
  <c r="AE3504" i="17"/>
  <c r="AC3504" i="17" s="1"/>
  <c r="AD3504" i="17"/>
  <c r="S3512" i="17"/>
  <c r="V3504" i="17"/>
  <c r="T3504" i="17" s="1"/>
  <c r="U3505" i="17" s="1"/>
  <c r="AE3505" i="17" l="1"/>
  <c r="AC3505" i="17" s="1"/>
  <c r="AD3505" i="17"/>
  <c r="Y3505" i="17"/>
  <c r="W3505" i="17" s="1"/>
  <c r="X3505" i="17"/>
  <c r="AA3505" i="17"/>
  <c r="AB3505" i="17"/>
  <c r="Z3505" i="17" s="1"/>
  <c r="AG3505" i="17"/>
  <c r="AH3505" i="17"/>
  <c r="AF3505" i="17" s="1"/>
  <c r="S3513" i="17"/>
  <c r="V3505" i="17"/>
  <c r="T3505" i="17" s="1"/>
  <c r="U3506" i="17" s="1"/>
  <c r="AH3506" i="17" l="1"/>
  <c r="AF3506" i="17" s="1"/>
  <c r="AG3506" i="17"/>
  <c r="AB3506" i="17"/>
  <c r="Z3506" i="17" s="1"/>
  <c r="AA3506" i="17"/>
  <c r="X3506" i="17"/>
  <c r="Y3506" i="17"/>
  <c r="W3506" i="17" s="1"/>
  <c r="AE3506" i="17"/>
  <c r="AC3506" i="17" s="1"/>
  <c r="AD3506" i="17"/>
  <c r="S3514" i="17"/>
  <c r="V3506" i="17"/>
  <c r="T3506" i="17" s="1"/>
  <c r="U3507" i="17" s="1"/>
  <c r="AE3507" i="17" l="1"/>
  <c r="AC3507" i="17" s="1"/>
  <c r="AD3507" i="17"/>
  <c r="X3507" i="17"/>
  <c r="Y3507" i="17"/>
  <c r="W3507" i="17" s="1"/>
  <c r="AB3507" i="17"/>
  <c r="Z3507" i="17" s="1"/>
  <c r="AA3507" i="17"/>
  <c r="AG3507" i="17"/>
  <c r="AH3507" i="17"/>
  <c r="AF3507" i="17" s="1"/>
  <c r="S3515" i="17"/>
  <c r="V3507" i="17"/>
  <c r="T3507" i="17" s="1"/>
  <c r="AH3508" i="17" l="1"/>
  <c r="AF3508" i="17" s="1"/>
  <c r="AG3508" i="17"/>
  <c r="AB3508" i="17"/>
  <c r="Z3508" i="17" s="1"/>
  <c r="AA3508" i="17"/>
  <c r="Y3508" i="17"/>
  <c r="W3508" i="17" s="1"/>
  <c r="X3508" i="17"/>
  <c r="AE3508" i="17"/>
  <c r="AC3508" i="17" s="1"/>
  <c r="AD3508" i="17"/>
  <c r="S3516" i="17"/>
  <c r="U3508" i="17"/>
  <c r="S3517" i="17" s="1"/>
  <c r="V3508" i="17"/>
  <c r="T3508" i="17" s="1"/>
  <c r="U3509" i="17" s="1"/>
  <c r="AE3509" i="17" l="1"/>
  <c r="AC3509" i="17" s="1"/>
  <c r="AD3509" i="17"/>
  <c r="Y3509" i="17"/>
  <c r="W3509" i="17" s="1"/>
  <c r="X3509" i="17"/>
  <c r="AB3509" i="17"/>
  <c r="Z3509" i="17" s="1"/>
  <c r="AA3509" i="17"/>
  <c r="AG3509" i="17"/>
  <c r="AH3509" i="17"/>
  <c r="AF3509" i="17" s="1"/>
  <c r="V3509" i="17"/>
  <c r="T3509" i="17" s="1"/>
  <c r="U3510" i="17" s="1"/>
  <c r="AG3510" i="17" l="1"/>
  <c r="AH3510" i="17"/>
  <c r="AF3510" i="17" s="1"/>
  <c r="AB3510" i="17"/>
  <c r="Z3510" i="17" s="1"/>
  <c r="AA3510" i="17"/>
  <c r="X3510" i="17"/>
  <c r="Y3510" i="17"/>
  <c r="W3510" i="17" s="1"/>
  <c r="AE3510" i="17"/>
  <c r="AC3510" i="17" s="1"/>
  <c r="AD3510" i="17"/>
  <c r="S3518" i="17"/>
  <c r="V3510" i="17"/>
  <c r="T3510" i="17" s="1"/>
  <c r="U3511" i="17" s="1"/>
  <c r="AE3511" i="17" l="1"/>
  <c r="AC3511" i="17" s="1"/>
  <c r="AD3511" i="17"/>
  <c r="Y3511" i="17"/>
  <c r="W3511" i="17" s="1"/>
  <c r="X3511" i="17"/>
  <c r="AB3511" i="17"/>
  <c r="Z3511" i="17" s="1"/>
  <c r="AA3511" i="17"/>
  <c r="AG3511" i="17"/>
  <c r="AH3511" i="17"/>
  <c r="AF3511" i="17" s="1"/>
  <c r="S3519" i="17"/>
  <c r="V3511" i="17"/>
  <c r="T3511" i="17" s="1"/>
  <c r="U3512" i="17" s="1"/>
  <c r="AG3512" i="17" l="1"/>
  <c r="AH3512" i="17"/>
  <c r="AF3512" i="17" s="1"/>
  <c r="AB3512" i="17"/>
  <c r="Z3512" i="17" s="1"/>
  <c r="AA3512" i="17"/>
  <c r="X3512" i="17"/>
  <c r="Y3512" i="17"/>
  <c r="W3512" i="17" s="1"/>
  <c r="AD3512" i="17"/>
  <c r="AE3512" i="17"/>
  <c r="AC3512" i="17" s="1"/>
  <c r="S3520" i="17"/>
  <c r="V3512" i="17"/>
  <c r="T3512" i="17" s="1"/>
  <c r="U3513" i="17" s="1"/>
  <c r="AE3513" i="17" l="1"/>
  <c r="AC3513" i="17" s="1"/>
  <c r="AD3513" i="17"/>
  <c r="Y3513" i="17"/>
  <c r="W3513" i="17" s="1"/>
  <c r="X3513" i="17"/>
  <c r="AB3513" i="17"/>
  <c r="Z3513" i="17" s="1"/>
  <c r="AA3513" i="17"/>
  <c r="AH3513" i="17"/>
  <c r="AF3513" i="17" s="1"/>
  <c r="AG3513" i="17"/>
  <c r="S3521" i="17"/>
  <c r="V3513" i="17"/>
  <c r="T3513" i="17" s="1"/>
  <c r="U3514" i="17" s="1"/>
  <c r="AG3514" i="17" l="1"/>
  <c r="AH3514" i="17"/>
  <c r="AF3514" i="17" s="1"/>
  <c r="AB3514" i="17"/>
  <c r="Z3514" i="17" s="1"/>
  <c r="AA3514" i="17"/>
  <c r="X3514" i="17"/>
  <c r="Y3514" i="17"/>
  <c r="W3514" i="17" s="1"/>
  <c r="AD3514" i="17"/>
  <c r="AE3514" i="17"/>
  <c r="AC3514" i="17" s="1"/>
  <c r="S3522" i="17"/>
  <c r="V3514" i="17"/>
  <c r="T3514" i="17" s="1"/>
  <c r="U3515" i="17" s="1"/>
  <c r="AD3515" i="17" l="1"/>
  <c r="AE3515" i="17"/>
  <c r="AC3515" i="17" s="1"/>
  <c r="Y3515" i="17"/>
  <c r="W3515" i="17" s="1"/>
  <c r="X3515" i="17"/>
  <c r="AB3515" i="17"/>
  <c r="Z3515" i="17" s="1"/>
  <c r="AA3515" i="17"/>
  <c r="AG3515" i="17"/>
  <c r="AH3515" i="17"/>
  <c r="AF3515" i="17" s="1"/>
  <c r="S3523" i="17"/>
  <c r="V3515" i="17"/>
  <c r="T3515" i="17" s="1"/>
  <c r="U3516" i="17" s="1"/>
  <c r="AG3516" i="17" l="1"/>
  <c r="AH3516" i="17"/>
  <c r="AF3516" i="17" s="1"/>
  <c r="AA3516" i="17"/>
  <c r="AB3516" i="17"/>
  <c r="Z3516" i="17" s="1"/>
  <c r="X3516" i="17"/>
  <c r="Y3516" i="17"/>
  <c r="W3516" i="17" s="1"/>
  <c r="AE3516" i="17"/>
  <c r="AC3516" i="17" s="1"/>
  <c r="AD3516" i="17"/>
  <c r="S3524" i="17"/>
  <c r="V3516" i="17"/>
  <c r="T3516" i="17" s="1"/>
  <c r="U3517" i="17" s="1"/>
  <c r="AE3517" i="17" l="1"/>
  <c r="AC3517" i="17" s="1"/>
  <c r="AD3517" i="17"/>
  <c r="Y3517" i="17"/>
  <c r="W3517" i="17" s="1"/>
  <c r="X3517" i="17"/>
  <c r="AB3517" i="17"/>
  <c r="Z3517" i="17" s="1"/>
  <c r="AA3517" i="17"/>
  <c r="AH3517" i="17"/>
  <c r="AF3517" i="17" s="1"/>
  <c r="AG3517" i="17"/>
  <c r="S3525" i="17"/>
  <c r="V3517" i="17"/>
  <c r="T3517" i="17" s="1"/>
  <c r="U3518" i="17" s="1"/>
  <c r="AG3518" i="17" l="1"/>
  <c r="AH3518" i="17"/>
  <c r="AF3518" i="17" s="1"/>
  <c r="AB3518" i="17"/>
  <c r="Z3518" i="17" s="1"/>
  <c r="AA3518" i="17"/>
  <c r="X3518" i="17"/>
  <c r="Y3518" i="17"/>
  <c r="W3518" i="17" s="1"/>
  <c r="AE3518" i="17"/>
  <c r="AC3518" i="17" s="1"/>
  <c r="AD3518" i="17"/>
  <c r="S3526" i="17"/>
  <c r="V3518" i="17"/>
  <c r="T3518" i="17" s="1"/>
  <c r="U3519" i="17" s="1"/>
  <c r="AE3519" i="17" l="1"/>
  <c r="AC3519" i="17" s="1"/>
  <c r="AD3519" i="17"/>
  <c r="Y3519" i="17"/>
  <c r="W3519" i="17" s="1"/>
  <c r="X3519" i="17"/>
  <c r="AA3519" i="17"/>
  <c r="AB3519" i="17"/>
  <c r="Z3519" i="17" s="1"/>
  <c r="AH3519" i="17"/>
  <c r="AF3519" i="17" s="1"/>
  <c r="AG3519" i="17"/>
  <c r="S3527" i="17"/>
  <c r="V3519" i="17"/>
  <c r="T3519" i="17" s="1"/>
  <c r="U3520" i="17" s="1"/>
  <c r="AG3520" i="17" l="1"/>
  <c r="AH3520" i="17"/>
  <c r="AF3520" i="17" s="1"/>
  <c r="AB3520" i="17"/>
  <c r="Z3520" i="17" s="1"/>
  <c r="AA3520" i="17"/>
  <c r="X3520" i="17"/>
  <c r="Y3520" i="17"/>
  <c r="W3520" i="17" s="1"/>
  <c r="AE3520" i="17"/>
  <c r="AC3520" i="17" s="1"/>
  <c r="AD3520" i="17"/>
  <c r="S3528" i="17"/>
  <c r="V3520" i="17"/>
  <c r="T3520" i="17" s="1"/>
  <c r="U3521" i="17" s="1"/>
  <c r="AE3521" i="17" l="1"/>
  <c r="AC3521" i="17" s="1"/>
  <c r="AD3521" i="17"/>
  <c r="Y3521" i="17"/>
  <c r="W3521" i="17" s="1"/>
  <c r="X3521" i="17"/>
  <c r="AA3521" i="17"/>
  <c r="AB3521" i="17"/>
  <c r="Z3521" i="17" s="1"/>
  <c r="AH3521" i="17"/>
  <c r="AF3521" i="17" s="1"/>
  <c r="AG3521" i="17"/>
  <c r="S3529" i="17"/>
  <c r="V3521" i="17"/>
  <c r="T3521" i="17" s="1"/>
  <c r="U3522" i="17" s="1"/>
  <c r="AG3522" i="17" l="1"/>
  <c r="AH3522" i="17"/>
  <c r="AF3522" i="17" s="1"/>
  <c r="AB3522" i="17"/>
  <c r="Z3522" i="17" s="1"/>
  <c r="AA3522" i="17"/>
  <c r="X3522" i="17"/>
  <c r="Y3522" i="17"/>
  <c r="W3522" i="17" s="1"/>
  <c r="AE3522" i="17"/>
  <c r="AC3522" i="17" s="1"/>
  <c r="AD3522" i="17"/>
  <c r="S3530" i="17"/>
  <c r="V3522" i="17"/>
  <c r="T3522" i="17" s="1"/>
  <c r="U3523" i="17" s="1"/>
  <c r="AE3523" i="17" l="1"/>
  <c r="AC3523" i="17" s="1"/>
  <c r="AD3523" i="17"/>
  <c r="Y3523" i="17"/>
  <c r="W3523" i="17" s="1"/>
  <c r="X3523" i="17"/>
  <c r="AB3523" i="17"/>
  <c r="Z3523" i="17" s="1"/>
  <c r="AA3523" i="17"/>
  <c r="AH3523" i="17"/>
  <c r="AF3523" i="17" s="1"/>
  <c r="AG3523" i="17"/>
  <c r="S3531" i="17"/>
  <c r="V3523" i="17"/>
  <c r="T3523" i="17" s="1"/>
  <c r="U3524" i="17" s="1"/>
  <c r="AH3524" i="17" l="1"/>
  <c r="AF3524" i="17" s="1"/>
  <c r="AG3524" i="17"/>
  <c r="AA3524" i="17"/>
  <c r="AB3524" i="17"/>
  <c r="Z3524" i="17" s="1"/>
  <c r="X3524" i="17"/>
  <c r="Y3524" i="17"/>
  <c r="W3524" i="17" s="1"/>
  <c r="AE3524" i="17"/>
  <c r="AC3524" i="17" s="1"/>
  <c r="AD3524" i="17"/>
  <c r="S3532" i="17"/>
  <c r="V3524" i="17"/>
  <c r="T3524" i="17" s="1"/>
  <c r="U3525" i="17" s="1"/>
  <c r="AD3525" i="17" l="1"/>
  <c r="AE3525" i="17"/>
  <c r="AC3525" i="17" s="1"/>
  <c r="Y3525" i="17"/>
  <c r="W3525" i="17" s="1"/>
  <c r="X3525" i="17"/>
  <c r="AA3525" i="17"/>
  <c r="AB3525" i="17"/>
  <c r="Z3525" i="17" s="1"/>
  <c r="AH3525" i="17"/>
  <c r="AF3525" i="17" s="1"/>
  <c r="AG3525" i="17"/>
  <c r="S3533" i="17"/>
  <c r="V3525" i="17"/>
  <c r="T3525" i="17" s="1"/>
  <c r="U3526" i="17" s="1"/>
  <c r="AB3526" i="17" l="1"/>
  <c r="Z3526" i="17" s="1"/>
  <c r="AA3526" i="17"/>
  <c r="AG3526" i="17"/>
  <c r="AH3526" i="17"/>
  <c r="AF3526" i="17" s="1"/>
  <c r="X3526" i="17"/>
  <c r="Y3526" i="17"/>
  <c r="W3526" i="17" s="1"/>
  <c r="AE3526" i="17"/>
  <c r="AC3526" i="17" s="1"/>
  <c r="AD3526" i="17"/>
  <c r="S3534" i="17"/>
  <c r="V3526" i="17"/>
  <c r="T3526" i="17" s="1"/>
  <c r="U3527" i="17" s="1"/>
  <c r="AE3527" i="17" l="1"/>
  <c r="AC3527" i="17" s="1"/>
  <c r="AD3527" i="17"/>
  <c r="Y3527" i="17"/>
  <c r="W3527" i="17" s="1"/>
  <c r="X3527" i="17"/>
  <c r="AH3527" i="17"/>
  <c r="AF3527" i="17" s="1"/>
  <c r="AG3527" i="17"/>
  <c r="AA3527" i="17"/>
  <c r="AB3527" i="17"/>
  <c r="Z3527" i="17" s="1"/>
  <c r="S3535" i="17"/>
  <c r="V3527" i="17"/>
  <c r="T3527" i="17" s="1"/>
  <c r="AB3528" i="17" l="1"/>
  <c r="Z3528" i="17" s="1"/>
  <c r="AA3528" i="17"/>
  <c r="AG3528" i="17"/>
  <c r="AH3528" i="17"/>
  <c r="AF3528" i="17" s="1"/>
  <c r="Y3528" i="17"/>
  <c r="W3528" i="17" s="1"/>
  <c r="X3528" i="17"/>
  <c r="AE3528" i="17"/>
  <c r="AC3528" i="17" s="1"/>
  <c r="AD3528" i="17"/>
  <c r="S3536" i="17"/>
  <c r="U3528" i="17"/>
  <c r="S3537" i="17" s="1"/>
  <c r="V3528" i="17"/>
  <c r="T3528" i="17" s="1"/>
  <c r="U3529" i="17" s="1"/>
  <c r="AD3529" i="17" l="1"/>
  <c r="AE3529" i="17"/>
  <c r="AC3529" i="17" s="1"/>
  <c r="Y3529" i="17"/>
  <c r="W3529" i="17" s="1"/>
  <c r="X3529" i="17"/>
  <c r="AH3529" i="17"/>
  <c r="AF3529" i="17" s="1"/>
  <c r="AG3529" i="17"/>
  <c r="AB3529" i="17"/>
  <c r="Z3529" i="17" s="1"/>
  <c r="AA3529" i="17"/>
  <c r="V3529" i="17"/>
  <c r="T3529" i="17" s="1"/>
  <c r="U3530" i="17" s="1"/>
  <c r="AA3530" i="17" l="1"/>
  <c r="AB3530" i="17"/>
  <c r="Z3530" i="17" s="1"/>
  <c r="AG3530" i="17"/>
  <c r="AH3530" i="17"/>
  <c r="AF3530" i="17" s="1"/>
  <c r="Y3530" i="17"/>
  <c r="W3530" i="17" s="1"/>
  <c r="X3530" i="17"/>
  <c r="AD3530" i="17"/>
  <c r="AE3530" i="17"/>
  <c r="AC3530" i="17" s="1"/>
  <c r="S3538" i="17"/>
  <c r="V3530" i="17"/>
  <c r="T3530" i="17" s="1"/>
  <c r="U3531" i="17" s="1"/>
  <c r="AE3531" i="17" l="1"/>
  <c r="AC3531" i="17" s="1"/>
  <c r="AD3531" i="17"/>
  <c r="Y3531" i="17"/>
  <c r="W3531" i="17" s="1"/>
  <c r="X3531" i="17"/>
  <c r="AG3531" i="17"/>
  <c r="AH3531" i="17"/>
  <c r="AF3531" i="17" s="1"/>
  <c r="AB3531" i="17"/>
  <c r="Z3531" i="17" s="1"/>
  <c r="AA3531" i="17"/>
  <c r="S3539" i="17"/>
  <c r="V3531" i="17"/>
  <c r="T3531" i="17" s="1"/>
  <c r="U3532" i="17" s="1"/>
  <c r="AB3532" i="17" l="1"/>
  <c r="Z3532" i="17" s="1"/>
  <c r="AA3532" i="17"/>
  <c r="AG3532" i="17"/>
  <c r="AH3532" i="17"/>
  <c r="AF3532" i="17" s="1"/>
  <c r="X3532" i="17"/>
  <c r="Y3532" i="17"/>
  <c r="W3532" i="17" s="1"/>
  <c r="AD3532" i="17"/>
  <c r="AE3532" i="17"/>
  <c r="AC3532" i="17" s="1"/>
  <c r="S3540" i="17"/>
  <c r="V3532" i="17"/>
  <c r="T3532" i="17" s="1"/>
  <c r="U3533" i="17" s="1"/>
  <c r="Y3533" i="17" l="1"/>
  <c r="W3533" i="17" s="1"/>
  <c r="X3533" i="17"/>
  <c r="AE3533" i="17"/>
  <c r="AC3533" i="17" s="1"/>
  <c r="AD3533" i="17"/>
  <c r="AH3533" i="17"/>
  <c r="AF3533" i="17" s="1"/>
  <c r="AG3533" i="17"/>
  <c r="AA3533" i="17"/>
  <c r="AB3533" i="17"/>
  <c r="Z3533" i="17" s="1"/>
  <c r="S3541" i="17"/>
  <c r="V3533" i="17"/>
  <c r="T3533" i="17" s="1"/>
  <c r="U3534" i="17" s="1"/>
  <c r="AB3534" i="17" l="1"/>
  <c r="Z3534" i="17" s="1"/>
  <c r="AA3534" i="17"/>
  <c r="AG3534" i="17"/>
  <c r="AH3534" i="17"/>
  <c r="AF3534" i="17" s="1"/>
  <c r="AD3534" i="17"/>
  <c r="AE3534" i="17"/>
  <c r="AC3534" i="17" s="1"/>
  <c r="Y3534" i="17"/>
  <c r="W3534" i="17" s="1"/>
  <c r="X3534" i="17"/>
  <c r="S3542" i="17"/>
  <c r="V3534" i="17"/>
  <c r="T3534" i="17" s="1"/>
  <c r="U3535" i="17" s="1"/>
  <c r="Y3535" i="17" l="1"/>
  <c r="W3535" i="17" s="1"/>
  <c r="X3535" i="17"/>
  <c r="AD3535" i="17"/>
  <c r="AE3535" i="17"/>
  <c r="AC3535" i="17" s="1"/>
  <c r="AG3535" i="17"/>
  <c r="AH3535" i="17"/>
  <c r="AF3535" i="17" s="1"/>
  <c r="AB3535" i="17"/>
  <c r="Z3535" i="17" s="1"/>
  <c r="AA3535" i="17"/>
  <c r="S3543" i="17"/>
  <c r="V3535" i="17"/>
  <c r="T3535" i="17" s="1"/>
  <c r="U3536" i="17" s="1"/>
  <c r="AB3536" i="17" l="1"/>
  <c r="Z3536" i="17" s="1"/>
  <c r="AA3536" i="17"/>
  <c r="AG3536" i="17"/>
  <c r="AH3536" i="17"/>
  <c r="AF3536" i="17" s="1"/>
  <c r="AD3536" i="17"/>
  <c r="AE3536" i="17"/>
  <c r="AC3536" i="17" s="1"/>
  <c r="Y3536" i="17"/>
  <c r="W3536" i="17" s="1"/>
  <c r="X3536" i="17"/>
  <c r="S3544" i="17"/>
  <c r="V3536" i="17"/>
  <c r="T3536" i="17" s="1"/>
  <c r="U3537" i="17" s="1"/>
  <c r="X3537" i="17" l="1"/>
  <c r="Y3537" i="17"/>
  <c r="W3537" i="17" s="1"/>
  <c r="AE3537" i="17"/>
  <c r="AC3537" i="17" s="1"/>
  <c r="AD3537" i="17"/>
  <c r="AH3537" i="17"/>
  <c r="AF3537" i="17" s="1"/>
  <c r="AG3537" i="17"/>
  <c r="AB3537" i="17"/>
  <c r="Z3537" i="17" s="1"/>
  <c r="AA3537" i="17"/>
  <c r="S3545" i="17"/>
  <c r="V3537" i="17"/>
  <c r="T3537" i="17" s="1"/>
  <c r="U3538" i="17" s="1"/>
  <c r="AB3538" i="17" l="1"/>
  <c r="Z3538" i="17" s="1"/>
  <c r="AA3538" i="17"/>
  <c r="AH3538" i="17"/>
  <c r="AF3538" i="17" s="1"/>
  <c r="AG3538" i="17"/>
  <c r="AD3538" i="17"/>
  <c r="AE3538" i="17"/>
  <c r="AC3538" i="17" s="1"/>
  <c r="Y3538" i="17"/>
  <c r="W3538" i="17" s="1"/>
  <c r="X3538" i="17"/>
  <c r="S3546" i="17"/>
  <c r="V3538" i="17"/>
  <c r="T3538" i="17" s="1"/>
  <c r="U3539" i="17" s="1"/>
  <c r="Y3539" i="17" l="1"/>
  <c r="W3539" i="17" s="1"/>
  <c r="X3539" i="17"/>
  <c r="AE3539" i="17"/>
  <c r="AC3539" i="17" s="1"/>
  <c r="AD3539" i="17"/>
  <c r="AG3539" i="17"/>
  <c r="AH3539" i="17"/>
  <c r="AF3539" i="17" s="1"/>
  <c r="AA3539" i="17"/>
  <c r="AB3539" i="17"/>
  <c r="Z3539" i="17" s="1"/>
  <c r="S3547" i="17"/>
  <c r="V3539" i="17"/>
  <c r="T3539" i="17" s="1"/>
  <c r="U3540" i="17" s="1"/>
  <c r="AB3540" i="17" l="1"/>
  <c r="Z3540" i="17" s="1"/>
  <c r="AA3540" i="17"/>
  <c r="AG3540" i="17"/>
  <c r="AH3540" i="17"/>
  <c r="AF3540" i="17" s="1"/>
  <c r="AD3540" i="17"/>
  <c r="AE3540" i="17"/>
  <c r="AC3540" i="17" s="1"/>
  <c r="Y3540" i="17"/>
  <c r="W3540" i="17" s="1"/>
  <c r="X3540" i="17"/>
  <c r="S3548" i="17"/>
  <c r="V3540" i="17"/>
  <c r="T3540" i="17" s="1"/>
  <c r="U3541" i="17" s="1"/>
  <c r="Y3541" i="17" l="1"/>
  <c r="W3541" i="17" s="1"/>
  <c r="X3541" i="17"/>
  <c r="AD3541" i="17"/>
  <c r="AE3541" i="17"/>
  <c r="AC3541" i="17" s="1"/>
  <c r="AH3541" i="17"/>
  <c r="AF3541" i="17" s="1"/>
  <c r="AG3541" i="17"/>
  <c r="AA3541" i="17"/>
  <c r="AB3541" i="17"/>
  <c r="Z3541" i="17" s="1"/>
  <c r="S3549" i="17"/>
  <c r="V3541" i="17"/>
  <c r="T3541" i="17" s="1"/>
  <c r="U3542" i="17" s="1"/>
  <c r="AB3542" i="17" l="1"/>
  <c r="Z3542" i="17" s="1"/>
  <c r="AA3542" i="17"/>
  <c r="AG3542" i="17"/>
  <c r="AH3542" i="17"/>
  <c r="AF3542" i="17" s="1"/>
  <c r="AE3542" i="17"/>
  <c r="AC3542" i="17" s="1"/>
  <c r="AD3542" i="17"/>
  <c r="Y3542" i="17"/>
  <c r="W3542" i="17" s="1"/>
  <c r="X3542" i="17"/>
  <c r="S3550" i="17"/>
  <c r="V3542" i="17"/>
  <c r="T3542" i="17" s="1"/>
  <c r="U3543" i="17" s="1"/>
  <c r="X3543" i="17" l="1"/>
  <c r="Y3543" i="17"/>
  <c r="W3543" i="17" s="1"/>
  <c r="AE3543" i="17"/>
  <c r="AC3543" i="17" s="1"/>
  <c r="AD3543" i="17"/>
  <c r="AG3543" i="17"/>
  <c r="AH3543" i="17"/>
  <c r="AF3543" i="17" s="1"/>
  <c r="AA3543" i="17"/>
  <c r="AB3543" i="17"/>
  <c r="Z3543" i="17" s="1"/>
  <c r="S3551" i="17"/>
  <c r="V3543" i="17"/>
  <c r="T3543" i="17" s="1"/>
  <c r="U3544" i="17" s="1"/>
  <c r="AB3544" i="17" l="1"/>
  <c r="Z3544" i="17" s="1"/>
  <c r="AA3544" i="17"/>
  <c r="AH3544" i="17"/>
  <c r="AF3544" i="17" s="1"/>
  <c r="AG3544" i="17"/>
  <c r="AE3544" i="17"/>
  <c r="AC3544" i="17" s="1"/>
  <c r="AD3544" i="17"/>
  <c r="X3544" i="17"/>
  <c r="Y3544" i="17"/>
  <c r="W3544" i="17" s="1"/>
  <c r="S3552" i="17"/>
  <c r="V3544" i="17"/>
  <c r="T3544" i="17" s="1"/>
  <c r="U3545" i="17" s="1"/>
  <c r="Y3545" i="17" l="1"/>
  <c r="W3545" i="17" s="1"/>
  <c r="X3545" i="17"/>
  <c r="AE3545" i="17"/>
  <c r="AC3545" i="17" s="1"/>
  <c r="AD3545" i="17"/>
  <c r="AH3545" i="17"/>
  <c r="AF3545" i="17" s="1"/>
  <c r="AG3545" i="17"/>
  <c r="AA3545" i="17"/>
  <c r="AB3545" i="17"/>
  <c r="Z3545" i="17" s="1"/>
  <c r="S3553" i="17"/>
  <c r="V3545" i="17"/>
  <c r="T3545" i="17" s="1"/>
  <c r="U3546" i="17" s="1"/>
  <c r="AB3546" i="17" l="1"/>
  <c r="Z3546" i="17" s="1"/>
  <c r="AA3546" i="17"/>
  <c r="AG3546" i="17"/>
  <c r="AH3546" i="17"/>
  <c r="AF3546" i="17" s="1"/>
  <c r="AE3546" i="17"/>
  <c r="AC3546" i="17" s="1"/>
  <c r="AD3546" i="17"/>
  <c r="Y3546" i="17"/>
  <c r="W3546" i="17" s="1"/>
  <c r="X3546" i="17"/>
  <c r="S3554" i="17"/>
  <c r="V3546" i="17"/>
  <c r="T3546" i="17" s="1"/>
  <c r="AH3547" i="17" l="1"/>
  <c r="AF3547" i="17" s="1"/>
  <c r="AG3547" i="17"/>
  <c r="Y3547" i="17"/>
  <c r="W3547" i="17" s="1"/>
  <c r="X3547" i="17"/>
  <c r="AE3547" i="17"/>
  <c r="AC3547" i="17" s="1"/>
  <c r="AD3547" i="17"/>
  <c r="AA3547" i="17"/>
  <c r="AB3547" i="17"/>
  <c r="Z3547" i="17" s="1"/>
  <c r="S3555" i="17"/>
  <c r="U3547" i="17"/>
  <c r="V3547" i="17"/>
  <c r="T3547" i="17" s="1"/>
  <c r="U3548" i="17" s="1"/>
  <c r="AB3548" i="17" l="1"/>
  <c r="Z3548" i="17" s="1"/>
  <c r="AA3548" i="17"/>
  <c r="AE3548" i="17"/>
  <c r="AC3548" i="17" s="1"/>
  <c r="AD3548" i="17"/>
  <c r="X3548" i="17"/>
  <c r="Y3548" i="17"/>
  <c r="W3548" i="17" s="1"/>
  <c r="AG3548" i="17"/>
  <c r="AH3548" i="17"/>
  <c r="AF3548" i="17" s="1"/>
  <c r="S3556" i="17"/>
  <c r="V3548" i="17"/>
  <c r="T3548" i="17" s="1"/>
  <c r="U3549" i="17" s="1"/>
  <c r="AH3549" i="17" l="1"/>
  <c r="AF3549" i="17" s="1"/>
  <c r="AG3549" i="17"/>
  <c r="Y3549" i="17"/>
  <c r="W3549" i="17" s="1"/>
  <c r="X3549" i="17"/>
  <c r="AD3549" i="17"/>
  <c r="AE3549" i="17"/>
  <c r="AC3549" i="17" s="1"/>
  <c r="AB3549" i="17"/>
  <c r="Z3549" i="17" s="1"/>
  <c r="AA3549" i="17"/>
  <c r="S3557" i="17"/>
  <c r="V3549" i="17"/>
  <c r="T3549" i="17" s="1"/>
  <c r="U3550" i="17" s="1"/>
  <c r="AB3550" i="17" l="1"/>
  <c r="Z3550" i="17" s="1"/>
  <c r="AA3550" i="17"/>
  <c r="AE3550" i="17"/>
  <c r="AC3550" i="17" s="1"/>
  <c r="AD3550" i="17"/>
  <c r="X3550" i="17"/>
  <c r="Y3550" i="17"/>
  <c r="W3550" i="17" s="1"/>
  <c r="AG3550" i="17"/>
  <c r="AH3550" i="17"/>
  <c r="AF3550" i="17" s="1"/>
  <c r="S3558" i="17"/>
  <c r="V3550" i="17"/>
  <c r="T3550" i="17" s="1"/>
  <c r="U3551" i="17" s="1"/>
  <c r="AG3551" i="17" l="1"/>
  <c r="AH3551" i="17"/>
  <c r="AF3551" i="17" s="1"/>
  <c r="Y3551" i="17"/>
  <c r="W3551" i="17" s="1"/>
  <c r="X3551" i="17"/>
  <c r="AE3551" i="17"/>
  <c r="AC3551" i="17" s="1"/>
  <c r="AD3551" i="17"/>
  <c r="AB3551" i="17"/>
  <c r="Z3551" i="17" s="1"/>
  <c r="AA3551" i="17"/>
  <c r="S3559" i="17"/>
  <c r="V3551" i="17"/>
  <c r="T3551" i="17" s="1"/>
  <c r="U3552" i="17" s="1"/>
  <c r="AB3552" i="17" l="1"/>
  <c r="Z3552" i="17" s="1"/>
  <c r="AA3552" i="17"/>
  <c r="AD3552" i="17"/>
  <c r="AE3552" i="17"/>
  <c r="AC3552" i="17" s="1"/>
  <c r="Y3552" i="17"/>
  <c r="W3552" i="17" s="1"/>
  <c r="X3552" i="17"/>
  <c r="AH3552" i="17"/>
  <c r="AF3552" i="17" s="1"/>
  <c r="AG3552" i="17"/>
  <c r="S3560" i="17"/>
  <c r="V3552" i="17"/>
  <c r="T3552" i="17" s="1"/>
  <c r="U3553" i="17" s="1"/>
  <c r="AG3553" i="17" l="1"/>
  <c r="AH3553" i="17"/>
  <c r="AF3553" i="17" s="1"/>
  <c r="Y3553" i="17"/>
  <c r="W3553" i="17" s="1"/>
  <c r="X3553" i="17"/>
  <c r="AE3553" i="17"/>
  <c r="AC3553" i="17" s="1"/>
  <c r="AD3553" i="17"/>
  <c r="AA3553" i="17"/>
  <c r="AB3553" i="17"/>
  <c r="Z3553" i="17" s="1"/>
  <c r="S3561" i="17"/>
  <c r="V3553" i="17"/>
  <c r="T3553" i="17" s="1"/>
  <c r="U3554" i="17" s="1"/>
  <c r="AB3554" i="17" l="1"/>
  <c r="Z3554" i="17" s="1"/>
  <c r="AA3554" i="17"/>
  <c r="AE3554" i="17"/>
  <c r="AC3554" i="17" s="1"/>
  <c r="AD3554" i="17"/>
  <c r="X3554" i="17"/>
  <c r="Y3554" i="17"/>
  <c r="W3554" i="17" s="1"/>
  <c r="AG3554" i="17"/>
  <c r="AH3554" i="17"/>
  <c r="AF3554" i="17" s="1"/>
  <c r="S3562" i="17"/>
  <c r="V3554" i="17"/>
  <c r="T3554" i="17" s="1"/>
  <c r="U3555" i="17" s="1"/>
  <c r="Y3555" i="17" l="1"/>
  <c r="W3555" i="17" s="1"/>
  <c r="X3555" i="17"/>
  <c r="AG3555" i="17"/>
  <c r="AH3555" i="17"/>
  <c r="AF3555" i="17" s="1"/>
  <c r="AE3555" i="17"/>
  <c r="AC3555" i="17" s="1"/>
  <c r="AD3555" i="17"/>
  <c r="AA3555" i="17"/>
  <c r="AB3555" i="17"/>
  <c r="Z3555" i="17" s="1"/>
  <c r="S3563" i="17"/>
  <c r="V3555" i="17"/>
  <c r="T3555" i="17" s="1"/>
  <c r="U3556" i="17" s="1"/>
  <c r="AB3556" i="17" l="1"/>
  <c r="Z3556" i="17" s="1"/>
  <c r="AA3556" i="17"/>
  <c r="AE3556" i="17"/>
  <c r="AC3556" i="17" s="1"/>
  <c r="AD3556" i="17"/>
  <c r="AH3556" i="17"/>
  <c r="AF3556" i="17" s="1"/>
  <c r="AG3556" i="17"/>
  <c r="X3556" i="17"/>
  <c r="Y3556" i="17"/>
  <c r="W3556" i="17" s="1"/>
  <c r="S3564" i="17"/>
  <c r="V3556" i="17"/>
  <c r="T3556" i="17" s="1"/>
  <c r="U3557" i="17" s="1"/>
  <c r="Y3557" i="17" l="1"/>
  <c r="W3557" i="17" s="1"/>
  <c r="X3557" i="17"/>
  <c r="AG3557" i="17"/>
  <c r="AH3557" i="17"/>
  <c r="AF3557" i="17" s="1"/>
  <c r="AD3557" i="17"/>
  <c r="AE3557" i="17"/>
  <c r="AC3557" i="17" s="1"/>
  <c r="AA3557" i="17"/>
  <c r="AB3557" i="17"/>
  <c r="Z3557" i="17" s="1"/>
  <c r="S3565" i="17"/>
  <c r="V3557" i="17"/>
  <c r="T3557" i="17" s="1"/>
  <c r="AB3558" i="17" l="1"/>
  <c r="Z3558" i="17" s="1"/>
  <c r="AA3558" i="17"/>
  <c r="AD3558" i="17"/>
  <c r="AE3558" i="17"/>
  <c r="AC3558" i="17" s="1"/>
  <c r="AH3558" i="17"/>
  <c r="AF3558" i="17" s="1"/>
  <c r="AG3558" i="17"/>
  <c r="Y3558" i="17"/>
  <c r="W3558" i="17" s="1"/>
  <c r="X3558" i="17"/>
  <c r="S3566" i="17"/>
  <c r="U3558" i="17"/>
  <c r="S3567" i="17" s="1"/>
  <c r="V3558" i="17"/>
  <c r="T3558" i="17" s="1"/>
  <c r="U3559" i="17" s="1"/>
  <c r="Y3559" i="17" l="1"/>
  <c r="W3559" i="17" s="1"/>
  <c r="X3559" i="17"/>
  <c r="AG3559" i="17"/>
  <c r="AH3559" i="17"/>
  <c r="AF3559" i="17" s="1"/>
  <c r="AE3559" i="17"/>
  <c r="AC3559" i="17" s="1"/>
  <c r="AD3559" i="17"/>
  <c r="AA3559" i="17"/>
  <c r="AB3559" i="17"/>
  <c r="Z3559" i="17" s="1"/>
  <c r="V3559" i="17"/>
  <c r="T3559" i="17" s="1"/>
  <c r="AB3560" i="17" l="1"/>
  <c r="Z3560" i="17" s="1"/>
  <c r="AA3560" i="17"/>
  <c r="AD3560" i="17"/>
  <c r="AE3560" i="17"/>
  <c r="AC3560" i="17" s="1"/>
  <c r="AH3560" i="17"/>
  <c r="AF3560" i="17" s="1"/>
  <c r="AG3560" i="17"/>
  <c r="X3560" i="17"/>
  <c r="Y3560" i="17"/>
  <c r="W3560" i="17" s="1"/>
  <c r="S3568" i="17"/>
  <c r="U3560" i="17"/>
  <c r="S3569" i="17" s="1"/>
  <c r="V3560" i="17"/>
  <c r="T3560" i="17" s="1"/>
  <c r="U3561" i="17" s="1"/>
  <c r="Y3561" i="17" l="1"/>
  <c r="W3561" i="17" s="1"/>
  <c r="X3561" i="17"/>
  <c r="AG3561" i="17"/>
  <c r="AH3561" i="17"/>
  <c r="AF3561" i="17" s="1"/>
  <c r="AE3561" i="17"/>
  <c r="AC3561" i="17" s="1"/>
  <c r="AD3561" i="17"/>
  <c r="AA3561" i="17"/>
  <c r="AB3561" i="17"/>
  <c r="Z3561" i="17" s="1"/>
  <c r="V3561" i="17"/>
  <c r="T3561" i="17" s="1"/>
  <c r="U3562" i="17" s="1"/>
  <c r="AB3562" i="17" l="1"/>
  <c r="Z3562" i="17" s="1"/>
  <c r="AA3562" i="17"/>
  <c r="AD3562" i="17"/>
  <c r="AE3562" i="17"/>
  <c r="AC3562" i="17" s="1"/>
  <c r="AG3562" i="17"/>
  <c r="AH3562" i="17"/>
  <c r="AF3562" i="17" s="1"/>
  <c r="X3562" i="17"/>
  <c r="Y3562" i="17"/>
  <c r="W3562" i="17" s="1"/>
  <c r="S3570" i="17"/>
  <c r="V3562" i="17"/>
  <c r="T3562" i="17" s="1"/>
  <c r="Y3563" i="17" l="1"/>
  <c r="W3563" i="17" s="1"/>
  <c r="X3563" i="17"/>
  <c r="AG3563" i="17"/>
  <c r="AH3563" i="17"/>
  <c r="AF3563" i="17" s="1"/>
  <c r="AE3563" i="17"/>
  <c r="AC3563" i="17" s="1"/>
  <c r="AD3563" i="17"/>
  <c r="AB3563" i="17"/>
  <c r="Z3563" i="17" s="1"/>
  <c r="AA3563" i="17"/>
  <c r="S3571" i="17"/>
  <c r="U3563" i="17"/>
  <c r="S3572" i="17" s="1"/>
  <c r="V3563" i="17"/>
  <c r="T3563" i="17" s="1"/>
  <c r="AB3564" i="17" l="1"/>
  <c r="Z3564" i="17" s="1"/>
  <c r="AA3564" i="17"/>
  <c r="AE3564" i="17"/>
  <c r="AC3564" i="17" s="1"/>
  <c r="AD3564" i="17"/>
  <c r="AG3564" i="17"/>
  <c r="AH3564" i="17"/>
  <c r="AF3564" i="17" s="1"/>
  <c r="X3564" i="17"/>
  <c r="Y3564" i="17"/>
  <c r="W3564" i="17" s="1"/>
  <c r="U3564" i="17"/>
  <c r="S3573" i="17" s="1"/>
  <c r="V3564" i="17"/>
  <c r="T3564" i="17" s="1"/>
  <c r="U3565" i="17" s="1"/>
  <c r="AH3565" i="17" l="1"/>
  <c r="AF3565" i="17" s="1"/>
  <c r="AG3565" i="17"/>
  <c r="Y3565" i="17"/>
  <c r="W3565" i="17" s="1"/>
  <c r="X3565" i="17"/>
  <c r="AE3565" i="17"/>
  <c r="AC3565" i="17" s="1"/>
  <c r="AD3565" i="17"/>
  <c r="AA3565" i="17"/>
  <c r="AB3565" i="17"/>
  <c r="Z3565" i="17" s="1"/>
  <c r="V3565" i="17"/>
  <c r="T3565" i="17" s="1"/>
  <c r="U3566" i="17" s="1"/>
  <c r="AB3566" i="17" l="1"/>
  <c r="Z3566" i="17" s="1"/>
  <c r="AA3566" i="17"/>
  <c r="AE3566" i="17"/>
  <c r="AC3566" i="17" s="1"/>
  <c r="AD3566" i="17"/>
  <c r="Y3566" i="17"/>
  <c r="W3566" i="17" s="1"/>
  <c r="X3566" i="17"/>
  <c r="AH3566" i="17"/>
  <c r="AF3566" i="17" s="1"/>
  <c r="AG3566" i="17"/>
  <c r="S3574" i="17"/>
  <c r="V3566" i="17"/>
  <c r="T3566" i="17" s="1"/>
  <c r="U3567" i="17" s="1"/>
  <c r="AG3567" i="17" l="1"/>
  <c r="AH3567" i="17"/>
  <c r="AF3567" i="17" s="1"/>
  <c r="Y3567" i="17"/>
  <c r="W3567" i="17" s="1"/>
  <c r="X3567" i="17"/>
  <c r="AE3567" i="17"/>
  <c r="AC3567" i="17" s="1"/>
  <c r="AD3567" i="17"/>
  <c r="AB3567" i="17"/>
  <c r="Z3567" i="17" s="1"/>
  <c r="AA3567" i="17"/>
  <c r="S3575" i="17"/>
  <c r="V3567" i="17"/>
  <c r="T3567" i="17" s="1"/>
  <c r="U3568" i="17" s="1"/>
  <c r="AB3568" i="17" l="1"/>
  <c r="Z3568" i="17" s="1"/>
  <c r="AA3568" i="17"/>
  <c r="AE3568" i="17"/>
  <c r="AC3568" i="17" s="1"/>
  <c r="AD3568" i="17"/>
  <c r="Y3568" i="17"/>
  <c r="W3568" i="17" s="1"/>
  <c r="X3568" i="17"/>
  <c r="AH3568" i="17"/>
  <c r="AF3568" i="17" s="1"/>
  <c r="AG3568" i="17"/>
  <c r="S3576" i="17"/>
  <c r="V3568" i="17"/>
  <c r="T3568" i="17" s="1"/>
  <c r="U3569" i="17" s="1"/>
  <c r="AG3569" i="17" l="1"/>
  <c r="AH3569" i="17"/>
  <c r="AF3569" i="17" s="1"/>
  <c r="X3569" i="17"/>
  <c r="Y3569" i="17"/>
  <c r="W3569" i="17" s="1"/>
  <c r="AE3569" i="17"/>
  <c r="AC3569" i="17" s="1"/>
  <c r="AD3569" i="17"/>
  <c r="AB3569" i="17"/>
  <c r="Z3569" i="17" s="1"/>
  <c r="AA3569" i="17"/>
  <c r="S3577" i="17"/>
  <c r="V3569" i="17"/>
  <c r="T3569" i="17" s="1"/>
  <c r="U3570" i="17" s="1"/>
  <c r="AB3570" i="17" l="1"/>
  <c r="Z3570" i="17" s="1"/>
  <c r="AA3570" i="17"/>
  <c r="AE3570" i="17"/>
  <c r="AC3570" i="17" s="1"/>
  <c r="AD3570" i="17"/>
  <c r="Y3570" i="17"/>
  <c r="W3570" i="17" s="1"/>
  <c r="X3570" i="17"/>
  <c r="AH3570" i="17"/>
  <c r="AF3570" i="17" s="1"/>
  <c r="AG3570" i="17"/>
  <c r="S3578" i="17"/>
  <c r="V3570" i="17"/>
  <c r="T3570" i="17" s="1"/>
  <c r="U3571" i="17" s="1"/>
  <c r="AH3571" i="17" l="1"/>
  <c r="AF3571" i="17" s="1"/>
  <c r="AG3571" i="17"/>
  <c r="Y3571" i="17"/>
  <c r="W3571" i="17" s="1"/>
  <c r="X3571" i="17"/>
  <c r="AD3571" i="17"/>
  <c r="AE3571" i="17"/>
  <c r="AC3571" i="17" s="1"/>
  <c r="AA3571" i="17"/>
  <c r="AB3571" i="17"/>
  <c r="Z3571" i="17" s="1"/>
  <c r="S3579" i="17"/>
  <c r="V3571" i="17"/>
  <c r="T3571" i="17" s="1"/>
  <c r="AA3572" i="17" l="1"/>
  <c r="AB3572" i="17"/>
  <c r="Z3572" i="17" s="1"/>
  <c r="AE3572" i="17"/>
  <c r="AC3572" i="17" s="1"/>
  <c r="AD3572" i="17"/>
  <c r="X3572" i="17"/>
  <c r="Y3572" i="17"/>
  <c r="W3572" i="17" s="1"/>
  <c r="AG3572" i="17"/>
  <c r="AH3572" i="17"/>
  <c r="AF3572" i="17" s="1"/>
  <c r="S3580" i="17"/>
  <c r="U3572" i="17"/>
  <c r="S3581" i="17" s="1"/>
  <c r="V3572" i="17"/>
  <c r="T3572" i="17" s="1"/>
  <c r="U3573" i="17" s="1"/>
  <c r="AG3573" i="17" l="1"/>
  <c r="AH3573" i="17"/>
  <c r="AF3573" i="17" s="1"/>
  <c r="Y3573" i="17"/>
  <c r="W3573" i="17" s="1"/>
  <c r="X3573" i="17"/>
  <c r="AE3573" i="17"/>
  <c r="AC3573" i="17" s="1"/>
  <c r="AD3573" i="17"/>
  <c r="AA3573" i="17"/>
  <c r="AB3573" i="17"/>
  <c r="Z3573" i="17" s="1"/>
  <c r="V3573" i="17"/>
  <c r="S3582" i="17" s="1"/>
  <c r="AB3574" i="17" l="1"/>
  <c r="Z3574" i="17" s="1"/>
  <c r="AA3574" i="17"/>
  <c r="AD3574" i="17"/>
  <c r="AE3574" i="17"/>
  <c r="AC3574" i="17" s="1"/>
  <c r="X3574" i="17"/>
  <c r="Y3574" i="17"/>
  <c r="W3574" i="17" s="1"/>
  <c r="AG3574" i="17"/>
  <c r="AH3574" i="17"/>
  <c r="AF3574" i="17" s="1"/>
  <c r="T3573" i="17"/>
  <c r="U3574" i="17" s="1"/>
  <c r="AH3575" i="17" l="1"/>
  <c r="AF3575" i="17" s="1"/>
  <c r="AG3575" i="17"/>
  <c r="Y3575" i="17"/>
  <c r="W3575" i="17" s="1"/>
  <c r="X3575" i="17"/>
  <c r="AE3575" i="17"/>
  <c r="AC3575" i="17" s="1"/>
  <c r="AD3575" i="17"/>
  <c r="AA3575" i="17"/>
  <c r="AB3575" i="17"/>
  <c r="Z3575" i="17" s="1"/>
  <c r="V3574" i="17"/>
  <c r="T3574" i="17" s="1"/>
  <c r="AB3576" i="17" l="1"/>
  <c r="Z3576" i="17" s="1"/>
  <c r="AA3576" i="17"/>
  <c r="AE3576" i="17"/>
  <c r="AC3576" i="17" s="1"/>
  <c r="AD3576" i="17"/>
  <c r="X3576" i="17"/>
  <c r="Y3576" i="17"/>
  <c r="W3576" i="17" s="1"/>
  <c r="AG3576" i="17"/>
  <c r="AH3576" i="17"/>
  <c r="AF3576" i="17" s="1"/>
  <c r="S3583" i="17"/>
  <c r="U3575" i="17"/>
  <c r="V3575" i="17"/>
  <c r="T3575" i="17" s="1"/>
  <c r="AH3577" i="17" l="1"/>
  <c r="AF3577" i="17" s="1"/>
  <c r="AG3577" i="17"/>
  <c r="Y3577" i="17"/>
  <c r="W3577" i="17" s="1"/>
  <c r="X3577" i="17"/>
  <c r="AD3577" i="17"/>
  <c r="AE3577" i="17"/>
  <c r="AC3577" i="17" s="1"/>
  <c r="AB3577" i="17"/>
  <c r="Z3577" i="17" s="1"/>
  <c r="AA3577" i="17"/>
  <c r="S3584" i="17"/>
  <c r="U3576" i="17"/>
  <c r="S3585" i="17" s="1"/>
  <c r="V3576" i="17"/>
  <c r="T3576" i="17" s="1"/>
  <c r="U3577" i="17" s="1"/>
  <c r="AB3578" i="17" l="1"/>
  <c r="Z3578" i="17" s="1"/>
  <c r="AA3578" i="17"/>
  <c r="AD3578" i="17"/>
  <c r="AE3578" i="17"/>
  <c r="AC3578" i="17" s="1"/>
  <c r="X3578" i="17"/>
  <c r="Y3578" i="17"/>
  <c r="W3578" i="17" s="1"/>
  <c r="AG3578" i="17"/>
  <c r="AH3578" i="17"/>
  <c r="AF3578" i="17" s="1"/>
  <c r="V3577" i="17"/>
  <c r="T3577" i="17" s="1"/>
  <c r="AG3579" i="17" l="1"/>
  <c r="AH3579" i="17"/>
  <c r="AF3579" i="17" s="1"/>
  <c r="Y3579" i="17"/>
  <c r="W3579" i="17" s="1"/>
  <c r="X3579" i="17"/>
  <c r="AE3579" i="17"/>
  <c r="AC3579" i="17" s="1"/>
  <c r="AD3579" i="17"/>
  <c r="AA3579" i="17"/>
  <c r="AB3579" i="17"/>
  <c r="Z3579" i="17" s="1"/>
  <c r="S3586" i="17"/>
  <c r="U3578" i="17"/>
  <c r="S3587" i="17" s="1"/>
  <c r="V3578" i="17"/>
  <c r="T3578" i="17" s="1"/>
  <c r="V3579" i="17" s="1"/>
  <c r="AB3580" i="17" l="1"/>
  <c r="Z3580" i="17" s="1"/>
  <c r="AA3580" i="17"/>
  <c r="AD3580" i="17"/>
  <c r="AE3580" i="17"/>
  <c r="AC3580" i="17" s="1"/>
  <c r="X3580" i="17"/>
  <c r="Y3580" i="17"/>
  <c r="W3580" i="17" s="1"/>
  <c r="AG3580" i="17"/>
  <c r="AH3580" i="17"/>
  <c r="AF3580" i="17" s="1"/>
  <c r="U3579" i="17"/>
  <c r="S3588" i="17" s="1"/>
  <c r="T3579" i="17"/>
  <c r="U3580" i="17" s="1"/>
  <c r="Y3581" i="17" l="1"/>
  <c r="W3581" i="17" s="1"/>
  <c r="X3581" i="17"/>
  <c r="AH3581" i="17"/>
  <c r="AF3581" i="17" s="1"/>
  <c r="AG3581" i="17"/>
  <c r="AE3581" i="17"/>
  <c r="AC3581" i="17" s="1"/>
  <c r="AD3581" i="17"/>
  <c r="AA3581" i="17"/>
  <c r="AB3581" i="17"/>
  <c r="Z3581" i="17" s="1"/>
  <c r="V3580" i="17"/>
  <c r="T3580" i="17" s="1"/>
  <c r="AB3582" i="17" l="1"/>
  <c r="Z3582" i="17" s="1"/>
  <c r="AA3582" i="17"/>
  <c r="AE3582" i="17"/>
  <c r="AC3582" i="17" s="1"/>
  <c r="AD3582" i="17"/>
  <c r="AG3582" i="17"/>
  <c r="AH3582" i="17"/>
  <c r="AF3582" i="17" s="1"/>
  <c r="Y3582" i="17"/>
  <c r="W3582" i="17" s="1"/>
  <c r="X3582" i="17"/>
  <c r="S3589" i="17"/>
  <c r="U3581" i="17"/>
  <c r="S3590" i="17" s="1"/>
  <c r="V3581" i="17"/>
  <c r="T3581" i="17" s="1"/>
  <c r="U3582" i="17" s="1"/>
  <c r="Y3583" i="17" l="1"/>
  <c r="W3583" i="17" s="1"/>
  <c r="X3583" i="17"/>
  <c r="AG3583" i="17"/>
  <c r="AH3583" i="17"/>
  <c r="AF3583" i="17" s="1"/>
  <c r="AD3583" i="17"/>
  <c r="AE3583" i="17"/>
  <c r="AC3583" i="17" s="1"/>
  <c r="AA3583" i="17"/>
  <c r="AB3583" i="17"/>
  <c r="Z3583" i="17" s="1"/>
  <c r="V3582" i="17"/>
  <c r="T3582" i="17" s="1"/>
  <c r="AE3584" i="17" l="1"/>
  <c r="AC3584" i="17" s="1"/>
  <c r="AD3584" i="17"/>
  <c r="AB3584" i="17"/>
  <c r="Z3584" i="17" s="1"/>
  <c r="AA3584" i="17"/>
  <c r="AG3584" i="17"/>
  <c r="AH3584" i="17"/>
  <c r="AF3584" i="17" s="1"/>
  <c r="X3584" i="17"/>
  <c r="Y3584" i="17"/>
  <c r="W3584" i="17" s="1"/>
  <c r="S3591" i="17"/>
  <c r="U3583" i="17"/>
  <c r="S3592" i="17" s="1"/>
  <c r="V3583" i="17"/>
  <c r="T3583" i="17" s="1"/>
  <c r="U3584" i="17" s="1"/>
  <c r="Y3585" i="17" l="1"/>
  <c r="W3585" i="17" s="1"/>
  <c r="X3585" i="17"/>
  <c r="AG3585" i="17"/>
  <c r="AH3585" i="17"/>
  <c r="AF3585" i="17" s="1"/>
  <c r="AA3585" i="17"/>
  <c r="AB3585" i="17"/>
  <c r="Z3585" i="17" s="1"/>
  <c r="AD3585" i="17"/>
  <c r="AE3585" i="17"/>
  <c r="AC3585" i="17" s="1"/>
  <c r="V3584" i="17"/>
  <c r="T3584" i="17" s="1"/>
  <c r="U3585" i="17" s="1"/>
  <c r="AB3586" i="17" l="1"/>
  <c r="Z3586" i="17" s="1"/>
  <c r="AA3586" i="17"/>
  <c r="AD3586" i="17"/>
  <c r="AE3586" i="17"/>
  <c r="AC3586" i="17" s="1"/>
  <c r="AH3586" i="17"/>
  <c r="AF3586" i="17" s="1"/>
  <c r="AG3586" i="17"/>
  <c r="X3586" i="17"/>
  <c r="Y3586" i="17"/>
  <c r="W3586" i="17" s="1"/>
  <c r="S3593" i="17"/>
  <c r="V3585" i="17"/>
  <c r="T3585" i="17" s="1"/>
  <c r="U3586" i="17" s="1"/>
  <c r="X3587" i="17" l="1"/>
  <c r="Y3587" i="17"/>
  <c r="W3587" i="17" s="1"/>
  <c r="AG3587" i="17"/>
  <c r="AH3587" i="17"/>
  <c r="AF3587" i="17" s="1"/>
  <c r="AD3587" i="17"/>
  <c r="AE3587" i="17"/>
  <c r="AC3587" i="17" s="1"/>
  <c r="AA3587" i="17"/>
  <c r="AB3587" i="17"/>
  <c r="Z3587" i="17" s="1"/>
  <c r="S3594" i="17"/>
  <c r="V3586" i="17"/>
  <c r="T3586" i="17" s="1"/>
  <c r="U3587" i="17" s="1"/>
  <c r="AB3588" i="17" l="1"/>
  <c r="Z3588" i="17" s="1"/>
  <c r="AA3588" i="17"/>
  <c r="V3587" i="17"/>
  <c r="T3587" i="17" s="1"/>
  <c r="V3588" i="17" s="1"/>
  <c r="T3588" i="17" s="1"/>
  <c r="AD3588" i="17"/>
  <c r="AE3588" i="17"/>
  <c r="AC3588" i="17" s="1"/>
  <c r="AG3588" i="17"/>
  <c r="AH3588" i="17"/>
  <c r="AF3588" i="17" s="1"/>
  <c r="Y3588" i="17"/>
  <c r="W3588" i="17" s="1"/>
  <c r="X3588" i="17"/>
  <c r="S3596" i="17"/>
  <c r="S3595" i="17"/>
  <c r="U3588" i="17"/>
  <c r="AG3589" i="17" l="1"/>
  <c r="AH3589" i="17"/>
  <c r="AF3589" i="17" s="1"/>
  <c r="Y3589" i="17"/>
  <c r="W3589" i="17" s="1"/>
  <c r="X3589" i="17"/>
  <c r="AE3589" i="17"/>
  <c r="AC3589" i="17" s="1"/>
  <c r="AD3589" i="17"/>
  <c r="AB3589" i="17"/>
  <c r="Z3589" i="17" s="1"/>
  <c r="AA3589" i="17"/>
  <c r="S3597" i="17"/>
  <c r="U3589" i="17"/>
  <c r="S3598" i="17" s="1"/>
  <c r="V3589" i="17"/>
  <c r="T3589" i="17" s="1"/>
  <c r="U3590" i="17" s="1"/>
  <c r="AD3590" i="17" l="1"/>
  <c r="AE3590" i="17"/>
  <c r="AC3590" i="17" s="1"/>
  <c r="AA3590" i="17"/>
  <c r="AB3590" i="17"/>
  <c r="Z3590" i="17" s="1"/>
  <c r="X3590" i="17"/>
  <c r="Y3590" i="17"/>
  <c r="W3590" i="17" s="1"/>
  <c r="AH3590" i="17"/>
  <c r="AF3590" i="17" s="1"/>
  <c r="AG3590" i="17"/>
  <c r="V3590" i="17"/>
  <c r="S3599" i="17" s="1"/>
  <c r="X3591" i="17" l="1"/>
  <c r="Y3591" i="17"/>
  <c r="W3591" i="17" s="1"/>
  <c r="AG3591" i="17"/>
  <c r="AH3591" i="17"/>
  <c r="AF3591" i="17" s="1"/>
  <c r="AB3591" i="17"/>
  <c r="Z3591" i="17" s="1"/>
  <c r="AA3591" i="17"/>
  <c r="AE3591" i="17"/>
  <c r="AC3591" i="17" s="1"/>
  <c r="AD3591" i="17"/>
  <c r="T3590" i="17"/>
  <c r="U3591" i="17" s="1"/>
  <c r="AE3592" i="17" l="1"/>
  <c r="AC3592" i="17" s="1"/>
  <c r="AD3592" i="17"/>
  <c r="AB3592" i="17"/>
  <c r="Z3592" i="17" s="1"/>
  <c r="AA3592" i="17"/>
  <c r="AG3592" i="17"/>
  <c r="AH3592" i="17"/>
  <c r="AF3592" i="17" s="1"/>
  <c r="X3592" i="17"/>
  <c r="Y3592" i="17"/>
  <c r="W3592" i="17" s="1"/>
  <c r="V3591" i="17"/>
  <c r="T3591" i="17" s="1"/>
  <c r="U3592" i="17" s="1"/>
  <c r="AG3593" i="17" l="1"/>
  <c r="AH3593" i="17"/>
  <c r="AF3593" i="17" s="1"/>
  <c r="X3593" i="17"/>
  <c r="Y3593" i="17"/>
  <c r="W3593" i="17" s="1"/>
  <c r="AB3593" i="17"/>
  <c r="Z3593" i="17" s="1"/>
  <c r="AA3593" i="17"/>
  <c r="AE3593" i="17"/>
  <c r="AC3593" i="17" s="1"/>
  <c r="AD3593" i="17"/>
  <c r="S3600" i="17"/>
  <c r="V3592" i="17"/>
  <c r="T3592" i="17" s="1"/>
  <c r="U3593" i="17" s="1"/>
  <c r="AE3594" i="17" l="1"/>
  <c r="AC3594" i="17" s="1"/>
  <c r="AD3594" i="17"/>
  <c r="AB3594" i="17"/>
  <c r="Z3594" i="17" s="1"/>
  <c r="AA3594" i="17"/>
  <c r="Y3594" i="17"/>
  <c r="W3594" i="17" s="1"/>
  <c r="X3594" i="17"/>
  <c r="AG3594" i="17"/>
  <c r="AH3594" i="17"/>
  <c r="AF3594" i="17" s="1"/>
  <c r="S3601" i="17"/>
  <c r="V3593" i="17"/>
  <c r="T3593" i="17" s="1"/>
  <c r="U3594" i="17" s="1"/>
  <c r="AG3595" i="17" l="1"/>
  <c r="AH3595" i="17"/>
  <c r="AF3595" i="17" s="1"/>
  <c r="X3595" i="17"/>
  <c r="Y3595" i="17"/>
  <c r="W3595" i="17" s="1"/>
  <c r="AB3595" i="17"/>
  <c r="Z3595" i="17" s="1"/>
  <c r="AA3595" i="17"/>
  <c r="AE3595" i="17"/>
  <c r="AC3595" i="17" s="1"/>
  <c r="AD3595" i="17"/>
  <c r="S3602" i="17"/>
  <c r="V3594" i="17"/>
  <c r="T3594" i="17" s="1"/>
  <c r="V3595" i="17" s="1"/>
  <c r="AB3596" i="17" l="1"/>
  <c r="Z3596" i="17" s="1"/>
  <c r="AA3596" i="17"/>
  <c r="AD3596" i="17"/>
  <c r="AE3596" i="17"/>
  <c r="AC3596" i="17" s="1"/>
  <c r="Y3596" i="17"/>
  <c r="W3596" i="17" s="1"/>
  <c r="X3596" i="17"/>
  <c r="AG3596" i="17"/>
  <c r="AH3596" i="17"/>
  <c r="AF3596" i="17" s="1"/>
  <c r="S3603" i="17"/>
  <c r="U3595" i="17"/>
  <c r="S3604" i="17" s="1"/>
  <c r="T3595" i="17"/>
  <c r="U3596" i="17" s="1"/>
  <c r="AH3597" i="17" l="1"/>
  <c r="AF3597" i="17" s="1"/>
  <c r="AG3597" i="17"/>
  <c r="Y3597" i="17"/>
  <c r="W3597" i="17" s="1"/>
  <c r="X3597" i="17"/>
  <c r="AE3597" i="17"/>
  <c r="AC3597" i="17" s="1"/>
  <c r="AD3597" i="17"/>
  <c r="AB3597" i="17"/>
  <c r="Z3597" i="17" s="1"/>
  <c r="AA3597" i="17"/>
  <c r="V3596" i="17"/>
  <c r="T3596" i="17" s="1"/>
  <c r="AA3598" i="17" l="1"/>
  <c r="AB3598" i="17"/>
  <c r="Z3598" i="17" s="1"/>
  <c r="AE3598" i="17"/>
  <c r="AC3598" i="17" s="1"/>
  <c r="AD3598" i="17"/>
  <c r="Y3598" i="17"/>
  <c r="W3598" i="17" s="1"/>
  <c r="X3598" i="17"/>
  <c r="AG3598" i="17"/>
  <c r="AH3598" i="17"/>
  <c r="AF3598" i="17" s="1"/>
  <c r="S3605" i="17"/>
  <c r="V3597" i="17"/>
  <c r="T3597" i="17" s="1"/>
  <c r="U3597" i="17"/>
  <c r="S3606" i="17" s="1"/>
  <c r="AG3599" i="17" l="1"/>
  <c r="AH3599" i="17"/>
  <c r="AF3599" i="17" s="1"/>
  <c r="Y3599" i="17"/>
  <c r="W3599" i="17" s="1"/>
  <c r="X3599" i="17"/>
  <c r="AE3599" i="17"/>
  <c r="AC3599" i="17" s="1"/>
  <c r="AD3599" i="17"/>
  <c r="AB3599" i="17"/>
  <c r="Z3599" i="17" s="1"/>
  <c r="AA3599" i="17"/>
  <c r="U3598" i="17"/>
  <c r="S3607" i="17" s="1"/>
  <c r="V3598" i="17"/>
  <c r="T3598" i="17" s="1"/>
  <c r="U3599" i="17" s="1"/>
  <c r="AA3600" i="17" l="1"/>
  <c r="AB3600" i="17"/>
  <c r="Z3600" i="17" s="1"/>
  <c r="AE3600" i="17"/>
  <c r="AC3600" i="17" s="1"/>
  <c r="AD3600" i="17"/>
  <c r="Y3600" i="17"/>
  <c r="W3600" i="17" s="1"/>
  <c r="X3600" i="17"/>
  <c r="AG3600" i="17"/>
  <c r="AH3600" i="17"/>
  <c r="AF3600" i="17" s="1"/>
  <c r="V3599" i="17"/>
  <c r="T3599" i="17" s="1"/>
  <c r="V3600" i="17" s="1"/>
  <c r="AG3601" i="17" l="1"/>
  <c r="AH3601" i="17"/>
  <c r="AF3601" i="17" s="1"/>
  <c r="Y3601" i="17"/>
  <c r="W3601" i="17" s="1"/>
  <c r="X3601" i="17"/>
  <c r="AE3601" i="17"/>
  <c r="AC3601" i="17" s="1"/>
  <c r="AD3601" i="17"/>
  <c r="AB3601" i="17"/>
  <c r="Z3601" i="17" s="1"/>
  <c r="AA3601" i="17"/>
  <c r="S3608" i="17"/>
  <c r="U3600" i="17"/>
  <c r="S3609" i="17" s="1"/>
  <c r="T3600" i="17"/>
  <c r="U3601" i="17" s="1"/>
  <c r="AB3602" i="17" l="1"/>
  <c r="Z3602" i="17" s="1"/>
  <c r="AA3602" i="17"/>
  <c r="AE3602" i="17"/>
  <c r="AC3602" i="17" s="1"/>
  <c r="AD3602" i="17"/>
  <c r="X3602" i="17"/>
  <c r="Y3602" i="17"/>
  <c r="W3602" i="17" s="1"/>
  <c r="AH3602" i="17"/>
  <c r="AF3602" i="17" s="1"/>
  <c r="AG3602" i="17"/>
  <c r="V3601" i="17"/>
  <c r="T3601" i="17" s="1"/>
  <c r="Y3603" i="17" l="1"/>
  <c r="W3603" i="17" s="1"/>
  <c r="X3603" i="17"/>
  <c r="AG3603" i="17"/>
  <c r="AH3603" i="17"/>
  <c r="AF3603" i="17" s="1"/>
  <c r="AD3603" i="17"/>
  <c r="AE3603" i="17"/>
  <c r="AC3603" i="17" s="1"/>
  <c r="AB3603" i="17"/>
  <c r="Z3603" i="17" s="1"/>
  <c r="AA3603" i="17"/>
  <c r="S3610" i="17"/>
  <c r="U3602" i="17"/>
  <c r="S3611" i="17" s="1"/>
  <c r="V3602" i="17"/>
  <c r="T3602" i="17" s="1"/>
  <c r="V3603" i="17" s="1"/>
  <c r="T3603" i="17" s="1"/>
  <c r="AB3604" i="17" l="1"/>
  <c r="Z3604" i="17" s="1"/>
  <c r="AA3604" i="17"/>
  <c r="AE3604" i="17"/>
  <c r="AC3604" i="17" s="1"/>
  <c r="AD3604" i="17"/>
  <c r="AG3604" i="17"/>
  <c r="AH3604" i="17"/>
  <c r="AF3604" i="17" s="1"/>
  <c r="X3604" i="17"/>
  <c r="Y3604" i="17"/>
  <c r="W3604" i="17" s="1"/>
  <c r="U3604" i="17"/>
  <c r="U3603" i="17"/>
  <c r="S3612" i="17" s="1"/>
  <c r="V3604" i="17"/>
  <c r="Y3605" i="17" l="1"/>
  <c r="W3605" i="17" s="1"/>
  <c r="X3605" i="17"/>
  <c r="AH3605" i="17"/>
  <c r="AF3605" i="17" s="1"/>
  <c r="AG3605" i="17"/>
  <c r="AD3605" i="17"/>
  <c r="AE3605" i="17"/>
  <c r="AC3605" i="17" s="1"/>
  <c r="AB3605" i="17"/>
  <c r="Z3605" i="17" s="1"/>
  <c r="AA3605" i="17"/>
  <c r="S3613" i="17"/>
  <c r="T3604" i="17"/>
  <c r="U3605" i="17" s="1"/>
  <c r="AB3606" i="17" l="1"/>
  <c r="Z3606" i="17" s="1"/>
  <c r="AA3606" i="17"/>
  <c r="AE3606" i="17"/>
  <c r="AC3606" i="17" s="1"/>
  <c r="AD3606" i="17"/>
  <c r="AH3606" i="17"/>
  <c r="AF3606" i="17" s="1"/>
  <c r="AG3606" i="17"/>
  <c r="Y3606" i="17"/>
  <c r="W3606" i="17" s="1"/>
  <c r="X3606" i="17"/>
  <c r="V3605" i="17"/>
  <c r="T3605" i="17" s="1"/>
  <c r="U3606" i="17" s="1"/>
  <c r="Y3607" i="17" l="1"/>
  <c r="W3607" i="17" s="1"/>
  <c r="X3607" i="17"/>
  <c r="AG3607" i="17"/>
  <c r="AH3607" i="17"/>
  <c r="AF3607" i="17" s="1"/>
  <c r="AE3607" i="17"/>
  <c r="AC3607" i="17" s="1"/>
  <c r="AD3607" i="17"/>
  <c r="AA3607" i="17"/>
  <c r="AB3607" i="17"/>
  <c r="Z3607" i="17" s="1"/>
  <c r="S3614" i="17"/>
  <c r="V3606" i="17"/>
  <c r="T3606" i="17" s="1"/>
  <c r="U3607" i="17" s="1"/>
  <c r="AB3608" i="17" l="1"/>
  <c r="Z3608" i="17" s="1"/>
  <c r="AA3608" i="17"/>
  <c r="AD3608" i="17"/>
  <c r="AE3608" i="17"/>
  <c r="AC3608" i="17" s="1"/>
  <c r="AH3608" i="17"/>
  <c r="AF3608" i="17" s="1"/>
  <c r="AG3608" i="17"/>
  <c r="Y3608" i="17"/>
  <c r="W3608" i="17" s="1"/>
  <c r="X3608" i="17"/>
  <c r="S3615" i="17"/>
  <c r="V3607" i="17"/>
  <c r="T3607" i="17" s="1"/>
  <c r="U3608" i="17" s="1"/>
  <c r="X3609" i="17" l="1"/>
  <c r="Y3609" i="17"/>
  <c r="W3609" i="17" s="1"/>
  <c r="AG3609" i="17"/>
  <c r="AH3609" i="17"/>
  <c r="AF3609" i="17" s="1"/>
  <c r="AE3609" i="17"/>
  <c r="AC3609" i="17" s="1"/>
  <c r="AD3609" i="17"/>
  <c r="AB3609" i="17"/>
  <c r="Z3609" i="17" s="1"/>
  <c r="AA3609" i="17"/>
  <c r="S3616" i="17"/>
  <c r="V3608" i="17"/>
  <c r="T3608" i="17" s="1"/>
  <c r="AB3610" i="17" l="1"/>
  <c r="Z3610" i="17" s="1"/>
  <c r="AA3610" i="17"/>
  <c r="AE3610" i="17"/>
  <c r="AC3610" i="17" s="1"/>
  <c r="AD3610" i="17"/>
  <c r="AH3610" i="17"/>
  <c r="AF3610" i="17" s="1"/>
  <c r="AG3610" i="17"/>
  <c r="X3610" i="17"/>
  <c r="Y3610" i="17"/>
  <c r="W3610" i="17" s="1"/>
  <c r="S3617" i="17"/>
  <c r="U3609" i="17"/>
  <c r="S3618" i="17" s="1"/>
  <c r="V3609" i="17"/>
  <c r="T3609" i="17" s="1"/>
  <c r="V3610" i="17" s="1"/>
  <c r="Y3611" i="17" l="1"/>
  <c r="W3611" i="17" s="1"/>
  <c r="X3611" i="17"/>
  <c r="AH3611" i="17"/>
  <c r="AF3611" i="17" s="1"/>
  <c r="AG3611" i="17"/>
  <c r="AD3611" i="17"/>
  <c r="AE3611" i="17"/>
  <c r="AC3611" i="17" s="1"/>
  <c r="AB3611" i="17"/>
  <c r="Z3611" i="17" s="1"/>
  <c r="AA3611" i="17"/>
  <c r="U3610" i="17"/>
  <c r="S3619" i="17" s="1"/>
  <c r="T3610" i="17"/>
  <c r="U3611" i="17" s="1"/>
  <c r="AE3612" i="17" l="1"/>
  <c r="AC3612" i="17" s="1"/>
  <c r="AD3612" i="17"/>
  <c r="AB3612" i="17"/>
  <c r="Z3612" i="17" s="1"/>
  <c r="AA3612" i="17"/>
  <c r="AH3612" i="17"/>
  <c r="AF3612" i="17" s="1"/>
  <c r="AG3612" i="17"/>
  <c r="Y3612" i="17"/>
  <c r="W3612" i="17" s="1"/>
  <c r="X3612" i="17"/>
  <c r="V3611" i="17"/>
  <c r="T3611" i="17" s="1"/>
  <c r="U3612" i="17" s="1"/>
  <c r="Y3613" i="17" l="1"/>
  <c r="W3613" i="17" s="1"/>
  <c r="X3613" i="17"/>
  <c r="AG3613" i="17"/>
  <c r="AH3613" i="17"/>
  <c r="AF3613" i="17" s="1"/>
  <c r="AB3613" i="17"/>
  <c r="Z3613" i="17" s="1"/>
  <c r="AA3613" i="17"/>
  <c r="AE3613" i="17"/>
  <c r="AC3613" i="17" s="1"/>
  <c r="AD3613" i="17"/>
  <c r="S3620" i="17"/>
  <c r="V3612" i="17"/>
  <c r="T3612" i="17" s="1"/>
  <c r="U3613" i="17" s="1"/>
  <c r="AE3614" i="17" l="1"/>
  <c r="AC3614" i="17" s="1"/>
  <c r="AD3614" i="17"/>
  <c r="AA3614" i="17"/>
  <c r="AB3614" i="17"/>
  <c r="Z3614" i="17" s="1"/>
  <c r="AH3614" i="17"/>
  <c r="AF3614" i="17" s="1"/>
  <c r="AG3614" i="17"/>
  <c r="Y3614" i="17"/>
  <c r="W3614" i="17" s="1"/>
  <c r="X3614" i="17"/>
  <c r="S3621" i="17"/>
  <c r="V3613" i="17"/>
  <c r="T3613" i="17" s="1"/>
  <c r="U3614" i="17" s="1"/>
  <c r="Y3615" i="17" l="1"/>
  <c r="W3615" i="17" s="1"/>
  <c r="X3615" i="17"/>
  <c r="AG3615" i="17"/>
  <c r="AH3615" i="17"/>
  <c r="AF3615" i="17" s="1"/>
  <c r="AB3615" i="17"/>
  <c r="Z3615" i="17" s="1"/>
  <c r="AA3615" i="17"/>
  <c r="AD3615" i="17"/>
  <c r="AE3615" i="17"/>
  <c r="AC3615" i="17" s="1"/>
  <c r="S3622" i="17"/>
  <c r="V3614" i="17"/>
  <c r="T3614" i="17" s="1"/>
  <c r="AE3616" i="17" l="1"/>
  <c r="AC3616" i="17" s="1"/>
  <c r="AD3616" i="17"/>
  <c r="AB3616" i="17"/>
  <c r="Z3616" i="17" s="1"/>
  <c r="AA3616" i="17"/>
  <c r="AG3616" i="17"/>
  <c r="AH3616" i="17"/>
  <c r="AF3616" i="17" s="1"/>
  <c r="Y3616" i="17"/>
  <c r="W3616" i="17" s="1"/>
  <c r="X3616" i="17"/>
  <c r="S3623" i="17"/>
  <c r="U3615" i="17"/>
  <c r="S3624" i="17" s="1"/>
  <c r="V3615" i="17"/>
  <c r="T3615" i="17" s="1"/>
  <c r="U3616" i="17" s="1"/>
  <c r="Y3617" i="17" l="1"/>
  <c r="W3617" i="17" s="1"/>
  <c r="X3617" i="17"/>
  <c r="AG3617" i="17"/>
  <c r="AH3617" i="17"/>
  <c r="AF3617" i="17" s="1"/>
  <c r="AB3617" i="17"/>
  <c r="Z3617" i="17" s="1"/>
  <c r="AA3617" i="17"/>
  <c r="AE3617" i="17"/>
  <c r="AC3617" i="17" s="1"/>
  <c r="AD3617" i="17"/>
  <c r="V3616" i="17"/>
  <c r="T3616" i="17" s="1"/>
  <c r="U3617" i="17" s="1"/>
  <c r="AD3618" i="17" l="1"/>
  <c r="AE3618" i="17"/>
  <c r="AC3618" i="17" s="1"/>
  <c r="AA3618" i="17"/>
  <c r="AB3618" i="17"/>
  <c r="Z3618" i="17" s="1"/>
  <c r="AH3618" i="17"/>
  <c r="AF3618" i="17" s="1"/>
  <c r="AG3618" i="17"/>
  <c r="X3618" i="17"/>
  <c r="Y3618" i="17"/>
  <c r="W3618" i="17" s="1"/>
  <c r="S3625" i="17"/>
  <c r="V3617" i="17"/>
  <c r="T3617" i="17" s="1"/>
  <c r="U3618" i="17" s="1"/>
  <c r="X3619" i="17" l="1"/>
  <c r="Y3619" i="17"/>
  <c r="W3619" i="17" s="1"/>
  <c r="AG3619" i="17"/>
  <c r="AH3619" i="17"/>
  <c r="AF3619" i="17" s="1"/>
  <c r="AB3619" i="17"/>
  <c r="Z3619" i="17" s="1"/>
  <c r="AA3619" i="17"/>
  <c r="AE3619" i="17"/>
  <c r="AC3619" i="17" s="1"/>
  <c r="AD3619" i="17"/>
  <c r="S3626" i="17"/>
  <c r="V3618" i="17"/>
  <c r="T3618" i="17" s="1"/>
  <c r="AE3620" i="17" l="1"/>
  <c r="AC3620" i="17" s="1"/>
  <c r="AD3620" i="17"/>
  <c r="AB3620" i="17"/>
  <c r="Z3620" i="17" s="1"/>
  <c r="AA3620" i="17"/>
  <c r="AG3620" i="17"/>
  <c r="AH3620" i="17"/>
  <c r="AF3620" i="17" s="1"/>
  <c r="X3620" i="17"/>
  <c r="Y3620" i="17"/>
  <c r="W3620" i="17" s="1"/>
  <c r="S3627" i="17"/>
  <c r="V3619" i="17"/>
  <c r="T3619" i="17" s="1"/>
  <c r="U3620" i="17" s="1"/>
  <c r="U3619" i="17"/>
  <c r="S3628" i="17" s="1"/>
  <c r="Y3621" i="17" l="1"/>
  <c r="W3621" i="17" s="1"/>
  <c r="X3621" i="17"/>
  <c r="AG3621" i="17"/>
  <c r="AH3621" i="17"/>
  <c r="AF3621" i="17" s="1"/>
  <c r="AB3621" i="17"/>
  <c r="Z3621" i="17" s="1"/>
  <c r="AA3621" i="17"/>
  <c r="AE3621" i="17"/>
  <c r="AC3621" i="17" s="1"/>
  <c r="AD3621" i="17"/>
  <c r="V3620" i="17"/>
  <c r="T3620" i="17" s="1"/>
  <c r="U3621" i="17" s="1"/>
  <c r="AE3622" i="17" l="1"/>
  <c r="AC3622" i="17" s="1"/>
  <c r="AD3622" i="17"/>
  <c r="AA3622" i="17"/>
  <c r="AB3622" i="17"/>
  <c r="Z3622" i="17" s="1"/>
  <c r="AH3622" i="17"/>
  <c r="AF3622" i="17" s="1"/>
  <c r="AG3622" i="17"/>
  <c r="X3622" i="17"/>
  <c r="Y3622" i="17"/>
  <c r="W3622" i="17" s="1"/>
  <c r="S3629" i="17"/>
  <c r="V3621" i="17"/>
  <c r="T3621" i="17" s="1"/>
  <c r="Y3623" i="17" l="1"/>
  <c r="W3623" i="17" s="1"/>
  <c r="X3623" i="17"/>
  <c r="AG3623" i="17"/>
  <c r="AH3623" i="17"/>
  <c r="AF3623" i="17" s="1"/>
  <c r="AB3623" i="17"/>
  <c r="Z3623" i="17" s="1"/>
  <c r="AA3623" i="17"/>
  <c r="AE3623" i="17"/>
  <c r="AC3623" i="17" s="1"/>
  <c r="AD3623" i="17"/>
  <c r="S3630" i="17"/>
  <c r="U3622" i="17"/>
  <c r="S3631" i="17" s="1"/>
  <c r="V3622" i="17"/>
  <c r="T3622" i="17" s="1"/>
  <c r="U3623" i="17" s="1"/>
  <c r="AD3624" i="17" l="1"/>
  <c r="AE3624" i="17"/>
  <c r="AC3624" i="17" s="1"/>
  <c r="AB3624" i="17"/>
  <c r="Z3624" i="17" s="1"/>
  <c r="AA3624" i="17"/>
  <c r="AG3624" i="17"/>
  <c r="AH3624" i="17"/>
  <c r="AF3624" i="17" s="1"/>
  <c r="Y3624" i="17"/>
  <c r="W3624" i="17" s="1"/>
  <c r="X3624" i="17"/>
  <c r="V3623" i="17"/>
  <c r="T3623" i="17" s="1"/>
  <c r="X3625" i="17" l="1"/>
  <c r="Y3625" i="17"/>
  <c r="W3625" i="17" s="1"/>
  <c r="AG3625" i="17"/>
  <c r="AH3625" i="17"/>
  <c r="AF3625" i="17" s="1"/>
  <c r="AB3625" i="17"/>
  <c r="Z3625" i="17" s="1"/>
  <c r="AA3625" i="17"/>
  <c r="AE3625" i="17"/>
  <c r="AC3625" i="17" s="1"/>
  <c r="AD3625" i="17"/>
  <c r="S3632" i="17"/>
  <c r="U3624" i="17"/>
  <c r="V3624" i="17"/>
  <c r="T3624" i="17" s="1"/>
  <c r="U3625" i="17" s="1"/>
  <c r="AE3626" i="17" l="1"/>
  <c r="AC3626" i="17" s="1"/>
  <c r="AD3626" i="17"/>
  <c r="AB3626" i="17"/>
  <c r="Z3626" i="17" s="1"/>
  <c r="AA3626" i="17"/>
  <c r="AG3626" i="17"/>
  <c r="AH3626" i="17"/>
  <c r="AF3626" i="17" s="1"/>
  <c r="X3626" i="17"/>
  <c r="Y3626" i="17"/>
  <c r="W3626" i="17" s="1"/>
  <c r="S3633" i="17"/>
  <c r="V3625" i="17"/>
  <c r="T3625" i="17" s="1"/>
  <c r="V3626" i="17" s="1"/>
  <c r="T3626" i="17" s="1"/>
  <c r="Y3627" i="17" l="1"/>
  <c r="W3627" i="17" s="1"/>
  <c r="X3627" i="17"/>
  <c r="AG3627" i="17"/>
  <c r="AH3627" i="17"/>
  <c r="AF3627" i="17" s="1"/>
  <c r="AB3627" i="17"/>
  <c r="Z3627" i="17" s="1"/>
  <c r="AA3627" i="17"/>
  <c r="AD3627" i="17"/>
  <c r="AE3627" i="17"/>
  <c r="AC3627" i="17" s="1"/>
  <c r="S3634" i="17"/>
  <c r="U3626" i="17"/>
  <c r="S3635" i="17" s="1"/>
  <c r="U3627" i="17"/>
  <c r="S3636" i="17" s="1"/>
  <c r="V3627" i="17"/>
  <c r="AE3628" i="17" l="1"/>
  <c r="AC3628" i="17" s="1"/>
  <c r="AD3628" i="17"/>
  <c r="AB3628" i="17"/>
  <c r="Z3628" i="17" s="1"/>
  <c r="AA3628" i="17"/>
  <c r="AH3628" i="17"/>
  <c r="AF3628" i="17" s="1"/>
  <c r="AG3628" i="17"/>
  <c r="X3628" i="17"/>
  <c r="Y3628" i="17"/>
  <c r="W3628" i="17" s="1"/>
  <c r="T3627" i="17"/>
  <c r="U3628" i="17" s="1"/>
  <c r="Y3629" i="17" l="1"/>
  <c r="W3629" i="17" s="1"/>
  <c r="X3629" i="17"/>
  <c r="AH3629" i="17"/>
  <c r="AF3629" i="17" s="1"/>
  <c r="AG3629" i="17"/>
  <c r="AB3629" i="17"/>
  <c r="Z3629" i="17" s="1"/>
  <c r="AA3629" i="17"/>
  <c r="AD3629" i="17"/>
  <c r="AE3629" i="17"/>
  <c r="AC3629" i="17" s="1"/>
  <c r="V3628" i="17"/>
  <c r="T3628" i="17" s="1"/>
  <c r="V3629" i="17" s="1"/>
  <c r="T3629" i="17" s="1"/>
  <c r="AE3630" i="17" l="1"/>
  <c r="AC3630" i="17" s="1"/>
  <c r="AD3630" i="17"/>
  <c r="AA3630" i="17"/>
  <c r="AB3630" i="17"/>
  <c r="Z3630" i="17" s="1"/>
  <c r="AH3630" i="17"/>
  <c r="AF3630" i="17" s="1"/>
  <c r="AG3630" i="17"/>
  <c r="Y3630" i="17"/>
  <c r="W3630" i="17" s="1"/>
  <c r="X3630" i="17"/>
  <c r="S3637" i="17"/>
  <c r="U3629" i="17"/>
  <c r="S3638" i="17" s="1"/>
  <c r="U3630" i="17"/>
  <c r="V3630" i="17"/>
  <c r="Y3631" i="17" l="1"/>
  <c r="W3631" i="17" s="1"/>
  <c r="X3631" i="17"/>
  <c r="AG3631" i="17"/>
  <c r="AH3631" i="17"/>
  <c r="AF3631" i="17" s="1"/>
  <c r="AB3631" i="17"/>
  <c r="Z3631" i="17" s="1"/>
  <c r="AA3631" i="17"/>
  <c r="AD3631" i="17"/>
  <c r="AE3631" i="17"/>
  <c r="AC3631" i="17" s="1"/>
  <c r="S3639" i="17"/>
  <c r="T3630" i="17"/>
  <c r="U3631" i="17" s="1"/>
  <c r="AD3632" i="17" l="1"/>
  <c r="AE3632" i="17"/>
  <c r="AC3632" i="17" s="1"/>
  <c r="AB3632" i="17"/>
  <c r="Z3632" i="17" s="1"/>
  <c r="AA3632" i="17"/>
  <c r="AH3632" i="17"/>
  <c r="AF3632" i="17" s="1"/>
  <c r="AG3632" i="17"/>
  <c r="Y3632" i="17"/>
  <c r="W3632" i="17" s="1"/>
  <c r="X3632" i="17"/>
  <c r="V3631" i="17"/>
  <c r="T3631" i="17" s="1"/>
  <c r="X3633" i="17" l="1"/>
  <c r="Y3633" i="17"/>
  <c r="W3633" i="17" s="1"/>
  <c r="AG3633" i="17"/>
  <c r="AH3633" i="17"/>
  <c r="AF3633" i="17" s="1"/>
  <c r="AB3633" i="17"/>
  <c r="Z3633" i="17" s="1"/>
  <c r="AA3633" i="17"/>
  <c r="AD3633" i="17"/>
  <c r="AE3633" i="17"/>
  <c r="AC3633" i="17" s="1"/>
  <c r="S3640" i="17"/>
  <c r="U3632" i="17"/>
  <c r="V3632" i="17"/>
  <c r="T3632" i="17" s="1"/>
  <c r="U3633" i="17" s="1"/>
  <c r="AE3634" i="17" l="1"/>
  <c r="AC3634" i="17" s="1"/>
  <c r="AD3634" i="17"/>
  <c r="AB3634" i="17"/>
  <c r="Z3634" i="17" s="1"/>
  <c r="AA3634" i="17"/>
  <c r="AH3634" i="17"/>
  <c r="AF3634" i="17" s="1"/>
  <c r="AG3634" i="17"/>
  <c r="X3634" i="17"/>
  <c r="Y3634" i="17"/>
  <c r="W3634" i="17" s="1"/>
  <c r="S3641" i="17"/>
  <c r="V3633" i="17"/>
  <c r="T3633" i="17" s="1"/>
  <c r="Y3635" i="17" l="1"/>
  <c r="W3635" i="17" s="1"/>
  <c r="X3635" i="17"/>
  <c r="AG3635" i="17"/>
  <c r="AH3635" i="17"/>
  <c r="AF3635" i="17" s="1"/>
  <c r="AA3635" i="17"/>
  <c r="AB3635" i="17"/>
  <c r="Z3635" i="17" s="1"/>
  <c r="AE3635" i="17"/>
  <c r="AC3635" i="17" s="1"/>
  <c r="AD3635" i="17"/>
  <c r="S3642" i="17"/>
  <c r="U3634" i="17"/>
  <c r="S3643" i="17" s="1"/>
  <c r="V3634" i="17"/>
  <c r="T3634" i="17" s="1"/>
  <c r="U3635" i="17" s="1"/>
  <c r="AE3636" i="17" l="1"/>
  <c r="AC3636" i="17" s="1"/>
  <c r="AD3636" i="17"/>
  <c r="AB3636" i="17"/>
  <c r="Z3636" i="17" s="1"/>
  <c r="AA3636" i="17"/>
  <c r="AG3636" i="17"/>
  <c r="AH3636" i="17"/>
  <c r="AF3636" i="17" s="1"/>
  <c r="Y3636" i="17"/>
  <c r="W3636" i="17" s="1"/>
  <c r="X3636" i="17"/>
  <c r="V3635" i="17"/>
  <c r="T3635" i="17" s="1"/>
  <c r="U3636" i="17" s="1"/>
  <c r="AG3637" i="17" l="1"/>
  <c r="AH3637" i="17"/>
  <c r="AF3637" i="17" s="1"/>
  <c r="X3637" i="17"/>
  <c r="Y3637" i="17"/>
  <c r="W3637" i="17" s="1"/>
  <c r="AB3637" i="17"/>
  <c r="Z3637" i="17" s="1"/>
  <c r="AA3637" i="17"/>
  <c r="AD3637" i="17"/>
  <c r="AE3637" i="17"/>
  <c r="AC3637" i="17" s="1"/>
  <c r="S3644" i="17"/>
  <c r="V3636" i="17"/>
  <c r="T3636" i="17" s="1"/>
  <c r="AE3638" i="17" l="1"/>
  <c r="AC3638" i="17" s="1"/>
  <c r="AD3638" i="17"/>
  <c r="AB3638" i="17"/>
  <c r="Z3638" i="17" s="1"/>
  <c r="AA3638" i="17"/>
  <c r="X3638" i="17"/>
  <c r="Y3638" i="17"/>
  <c r="W3638" i="17" s="1"/>
  <c r="AH3638" i="17"/>
  <c r="AF3638" i="17" s="1"/>
  <c r="AG3638" i="17"/>
  <c r="S3645" i="17"/>
  <c r="U3637" i="17"/>
  <c r="S3646" i="17" s="1"/>
  <c r="V3637" i="17"/>
  <c r="T3637" i="17" s="1"/>
  <c r="U3638" i="17" s="1"/>
  <c r="AH3639" i="17" l="1"/>
  <c r="AF3639" i="17" s="1"/>
  <c r="AG3639" i="17"/>
  <c r="Y3639" i="17"/>
  <c r="W3639" i="17" s="1"/>
  <c r="X3639" i="17"/>
  <c r="AB3639" i="17"/>
  <c r="Z3639" i="17" s="1"/>
  <c r="AA3639" i="17"/>
  <c r="AE3639" i="17"/>
  <c r="AC3639" i="17" s="1"/>
  <c r="AD3639" i="17"/>
  <c r="V3638" i="17"/>
  <c r="T3638" i="17" s="1"/>
  <c r="U3639" i="17" s="1"/>
  <c r="AD3640" i="17" l="1"/>
  <c r="AE3640" i="17"/>
  <c r="AC3640" i="17" s="1"/>
  <c r="AA3640" i="17"/>
  <c r="AB3640" i="17"/>
  <c r="Z3640" i="17" s="1"/>
  <c r="Y3640" i="17"/>
  <c r="W3640" i="17" s="1"/>
  <c r="X3640" i="17"/>
  <c r="AH3640" i="17"/>
  <c r="AF3640" i="17" s="1"/>
  <c r="AG3640" i="17"/>
  <c r="S3647" i="17"/>
  <c r="V3639" i="17"/>
  <c r="T3639" i="17" s="1"/>
  <c r="V3640" i="17" s="1"/>
  <c r="AG3641" i="17" l="1"/>
  <c r="AH3641" i="17"/>
  <c r="AF3641" i="17" s="1"/>
  <c r="X3641" i="17"/>
  <c r="Y3641" i="17"/>
  <c r="W3641" i="17" s="1"/>
  <c r="AB3641" i="17"/>
  <c r="Z3641" i="17" s="1"/>
  <c r="AA3641" i="17"/>
  <c r="AD3641" i="17"/>
  <c r="AE3641" i="17"/>
  <c r="AC3641" i="17" s="1"/>
  <c r="S3648" i="17"/>
  <c r="AM13" i="17"/>
  <c r="AR13" i="17" s="1"/>
  <c r="AM14" i="17"/>
  <c r="AR14" i="17" s="1"/>
  <c r="AM15" i="17"/>
  <c r="AR15" i="17" s="1"/>
  <c r="AM16" i="17"/>
  <c r="AR16" i="17" s="1"/>
  <c r="AM17" i="17"/>
  <c r="AR17" i="17" s="1"/>
  <c r="AM18" i="17"/>
  <c r="AR18" i="17" s="1"/>
  <c r="AM19" i="17"/>
  <c r="AR19" i="17" s="1"/>
  <c r="AM20" i="17"/>
  <c r="AR20" i="17" s="1"/>
  <c r="AM21" i="17"/>
  <c r="AR21" i="17" s="1"/>
  <c r="AM22" i="17"/>
  <c r="AR22" i="17" s="1"/>
  <c r="U3640" i="17"/>
  <c r="S3649" i="17" s="1"/>
  <c r="T3640" i="17"/>
  <c r="U3641" i="17" s="1"/>
  <c r="AE3642" i="17" l="1"/>
  <c r="AC3642" i="17" s="1"/>
  <c r="AD3642" i="17"/>
  <c r="AB3642" i="17"/>
  <c r="Z3642" i="17" s="1"/>
  <c r="AA3642" i="17"/>
  <c r="X3642" i="17"/>
  <c r="Y3642" i="17"/>
  <c r="W3642" i="17" s="1"/>
  <c r="AH3642" i="17"/>
  <c r="AF3642" i="17" s="1"/>
  <c r="AG3642" i="17"/>
  <c r="V3641" i="17"/>
  <c r="S3650" i="17" s="1"/>
  <c r="AG3643" i="17" l="1"/>
  <c r="AH3643" i="17"/>
  <c r="AF3643" i="17" s="1"/>
  <c r="T3641" i="17"/>
  <c r="U3642" i="17" s="1"/>
  <c r="Y3643" i="17"/>
  <c r="W3643" i="17" s="1"/>
  <c r="X3643" i="17"/>
  <c r="AB3643" i="17"/>
  <c r="Z3643" i="17" s="1"/>
  <c r="AA3643" i="17"/>
  <c r="AD3643" i="17"/>
  <c r="AE3643" i="17"/>
  <c r="AC3643" i="17" s="1"/>
  <c r="V3642" i="17"/>
  <c r="T3642" i="17" s="1"/>
  <c r="U3643" i="17" s="1"/>
  <c r="AB3644" i="17" l="1"/>
  <c r="Z3644" i="17" s="1"/>
  <c r="AA3644" i="17"/>
  <c r="AD3644" i="17"/>
  <c r="AE3644" i="17"/>
  <c r="AC3644" i="17" s="1"/>
  <c r="X3644" i="17"/>
  <c r="Y3644" i="17"/>
  <c r="W3644" i="17" s="1"/>
  <c r="AH3644" i="17"/>
  <c r="AF3644" i="17" s="1"/>
  <c r="AG3644" i="17"/>
  <c r="S3651" i="17"/>
  <c r="V3643" i="17"/>
  <c r="T3643" i="17" s="1"/>
  <c r="AH3645" i="17" l="1"/>
  <c r="AF3645" i="17" s="1"/>
  <c r="AG3645" i="17"/>
  <c r="X3645" i="17"/>
  <c r="Y3645" i="17"/>
  <c r="W3645" i="17" s="1"/>
  <c r="AE3645" i="17"/>
  <c r="AC3645" i="17" s="1"/>
  <c r="AD3645" i="17"/>
  <c r="AB3645" i="17"/>
  <c r="Z3645" i="17" s="1"/>
  <c r="AA3645" i="17"/>
  <c r="S3652" i="17"/>
  <c r="V3644" i="17"/>
  <c r="T3644" i="17" s="1"/>
  <c r="U3644" i="17"/>
  <c r="S3653" i="17" s="1"/>
  <c r="AA3646" i="17" l="1"/>
  <c r="AB3646" i="17"/>
  <c r="Z3646" i="17" s="1"/>
  <c r="AE3646" i="17"/>
  <c r="AC3646" i="17" s="1"/>
  <c r="AD3646" i="17"/>
  <c r="X3646" i="17"/>
  <c r="Y3646" i="17"/>
  <c r="W3646" i="17" s="1"/>
  <c r="AG3646" i="17"/>
  <c r="AH3646" i="17"/>
  <c r="AF3646" i="17" s="1"/>
  <c r="U3645" i="17"/>
  <c r="S3654" i="17" s="1"/>
  <c r="V3645" i="17"/>
  <c r="T3645" i="17" s="1"/>
  <c r="U3646" i="17" s="1"/>
  <c r="Y3647" i="17" l="1"/>
  <c r="W3647" i="17" s="1"/>
  <c r="X3647" i="17"/>
  <c r="AH3647" i="17"/>
  <c r="AF3647" i="17" s="1"/>
  <c r="AG3647" i="17"/>
  <c r="AE3647" i="17"/>
  <c r="AC3647" i="17" s="1"/>
  <c r="AD3647" i="17"/>
  <c r="AB3647" i="17"/>
  <c r="Z3647" i="17" s="1"/>
  <c r="AA3647" i="17"/>
  <c r="V3646" i="17"/>
  <c r="T3646" i="17" s="1"/>
  <c r="AB3648" i="17" l="1"/>
  <c r="Z3648" i="17" s="1"/>
  <c r="AA3648" i="17"/>
  <c r="AE3648" i="17"/>
  <c r="AC3648" i="17" s="1"/>
  <c r="AD3648" i="17"/>
  <c r="AG3648" i="17"/>
  <c r="AH3648" i="17"/>
  <c r="AF3648" i="17" s="1"/>
  <c r="X3648" i="17"/>
  <c r="Y3648" i="17"/>
  <c r="W3648" i="17" s="1"/>
  <c r="S3655" i="17"/>
  <c r="U3647" i="17"/>
  <c r="S3656" i="17" s="1"/>
  <c r="V3647" i="17"/>
  <c r="T3647" i="17" s="1"/>
  <c r="U3648" i="17" s="1"/>
  <c r="X3649" i="17" l="1"/>
  <c r="Y3649" i="17"/>
  <c r="W3649" i="17" s="1"/>
  <c r="AH3649" i="17"/>
  <c r="AF3649" i="17" s="1"/>
  <c r="AG3649" i="17"/>
  <c r="AE3649" i="17"/>
  <c r="AC3649" i="17" s="1"/>
  <c r="AD3649" i="17"/>
  <c r="AB3649" i="17"/>
  <c r="Z3649" i="17" s="1"/>
  <c r="AA3649" i="17"/>
  <c r="V3648" i="17"/>
  <c r="T3648" i="17" s="1"/>
  <c r="U3649" i="17" s="1"/>
  <c r="AA3650" i="17" l="1"/>
  <c r="AB3650" i="17"/>
  <c r="Z3650" i="17" s="1"/>
  <c r="AD3650" i="17"/>
  <c r="AE3650" i="17"/>
  <c r="AC3650" i="17" s="1"/>
  <c r="AH3650" i="17"/>
  <c r="AF3650" i="17" s="1"/>
  <c r="AG3650" i="17"/>
  <c r="Y3650" i="17"/>
  <c r="W3650" i="17" s="1"/>
  <c r="X3650" i="17"/>
  <c r="S3657" i="17"/>
  <c r="V3649" i="17"/>
  <c r="T3649" i="17" s="1"/>
  <c r="Y3651" i="17" l="1"/>
  <c r="W3651" i="17" s="1"/>
  <c r="X3651" i="17"/>
  <c r="AH3651" i="17"/>
  <c r="AF3651" i="17" s="1"/>
  <c r="AG3651" i="17"/>
  <c r="AE3651" i="17"/>
  <c r="AC3651" i="17" s="1"/>
  <c r="AD3651" i="17"/>
  <c r="AB3651" i="17"/>
  <c r="Z3651" i="17" s="1"/>
  <c r="AA3651" i="17"/>
  <c r="S3658" i="17"/>
  <c r="U3650" i="17"/>
  <c r="S3659" i="17" s="1"/>
  <c r="V3650" i="17"/>
  <c r="T3650" i="17" s="1"/>
  <c r="U3651" i="17" s="1"/>
  <c r="AA3652" i="17" l="1"/>
  <c r="AB3652" i="17"/>
  <c r="Z3652" i="17" s="1"/>
  <c r="AE3652" i="17"/>
  <c r="AC3652" i="17" s="1"/>
  <c r="AD3652" i="17"/>
  <c r="AG3652" i="17"/>
  <c r="AH3652" i="17"/>
  <c r="AF3652" i="17" s="1"/>
  <c r="X3652" i="17"/>
  <c r="Y3652" i="17"/>
  <c r="W3652" i="17" s="1"/>
  <c r="V3651" i="17"/>
  <c r="T3651" i="17" s="1"/>
  <c r="X3653" i="17" l="1"/>
  <c r="Y3653" i="17"/>
  <c r="W3653" i="17" s="1"/>
  <c r="AG3653" i="17"/>
  <c r="AH3653" i="17"/>
  <c r="AF3653" i="17" s="1"/>
  <c r="AE3653" i="17"/>
  <c r="AC3653" i="17" s="1"/>
  <c r="AD3653" i="17"/>
  <c r="AB3653" i="17"/>
  <c r="Z3653" i="17" s="1"/>
  <c r="AA3653" i="17"/>
  <c r="S3660" i="17"/>
  <c r="U3652" i="17"/>
  <c r="S3661" i="17" s="1"/>
  <c r="V3652" i="17"/>
  <c r="T3652" i="17" s="1"/>
  <c r="AA3654" i="17" l="1"/>
  <c r="AB3654" i="17"/>
  <c r="Z3654" i="17" s="1"/>
  <c r="AE3654" i="17"/>
  <c r="AC3654" i="17" s="1"/>
  <c r="AD3654" i="17"/>
  <c r="AH3654" i="17"/>
  <c r="AF3654" i="17" s="1"/>
  <c r="AG3654" i="17"/>
  <c r="Y3654" i="17"/>
  <c r="W3654" i="17" s="1"/>
  <c r="X3654" i="17"/>
  <c r="U3653" i="17"/>
  <c r="S3662" i="17" s="1"/>
  <c r="V3653" i="17"/>
  <c r="T3653" i="17" s="1"/>
  <c r="Y3655" i="17" l="1"/>
  <c r="W3655" i="17" s="1"/>
  <c r="X3655" i="17"/>
  <c r="AH3655" i="17"/>
  <c r="AF3655" i="17" s="1"/>
  <c r="AG3655" i="17"/>
  <c r="AD3655" i="17"/>
  <c r="AE3655" i="17"/>
  <c r="AC3655" i="17" s="1"/>
  <c r="AB3655" i="17"/>
  <c r="Z3655" i="17" s="1"/>
  <c r="AA3655" i="17"/>
  <c r="V3654" i="17"/>
  <c r="T3654" i="17" s="1"/>
  <c r="U3654" i="17"/>
  <c r="S3663" i="17" s="1"/>
  <c r="AD3656" i="17" l="1"/>
  <c r="AE3656" i="17"/>
  <c r="AC3656" i="17" s="1"/>
  <c r="AB3656" i="17"/>
  <c r="Z3656" i="17" s="1"/>
  <c r="AA3656" i="17"/>
  <c r="AG3656" i="17"/>
  <c r="AH3656" i="17"/>
  <c r="AF3656" i="17" s="1"/>
  <c r="X3656" i="17"/>
  <c r="Y3656" i="17"/>
  <c r="W3656" i="17" s="1"/>
  <c r="AP12" i="17"/>
  <c r="AP13" i="17"/>
  <c r="AU13" i="17" s="1"/>
  <c r="E51" i="9" s="1"/>
  <c r="AP14" i="17"/>
  <c r="AU14" i="17" s="1"/>
  <c r="F51" i="9" s="1"/>
  <c r="AP15" i="17"/>
  <c r="AU15" i="17" s="1"/>
  <c r="G51" i="9" s="1"/>
  <c r="AP16" i="17"/>
  <c r="AU16" i="17" s="1"/>
  <c r="H51" i="9" s="1"/>
  <c r="AP17" i="17"/>
  <c r="AU17" i="17" s="1"/>
  <c r="I51" i="9" s="1"/>
  <c r="AP18" i="17"/>
  <c r="AU18" i="17" s="1"/>
  <c r="J51" i="9" s="1"/>
  <c r="AP19" i="17"/>
  <c r="AU19" i="17" s="1"/>
  <c r="K51" i="9" s="1"/>
  <c r="AP20" i="17"/>
  <c r="AU20" i="17" s="1"/>
  <c r="L51" i="9" s="1"/>
  <c r="AP21" i="17"/>
  <c r="AU21" i="17" s="1"/>
  <c r="M51" i="9" s="1"/>
  <c r="AP22" i="17"/>
  <c r="AU22" i="17" s="1"/>
  <c r="N51" i="9" s="1"/>
  <c r="U3655" i="17"/>
  <c r="V3655" i="17"/>
  <c r="T3655" i="17" s="1"/>
  <c r="U3656" i="17" s="1"/>
  <c r="X3657" i="17" l="1"/>
  <c r="Y3657" i="17"/>
  <c r="W3657" i="17" s="1"/>
  <c r="AH3657" i="17"/>
  <c r="AF3657" i="17" s="1"/>
  <c r="AG3657" i="17"/>
  <c r="AB3657" i="17"/>
  <c r="Z3657" i="17" s="1"/>
  <c r="AA3657" i="17"/>
  <c r="AE3657" i="17"/>
  <c r="AC3657" i="17" s="1"/>
  <c r="AD3657" i="17"/>
  <c r="S3664" i="17"/>
  <c r="M74" i="19"/>
  <c r="K74" i="19"/>
  <c r="L74" i="19"/>
  <c r="T74" i="19"/>
  <c r="S74" i="19"/>
  <c r="R74" i="19"/>
  <c r="Q74" i="19"/>
  <c r="P74" i="19"/>
  <c r="O74" i="19"/>
  <c r="N74" i="19"/>
  <c r="AN12" i="17"/>
  <c r="AS12" i="17" s="1"/>
  <c r="AN13" i="17"/>
  <c r="AS13" i="17" s="1"/>
  <c r="AN14" i="17"/>
  <c r="AS14" i="17" s="1"/>
  <c r="AN15" i="17"/>
  <c r="AS15" i="17" s="1"/>
  <c r="AN16" i="17"/>
  <c r="AS16" i="17" s="1"/>
  <c r="AN17" i="17"/>
  <c r="AS17" i="17" s="1"/>
  <c r="AN18" i="17"/>
  <c r="AS18" i="17" s="1"/>
  <c r="AN19" i="17"/>
  <c r="AS19" i="17" s="1"/>
  <c r="AN20" i="17"/>
  <c r="AS20" i="17" s="1"/>
  <c r="AN21" i="17"/>
  <c r="AS21" i="17" s="1"/>
  <c r="AN22" i="17"/>
  <c r="AS22" i="17" s="1"/>
  <c r="AO12" i="17"/>
  <c r="AO13" i="17"/>
  <c r="AT13" i="17" s="1"/>
  <c r="AO14" i="17"/>
  <c r="AT14" i="17" s="1"/>
  <c r="AO15" i="17"/>
  <c r="AT15" i="17" s="1"/>
  <c r="AO16" i="17"/>
  <c r="AT16" i="17" s="1"/>
  <c r="AO17" i="17"/>
  <c r="AT17" i="17" s="1"/>
  <c r="AO18" i="17"/>
  <c r="AT18" i="17" s="1"/>
  <c r="AO19" i="17"/>
  <c r="AT19" i="17" s="1"/>
  <c r="AO20" i="17"/>
  <c r="AT20" i="17" s="1"/>
  <c r="AO21" i="17"/>
  <c r="AT21" i="17" s="1"/>
  <c r="AO22" i="17"/>
  <c r="AT22" i="17" s="1"/>
  <c r="V3656" i="17"/>
  <c r="T3656" i="17" s="1"/>
  <c r="AU12" i="17"/>
  <c r="AE3658" i="17" l="1"/>
  <c r="AC3658" i="17" s="1"/>
  <c r="AD3658" i="17"/>
  <c r="AB3658" i="17"/>
  <c r="Z3658" i="17" s="1"/>
  <c r="AA3658" i="17"/>
  <c r="AH3658" i="17"/>
  <c r="AF3658" i="17" s="1"/>
  <c r="AG3658" i="17"/>
  <c r="X3658" i="17"/>
  <c r="Y3658" i="17"/>
  <c r="W3658" i="17" s="1"/>
  <c r="J24" i="9"/>
  <c r="P70" i="19" s="1"/>
  <c r="M89" i="19" s="1"/>
  <c r="I23" i="9"/>
  <c r="O69" i="19" s="1"/>
  <c r="H23" i="9"/>
  <c r="N69" i="19" s="1"/>
  <c r="G23" i="9"/>
  <c r="M69" i="19" s="1"/>
  <c r="I24" i="9"/>
  <c r="O70" i="19" s="1"/>
  <c r="L89" i="19" s="1"/>
  <c r="F23" i="9"/>
  <c r="L69" i="19" s="1"/>
  <c r="H24" i="9"/>
  <c r="N70" i="19" s="1"/>
  <c r="K89" i="19" s="1"/>
  <c r="E23" i="9"/>
  <c r="K69" i="19" s="1"/>
  <c r="F24" i="9"/>
  <c r="F30" i="10" s="1"/>
  <c r="D23" i="9"/>
  <c r="J69" i="19" s="1"/>
  <c r="G88" i="19" s="1"/>
  <c r="E24" i="9"/>
  <c r="E30" i="10" s="1"/>
  <c r="G24" i="9"/>
  <c r="G30" i="10" s="1"/>
  <c r="N23" i="9"/>
  <c r="T69" i="19" s="1"/>
  <c r="N24" i="9"/>
  <c r="T70" i="19" s="1"/>
  <c r="Q89" i="19" s="1"/>
  <c r="M23" i="9"/>
  <c r="S69" i="19" s="1"/>
  <c r="M24" i="9"/>
  <c r="S70" i="19" s="1"/>
  <c r="P89" i="19" s="1"/>
  <c r="L23" i="9"/>
  <c r="R69" i="19" s="1"/>
  <c r="L24" i="9"/>
  <c r="L30" i="10" s="1"/>
  <c r="K23" i="9"/>
  <c r="Q69" i="19" s="1"/>
  <c r="K24" i="9"/>
  <c r="K30" i="10" s="1"/>
  <c r="J23" i="9"/>
  <c r="P69" i="19" s="1"/>
  <c r="N73" i="19"/>
  <c r="K91" i="19"/>
  <c r="O73" i="19"/>
  <c r="L91" i="19"/>
  <c r="P73" i="19"/>
  <c r="M91" i="19"/>
  <c r="Q73" i="19"/>
  <c r="N91" i="19"/>
  <c r="R73" i="19"/>
  <c r="O91" i="19"/>
  <c r="S73" i="19"/>
  <c r="P91" i="19"/>
  <c r="T73" i="19"/>
  <c r="Q91" i="19"/>
  <c r="L73" i="19"/>
  <c r="I91" i="19"/>
  <c r="K73" i="19"/>
  <c r="H91" i="19"/>
  <c r="M73" i="19"/>
  <c r="J91" i="19"/>
  <c r="U3657" i="17"/>
  <c r="V3657" i="17"/>
  <c r="T3657" i="17" s="1"/>
  <c r="D51" i="9"/>
  <c r="J74" i="19" s="1"/>
  <c r="AT12" i="17"/>
  <c r="D24" i="9" s="1"/>
  <c r="AH3659" i="17" l="1"/>
  <c r="AF3659" i="17" s="1"/>
  <c r="AG3659" i="17"/>
  <c r="M30" i="10"/>
  <c r="AA3659" i="17"/>
  <c r="AB3659" i="17"/>
  <c r="Z3659" i="17" s="1"/>
  <c r="Y3659" i="17"/>
  <c r="W3659" i="17" s="1"/>
  <c r="X3659" i="17"/>
  <c r="N30" i="10"/>
  <c r="J30" i="10"/>
  <c r="AE3659" i="17"/>
  <c r="AC3659" i="17" s="1"/>
  <c r="AD3659" i="17"/>
  <c r="H30" i="10"/>
  <c r="N88" i="19"/>
  <c r="L88" i="19"/>
  <c r="L87" i="19" s="1"/>
  <c r="L95" i="19" s="1"/>
  <c r="L97" i="19" s="1"/>
  <c r="O68" i="19"/>
  <c r="O67" i="19" s="1"/>
  <c r="O76" i="19" s="1"/>
  <c r="M88" i="19"/>
  <c r="M87" i="19" s="1"/>
  <c r="M95" i="19" s="1"/>
  <c r="M97" i="19" s="1"/>
  <c r="P68" i="19"/>
  <c r="P67" i="19" s="1"/>
  <c r="P76" i="19" s="1"/>
  <c r="H88" i="19"/>
  <c r="I88" i="19"/>
  <c r="O88" i="19"/>
  <c r="J88" i="19"/>
  <c r="P88" i="19"/>
  <c r="P87" i="19" s="1"/>
  <c r="P95" i="19" s="1"/>
  <c r="P98" i="19" s="1"/>
  <c r="S68" i="19"/>
  <c r="S67" i="19" s="1"/>
  <c r="S76" i="19" s="1"/>
  <c r="K88" i="19"/>
  <c r="K87" i="19" s="1"/>
  <c r="K95" i="19" s="1"/>
  <c r="K98" i="19" s="1"/>
  <c r="N68" i="19"/>
  <c r="N67" i="19" s="1"/>
  <c r="N76" i="19" s="1"/>
  <c r="Q88" i="19"/>
  <c r="Q87" i="19" s="1"/>
  <c r="Q95" i="19" s="1"/>
  <c r="T68" i="19"/>
  <c r="T67" i="19" s="1"/>
  <c r="T76" i="19" s="1"/>
  <c r="K70" i="19"/>
  <c r="H89" i="19" s="1"/>
  <c r="L70" i="19"/>
  <c r="I89" i="19" s="1"/>
  <c r="Q70" i="19"/>
  <c r="N89" i="19" s="1"/>
  <c r="N87" i="19" s="1"/>
  <c r="N95" i="19" s="1"/>
  <c r="M70" i="19"/>
  <c r="J89" i="19" s="1"/>
  <c r="I30" i="10"/>
  <c r="R70" i="19"/>
  <c r="O89" i="19" s="1"/>
  <c r="J73" i="19"/>
  <c r="G91" i="19"/>
  <c r="J70" i="19"/>
  <c r="V3658" i="17"/>
  <c r="T3658" i="17" s="1"/>
  <c r="U3659" i="17" s="1"/>
  <c r="U3658" i="17"/>
  <c r="AD3660" i="17" l="1"/>
  <c r="AE3660" i="17"/>
  <c r="AC3660" i="17" s="1"/>
  <c r="AA3660" i="17"/>
  <c r="AB3660" i="17"/>
  <c r="Z3660" i="17" s="1"/>
  <c r="Y3660" i="17"/>
  <c r="W3660" i="17" s="1"/>
  <c r="X3660" i="17"/>
  <c r="AG3660" i="17"/>
  <c r="AH3660" i="17"/>
  <c r="AF3660" i="17" s="1"/>
  <c r="O87" i="19"/>
  <c r="O95" i="19" s="1"/>
  <c r="O98" i="19" s="1"/>
  <c r="R68" i="19"/>
  <c r="R67" i="19" s="1"/>
  <c r="R76" i="19" s="1"/>
  <c r="K97" i="19"/>
  <c r="J87" i="19"/>
  <c r="J95" i="19" s="1"/>
  <c r="J98" i="19" s="1"/>
  <c r="N97" i="19"/>
  <c r="N98" i="19"/>
  <c r="L68" i="19"/>
  <c r="L67" i="19" s="1"/>
  <c r="L76" i="19" s="1"/>
  <c r="I87" i="19"/>
  <c r="I95" i="19" s="1"/>
  <c r="I98" i="19" s="1"/>
  <c r="H87" i="19"/>
  <c r="H95" i="19" s="1"/>
  <c r="H97" i="19" s="1"/>
  <c r="Q98" i="19"/>
  <c r="Q97" i="19"/>
  <c r="P97" i="19"/>
  <c r="M98" i="19"/>
  <c r="L98" i="19"/>
  <c r="M68" i="19"/>
  <c r="M67" i="19" s="1"/>
  <c r="M76" i="19" s="1"/>
  <c r="Q68" i="19"/>
  <c r="Q67" i="19" s="1"/>
  <c r="Q76" i="19" s="1"/>
  <c r="K68" i="19"/>
  <c r="K67" i="19" s="1"/>
  <c r="K76" i="19" s="1"/>
  <c r="J68" i="19"/>
  <c r="J67" i="19" s="1"/>
  <c r="J76" i="19" s="1"/>
  <c r="G89" i="19"/>
  <c r="G87" i="19" s="1"/>
  <c r="D30" i="10"/>
  <c r="V3659" i="17"/>
  <c r="T3659" i="17" s="1"/>
  <c r="U3660" i="17" s="1"/>
  <c r="O97" i="19" l="1"/>
  <c r="AG3661" i="17"/>
  <c r="AH3661" i="17"/>
  <c r="AF3661" i="17" s="1"/>
  <c r="AA3661" i="17"/>
  <c r="AB3661" i="17"/>
  <c r="Z3661" i="17" s="1"/>
  <c r="AD3661" i="17"/>
  <c r="AE3661" i="17"/>
  <c r="AC3661" i="17" s="1"/>
  <c r="Y3661" i="17"/>
  <c r="W3661" i="17" s="1"/>
  <c r="X3661" i="17"/>
  <c r="J97" i="19"/>
  <c r="H98" i="19"/>
  <c r="I97" i="19"/>
  <c r="V3660" i="17"/>
  <c r="T3660" i="17" s="1"/>
  <c r="U3661" i="17" s="1"/>
  <c r="Y3662" i="17" l="1"/>
  <c r="W3662" i="17" s="1"/>
  <c r="X3662" i="17"/>
  <c r="AE3662" i="17"/>
  <c r="AC3662" i="17" s="1"/>
  <c r="AD3662" i="17"/>
  <c r="AB3662" i="17"/>
  <c r="Z3662" i="17" s="1"/>
  <c r="AA3662" i="17"/>
  <c r="AH3662" i="17"/>
  <c r="AF3662" i="17" s="1"/>
  <c r="AG3662" i="17"/>
  <c r="V3661" i="17"/>
  <c r="T3661" i="17" s="1"/>
  <c r="U3662" i="17" s="1"/>
  <c r="V3662" i="17" l="1"/>
  <c r="T3662" i="17" s="1"/>
  <c r="U3663" i="17" s="1"/>
  <c r="AG3663" i="17"/>
  <c r="AH3663" i="17"/>
  <c r="AF3663" i="17" s="1"/>
  <c r="AB3663" i="17"/>
  <c r="Z3663" i="17" s="1"/>
  <c r="AA3663" i="17"/>
  <c r="AE3663" i="17"/>
  <c r="AC3663" i="17" s="1"/>
  <c r="AD3663" i="17"/>
  <c r="X3663" i="17"/>
  <c r="Y3663" i="17"/>
  <c r="W3663" i="17" s="1"/>
  <c r="V3663" i="17"/>
  <c r="T3663" i="17" s="1"/>
  <c r="Y3664" i="17" l="1"/>
  <c r="W3664" i="17" s="1"/>
  <c r="X3664" i="17"/>
  <c r="AM12" i="17" s="1"/>
  <c r="AM23" i="17"/>
  <c r="AR23" i="17" s="1"/>
  <c r="AR26" i="17"/>
  <c r="AE3664" i="17"/>
  <c r="AC3664" i="17" s="1"/>
  <c r="AD3664" i="17"/>
  <c r="AO23" i="17" s="1"/>
  <c r="AA3664" i="17"/>
  <c r="AN23" i="17" s="1"/>
  <c r="AS23" i="17" s="1"/>
  <c r="AB3664" i="17"/>
  <c r="Z3664" i="17" s="1"/>
  <c r="AG3664" i="17"/>
  <c r="AH3664" i="17"/>
  <c r="AF3664" i="17" s="1"/>
  <c r="AP23" i="17"/>
  <c r="V3664" i="17"/>
  <c r="U3664" i="17"/>
  <c r="AP24" i="17" l="1"/>
  <c r="AU23" i="17"/>
  <c r="O23" i="9"/>
  <c r="AS24" i="17"/>
  <c r="AT23" i="17"/>
  <c r="AO24" i="17"/>
  <c r="AR12" i="17"/>
  <c r="AR24" i="17" s="1"/>
  <c r="AM24" i="17"/>
  <c r="H70" i="19"/>
  <c r="U70" i="19"/>
  <c r="AL12" i="17"/>
  <c r="AQ26" i="17"/>
  <c r="AL13" i="17"/>
  <c r="AL14" i="17"/>
  <c r="AL15" i="17"/>
  <c r="AL16" i="17"/>
  <c r="AL17" i="17"/>
  <c r="AL18" i="17"/>
  <c r="AL19" i="17"/>
  <c r="AL20" i="17"/>
  <c r="AL21" i="17"/>
  <c r="AL22" i="17"/>
  <c r="AL23" i="17"/>
  <c r="AN24" i="17"/>
  <c r="T3664" i="17"/>
  <c r="O24" i="9" l="1"/>
  <c r="AT24" i="17"/>
  <c r="U69" i="19"/>
  <c r="R88" i="19" s="1"/>
  <c r="H69" i="19"/>
  <c r="H68" i="19" s="1"/>
  <c r="P23" i="9"/>
  <c r="E69" i="19" s="1"/>
  <c r="O51" i="9"/>
  <c r="AU24" i="17"/>
  <c r="U68" i="19"/>
  <c r="R89" i="19"/>
  <c r="I70" i="19"/>
  <c r="G70" i="19"/>
  <c r="AQ13" i="17"/>
  <c r="AQ14" i="17"/>
  <c r="AQ15" i="17"/>
  <c r="AQ16" i="17"/>
  <c r="AQ17" i="17"/>
  <c r="AQ18" i="17"/>
  <c r="AQ19" i="17"/>
  <c r="AQ20" i="17"/>
  <c r="AQ21" i="17"/>
  <c r="AQ22" i="17"/>
  <c r="AQ23" i="17"/>
  <c r="I69" i="19" l="1"/>
  <c r="E88" i="19" s="1"/>
  <c r="D30" i="20" s="1"/>
  <c r="G69" i="19"/>
  <c r="G68" i="19" s="1"/>
  <c r="P51" i="9"/>
  <c r="E74" i="19" s="1"/>
  <c r="H74" i="19"/>
  <c r="H73" i="19" s="1"/>
  <c r="H67" i="19" s="1"/>
  <c r="H76" i="19" s="1"/>
  <c r="U74" i="19"/>
  <c r="O30" i="10"/>
  <c r="Q30" i="10" s="1"/>
  <c r="P24" i="9"/>
  <c r="E70" i="19" s="1"/>
  <c r="E89" i="19"/>
  <c r="D31" i="20" s="1"/>
  <c r="G74" i="19"/>
  <c r="G73" i="19" s="1"/>
  <c r="AL24" i="17"/>
  <c r="AQ12" i="17"/>
  <c r="U73" i="19" l="1"/>
  <c r="U67" i="19" s="1"/>
  <c r="U76" i="19" s="1"/>
  <c r="R91" i="19"/>
  <c r="R87" i="19" s="1"/>
  <c r="R95" i="19" s="1"/>
  <c r="G67" i="19"/>
  <c r="G76" i="19" s="1"/>
  <c r="O55" i="10"/>
  <c r="O54" i="10"/>
  <c r="E67" i="19"/>
  <c r="I74" i="19"/>
  <c r="I68" i="19"/>
  <c r="I73" i="19"/>
  <c r="E91" i="19"/>
  <c r="E29" i="10"/>
  <c r="E31" i="10" s="1"/>
  <c r="F29" i="10"/>
  <c r="F31" i="10" s="1"/>
  <c r="G29" i="10"/>
  <c r="G31" i="10" s="1"/>
  <c r="H29" i="10"/>
  <c r="H31" i="10" s="1"/>
  <c r="I29" i="10"/>
  <c r="I31" i="10" s="1"/>
  <c r="J29" i="10"/>
  <c r="J31" i="10" s="1"/>
  <c r="K29" i="10"/>
  <c r="K31" i="10" s="1"/>
  <c r="L29" i="10"/>
  <c r="L31" i="10" s="1"/>
  <c r="M29" i="10"/>
  <c r="M31" i="10" s="1"/>
  <c r="N29" i="10"/>
  <c r="N31" i="10" s="1"/>
  <c r="O29" i="10"/>
  <c r="O31" i="10" s="1"/>
  <c r="AQ24" i="17"/>
  <c r="I67" i="19" l="1"/>
  <c r="R98" i="19"/>
  <c r="R97" i="19"/>
  <c r="E87" i="19"/>
  <c r="D33" i="20"/>
  <c r="D38" i="20" s="1"/>
  <c r="D29" i="10"/>
  <c r="D31" i="10" s="1"/>
  <c r="I76" i="19" l="1"/>
  <c r="D67" i="19"/>
  <c r="Q29" i="10"/>
  <c r="Q31" i="10" s="1"/>
  <c r="O51" i="10" l="1"/>
  <c r="O52" i="10"/>
  <c r="O58" i="10" l="1"/>
  <c r="O57" i="10"/>
  <c r="E76" i="19"/>
  <c r="G95" i="19"/>
  <c r="E95" i="19" l="1"/>
  <c r="G97" i="19"/>
  <c r="E97" i="19" s="1"/>
  <c r="D12" i="20" s="1"/>
  <c r="F12" i="20" s="1"/>
  <c r="G98" i="19"/>
  <c r="E98" i="19" s="1"/>
  <c r="D15" i="20" s="1"/>
  <c r="E24" i="20"/>
  <c r="E23" i="20"/>
  <c r="E20" i="20"/>
  <c r="J19" i="20"/>
  <c r="E19" i="20"/>
  <c r="E8" i="20"/>
  <c r="E6" i="20"/>
  <c r="E5" i="20"/>
  <c r="E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Nathan Stormzand</author>
  </authors>
  <commentList>
    <comment ref="T10" authorId="0" shapeId="0" xr:uid="{EA5F0523-1B7A-4785-844C-604FC3006BCB}">
      <text>
        <r>
          <rPr>
            <b/>
            <sz val="9"/>
            <color indexed="81"/>
            <rFont val="Tahoma"/>
            <family val="2"/>
          </rPr>
          <t>Nathan Stormzand:</t>
        </r>
        <r>
          <rPr>
            <sz val="9"/>
            <color indexed="81"/>
            <rFont val="Tahoma"/>
            <family val="2"/>
          </rPr>
          <t xml:space="preserve">
If net negative water day, then water is 0.  If net positive water day greater than the cistern volume, then cistern volume (iow cistern full).  If net positive day but less than cistern size, takes net positive net water as new volume.</t>
        </r>
      </text>
    </comment>
    <comment ref="U10" authorId="0" shapeId="0" xr:uid="{B7DF6472-86F4-48D8-8709-51CCB81A3AB1}">
      <text>
        <r>
          <rPr>
            <b/>
            <sz val="9"/>
            <color indexed="81"/>
            <rFont val="Tahoma"/>
            <family val="2"/>
          </rPr>
          <t>Nathan Stormzand:</t>
        </r>
        <r>
          <rPr>
            <sz val="9"/>
            <color indexed="81"/>
            <rFont val="Tahoma"/>
            <family val="2"/>
          </rPr>
          <t xml:space="preserve">
If the demand is greater than the runoff collected plus the preceding water in the cistern, then the water used is the runoff collected and the preceding water in the cistern.  Otherwise, if the supply is greater than demand, the water used is the demand.
</t>
        </r>
      </text>
    </comment>
    <comment ref="V10" authorId="0" shapeId="0" xr:uid="{CD66D9CF-F10A-4201-AD0A-517CC9C09CB0}">
      <text>
        <r>
          <rPr>
            <b/>
            <sz val="9"/>
            <color indexed="81"/>
            <rFont val="Tahoma"/>
            <family val="2"/>
          </rPr>
          <t>Nathan Stormzand:</t>
        </r>
        <r>
          <rPr>
            <sz val="9"/>
            <color indexed="81"/>
            <rFont val="Tahoma"/>
            <family val="2"/>
          </rPr>
          <t xml:space="preserve">
Determines whether day will be net positive or negative.  If more demand than runoff + water in cistern, then net negative. Else, net positive.</t>
        </r>
      </text>
    </comment>
    <comment ref="W10" authorId="0" shapeId="0" xr:uid="{EDDC89FE-432A-4B6F-85CE-8FA84F521094}">
      <text>
        <r>
          <rPr>
            <b/>
            <sz val="9"/>
            <color indexed="81"/>
            <rFont val="Tahoma"/>
            <family val="2"/>
          </rPr>
          <t>Nathan Stormzand:</t>
        </r>
        <r>
          <rPr>
            <sz val="9"/>
            <color indexed="81"/>
            <rFont val="Tahoma"/>
            <family val="2"/>
          </rPr>
          <t xml:space="preserve">
If net negative water day, then water is 0.  If net positive water day greater than the cistern volume, then cistern volume (iow cistern full).  If net positive day but less than cistern size, takes net positive net water as new volume.</t>
        </r>
      </text>
    </comment>
    <comment ref="X10" authorId="0" shapeId="0" xr:uid="{C4DBDDAD-93A0-4221-8055-CEF8203326A4}">
      <text>
        <r>
          <rPr>
            <b/>
            <sz val="9"/>
            <color indexed="81"/>
            <rFont val="Tahoma"/>
            <family val="2"/>
          </rPr>
          <t>Nathan Stormzand:</t>
        </r>
        <r>
          <rPr>
            <sz val="9"/>
            <color indexed="81"/>
            <rFont val="Tahoma"/>
            <family val="2"/>
          </rPr>
          <t xml:space="preserve">
If the demand is greater than the runoff collected plus the preceding water in the cistern, then the water used is the runoff collected and the preceding water in the cistern.  Otherwise, if the supply is greater than demand, the water used is the demand.
</t>
        </r>
      </text>
    </comment>
    <comment ref="Y10" authorId="0" shapeId="0" xr:uid="{2903D994-B5A6-41AF-92DC-B3BF571CA367}">
      <text>
        <r>
          <rPr>
            <b/>
            <sz val="9"/>
            <color indexed="81"/>
            <rFont val="Tahoma"/>
            <family val="2"/>
          </rPr>
          <t>Nathan Stormzand:</t>
        </r>
        <r>
          <rPr>
            <sz val="9"/>
            <color indexed="81"/>
            <rFont val="Tahoma"/>
            <family val="2"/>
          </rPr>
          <t xml:space="preserve">
Determines whether day will be net positive or negative.  If more demand than runoff + water in cistern, then net negative. Else, net positive.</t>
        </r>
      </text>
    </comment>
    <comment ref="Z10" authorId="0" shapeId="0" xr:uid="{F6A0705A-B6B5-4924-AE24-D1858DAE594F}">
      <text>
        <r>
          <rPr>
            <b/>
            <sz val="9"/>
            <color indexed="81"/>
            <rFont val="Tahoma"/>
            <family val="2"/>
          </rPr>
          <t>Nathan Stormzand:</t>
        </r>
        <r>
          <rPr>
            <sz val="9"/>
            <color indexed="81"/>
            <rFont val="Tahoma"/>
            <family val="2"/>
          </rPr>
          <t xml:space="preserve">
If net negative water day, then water is 0.  If net positive water day greater than the cistern volume, then cistern volume (iow cistern full).  If net positive day but less than cistern size, takes net positive net water as new volume.</t>
        </r>
      </text>
    </comment>
    <comment ref="AA10" authorId="0" shapeId="0" xr:uid="{B44A2A03-1C72-411B-B08B-DE0338BD1E28}">
      <text>
        <r>
          <rPr>
            <b/>
            <sz val="9"/>
            <color indexed="81"/>
            <rFont val="Tahoma"/>
            <family val="2"/>
          </rPr>
          <t>Nathan Stormzand:</t>
        </r>
        <r>
          <rPr>
            <sz val="9"/>
            <color indexed="81"/>
            <rFont val="Tahoma"/>
            <family val="2"/>
          </rPr>
          <t xml:space="preserve">
If the demand is greater than the runoff collected plus the preceding water in the cistern, then the water used is the runoff collected and the preceding water in the cistern.  Otherwise, if the supply is greater than demand, the water used is the demand.
</t>
        </r>
      </text>
    </comment>
    <comment ref="AB10" authorId="0" shapeId="0" xr:uid="{E565C0AB-C4C2-4CEE-B9D4-D7D3B9DAD724}">
      <text>
        <r>
          <rPr>
            <b/>
            <sz val="9"/>
            <color indexed="81"/>
            <rFont val="Tahoma"/>
            <family val="2"/>
          </rPr>
          <t>Nathan Stormzand:</t>
        </r>
        <r>
          <rPr>
            <sz val="9"/>
            <color indexed="81"/>
            <rFont val="Tahoma"/>
            <family val="2"/>
          </rPr>
          <t xml:space="preserve">
Determines whether day will be net positive or negative.  If more demand than runoff + water in cistern, then net negative. Else, net positive.</t>
        </r>
      </text>
    </comment>
    <comment ref="AC10" authorId="0" shapeId="0" xr:uid="{CDC8F82E-12B1-4B49-9EFB-7FCED83AD2E5}">
      <text>
        <r>
          <rPr>
            <b/>
            <sz val="9"/>
            <color indexed="81"/>
            <rFont val="Tahoma"/>
            <family val="2"/>
          </rPr>
          <t>Nathan Stormzand:</t>
        </r>
        <r>
          <rPr>
            <sz val="9"/>
            <color indexed="81"/>
            <rFont val="Tahoma"/>
            <family val="2"/>
          </rPr>
          <t xml:space="preserve">
If net negative water day, then water is 0.  If net positive water day greater than the cistern volume, then cistern volume (iow cistern full).  If net positive day but less than cistern size, takes net positive net water as new volume.</t>
        </r>
      </text>
    </comment>
    <comment ref="AD10" authorId="0" shapeId="0" xr:uid="{DD5415A7-4261-4F8C-AD36-12C6C3C52B9E}">
      <text>
        <r>
          <rPr>
            <b/>
            <sz val="9"/>
            <color indexed="81"/>
            <rFont val="Tahoma"/>
            <family val="2"/>
          </rPr>
          <t>Nathan Stormzand:</t>
        </r>
        <r>
          <rPr>
            <sz val="9"/>
            <color indexed="81"/>
            <rFont val="Tahoma"/>
            <family val="2"/>
          </rPr>
          <t xml:space="preserve">
If the demand is greater than the runoff collected plus the preceding water in the cistern, then the water used is the runoff collected and the preceding water in the cistern.  Otherwise, if the supply is greater than demand, the water used is the demand.
</t>
        </r>
      </text>
    </comment>
    <comment ref="AE10" authorId="0" shapeId="0" xr:uid="{F4BC9E85-BA5B-439C-8596-08597F75C240}">
      <text>
        <r>
          <rPr>
            <b/>
            <sz val="9"/>
            <color indexed="81"/>
            <rFont val="Tahoma"/>
            <family val="2"/>
          </rPr>
          <t>Nathan Stormzand:</t>
        </r>
        <r>
          <rPr>
            <sz val="9"/>
            <color indexed="81"/>
            <rFont val="Tahoma"/>
            <family val="2"/>
          </rPr>
          <t xml:space="preserve">
Determines whether day will be net positive or negative.  If more demand than runoff + water in cistern, then net negative. Else, net positive.</t>
        </r>
      </text>
    </comment>
    <comment ref="AF10" authorId="0" shapeId="0" xr:uid="{F220965A-41E6-45AF-9152-7996C301D2A8}">
      <text>
        <r>
          <rPr>
            <b/>
            <sz val="9"/>
            <color indexed="81"/>
            <rFont val="Tahoma"/>
            <family val="2"/>
          </rPr>
          <t>Nathan Stormzand:</t>
        </r>
        <r>
          <rPr>
            <sz val="9"/>
            <color indexed="81"/>
            <rFont val="Tahoma"/>
            <family val="2"/>
          </rPr>
          <t xml:space="preserve">
If net negative water day, then water is 0.  If net positive water day greater than the cistern volume, then cistern volume (iow cistern full).  If net positive day but less than cistern size, takes net positive net water as new volume.</t>
        </r>
      </text>
    </comment>
    <comment ref="AG10" authorId="0" shapeId="0" xr:uid="{6D985C6F-1EA2-4362-A0FD-4FEB08EC95AB}">
      <text>
        <r>
          <rPr>
            <b/>
            <sz val="9"/>
            <color indexed="81"/>
            <rFont val="Tahoma"/>
            <family val="2"/>
          </rPr>
          <t>Nathan Stormzand:</t>
        </r>
        <r>
          <rPr>
            <sz val="9"/>
            <color indexed="81"/>
            <rFont val="Tahoma"/>
            <family val="2"/>
          </rPr>
          <t xml:space="preserve">
If the demand is greater than the runoff collected plus the preceding water in the cistern, then the water used is the runoff collected and the preceding water in the cistern.  Otherwise, if the supply is greater than demand, the water used is the demand.
</t>
        </r>
      </text>
    </comment>
    <comment ref="AH10" authorId="0" shapeId="0" xr:uid="{D1CBC1C5-884A-427D-9BC6-91C34509AFA1}">
      <text>
        <r>
          <rPr>
            <b/>
            <sz val="9"/>
            <color indexed="81"/>
            <rFont val="Tahoma"/>
            <family val="2"/>
          </rPr>
          <t>Nathan Stormzand:</t>
        </r>
        <r>
          <rPr>
            <sz val="9"/>
            <color indexed="81"/>
            <rFont val="Tahoma"/>
            <family val="2"/>
          </rPr>
          <t xml:space="preserve">
Determines whether day will be net positive or negative.  If more demand than runoff + water in cistern, then net negative. Else, net positive.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<sst xmlns="http://schemas.openxmlformats.org/spreadsheetml/2006/main" count="5462" uniqueCount="777">
  <si>
    <t>Project Information</t>
  </si>
  <si>
    <t>Project Name</t>
  </si>
  <si>
    <t>Project Address</t>
  </si>
  <si>
    <t>Project Date</t>
  </si>
  <si>
    <t>Hospital</t>
  </si>
  <si>
    <t>Office</t>
  </si>
  <si>
    <t>Toilet</t>
  </si>
  <si>
    <t>Dishwasher</t>
  </si>
  <si>
    <t>Retail</t>
  </si>
  <si>
    <t>Description of Use</t>
  </si>
  <si>
    <t>Gross Floor Area (Square Feet)</t>
  </si>
  <si>
    <t>Employees</t>
  </si>
  <si>
    <t>Total</t>
  </si>
  <si>
    <t>Number of Dwelling Units</t>
  </si>
  <si>
    <t>Visitors</t>
  </si>
  <si>
    <t>Residential</t>
  </si>
  <si>
    <t>gallons per flush</t>
  </si>
  <si>
    <t>gallons per minute</t>
  </si>
  <si>
    <t>gallons per load</t>
  </si>
  <si>
    <t>flushes</t>
  </si>
  <si>
    <t>Month</t>
  </si>
  <si>
    <t>January</t>
  </si>
  <si>
    <t>February</t>
  </si>
  <si>
    <t>March</t>
  </si>
  <si>
    <t>April</t>
  </si>
  <si>
    <t>May</t>
  </si>
  <si>
    <t>June</t>
  </si>
  <si>
    <t>July</t>
  </si>
  <si>
    <t>August</t>
  </si>
  <si>
    <t>September</t>
  </si>
  <si>
    <t>October</t>
  </si>
  <si>
    <t>November</t>
  </si>
  <si>
    <t>December</t>
  </si>
  <si>
    <t>Total Annual Graywater Supply (gpy)</t>
  </si>
  <si>
    <t>N/A</t>
  </si>
  <si>
    <t>Fixture Type</t>
  </si>
  <si>
    <t xml:space="preserve">Showerhead </t>
  </si>
  <si>
    <t xml:space="preserve">Bathroom Faucet </t>
  </si>
  <si>
    <t xml:space="preserve">Kitchen Faucet </t>
  </si>
  <si>
    <t>Commercial</t>
  </si>
  <si>
    <t>Number of Building Occupants</t>
  </si>
  <si>
    <t>Annual</t>
  </si>
  <si>
    <t>DEMANDS</t>
  </si>
  <si>
    <t>SUPPLIES</t>
  </si>
  <si>
    <t>https://www.energy.gov/eere/femp/best-management-practice-10-cooling-tower-management</t>
  </si>
  <si>
    <t>Graywater (gallons)</t>
  </si>
  <si>
    <t>Condensate water (gallons)</t>
  </si>
  <si>
    <t>Rainwater (gallons)</t>
  </si>
  <si>
    <t>Stormwater (gallons)</t>
  </si>
  <si>
    <t>Yes</t>
  </si>
  <si>
    <t>No</t>
  </si>
  <si>
    <t>Number of Beds</t>
  </si>
  <si>
    <t>--</t>
  </si>
  <si>
    <t>Eating &amp; Drinking</t>
  </si>
  <si>
    <t>Number of Seats</t>
  </si>
  <si>
    <t>Medical Office</t>
  </si>
  <si>
    <t>Grocery Store</t>
  </si>
  <si>
    <t>Assisted Living</t>
  </si>
  <si>
    <t>Warehousing/Storage</t>
  </si>
  <si>
    <t>Lodging</t>
  </si>
  <si>
    <t>Number of Rooms</t>
  </si>
  <si>
    <t>Education</t>
  </si>
  <si>
    <t>Manufacturing/Light Industrial</t>
  </si>
  <si>
    <t>Places of Assembly</t>
  </si>
  <si>
    <t>Auto Service</t>
  </si>
  <si>
    <t>Laundry &amp; Sanitation</t>
  </si>
  <si>
    <t>Car Wash</t>
  </si>
  <si>
    <t>Other</t>
  </si>
  <si>
    <t>Residents</t>
  </si>
  <si>
    <t>Customers</t>
  </si>
  <si>
    <t>Urinal</t>
  </si>
  <si>
    <t>Students</t>
  </si>
  <si>
    <t>Patients/Guests</t>
  </si>
  <si>
    <t>RESIDENT WATER USE</t>
  </si>
  <si>
    <t>minutes per shower</t>
  </si>
  <si>
    <t>Bathroom Faucet</t>
  </si>
  <si>
    <t>uses</t>
  </si>
  <si>
    <t>minutes per use</t>
  </si>
  <si>
    <t>Clothes Washer</t>
  </si>
  <si>
    <t>gallons per cubic foot</t>
  </si>
  <si>
    <t>loads per day</t>
  </si>
  <si>
    <t>1 flush per use</t>
  </si>
  <si>
    <t>load per use</t>
  </si>
  <si>
    <t>Toilet (Male)</t>
  </si>
  <si>
    <t>flush</t>
  </si>
  <si>
    <t>Toilet (Female)</t>
  </si>
  <si>
    <t>End Use</t>
  </si>
  <si>
    <t>Fixture Performance</t>
  </si>
  <si>
    <t>Fixture Usage Rate</t>
  </si>
  <si>
    <t>Utilization Rate</t>
  </si>
  <si>
    <t>Source(s):</t>
  </si>
  <si>
    <t>Patient/Guest Laundry</t>
  </si>
  <si>
    <t>gallons per lb</t>
  </si>
  <si>
    <t>patients/guests per day</t>
  </si>
  <si>
    <t>http://www.allianceforwaterefficiency.org/hotels_and_motels.aspx</t>
  </si>
  <si>
    <t>http://www.allianceforwaterefficiency.org/commercial_laundry.aspx</t>
  </si>
  <si>
    <t>Commercial Dishwasher</t>
  </si>
  <si>
    <t>gallons per rack</t>
  </si>
  <si>
    <t>meals per day</t>
  </si>
  <si>
    <t>racks per meal</t>
  </si>
  <si>
    <t>http://pacinst.org/wp-content/uploads/2013/02/appendix_e3.pdf`</t>
  </si>
  <si>
    <t>https://www.austintexas.gov/sites/default/files/files/Water/Conservation/commercialrestaurantweb.pdf</t>
  </si>
  <si>
    <t>Commercial Laundry</t>
  </si>
  <si>
    <t>Kitchen Faucet</t>
  </si>
  <si>
    <t>Volume of Water Use (gallons)</t>
  </si>
  <si>
    <t>Mixed Use</t>
  </si>
  <si>
    <t>Water Balance Calculator</t>
  </si>
  <si>
    <t>COLOR CODING KEY:</t>
  </si>
  <si>
    <t>User Input Value</t>
  </si>
  <si>
    <t>Default Value</t>
  </si>
  <si>
    <t>Impervious Cover (%)</t>
  </si>
  <si>
    <t>baths</t>
  </si>
  <si>
    <t>showers</t>
  </si>
  <si>
    <t>gallons per bath</t>
  </si>
  <si>
    <t>bath per use</t>
  </si>
  <si>
    <t xml:space="preserve">Bath </t>
  </si>
  <si>
    <t>This calculator is intended for the following types of developments:</t>
  </si>
  <si>
    <t xml:space="preserve">• Multi-family residential (e.g. buildings containing 3 or more dwelling units)
• Commercial (e.g. office, hotel, retail, industrial, etc.)
• Mixed Use (e.g. a mix of residential and commercial uses within the same development)
</t>
  </si>
  <si>
    <t xml:space="preserve">• Total potential potable water demands (e.g. faucets, baths/showers, dishwashers)
• Total potential non-potable water demands (e.g. toilets/urinals, clothes washers, industrial process water)
• Total potential onsite non-potable water supplies (e.g. rainwater, stormwater, graywater, blackwater, condensate water and industrial process water)
</t>
  </si>
  <si>
    <t xml:space="preserve">The water balance calculator is intended to help generate initial estimates. Users should verify the assumptions provided when generating specific project demands and update assumptions as appropriate.
</t>
  </si>
  <si>
    <t>The calculator will be updated periodically as more user feedback is collected.  Users may make adjustments to the calculator as appropriate to more accurately reflect onsite demands and supplies for building types that are not shown in the calculator or for building types that are shown but do not represent expected building demands and supplies. Users are encouraged to document and share these changes with Austin Water both to ensure transparency in calculations as well as to help inform future calculator updates.</t>
  </si>
  <si>
    <t>Description</t>
  </si>
  <si>
    <t>Enter project site plan information</t>
  </si>
  <si>
    <t>Calculate indoor water demands from fixtures</t>
  </si>
  <si>
    <t>Calculate outdoor water demands for landscaping and amenities</t>
  </si>
  <si>
    <t>Calculate graywater, blackwater and condensate supplies</t>
  </si>
  <si>
    <t>Calculate rainwater and stormwater supplies</t>
  </si>
  <si>
    <t>User Actions</t>
  </si>
  <si>
    <t>Enter site plan information, building space areas, days of operation and occupancy rates</t>
  </si>
  <si>
    <t>Austin Water has developed this tool to help estimate a development project's specific water demands and supplies including:</t>
  </si>
  <si>
    <t>The cell colors to the left guide the user through the workbook steps. This color coding key is provided at the top of each workbook step for reference.</t>
  </si>
  <si>
    <t>&lt;&lt;&lt;</t>
  </si>
  <si>
    <t>2. The level of detail required for building information inputs into the calculator assumes that the project is at a schematic or design development phase.</t>
  </si>
  <si>
    <t>1. It is assumed that the main users of this calculator will be designated project team members (e.g. project engineer or manager) and Austin Water review staff; all users and reviewers need access to Microsoft Excel 2007 or later and basic proficiency in Excel.</t>
  </si>
  <si>
    <t>3. The estimated level of effort for a user to enter information in this calculator is approximately 0.5-1 hour, depending on the complexity of the project. Note that this estimate does not include the time taken to consolidate relevant building information, or conduct external analysis of other specified demands or supplies not included in the default calculations provided in the calculator.</t>
  </si>
  <si>
    <t>Industrial Process Water</t>
  </si>
  <si>
    <t>Medical Equipment Process Water</t>
  </si>
  <si>
    <t>uses per day</t>
  </si>
  <si>
    <t xml:space="preserve">Daily Building Usage </t>
  </si>
  <si>
    <t>gallons per wash</t>
  </si>
  <si>
    <t>-</t>
  </si>
  <si>
    <t>washes per day</t>
  </si>
  <si>
    <t>INTERNAL WATER RECYCLING</t>
  </si>
  <si>
    <t>Industrial Water Recycling</t>
  </si>
  <si>
    <t>Car Wash Water Recycling</t>
  </si>
  <si>
    <t>Daily Water Recycled</t>
  </si>
  <si>
    <t>= SUM(Daily Building Usage) - SUM(Daily Water Recycled)</t>
  </si>
  <si>
    <t>= SUM(Annual Building Usage) - SUM(Annual Water Recycled)</t>
  </si>
  <si>
    <t>= SUM(Non-Potable Building Usage) - SUM(Non-Potable Water Recycled)</t>
  </si>
  <si>
    <t>Annual Water Recycled
(gallons per year)</t>
  </si>
  <si>
    <t>Non-Potable Water Recycled 
(gallons per year)</t>
  </si>
  <si>
    <t>Annual Building Usage 
(gallons per year)</t>
  </si>
  <si>
    <t>Non-Potable Building Usage 
(gallons per year)</t>
  </si>
  <si>
    <t>Daily Building Usage
(gallons per day)</t>
  </si>
  <si>
    <t>Annual Building Usage
(gallons per year)</t>
  </si>
  <si>
    <t>Non-Potable Building Usage
(gallons per year)</t>
  </si>
  <si>
    <t>AW Car Wash Efficiency Inspection Sheets</t>
  </si>
  <si>
    <t>Indoor</t>
  </si>
  <si>
    <t>Outdoor</t>
  </si>
  <si>
    <t>Indoor &amp; Outdoor</t>
  </si>
  <si>
    <t>Condensate production (gallons/ton)</t>
  </si>
  <si>
    <t>cubic feet of capacity per load</t>
  </si>
  <si>
    <t>Estimated project completion date (ready for occupancy)</t>
  </si>
  <si>
    <t>Project Type</t>
  </si>
  <si>
    <t>Impervious Surfaces</t>
  </si>
  <si>
    <t xml:space="preserve">Total Number of Bedrooms </t>
  </si>
  <si>
    <t>Equivalent Occupied Days per Year</t>
  </si>
  <si>
    <t>Equivalent Occupants</t>
  </si>
  <si>
    <t>% Female Occupancy (To Separate Toilet &amp; Urinal Use)</t>
  </si>
  <si>
    <t>https://www.allianceforwaterefficiency.org/resources/topic/commercial-dishwashers</t>
  </si>
  <si>
    <t xml:space="preserve">Gross Floor Area is the total enclosed area of all floors in a building measured to the outside surface of the exterior walls (excludes loading docks, porches, stoops, basements, attics, stories below grade plane, parking facilities, driveways). </t>
  </si>
  <si>
    <t>Project Specifics</t>
  </si>
  <si>
    <t>Site Area</t>
  </si>
  <si>
    <t>Building Specifics</t>
  </si>
  <si>
    <t>Number of Buildings in Project</t>
  </si>
  <si>
    <t>Maximum Number of Building Stories</t>
  </si>
  <si>
    <t>Clubhouse</t>
  </si>
  <si>
    <t>Multi-family Housing</t>
  </si>
  <si>
    <t>Senior/Independent Living</t>
  </si>
  <si>
    <t>Maintenance Facility</t>
  </si>
  <si>
    <t>COMMERCIAL AREA INFORMATION</t>
  </si>
  <si>
    <t>RESIDENTIAL AREA INFORMATION</t>
  </si>
  <si>
    <t>Irrigated Landscape Areas</t>
  </si>
  <si>
    <t>Type of Use</t>
  </si>
  <si>
    <t>Hotel/Motel</t>
  </si>
  <si>
    <t>Resort/Large Convention Hotel</t>
  </si>
  <si>
    <t>Office Building</t>
  </si>
  <si>
    <t>Office Complex</t>
  </si>
  <si>
    <t>Hospital with Beds</t>
  </si>
  <si>
    <t>Shopping Center/Mall</t>
  </si>
  <si>
    <t>Convenience Store</t>
  </si>
  <si>
    <t>Full Service Restaurant</t>
  </si>
  <si>
    <t>Fast Food</t>
  </si>
  <si>
    <t>Bakery or Cafeteria</t>
  </si>
  <si>
    <t>Medical Center</t>
  </si>
  <si>
    <t>Doctor Offices</t>
  </si>
  <si>
    <t>Labs</t>
  </si>
  <si>
    <t>Long-term Nursing Home</t>
  </si>
  <si>
    <t>Warehousing Cold Storage</t>
  </si>
  <si>
    <t>Other Warehouses</t>
  </si>
  <si>
    <t>Pre-school or Daycare</t>
  </si>
  <si>
    <t>Primary or Secondary School</t>
  </si>
  <si>
    <t>University/College Campus</t>
  </si>
  <si>
    <t>Heavy Industry</t>
  </si>
  <si>
    <t>Light Industry</t>
  </si>
  <si>
    <t>Food &amp; Beverage Processing</t>
  </si>
  <si>
    <t>Other Manufacturing</t>
  </si>
  <si>
    <t>Religious Building</t>
  </si>
  <si>
    <t>Theater</t>
  </si>
  <si>
    <t>Auto Service Garage</t>
  </si>
  <si>
    <t>Beauty Shop</t>
  </si>
  <si>
    <t>Health Spa</t>
  </si>
  <si>
    <t>Fitness</t>
  </si>
  <si>
    <t>Laundromat</t>
  </si>
  <si>
    <t>Commercial/Industrial Laundry</t>
  </si>
  <si>
    <t>Automatic Car Wash</t>
  </si>
  <si>
    <t>Manual Car Wash</t>
  </si>
  <si>
    <t xml:space="preserve">Personal Services </t>
  </si>
  <si>
    <t>Retail Shop</t>
  </si>
  <si>
    <t>Server Facility/Data Center</t>
  </si>
  <si>
    <t>Retirement Home</t>
  </si>
  <si>
    <t>Appliance Information</t>
  </si>
  <si>
    <t>Amenity Information</t>
  </si>
  <si>
    <t>Store with Food Preparation</t>
  </si>
  <si>
    <t>Store without Food Preparation</t>
  </si>
  <si>
    <t>Does the Project Have a Pool or Spa?</t>
  </si>
  <si>
    <t>Does the Project Have a Cooling Tower?</t>
  </si>
  <si>
    <t>Water Features</t>
  </si>
  <si>
    <t>Manual Override Value</t>
  </si>
  <si>
    <t>Derived from User Input</t>
  </si>
  <si>
    <t>Additional Occupancy Information</t>
  </si>
  <si>
    <t>Number</t>
  </si>
  <si>
    <t>RESIDENTIAL WATER DEMAND</t>
  </si>
  <si>
    <t>COMMERCIAL WATER DEMAND</t>
  </si>
  <si>
    <t>Dormitories</t>
  </si>
  <si>
    <t>EMPLOYEE WATER USE (ALL COMMERCIAL USES)</t>
  </si>
  <si>
    <t>STUDENT WATER USE (EDUCATIONAL)</t>
  </si>
  <si>
    <t>PATIENT/GUEST WATER USE (HOSPITAL, ASSISTED LIVING, LODGING)</t>
  </si>
  <si>
    <t>COMMERCIAL KITCHEN EQUIPMENT</t>
  </si>
  <si>
    <t>Water Balance</t>
  </si>
  <si>
    <t>Access to Reclaimed Water</t>
  </si>
  <si>
    <t>ONSITE LAUNDRY</t>
  </si>
  <si>
    <t>OTHER USER DEFINED WATER DEMANDS</t>
  </si>
  <si>
    <t>Ice Machine</t>
  </si>
  <si>
    <t>Food Steamer</t>
  </si>
  <si>
    <t>Combination Oven</t>
  </si>
  <si>
    <t>gallons per use</t>
  </si>
  <si>
    <t>gallons per hour</t>
  </si>
  <si>
    <t>hours per day</t>
  </si>
  <si>
    <t>Kitchen Faucet (Eating &amp; Drinking)</t>
  </si>
  <si>
    <t>lbs of ice per meal</t>
  </si>
  <si>
    <t>gallons per pound of ice</t>
  </si>
  <si>
    <t>VISITOR WATER USE (OFFICE, EATING &amp; DRINKING, MEDICAL OFFICE, PLACES OF ASSEMBLY, AUTO SERVICE, LAUNDRY &amp; SANITATION, OTHER)</t>
  </si>
  <si>
    <t xml:space="preserve">CUSTOMER WATER USE (RETAIL, GROCERY STORE, WAREHOUSING/STORAGE, MANUFACTURING/LIGHT INDUSTRIAL, PERSONAL SERVICES, CAR WASH) </t>
  </si>
  <si>
    <t>Equivalent Total</t>
  </si>
  <si>
    <t>Auto and Manual Car Wash</t>
  </si>
  <si>
    <t>Pre-rinse Spray Valve</t>
  </si>
  <si>
    <t>Number of Washers</t>
  </si>
  <si>
    <t>Type of Facility</t>
  </si>
  <si>
    <t>Conveyor</t>
  </si>
  <si>
    <t>In-Bay</t>
  </si>
  <si>
    <t>Large Vehicle</t>
  </si>
  <si>
    <t>Distance to a Reclaimed Water Main</t>
  </si>
  <si>
    <t>&gt;500 feet</t>
  </si>
  <si>
    <t>Austin Energy Green Building Project</t>
  </si>
  <si>
    <t>&lt;/= 250 feet</t>
  </si>
  <si>
    <t>&lt;/= 500 feet</t>
  </si>
  <si>
    <t>Family/Individual Housing</t>
  </si>
  <si>
    <t>Manual Override Values&gt;&gt;&gt;</t>
  </si>
  <si>
    <t xml:space="preserve">Capacity of the evaporative cooling system in tons: </t>
  </si>
  <si>
    <t>Total surface area of the pools/spas in square feet:</t>
  </si>
  <si>
    <t>Total surface area of the water features in square feet:</t>
  </si>
  <si>
    <t>Total volume of the pools/spas in gallons:</t>
  </si>
  <si>
    <t>Total volume of the water features in gallons:</t>
  </si>
  <si>
    <t xml:space="preserve"> Total Irrigated Landscaped Area</t>
  </si>
  <si>
    <t>Definitions</t>
  </si>
  <si>
    <r>
      <rPr>
        <b/>
        <sz val="11"/>
        <color theme="1"/>
        <rFont val="Calibri"/>
        <family val="2"/>
      </rPr>
      <t>·</t>
    </r>
    <r>
      <rPr>
        <b/>
        <sz val="11"/>
        <color theme="1"/>
        <rFont val="Calibri"/>
        <family val="2"/>
        <scheme val="minor"/>
      </rPr>
      <t>Average Reference Evapotranspiration (ETo)</t>
    </r>
    <r>
      <rPr>
        <sz val="11"/>
        <color theme="1"/>
        <rFont val="Calibri"/>
        <family val="2"/>
        <scheme val="minor"/>
      </rPr>
      <t xml:space="preserve"> is an estimate of the water requirement of a reference plant type where it is grown under reference conditions.</t>
    </r>
  </si>
  <si>
    <r>
      <rPr>
        <b/>
        <sz val="11"/>
        <color theme="1"/>
        <rFont val="Calibri"/>
        <family val="2"/>
      </rPr>
      <t>·</t>
    </r>
    <r>
      <rPr>
        <b/>
        <sz val="11"/>
        <color theme="1"/>
        <rFont val="Calibri"/>
        <family val="2"/>
        <scheme val="minor"/>
      </rPr>
      <t xml:space="preserve">Quality Factors (QF) </t>
    </r>
    <r>
      <rPr>
        <sz val="11"/>
        <color theme="1"/>
        <rFont val="Calibri"/>
        <family val="2"/>
        <scheme val="minor"/>
      </rPr>
      <t xml:space="preserve">indicate the level of performance and appearance of the plant and can be used to adjust the </t>
    </r>
    <r>
      <rPr>
        <b/>
        <sz val="11"/>
        <color theme="1"/>
        <rFont val="Calibri"/>
        <family val="2"/>
        <scheme val="minor"/>
      </rPr>
      <t>Crop Coefficient (Kc)</t>
    </r>
    <r>
      <rPr>
        <sz val="11"/>
        <color theme="1"/>
        <rFont val="Calibri"/>
        <family val="2"/>
        <scheme val="minor"/>
      </rPr>
      <t xml:space="preserve">. </t>
    </r>
    <r>
      <rPr>
        <b/>
        <sz val="11"/>
        <color theme="1"/>
        <rFont val="Calibri"/>
        <family val="2"/>
        <scheme val="minor"/>
      </rPr>
      <t xml:space="preserve">QF </t>
    </r>
    <r>
      <rPr>
        <sz val="11"/>
        <color theme="1"/>
        <rFont val="Calibri"/>
        <family val="2"/>
        <scheme val="minor"/>
      </rPr>
      <t>is a dimensionless number ranging from 0.4 to 1.0 with 0.4 indicating minimal performance and 1.0 indicating maximum performance.</t>
    </r>
  </si>
  <si>
    <r>
      <rPr>
        <b/>
        <sz val="11"/>
        <color theme="1"/>
        <rFont val="Calibri"/>
        <family val="2"/>
      </rPr>
      <t>·</t>
    </r>
    <r>
      <rPr>
        <b/>
        <sz val="11"/>
        <color theme="1"/>
        <rFont val="Calibri"/>
        <family val="2"/>
        <scheme val="minor"/>
      </rPr>
      <t>Landscaped Area (LA)</t>
    </r>
    <r>
      <rPr>
        <sz val="11"/>
        <color theme="1"/>
        <rFont val="Calibri"/>
        <family val="2"/>
        <scheme val="minor"/>
      </rPr>
      <t xml:space="preserve"> is the area of plants and vegetation with a dedicated irrigation system installed for watering.</t>
    </r>
  </si>
  <si>
    <t>Net Evaporation (inches)</t>
  </si>
  <si>
    <t>&lt;&lt;&lt;One ton of cooling per 400 square feet of conditioned area is typical for commercial buildings, but the user may enter actual cooling capacity if known</t>
  </si>
  <si>
    <t>Total Indoor Supply (gpy)</t>
  </si>
  <si>
    <t>% Graywater Supply Available</t>
  </si>
  <si>
    <t xml:space="preserve"> Graywater Available for Reuse (gpy)</t>
  </si>
  <si>
    <t>RESIDENTIAL WATER SUPPLY</t>
  </si>
  <si>
    <t>Graywater Supplies</t>
  </si>
  <si>
    <t>COMMERCIAL WATER SUPPLY</t>
  </si>
  <si>
    <t>Volume of Backwash (gallons)</t>
  </si>
  <si>
    <t>Water Loss from Evaporation + Initial Fill and Refill (Once Every Year) = (Total Surface Area, sq. ft.) x (Net Evaporation, ft./month) x (7.48 gallons/cu. ft.) + (Total Volume, gallons)/(12 months per year)</t>
  </si>
  <si>
    <t>Water Loss from Evaporation + Initial Fill and Refill (Once Every Year) = (Total Surface Area, sq. ft.) x (0.36 ft./month) x (7.48 gallons/cu. ft.) + (Total Volume, gallons)/(12 months per year)</t>
  </si>
  <si>
    <t>Pool Filter Backwash Volume = (15 gallons per minute / sq. ft. of filter area) x (6 sq. ft. of filter area) x (5 minute flush per week) x (52 weeks per year)/(12 months per year)</t>
  </si>
  <si>
    <t>Monthly Blowdown Supply (gallons)</t>
  </si>
  <si>
    <t>Monthly Makeup Volume (gallons)</t>
  </si>
  <si>
    <t xml:space="preserve">Capacity of the HV/AC system in tons: </t>
  </si>
  <si>
    <t>Enter Monthly Values (gallons)&gt;&gt;&gt;</t>
  </si>
  <si>
    <t>Project Water Demands</t>
  </si>
  <si>
    <t>Project Water Supplies</t>
  </si>
  <si>
    <t>Summary of Indoor Fixture Water Demands</t>
  </si>
  <si>
    <t>Graywater &amp; Blackwater Supplies</t>
  </si>
  <si>
    <t>Other Non-potable Fixture Use</t>
  </si>
  <si>
    <t>Other Potable Fixture Use</t>
  </si>
  <si>
    <t>% Graywater &amp; Blackwater Supply Available</t>
  </si>
  <si>
    <t xml:space="preserve"> Graywater &amp; Blackwater Available for Reuse (gpy)</t>
  </si>
  <si>
    <t>Total Annual Graywater &amp; Blackwater Supply (gpy)</t>
  </si>
  <si>
    <t>Annual Cooling Tower Blowdown (gallons per year)</t>
  </si>
  <si>
    <t>= SUM(Total Indoor Supply)</t>
  </si>
  <si>
    <t>=Annual Cooling Tower Blowdown from Below</t>
  </si>
  <si>
    <t>Annual Building Supply                (gallons per year)</t>
  </si>
  <si>
    <t>Annual Graywater Supply         (gallons per year)</t>
  </si>
  <si>
    <t>=SUM(Annual Graywater Supply)</t>
  </si>
  <si>
    <t xml:space="preserve">= SUM(Graywater Available for Reuse) </t>
  </si>
  <si>
    <t>Summary of Graywater Supplies</t>
  </si>
  <si>
    <t>Summary of Graywater and Blackwater Supplies</t>
  </si>
  <si>
    <t>Summary of Indoor Pools/Spas and Decorative Water Features</t>
  </si>
  <si>
    <t>Annual Potable Usage 
(gallons per year)</t>
  </si>
  <si>
    <t>= Pool/Spa Demand + Water Feature Demand + Filter Backwash Demand</t>
  </si>
  <si>
    <t>= Pool/Spa Demand +  Filter Backwash Demand</t>
  </si>
  <si>
    <t>= Water Feature Demand</t>
  </si>
  <si>
    <t>Summary of Outdoor Pools/Spas and Decorative Water Features</t>
  </si>
  <si>
    <t>Annual Usage            (gallons per year)</t>
  </si>
  <si>
    <t>HVAC/COOLING</t>
  </si>
  <si>
    <t>Landscape Irrigation</t>
  </si>
  <si>
    <t xml:space="preserve"> </t>
  </si>
  <si>
    <t>IRRIGATION DEMANDS</t>
  </si>
  <si>
    <t>Summary of Cooling Tower Demands</t>
  </si>
  <si>
    <t>= Annual Cooling Tower Makeup Water</t>
  </si>
  <si>
    <t>= No Potable Demand</t>
  </si>
  <si>
    <t>Comparison of Irrigation Demand Estimates:</t>
  </si>
  <si>
    <t>Summary of Irrigation Demands</t>
  </si>
  <si>
    <t>Annual Usage                             (gallons per year)</t>
  </si>
  <si>
    <t>Annual Usage                              (gallons per year)</t>
  </si>
  <si>
    <t>Non-Potable Usage 
(gallons per year)</t>
  </si>
  <si>
    <t>= Annual Irrigation Demand</t>
  </si>
  <si>
    <t>= AW Typical Irrigation Demand or User Specified Irrigation Demand</t>
  </si>
  <si>
    <t>Autogenerated Value</t>
  </si>
  <si>
    <t>Blue cells are values based on calculations from other cells</t>
  </si>
  <si>
    <t>Gray cells are default values</t>
  </si>
  <si>
    <t>Yellow cells are required input fields for the user</t>
  </si>
  <si>
    <t>Green cells are linked from a user's previous input into another cell</t>
  </si>
  <si>
    <t>Laundry Water Recycling</t>
  </si>
  <si>
    <t>Project Contact Name</t>
  </si>
  <si>
    <t>Contact Phone Number</t>
  </si>
  <si>
    <t>Contact Email Address</t>
  </si>
  <si>
    <t>Beds/Seats/Rooms/Washers/Type</t>
  </si>
  <si>
    <t>Building Information</t>
  </si>
  <si>
    <t>POTABLE WATER DEMANDS</t>
  </si>
  <si>
    <t>NON-POTABLE WATER DEMANDS</t>
  </si>
  <si>
    <t>Foundation Drainage Supply</t>
  </si>
  <si>
    <t>Cooling Tower Blowdown Supply</t>
  </si>
  <si>
    <t>Summary of the Water Balance</t>
  </si>
  <si>
    <t>Indoor Graywater and Blackwater Supplies</t>
  </si>
  <si>
    <t>Outdoor Irrigation Demand</t>
  </si>
  <si>
    <t>Outdoor Pools/Spas and Decorative Water Feature Demands</t>
  </si>
  <si>
    <t>Cooling Tower Demand</t>
  </si>
  <si>
    <t>Indoor Pools/Spas and Decorative Water Feature Demands</t>
  </si>
  <si>
    <t>Indoor Fixture Demands</t>
  </si>
  <si>
    <t>Instructions/Notes</t>
  </si>
  <si>
    <t>Information and Instructions for Filling Out the Water Balance Calculator</t>
  </si>
  <si>
    <t>Purpose of the Calculator Tool</t>
  </si>
  <si>
    <t>How to Use the Calculator Tool</t>
  </si>
  <si>
    <t>Layout of the Calculator</t>
  </si>
  <si>
    <t>Calculator Use Assumptions</t>
  </si>
  <si>
    <t>PROJECT INFORMATION</t>
  </si>
  <si>
    <t>SITE COVERAGE</t>
  </si>
  <si>
    <t>WATER USE INFORMATION</t>
  </si>
  <si>
    <t>Project Will Receive an AEGB Rating?</t>
  </si>
  <si>
    <t>Will Laundry Be Done Onsite?</t>
  </si>
  <si>
    <t xml:space="preserve">Are There Showers for Employee Use? </t>
  </si>
  <si>
    <t>This sheet includes general project and site information as well as building use descriptions.</t>
  </si>
  <si>
    <r>
      <t xml:space="preserve">Please fill in all user input fields into </t>
    </r>
    <r>
      <rPr>
        <b/>
        <i/>
        <sz val="12"/>
        <color theme="7"/>
        <rFont val="Calibri"/>
        <family val="2"/>
        <scheme val="minor"/>
      </rPr>
      <t>yellow</t>
    </r>
    <r>
      <rPr>
        <i/>
        <sz val="12"/>
        <color theme="7"/>
        <rFont val="Calibri"/>
        <family val="2"/>
        <scheme val="minor"/>
      </rPr>
      <t xml:space="preserve"> </t>
    </r>
    <r>
      <rPr>
        <i/>
        <sz val="12"/>
        <rFont val="Calibri"/>
        <family val="2"/>
        <scheme val="minor"/>
      </rPr>
      <t>colored cells below.  Most inputs can be found within the project site plan.</t>
    </r>
  </si>
  <si>
    <t xml:space="preserve">Number of Building Occupants = Number of Dwelling Units x People per Dwelling Unit </t>
  </si>
  <si>
    <t>All occupancy calculations are shown beneath the relevant tables.</t>
  </si>
  <si>
    <t>Total Irrigated Landscaped Area (square feet)</t>
  </si>
  <si>
    <t>Site Area (square feet)</t>
  </si>
  <si>
    <t>Site Gross Floor Area (square feet)</t>
  </si>
  <si>
    <t>Turfgrass (square feet)</t>
  </si>
  <si>
    <t>Other Landscape (square feet)</t>
  </si>
  <si>
    <t>Building Roof Area (square feet)</t>
  </si>
  <si>
    <t>Other Impervious Area (square feet)</t>
  </si>
  <si>
    <t>Enter general project information related to the site and buildings in this section.</t>
  </si>
  <si>
    <t>Gross Floor Area (square feet)</t>
  </si>
  <si>
    <r>
      <t>People per Dwelling Unit</t>
    </r>
    <r>
      <rPr>
        <b/>
        <vertAlign val="superscript"/>
        <sz val="11"/>
        <color theme="1"/>
        <rFont val="Calibri"/>
        <family val="2"/>
        <scheme val="minor"/>
      </rPr>
      <t>(1)</t>
    </r>
  </si>
  <si>
    <t>Notes:</t>
  </si>
  <si>
    <r>
      <t>Type of Use</t>
    </r>
    <r>
      <rPr>
        <b/>
        <vertAlign val="superscript"/>
        <sz val="11"/>
        <rFont val="Calibri"/>
        <family val="2"/>
        <scheme val="minor"/>
      </rPr>
      <t>(1)</t>
    </r>
    <r>
      <rPr>
        <b/>
        <sz val="11"/>
        <rFont val="Calibri"/>
        <family val="2"/>
        <scheme val="minor"/>
      </rPr>
      <t xml:space="preserve"> </t>
    </r>
  </si>
  <si>
    <r>
      <t>Number of Days Occupied per Year</t>
    </r>
    <r>
      <rPr>
        <b/>
        <vertAlign val="superscript"/>
        <sz val="11"/>
        <rFont val="Calibri"/>
        <family val="2"/>
        <scheme val="minor"/>
      </rPr>
      <t>(2)</t>
    </r>
  </si>
  <si>
    <r>
      <t>GSF per All Occupants</t>
    </r>
    <r>
      <rPr>
        <b/>
        <vertAlign val="superscript"/>
        <sz val="11"/>
        <rFont val="Calibri"/>
        <family val="2"/>
        <scheme val="minor"/>
      </rPr>
      <t>(3)</t>
    </r>
  </si>
  <si>
    <r>
      <t>GSF per Employee</t>
    </r>
    <r>
      <rPr>
        <b/>
        <vertAlign val="superscript"/>
        <sz val="11"/>
        <rFont val="Calibri"/>
        <family val="2"/>
        <scheme val="minor"/>
      </rPr>
      <t>(4)</t>
    </r>
  </si>
  <si>
    <t>(1) Commercial space categories are defined from the Water Research Foundation report "Methodology for Evaluating Water Use in the Commercial, Institutional, and Industrial Sectors" (Kiefer et. al., 2015). If you don't see your type of use in any of the drop-downs, use the 'Other' row.</t>
  </si>
  <si>
    <t>(2) Residential areas are assumed to be occupied 365 days per year, but this value can be overridden by the user if occupancy is less than year-round.</t>
  </si>
  <si>
    <r>
      <t>Number of Days Occupied per Year</t>
    </r>
    <r>
      <rPr>
        <b/>
        <vertAlign val="superscript"/>
        <sz val="11"/>
        <color theme="1"/>
        <rFont val="Calibri"/>
        <family val="2"/>
        <scheme val="minor"/>
      </rPr>
      <t>(2)</t>
    </r>
  </si>
  <si>
    <t>(2) Default values for number of occupied days per year for each space use type are from COMNET Energy Modeling Software Manual, Appendix C Rev. 3 .  These values can be overridden by the user.</t>
  </si>
  <si>
    <t>(3) Commercial space occupancy is taken from the Autodesk Revit building information modeling software which bases occupancy assumptions on ASHRAE 90.1-2010, ASHRAE 90.2-2010, ASHRAE 62.1, CBES data, and other building surveys. These assumptions can be overridden by the user.</t>
  </si>
  <si>
    <t>(4) City-wide average employment occupancy rates are from City of Austin (COA) and Environmental Systems Research Institute (ESRI) data used in Austin Water's Disaggregated Demand Model. These assumptions can be overridden by the user.</t>
  </si>
  <si>
    <t>Does the Project Have a Water Feature?</t>
  </si>
  <si>
    <t>This sheet calculates the average daily and annual indoor potable and non-potable water demands for the project.</t>
  </si>
  <si>
    <t>Cooling Tower Makeup Water</t>
  </si>
  <si>
    <t>Daily Building Usage = Fixture Flow x Fixture Uses x Duration of Fixture Use x Equivalent Occupants                                Annual Building Usage = Daily Building Usage x Equivalent Occupied Days per Year</t>
  </si>
  <si>
    <t>POOLS/SPAS DEMANDS</t>
  </si>
  <si>
    <t>Daily Building Usage = Fixture Performance x Fixture Usage Rate x Utilization Rate                                Annual Building Usage = Daily Building Usage x Equivalent Occupied Days per Year</t>
  </si>
  <si>
    <t>Daily Building Usage = Fixture Performance x Fixture Usage Rate (Where Applicable) x Utilization Rate                                Annual Building Usage = Daily Building Usage x Equivalent Occupied Days per Year</t>
  </si>
  <si>
    <t>DECORATIVE WATER FEATURE DEMANDS</t>
  </si>
  <si>
    <r>
      <t>Fixture Flow</t>
    </r>
    <r>
      <rPr>
        <b/>
        <vertAlign val="superscript"/>
        <sz val="11"/>
        <color theme="1"/>
        <rFont val="Calibri"/>
        <family val="2"/>
        <scheme val="minor"/>
      </rPr>
      <t>(1)</t>
    </r>
  </si>
  <si>
    <t>(1) Multi-family residential occupancy is the city-wide average in Austin Water's Dissagregated Demand Model. This value can be overridden by the user.</t>
  </si>
  <si>
    <t>(1) Fixture flow rates for showerheads, bathroom faucets, kitchen faucets and toilets are based on maximum fixture flow rates from the City of Austin's adopted plumbing code (Uniform Plumbing Code).</t>
  </si>
  <si>
    <r>
      <t>Fixture Uses per Person per Day</t>
    </r>
    <r>
      <rPr>
        <b/>
        <vertAlign val="superscript"/>
        <sz val="11"/>
        <color theme="1"/>
        <rFont val="Calibri"/>
        <family val="2"/>
        <scheme val="minor"/>
      </rPr>
      <t>(2)</t>
    </r>
  </si>
  <si>
    <r>
      <t>Duration of Fixture Use</t>
    </r>
    <r>
      <rPr>
        <b/>
        <vertAlign val="superscript"/>
        <sz val="11"/>
        <color theme="1"/>
        <rFont val="Calibri"/>
        <family val="2"/>
        <scheme val="minor"/>
      </rPr>
      <t>(2)</t>
    </r>
  </si>
  <si>
    <t>(2) Fixture uses and durations as well as fixture flows for clothes washers, dishwashers and baths are based on the study Residential End Uses of Water, Version 2 (REU2016) (DeOreo et al. 2016).</t>
  </si>
  <si>
    <r>
      <t>Clothes Washer</t>
    </r>
    <r>
      <rPr>
        <vertAlign val="superscript"/>
        <sz val="11"/>
        <color theme="1"/>
        <rFont val="Calibri"/>
        <family val="2"/>
        <scheme val="minor"/>
      </rPr>
      <t>(2)</t>
    </r>
  </si>
  <si>
    <r>
      <t>Dishwasher</t>
    </r>
    <r>
      <rPr>
        <vertAlign val="superscript"/>
        <sz val="11"/>
        <color theme="1"/>
        <rFont val="Calibri"/>
        <family val="2"/>
        <scheme val="minor"/>
      </rPr>
      <t>(2)</t>
    </r>
  </si>
  <si>
    <r>
      <t>Bath</t>
    </r>
    <r>
      <rPr>
        <vertAlign val="superscript"/>
        <sz val="11"/>
        <rFont val="Calibri"/>
        <family val="2"/>
        <scheme val="minor"/>
      </rPr>
      <t>(2)</t>
    </r>
    <r>
      <rPr>
        <sz val="11"/>
        <rFont val="Calibri"/>
        <family val="2"/>
        <scheme val="minor"/>
      </rPr>
      <t xml:space="preserve"> </t>
    </r>
  </si>
  <si>
    <t>POOL FILTER BACKWASH WATER DEMAND</t>
  </si>
  <si>
    <t>Volume of Water Demand (gallons)</t>
  </si>
  <si>
    <t>Pool Filter Backwash Volume (gallons)</t>
  </si>
  <si>
    <t>Average Makeup Demand (gals./ton)</t>
  </si>
  <si>
    <t>Volume of Makeup Water (gallons)</t>
  </si>
  <si>
    <t>POOLS/SPAS</t>
  </si>
  <si>
    <t>DECORATIVE WATER FEATURES</t>
  </si>
  <si>
    <t>Condensate Production = (HVAC Cooling Demand, tons of refrigeration/month) x (AC Condensate Production, gallons/tons of refrigeration)</t>
  </si>
  <si>
    <t>Indoor Fixtures (gallons)</t>
  </si>
  <si>
    <t>Pools/Spas (gallons)</t>
  </si>
  <si>
    <t>Cooling Tower Makeup Water (gallons)</t>
  </si>
  <si>
    <t>Foundation Drain Water (gallons)</t>
  </si>
  <si>
    <t>TOTAL POTABLE DEMAND (gallons)</t>
  </si>
  <si>
    <t>TOTAL NON-POTABLE DEMAND (gallons)</t>
  </si>
  <si>
    <t>ONSITE ALTERNATIVE WATER SUPPLIES</t>
  </si>
  <si>
    <t>TOTAL ONSITE WATER SUPPLY (gallons)</t>
  </si>
  <si>
    <t>Graywater + Blackwater (gallons)</t>
  </si>
  <si>
    <t>GPD</t>
  </si>
  <si>
    <t>GPY</t>
  </si>
  <si>
    <t>COOLING</t>
  </si>
  <si>
    <t>GRAYWATER</t>
  </si>
  <si>
    <t>GRAYWATER + BLACKWATER</t>
  </si>
  <si>
    <t>CONDENSATE WATER</t>
  </si>
  <si>
    <t>FOUNDATION DRAIN WATER</t>
  </si>
  <si>
    <t>RAINWATER</t>
  </si>
  <si>
    <t>STORMWATER</t>
  </si>
  <si>
    <t>PROJECT SUMMARY</t>
  </si>
  <si>
    <t>(2) Fixture utilization rates by occupant type and fixture use durations are taken from LEED v4 Criteria for Water Use Reduction Credits for commercial uses.</t>
  </si>
  <si>
    <t>lbs per patient/guest</t>
  </si>
  <si>
    <r>
      <t>Fixture Performance</t>
    </r>
    <r>
      <rPr>
        <b/>
        <vertAlign val="superscript"/>
        <sz val="11"/>
        <color theme="1"/>
        <rFont val="Calibri"/>
        <family val="2"/>
        <scheme val="minor"/>
      </rPr>
      <t>(3)</t>
    </r>
  </si>
  <si>
    <r>
      <t>Utilization Rate</t>
    </r>
    <r>
      <rPr>
        <b/>
        <vertAlign val="superscript"/>
        <sz val="11"/>
        <color theme="1"/>
        <rFont val="Calibri"/>
        <family val="2"/>
        <scheme val="minor"/>
      </rPr>
      <t>(4)</t>
    </r>
  </si>
  <si>
    <r>
      <t>Commercial Laundry</t>
    </r>
    <r>
      <rPr>
        <b/>
        <vertAlign val="superscript"/>
        <sz val="11"/>
        <rFont val="Calibri"/>
        <family val="2"/>
        <scheme val="minor"/>
      </rPr>
      <t>(3)</t>
    </r>
  </si>
  <si>
    <r>
      <t>Pre-rinse Spray Valve</t>
    </r>
    <r>
      <rPr>
        <b/>
        <vertAlign val="superscript"/>
        <sz val="11"/>
        <color theme="1"/>
        <rFont val="Calibri"/>
        <family val="2"/>
        <scheme val="minor"/>
      </rPr>
      <t>(1)</t>
    </r>
  </si>
  <si>
    <r>
      <t>Commercial Dishwasher</t>
    </r>
    <r>
      <rPr>
        <b/>
        <vertAlign val="superscript"/>
        <sz val="11"/>
        <color theme="1"/>
        <rFont val="Calibri"/>
        <family val="2"/>
        <scheme val="minor"/>
      </rPr>
      <t>(5)</t>
    </r>
  </si>
  <si>
    <r>
      <t>Ice Machine</t>
    </r>
    <r>
      <rPr>
        <b/>
        <vertAlign val="superscript"/>
        <sz val="11"/>
        <color theme="1"/>
        <rFont val="Calibri"/>
        <family val="2"/>
        <scheme val="minor"/>
      </rPr>
      <t>(3)</t>
    </r>
  </si>
  <si>
    <r>
      <t>Car Wash</t>
    </r>
    <r>
      <rPr>
        <b/>
        <vertAlign val="superscript"/>
        <sz val="11"/>
        <rFont val="Calibri"/>
        <family val="2"/>
        <scheme val="minor"/>
      </rPr>
      <t>(6)</t>
    </r>
  </si>
  <si>
    <t xml:space="preserve">(6) Car wash efficiency standards are taken from Austin Water's Car Wash Efficiency Program criteria. </t>
  </si>
  <si>
    <r>
      <t>Food Steamer</t>
    </r>
    <r>
      <rPr>
        <b/>
        <vertAlign val="superscript"/>
        <sz val="11"/>
        <color theme="1"/>
        <rFont val="Calibri"/>
        <family val="2"/>
        <scheme val="minor"/>
      </rPr>
      <t>(5)</t>
    </r>
  </si>
  <si>
    <r>
      <t>Combination Oven</t>
    </r>
    <r>
      <rPr>
        <b/>
        <vertAlign val="superscript"/>
        <sz val="11"/>
        <color theme="1"/>
        <rFont val="Calibri"/>
        <family val="2"/>
        <scheme val="minor"/>
      </rPr>
      <t>(5)</t>
    </r>
  </si>
  <si>
    <t>Visitors/Customers/Students/Patients/Guests</t>
  </si>
  <si>
    <r>
      <rPr>
        <b/>
        <sz val="11"/>
        <color theme="1"/>
        <rFont val="Calibri"/>
        <family val="2"/>
        <scheme val="minor"/>
      </rPr>
      <t>Note:</t>
    </r>
    <r>
      <rPr>
        <sz val="11"/>
        <color theme="1"/>
        <rFont val="Calibri"/>
        <family val="2"/>
        <scheme val="minor"/>
      </rPr>
      <t xml:space="preserve"> Average monthly makeup demands are based on historical data for cooling towers in the Austin, TX area.</t>
    </r>
  </si>
  <si>
    <t>(1) Monthly mean evaporation and precipitation data are from the Texas Water Development Board's Water Data for Texas webpage: https://waterdatafortexas.org/lake-evaporation-rainfall.</t>
  </si>
  <si>
    <t>(2) Precipitation data are from 1940 - 2018 while gross lake evaporation data are from 1954 - 2018 for Quad 710.</t>
  </si>
  <si>
    <r>
      <rPr>
        <b/>
        <sz val="11"/>
        <color theme="1"/>
        <rFont val="Calibri"/>
        <family val="2"/>
        <scheme val="minor"/>
      </rPr>
      <t xml:space="preserve">Note: </t>
    </r>
    <r>
      <rPr>
        <sz val="11"/>
        <color theme="1"/>
        <rFont val="Calibri"/>
        <family val="2"/>
        <scheme val="minor"/>
      </rPr>
      <t xml:space="preserve">The Model Aquatic Health Code (MAHC) recommends a backwash rate of at least 15 gpm/sq. ft., which is standard for most pools. </t>
    </r>
  </si>
  <si>
    <t>OUTDOOR POOL FILTER BACKWASH WATER</t>
  </si>
  <si>
    <r>
      <t>Gross Pan Evaporation (inches)</t>
    </r>
    <r>
      <rPr>
        <b/>
        <vertAlign val="superscript"/>
        <sz val="11"/>
        <color theme="1"/>
        <rFont val="Calibri"/>
        <family val="2"/>
        <scheme val="minor"/>
      </rPr>
      <t>(1)(2)</t>
    </r>
  </si>
  <si>
    <r>
      <t>Precipitation (inches)</t>
    </r>
    <r>
      <rPr>
        <b/>
        <vertAlign val="superscript"/>
        <sz val="11"/>
        <color theme="1"/>
        <rFont val="Calibri"/>
        <family val="2"/>
        <scheme val="minor"/>
      </rPr>
      <t>(1)(2)</t>
    </r>
  </si>
  <si>
    <t>AW Typical Irrigation Demand (gallons)</t>
  </si>
  <si>
    <t>All demand calculations are shown beneath the relevant tables and summary calculations are found at the end of each section.</t>
  </si>
  <si>
    <t>(1) Historic ET is from the Texas ET network: https://texaset.tamu.edu</t>
  </si>
  <si>
    <t>(2) Monthly mean precipitation data are from the Texas Water Development Board's Water Data for Texas webpage: https://waterdatafortexas.org/lake-evaporation-rainfall. Precipitation data are from 1940 - 2018 for Quad 710.</t>
  </si>
  <si>
    <r>
      <rPr>
        <b/>
        <sz val="11"/>
        <color theme="1"/>
        <rFont val="Calibri"/>
        <family val="2"/>
        <scheme val="minor"/>
      </rPr>
      <t>Note:</t>
    </r>
    <r>
      <rPr>
        <sz val="11"/>
        <color theme="1"/>
        <rFont val="Calibri"/>
        <family val="2"/>
        <scheme val="minor"/>
      </rPr>
      <t xml:space="preserve"> Monthly A/C Condensate production rates are based on the estimation method outlined in the SAWS A/C Condensate Collection and Use Manual for Commercial Buildings while using Austin, TX meteorological data.</t>
    </r>
  </si>
  <si>
    <r>
      <t xml:space="preserve">Note: </t>
    </r>
    <r>
      <rPr>
        <sz val="11"/>
        <rFont val="Calibri"/>
        <family val="2"/>
        <scheme val="minor"/>
      </rPr>
      <t xml:space="preserve">Average graywater and blackwater treatment losses are assumed to be 10%, but the user may enter data specific to a particular treatment technology if available. </t>
    </r>
  </si>
  <si>
    <t>All supply calculations are shown beneath the relevant tables and summary calculations are found at the end of each section.</t>
  </si>
  <si>
    <t>Annual Building Supply                 (gallons per year)</t>
  </si>
  <si>
    <r>
      <rPr>
        <b/>
        <sz val="11"/>
        <color theme="1"/>
        <rFont val="Calibri"/>
        <family val="2"/>
        <scheme val="minor"/>
      </rPr>
      <t>Note:</t>
    </r>
    <r>
      <rPr>
        <sz val="11"/>
        <color theme="1"/>
        <rFont val="Calibri"/>
        <family val="2"/>
        <scheme val="minor"/>
      </rPr>
      <t xml:space="preserve"> There are no default assumptions or calculations for foundation drainage volumes. These volumes require a hydrologic assessment of the project site.</t>
    </r>
  </si>
  <si>
    <t>Cooling tower indicated in Project Information Sheet?</t>
  </si>
  <si>
    <t>Annual Graywater &amp; Blackwater Supply Available for Reuse
(gallons per year)</t>
  </si>
  <si>
    <t>Annual Graywater Supply Available for Reuse
(gallons per year)</t>
  </si>
  <si>
    <t>The calculations incorporate occupancy inputs from the Project Information sheet, as well as default values for water using fixtures/features in the project.</t>
  </si>
  <si>
    <t>The calculations incorporate landscape and water use inputs from the Project Information sheet, as well as default values for water using features in the project.</t>
  </si>
  <si>
    <t>TOTAL NON-POTABLE DEMAND</t>
  </si>
  <si>
    <t>TOTAL ONSITE SUPPLIES</t>
  </si>
  <si>
    <t>This sheet calculates the average monthly and annual outdoor supplies of water that can be captured onsite for the project.</t>
  </si>
  <si>
    <t>All supply calculations are shown beneath the relevant tables.</t>
  </si>
  <si>
    <t xml:space="preserve">Fixture Type </t>
  </si>
  <si>
    <t>Graywater Available for Reuse = (Total Annual Graywater Supply, gallons) x (% Supply Available)</t>
  </si>
  <si>
    <t>Graywater + Blackwater Available for Reuse = (Total Annual Graywater &amp; Blackwater Supply, gallons) x (% Supply Available)</t>
  </si>
  <si>
    <t>Makeup Water = Evaporation/Drift + Blowdown = (Cooling Capacity, tons) x (Average Monthly Makeup Demand, gallons/ton)</t>
  </si>
  <si>
    <r>
      <rPr>
        <b/>
        <sz val="11"/>
        <color theme="1"/>
        <rFont val="Calibri"/>
        <family val="2"/>
        <scheme val="minor"/>
      </rPr>
      <t xml:space="preserve">Note: </t>
    </r>
    <r>
      <rPr>
        <sz val="11"/>
        <color theme="1"/>
        <rFont val="Calibri"/>
        <family val="2"/>
        <scheme val="minor"/>
      </rPr>
      <t>Monthly evaporation is assumed to mimic April outdoor climatic conditions when gross pan evaporation is 0.36 feet. See Outdoor Demand sheet for more information.</t>
    </r>
  </si>
  <si>
    <r>
      <rPr>
        <b/>
        <sz val="11"/>
        <color theme="1"/>
        <rFont val="Calibri"/>
        <family val="2"/>
        <scheme val="minor"/>
      </rPr>
      <t>Note:</t>
    </r>
    <r>
      <rPr>
        <sz val="11"/>
        <color theme="1"/>
        <rFont val="Calibri"/>
        <family val="2"/>
        <scheme val="minor"/>
      </rPr>
      <t xml:space="preserve"> Monthly evaporation is assumed to mimic April outdoor climatic conditions when gross pan evaporation is 0.36 feet. See Outdoor Demand sheet for more information.</t>
    </r>
  </si>
  <si>
    <t>Daily Water Recycled = Fixture Performance x Fixture Usage Rate (Where Applicable) x Utilization Rate                                Annual Building Usage = Daily Building Usage x Equivalent Occupied Days per Year</t>
  </si>
  <si>
    <t>(3) Information on water using technologies is catalogued by the Arizonal Department of Water Resources: https://new.azwater.gov/conservation/technologies.</t>
  </si>
  <si>
    <t>(4) Laundry assumptions are derived from Commercial Laundry Equipment, Inc. General Laundry Planning Calculation Methods: https://commerciallaundryequip.com/wp-content/uploads/2014/07/equipment-sizing-guide.pdf.</t>
  </si>
  <si>
    <t>(5) Austin Water has published a commercial kitchen equipment brochure: http://www.austintexas.gov/sites/default/files/files/Water/Conservation/commercialrestaurantweb.pdf.</t>
  </si>
  <si>
    <t>&gt;&gt;&gt; The Following Indoor &amp; Outdoor Supply Sheets Calculate Onsite Water Supplies &amp; the User May Update the Calculations to More Accurately Reflect Available Project Water Supplies</t>
  </si>
  <si>
    <t>&gt;&gt;&gt;Proceed to the Project Information Sheet to Start Using the Water Balance Calculator</t>
  </si>
  <si>
    <t xml:space="preserve">This calculator is set up to automatically calculate the building's water demands and supplies based on size of building space, occupancy rate, standard fixture flow rates, etc. However, each demand and supply calculation section also provides cell inputs for the user to provide an "override" or "manual entry" of supply and demand estimates. Using the overrides and manual entries is optional; they are included to provide more flexibility to the user. </t>
  </si>
  <si>
    <t xml:space="preserve">1. Use the tabs at the bottom of the workbook to navigate from sheet to sheet. </t>
  </si>
  <si>
    <t>4. Each sheet of the calculator contains equations, assumptions, sources and backup data for the user to reference.</t>
  </si>
  <si>
    <t>Pink cells allow the user to manually override default values</t>
  </si>
  <si>
    <t>Calculator Sheets</t>
  </si>
  <si>
    <t>Indoor Demand</t>
  </si>
  <si>
    <t>Outdoor Demand</t>
  </si>
  <si>
    <t>Indoor Supply</t>
  </si>
  <si>
    <t>Outdoor Supply</t>
  </si>
  <si>
    <t>Summary of the project water balance</t>
  </si>
  <si>
    <t>No action needed - results are calculated from inputs on other sheets</t>
  </si>
  <si>
    <t>Enter information about outdoor irrigation and water features if not using defaults</t>
  </si>
  <si>
    <t>Enter fixture information, usage rates, etc. if not using defaults</t>
  </si>
  <si>
    <t>Enter information about HVAC size, graywater and blackwater generation, etc. if not using defaults</t>
  </si>
  <si>
    <t>Enter site-specific information for all residential and commercial areas of the project in this section.</t>
  </si>
  <si>
    <t>2. The user is encouraged to review all of the calculations in the sheets and to update any calculator assumptions with known data if available.</t>
  </si>
  <si>
    <t>Occupancy Assumptions per Gross Square Footage (GSF)</t>
  </si>
  <si>
    <t>Number of Occupants per Day</t>
  </si>
  <si>
    <t>Number of Employees = Gross Floor Area (sq. ft.) / GSF per Employee                                   Number of Visitors/Customers/Students/Patients/Guests = Gross Floor Area (sq. ft.) / GSF per All Occupants - Number of Employees</t>
  </si>
  <si>
    <t>Non-native/adapted plants are those not listed in the Preferred Plant List in Appendix N of the Environmental Criteria Manual.</t>
  </si>
  <si>
    <t>Irrigation System</t>
  </si>
  <si>
    <t>Native/Adapted Beds (square feet)</t>
  </si>
  <si>
    <t>Non-native/Adapted Beds (square feet)</t>
  </si>
  <si>
    <t>Turfgrass Irrigation Type</t>
  </si>
  <si>
    <t>Native/Adapted Beds Irrigation Type</t>
  </si>
  <si>
    <t>Non-native/Adapted Beds Irrigation Type</t>
  </si>
  <si>
    <t>Spray</t>
  </si>
  <si>
    <t>Drip</t>
  </si>
  <si>
    <t>Multistream Multitrajectory</t>
  </si>
  <si>
    <t>Rotor</t>
  </si>
  <si>
    <t>Bubblers</t>
  </si>
  <si>
    <t>Microspray</t>
  </si>
  <si>
    <t>Other Landscape Irrigation Type</t>
  </si>
  <si>
    <t>POTABLE FIXTURES/FEATURES</t>
  </si>
  <si>
    <t>INDOOR FIXTURES/FEATURES</t>
  </si>
  <si>
    <t>POTABLE DEMANDS:</t>
  </si>
  <si>
    <t>NON-POTABLE DEMANDS:</t>
  </si>
  <si>
    <t>OUTDOOR IRRIGATION/FEATURES</t>
  </si>
  <si>
    <t>GPD = gallons per day</t>
  </si>
  <si>
    <t>GPY = gallons per year</t>
  </si>
  <si>
    <t>&lt;&lt;Site Plan case number to be added by AW reviewer</t>
  </si>
  <si>
    <t>Toilet/Urinal Flushing (gallons)</t>
  </si>
  <si>
    <t>Other Indoor Demands (gallons)</t>
  </si>
  <si>
    <t>Other Outdoor Demands (gallons)</t>
  </si>
  <si>
    <t>Outdoor Dust Control/Street Cleaning Demands</t>
  </si>
  <si>
    <r>
      <rPr>
        <b/>
        <sz val="11"/>
        <color theme="1"/>
        <rFont val="Calibri"/>
        <family val="2"/>
        <scheme val="minor"/>
      </rPr>
      <t>Note:</t>
    </r>
    <r>
      <rPr>
        <sz val="11"/>
        <color theme="1"/>
        <rFont val="Calibri"/>
        <family val="2"/>
        <scheme val="minor"/>
      </rPr>
      <t xml:space="preserve"> There are no default assumptions or calculations for outdoor dust control/street sweeping volumes. These volumes will need to be estimated by the project applicant if applicable.</t>
    </r>
  </si>
  <si>
    <t>Outdoor Irrigation (gallons)</t>
  </si>
  <si>
    <t>Subtotal Indoor Fixtures/Features (gallons)</t>
  </si>
  <si>
    <t>Subtotal Outdoor Fixtures/Features (gallons)</t>
  </si>
  <si>
    <t>DateTime</t>
  </si>
  <si>
    <t>Weekday</t>
  </si>
  <si>
    <t>Rainfall (inches)</t>
  </si>
  <si>
    <t>Non-Potable Demand</t>
  </si>
  <si>
    <t>Irrigation Demand  (gal/day)</t>
  </si>
  <si>
    <t>Cooling Demand (gal/day)</t>
  </si>
  <si>
    <t>Other Outdoor Demand (gal/day)</t>
  </si>
  <si>
    <t>Total Demand (gal/day)</t>
  </si>
  <si>
    <t>Days in Month</t>
  </si>
  <si>
    <t>Daily Irrigation Demand (gpd)</t>
  </si>
  <si>
    <t>Table of Daily Demands</t>
  </si>
  <si>
    <t>Toilet/Urinal Flushing (gallons per day)</t>
  </si>
  <si>
    <t>Demands Met with Non-potable Water</t>
  </si>
  <si>
    <t>OTHER INDOOR DEMANDS</t>
  </si>
  <si>
    <t>Commercial Car Wash</t>
  </si>
  <si>
    <t>OTHER OUTDOOR DEMANDS</t>
  </si>
  <si>
    <t>Other Non-potable Demand</t>
  </si>
  <si>
    <t>SELECTED DEMAND GRAND TOTAL</t>
  </si>
  <si>
    <t>Will non-potable water be used to meet this demand?</t>
  </si>
  <si>
    <t>Maximum Daily NP Demand (gpd)</t>
  </si>
  <si>
    <t>Average Daily NP Demand (gpd)</t>
  </si>
  <si>
    <t>Annual Non-potable Demand (gpy)</t>
  </si>
  <si>
    <t>Daily Cooling Makeup Demand (gpd)</t>
  </si>
  <si>
    <t>Project Definition of Non-potable Demands</t>
  </si>
  <si>
    <t>Project Definition of Onsite Supplies</t>
  </si>
  <si>
    <t>Will this onsite supply be used?</t>
  </si>
  <si>
    <t>Commercial Kitchen</t>
  </si>
  <si>
    <t>OTHER INDOOR SUPPLIES</t>
  </si>
  <si>
    <t>Other Indoor Sources</t>
  </si>
  <si>
    <t>Industrial or Other Sources</t>
  </si>
  <si>
    <t>Foundation Drainage</t>
  </si>
  <si>
    <t>Cooling Tower Blowdown</t>
  </si>
  <si>
    <t>INDOOR SUPPLY TOTAL</t>
  </si>
  <si>
    <t>Annual Supply (gpy)</t>
  </si>
  <si>
    <t>Graywater</t>
  </si>
  <si>
    <t>Rainwater</t>
  </si>
  <si>
    <t>Stormwater</t>
  </si>
  <si>
    <t>SELECTED SUPPLY GRAND TOTAL</t>
  </si>
  <si>
    <t>Makeup Water Supply Based on Selected Supplies, Demands and Non-potable Offset Potential</t>
  </si>
  <si>
    <t>Total Project Non-Potable Water Balance</t>
  </si>
  <si>
    <t>Annual Volume</t>
  </si>
  <si>
    <t>Monthly Volume (gal/mo)</t>
  </si>
  <si>
    <t>(gpy)</t>
  </si>
  <si>
    <t>Total Onsite Supply</t>
  </si>
  <si>
    <t>Total Non-potable Demand</t>
  </si>
  <si>
    <t>Estimated Demands Met by Onsite Supply</t>
  </si>
  <si>
    <t>Estimated Makeup Water</t>
  </si>
  <si>
    <t>INDOOR DEMAND TOTALS</t>
  </si>
  <si>
    <t>OUTDOOR DEMAND TOTALS</t>
  </si>
  <si>
    <t>INDOOR FIXTURES  - Residential</t>
  </si>
  <si>
    <t>INDOOR FIXTURES - Commercial</t>
  </si>
  <si>
    <t>INDOOR FIXTURES - Residential Blackwater Sources</t>
  </si>
  <si>
    <t>INDOOR FIXTURES - Commercial Blackwater Sources</t>
  </si>
  <si>
    <t>INDOOR FIXTURES - Commercial Graywater Sources</t>
  </si>
  <si>
    <t>Average Daily Onsite Supply (gpd)</t>
  </si>
  <si>
    <t>Maximum Daily Onsite Supply (gpd)</t>
  </si>
  <si>
    <t>Annual Onsite Supply (gpy)</t>
  </si>
  <si>
    <t>INDOOR FIXTURES - Residential Graywater Sources</t>
  </si>
  <si>
    <t>Monthly Non-potable Water Demands (gallons/month)</t>
  </si>
  <si>
    <t>Project Totals</t>
  </si>
  <si>
    <t>User-defined Supplies for Project</t>
  </si>
  <si>
    <t>User-defined Demands for Project</t>
  </si>
  <si>
    <t>Monthly Onsite Supplies (gallons/month)</t>
  </si>
  <si>
    <t>Annual Water Demand (gpy)</t>
  </si>
  <si>
    <t>Water Feature Demand (gal/day)</t>
  </si>
  <si>
    <t>Average Indoor Demand (gal/day)</t>
  </si>
  <si>
    <t>Rainwater Harvesting Performance</t>
  </si>
  <si>
    <t>Water in Cistern at End of Day (gal)</t>
  </si>
  <si>
    <t>Total Water Used (gal/day)</t>
  </si>
  <si>
    <t>Net Water (gal/day)</t>
  </si>
  <si>
    <t>Total Water Collected (gal/day)</t>
  </si>
  <si>
    <t>HVAC Condensate</t>
  </si>
  <si>
    <t>HVAC Condensate Supply</t>
  </si>
  <si>
    <t>HVAC condensate collected (gal/day)</t>
  </si>
  <si>
    <t>Daily Condensate Supply (gpd)</t>
  </si>
  <si>
    <t>Total Area (square feet)</t>
  </si>
  <si>
    <t>Default Runoff Coefficient (%)</t>
  </si>
  <si>
    <t>Impervious Surface</t>
  </si>
  <si>
    <t>Building Roof Surfaces</t>
  </si>
  <si>
    <t xml:space="preserve">User-Defined Runoff Coefficient (%) </t>
  </si>
  <si>
    <t>Area Draining to Collection Tank (square feet)</t>
  </si>
  <si>
    <t>Non-Roof Impervious Surfaces</t>
  </si>
  <si>
    <t>% of Roof Area Draining to Collection</t>
  </si>
  <si>
    <t>Recommended Active Collection Volume (gallons)</t>
  </si>
  <si>
    <t>Recommended Active Collection Volume = (Roof Area Draining to Collection, sq. ft.) x (1 inch of rainfall) x (0.623 gallons/inch of rainfall /sq. ft.) x (Runoff Coefficient, %)</t>
  </si>
  <si>
    <t>TOTALS FOR 10-YEAR SIMULATION, BY MONTH</t>
  </si>
  <si>
    <t>Jan</t>
  </si>
  <si>
    <t>Feb</t>
  </si>
  <si>
    <t>Mar</t>
  </si>
  <si>
    <t>Apr</t>
  </si>
  <si>
    <t>Jun</t>
  </si>
  <si>
    <t>Jul</t>
  </si>
  <si>
    <t>Aug</t>
  </si>
  <si>
    <t>Sep</t>
  </si>
  <si>
    <t>Oct</t>
  </si>
  <si>
    <t>Nov</t>
  </si>
  <si>
    <t>Dec</t>
  </si>
  <si>
    <t>Calendar Month</t>
  </si>
  <si>
    <t>User-Defined Active Collection Volume (gallons)</t>
  </si>
  <si>
    <t>Monthly Supply of Condensate (gallons)</t>
  </si>
  <si>
    <t>RAINWATER RUNOFF</t>
  </si>
  <si>
    <t>Rainwater and Stormwater Supplies (Runoff from Impervious Surfaces)</t>
  </si>
  <si>
    <t>STORMWATER RUNOFF</t>
  </si>
  <si>
    <t>Recommended Active Collection Volume = (Non-Roof Area Draining to Collection, sq. ft.) x (1 inch of rainfall) x (0.623 gallons/inch of rainfall /sq. ft.) x (Runoff Coefficient, %)</t>
  </si>
  <si>
    <t>Monthly Supply Summary (gallons per month)</t>
  </si>
  <si>
    <t>Rainwater Supply</t>
  </si>
  <si>
    <t>Stormwater Supply</t>
  </si>
  <si>
    <t>Runoff from Roofs (gal/day)</t>
  </si>
  <si>
    <t>Runoff from Non-Roofs (gal/day)</t>
  </si>
  <si>
    <t>Numeric Month</t>
  </si>
  <si>
    <t xml:space="preserve">Rainfall    </t>
  </si>
  <si>
    <t>Average Daily Indoor Demand (gpd)</t>
  </si>
  <si>
    <t>Max Daily Indoor Demand (gpd)</t>
  </si>
  <si>
    <t>Rainwater Used (gal)</t>
  </si>
  <si>
    <t>Stormwater Used (gal)</t>
  </si>
  <si>
    <t>Default Totals</t>
  </si>
  <si>
    <t>Stormwater Used (gal/mo)</t>
  </si>
  <si>
    <t>Rainwater Used (gal/month)</t>
  </si>
  <si>
    <t>Combined Rain/Storm/Condensate</t>
  </si>
  <si>
    <t>Combined Source Cistern</t>
  </si>
  <si>
    <t>Combined Source Cistern Supply (Any Combination of Rainwater, Stormwater and HVAC Condensate in a Single Cistern)</t>
  </si>
  <si>
    <t>Source Waters Collected in Cistern</t>
  </si>
  <si>
    <t>Stormwater Runoff</t>
  </si>
  <si>
    <t>Rainwater Runoff</t>
  </si>
  <si>
    <t>Runoff Coefficient (%)</t>
  </si>
  <si>
    <t>-------&gt;</t>
  </si>
  <si>
    <t>Active Cistern Collection Volume (gallons)</t>
  </si>
  <si>
    <t>Combined Rain/Storm/Condensate Supply</t>
  </si>
  <si>
    <t>SEPARATE RAINWATER AND STORMWATER RUNOFF COLLECTION</t>
  </si>
  <si>
    <t>COMBINED SOURCE CISTERN COLLECTION</t>
  </si>
  <si>
    <t>INDOOR DEMANDS</t>
  </si>
  <si>
    <t>Default Runoff</t>
  </si>
  <si>
    <t>Defined Runoff</t>
  </si>
  <si>
    <t>Combined Cistern Runoff</t>
  </si>
  <si>
    <t>Defined Separate Cistern Performance</t>
  </si>
  <si>
    <t>Stormwater Harvesting Performance</t>
  </si>
  <si>
    <t xml:space="preserve"> Rainwater Harvesting Performance</t>
  </si>
  <si>
    <t>Default Separate Cisterns (Save for Mandate Definition)</t>
  </si>
  <si>
    <t>Combo Supply Used (gal)</t>
  </si>
  <si>
    <t>Combo Supply Used (gal/mo)</t>
  </si>
  <si>
    <t>Defined Totals</t>
  </si>
  <si>
    <t>Monthly Default</t>
  </si>
  <si>
    <t>Monthly Defined</t>
  </si>
  <si>
    <t xml:space="preserve">Combo </t>
  </si>
  <si>
    <t xml:space="preserve">Combo    </t>
  </si>
  <si>
    <t>&lt;------------------</t>
  </si>
  <si>
    <t>These calculations and the monthly supply summary assume rainwater runoff and stormwater runoff will be collected in separate cisterns. If the project will combine collection of rainwater, stormwater or HVAC condensate into a common cistern, then the user should define the source waters, drainage areas and cistern size in the Combined Source Cistern Supply section below.</t>
  </si>
  <si>
    <r>
      <rPr>
        <b/>
        <sz val="11"/>
        <color theme="1"/>
        <rFont val="Calibri"/>
        <family val="2"/>
        <scheme val="minor"/>
      </rPr>
      <t>Note:</t>
    </r>
    <r>
      <rPr>
        <sz val="11"/>
        <color theme="1"/>
        <rFont val="Calibri"/>
        <family val="2"/>
        <scheme val="minor"/>
      </rPr>
      <t xml:space="preserve"> The monthly supply of combined rainwater/stormwater/condensate is a function of a 10-year simulation of daily rainfall values based on historic data, the drainage areas and runoff coefficients, the active collection volume available for storage, and the daily demand for the supply.</t>
    </r>
  </si>
  <si>
    <r>
      <rPr>
        <b/>
        <sz val="11"/>
        <color theme="1"/>
        <rFont val="Calibri"/>
        <family val="2"/>
        <scheme val="minor"/>
      </rPr>
      <t>Note:</t>
    </r>
    <r>
      <rPr>
        <sz val="11"/>
        <color theme="1"/>
        <rFont val="Calibri"/>
        <family val="2"/>
        <scheme val="minor"/>
      </rPr>
      <t xml:space="preserve"> The monthly supply of rainwater/stormwater is a function of a 10-year simulation of daily rainfall values based on historic data, the drainage areas and runoff coefficients, the active collection volume available for storage, and the daily demand for the supply.</t>
    </r>
  </si>
  <si>
    <r>
      <t>Eto</t>
    </r>
    <r>
      <rPr>
        <vertAlign val="superscript"/>
        <sz val="11"/>
        <color theme="1"/>
        <rFont val="Calibri"/>
        <family val="2"/>
        <scheme val="minor"/>
      </rPr>
      <t>(1)</t>
    </r>
    <r>
      <rPr>
        <sz val="11"/>
        <color theme="1"/>
        <rFont val="Calibri"/>
        <family val="2"/>
        <scheme val="minor"/>
      </rPr>
      <t xml:space="preserve"> Average Reference ET (inches/month)</t>
    </r>
  </si>
  <si>
    <t>QF, Quality Factor  (0.8 = high quality)</t>
  </si>
  <si>
    <t>Kc, Average Turfgrass Coefficient</t>
  </si>
  <si>
    <t>Irrigation Demand =  (LA, square feet) x (Eto, inches per month) x Kc x QF x (1 foot/12 inches) x (7.48 gal/ cubic foot)</t>
  </si>
  <si>
    <r>
      <rPr>
        <b/>
        <sz val="11"/>
        <color theme="1"/>
        <rFont val="Calibri"/>
        <family val="2"/>
      </rPr>
      <t>·</t>
    </r>
    <r>
      <rPr>
        <sz val="11"/>
        <color theme="1"/>
        <rFont val="Calibri"/>
        <family val="2"/>
        <scheme val="minor"/>
      </rPr>
      <t xml:space="preserve">Research-based </t>
    </r>
    <r>
      <rPr>
        <b/>
        <sz val="11"/>
        <color theme="1"/>
        <rFont val="Calibri"/>
        <family val="2"/>
        <scheme val="minor"/>
      </rPr>
      <t xml:space="preserve">Turfgrass Crop Coefficients (Kc) </t>
    </r>
    <r>
      <rPr>
        <sz val="11"/>
        <color theme="1"/>
        <rFont val="Calibri"/>
        <family val="2"/>
        <scheme val="minor"/>
      </rPr>
      <t xml:space="preserve">have been established to adjust </t>
    </r>
    <r>
      <rPr>
        <b/>
        <sz val="11"/>
        <color theme="1"/>
        <rFont val="Calibri"/>
        <family val="2"/>
        <scheme val="minor"/>
      </rPr>
      <t>ETo</t>
    </r>
    <r>
      <rPr>
        <sz val="11"/>
        <color theme="1"/>
        <rFont val="Calibri"/>
        <family val="2"/>
        <scheme val="minor"/>
      </rPr>
      <t xml:space="preserve"> data for different plant types.</t>
    </r>
    <r>
      <rPr>
        <b/>
        <sz val="11"/>
        <color theme="1"/>
        <rFont val="Calibri"/>
        <family val="2"/>
        <scheme val="minor"/>
      </rPr>
      <t xml:space="preserve"> Kc</t>
    </r>
    <r>
      <rPr>
        <sz val="11"/>
        <color theme="1"/>
        <rFont val="Calibri"/>
        <family val="2"/>
        <scheme val="minor"/>
      </rPr>
      <t xml:space="preserve"> is a dimensionless number.</t>
    </r>
  </si>
  <si>
    <r>
      <rPr>
        <b/>
        <sz val="11"/>
        <color theme="1"/>
        <rFont val="Calibri"/>
        <family val="2"/>
      </rPr>
      <t>·</t>
    </r>
    <r>
      <rPr>
        <sz val="11"/>
        <color theme="1"/>
        <rFont val="Calibri"/>
        <family val="2"/>
        <scheme val="minor"/>
      </rPr>
      <t xml:space="preserve">An </t>
    </r>
    <r>
      <rPr>
        <b/>
        <sz val="11"/>
        <color theme="1"/>
        <rFont val="Calibri"/>
        <family val="2"/>
        <scheme val="minor"/>
      </rPr>
      <t>ETo</t>
    </r>
    <r>
      <rPr>
        <sz val="11"/>
        <color theme="1"/>
        <rFont val="Calibri"/>
        <family val="2"/>
        <scheme val="minor"/>
      </rPr>
      <t> adjustment factor is known as a </t>
    </r>
    <r>
      <rPr>
        <b/>
        <sz val="11"/>
        <color theme="1"/>
        <rFont val="Calibri"/>
        <family val="2"/>
        <scheme val="minor"/>
      </rPr>
      <t>Crop Coefficient (Kc)</t>
    </r>
    <r>
      <rPr>
        <sz val="11"/>
        <color theme="1"/>
        <rFont val="Calibri"/>
        <family val="2"/>
        <scheme val="minor"/>
      </rPr>
      <t> when plants are expected to produce high performance, optimum growth, and/or maximum yield.</t>
    </r>
  </si>
  <si>
    <t>This section calculates typical irrigation demands using Austin Water's irrigation budget equation which is modeled after customer meter data. The equation assumes the total landscaped area, independent of plant categories, has a warm season turfgrass coefficient that varies by month, and that the quality factor for the landscape is high quality. The equation does not take into account inputs such as rainfall and irrigation efficiency. The outputs provide a representation of typical customer water use per square foot of active irrigation system, and not a recommendation for irrigation demands. The user may override monthly irrigation demand values with other calculated values.</t>
  </si>
  <si>
    <t>OUTDOOR SUPPLY TOTAL</t>
  </si>
  <si>
    <t xml:space="preserve">RUNOFF FROM IMPERVIOUS SURFACES </t>
  </si>
  <si>
    <t>HVAC COOLING</t>
  </si>
  <si>
    <t>COMBINED COLLECTION OF OUTDOOR SOURCES</t>
  </si>
  <si>
    <t>Onsite Supplies Available</t>
  </si>
  <si>
    <t>Blowdown = [(Evaporation/Drift) / (Cycles of Concentration - 1) = 0.8 x (Volume of Makeup Water, gallons) /(5 Cycles of Concentration -1)] x 90% available after treatment losses</t>
  </si>
  <si>
    <t>= SUM(Graywater &amp; Blackwater Available for Reuse) +Annual Cooling Tower Blowdown</t>
  </si>
  <si>
    <t>Summary of Selected Onsite Supplies</t>
  </si>
  <si>
    <t>Total Indoor Supplies</t>
  </si>
  <si>
    <t>Total Outdoor Supplies</t>
  </si>
  <si>
    <t>Project Summary Sheet</t>
  </si>
  <si>
    <t>Project Contact:</t>
  </si>
  <si>
    <t>Project Demands Met by Non-Potable Supply (gpy):</t>
  </si>
  <si>
    <t>Project Total Annual Water Demand (gpy):</t>
  </si>
  <si>
    <t>Project Address:</t>
  </si>
  <si>
    <r>
      <t>Total Lot Size (ft</t>
    </r>
    <r>
      <rPr>
        <b/>
        <vertAlign val="superscript"/>
        <sz val="11"/>
        <rFont val="Calibri"/>
        <family val="2"/>
        <scheme val="minor"/>
      </rPr>
      <t>2</t>
    </r>
    <r>
      <rPr>
        <b/>
        <sz val="11"/>
        <rFont val="Calibri"/>
        <family val="2"/>
        <scheme val="minor"/>
      </rPr>
      <t>):</t>
    </r>
  </si>
  <si>
    <t>Number of Residential Units:</t>
  </si>
  <si>
    <r>
      <t>Irrigated Landscaped Area (ft</t>
    </r>
    <r>
      <rPr>
        <b/>
        <vertAlign val="superscript"/>
        <sz val="11"/>
        <rFont val="Calibri"/>
        <family val="2"/>
        <scheme val="minor"/>
      </rPr>
      <t>2</t>
    </r>
    <r>
      <rPr>
        <b/>
        <sz val="11"/>
        <rFont val="Calibri"/>
        <family val="2"/>
        <scheme val="minor"/>
      </rPr>
      <t>):</t>
    </r>
  </si>
  <si>
    <t>Non-Potable Supply Estimates</t>
  </si>
  <si>
    <t>Non-Potable Demand Estimates</t>
  </si>
  <si>
    <t>Onsite Alternate Water Sources</t>
  </si>
  <si>
    <t>Project Non-Potable Demands</t>
  </si>
  <si>
    <t>Annual Demand (gpy)</t>
  </si>
  <si>
    <t>Rainwater:</t>
  </si>
  <si>
    <t>Toilets/Urinals:</t>
  </si>
  <si>
    <t>Stormwater:</t>
  </si>
  <si>
    <t>Irrigation:</t>
  </si>
  <si>
    <t>Graywater:</t>
  </si>
  <si>
    <t>Blackwater:</t>
  </si>
  <si>
    <t>Cooling Tower:</t>
  </si>
  <si>
    <t>Other Demands:</t>
  </si>
  <si>
    <t>Other Indoor Supplies:</t>
  </si>
  <si>
    <t xml:space="preserve">TOTAL: </t>
  </si>
  <si>
    <t>TOTAL:</t>
  </si>
  <si>
    <t>Comparison of Non-potable Demands to Onsite Supplies</t>
  </si>
  <si>
    <t>Condensate:</t>
  </si>
  <si>
    <r>
      <t>Building Roof Area (ft</t>
    </r>
    <r>
      <rPr>
        <b/>
        <vertAlign val="superscript"/>
        <sz val="11"/>
        <rFont val="Calibri"/>
        <family val="2"/>
        <scheme val="minor"/>
      </rPr>
      <t>2</t>
    </r>
    <r>
      <rPr>
        <b/>
        <sz val="11"/>
        <rFont val="Calibri"/>
        <family val="2"/>
        <scheme val="minor"/>
      </rPr>
      <t>):</t>
    </r>
  </si>
  <si>
    <r>
      <t>Other Impervious Area (ft</t>
    </r>
    <r>
      <rPr>
        <b/>
        <vertAlign val="superscript"/>
        <sz val="11"/>
        <rFont val="Calibri"/>
        <family val="2"/>
        <scheme val="minor"/>
      </rPr>
      <t>2</t>
    </r>
    <r>
      <rPr>
        <b/>
        <sz val="11"/>
        <rFont val="Calibri"/>
        <family val="2"/>
        <scheme val="minor"/>
      </rPr>
      <t>):</t>
    </r>
  </si>
  <si>
    <t xml:space="preserve">Potable Make-Up Water Needed (gallons/year):  </t>
  </si>
  <si>
    <t>Development Type:</t>
  </si>
  <si>
    <t>Demands and Supplies Summary</t>
  </si>
  <si>
    <t>Development Information Summary</t>
  </si>
  <si>
    <t>Summary of Non-Potable Demands and Supplies for the Project</t>
  </si>
  <si>
    <t>Total Building(s) Size (GSF):</t>
  </si>
  <si>
    <t xml:space="preserve">Number of Buildings in Development: </t>
  </si>
  <si>
    <t xml:space="preserve"> Development Project / Building Name:</t>
  </si>
  <si>
    <t>Number of Stories in Development:</t>
  </si>
  <si>
    <t xml:space="preserve">Site Plan Number: </t>
  </si>
  <si>
    <t>Estimated Project Completion Date:</t>
  </si>
  <si>
    <t>Additional Blackwater</t>
  </si>
  <si>
    <t>&lt;&lt;-- Make sure either combined rain/storm/condensate or separate sources are selected</t>
  </si>
  <si>
    <t>Irrigation</t>
  </si>
  <si>
    <t>Cooling</t>
  </si>
  <si>
    <t>Water Feature</t>
  </si>
  <si>
    <t>OUTDOOR DEMANDS</t>
  </si>
  <si>
    <t>Water Features:</t>
  </si>
  <si>
    <t>Clothes Washing/Laundry:</t>
  </si>
  <si>
    <t>Combined Rain/Storm/Condensate:</t>
  </si>
  <si>
    <t>&gt;&gt;&gt; Proceed to the Water Balance Sheet to Compare Water Demands to Water Supplies Available for Your Project</t>
  </si>
  <si>
    <t>&gt;&gt;&gt; A Project Summary is Available on the Next Sheet.</t>
  </si>
  <si>
    <t>3. Results of the calculator are summarized in the Water Balance and Project Summary sheets.</t>
  </si>
  <si>
    <t>Enter information about collection volumes and runoff efficiency for rainwater and stormwater if not using defaults</t>
  </si>
  <si>
    <t>Project Definition</t>
  </si>
  <si>
    <t>User specifies non-potable demands and supplies for a reuse project</t>
  </si>
  <si>
    <t>Select non-potable demands and onsite supplies that will be used in the design of an onsite water reuse system</t>
  </si>
  <si>
    <t>&gt;&gt;&gt; Proceed to the  Indoor Demand Sheet to Review Calculations and Assumptions</t>
  </si>
  <si>
    <t>&gt;&gt;&gt; Proceed to the  Outdoor Demand Sheet to Review Calculations and Assumptions</t>
  </si>
  <si>
    <r>
      <t xml:space="preserve">No user input is needed; however, the user should override default values using the </t>
    </r>
    <r>
      <rPr>
        <i/>
        <sz val="12"/>
        <color rgb="FFFF6699"/>
        <rFont val="Calibri"/>
        <family val="2"/>
        <scheme val="minor"/>
      </rPr>
      <t xml:space="preserve">pink </t>
    </r>
    <r>
      <rPr>
        <i/>
        <sz val="12"/>
        <color theme="1"/>
        <rFont val="Calibri"/>
        <family val="2"/>
        <scheme val="minor"/>
      </rPr>
      <t>cells to more accurately estimate project demands.</t>
    </r>
  </si>
  <si>
    <t>&lt;&lt;&lt;Defaults assume a 20' x 52' x 4' pool, enter actual area and volume of the pool in the pink cells</t>
  </si>
  <si>
    <t>&lt;&lt;&lt;Defaults assume a 25' x 2' x 2' feature, enter actual area and volume of the feature in the pink cells</t>
  </si>
  <si>
    <t>&lt;&lt;&lt;One ton of cooling per 400 square feet of conditioned area is typical for commercial buildings, but the user may enter actual cooling capacity in the pink cell if known</t>
  </si>
  <si>
    <t>&gt;&gt;&gt; Proceed to the Outdoor Supply Sheet to Review Calculations and Specify Collection Volumes and Runoff Efficiencies</t>
  </si>
  <si>
    <t>This sheet calculates the average monthly and annual outdoor potable and non-potable water demands for the project.</t>
  </si>
  <si>
    <t>This sheet calculates the average daily and annual indoor supplies of water that can be captured onsite for the project.</t>
  </si>
  <si>
    <t>The calculations incorporate site information and water use inputs from the Project Information sheet, as well as default values for collection volume and runoff coefficients..</t>
  </si>
  <si>
    <r>
      <t xml:space="preserve">No user input is needed; however, the user should override default values using the </t>
    </r>
    <r>
      <rPr>
        <i/>
        <sz val="12"/>
        <color rgb="FFFF6699"/>
        <rFont val="Calibri"/>
        <family val="2"/>
        <scheme val="minor"/>
      </rPr>
      <t xml:space="preserve">pink </t>
    </r>
    <r>
      <rPr>
        <i/>
        <sz val="12"/>
        <color theme="1"/>
        <rFont val="Calibri"/>
        <family val="2"/>
        <scheme val="minor"/>
      </rPr>
      <t>cells to more accurately estimate project water supplies.</t>
    </r>
  </si>
  <si>
    <r>
      <t xml:space="preserve">The user should override default values using the </t>
    </r>
    <r>
      <rPr>
        <i/>
        <sz val="12"/>
        <color rgb="FFFF6699"/>
        <rFont val="Calibri"/>
        <family val="2"/>
        <scheme val="minor"/>
      </rPr>
      <t xml:space="preserve">pink </t>
    </r>
    <r>
      <rPr>
        <i/>
        <sz val="12"/>
        <color theme="1"/>
        <rFont val="Calibri"/>
        <family val="2"/>
        <scheme val="minor"/>
      </rPr>
      <t>cells to more accurately estimate project water supplies that can be collected from impervious surfaces or the HVAC system.</t>
    </r>
  </si>
  <si>
    <t>&gt;&gt;&gt; Proceed to the Project Definition Sheet to Select Non-potable Water Demands to be met with Alternative Water Supplies in Your Project</t>
  </si>
  <si>
    <t xml:space="preserve">This sheet summarizes the water balance of potable and non-potable demands and onsite alternative water supplies for the project. The user can incorporate this information into the planning and design of an Onsite Water Reuse System or into the planning and design of a connection to the City of Austin's reclaimed water distribution network. Onsite alternative water supplies and reclaimed water can be used for non-potable water demands within a development project. The next sheet in this calculator tool allows the user to select individual non-potable water demands and onsite alternative water supplies to be incorporated into a reuse project.
</t>
  </si>
  <si>
    <t>The user is required to select each demand and supply from the sections below.</t>
  </si>
  <si>
    <t xml:space="preserve">This sheet defines the non-potable demands for the reuse project as well as the onsite supplies to be used to meet the demands. </t>
  </si>
  <si>
    <r>
      <rPr>
        <b/>
        <sz val="11"/>
        <rFont val="Calibri"/>
        <family val="2"/>
        <scheme val="minor"/>
      </rPr>
      <t>REMINDER</t>
    </r>
    <r>
      <rPr>
        <sz val="11"/>
        <rFont val="Calibri"/>
        <family val="2"/>
        <scheme val="minor"/>
      </rPr>
      <t xml:space="preserve">: This calculator is </t>
    </r>
    <r>
      <rPr>
        <b/>
        <sz val="11"/>
        <color rgb="FFFF0000"/>
        <rFont val="Calibri"/>
        <family val="2"/>
        <scheme val="minor"/>
      </rPr>
      <t>NOT A DESIGN TOOL or OPTIMIZATION TOOL</t>
    </r>
  </si>
  <si>
    <t>If the project will combine collection of rainwater, stormwater or HVAC condensate into a common cistern, then the user should define the source waters, drainage areas and</t>
  </si>
  <si>
    <r>
      <t xml:space="preserve"> cistern size in the </t>
    </r>
    <r>
      <rPr>
        <i/>
        <sz val="12"/>
        <color theme="7"/>
        <rFont val="Calibri"/>
        <family val="2"/>
        <scheme val="minor"/>
      </rPr>
      <t>yellow</t>
    </r>
    <r>
      <rPr>
        <i/>
        <sz val="12"/>
        <color theme="1"/>
        <rFont val="Calibri"/>
        <family val="2"/>
        <scheme val="minor"/>
      </rPr>
      <t xml:space="preserve"> cells in the Combined Source Cistern Supply section at the end of the sheet.</t>
    </r>
  </si>
  <si>
    <t xml:space="preserve"> Published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</si>
</sst>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409]mmm\-yy;@"/>
    <numFmt numFmtId="167" formatCode="mm/dd/yy;@"/>
  </numFmts>
  <fonts count="7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sz val="10"/>
      <name val="Verdana"/>
      <family val="2"/>
    </font>
    <font>
      <sz val="11"/>
      <name val="Calibri"/>
      <family val="2"/>
      <scheme val="minor"/>
    </font>
    <font>
      <b/>
      <sz val="11"/>
      <name val="Calibri"/>
      <family val="2"/>
      <scheme val="minor"/>
    </font>
    <font>
      <u/>
      <sz val="11"/>
      <color theme="10"/>
      <name val="Calibri"/>
      <family val="2"/>
      <scheme val="minor"/>
    </font>
    <font>
      <sz val="11"/>
      <color indexed="8"/>
      <name val="Calibri"/>
      <family val="2"/>
    </font>
    <font>
      <sz val="11"/>
      <color rgb="FF292929"/>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sz val="9"/>
      <color rgb="FF000000"/>
      <name val="Arial"/>
      <family val="2"/>
    </font>
    <font>
      <sz val="9"/>
      <name val="Arial"/>
      <family val="2"/>
    </font>
    <font>
      <i/>
      <sz val="11"/>
      <color theme="1"/>
      <name val="Calibri"/>
      <family val="2"/>
      <scheme val="minor"/>
    </font>
    <font>
      <b/>
      <u/>
      <sz val="11"/>
      <color theme="1"/>
      <name val="Calibri"/>
      <family val="2"/>
      <scheme val="minor"/>
    </font>
    <font>
      <b/>
      <u/>
      <sz val="14"/>
      <color indexed="8"/>
      <name val="Calibri"/>
      <family val="2"/>
    </font>
    <font>
      <sz val="14"/>
      <color indexed="8"/>
      <name val="Calibri"/>
      <family val="2"/>
    </font>
    <font>
      <b/>
      <u val="singleAccounting"/>
      <sz val="14"/>
      <color indexed="8"/>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FA7D00"/>
      <name val="Calibri"/>
      <family val="2"/>
      <scheme val="minor"/>
    </font>
    <font>
      <sz val="11"/>
      <color rgb="FFFF0000"/>
      <name val="Calibri"/>
      <family val="2"/>
      <scheme val="minor"/>
    </font>
    <font>
      <sz val="11"/>
      <color theme="0"/>
      <name val="Calibri"/>
      <family val="2"/>
      <scheme val="minor"/>
    </font>
    <font>
      <sz val="12"/>
      <color theme="1"/>
      <name val="Calibri"/>
      <family val="2"/>
      <scheme val="minor"/>
    </font>
    <font>
      <b/>
      <sz val="16"/>
      <color theme="0"/>
      <name val="Calibri"/>
      <family val="2"/>
      <scheme val="minor"/>
    </font>
    <font>
      <b/>
      <sz val="12"/>
      <color theme="0"/>
      <name val="Calibri"/>
      <family val="2"/>
      <scheme val="minor"/>
    </font>
    <font>
      <u/>
      <sz val="10"/>
      <color indexed="12"/>
      <name val="Arial"/>
      <family val="2"/>
    </font>
    <font>
      <b/>
      <sz val="18"/>
      <color theme="3"/>
      <name val="Calibri Light"/>
      <family val="2"/>
      <scheme val="major"/>
    </font>
    <font>
      <sz val="11"/>
      <color rgb="FF9C6500"/>
      <name val="Calibri"/>
      <family val="2"/>
      <scheme val="minor"/>
    </font>
    <font>
      <b/>
      <sz val="11"/>
      <color indexed="8"/>
      <name val="Calibri"/>
      <family val="2"/>
    </font>
    <font>
      <sz val="11"/>
      <color theme="0"/>
      <name val="Calibri"/>
      <family val="2"/>
    </font>
    <font>
      <b/>
      <sz val="11"/>
      <color theme="0"/>
      <name val="Calibri"/>
      <family val="2"/>
    </font>
    <font>
      <sz val="11"/>
      <color rgb="FF000000"/>
      <name val="Calibri"/>
      <family val="2"/>
      <scheme val="minor"/>
    </font>
    <font>
      <sz val="12"/>
      <name val="Calibri"/>
      <family val="2"/>
      <scheme val="minor"/>
    </font>
    <font>
      <b/>
      <u/>
      <sz val="11"/>
      <color indexed="8"/>
      <name val="Calibri"/>
      <family val="2"/>
    </font>
    <font>
      <b/>
      <sz val="10"/>
      <name val="Arial"/>
      <family val="2"/>
    </font>
    <font>
      <b/>
      <sz val="14"/>
      <color theme="1"/>
      <name val="Calibri"/>
      <family val="2"/>
      <scheme val="minor"/>
    </font>
    <font>
      <b/>
      <sz val="11"/>
      <name val="Calibri"/>
      <family val="2"/>
    </font>
    <font>
      <i/>
      <sz val="12"/>
      <name val="Calibri"/>
      <family val="2"/>
      <scheme val="minor"/>
    </font>
    <font>
      <b/>
      <u/>
      <sz val="11"/>
      <color rgb="FF000000"/>
      <name val="Calibri"/>
      <family val="2"/>
      <scheme val="minor"/>
    </font>
    <font>
      <b/>
      <sz val="11"/>
      <color theme="1"/>
      <name val="Calibri"/>
      <family val="2"/>
    </font>
    <font>
      <b/>
      <sz val="14"/>
      <color theme="0"/>
      <name val="Calibri"/>
      <family val="2"/>
      <scheme val="minor"/>
    </font>
    <font>
      <sz val="14"/>
      <color theme="0"/>
      <name val="Calibri"/>
      <family val="2"/>
      <scheme val="minor"/>
    </font>
    <font>
      <sz val="11"/>
      <color theme="4" tint="-0.499984740745262"/>
      <name val="Calibri"/>
      <family val="2"/>
      <scheme val="minor"/>
    </font>
    <font>
      <b/>
      <sz val="14"/>
      <color theme="0"/>
      <name val="Calibri"/>
      <family val="2"/>
    </font>
    <font>
      <sz val="11"/>
      <color rgb="FF006699"/>
      <name val="Calibri"/>
      <family val="2"/>
      <scheme val="minor"/>
    </font>
    <font>
      <b/>
      <sz val="14"/>
      <name val="Calibri"/>
      <family val="2"/>
      <scheme val="minor"/>
    </font>
    <font>
      <i/>
      <sz val="12"/>
      <color theme="1"/>
      <name val="Calibri"/>
      <family val="2"/>
      <scheme val="minor"/>
    </font>
    <font>
      <b/>
      <i/>
      <sz val="12"/>
      <color theme="7"/>
      <name val="Calibri"/>
      <family val="2"/>
      <scheme val="minor"/>
    </font>
    <font>
      <i/>
      <sz val="12"/>
      <color theme="7"/>
      <name val="Calibri"/>
      <family val="2"/>
      <scheme val="minor"/>
    </font>
    <font>
      <b/>
      <vertAlign val="superscript"/>
      <sz val="11"/>
      <color theme="1"/>
      <name val="Calibri"/>
      <family val="2"/>
      <scheme val="minor"/>
    </font>
    <font>
      <b/>
      <vertAlign val="superscript"/>
      <sz val="11"/>
      <name val="Calibri"/>
      <family val="2"/>
      <scheme val="minor"/>
    </font>
    <font>
      <b/>
      <sz val="11"/>
      <color rgb="FFFF0000"/>
      <name val="Calibri"/>
      <family val="2"/>
      <scheme val="minor"/>
    </font>
    <font>
      <i/>
      <sz val="12"/>
      <color rgb="FFFF6699"/>
      <name val="Calibri"/>
      <family val="2"/>
      <scheme val="minor"/>
    </font>
    <font>
      <vertAlign val="superscript"/>
      <sz val="11"/>
      <color theme="1"/>
      <name val="Calibri"/>
      <family val="2"/>
      <scheme val="minor"/>
    </font>
    <font>
      <vertAlign val="superscript"/>
      <sz val="11"/>
      <name val="Calibri"/>
      <family val="2"/>
      <scheme val="minor"/>
    </font>
    <font>
      <b/>
      <sz val="14"/>
      <color theme="1" tint="0.249977111117893"/>
      <name val="Calibri"/>
      <family val="2"/>
      <scheme val="minor"/>
    </font>
    <font>
      <sz val="12"/>
      <color rgb="FF333333"/>
      <name val="Consolas"/>
      <family val="3"/>
    </font>
    <font>
      <sz val="10"/>
      <color indexed="8"/>
      <name val="Arial"/>
      <family val="2"/>
    </font>
    <font>
      <b/>
      <sz val="12"/>
      <color rgb="FFFF0000"/>
      <name val="Calibri"/>
      <family val="2"/>
      <scheme val="minor"/>
    </font>
    <font>
      <b/>
      <sz val="12"/>
      <color theme="1"/>
      <name val="Calibri"/>
      <family val="2"/>
      <scheme val="minor"/>
    </font>
    <font>
      <b/>
      <sz val="9"/>
      <color indexed="81"/>
      <name val="Tahoma"/>
      <family val="2"/>
    </font>
    <font>
      <sz val="9"/>
      <color indexed="81"/>
      <name val="Tahoma"/>
      <family val="2"/>
    </font>
    <font>
      <b/>
      <sz val="10"/>
      <color theme="1"/>
      <name val="Arial"/>
      <family val="2"/>
    </font>
    <font>
      <sz val="10"/>
      <color theme="4" tint="-0.249977111117893"/>
      <name val="Arial"/>
      <family val="2"/>
    </font>
    <font>
      <sz val="10"/>
      <color theme="9" tint="-0.249977111117893"/>
      <name val="Arial"/>
      <family val="2"/>
    </font>
    <font>
      <sz val="10"/>
      <color theme="7" tint="-0.249977111117893"/>
      <name val="Arial"/>
      <family val="2"/>
    </font>
    <font>
      <b/>
      <i/>
      <sz val="11"/>
      <name val="Calibri"/>
      <family val="2"/>
      <scheme val="minor"/>
    </font>
    <font>
      <i/>
      <sz val="11"/>
      <color theme="0" tint="-0.499984740745262"/>
      <name val="Calibri"/>
      <family val="2"/>
      <scheme val="minor"/>
    </font>
  </fonts>
  <fills count="58">
    <fill>
      <patternFill patternType="none"/>
    </fill>
    <fill>
      <patternFill patternType="gray125"/>
    </fill>
    <fill>
      <patternFill patternType="solid">
        <fgColor rgb="FFCCCCFF"/>
        <bgColor indexed="64"/>
      </patternFill>
    </fill>
    <fill>
      <patternFill patternType="solid">
        <fgColor theme="0"/>
        <bgColor indexed="64"/>
      </patternFill>
    </fill>
    <fill>
      <patternFill patternType="solid">
        <fgColor theme="1" tint="0.499984740745262"/>
        <bgColor indexed="64"/>
      </patternFill>
    </fill>
    <fill>
      <patternFill patternType="solid">
        <fgColor theme="1"/>
        <bgColor indexed="64"/>
      </patternFill>
    </fill>
    <fill>
      <patternFill patternType="solid">
        <fgColor theme="9" tint="0.59999389629810485"/>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C6EF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rgb="FFFF99CC"/>
        <bgColor indexed="64"/>
      </patternFill>
    </fill>
    <fill>
      <patternFill patternType="solid">
        <fgColor rgb="FFF1C965"/>
        <bgColor indexed="64"/>
      </patternFill>
    </fill>
    <fill>
      <patternFill patternType="solid">
        <fgColor rgb="FFFFE1FF"/>
        <bgColor indexed="64"/>
      </patternFill>
    </fill>
    <fill>
      <patternFill patternType="solid">
        <fgColor rgb="FFCCECFF"/>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rgb="FF84B4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bgColor indexed="64"/>
      </patternFill>
    </fill>
    <fill>
      <patternFill patternType="solid">
        <fgColor rgb="FFCC99FF"/>
        <bgColor indexed="64"/>
      </patternFill>
    </fill>
    <fill>
      <patternFill patternType="solid">
        <fgColor rgb="FF9966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7"/>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rgb="FF7F7F7F"/>
      </right>
      <top style="thin">
        <color indexed="64"/>
      </top>
      <bottom/>
      <diagonal/>
    </border>
    <border>
      <left style="thin">
        <color rgb="FF7F7F7F"/>
      </left>
      <right style="thin">
        <color rgb="FF7F7F7F"/>
      </right>
      <top style="thin">
        <color indexed="64"/>
      </top>
      <bottom/>
      <diagonal/>
    </border>
    <border>
      <left style="thin">
        <color rgb="FF3F3F3F"/>
      </left>
      <right style="thin">
        <color rgb="FF3F3F3F"/>
      </right>
      <top style="thin">
        <color indexed="64"/>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style="thin">
        <color indexed="64"/>
      </bottom>
      <diagonal/>
    </border>
    <border>
      <left style="thin">
        <color rgb="FF3F3F3F"/>
      </left>
      <right style="thin">
        <color rgb="FF3F3F3F"/>
      </right>
      <top style="thin">
        <color rgb="FF3F3F3F"/>
      </top>
      <bottom style="thin">
        <color indexed="64"/>
      </bottom>
      <diagonal/>
    </border>
    <border>
      <left/>
      <right/>
      <top style="thin">
        <color indexed="64"/>
      </top>
      <bottom style="thin">
        <color indexed="64"/>
      </bottom>
      <diagonal/>
    </border>
    <border>
      <left/>
      <right style="thin">
        <color rgb="FF3F3F3F"/>
      </right>
      <top style="thin">
        <color indexed="64"/>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s>
  <cellStyleXfs count="336">
    <xf numFmtId="0" fontId="0" fillId="0" borderId="0"/>
    <xf numFmtId="43" fontId="1" fillId="0" borderId="0" applyFont="0" applyFill="0" applyBorder="0" applyAlignment="0" applyProtection="0"/>
    <xf numFmtId="0" fontId="3" fillId="0" borderId="0"/>
    <xf numFmtId="9" fontId="5"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xf numFmtId="0" fontId="9" fillId="0" borderId="0"/>
    <xf numFmtId="0" fontId="11" fillId="7" borderId="0" applyNumberFormat="0" applyBorder="0" applyAlignment="0" applyProtection="0"/>
    <xf numFmtId="0" fontId="12" fillId="8" borderId="0" applyNumberFormat="0" applyBorder="0" applyAlignment="0" applyProtection="0"/>
    <xf numFmtId="0" fontId="13" fillId="9" borderId="14" applyNumberFormat="0" applyAlignment="0" applyProtection="0"/>
    <xf numFmtId="0" fontId="14" fillId="10" borderId="15" applyNumberFormat="0" applyAlignment="0" applyProtection="0"/>
    <xf numFmtId="0" fontId="15" fillId="10" borderId="14" applyNumberFormat="0" applyAlignment="0" applyProtection="0"/>
    <xf numFmtId="0" fontId="16" fillId="0" borderId="0" applyNumberFormat="0" applyFill="0" applyBorder="0" applyAlignment="0" applyProtection="0"/>
    <xf numFmtId="0" fontId="24" fillId="0" borderId="24" applyNumberFormat="0" applyFill="0" applyAlignment="0" applyProtection="0"/>
    <xf numFmtId="0" fontId="25" fillId="0" borderId="25" applyNumberFormat="0" applyFill="0" applyAlignment="0" applyProtection="0"/>
    <xf numFmtId="0" fontId="26" fillId="0" borderId="26" applyNumberFormat="0" applyFill="0" applyAlignment="0" applyProtection="0"/>
    <xf numFmtId="0" fontId="26" fillId="0" borderId="0" applyNumberFormat="0" applyFill="0" applyBorder="0" applyAlignment="0" applyProtection="0"/>
    <xf numFmtId="0" fontId="27" fillId="11" borderId="0" applyNumberFormat="0" applyBorder="0" applyAlignment="0" applyProtection="0"/>
    <xf numFmtId="0" fontId="28" fillId="0" borderId="27" applyNumberFormat="0" applyFill="0" applyAlignment="0" applyProtection="0"/>
    <xf numFmtId="0" fontId="4" fillId="12" borderId="28" applyNumberFormat="0" applyAlignment="0" applyProtection="0"/>
    <xf numFmtId="0" fontId="29" fillId="0" borderId="0" applyNumberFormat="0" applyFill="0" applyBorder="0" applyAlignment="0" applyProtection="0"/>
    <xf numFmtId="0" fontId="2" fillId="0" borderId="30" applyNumberFormat="0" applyFill="0" applyAlignment="0" applyProtection="0"/>
    <xf numFmtId="0" fontId="3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0" fillId="37" borderId="0" applyNumberFormat="0" applyBorder="0" applyAlignment="0" applyProtection="0"/>
    <xf numFmtId="0" fontId="3" fillId="0" borderId="0"/>
    <xf numFmtId="0" fontId="34" fillId="0" borderId="0" applyNumberFormat="0" applyFill="0" applyBorder="0" applyAlignment="0" applyProtection="0">
      <alignment vertical="top"/>
      <protection locked="0"/>
    </xf>
    <xf numFmtId="9" fontId="3" fillId="0" borderId="0" applyFont="0" applyFill="0" applyBorder="0" applyAlignment="0" applyProtection="0"/>
    <xf numFmtId="0" fontId="5" fillId="0" borderId="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9" fontId="9" fillId="0" borderId="0" applyFont="0" applyFill="0" applyBorder="0" applyAlignment="0" applyProtection="0"/>
    <xf numFmtId="9" fontId="3" fillId="0" borderId="0" applyFont="0" applyFill="0" applyBorder="0" applyAlignment="0" applyProtection="0"/>
    <xf numFmtId="0" fontId="35" fillId="0" borderId="0" applyNumberFormat="0" applyFill="0" applyBorder="0" applyAlignment="0" applyProtection="0"/>
    <xf numFmtId="0" fontId="36" fillId="8" borderId="0" applyNumberFormat="0" applyBorder="0" applyAlignment="0" applyProtection="0"/>
    <xf numFmtId="0" fontId="1" fillId="0" borderId="0"/>
    <xf numFmtId="9" fontId="1" fillId="0" borderId="0" applyFont="0" applyFill="0" applyBorder="0" applyAlignment="0" applyProtection="0"/>
    <xf numFmtId="0" fontId="9" fillId="0" borderId="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13" borderId="29" applyNumberFormat="0" applyFont="0" applyAlignment="0" applyProtection="0"/>
    <xf numFmtId="0" fontId="31" fillId="0" borderId="0"/>
  </cellStyleXfs>
  <cellXfs count="1141">
    <xf numFmtId="0" fontId="0" fillId="0" borderId="0" xfId="0"/>
    <xf numFmtId="0" fontId="0" fillId="3" borderId="0" xfId="0" applyFill="1" applyBorder="1" applyAlignment="1">
      <alignment horizontal="center"/>
    </xf>
    <xf numFmtId="0" fontId="0" fillId="4" borderId="0" xfId="0" applyFill="1"/>
    <xf numFmtId="0" fontId="2" fillId="3" borderId="0" xfId="0" applyFont="1" applyFill="1"/>
    <xf numFmtId="0" fontId="0" fillId="3" borderId="0" xfId="0" applyFill="1"/>
    <xf numFmtId="0" fontId="6" fillId="3" borderId="0" xfId="0" applyFont="1" applyFill="1" applyProtection="1"/>
    <xf numFmtId="0" fontId="0" fillId="3" borderId="0" xfId="0" applyFill="1" applyAlignment="1">
      <alignment horizontal="right"/>
    </xf>
    <xf numFmtId="164" fontId="0" fillId="3" borderId="0" xfId="0" applyNumberFormat="1" applyFill="1"/>
    <xf numFmtId="0" fontId="0" fillId="3" borderId="0" xfId="0" applyFill="1" applyBorder="1"/>
    <xf numFmtId="0" fontId="0" fillId="5" borderId="0" xfId="0" applyFill="1"/>
    <xf numFmtId="0" fontId="0" fillId="4" borderId="0" xfId="0" applyFill="1" applyBorder="1"/>
    <xf numFmtId="0" fontId="2" fillId="3" borderId="0" xfId="0" applyFont="1" applyFill="1" applyBorder="1"/>
    <xf numFmtId="0" fontId="0" fillId="3" borderId="0" xfId="0" applyFill="1" applyBorder="1" applyAlignment="1">
      <alignment horizontal="right"/>
    </xf>
    <xf numFmtId="0" fontId="4" fillId="5" borderId="0" xfId="0" applyFont="1" applyFill="1"/>
    <xf numFmtId="0" fontId="4" fillId="3" borderId="0" xfId="0" applyFont="1" applyFill="1"/>
    <xf numFmtId="0" fontId="0" fillId="3" borderId="0" xfId="0" applyFill="1" applyBorder="1" applyAlignment="1">
      <alignment horizontal="left"/>
    </xf>
    <xf numFmtId="0" fontId="0" fillId="3" borderId="0" xfId="0" applyFont="1" applyFill="1" applyBorder="1" applyAlignment="1">
      <alignment horizontal="right"/>
    </xf>
    <xf numFmtId="164" fontId="0" fillId="4" borderId="0" xfId="0" applyNumberFormat="1" applyFill="1" applyBorder="1"/>
    <xf numFmtId="0" fontId="2" fillId="4" borderId="0" xfId="0" applyFont="1" applyFill="1" applyBorder="1" applyAlignment="1">
      <alignment horizontal="right"/>
    </xf>
    <xf numFmtId="9" fontId="0" fillId="3" borderId="0" xfId="5" applyFont="1" applyFill="1" applyBorder="1"/>
    <xf numFmtId="9" fontId="0" fillId="3" borderId="0" xfId="0" applyNumberFormat="1" applyFill="1" applyBorder="1"/>
    <xf numFmtId="1" fontId="2" fillId="4" borderId="0" xfId="0" applyNumberFormat="1" applyFont="1" applyFill="1" applyBorder="1" applyAlignment="1">
      <alignment horizontal="right"/>
    </xf>
    <xf numFmtId="0" fontId="17" fillId="4" borderId="0" xfId="0" applyFont="1" applyFill="1" applyBorder="1" applyAlignment="1" applyProtection="1">
      <alignment vertical="center" wrapText="1"/>
    </xf>
    <xf numFmtId="0" fontId="6" fillId="4" borderId="0" xfId="0" applyFont="1" applyFill="1"/>
    <xf numFmtId="0" fontId="18" fillId="4" borderId="0" xfId="0" applyFont="1" applyFill="1" applyBorder="1" applyAlignment="1" applyProtection="1">
      <alignment vertical="center" wrapText="1"/>
    </xf>
    <xf numFmtId="164" fontId="0" fillId="3" borderId="0" xfId="1" applyNumberFormat="1" applyFont="1" applyFill="1" applyBorder="1"/>
    <xf numFmtId="0" fontId="9" fillId="3" borderId="0" xfId="6" applyFill="1"/>
    <xf numFmtId="0" fontId="9" fillId="0" borderId="0" xfId="6"/>
    <xf numFmtId="0" fontId="30" fillId="5" borderId="0" xfId="0" applyFont="1" applyFill="1"/>
    <xf numFmtId="0" fontId="9" fillId="4" borderId="0" xfId="6" applyFill="1"/>
    <xf numFmtId="0" fontId="2" fillId="39" borderId="1" xfId="0" applyFont="1" applyFill="1" applyBorder="1" applyAlignment="1">
      <alignment horizontal="right"/>
    </xf>
    <xf numFmtId="1" fontId="2" fillId="39" borderId="1" xfId="0" applyNumberFormat="1" applyFont="1" applyFill="1" applyBorder="1" applyAlignment="1">
      <alignment horizontal="right"/>
    </xf>
    <xf numFmtId="0" fontId="0" fillId="38" borderId="1" xfId="0" applyFill="1" applyBorder="1"/>
    <xf numFmtId="0" fontId="6" fillId="38" borderId="1" xfId="2" applyFont="1" applyFill="1" applyBorder="1" applyAlignment="1" applyProtection="1">
      <alignment vertical="center" wrapText="1"/>
      <protection locked="0" hidden="1"/>
    </xf>
    <xf numFmtId="0" fontId="0" fillId="38" borderId="1" xfId="0" applyFont="1" applyFill="1" applyBorder="1"/>
    <xf numFmtId="0" fontId="2" fillId="3" borderId="11" xfId="0" applyFont="1" applyFill="1" applyBorder="1" applyAlignment="1">
      <alignment horizontal="right"/>
    </xf>
    <xf numFmtId="0" fontId="0" fillId="3" borderId="0" xfId="0" applyFill="1" applyBorder="1" applyAlignment="1">
      <alignment wrapText="1"/>
    </xf>
    <xf numFmtId="0" fontId="2" fillId="3" borderId="0" xfId="0" applyFont="1" applyFill="1" applyBorder="1" applyAlignment="1" applyProtection="1">
      <alignment horizontal="center" vertical="top" wrapText="1"/>
    </xf>
    <xf numFmtId="9" fontId="6" fillId="3" borderId="0" xfId="5" applyFont="1" applyFill="1" applyBorder="1" applyAlignment="1" applyProtection="1">
      <alignment horizontal="center" vertical="center"/>
    </xf>
    <xf numFmtId="0" fontId="6" fillId="3" borderId="0" xfId="2" applyFont="1" applyFill="1" applyBorder="1" applyAlignment="1" applyProtection="1">
      <alignment vertical="center" wrapText="1"/>
      <protection locked="0" hidden="1"/>
    </xf>
    <xf numFmtId="3" fontId="6" fillId="3" borderId="0"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0" fontId="0" fillId="3" borderId="0" xfId="0" applyNumberFormat="1" applyFill="1" applyBorder="1" applyAlignment="1"/>
    <xf numFmtId="43" fontId="0" fillId="3" borderId="0" xfId="0" applyNumberFormat="1" applyFill="1"/>
    <xf numFmtId="0" fontId="9" fillId="5" borderId="0" xfId="6" applyFill="1"/>
    <xf numFmtId="14" fontId="9" fillId="39" borderId="1" xfId="6" applyNumberFormat="1" applyFill="1" applyBorder="1"/>
    <xf numFmtId="0" fontId="9" fillId="39" borderId="1" xfId="6" applyFill="1" applyBorder="1" applyAlignment="1">
      <alignment horizontal="right"/>
    </xf>
    <xf numFmtId="0" fontId="38" fillId="5" borderId="0" xfId="6" applyFont="1" applyFill="1"/>
    <xf numFmtId="0" fontId="39" fillId="5" borderId="0" xfId="6" applyFont="1" applyFill="1"/>
    <xf numFmtId="0" fontId="37" fillId="3" borderId="0" xfId="6" applyFont="1" applyFill="1"/>
    <xf numFmtId="0" fontId="7" fillId="5" borderId="0" xfId="53" applyFont="1" applyFill="1" applyAlignment="1" applyProtection="1">
      <alignment vertical="top"/>
    </xf>
    <xf numFmtId="0" fontId="9" fillId="39" borderId="1" xfId="6" applyFill="1" applyBorder="1" applyAlignment="1">
      <alignment horizontal="center"/>
    </xf>
    <xf numFmtId="0" fontId="9" fillId="38" borderId="1" xfId="6" applyFill="1" applyBorder="1"/>
    <xf numFmtId="0" fontId="9" fillId="3" borderId="0" xfId="6" applyFill="1" applyAlignment="1">
      <alignment horizontal="right"/>
    </xf>
    <xf numFmtId="0" fontId="7" fillId="3" borderId="0" xfId="53" applyFont="1" applyFill="1" applyAlignment="1" applyProtection="1">
      <alignment vertical="top"/>
    </xf>
    <xf numFmtId="0" fontId="33" fillId="3" borderId="0" xfId="0" applyFont="1" applyFill="1"/>
    <xf numFmtId="0" fontId="6" fillId="3" borderId="0" xfId="53" applyFont="1" applyFill="1" applyProtection="1"/>
    <xf numFmtId="0" fontId="41" fillId="3" borderId="0" xfId="53" applyFont="1" applyFill="1" applyProtection="1"/>
    <xf numFmtId="0" fontId="0" fillId="38" borderId="1" xfId="0" applyFont="1" applyFill="1" applyBorder="1" applyAlignment="1">
      <alignment horizontal="right"/>
    </xf>
    <xf numFmtId="0" fontId="19" fillId="3" borderId="0" xfId="0" applyFont="1" applyFill="1" applyAlignment="1">
      <alignment horizontal="left" vertical="top" wrapText="1"/>
    </xf>
    <xf numFmtId="0" fontId="19" fillId="3" borderId="0" xfId="0" applyFont="1" applyFill="1" applyAlignment="1">
      <alignment vertical="top" wrapText="1"/>
    </xf>
    <xf numFmtId="0" fontId="19" fillId="3" borderId="0" xfId="0" applyFont="1" applyFill="1" applyAlignment="1">
      <alignment horizontal="center" vertical="top" wrapText="1"/>
    </xf>
    <xf numFmtId="0" fontId="19" fillId="3" borderId="0" xfId="0" applyFont="1" applyFill="1" applyBorder="1" applyAlignment="1">
      <alignment vertical="top" wrapText="1"/>
    </xf>
    <xf numFmtId="0" fontId="0" fillId="3" borderId="8" xfId="0" applyFill="1" applyBorder="1"/>
    <xf numFmtId="164" fontId="0" fillId="4" borderId="0" xfId="1" applyNumberFormat="1" applyFont="1" applyFill="1"/>
    <xf numFmtId="1" fontId="0" fillId="38" borderId="1" xfId="0" applyNumberFormat="1" applyFont="1" applyFill="1" applyBorder="1" applyAlignment="1">
      <alignment horizontal="right"/>
    </xf>
    <xf numFmtId="0" fontId="6" fillId="4" borderId="0" xfId="2" applyFont="1" applyFill="1" applyBorder="1" applyAlignment="1" applyProtection="1">
      <alignment vertical="center" wrapText="1"/>
      <protection locked="0" hidden="1"/>
    </xf>
    <xf numFmtId="9" fontId="0" fillId="4" borderId="0" xfId="0" applyNumberFormat="1" applyFill="1"/>
    <xf numFmtId="0" fontId="0" fillId="4" borderId="0" xfId="0" applyFill="1" applyProtection="1"/>
    <xf numFmtId="0" fontId="30" fillId="5" borderId="0" xfId="0" applyFont="1" applyFill="1" applyProtection="1"/>
    <xf numFmtId="0" fontId="6" fillId="4" borderId="0" xfId="0" applyFont="1" applyFill="1" applyProtection="1"/>
    <xf numFmtId="0" fontId="19" fillId="3" borderId="0" xfId="0" applyFont="1" applyFill="1" applyProtection="1"/>
    <xf numFmtId="0" fontId="0" fillId="3" borderId="0" xfId="0" applyFill="1" applyProtection="1"/>
    <xf numFmtId="0" fontId="19" fillId="3" borderId="0" xfId="0" applyFont="1" applyFill="1" applyAlignment="1" applyProtection="1">
      <alignment vertical="top" wrapText="1"/>
    </xf>
    <xf numFmtId="0" fontId="0" fillId="4" borderId="0" xfId="0" applyFill="1" applyBorder="1" applyProtection="1"/>
    <xf numFmtId="0" fontId="19" fillId="4" borderId="0" xfId="0" applyFont="1" applyFill="1" applyAlignment="1" applyProtection="1">
      <alignment vertical="top" wrapText="1"/>
    </xf>
    <xf numFmtId="0" fontId="0" fillId="3" borderId="0" xfId="0" applyFill="1" applyBorder="1" applyAlignment="1" applyProtection="1">
      <alignment horizontal="center"/>
    </xf>
    <xf numFmtId="0" fontId="0" fillId="3" borderId="0" xfId="0" applyFill="1" applyBorder="1" applyAlignment="1" applyProtection="1">
      <alignment horizontal="left"/>
    </xf>
    <xf numFmtId="0" fontId="0" fillId="38" borderId="1" xfId="0" applyFill="1" applyBorder="1" applyProtection="1"/>
    <xf numFmtId="0" fontId="2" fillId="3" borderId="0" xfId="0" applyFont="1" applyFill="1" applyProtection="1"/>
    <xf numFmtId="0" fontId="0" fillId="3" borderId="0" xfId="0" applyFill="1" applyBorder="1" applyProtection="1"/>
    <xf numFmtId="0" fontId="0" fillId="3" borderId="0" xfId="0" quotePrefix="1" applyFill="1" applyBorder="1" applyProtection="1"/>
    <xf numFmtId="1" fontId="0" fillId="38" borderId="9" xfId="0" applyNumberFormat="1" applyFill="1" applyBorder="1" applyAlignment="1" applyProtection="1"/>
    <xf numFmtId="0" fontId="7" fillId="3" borderId="0" xfId="0" applyFont="1" applyFill="1" applyProtection="1"/>
    <xf numFmtId="0" fontId="7" fillId="4" borderId="0" xfId="11" applyFont="1" applyFill="1" applyBorder="1" applyAlignment="1" applyProtection="1">
      <alignment horizontal="center" vertical="center"/>
    </xf>
    <xf numFmtId="0" fontId="6" fillId="38" borderId="1" xfId="9" applyFont="1" applyFill="1" applyBorder="1" applyProtection="1"/>
    <xf numFmtId="1" fontId="7" fillId="4" borderId="0" xfId="11" applyNumberFormat="1" applyFont="1" applyFill="1" applyBorder="1" applyProtection="1"/>
    <xf numFmtId="0" fontId="6" fillId="38" borderId="1" xfId="9" quotePrefix="1" applyFont="1" applyFill="1" applyBorder="1" applyProtection="1"/>
    <xf numFmtId="0" fontId="6" fillId="38" borderId="1" xfId="7" applyFont="1" applyFill="1" applyBorder="1" applyProtection="1"/>
    <xf numFmtId="1" fontId="6" fillId="4" borderId="0" xfId="7" applyNumberFormat="1" applyFont="1" applyFill="1" applyBorder="1" applyProtection="1"/>
    <xf numFmtId="0" fontId="6" fillId="4" borderId="0" xfId="0" applyFont="1" applyFill="1" applyBorder="1" applyProtection="1"/>
    <xf numFmtId="0" fontId="6" fillId="3" borderId="0" xfId="0" applyFont="1" applyFill="1" applyBorder="1" applyProtection="1"/>
    <xf numFmtId="0" fontId="19" fillId="3" borderId="0" xfId="0" applyFont="1" applyFill="1" applyBorder="1" applyAlignment="1" applyProtection="1">
      <alignment vertical="top" wrapText="1"/>
    </xf>
    <xf numFmtId="0" fontId="0" fillId="5" borderId="0" xfId="0" applyFill="1" applyProtection="1"/>
    <xf numFmtId="0" fontId="2" fillId="3" borderId="0" xfId="0" applyFont="1" applyFill="1" applyAlignment="1" applyProtection="1">
      <alignment horizontal="right" vertical="center"/>
    </xf>
    <xf numFmtId="9" fontId="0" fillId="4" borderId="0" xfId="5" applyFont="1" applyFill="1" applyBorder="1" applyAlignment="1" applyProtection="1">
      <alignment horizontal="left"/>
    </xf>
    <xf numFmtId="0" fontId="2" fillId="3" borderId="0" xfId="0" applyFont="1" applyFill="1" applyAlignment="1" applyProtection="1">
      <alignment horizontal="right"/>
    </xf>
    <xf numFmtId="0" fontId="2" fillId="3" borderId="0" xfId="0" applyFont="1" applyFill="1" applyBorder="1" applyProtection="1"/>
    <xf numFmtId="0" fontId="20" fillId="3" borderId="13"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2" fillId="39" borderId="3" xfId="0" applyFont="1" applyFill="1" applyBorder="1" applyAlignment="1" applyProtection="1">
      <alignment horizontal="center" vertical="center"/>
    </xf>
    <xf numFmtId="0" fontId="2" fillId="39" borderId="3" xfId="0" applyFont="1" applyFill="1" applyBorder="1" applyAlignment="1" applyProtection="1">
      <alignment horizontal="center" vertical="center" wrapText="1"/>
    </xf>
    <xf numFmtId="0" fontId="2" fillId="39" borderId="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164" fontId="0" fillId="3" borderId="0" xfId="0" applyNumberFormat="1" applyFill="1" applyBorder="1" applyAlignment="1" applyProtection="1">
      <alignment horizontal="center" vertical="center"/>
    </xf>
    <xf numFmtId="164" fontId="0" fillId="4" borderId="0" xfId="0" applyNumberFormat="1" applyFill="1" applyBorder="1" applyProtection="1"/>
    <xf numFmtId="0" fontId="6" fillId="38" borderId="1" xfId="2" applyFont="1" applyFill="1" applyBorder="1" applyAlignment="1" applyProtection="1">
      <alignment vertical="center" wrapText="1"/>
    </xf>
    <xf numFmtId="164" fontId="0" fillId="3" borderId="0" xfId="0" applyNumberFormat="1" applyFill="1" applyBorder="1" applyProtection="1"/>
    <xf numFmtId="0" fontId="6" fillId="4" borderId="0" xfId="8" applyFont="1" applyFill="1" applyBorder="1" applyProtection="1"/>
    <xf numFmtId="43" fontId="0" fillId="4" borderId="0" xfId="1" applyNumberFormat="1" applyFont="1" applyFill="1" applyBorder="1" applyProtection="1"/>
    <xf numFmtId="164" fontId="0" fillId="4" borderId="0" xfId="1" applyNumberFormat="1" applyFont="1" applyFill="1" applyBorder="1" applyProtection="1"/>
    <xf numFmtId="164" fontId="0" fillId="3" borderId="0" xfId="1" applyNumberFormat="1" applyFont="1" applyFill="1" applyBorder="1" applyProtection="1"/>
    <xf numFmtId="0" fontId="20" fillId="3" borderId="13" xfId="0" applyFont="1" applyFill="1" applyBorder="1" applyAlignment="1" applyProtection="1">
      <alignment horizontal="center"/>
    </xf>
    <xf numFmtId="0" fontId="20" fillId="3" borderId="0" xfId="0" applyFont="1" applyFill="1" applyBorder="1" applyAlignment="1" applyProtection="1">
      <alignment horizontal="center"/>
    </xf>
    <xf numFmtId="0" fontId="20" fillId="4" borderId="0" xfId="0" applyFont="1" applyFill="1" applyBorder="1" applyAlignment="1" applyProtection="1">
      <alignment horizontal="center"/>
    </xf>
    <xf numFmtId="0" fontId="2" fillId="39" borderId="1" xfId="0" applyFont="1" applyFill="1" applyBorder="1" applyAlignment="1" applyProtection="1">
      <alignment horizontal="center" vertical="center"/>
    </xf>
    <xf numFmtId="0" fontId="8" fillId="4" borderId="0" xfId="4" applyFill="1" applyProtection="1"/>
    <xf numFmtId="0" fontId="0" fillId="0" borderId="0" xfId="0" applyFill="1" applyProtection="1"/>
    <xf numFmtId="0" fontId="0" fillId="3" borderId="13" xfId="0" applyFill="1" applyBorder="1" applyProtection="1"/>
    <xf numFmtId="164" fontId="0" fillId="3" borderId="13" xfId="1" applyNumberFormat="1" applyFont="1" applyFill="1" applyBorder="1" applyProtection="1"/>
    <xf numFmtId="164" fontId="0" fillId="3" borderId="13" xfId="0" applyNumberFormat="1" applyFill="1" applyBorder="1" applyAlignment="1" applyProtection="1"/>
    <xf numFmtId="164" fontId="0" fillId="3" borderId="0" xfId="0" applyNumberFormat="1" applyFill="1" applyBorder="1" applyAlignment="1" applyProtection="1">
      <alignment horizontal="center"/>
    </xf>
    <xf numFmtId="0" fontId="12" fillId="4" borderId="0" xfId="8" applyFill="1" applyBorder="1" applyProtection="1"/>
    <xf numFmtId="164" fontId="11" fillId="3" borderId="0" xfId="7" applyNumberFormat="1" applyFill="1" applyBorder="1" applyAlignment="1" applyProtection="1">
      <alignment horizontal="center" vertical="center"/>
    </xf>
    <xf numFmtId="164" fontId="11" fillId="4" borderId="0" xfId="7" applyNumberFormat="1" applyFill="1" applyBorder="1" applyProtection="1"/>
    <xf numFmtId="164" fontId="6" fillId="4" borderId="0" xfId="7" applyNumberFormat="1" applyFont="1" applyFill="1" applyBorder="1" applyProtection="1"/>
    <xf numFmtId="164" fontId="11" fillId="3" borderId="0" xfId="7" applyNumberFormat="1" applyFill="1" applyBorder="1" applyProtection="1"/>
    <xf numFmtId="0" fontId="9" fillId="3" borderId="0" xfId="6" applyFill="1" applyProtection="1"/>
    <xf numFmtId="0" fontId="9" fillId="4" borderId="0" xfId="6" applyFill="1" applyProtection="1"/>
    <xf numFmtId="0" fontId="21" fillId="3" borderId="0" xfId="6" applyFont="1" applyFill="1" applyProtection="1"/>
    <xf numFmtId="0" fontId="22" fillId="3" borderId="0" xfId="6" applyFont="1" applyFill="1" applyProtection="1"/>
    <xf numFmtId="164" fontId="23" fillId="3" borderId="0" xfId="6" applyNumberFormat="1" applyFont="1" applyFill="1" applyBorder="1" applyProtection="1"/>
    <xf numFmtId="164" fontId="9" fillId="3" borderId="1" xfId="6" quotePrefix="1" applyNumberFormat="1" applyFont="1" applyFill="1" applyBorder="1" applyAlignment="1" applyProtection="1">
      <alignment horizontal="center" vertical="top" wrapText="1"/>
    </xf>
    <xf numFmtId="0" fontId="2" fillId="39" borderId="1" xfId="0" applyFont="1" applyFill="1" applyBorder="1" applyAlignment="1" applyProtection="1">
      <alignment horizontal="right"/>
    </xf>
    <xf numFmtId="0" fontId="0" fillId="3" borderId="0" xfId="0" quotePrefix="1" applyFill="1" applyBorder="1" applyAlignment="1" applyProtection="1">
      <alignment horizontal="center"/>
    </xf>
    <xf numFmtId="0" fontId="0" fillId="3" borderId="0" xfId="0" applyFont="1" applyFill="1" applyProtection="1"/>
    <xf numFmtId="0" fontId="0" fillId="3" borderId="0" xfId="0" applyFont="1" applyFill="1" applyAlignment="1" applyProtection="1">
      <alignment horizontal="center"/>
    </xf>
    <xf numFmtId="0" fontId="0" fillId="3" borderId="22" xfId="0" applyFont="1" applyFill="1" applyBorder="1" applyProtection="1"/>
    <xf numFmtId="0" fontId="2" fillId="3" borderId="13" xfId="0" applyFont="1" applyFill="1" applyBorder="1" applyAlignment="1" applyProtection="1">
      <alignment horizontal="right"/>
    </xf>
    <xf numFmtId="0" fontId="0" fillId="3" borderId="13" xfId="0" applyFont="1" applyFill="1" applyBorder="1" applyProtection="1"/>
    <xf numFmtId="0" fontId="0" fillId="38" borderId="1" xfId="0" applyFont="1" applyFill="1" applyBorder="1" applyProtection="1"/>
    <xf numFmtId="0" fontId="0" fillId="38" borderId="1" xfId="0" applyNumberFormat="1" applyFill="1" applyBorder="1" applyAlignment="1" applyProtection="1">
      <alignment horizontal="left"/>
    </xf>
    <xf numFmtId="0" fontId="0" fillId="3" borderId="0" xfId="0" applyFill="1"/>
    <xf numFmtId="0" fontId="19" fillId="3" borderId="0" xfId="0" applyFont="1" applyFill="1" applyBorder="1" applyAlignment="1" applyProtection="1">
      <alignment horizontal="left"/>
    </xf>
    <xf numFmtId="0" fontId="0" fillId="3" borderId="0" xfId="0" quotePrefix="1" applyFill="1" applyBorder="1" applyAlignment="1">
      <alignment horizontal="center"/>
    </xf>
    <xf numFmtId="0" fontId="41" fillId="3" borderId="0" xfId="53" applyFont="1" applyFill="1" applyAlignment="1" applyProtection="1">
      <alignment horizontal="left" wrapText="1"/>
    </xf>
    <xf numFmtId="0" fontId="0" fillId="3" borderId="0" xfId="0" applyFill="1"/>
    <xf numFmtId="0" fontId="0" fillId="0" borderId="0" xfId="0"/>
    <xf numFmtId="0" fontId="0" fillId="3" borderId="0" xfId="0" applyFill="1" applyAlignment="1" applyProtection="1">
      <alignment horizontal="right"/>
    </xf>
    <xf numFmtId="0" fontId="0" fillId="3" borderId="0" xfId="0" quotePrefix="1" applyFill="1" applyBorder="1" applyAlignment="1" applyProtection="1">
      <alignment horizontal="left" vertical="top" wrapText="1"/>
    </xf>
    <xf numFmtId="0" fontId="19" fillId="3" borderId="0" xfId="0" applyFont="1" applyFill="1" applyAlignment="1">
      <alignment wrapText="1"/>
    </xf>
    <xf numFmtId="0" fontId="6" fillId="3" borderId="0" xfId="0" quotePrefix="1" applyFont="1" applyFill="1" applyBorder="1" applyAlignment="1" applyProtection="1">
      <alignment horizontal="left" vertical="top" wrapText="1"/>
    </xf>
    <xf numFmtId="0" fontId="6" fillId="3" borderId="0" xfId="0" quotePrefix="1" applyFont="1" applyFill="1" applyBorder="1" applyAlignment="1" applyProtection="1">
      <alignment vertical="top" wrapText="1"/>
    </xf>
    <xf numFmtId="1" fontId="7" fillId="3" borderId="0" xfId="11" quotePrefix="1" applyNumberFormat="1" applyFont="1" applyFill="1" applyBorder="1" applyAlignment="1" applyProtection="1">
      <alignment vertical="top" wrapText="1"/>
    </xf>
    <xf numFmtId="1" fontId="6" fillId="3" borderId="0" xfId="11" quotePrefix="1" applyNumberFormat="1" applyFont="1" applyFill="1" applyBorder="1" applyAlignment="1" applyProtection="1">
      <alignment vertical="top" wrapText="1"/>
    </xf>
    <xf numFmtId="0" fontId="6" fillId="38" borderId="1" xfId="9" quotePrefix="1" applyFont="1" applyFill="1" applyBorder="1" applyAlignment="1" applyProtection="1">
      <alignment horizontal="right"/>
    </xf>
    <xf numFmtId="0" fontId="6" fillId="38" borderId="1" xfId="7" quotePrefix="1" applyFont="1" applyFill="1" applyBorder="1" applyAlignment="1" applyProtection="1">
      <alignment horizontal="right"/>
    </xf>
    <xf numFmtId="0" fontId="6" fillId="4" borderId="0" xfId="7" quotePrefix="1" applyFont="1" applyFill="1" applyBorder="1" applyProtection="1"/>
    <xf numFmtId="0" fontId="6" fillId="5" borderId="0" xfId="0" applyFont="1" applyFill="1" applyProtection="1"/>
    <xf numFmtId="0" fontId="7" fillId="3" borderId="0" xfId="10" applyFont="1" applyFill="1" applyBorder="1" applyAlignment="1" applyProtection="1">
      <alignment horizontal="center" vertical="center" wrapText="1"/>
    </xf>
    <xf numFmtId="0" fontId="7" fillId="3" borderId="0" xfId="10" applyFont="1" applyFill="1" applyBorder="1" applyProtection="1"/>
    <xf numFmtId="0" fontId="6" fillId="3" borderId="0" xfId="7" applyFont="1" applyFill="1" applyBorder="1" applyProtection="1"/>
    <xf numFmtId="0" fontId="6" fillId="3" borderId="0" xfId="7" quotePrefix="1" applyFont="1" applyFill="1" applyBorder="1" applyProtection="1"/>
    <xf numFmtId="1" fontId="6" fillId="3" borderId="0" xfId="0" applyNumberFormat="1" applyFont="1" applyFill="1" applyBorder="1" applyProtection="1"/>
    <xf numFmtId="0" fontId="2" fillId="39" borderId="2" xfId="0" applyFont="1" applyFill="1" applyBorder="1" applyAlignment="1" applyProtection="1">
      <alignment horizontal="center" vertical="center" wrapText="1"/>
    </xf>
    <xf numFmtId="0" fontId="7" fillId="39" borderId="1" xfId="12" applyFont="1" applyFill="1" applyBorder="1" applyAlignment="1" applyProtection="1">
      <alignment horizontal="center" vertical="center"/>
    </xf>
    <xf numFmtId="0" fontId="7" fillId="39" borderId="16" xfId="9" applyFont="1" applyFill="1" applyBorder="1" applyAlignment="1" applyProtection="1">
      <alignment horizontal="center" vertical="center"/>
    </xf>
    <xf numFmtId="0" fontId="7" fillId="39" borderId="17" xfId="9" applyFont="1" applyFill="1" applyBorder="1" applyAlignment="1" applyProtection="1">
      <alignment horizontal="center" vertical="center" wrapText="1"/>
    </xf>
    <xf numFmtId="0" fontId="7" fillId="39" borderId="23" xfId="10" applyFont="1" applyFill="1" applyBorder="1" applyAlignment="1" applyProtection="1">
      <alignment horizontal="center" vertical="center" wrapText="1"/>
    </xf>
    <xf numFmtId="0" fontId="7" fillId="39" borderId="18" xfId="10" applyFont="1" applyFill="1" applyBorder="1" applyAlignment="1" applyProtection="1">
      <alignment horizontal="center" vertical="center" wrapText="1"/>
    </xf>
    <xf numFmtId="0" fontId="7" fillId="39" borderId="8" xfId="9" applyFont="1" applyFill="1" applyBorder="1" applyAlignment="1" applyProtection="1">
      <alignment horizontal="center" vertical="center" wrapText="1"/>
    </xf>
    <xf numFmtId="1" fontId="0" fillId="3" borderId="0" xfId="5" applyNumberFormat="1" applyFont="1" applyFill="1" applyBorder="1" applyAlignment="1" applyProtection="1">
      <alignment horizontal="left"/>
    </xf>
    <xf numFmtId="9" fontId="0" fillId="3" borderId="0" xfId="5" quotePrefix="1" applyFont="1" applyFill="1" applyBorder="1" applyAlignment="1" applyProtection="1">
      <alignment horizontal="left"/>
    </xf>
    <xf numFmtId="0" fontId="20" fillId="3" borderId="13" xfId="0" applyFont="1" applyFill="1" applyBorder="1" applyAlignment="1" applyProtection="1">
      <alignment horizontal="left" vertical="center"/>
    </xf>
    <xf numFmtId="0" fontId="0" fillId="3" borderId="0" xfId="0" applyFill="1"/>
    <xf numFmtId="0" fontId="0" fillId="3" borderId="0" xfId="0" quotePrefix="1" applyFill="1" applyBorder="1" applyAlignment="1" applyProtection="1">
      <alignment horizontal="left" vertical="top"/>
    </xf>
    <xf numFmtId="0" fontId="0" fillId="38" borderId="3" xfId="0" applyFill="1" applyBorder="1" applyProtection="1"/>
    <xf numFmtId="0" fontId="0" fillId="3" borderId="0" xfId="0" applyFill="1" applyBorder="1" applyProtection="1">
      <protection locked="0"/>
    </xf>
    <xf numFmtId="0" fontId="20" fillId="3" borderId="13" xfId="0" applyFont="1" applyFill="1" applyBorder="1" applyAlignment="1" applyProtection="1">
      <alignment horizontal="left"/>
    </xf>
    <xf numFmtId="0" fontId="0" fillId="38" borderId="1" xfId="0" applyFill="1" applyBorder="1" applyAlignment="1" applyProtection="1"/>
    <xf numFmtId="0" fontId="6" fillId="38" borderId="3" xfId="7" applyFont="1" applyFill="1" applyBorder="1" applyProtection="1"/>
    <xf numFmtId="0" fontId="47" fillId="0" borderId="0" xfId="0" applyFont="1" applyAlignment="1">
      <alignment vertical="center"/>
    </xf>
    <xf numFmtId="0" fontId="6" fillId="38" borderId="1" xfId="7" applyFont="1" applyFill="1" applyBorder="1" applyAlignment="1" applyProtection="1">
      <protection locked="0"/>
    </xf>
    <xf numFmtId="0" fontId="42" fillId="3" borderId="0" xfId="6" applyFont="1" applyFill="1" applyAlignment="1" applyProtection="1">
      <alignment horizontal="left"/>
    </xf>
    <xf numFmtId="0" fontId="0" fillId="4" borderId="0" xfId="0" quotePrefix="1" applyFill="1" applyProtection="1"/>
    <xf numFmtId="0" fontId="6" fillId="38" borderId="1" xfId="9" applyFont="1" applyFill="1" applyBorder="1" applyAlignment="1" applyProtection="1">
      <alignment horizontal="right"/>
    </xf>
    <xf numFmtId="0" fontId="2" fillId="3" borderId="0" xfId="0" applyFont="1" applyFill="1" applyBorder="1" applyAlignment="1">
      <alignment horizontal="right"/>
    </xf>
    <xf numFmtId="0" fontId="0" fillId="3" borderId="0" xfId="0" applyFont="1" applyFill="1" applyBorder="1" applyAlignment="1">
      <alignment vertical="top" wrapText="1"/>
    </xf>
    <xf numFmtId="0" fontId="19" fillId="38" borderId="1" xfId="0" applyNumberFormat="1" applyFont="1" applyFill="1" applyBorder="1" applyAlignment="1" applyProtection="1">
      <alignment horizontal="right"/>
    </xf>
    <xf numFmtId="0" fontId="0" fillId="3" borderId="0" xfId="0" applyFont="1" applyFill="1" applyAlignment="1" applyProtection="1">
      <alignment horizontal="right"/>
    </xf>
    <xf numFmtId="0" fontId="0" fillId="38" borderId="11" xfId="0" applyFill="1" applyBorder="1" applyAlignment="1" applyProtection="1">
      <alignment horizontal="right"/>
    </xf>
    <xf numFmtId="0" fontId="0" fillId="38" borderId="6" xfId="0" applyFill="1" applyBorder="1" applyAlignment="1" applyProtection="1">
      <alignment horizontal="right"/>
    </xf>
    <xf numFmtId="0" fontId="0" fillId="38" borderId="4" xfId="0" applyFill="1" applyBorder="1" applyAlignment="1" applyProtection="1">
      <alignment horizontal="right"/>
    </xf>
    <xf numFmtId="0" fontId="0" fillId="38" borderId="1" xfId="0" applyFill="1" applyBorder="1" applyAlignment="1" applyProtection="1">
      <alignment horizontal="right"/>
    </xf>
    <xf numFmtId="0" fontId="0" fillId="38" borderId="11" xfId="0" applyFill="1" applyBorder="1" applyProtection="1"/>
    <xf numFmtId="0" fontId="0" fillId="38" borderId="0" xfId="0" applyFill="1" applyBorder="1" applyProtection="1"/>
    <xf numFmtId="0" fontId="0" fillId="38" borderId="0" xfId="0" applyFill="1" applyBorder="1" applyAlignment="1" applyProtection="1">
      <alignment horizontal="right"/>
    </xf>
    <xf numFmtId="0" fontId="0" fillId="38" borderId="6" xfId="0" applyFill="1" applyBorder="1" applyProtection="1"/>
    <xf numFmtId="0" fontId="0" fillId="38" borderId="13" xfId="0" applyFill="1" applyBorder="1" applyProtection="1"/>
    <xf numFmtId="0" fontId="0" fillId="38" borderId="13" xfId="0" applyFill="1" applyBorder="1" applyAlignment="1" applyProtection="1">
      <alignment horizontal="right"/>
    </xf>
    <xf numFmtId="0" fontId="0" fillId="38" borderId="0" xfId="0" applyFill="1" applyProtection="1"/>
    <xf numFmtId="0" fontId="0" fillId="38" borderId="0" xfId="0" applyFill="1" applyAlignment="1" applyProtection="1">
      <alignment horizontal="right"/>
    </xf>
    <xf numFmtId="0" fontId="6" fillId="3" borderId="0" xfId="0" applyFont="1" applyFill="1" applyBorder="1" applyProtection="1">
      <protection locked="0"/>
    </xf>
    <xf numFmtId="0" fontId="0" fillId="38" borderId="4" xfId="0" applyFill="1" applyBorder="1" applyProtection="1"/>
    <xf numFmtId="0" fontId="0" fillId="38" borderId="3" xfId="0" applyFill="1" applyBorder="1"/>
    <xf numFmtId="0" fontId="2" fillId="39" borderId="0" xfId="0" applyFont="1" applyFill="1"/>
    <xf numFmtId="0" fontId="0" fillId="39" borderId="0" xfId="0" applyFill="1"/>
    <xf numFmtId="0" fontId="0" fillId="39" borderId="0" xfId="0" applyFont="1" applyFill="1"/>
    <xf numFmtId="0" fontId="20" fillId="39" borderId="0" xfId="0" applyFont="1" applyFill="1"/>
    <xf numFmtId="0" fontId="8" fillId="39" borderId="0" xfId="4" applyFill="1"/>
    <xf numFmtId="2" fontId="0" fillId="38" borderId="3" xfId="0" applyNumberFormat="1" applyFill="1" applyBorder="1"/>
    <xf numFmtId="0" fontId="19" fillId="3" borderId="0" xfId="0" applyFont="1" applyFill="1" applyBorder="1" applyAlignment="1">
      <alignment horizontal="left" vertical="center" wrapText="1"/>
    </xf>
    <xf numFmtId="0" fontId="0" fillId="38" borderId="1" xfId="0" applyFill="1" applyBorder="1" applyAlignment="1">
      <alignment horizontal="center"/>
    </xf>
    <xf numFmtId="9" fontId="0" fillId="38" borderId="1" xfId="5" applyFont="1" applyFill="1" applyBorder="1" applyAlignment="1">
      <alignment horizontal="center"/>
    </xf>
    <xf numFmtId="3" fontId="6" fillId="38" borderId="1" xfId="0" applyNumberFormat="1" applyFont="1" applyFill="1" applyBorder="1" applyAlignment="1" applyProtection="1">
      <alignment horizontal="center" vertical="center"/>
    </xf>
    <xf numFmtId="0" fontId="0" fillId="3" borderId="0" xfId="0" applyFill="1"/>
    <xf numFmtId="0" fontId="0" fillId="38" borderId="9" xfId="0" applyFill="1" applyBorder="1" applyAlignment="1" applyProtection="1">
      <alignment horizontal="right"/>
    </xf>
    <xf numFmtId="164" fontId="9" fillId="3" borderId="1" xfId="6" quotePrefix="1" applyNumberFormat="1" applyFont="1" applyFill="1" applyBorder="1" applyAlignment="1" applyProtection="1">
      <alignment horizontal="center" vertical="top" wrapText="1"/>
    </xf>
    <xf numFmtId="0" fontId="2" fillId="39" borderId="1" xfId="0" applyFont="1" applyFill="1" applyBorder="1" applyAlignment="1" applyProtection="1">
      <alignment horizontal="center" vertical="center" wrapText="1"/>
    </xf>
    <xf numFmtId="0" fontId="19" fillId="3" borderId="0" xfId="0" applyFont="1" applyFill="1" applyBorder="1" applyAlignment="1">
      <alignment horizontal="left" vertical="center" wrapText="1"/>
    </xf>
    <xf numFmtId="0" fontId="2" fillId="39" borderId="1" xfId="0" applyFont="1" applyFill="1" applyBorder="1" applyAlignment="1">
      <alignment horizontal="center" vertical="center" wrapText="1"/>
    </xf>
    <xf numFmtId="9" fontId="6" fillId="38" borderId="1" xfId="5" applyFont="1" applyFill="1" applyBorder="1" applyAlignment="1" applyProtection="1">
      <alignment horizontal="center" vertical="center"/>
    </xf>
    <xf numFmtId="0" fontId="0" fillId="38" borderId="1" xfId="0" applyFill="1" applyBorder="1" applyAlignment="1">
      <alignment horizontal="left"/>
    </xf>
    <xf numFmtId="0" fontId="0" fillId="3" borderId="0" xfId="0" applyFill="1"/>
    <xf numFmtId="0" fontId="19" fillId="3" borderId="0" xfId="0" applyFont="1" applyFill="1" applyAlignment="1" applyProtection="1">
      <alignment horizontal="left" vertical="top" wrapText="1"/>
    </xf>
    <xf numFmtId="0" fontId="6" fillId="3" borderId="0" xfId="0" quotePrefix="1" applyFont="1" applyFill="1" applyBorder="1" applyAlignment="1" applyProtection="1">
      <alignment vertical="top" wrapText="1"/>
    </xf>
    <xf numFmtId="0" fontId="19" fillId="3" borderId="0" xfId="0" applyFont="1" applyFill="1" applyBorder="1" applyAlignment="1">
      <alignment horizontal="left" vertical="center" wrapText="1"/>
    </xf>
    <xf numFmtId="164" fontId="9" fillId="3" borderId="1" xfId="6" quotePrefix="1" applyNumberFormat="1" applyFont="1" applyFill="1" applyBorder="1" applyAlignment="1" applyProtection="1">
      <alignment horizontal="center" vertical="top" wrapText="1"/>
    </xf>
    <xf numFmtId="3" fontId="2" fillId="3" borderId="0" xfId="0" applyNumberFormat="1" applyFont="1" applyFill="1" applyProtection="1"/>
    <xf numFmtId="43" fontId="2" fillId="3" borderId="0" xfId="0" applyNumberFormat="1" applyFont="1" applyFill="1" applyProtection="1"/>
    <xf numFmtId="164" fontId="19" fillId="3" borderId="0" xfId="0" applyNumberFormat="1" applyFont="1" applyFill="1" applyBorder="1" applyAlignment="1">
      <alignment horizontal="left" vertical="center" wrapText="1"/>
    </xf>
    <xf numFmtId="164" fontId="2" fillId="3" borderId="0" xfId="1" applyNumberFormat="1" applyFont="1" applyFill="1" applyProtection="1"/>
    <xf numFmtId="0" fontId="0" fillId="3" borderId="11" xfId="0" applyFill="1" applyBorder="1" applyAlignment="1"/>
    <xf numFmtId="0" fontId="19" fillId="3" borderId="0" xfId="0" applyFont="1" applyFill="1" applyBorder="1" applyAlignment="1">
      <alignment vertical="center" wrapText="1"/>
    </xf>
    <xf numFmtId="0" fontId="2" fillId="41" borderId="0" xfId="0" applyFont="1" applyFill="1" applyBorder="1" applyAlignment="1">
      <alignment vertical="center" wrapText="1"/>
    </xf>
    <xf numFmtId="0" fontId="4" fillId="41" borderId="0" xfId="0" applyFont="1" applyFill="1" applyProtection="1"/>
    <xf numFmtId="0" fontId="10" fillId="3" borderId="0" xfId="0" applyFont="1" applyFill="1" applyProtection="1"/>
    <xf numFmtId="164" fontId="9" fillId="3" borderId="0" xfId="6" quotePrefix="1" applyNumberFormat="1" applyFont="1" applyFill="1" applyBorder="1" applyAlignment="1" applyProtection="1">
      <alignment horizontal="center" vertical="top" wrapText="1"/>
    </xf>
    <xf numFmtId="0" fontId="0" fillId="38" borderId="8" xfId="0" applyFont="1" applyFill="1" applyBorder="1" applyAlignment="1">
      <alignment horizontal="right"/>
    </xf>
    <xf numFmtId="0" fontId="0" fillId="38" borderId="8" xfId="0" applyNumberFormat="1" applyFill="1" applyBorder="1" applyAlignment="1">
      <alignment horizontal="right"/>
    </xf>
    <xf numFmtId="0" fontId="0" fillId="38" borderId="8" xfId="0" applyFill="1" applyBorder="1" applyAlignment="1">
      <alignment horizontal="right"/>
    </xf>
    <xf numFmtId="0" fontId="2" fillId="5" borderId="1" xfId="0" applyFont="1" applyFill="1" applyBorder="1" applyAlignment="1">
      <alignment horizontal="right"/>
    </xf>
    <xf numFmtId="164" fontId="0" fillId="5" borderId="1" xfId="1" applyNumberFormat="1" applyFont="1" applyFill="1" applyBorder="1"/>
    <xf numFmtId="0" fontId="4" fillId="3" borderId="0" xfId="2" applyFont="1" applyFill="1" applyBorder="1" applyAlignment="1" applyProtection="1">
      <alignment vertical="center" wrapText="1"/>
      <protection locked="0" hidden="1"/>
    </xf>
    <xf numFmtId="3" fontId="4" fillId="3" borderId="0" xfId="0" applyNumberFormat="1" applyFont="1" applyFill="1" applyBorder="1" applyAlignment="1" applyProtection="1">
      <alignment horizontal="center" vertical="center"/>
    </xf>
    <xf numFmtId="0" fontId="0" fillId="3" borderId="13" xfId="0" applyFill="1" applyBorder="1" applyAlignment="1"/>
    <xf numFmtId="3" fontId="4" fillId="3" borderId="0" xfId="0" applyNumberFormat="1" applyFont="1" applyFill="1" applyBorder="1" applyAlignment="1" applyProtection="1">
      <alignment horizontal="center" wrapText="1"/>
    </xf>
    <xf numFmtId="0" fontId="2" fillId="3" borderId="0" xfId="0" applyFont="1" applyFill="1" applyBorder="1" applyAlignment="1">
      <alignment horizontal="left"/>
    </xf>
    <xf numFmtId="0" fontId="6" fillId="38" borderId="31" xfId="2" applyFont="1" applyFill="1" applyBorder="1" applyAlignment="1" applyProtection="1">
      <alignment vertical="center" wrapText="1"/>
    </xf>
    <xf numFmtId="0" fontId="6" fillId="38" borderId="31" xfId="7" applyFont="1" applyFill="1" applyBorder="1" applyProtection="1"/>
    <xf numFmtId="0" fontId="0" fillId="42" borderId="1" xfId="0" applyFill="1" applyBorder="1" applyAlignment="1" applyProtection="1">
      <alignment horizontal="center"/>
    </xf>
    <xf numFmtId="0" fontId="0" fillId="6" borderId="1" xfId="0" applyFill="1" applyBorder="1" applyProtection="1"/>
    <xf numFmtId="0" fontId="0" fillId="45" borderId="1" xfId="0" applyFill="1" applyBorder="1" applyProtection="1"/>
    <xf numFmtId="164" fontId="0" fillId="45" borderId="1" xfId="1" applyNumberFormat="1" applyFont="1" applyFill="1" applyBorder="1" applyProtection="1"/>
    <xf numFmtId="164" fontId="0" fillId="45" borderId="1" xfId="0" applyNumberFormat="1" applyFill="1" applyBorder="1" applyProtection="1"/>
    <xf numFmtId="0" fontId="0" fillId="42" borderId="9" xfId="0" applyFill="1" applyBorder="1" applyProtection="1">
      <protection locked="0"/>
    </xf>
    <xf numFmtId="0" fontId="2" fillId="42" borderId="9" xfId="0" applyFont="1" applyFill="1" applyBorder="1" applyProtection="1">
      <protection locked="0"/>
    </xf>
    <xf numFmtId="0" fontId="0" fillId="42" borderId="1" xfId="0" applyFill="1" applyBorder="1" applyProtection="1">
      <protection locked="0"/>
    </xf>
    <xf numFmtId="0" fontId="0" fillId="42" borderId="3" xfId="0" applyFill="1" applyBorder="1" applyProtection="1">
      <protection locked="0"/>
    </xf>
    <xf numFmtId="164" fontId="0" fillId="6" borderId="1" xfId="1" applyNumberFormat="1" applyFont="1" applyFill="1" applyBorder="1" applyAlignment="1" applyProtection="1">
      <alignment horizontal="center"/>
      <protection locked="0"/>
    </xf>
    <xf numFmtId="164" fontId="1" fillId="45" borderId="1" xfId="1" applyNumberFormat="1" applyFont="1" applyFill="1" applyBorder="1" applyAlignment="1" applyProtection="1">
      <alignment horizontal="right"/>
    </xf>
    <xf numFmtId="0" fontId="0" fillId="46" borderId="1" xfId="0" applyFill="1" applyBorder="1" applyAlignment="1" applyProtection="1">
      <alignment horizontal="center"/>
    </xf>
    <xf numFmtId="164" fontId="0" fillId="46" borderId="1" xfId="1" applyNumberFormat="1" applyFont="1" applyFill="1" applyBorder="1" applyProtection="1">
      <protection locked="0"/>
    </xf>
    <xf numFmtId="164" fontId="0" fillId="46" borderId="2" xfId="1" applyNumberFormat="1" applyFont="1" applyFill="1" applyBorder="1" applyProtection="1">
      <protection locked="0"/>
    </xf>
    <xf numFmtId="0" fontId="0" fillId="46" borderId="1" xfId="0" applyFill="1" applyBorder="1" applyProtection="1">
      <protection locked="0"/>
    </xf>
    <xf numFmtId="0" fontId="6" fillId="46" borderId="1" xfId="9" applyFont="1" applyFill="1" applyBorder="1" applyProtection="1">
      <protection locked="0"/>
    </xf>
    <xf numFmtId="164" fontId="6" fillId="46" borderId="1" xfId="1" applyNumberFormat="1" applyFont="1" applyFill="1" applyBorder="1" applyProtection="1">
      <protection locked="0"/>
    </xf>
    <xf numFmtId="0" fontId="6" fillId="46" borderId="1" xfId="7" applyFont="1" applyFill="1" applyBorder="1" applyProtection="1">
      <protection locked="0"/>
    </xf>
    <xf numFmtId="164" fontId="0" fillId="45" borderId="1" xfId="1" applyNumberFormat="1" applyFont="1" applyFill="1" applyBorder="1" applyProtection="1">
      <protection locked="0"/>
    </xf>
    <xf numFmtId="1" fontId="0" fillId="42" borderId="9" xfId="0" applyNumberFormat="1" applyFill="1" applyBorder="1" applyAlignment="1" applyProtection="1">
      <protection locked="0"/>
    </xf>
    <xf numFmtId="0" fontId="6" fillId="42" borderId="1" xfId="9" applyFont="1" applyFill="1" applyBorder="1" applyProtection="1">
      <protection locked="0"/>
    </xf>
    <xf numFmtId="0" fontId="6" fillId="42" borderId="1" xfId="7" applyFont="1" applyFill="1" applyBorder="1" applyProtection="1">
      <protection locked="0"/>
    </xf>
    <xf numFmtId="164" fontId="6" fillId="42" borderId="1" xfId="1" applyNumberFormat="1" applyFont="1" applyFill="1" applyBorder="1" applyProtection="1">
      <protection locked="0"/>
    </xf>
    <xf numFmtId="0" fontId="6" fillId="42" borderId="1" xfId="7" quotePrefix="1" applyFont="1" applyFill="1" applyBorder="1" applyAlignment="1" applyProtection="1">
      <alignment horizontal="right"/>
      <protection locked="0"/>
    </xf>
    <xf numFmtId="164" fontId="23" fillId="45" borderId="1" xfId="6" applyNumberFormat="1" applyFont="1" applyFill="1" applyBorder="1" applyProtection="1"/>
    <xf numFmtId="164" fontId="0" fillId="6" borderId="3" xfId="1" applyNumberFormat="1" applyFont="1" applyFill="1" applyBorder="1"/>
    <xf numFmtId="164" fontId="0" fillId="6" borderId="1" xfId="1" applyNumberFormat="1" applyFont="1" applyFill="1" applyBorder="1" applyAlignment="1" applyProtection="1">
      <alignment horizontal="right"/>
    </xf>
    <xf numFmtId="164" fontId="0" fillId="6" borderId="9" xfId="1" applyNumberFormat="1" applyFont="1" applyFill="1" applyBorder="1" applyAlignment="1" applyProtection="1">
      <protection locked="0"/>
    </xf>
    <xf numFmtId="164" fontId="0" fillId="45" borderId="3" xfId="0" applyNumberFormat="1" applyFill="1" applyBorder="1"/>
    <xf numFmtId="164" fontId="2" fillId="45" borderId="9" xfId="1" applyNumberFormat="1" applyFont="1" applyFill="1" applyBorder="1" applyAlignment="1" applyProtection="1"/>
    <xf numFmtId="3" fontId="6" fillId="6" borderId="1" xfId="0" applyNumberFormat="1" applyFont="1" applyFill="1" applyBorder="1" applyAlignment="1" applyProtection="1">
      <alignment horizontal="center" vertical="center"/>
    </xf>
    <xf numFmtId="3" fontId="6" fillId="6" borderId="1" xfId="1" applyNumberFormat="1" applyFont="1" applyFill="1" applyBorder="1" applyAlignment="1" applyProtection="1">
      <alignment horizontal="center" vertical="center"/>
    </xf>
    <xf numFmtId="3" fontId="0" fillId="6" borderId="1" xfId="0" applyNumberFormat="1" applyFill="1" applyBorder="1" applyAlignment="1">
      <alignment horizontal="center"/>
    </xf>
    <xf numFmtId="1" fontId="0" fillId="6" borderId="1" xfId="0" applyNumberFormat="1" applyFill="1" applyBorder="1" applyProtection="1">
      <protection locked="0"/>
    </xf>
    <xf numFmtId="0" fontId="0" fillId="6" borderId="1" xfId="0" applyFill="1" applyBorder="1"/>
    <xf numFmtId="164" fontId="2" fillId="45" borderId="1" xfId="0" applyNumberFormat="1" applyFont="1" applyFill="1" applyBorder="1" applyAlignment="1">
      <alignment horizontal="right"/>
    </xf>
    <xf numFmtId="164" fontId="0" fillId="45" borderId="1" xfId="1" applyNumberFormat="1" applyFont="1" applyFill="1" applyBorder="1"/>
    <xf numFmtId="164" fontId="0" fillId="6" borderId="1" xfId="1" applyNumberFormat="1" applyFont="1" applyFill="1" applyBorder="1"/>
    <xf numFmtId="164" fontId="23" fillId="45" borderId="9" xfId="6" applyNumberFormat="1" applyFont="1" applyFill="1" applyBorder="1" applyAlignment="1" applyProtection="1"/>
    <xf numFmtId="3" fontId="0" fillId="6" borderId="1" xfId="0" applyNumberFormat="1" applyFill="1" applyBorder="1"/>
    <xf numFmtId="3" fontId="6" fillId="6" borderId="42" xfId="0" applyNumberFormat="1" applyFont="1" applyFill="1" applyBorder="1" applyAlignment="1" applyProtection="1">
      <alignment horizontal="center" wrapText="1"/>
    </xf>
    <xf numFmtId="0" fontId="6" fillId="38" borderId="31" xfId="0" applyFont="1" applyFill="1" applyBorder="1" applyAlignment="1" applyProtection="1">
      <alignment wrapText="1"/>
      <protection locked="0"/>
    </xf>
    <xf numFmtId="0" fontId="6" fillId="38" borderId="31" xfId="0" applyFont="1" applyFill="1" applyBorder="1" applyProtection="1"/>
    <xf numFmtId="0" fontId="7" fillId="39" borderId="50" xfId="0" applyFont="1" applyFill="1" applyBorder="1" applyAlignment="1" applyProtection="1">
      <alignment horizontal="center" vertical="center" wrapText="1"/>
    </xf>
    <xf numFmtId="0" fontId="4" fillId="5" borderId="0" xfId="0" applyFont="1" applyFill="1" applyBorder="1" applyProtection="1"/>
    <xf numFmtId="0" fontId="30" fillId="5" borderId="0" xfId="0" applyFont="1" applyFill="1" applyBorder="1" applyProtection="1"/>
    <xf numFmtId="0" fontId="33" fillId="3" borderId="0" xfId="0" applyFont="1" applyFill="1" applyProtection="1"/>
    <xf numFmtId="0" fontId="46" fillId="3" borderId="0" xfId="0" applyFont="1" applyFill="1" applyProtection="1"/>
    <xf numFmtId="0" fontId="32" fillId="47" borderId="0" xfId="0" applyFont="1" applyFill="1"/>
    <xf numFmtId="0" fontId="0" fillId="47" borderId="0" xfId="0" applyFill="1"/>
    <xf numFmtId="0" fontId="0" fillId="41" borderId="0" xfId="0" applyFill="1"/>
    <xf numFmtId="0" fontId="0" fillId="41" borderId="0" xfId="0" applyFill="1" applyBorder="1"/>
    <xf numFmtId="0" fontId="4" fillId="47" borderId="0" xfId="0" applyFont="1" applyFill="1" applyBorder="1" applyProtection="1"/>
    <xf numFmtId="0" fontId="0" fillId="47" borderId="0" xfId="0" applyFill="1" applyProtection="1"/>
    <xf numFmtId="1" fontId="0" fillId="6" borderId="1" xfId="0" applyNumberFormat="1" applyFill="1" applyBorder="1" applyProtection="1"/>
    <xf numFmtId="3" fontId="4" fillId="47" borderId="32" xfId="0" applyNumberFormat="1" applyFont="1" applyFill="1" applyBorder="1" applyAlignment="1" applyProtection="1">
      <alignment horizontal="center" wrapText="1"/>
    </xf>
    <xf numFmtId="0" fontId="4" fillId="47" borderId="0" xfId="0" applyFont="1" applyFill="1" applyProtection="1"/>
    <xf numFmtId="164" fontId="0" fillId="3" borderId="0" xfId="1" applyNumberFormat="1" applyFont="1" applyFill="1" applyProtection="1"/>
    <xf numFmtId="43" fontId="0" fillId="3" borderId="0" xfId="0" applyNumberFormat="1" applyFill="1" applyProtection="1"/>
    <xf numFmtId="0" fontId="32" fillId="47" borderId="0" xfId="0" applyFont="1" applyFill="1" applyProtection="1"/>
    <xf numFmtId="0" fontId="30" fillId="47" borderId="0" xfId="0" applyFont="1" applyFill="1" applyBorder="1" applyProtection="1"/>
    <xf numFmtId="0" fontId="30" fillId="47" borderId="0" xfId="0" applyFont="1" applyFill="1" applyProtection="1"/>
    <xf numFmtId="0" fontId="49" fillId="47" borderId="0" xfId="0" applyFont="1" applyFill="1" applyProtection="1"/>
    <xf numFmtId="1" fontId="6" fillId="6" borderId="1" xfId="7" applyNumberFormat="1" applyFont="1" applyFill="1" applyBorder="1" applyAlignment="1" applyProtection="1">
      <protection locked="0"/>
    </xf>
    <xf numFmtId="164" fontId="6" fillId="6" borderId="1" xfId="1" applyNumberFormat="1" applyFont="1" applyFill="1" applyBorder="1" applyProtection="1"/>
    <xf numFmtId="164" fontId="6" fillId="45" borderId="1" xfId="1" applyNumberFormat="1" applyFont="1" applyFill="1" applyBorder="1" applyProtection="1"/>
    <xf numFmtId="1" fontId="0" fillId="42" borderId="9" xfId="0" applyNumberFormat="1" applyFill="1" applyBorder="1" applyProtection="1">
      <protection locked="0"/>
    </xf>
    <xf numFmtId="1" fontId="0" fillId="42" borderId="3" xfId="0" applyNumberFormat="1" applyFill="1" applyBorder="1" applyProtection="1">
      <protection locked="0"/>
    </xf>
    <xf numFmtId="1" fontId="0" fillId="42" borderId="1" xfId="0" applyNumberFormat="1" applyFill="1" applyBorder="1" applyProtection="1">
      <protection locked="0"/>
    </xf>
    <xf numFmtId="1" fontId="6" fillId="42" borderId="8" xfId="7" applyNumberFormat="1" applyFont="1" applyFill="1" applyBorder="1" applyAlignment="1" applyProtection="1">
      <protection locked="0"/>
    </xf>
    <xf numFmtId="1" fontId="6" fillId="42" borderId="1" xfId="7" applyNumberFormat="1" applyFont="1" applyFill="1" applyBorder="1" applyAlignment="1" applyProtection="1">
      <protection locked="0"/>
    </xf>
    <xf numFmtId="0" fontId="19" fillId="3" borderId="0" xfId="0" applyFont="1" applyFill="1" applyAlignment="1">
      <alignment horizontal="left" wrapText="1"/>
    </xf>
    <xf numFmtId="0" fontId="30" fillId="41" borderId="0" xfId="0" applyFont="1" applyFill="1" applyProtection="1"/>
    <xf numFmtId="0" fontId="6" fillId="41" borderId="0" xfId="0" applyFont="1" applyFill="1" applyProtection="1"/>
    <xf numFmtId="0" fontId="0" fillId="41" borderId="0" xfId="0" applyFill="1" applyProtection="1"/>
    <xf numFmtId="9" fontId="0" fillId="6" borderId="1" xfId="5" applyFont="1" applyFill="1" applyBorder="1" applyProtection="1"/>
    <xf numFmtId="164" fontId="0" fillId="45" borderId="9" xfId="1" applyNumberFormat="1" applyFont="1" applyFill="1" applyBorder="1" applyProtection="1"/>
    <xf numFmtId="164" fontId="6" fillId="45" borderId="9" xfId="1" applyNumberFormat="1" applyFont="1" applyFill="1" applyBorder="1" applyProtection="1"/>
    <xf numFmtId="1" fontId="6" fillId="45" borderId="1" xfId="1" applyNumberFormat="1" applyFont="1" applyFill="1" applyBorder="1" applyProtection="1"/>
    <xf numFmtId="164" fontId="29" fillId="3" borderId="0" xfId="0" applyNumberFormat="1" applyFont="1" applyFill="1" applyBorder="1" applyProtection="1"/>
    <xf numFmtId="0" fontId="0" fillId="3" borderId="0" xfId="0" applyFill="1" applyAlignment="1" applyProtection="1">
      <alignment horizontal="center"/>
    </xf>
    <xf numFmtId="0" fontId="29" fillId="3" borderId="0" xfId="0" applyFont="1" applyFill="1" applyBorder="1" applyProtection="1"/>
    <xf numFmtId="0" fontId="30" fillId="3" borderId="0" xfId="0" applyFont="1" applyFill="1" applyProtection="1"/>
    <xf numFmtId="0" fontId="4" fillId="5" borderId="0" xfId="0" applyFont="1" applyFill="1" applyProtection="1"/>
    <xf numFmtId="0" fontId="49" fillId="5" borderId="0" xfId="0" applyFont="1" applyFill="1" applyProtection="1"/>
    <xf numFmtId="0" fontId="49" fillId="5" borderId="0" xfId="0" applyFont="1" applyFill="1"/>
    <xf numFmtId="0" fontId="4" fillId="47" borderId="0" xfId="0" applyFont="1" applyFill="1"/>
    <xf numFmtId="0" fontId="30" fillId="47" borderId="0" xfId="0" applyFont="1" applyFill="1"/>
    <xf numFmtId="0" fontId="6" fillId="47" borderId="0" xfId="0" applyFont="1" applyFill="1" applyProtection="1"/>
    <xf numFmtId="0" fontId="50" fillId="5" borderId="0" xfId="0" applyFont="1" applyFill="1"/>
    <xf numFmtId="0" fontId="49" fillId="5" borderId="0" xfId="0" applyFont="1" applyFill="1" applyBorder="1" applyProtection="1"/>
    <xf numFmtId="0" fontId="2" fillId="39" borderId="33" xfId="0" applyFont="1" applyFill="1" applyBorder="1" applyAlignment="1">
      <alignment horizontal="right"/>
    </xf>
    <xf numFmtId="1" fontId="2" fillId="39" borderId="33" xfId="0" applyNumberFormat="1" applyFont="1" applyFill="1" applyBorder="1" applyAlignment="1">
      <alignment horizontal="right"/>
    </xf>
    <xf numFmtId="0" fontId="2" fillId="5" borderId="33" xfId="0" applyFont="1" applyFill="1" applyBorder="1" applyAlignment="1">
      <alignment horizontal="right"/>
    </xf>
    <xf numFmtId="0" fontId="52" fillId="5" borderId="0" xfId="6" applyFont="1" applyFill="1"/>
    <xf numFmtId="0" fontId="53" fillId="0" borderId="0" xfId="0" applyFont="1"/>
    <xf numFmtId="0" fontId="54" fillId="5" borderId="0" xfId="53" applyFont="1" applyFill="1" applyAlignment="1" applyProtection="1">
      <alignment vertical="top"/>
    </xf>
    <xf numFmtId="0" fontId="0" fillId="38" borderId="1" xfId="0" applyFont="1" applyFill="1" applyBorder="1" applyProtection="1">
      <protection locked="0"/>
    </xf>
    <xf numFmtId="0" fontId="6" fillId="38" borderId="1" xfId="12" applyFont="1" applyFill="1" applyBorder="1" applyProtection="1"/>
    <xf numFmtId="0" fontId="55" fillId="3" borderId="0" xfId="0" applyFont="1" applyFill="1" applyProtection="1"/>
    <xf numFmtId="0" fontId="19" fillId="3" borderId="0" xfId="0" applyFont="1" applyFill="1" applyAlignment="1" applyProtection="1">
      <alignment vertical="top"/>
    </xf>
    <xf numFmtId="0" fontId="0" fillId="3" borderId="0" xfId="0" applyFill="1" applyAlignment="1" applyProtection="1"/>
    <xf numFmtId="0" fontId="6" fillId="39" borderId="33" xfId="0" applyFont="1" applyFill="1" applyBorder="1" applyProtection="1"/>
    <xf numFmtId="164" fontId="0" fillId="45" borderId="3" xfId="0" applyNumberFormat="1" applyFill="1" applyBorder="1" applyProtection="1"/>
    <xf numFmtId="0" fontId="0" fillId="45" borderId="3" xfId="0" quotePrefix="1" applyFill="1" applyBorder="1" applyAlignment="1" applyProtection="1">
      <alignment horizontal="right" vertical="top" wrapText="1"/>
    </xf>
    <xf numFmtId="0" fontId="55" fillId="3" borderId="0" xfId="0" applyFont="1" applyFill="1" applyAlignment="1" applyProtection="1">
      <alignment vertical="top"/>
    </xf>
    <xf numFmtId="0" fontId="0" fillId="3" borderId="0" xfId="0" applyFont="1" applyFill="1" applyBorder="1" applyProtection="1"/>
    <xf numFmtId="0" fontId="7" fillId="39" borderId="33" xfId="0" applyFont="1" applyFill="1" applyBorder="1" applyAlignment="1" applyProtection="1">
      <alignment horizontal="right"/>
    </xf>
    <xf numFmtId="164" fontId="7" fillId="45" borderId="3" xfId="1" applyNumberFormat="1" applyFont="1" applyFill="1" applyBorder="1" applyProtection="1"/>
    <xf numFmtId="1" fontId="7" fillId="39" borderId="3" xfId="0" applyNumberFormat="1" applyFont="1" applyFill="1" applyBorder="1" applyAlignment="1" applyProtection="1">
      <alignment horizontal="right"/>
    </xf>
    <xf numFmtId="164" fontId="2" fillId="45" borderId="3" xfId="1" applyNumberFormat="1" applyFont="1" applyFill="1" applyBorder="1" applyProtection="1"/>
    <xf numFmtId="1" fontId="6" fillId="38" borderId="1" xfId="7" quotePrefix="1" applyNumberFormat="1" applyFont="1" applyFill="1" applyBorder="1" applyAlignment="1" applyProtection="1">
      <alignment horizontal="right"/>
      <protection locked="0"/>
    </xf>
    <xf numFmtId="0" fontId="49" fillId="5" borderId="0" xfId="0" applyFont="1" applyFill="1" applyBorder="1" applyAlignment="1" applyProtection="1"/>
    <xf numFmtId="0" fontId="6" fillId="4" borderId="1" xfId="0" applyFont="1" applyFill="1" applyBorder="1" applyProtection="1"/>
    <xf numFmtId="0" fontId="0" fillId="4" borderId="1" xfId="0" applyFill="1" applyBorder="1" applyProtection="1"/>
    <xf numFmtId="0" fontId="51" fillId="47" borderId="0" xfId="0" applyFont="1" applyFill="1" applyProtection="1"/>
    <xf numFmtId="0" fontId="20" fillId="3" borderId="0" xfId="0" applyFont="1" applyFill="1" applyAlignment="1" applyProtection="1">
      <alignment horizontal="center"/>
    </xf>
    <xf numFmtId="0" fontId="49" fillId="5" borderId="0" xfId="0" applyFont="1" applyFill="1" applyAlignment="1" applyProtection="1"/>
    <xf numFmtId="0" fontId="4" fillId="3" borderId="0" xfId="0" applyFont="1" applyFill="1" applyProtection="1"/>
    <xf numFmtId="0" fontId="2" fillId="3" borderId="0" xfId="0" applyFont="1" applyFill="1" applyBorder="1" applyAlignment="1" applyProtection="1">
      <alignment horizontal="center"/>
    </xf>
    <xf numFmtId="0" fontId="37" fillId="3" borderId="0" xfId="6" applyFont="1" applyFill="1" applyProtection="1"/>
    <xf numFmtId="49" fontId="9" fillId="3" borderId="0" xfId="6" quotePrefix="1" applyNumberFormat="1" applyFont="1" applyFill="1" applyProtection="1"/>
    <xf numFmtId="0" fontId="4" fillId="47" borderId="0" xfId="0" applyFont="1" applyFill="1" applyBorder="1" applyAlignment="1">
      <alignment horizontal="left" vertical="center" wrapText="1"/>
    </xf>
    <xf numFmtId="0" fontId="4" fillId="47" borderId="0" xfId="0" applyFont="1" applyFill="1" applyBorder="1" applyAlignment="1">
      <alignment vertical="center" wrapText="1"/>
    </xf>
    <xf numFmtId="0" fontId="4" fillId="47" borderId="0" xfId="0" applyFont="1" applyFill="1" applyBorder="1" applyAlignment="1">
      <alignment vertical="center"/>
    </xf>
    <xf numFmtId="0" fontId="4" fillId="47" borderId="0" xfId="0" applyFont="1" applyFill="1" applyBorder="1" applyAlignment="1">
      <alignment horizontal="left" vertical="center"/>
    </xf>
    <xf numFmtId="43" fontId="4" fillId="47" borderId="0" xfId="0" applyNumberFormat="1" applyFont="1" applyFill="1"/>
    <xf numFmtId="164" fontId="2" fillId="5" borderId="1" xfId="1" applyNumberFormat="1" applyFont="1" applyFill="1" applyBorder="1"/>
    <xf numFmtId="0" fontId="4" fillId="47" borderId="8" xfId="0" applyFont="1" applyFill="1" applyBorder="1" applyAlignment="1">
      <alignment horizontal="right"/>
    </xf>
    <xf numFmtId="164" fontId="4" fillId="47" borderId="1" xfId="1" applyNumberFormat="1" applyFont="1" applyFill="1" applyBorder="1"/>
    <xf numFmtId="0" fontId="2" fillId="39" borderId="40" xfId="0" applyFont="1" applyFill="1" applyBorder="1" applyAlignment="1">
      <alignment horizontal="right"/>
    </xf>
    <xf numFmtId="0" fontId="4" fillId="47" borderId="48" xfId="0" applyFont="1" applyFill="1" applyBorder="1" applyAlignment="1">
      <alignment horizontal="right"/>
    </xf>
    <xf numFmtId="164" fontId="4" fillId="47" borderId="48" xfId="0" applyNumberFormat="1" applyFont="1" applyFill="1" applyBorder="1"/>
    <xf numFmtId="164" fontId="0" fillId="5" borderId="48" xfId="0" applyNumberFormat="1" applyFill="1" applyBorder="1"/>
    <xf numFmtId="0" fontId="2" fillId="39" borderId="42" xfId="0" applyFont="1" applyFill="1" applyBorder="1" applyAlignment="1">
      <alignment horizontal="right"/>
    </xf>
    <xf numFmtId="164" fontId="4" fillId="47" borderId="42" xfId="1" applyNumberFormat="1" applyFont="1" applyFill="1" applyBorder="1"/>
    <xf numFmtId="0" fontId="4" fillId="47" borderId="54" xfId="0" applyNumberFormat="1" applyFont="1" applyFill="1" applyBorder="1" applyAlignment="1">
      <alignment horizontal="right"/>
    </xf>
    <xf numFmtId="164" fontId="4" fillId="47" borderId="48" xfId="1" applyNumberFormat="1" applyFont="1" applyFill="1" applyBorder="1"/>
    <xf numFmtId="164" fontId="0" fillId="5" borderId="48" xfId="1" applyNumberFormat="1" applyFont="1" applyFill="1" applyBorder="1"/>
    <xf numFmtId="164" fontId="4" fillId="47" borderId="49" xfId="1" applyNumberFormat="1" applyFont="1" applyFill="1" applyBorder="1"/>
    <xf numFmtId="0" fontId="0" fillId="49" borderId="0" xfId="0" applyFill="1" applyBorder="1"/>
    <xf numFmtId="9" fontId="0" fillId="45" borderId="0" xfId="5" applyFont="1" applyFill="1" applyBorder="1" applyAlignment="1">
      <alignment horizontal="center"/>
    </xf>
    <xf numFmtId="9" fontId="0" fillId="46" borderId="0" xfId="5" applyFont="1" applyFill="1" applyBorder="1" applyAlignment="1">
      <alignment horizontal="center"/>
    </xf>
    <xf numFmtId="9" fontId="0" fillId="5" borderId="0" xfId="5" applyFont="1" applyFill="1" applyBorder="1" applyAlignment="1">
      <alignment horizontal="center"/>
    </xf>
    <xf numFmtId="0" fontId="44" fillId="3" borderId="34" xfId="0" applyFont="1" applyFill="1" applyBorder="1" applyAlignment="1">
      <alignment horizontal="right"/>
    </xf>
    <xf numFmtId="0" fontId="0" fillId="3" borderId="38" xfId="0" applyFill="1" applyBorder="1"/>
    <xf numFmtId="0" fontId="44" fillId="3" borderId="38" xfId="0" applyFont="1" applyFill="1" applyBorder="1" applyAlignment="1">
      <alignment horizontal="right"/>
    </xf>
    <xf numFmtId="0" fontId="2" fillId="3" borderId="38" xfId="0" applyFont="1" applyFill="1" applyBorder="1" applyAlignment="1">
      <alignment horizontal="right"/>
    </xf>
    <xf numFmtId="0" fontId="0" fillId="3" borderId="55" xfId="0" applyFill="1" applyBorder="1"/>
    <xf numFmtId="0" fontId="0" fillId="3" borderId="35" xfId="0" applyFill="1" applyBorder="1"/>
    <xf numFmtId="0" fontId="0" fillId="3" borderId="36" xfId="0" applyFill="1" applyBorder="1"/>
    <xf numFmtId="164" fontId="2" fillId="48" borderId="35" xfId="0" applyNumberFormat="1" applyFont="1" applyFill="1" applyBorder="1"/>
    <xf numFmtId="9" fontId="0" fillId="5" borderId="36" xfId="5" applyFont="1" applyFill="1" applyBorder="1" applyAlignment="1">
      <alignment horizontal="center"/>
    </xf>
    <xf numFmtId="0" fontId="2" fillId="2" borderId="35" xfId="0" applyNumberFormat="1" applyFont="1" applyFill="1" applyBorder="1" applyAlignment="1">
      <alignment horizontal="left"/>
    </xf>
    <xf numFmtId="164" fontId="2" fillId="2" borderId="35" xfId="1" applyNumberFormat="1" applyFont="1" applyFill="1" applyBorder="1"/>
    <xf numFmtId="9" fontId="0" fillId="46" borderId="36" xfId="5" applyFont="1" applyFill="1" applyBorder="1" applyAlignment="1">
      <alignment horizontal="center"/>
    </xf>
    <xf numFmtId="164" fontId="2" fillId="2" borderId="35" xfId="0" applyNumberFormat="1" applyFont="1" applyFill="1" applyBorder="1"/>
    <xf numFmtId="9" fontId="0" fillId="45" borderId="36" xfId="5" applyFont="1" applyFill="1" applyBorder="1" applyAlignment="1">
      <alignment horizontal="center"/>
    </xf>
    <xf numFmtId="0" fontId="0" fillId="49" borderId="36" xfId="0" applyFill="1" applyBorder="1"/>
    <xf numFmtId="0" fontId="4" fillId="5" borderId="36" xfId="0" applyFont="1" applyFill="1" applyBorder="1"/>
    <xf numFmtId="9" fontId="4" fillId="5" borderId="36" xfId="5" applyFont="1" applyFill="1" applyBorder="1" applyAlignment="1"/>
    <xf numFmtId="0" fontId="7" fillId="38" borderId="36" xfId="0" applyFont="1" applyFill="1" applyBorder="1"/>
    <xf numFmtId="9" fontId="7" fillId="38" borderId="36" xfId="5" applyFont="1" applyFill="1" applyBorder="1" applyAlignment="1"/>
    <xf numFmtId="0" fontId="7" fillId="46" borderId="36" xfId="0" applyFont="1" applyFill="1" applyBorder="1"/>
    <xf numFmtId="9" fontId="7" fillId="46" borderId="36" xfId="5" applyFont="1" applyFill="1" applyBorder="1" applyAlignment="1"/>
    <xf numFmtId="0" fontId="2" fillId="45" borderId="36" xfId="0" applyFont="1" applyFill="1" applyBorder="1"/>
    <xf numFmtId="9" fontId="2" fillId="45" borderId="36" xfId="5" applyFont="1" applyFill="1" applyBorder="1" applyAlignment="1"/>
    <xf numFmtId="0" fontId="2" fillId="49" borderId="36" xfId="0" applyFont="1" applyFill="1" applyBorder="1"/>
    <xf numFmtId="0" fontId="2" fillId="50" borderId="36" xfId="0" applyFont="1" applyFill="1" applyBorder="1"/>
    <xf numFmtId="0" fontId="0" fillId="51" borderId="35" xfId="0" applyFill="1" applyBorder="1"/>
    <xf numFmtId="0" fontId="0" fillId="51" borderId="43" xfId="0" applyFill="1" applyBorder="1"/>
    <xf numFmtId="0" fontId="0" fillId="3" borderId="0" xfId="0" applyFill="1"/>
    <xf numFmtId="0" fontId="2" fillId="39" borderId="1" xfId="0" applyFont="1" applyFill="1" applyBorder="1" applyAlignment="1" applyProtection="1">
      <alignment horizontal="center" vertical="center" wrapText="1"/>
    </xf>
    <xf numFmtId="0" fontId="2" fillId="39" borderId="1" xfId="0" applyFont="1" applyFill="1" applyBorder="1" applyAlignment="1">
      <alignment horizontal="center" vertical="center" wrapText="1"/>
    </xf>
    <xf numFmtId="165" fontId="0" fillId="38" borderId="1" xfId="0" applyNumberFormat="1" applyFill="1" applyBorder="1" applyProtection="1"/>
    <xf numFmtId="0" fontId="0" fillId="3" borderId="0" xfId="0" applyFill="1"/>
    <xf numFmtId="0" fontId="9" fillId="38" borderId="1" xfId="6" applyFill="1" applyBorder="1" applyAlignment="1">
      <alignment horizontal="left"/>
    </xf>
    <xf numFmtId="0" fontId="2" fillId="39" borderId="9" xfId="0" applyFont="1" applyFill="1" applyBorder="1" applyAlignment="1" applyProtection="1">
      <alignment horizontal="right"/>
    </xf>
    <xf numFmtId="1" fontId="2" fillId="39" borderId="9" xfId="0" applyNumberFormat="1" applyFont="1" applyFill="1" applyBorder="1" applyAlignment="1" applyProtection="1">
      <alignment horizontal="right"/>
    </xf>
    <xf numFmtId="0" fontId="7" fillId="39" borderId="1" xfId="2" applyFont="1" applyFill="1" applyBorder="1" applyAlignment="1" applyProtection="1">
      <alignment horizontal="center" vertical="center" wrapText="1"/>
      <protection hidden="1"/>
    </xf>
    <xf numFmtId="0" fontId="30" fillId="3" borderId="0" xfId="0" applyFont="1" applyFill="1"/>
    <xf numFmtId="43" fontId="4" fillId="3" borderId="0" xfId="0" applyNumberFormat="1" applyFont="1" applyFill="1"/>
    <xf numFmtId="0" fontId="30" fillId="3" borderId="0" xfId="0" applyFont="1" applyFill="1" applyBorder="1"/>
    <xf numFmtId="0" fontId="49" fillId="5" borderId="0" xfId="0" applyFont="1" applyFill="1" applyAlignment="1"/>
    <xf numFmtId="0" fontId="0" fillId="3" borderId="0" xfId="0" applyFont="1" applyFill="1" applyBorder="1" applyAlignment="1">
      <alignment horizontal="left" vertical="center"/>
    </xf>
    <xf numFmtId="0" fontId="19" fillId="3" borderId="0" xfId="0" applyFont="1" applyFill="1" applyAlignment="1">
      <alignment vertical="top"/>
    </xf>
    <xf numFmtId="0" fontId="0" fillId="3" borderId="0" xfId="0" applyFont="1" applyFill="1"/>
    <xf numFmtId="0" fontId="0" fillId="3" borderId="0" xfId="0" quotePrefix="1" applyFill="1" applyBorder="1"/>
    <xf numFmtId="49" fontId="0" fillId="3" borderId="0" xfId="0" quotePrefix="1" applyNumberFormat="1" applyFill="1" applyBorder="1"/>
    <xf numFmtId="0" fontId="7" fillId="3" borderId="0" xfId="2" applyFont="1" applyFill="1" applyBorder="1" applyAlignment="1" applyProtection="1">
      <alignment vertical="center"/>
      <protection locked="0" hidden="1"/>
    </xf>
    <xf numFmtId="164" fontId="2" fillId="45" borderId="1" xfId="1" applyNumberFormat="1" applyFont="1" applyFill="1" applyBorder="1" applyAlignment="1">
      <alignment horizontal="right"/>
    </xf>
    <xf numFmtId="164" fontId="2" fillId="45" borderId="1" xfId="1" applyNumberFormat="1" applyFont="1" applyFill="1" applyBorder="1"/>
    <xf numFmtId="164" fontId="2" fillId="45" borderId="42" xfId="1" applyNumberFormat="1" applyFont="1" applyFill="1" applyBorder="1"/>
    <xf numFmtId="164" fontId="2" fillId="38" borderId="1" xfId="1" applyNumberFormat="1" applyFont="1" applyFill="1" applyBorder="1" applyAlignment="1">
      <alignment horizontal="right"/>
    </xf>
    <xf numFmtId="164" fontId="2" fillId="45" borderId="1" xfId="0" applyNumberFormat="1" applyFont="1" applyFill="1" applyBorder="1" applyAlignment="1" applyProtection="1"/>
    <xf numFmtId="43" fontId="2" fillId="38" borderId="1" xfId="0" applyNumberFormat="1" applyFont="1" applyFill="1" applyBorder="1"/>
    <xf numFmtId="164" fontId="2" fillId="45" borderId="3" xfId="0" applyNumberFormat="1" applyFont="1" applyFill="1" applyBorder="1"/>
    <xf numFmtId="43" fontId="2" fillId="38" borderId="3" xfId="1" applyFont="1" applyFill="1" applyBorder="1"/>
    <xf numFmtId="164" fontId="2" fillId="45" borderId="3" xfId="1" applyNumberFormat="1" applyFont="1" applyFill="1" applyBorder="1"/>
    <xf numFmtId="164" fontId="2" fillId="45" borderId="1" xfId="0" applyNumberFormat="1" applyFont="1" applyFill="1" applyBorder="1" applyProtection="1"/>
    <xf numFmtId="164" fontId="6" fillId="38" borderId="19" xfId="1" applyNumberFormat="1" applyFont="1" applyFill="1" applyBorder="1" applyProtection="1"/>
    <xf numFmtId="164" fontId="6" fillId="38" borderId="15" xfId="1" applyNumberFormat="1" applyFont="1" applyFill="1" applyBorder="1" applyProtection="1"/>
    <xf numFmtId="164" fontId="6" fillId="38" borderId="20" xfId="1" applyNumberFormat="1" applyFont="1" applyFill="1" applyBorder="1" applyAlignment="1" applyProtection="1">
      <alignment horizontal="right"/>
    </xf>
    <xf numFmtId="164" fontId="6" fillId="38" borderId="21" xfId="1" applyNumberFormat="1" applyFont="1" applyFill="1" applyBorder="1" applyProtection="1"/>
    <xf numFmtId="3" fontId="1" fillId="45" borderId="1" xfId="1" applyNumberFormat="1" applyFont="1" applyFill="1" applyBorder="1" applyAlignment="1">
      <alignment horizontal="center"/>
    </xf>
    <xf numFmtId="0" fontId="0" fillId="38" borderId="1" xfId="0" applyFont="1" applyFill="1" applyBorder="1" applyAlignment="1">
      <alignment horizontal="center"/>
    </xf>
    <xf numFmtId="0" fontId="2" fillId="3" borderId="36" xfId="0" applyFont="1" applyFill="1" applyBorder="1"/>
    <xf numFmtId="0" fontId="2" fillId="3" borderId="56" xfId="0" applyFont="1" applyFill="1" applyBorder="1"/>
    <xf numFmtId="164" fontId="2" fillId="3" borderId="43" xfId="0" applyNumberFormat="1" applyFont="1" applyFill="1" applyBorder="1"/>
    <xf numFmtId="164" fontId="2" fillId="3" borderId="35" xfId="0" applyNumberFormat="1" applyFont="1" applyFill="1" applyBorder="1"/>
    <xf numFmtId="0" fontId="0" fillId="52" borderId="0" xfId="0" applyFill="1" applyBorder="1"/>
    <xf numFmtId="0" fontId="2" fillId="48" borderId="36" xfId="0" applyFont="1" applyFill="1" applyBorder="1"/>
    <xf numFmtId="0" fontId="0" fillId="51" borderId="36" xfId="0" applyFill="1" applyBorder="1"/>
    <xf numFmtId="0" fontId="2" fillId="2" borderId="36" xfId="0" applyFont="1" applyFill="1" applyBorder="1"/>
    <xf numFmtId="0" fontId="0" fillId="51" borderId="56" xfId="0" applyFill="1" applyBorder="1"/>
    <xf numFmtId="0" fontId="2" fillId="38" borderId="34" xfId="0" applyFont="1" applyFill="1" applyBorder="1"/>
    <xf numFmtId="0" fontId="0" fillId="38" borderId="38" xfId="0" applyFill="1" applyBorder="1"/>
    <xf numFmtId="0" fontId="0" fillId="38" borderId="55" xfId="0" applyFill="1" applyBorder="1"/>
    <xf numFmtId="9" fontId="4" fillId="5" borderId="35" xfId="5" applyFont="1" applyFill="1" applyBorder="1" applyAlignment="1">
      <alignment horizontal="left"/>
    </xf>
    <xf numFmtId="9" fontId="2" fillId="46" borderId="35" xfId="5" applyFont="1" applyFill="1" applyBorder="1" applyAlignment="1">
      <alignment horizontal="left"/>
    </xf>
    <xf numFmtId="9" fontId="2" fillId="45" borderId="35" xfId="5" applyFont="1" applyFill="1" applyBorder="1" applyAlignment="1">
      <alignment horizontal="left"/>
    </xf>
    <xf numFmtId="0" fontId="2" fillId="49" borderId="35" xfId="0" applyFont="1" applyFill="1" applyBorder="1" applyAlignment="1">
      <alignment horizontal="left"/>
    </xf>
    <xf numFmtId="0" fontId="2" fillId="39" borderId="8" xfId="0" applyFont="1" applyFill="1" applyBorder="1" applyAlignment="1">
      <alignment horizontal="right"/>
    </xf>
    <xf numFmtId="0" fontId="2" fillId="39" borderId="0" xfId="0" applyNumberFormat="1" applyFont="1" applyFill="1" applyBorder="1" applyAlignment="1">
      <alignment horizontal="right"/>
    </xf>
    <xf numFmtId="0" fontId="0" fillId="47" borderId="0" xfId="0" applyFill="1" applyBorder="1"/>
    <xf numFmtId="0" fontId="0" fillId="46" borderId="2" xfId="0" applyFill="1" applyBorder="1" applyProtection="1">
      <protection locked="0"/>
    </xf>
    <xf numFmtId="0" fontId="0" fillId="46" borderId="8" xfId="0" applyFill="1" applyBorder="1" applyProtection="1">
      <protection locked="0"/>
    </xf>
    <xf numFmtId="0" fontId="6" fillId="46" borderId="1" xfId="9" quotePrefix="1" applyFont="1" applyFill="1" applyBorder="1" applyAlignment="1" applyProtection="1">
      <alignment horizontal="right"/>
      <protection locked="0"/>
    </xf>
    <xf numFmtId="0" fontId="6" fillId="46" borderId="1" xfId="7" quotePrefix="1" applyFont="1" applyFill="1" applyBorder="1" applyAlignment="1" applyProtection="1">
      <alignment horizontal="right"/>
      <protection locked="0"/>
    </xf>
    <xf numFmtId="164" fontId="0" fillId="42" borderId="1" xfId="1" applyNumberFormat="1" applyFont="1" applyFill="1" applyBorder="1" applyProtection="1">
      <protection locked="0"/>
    </xf>
    <xf numFmtId="164" fontId="6" fillId="42" borderId="22" xfId="1" applyNumberFormat="1" applyFont="1" applyFill="1" applyBorder="1" applyProtection="1">
      <protection locked="0"/>
    </xf>
    <xf numFmtId="0" fontId="6" fillId="46" borderId="1" xfId="0" quotePrefix="1" applyFont="1" applyFill="1" applyBorder="1" applyAlignment="1" applyProtection="1">
      <alignment horizontal="left" vertical="top" wrapText="1"/>
      <protection locked="0"/>
    </xf>
    <xf numFmtId="9" fontId="0" fillId="42" borderId="1" xfId="5" applyFont="1" applyFill="1" applyBorder="1" applyProtection="1">
      <protection locked="0"/>
    </xf>
    <xf numFmtId="0" fontId="0" fillId="42" borderId="8" xfId="0" applyFill="1" applyBorder="1" applyAlignment="1" applyProtection="1">
      <protection locked="0"/>
    </xf>
    <xf numFmtId="0" fontId="0" fillId="42" borderId="1" xfId="0" applyFont="1" applyFill="1" applyBorder="1" applyAlignment="1" applyProtection="1">
      <alignment horizontal="center"/>
      <protection locked="0"/>
    </xf>
    <xf numFmtId="164" fontId="0" fillId="42" borderId="1" xfId="0" applyNumberFormat="1" applyFill="1" applyBorder="1" applyProtection="1">
      <protection locked="0"/>
    </xf>
    <xf numFmtId="0" fontId="0" fillId="42" borderId="1" xfId="0" applyFill="1" applyBorder="1" applyAlignment="1" applyProtection="1">
      <alignment horizontal="center"/>
      <protection locked="0"/>
    </xf>
    <xf numFmtId="164" fontId="0" fillId="42" borderId="9" xfId="0" applyNumberFormat="1" applyFill="1" applyBorder="1" applyAlignment="1" applyProtection="1">
      <protection locked="0"/>
    </xf>
    <xf numFmtId="164" fontId="0" fillId="42" borderId="1" xfId="1" applyNumberFormat="1" applyFont="1" applyFill="1" applyBorder="1" applyAlignment="1" applyProtection="1">
      <alignment horizontal="right"/>
      <protection locked="0"/>
    </xf>
    <xf numFmtId="9" fontId="0" fillId="42" borderId="1" xfId="5" applyFont="1" applyFill="1" applyBorder="1" applyAlignment="1" applyProtection="1">
      <alignment horizontal="center"/>
      <protection locked="0"/>
    </xf>
    <xf numFmtId="0" fontId="29" fillId="3" borderId="11" xfId="0" quotePrefix="1" applyFont="1" applyFill="1" applyBorder="1" applyAlignment="1" applyProtection="1">
      <alignment horizontal="left" wrapText="1"/>
    </xf>
    <xf numFmtId="0" fontId="29" fillId="3" borderId="0" xfId="0" quotePrefix="1" applyFont="1" applyFill="1" applyBorder="1" applyAlignment="1" applyProtection="1">
      <alignment horizontal="left" wrapText="1"/>
    </xf>
    <xf numFmtId="0" fontId="29" fillId="3" borderId="0" xfId="0" applyFont="1" applyFill="1" applyProtection="1"/>
    <xf numFmtId="0" fontId="6" fillId="6" borderId="1" xfId="7" applyFont="1" applyFill="1" applyBorder="1" applyAlignment="1" applyProtection="1">
      <protection locked="0"/>
    </xf>
    <xf numFmtId="0" fontId="0" fillId="4" borderId="0" xfId="0" applyFill="1" applyAlignment="1">
      <alignment horizontal="left" vertical="center"/>
    </xf>
    <xf numFmtId="9" fontId="0" fillId="4" borderId="0" xfId="5" applyFont="1" applyFill="1" applyProtection="1"/>
    <xf numFmtId="3" fontId="6" fillId="45" borderId="31" xfId="0" applyNumberFormat="1" applyFont="1" applyFill="1" applyBorder="1" applyAlignment="1" applyProtection="1">
      <alignment horizontal="center" wrapText="1"/>
    </xf>
    <xf numFmtId="0" fontId="0" fillId="52" borderId="45" xfId="0" applyFill="1" applyBorder="1"/>
    <xf numFmtId="0" fontId="2" fillId="0" borderId="34" xfId="0" applyFont="1" applyFill="1" applyBorder="1"/>
    <xf numFmtId="0" fontId="0" fillId="0" borderId="55" xfId="0" applyFill="1" applyBorder="1"/>
    <xf numFmtId="0" fontId="2" fillId="48" borderId="35" xfId="0" applyFont="1" applyFill="1" applyBorder="1"/>
    <xf numFmtId="0" fontId="2" fillId="53" borderId="35" xfId="0" applyFont="1" applyFill="1" applyBorder="1"/>
    <xf numFmtId="0" fontId="0" fillId="53" borderId="36" xfId="0" applyFill="1" applyBorder="1"/>
    <xf numFmtId="164" fontId="2" fillId="53" borderId="35" xfId="1" applyNumberFormat="1" applyFont="1" applyFill="1" applyBorder="1"/>
    <xf numFmtId="0" fontId="2" fillId="53" borderId="36" xfId="0" applyFont="1" applyFill="1" applyBorder="1"/>
    <xf numFmtId="164" fontId="2" fillId="53" borderId="35" xfId="0" applyNumberFormat="1" applyFont="1" applyFill="1" applyBorder="1"/>
    <xf numFmtId="0" fontId="2" fillId="54" borderId="35" xfId="0" applyFont="1" applyFill="1" applyBorder="1"/>
    <xf numFmtId="0" fontId="0" fillId="54" borderId="36" xfId="0" applyFill="1" applyBorder="1"/>
    <xf numFmtId="164" fontId="2" fillId="54" borderId="35" xfId="1" applyNumberFormat="1" applyFont="1" applyFill="1" applyBorder="1"/>
    <xf numFmtId="0" fontId="2" fillId="54" borderId="36" xfId="0" applyFont="1" applyFill="1" applyBorder="1"/>
    <xf numFmtId="164" fontId="2" fillId="54" borderId="35" xfId="0" applyNumberFormat="1" applyFont="1" applyFill="1" applyBorder="1"/>
    <xf numFmtId="0" fontId="0" fillId="3" borderId="0" xfId="0" applyFill="1"/>
    <xf numFmtId="0" fontId="2" fillId="39" borderId="9" xfId="0" applyFont="1" applyFill="1" applyBorder="1" applyAlignment="1" applyProtection="1">
      <alignment horizontal="right"/>
    </xf>
    <xf numFmtId="1" fontId="2" fillId="39" borderId="9" xfId="0" applyNumberFormat="1" applyFont="1" applyFill="1" applyBorder="1" applyAlignment="1" applyProtection="1">
      <alignment horizontal="right"/>
    </xf>
    <xf numFmtId="0" fontId="19" fillId="3" borderId="1" xfId="0" applyFont="1" applyFill="1" applyBorder="1" applyAlignment="1" applyProtection="1">
      <alignment vertical="top"/>
      <protection locked="0"/>
    </xf>
    <xf numFmtId="0" fontId="0" fillId="46" borderId="8" xfId="0" applyFill="1" applyBorder="1" applyAlignment="1" applyProtection="1">
      <protection locked="0"/>
    </xf>
    <xf numFmtId="0" fontId="0" fillId="38" borderId="5" xfId="0" applyNumberFormat="1" applyFill="1" applyBorder="1" applyAlignment="1">
      <alignment horizontal="right"/>
    </xf>
    <xf numFmtId="164" fontId="0" fillId="5" borderId="3" xfId="1" applyNumberFormat="1" applyFont="1" applyFill="1" applyBorder="1"/>
    <xf numFmtId="0" fontId="4" fillId="47" borderId="8" xfId="0" applyNumberFormat="1" applyFont="1" applyFill="1" applyBorder="1" applyAlignment="1">
      <alignment horizontal="right"/>
    </xf>
    <xf numFmtId="164" fontId="30" fillId="47" borderId="1" xfId="1" applyNumberFormat="1" applyFont="1" applyFill="1" applyBorder="1"/>
    <xf numFmtId="165" fontId="0" fillId="38" borderId="9" xfId="0" applyNumberFormat="1" applyFill="1" applyBorder="1" applyAlignment="1" applyProtection="1">
      <alignment horizontal="right"/>
    </xf>
    <xf numFmtId="165" fontId="0" fillId="38" borderId="9" xfId="0" applyNumberFormat="1" applyFont="1" applyFill="1" applyBorder="1" applyAlignment="1" applyProtection="1">
      <alignment horizontal="right"/>
    </xf>
    <xf numFmtId="0" fontId="2" fillId="39" borderId="9" xfId="0" applyFont="1" applyFill="1" applyBorder="1" applyAlignment="1" applyProtection="1">
      <alignment horizontal="right"/>
    </xf>
    <xf numFmtId="1" fontId="2" fillId="39" borderId="9" xfId="0" applyNumberFormat="1" applyFont="1" applyFill="1" applyBorder="1" applyAlignment="1" applyProtection="1">
      <alignment horizontal="right"/>
    </xf>
    <xf numFmtId="164" fontId="0" fillId="45" borderId="9" xfId="0" applyNumberFormat="1" applyFill="1" applyBorder="1" applyAlignment="1" applyProtection="1"/>
    <xf numFmtId="164" fontId="0" fillId="45" borderId="9" xfId="0" applyNumberFormat="1" applyFill="1" applyBorder="1" applyAlignment="1" applyProtection="1">
      <alignment horizontal="center"/>
    </xf>
    <xf numFmtId="164" fontId="2" fillId="49" borderId="35" xfId="1" applyNumberFormat="1" applyFont="1" applyFill="1" applyBorder="1" applyAlignment="1">
      <alignment horizontal="center"/>
    </xf>
    <xf numFmtId="164" fontId="2" fillId="49" borderId="0" xfId="1" applyNumberFormat="1" applyFont="1" applyFill="1" applyBorder="1" applyAlignment="1">
      <alignment horizontal="center"/>
    </xf>
    <xf numFmtId="164" fontId="2" fillId="45" borderId="35" xfId="0" applyNumberFormat="1" applyFont="1" applyFill="1" applyBorder="1" applyAlignment="1">
      <alignment horizontal="center"/>
    </xf>
    <xf numFmtId="164" fontId="2" fillId="45" borderId="0" xfId="0" applyNumberFormat="1" applyFont="1" applyFill="1" applyBorder="1" applyAlignment="1">
      <alignment horizontal="center"/>
    </xf>
    <xf numFmtId="164" fontId="2" fillId="46" borderId="35" xfId="0" applyNumberFormat="1" applyFont="1" applyFill="1" applyBorder="1" applyAlignment="1">
      <alignment horizontal="center"/>
    </xf>
    <xf numFmtId="164" fontId="2" fillId="46" borderId="0" xfId="0" applyNumberFormat="1" applyFont="1" applyFill="1" applyBorder="1" applyAlignment="1">
      <alignment horizontal="center"/>
    </xf>
    <xf numFmtId="164" fontId="2" fillId="46" borderId="35" xfId="5" applyNumberFormat="1" applyFont="1" applyFill="1" applyBorder="1" applyAlignment="1">
      <alignment horizontal="center"/>
    </xf>
    <xf numFmtId="9" fontId="2" fillId="46" borderId="0" xfId="5" applyFont="1" applyFill="1" applyBorder="1" applyAlignment="1">
      <alignment horizontal="center"/>
    </xf>
    <xf numFmtId="164" fontId="2" fillId="45" borderId="35" xfId="5" applyNumberFormat="1" applyFont="1" applyFill="1" applyBorder="1" applyAlignment="1">
      <alignment horizontal="center"/>
    </xf>
    <xf numFmtId="9" fontId="2" fillId="45" borderId="0" xfId="5" applyFont="1" applyFill="1" applyBorder="1" applyAlignment="1">
      <alignment horizontal="center"/>
    </xf>
    <xf numFmtId="164" fontId="4" fillId="5" borderId="35" xfId="0" applyNumberFormat="1" applyFont="1" applyFill="1" applyBorder="1" applyAlignment="1">
      <alignment horizontal="center"/>
    </xf>
    <xf numFmtId="164" fontId="4" fillId="5" borderId="0" xfId="0" applyNumberFormat="1" applyFont="1" applyFill="1" applyBorder="1" applyAlignment="1">
      <alignment horizontal="center"/>
    </xf>
    <xf numFmtId="164" fontId="4" fillId="5" borderId="35" xfId="5" applyNumberFormat="1" applyFont="1" applyFill="1" applyBorder="1" applyAlignment="1">
      <alignment horizontal="center"/>
    </xf>
    <xf numFmtId="9" fontId="4" fillId="5" borderId="0" xfId="5" applyFont="1" applyFill="1" applyBorder="1" applyAlignment="1">
      <alignment horizontal="center"/>
    </xf>
    <xf numFmtId="164" fontId="2" fillId="49" borderId="35" xfId="0" applyNumberFormat="1" applyFont="1" applyFill="1" applyBorder="1" applyAlignment="1">
      <alignment horizontal="center"/>
    </xf>
    <xf numFmtId="0" fontId="2" fillId="49" borderId="0" xfId="0" applyFont="1" applyFill="1" applyBorder="1" applyAlignment="1">
      <alignment horizontal="center"/>
    </xf>
    <xf numFmtId="9" fontId="2" fillId="50" borderId="35" xfId="5" applyFont="1" applyFill="1" applyBorder="1" applyAlignment="1">
      <alignment horizontal="left"/>
    </xf>
    <xf numFmtId="9" fontId="0" fillId="50" borderId="0" xfId="5" applyFont="1" applyFill="1" applyBorder="1" applyAlignment="1">
      <alignment horizontal="center"/>
    </xf>
    <xf numFmtId="9" fontId="0" fillId="50" borderId="36" xfId="5" applyFont="1" applyFill="1" applyBorder="1" applyAlignment="1">
      <alignment horizontal="center"/>
    </xf>
    <xf numFmtId="164" fontId="0" fillId="50" borderId="35" xfId="0" applyNumberFormat="1" applyFill="1" applyBorder="1" applyAlignment="1">
      <alignment horizontal="center"/>
    </xf>
    <xf numFmtId="164" fontId="0" fillId="50" borderId="0" xfId="0" applyNumberFormat="1" applyFill="1" applyBorder="1" applyAlignment="1">
      <alignment horizontal="center"/>
    </xf>
    <xf numFmtId="164" fontId="0" fillId="50" borderId="35" xfId="5" applyNumberFormat="1" applyFont="1" applyFill="1" applyBorder="1" applyAlignment="1">
      <alignment horizontal="center"/>
    </xf>
    <xf numFmtId="9" fontId="2" fillId="50" borderId="36" xfId="5" applyFont="1" applyFill="1" applyBorder="1" applyAlignment="1"/>
    <xf numFmtId="0" fontId="0" fillId="3" borderId="0" xfId="0" applyFill="1"/>
    <xf numFmtId="0" fontId="7" fillId="39" borderId="51" xfId="0" applyFont="1" applyFill="1" applyBorder="1" applyAlignment="1" applyProtection="1">
      <alignment horizontal="center" vertical="center" wrapText="1"/>
    </xf>
    <xf numFmtId="0" fontId="7" fillId="39" borderId="46" xfId="0" applyFont="1" applyFill="1" applyBorder="1" applyAlignment="1" applyProtection="1">
      <alignment horizontal="center" vertical="center" wrapText="1"/>
    </xf>
    <xf numFmtId="0" fontId="0" fillId="3" borderId="0" xfId="0" applyFill="1"/>
    <xf numFmtId="0" fontId="2" fillId="39" borderId="1" xfId="0" applyFont="1" applyFill="1" applyBorder="1" applyAlignment="1" applyProtection="1">
      <alignment horizontal="center" vertical="center" wrapText="1"/>
    </xf>
    <xf numFmtId="0" fontId="2" fillId="39" borderId="1" xfId="0" applyFont="1" applyFill="1" applyBorder="1" applyAlignment="1">
      <alignment horizontal="center" vertical="center" wrapText="1"/>
    </xf>
    <xf numFmtId="0" fontId="7" fillId="39" borderId="1" xfId="2" applyFont="1" applyFill="1" applyBorder="1" applyAlignment="1" applyProtection="1">
      <alignment horizontal="center" vertical="center" wrapText="1"/>
      <protection hidden="1"/>
    </xf>
    <xf numFmtId="1" fontId="9" fillId="0" borderId="0" xfId="6" applyNumberFormat="1"/>
    <xf numFmtId="164" fontId="1" fillId="0" borderId="0" xfId="1" applyNumberFormat="1"/>
    <xf numFmtId="2" fontId="9" fillId="0" borderId="0" xfId="6" applyNumberFormat="1"/>
    <xf numFmtId="2" fontId="0" fillId="0" borderId="0" xfId="0" applyNumberFormat="1" applyAlignment="1">
      <alignment vertical="center"/>
    </xf>
    <xf numFmtId="0" fontId="67" fillId="0" borderId="0" xfId="335" applyFont="1"/>
    <xf numFmtId="2" fontId="31" fillId="0" borderId="0" xfId="335" applyNumberFormat="1" applyAlignment="1">
      <alignment horizontal="center"/>
    </xf>
    <xf numFmtId="164" fontId="0" fillId="0" borderId="0" xfId="1" applyNumberFormat="1" applyFont="1"/>
    <xf numFmtId="0" fontId="68" fillId="46" borderId="58" xfId="335" applyFont="1" applyFill="1" applyBorder="1" applyAlignment="1">
      <alignment horizontal="centerContinuous"/>
    </xf>
    <xf numFmtId="0" fontId="43" fillId="0" borderId="1" xfId="335" applyFont="1" applyBorder="1" applyAlignment="1">
      <alignment horizontal="center" wrapText="1"/>
    </xf>
    <xf numFmtId="0" fontId="0" fillId="38" borderId="1" xfId="0" applyFill="1" applyBorder="1" applyAlignment="1">
      <alignment horizontal="right"/>
    </xf>
    <xf numFmtId="0" fontId="46" fillId="3" borderId="0" xfId="0" applyFont="1" applyFill="1" applyAlignment="1" applyProtection="1">
      <alignment vertical="center" wrapText="1"/>
    </xf>
    <xf numFmtId="0" fontId="7" fillId="39" borderId="61" xfId="0" applyFont="1" applyFill="1" applyBorder="1" applyAlignment="1" applyProtection="1">
      <alignment horizontal="center" vertical="center" wrapText="1"/>
    </xf>
    <xf numFmtId="0" fontId="65" fillId="0" borderId="0" xfId="0" applyFont="1" applyBorder="1" applyAlignment="1">
      <alignment horizontal="left" vertical="center" indent="1"/>
    </xf>
    <xf numFmtId="0" fontId="4" fillId="3" borderId="0" xfId="2" applyFont="1" applyFill="1" applyBorder="1" applyAlignment="1" applyProtection="1">
      <alignment vertical="center" wrapText="1"/>
      <protection hidden="1"/>
    </xf>
    <xf numFmtId="0" fontId="4" fillId="47" borderId="47" xfId="2" applyFont="1" applyFill="1" applyBorder="1" applyAlignment="1" applyProtection="1">
      <alignment vertical="center" wrapText="1"/>
      <protection hidden="1"/>
    </xf>
    <xf numFmtId="0" fontId="4" fillId="3" borderId="0" xfId="0" applyFont="1" applyFill="1" applyBorder="1" applyAlignment="1" applyProtection="1">
      <alignment wrapText="1"/>
    </xf>
    <xf numFmtId="0" fontId="7" fillId="39" borderId="66" xfId="0" applyFont="1" applyFill="1" applyBorder="1" applyAlignment="1" applyProtection="1">
      <alignment horizontal="center" vertical="center" wrapText="1"/>
    </xf>
    <xf numFmtId="0" fontId="0" fillId="38" borderId="9" xfId="0" applyFill="1" applyBorder="1"/>
    <xf numFmtId="164" fontId="2" fillId="3" borderId="0" xfId="0" applyNumberFormat="1" applyFont="1" applyFill="1" applyBorder="1" applyAlignment="1" applyProtection="1"/>
    <xf numFmtId="3" fontId="7" fillId="3" borderId="35" xfId="0" applyNumberFormat="1" applyFont="1" applyFill="1" applyBorder="1" applyAlignment="1">
      <alignment horizontal="left"/>
    </xf>
    <xf numFmtId="3" fontId="7" fillId="3" borderId="0" xfId="0" applyNumberFormat="1" applyFont="1" applyFill="1" applyAlignment="1">
      <alignment horizontal="left"/>
    </xf>
    <xf numFmtId="3" fontId="7" fillId="3" borderId="72" xfId="0" applyNumberFormat="1" applyFont="1" applyFill="1" applyBorder="1" applyAlignment="1">
      <alignment horizontal="center"/>
    </xf>
    <xf numFmtId="3" fontId="7" fillId="3" borderId="41" xfId="0" applyNumberFormat="1" applyFont="1" applyFill="1" applyBorder="1" applyAlignment="1">
      <alignment horizontal="left"/>
    </xf>
    <xf numFmtId="3" fontId="7" fillId="3" borderId="22" xfId="0" applyNumberFormat="1" applyFont="1" applyFill="1" applyBorder="1" applyAlignment="1">
      <alignment horizontal="left"/>
    </xf>
    <xf numFmtId="3" fontId="7" fillId="3" borderId="73" xfId="0" applyNumberFormat="1" applyFont="1" applyFill="1" applyBorder="1" applyAlignment="1">
      <alignment horizontal="center"/>
    </xf>
    <xf numFmtId="3" fontId="7" fillId="3" borderId="1" xfId="0" applyNumberFormat="1" applyFont="1" applyFill="1" applyBorder="1" applyAlignment="1">
      <alignment horizontal="center"/>
    </xf>
    <xf numFmtId="3" fontId="7" fillId="3" borderId="42" xfId="0" applyNumberFormat="1" applyFont="1" applyFill="1" applyBorder="1" applyAlignment="1">
      <alignment horizontal="center"/>
    </xf>
    <xf numFmtId="3" fontId="7" fillId="3" borderId="43" xfId="0" applyNumberFormat="1" applyFont="1" applyFill="1" applyBorder="1" applyAlignment="1">
      <alignment horizontal="left"/>
    </xf>
    <xf numFmtId="3" fontId="7" fillId="3" borderId="45" xfId="0" applyNumberFormat="1" applyFont="1" applyFill="1" applyBorder="1" applyAlignment="1">
      <alignment horizontal="left"/>
    </xf>
    <xf numFmtId="3" fontId="7" fillId="3" borderId="74" xfId="0" applyNumberFormat="1" applyFont="1" applyFill="1" applyBorder="1" applyAlignment="1">
      <alignment horizontal="center"/>
    </xf>
    <xf numFmtId="3" fontId="7" fillId="3" borderId="44" xfId="0" applyNumberFormat="1" applyFont="1" applyFill="1" applyBorder="1" applyAlignment="1">
      <alignment horizontal="center"/>
    </xf>
    <xf numFmtId="3" fontId="7" fillId="3" borderId="63" xfId="0" applyNumberFormat="1" applyFont="1" applyFill="1" applyBorder="1" applyAlignment="1">
      <alignment horizontal="center"/>
    </xf>
    <xf numFmtId="3" fontId="7" fillId="3" borderId="64" xfId="0" applyNumberFormat="1" applyFont="1" applyFill="1" applyBorder="1" applyAlignment="1">
      <alignment horizontal="center"/>
    </xf>
    <xf numFmtId="0" fontId="7" fillId="39" borderId="34" xfId="0" applyFont="1" applyFill="1" applyBorder="1" applyAlignment="1">
      <alignment vertical="top"/>
    </xf>
    <xf numFmtId="0" fontId="7" fillId="39" borderId="38" xfId="0" applyFont="1" applyFill="1" applyBorder="1" applyAlignment="1">
      <alignment vertical="top"/>
    </xf>
    <xf numFmtId="0" fontId="7" fillId="39" borderId="65" xfId="0" applyFont="1" applyFill="1" applyBorder="1" applyAlignment="1">
      <alignment vertical="top" wrapText="1"/>
    </xf>
    <xf numFmtId="0" fontId="7" fillId="39" borderId="13" xfId="0" applyFont="1" applyFill="1" applyBorder="1" applyAlignment="1">
      <alignment vertical="top" wrapText="1"/>
    </xf>
    <xf numFmtId="0" fontId="7" fillId="39" borderId="68" xfId="0" applyFont="1" applyFill="1" applyBorder="1" applyAlignment="1">
      <alignment horizontal="center" wrapText="1"/>
    </xf>
    <xf numFmtId="0" fontId="7" fillId="39" borderId="37" xfId="0" applyFont="1" applyFill="1" applyBorder="1" applyAlignment="1">
      <alignment horizontal="centerContinuous" vertical="center"/>
    </xf>
    <xf numFmtId="0" fontId="7" fillId="39" borderId="69" xfId="0" applyFont="1" applyFill="1" applyBorder="1" applyAlignment="1">
      <alignment horizontal="centerContinuous" vertical="center"/>
    </xf>
    <xf numFmtId="0" fontId="7" fillId="39" borderId="70" xfId="0" applyFont="1" applyFill="1" applyBorder="1" applyAlignment="1">
      <alignment horizontal="centerContinuous" vertical="center"/>
    </xf>
    <xf numFmtId="0" fontId="7" fillId="39" borderId="71" xfId="0" applyFont="1" applyFill="1" applyBorder="1" applyAlignment="1">
      <alignment horizontal="center" wrapText="1"/>
    </xf>
    <xf numFmtId="0" fontId="7" fillId="39" borderId="31" xfId="0" applyFont="1" applyFill="1" applyBorder="1" applyAlignment="1">
      <alignment horizontal="center" wrapText="1"/>
    </xf>
    <xf numFmtId="0" fontId="7" fillId="39" borderId="1" xfId="0" applyFont="1" applyFill="1" applyBorder="1" applyAlignment="1">
      <alignment horizontal="center" wrapText="1"/>
    </xf>
    <xf numFmtId="0" fontId="7" fillId="39" borderId="42" xfId="0" applyFont="1" applyFill="1" applyBorder="1" applyAlignment="1">
      <alignment horizontal="center" wrapText="1"/>
    </xf>
    <xf numFmtId="3" fontId="6" fillId="6" borderId="9" xfId="0" applyNumberFormat="1" applyFont="1" applyFill="1" applyBorder="1" applyAlignment="1" applyProtection="1">
      <alignment horizontal="center" wrapText="1"/>
    </xf>
    <xf numFmtId="0" fontId="7" fillId="43" borderId="76" xfId="0" applyFont="1" applyFill="1" applyBorder="1" applyAlignment="1" applyProtection="1">
      <alignment wrapText="1"/>
    </xf>
    <xf numFmtId="0" fontId="7" fillId="43" borderId="77" xfId="0" applyFont="1" applyFill="1" applyBorder="1" applyAlignment="1" applyProtection="1">
      <alignment wrapText="1"/>
    </xf>
    <xf numFmtId="3" fontId="7" fillId="43" borderId="77" xfId="0" applyNumberFormat="1" applyFont="1" applyFill="1" applyBorder="1" applyAlignment="1" applyProtection="1">
      <alignment horizontal="center" wrapText="1"/>
    </xf>
    <xf numFmtId="3" fontId="6" fillId="45" borderId="1" xfId="0" applyNumberFormat="1" applyFont="1" applyFill="1" applyBorder="1" applyAlignment="1" applyProtection="1">
      <alignment horizontal="center" wrapText="1"/>
    </xf>
    <xf numFmtId="0" fontId="7" fillId="39" borderId="51" xfId="0" applyFont="1" applyFill="1" applyBorder="1" applyAlignment="1">
      <alignment horizontal="center" vertical="center"/>
    </xf>
    <xf numFmtId="0" fontId="2" fillId="39" borderId="46" xfId="0" applyFont="1" applyFill="1" applyBorder="1" applyAlignment="1">
      <alignment horizontal="center" vertical="center"/>
    </xf>
    <xf numFmtId="0" fontId="4" fillId="47" borderId="41" xfId="0" applyFont="1" applyFill="1" applyBorder="1" applyAlignment="1" applyProtection="1">
      <alignment horizontal="left" vertical="center" wrapText="1" indent="1"/>
    </xf>
    <xf numFmtId="0" fontId="4" fillId="47" borderId="22" xfId="0" applyFont="1" applyFill="1" applyBorder="1" applyAlignment="1" applyProtection="1">
      <alignment horizontal="center" vertical="center" wrapText="1"/>
    </xf>
    <xf numFmtId="0" fontId="4" fillId="47" borderId="76" xfId="2" applyFont="1" applyFill="1" applyBorder="1" applyAlignment="1" applyProtection="1">
      <alignment vertical="center" wrapText="1"/>
      <protection hidden="1"/>
    </xf>
    <xf numFmtId="0" fontId="4" fillId="47" borderId="58" xfId="0" applyFont="1" applyFill="1" applyBorder="1" applyAlignment="1" applyProtection="1">
      <alignment horizontal="center" vertical="center" wrapText="1"/>
    </xf>
    <xf numFmtId="3" fontId="6" fillId="45" borderId="42" xfId="0" applyNumberFormat="1" applyFont="1" applyFill="1" applyBorder="1" applyAlignment="1" applyProtection="1">
      <alignment horizontal="center" wrapText="1"/>
    </xf>
    <xf numFmtId="0" fontId="6" fillId="38" borderId="47" xfId="0" applyFont="1" applyFill="1" applyBorder="1" applyAlignment="1" applyProtection="1">
      <alignment wrapText="1"/>
      <protection locked="0"/>
    </xf>
    <xf numFmtId="3" fontId="6" fillId="45" borderId="48" xfId="0" applyNumberFormat="1" applyFont="1" applyFill="1" applyBorder="1" applyAlignment="1" applyProtection="1">
      <alignment horizontal="center" wrapText="1"/>
    </xf>
    <xf numFmtId="3" fontId="6" fillId="45" borderId="49" xfId="0" applyNumberFormat="1" applyFont="1" applyFill="1" applyBorder="1" applyAlignment="1" applyProtection="1">
      <alignment horizontal="center" wrapText="1"/>
    </xf>
    <xf numFmtId="0" fontId="6" fillId="38" borderId="47" xfId="7" applyFont="1" applyFill="1" applyBorder="1" applyProtection="1"/>
    <xf numFmtId="3" fontId="6" fillId="6" borderId="49" xfId="0" applyNumberFormat="1" applyFont="1" applyFill="1" applyBorder="1" applyAlignment="1" applyProtection="1">
      <alignment horizontal="center" wrapText="1"/>
    </xf>
    <xf numFmtId="0" fontId="7" fillId="39" borderId="57" xfId="0" applyFont="1" applyFill="1" applyBorder="1" applyAlignment="1" applyProtection="1">
      <alignment horizontal="center" vertical="center" wrapText="1"/>
    </xf>
    <xf numFmtId="3" fontId="4" fillId="47" borderId="82" xfId="0" applyNumberFormat="1" applyFont="1" applyFill="1" applyBorder="1" applyAlignment="1" applyProtection="1">
      <alignment horizontal="center" wrapText="1"/>
    </xf>
    <xf numFmtId="3" fontId="6" fillId="6" borderId="75" xfId="0" applyNumberFormat="1" applyFont="1" applyFill="1" applyBorder="1" applyAlignment="1" applyProtection="1">
      <alignment horizontal="center" wrapText="1"/>
    </xf>
    <xf numFmtId="3" fontId="6" fillId="45" borderId="8" xfId="0" applyNumberFormat="1" applyFont="1" applyFill="1" applyBorder="1" applyAlignment="1" applyProtection="1">
      <alignment horizontal="center" wrapText="1"/>
    </xf>
    <xf numFmtId="3" fontId="6" fillId="45" borderId="54" xfId="0" applyNumberFormat="1" applyFont="1" applyFill="1" applyBorder="1" applyAlignment="1" applyProtection="1">
      <alignment horizontal="center" wrapText="1"/>
    </xf>
    <xf numFmtId="3" fontId="4" fillId="47" borderId="47" xfId="0" applyNumberFormat="1" applyFont="1" applyFill="1" applyBorder="1" applyAlignment="1" applyProtection="1">
      <alignment horizontal="center" wrapText="1"/>
    </xf>
    <xf numFmtId="3" fontId="0" fillId="45" borderId="42" xfId="1" applyNumberFormat="1" applyFont="1" applyFill="1" applyBorder="1" applyAlignment="1">
      <alignment horizontal="center"/>
    </xf>
    <xf numFmtId="3" fontId="6" fillId="45" borderId="47" xfId="0" applyNumberFormat="1" applyFont="1" applyFill="1" applyBorder="1" applyAlignment="1" applyProtection="1">
      <alignment horizontal="center" wrapText="1"/>
    </xf>
    <xf numFmtId="3" fontId="0" fillId="45" borderId="49" xfId="1" applyNumberFormat="1" applyFont="1" applyFill="1" applyBorder="1" applyAlignment="1">
      <alignment horizontal="center"/>
    </xf>
    <xf numFmtId="3" fontId="4" fillId="47" borderId="67" xfId="0" applyNumberFormat="1" applyFont="1" applyFill="1" applyBorder="1" applyAlignment="1" applyProtection="1">
      <alignment horizontal="center" wrapText="1"/>
    </xf>
    <xf numFmtId="3" fontId="0" fillId="45" borderId="42" xfId="0" applyNumberFormat="1" applyFill="1" applyBorder="1" applyAlignment="1">
      <alignment horizontal="center"/>
    </xf>
    <xf numFmtId="3" fontId="0" fillId="45" borderId="49" xfId="0" applyNumberFormat="1" applyFill="1" applyBorder="1" applyAlignment="1">
      <alignment horizontal="center"/>
    </xf>
    <xf numFmtId="3" fontId="4" fillId="47" borderId="83" xfId="0" applyNumberFormat="1" applyFont="1" applyFill="1" applyBorder="1" applyAlignment="1" applyProtection="1">
      <alignment horizontal="center" wrapText="1"/>
    </xf>
    <xf numFmtId="3" fontId="4" fillId="47" borderId="76" xfId="0" applyNumberFormat="1" applyFont="1" applyFill="1" applyBorder="1" applyAlignment="1" applyProtection="1">
      <alignment horizontal="center" wrapText="1"/>
    </xf>
    <xf numFmtId="3" fontId="7" fillId="43" borderId="83" xfId="0" applyNumberFormat="1" applyFont="1" applyFill="1" applyBorder="1" applyAlignment="1" applyProtection="1">
      <alignment horizontal="center" wrapText="1"/>
    </xf>
    <xf numFmtId="3" fontId="7" fillId="43" borderId="84" xfId="0" applyNumberFormat="1" applyFont="1" applyFill="1" applyBorder="1" applyAlignment="1" applyProtection="1">
      <alignment horizontal="center" wrapText="1"/>
    </xf>
    <xf numFmtId="3" fontId="7" fillId="43" borderId="78" xfId="0" applyNumberFormat="1" applyFont="1" applyFill="1" applyBorder="1" applyAlignment="1" applyProtection="1">
      <alignment horizontal="center" wrapText="1"/>
    </xf>
    <xf numFmtId="3" fontId="7" fillId="44" borderId="41" xfId="0" applyNumberFormat="1" applyFont="1" applyFill="1" applyBorder="1" applyAlignment="1" applyProtection="1">
      <alignment horizontal="center" wrapText="1"/>
    </xf>
    <xf numFmtId="3" fontId="7" fillId="44" borderId="1" xfId="0" applyNumberFormat="1" applyFont="1" applyFill="1" applyBorder="1" applyAlignment="1" applyProtection="1">
      <alignment horizontal="center" wrapText="1"/>
    </xf>
    <xf numFmtId="3" fontId="7" fillId="44" borderId="31" xfId="0" applyNumberFormat="1" applyFont="1" applyFill="1" applyBorder="1" applyAlignment="1" applyProtection="1">
      <alignment horizontal="center" wrapText="1"/>
    </xf>
    <xf numFmtId="3" fontId="7" fillId="44" borderId="42" xfId="0" applyNumberFormat="1" applyFont="1" applyFill="1" applyBorder="1" applyAlignment="1" applyProtection="1">
      <alignment horizontal="center" wrapText="1"/>
    </xf>
    <xf numFmtId="3" fontId="7" fillId="44" borderId="73" xfId="0" applyNumberFormat="1" applyFont="1" applyFill="1" applyBorder="1" applyAlignment="1" applyProtection="1">
      <alignment horizontal="center" wrapText="1"/>
    </xf>
    <xf numFmtId="3" fontId="4" fillId="47" borderId="72" xfId="0" applyNumberFormat="1" applyFont="1" applyFill="1" applyBorder="1" applyAlignment="1" applyProtection="1">
      <alignment horizontal="center" wrapText="1"/>
    </xf>
    <xf numFmtId="0" fontId="2" fillId="5" borderId="80" xfId="0" applyFont="1" applyFill="1" applyBorder="1" applyAlignment="1">
      <alignment horizontal="center" vertical="center"/>
    </xf>
    <xf numFmtId="0" fontId="7" fillId="5" borderId="58" xfId="0" applyFont="1" applyFill="1" applyBorder="1" applyAlignment="1" applyProtection="1">
      <alignment horizontal="center" vertical="center" wrapText="1"/>
    </xf>
    <xf numFmtId="3" fontId="4" fillId="5" borderId="10" xfId="0" applyNumberFormat="1" applyFont="1" applyFill="1" applyBorder="1" applyAlignment="1" applyProtection="1">
      <alignment horizontal="center" wrapText="1"/>
    </xf>
    <xf numFmtId="0" fontId="7" fillId="5" borderId="13" xfId="0" applyFont="1" applyFill="1" applyBorder="1" applyAlignment="1" applyProtection="1">
      <alignment horizontal="left" wrapText="1" indent="1"/>
    </xf>
    <xf numFmtId="3" fontId="6" fillId="5" borderId="22" xfId="0" applyNumberFormat="1" applyFont="1" applyFill="1" applyBorder="1" applyAlignment="1" applyProtection="1">
      <alignment horizontal="center" wrapText="1"/>
    </xf>
    <xf numFmtId="0" fontId="7" fillId="5" borderId="22" xfId="0" applyFont="1" applyFill="1" applyBorder="1" applyAlignment="1" applyProtection="1">
      <alignment horizontal="left" wrapText="1" indent="1"/>
    </xf>
    <xf numFmtId="3" fontId="6" fillId="5" borderId="82" xfId="0" applyNumberFormat="1" applyFont="1" applyFill="1" applyBorder="1" applyAlignment="1" applyProtection="1">
      <alignment horizontal="center" wrapText="1"/>
    </xf>
    <xf numFmtId="3" fontId="4" fillId="5" borderId="80" xfId="0" applyNumberFormat="1" applyFont="1" applyFill="1" applyBorder="1" applyAlignment="1" applyProtection="1">
      <alignment horizontal="center" wrapText="1"/>
    </xf>
    <xf numFmtId="3" fontId="7" fillId="5" borderId="80" xfId="0" applyNumberFormat="1" applyFont="1" applyFill="1" applyBorder="1" applyAlignment="1" applyProtection="1">
      <alignment horizontal="center" wrapText="1"/>
    </xf>
    <xf numFmtId="3" fontId="4" fillId="5" borderId="82" xfId="0" applyNumberFormat="1" applyFont="1" applyFill="1" applyBorder="1" applyAlignment="1" applyProtection="1">
      <alignment horizontal="center" wrapText="1"/>
    </xf>
    <xf numFmtId="0" fontId="7" fillId="5" borderId="58" xfId="0" applyFont="1" applyFill="1" applyBorder="1" applyAlignment="1" applyProtection="1">
      <alignment horizontal="left" wrapText="1" indent="1"/>
    </xf>
    <xf numFmtId="3" fontId="7" fillId="44" borderId="41" xfId="0" applyNumberFormat="1" applyFont="1" applyFill="1" applyBorder="1" applyAlignment="1" applyProtection="1">
      <alignment horizontal="center" vertical="center" wrapText="1"/>
    </xf>
    <xf numFmtId="3" fontId="4" fillId="47" borderId="62" xfId="0" applyNumberFormat="1" applyFont="1" applyFill="1" applyBorder="1" applyAlignment="1" applyProtection="1">
      <alignment horizontal="center" wrapText="1"/>
    </xf>
    <xf numFmtId="3" fontId="7" fillId="44" borderId="73" xfId="0" applyNumberFormat="1" applyFont="1" applyFill="1" applyBorder="1" applyAlignment="1" applyProtection="1">
      <alignment horizontal="center" vertical="center" wrapText="1"/>
    </xf>
    <xf numFmtId="0" fontId="4" fillId="5" borderId="1" xfId="0" applyFont="1" applyFill="1" applyBorder="1"/>
    <xf numFmtId="3" fontId="7" fillId="44" borderId="60" xfId="0" applyNumberFormat="1" applyFont="1" applyFill="1" applyBorder="1" applyAlignment="1" applyProtection="1">
      <alignment horizontal="center" wrapText="1"/>
    </xf>
    <xf numFmtId="3" fontId="4" fillId="47" borderId="86" xfId="0" applyNumberFormat="1" applyFont="1" applyFill="1" applyBorder="1" applyAlignment="1" applyProtection="1">
      <alignment horizontal="center" wrapText="1"/>
    </xf>
    <xf numFmtId="3" fontId="7" fillId="44" borderId="87" xfId="0" applyNumberFormat="1" applyFont="1" applyFill="1" applyBorder="1" applyAlignment="1" applyProtection="1">
      <alignment horizontal="center" wrapText="1"/>
    </xf>
    <xf numFmtId="3" fontId="0" fillId="0" borderId="0" xfId="0" applyNumberFormat="1"/>
    <xf numFmtId="164" fontId="0" fillId="0" borderId="0" xfId="0" applyNumberFormat="1"/>
    <xf numFmtId="2" fontId="45" fillId="0" borderId="31" xfId="6" applyNumberFormat="1" applyFont="1" applyBorder="1" applyAlignment="1">
      <alignment horizontal="center" wrapText="1"/>
    </xf>
    <xf numFmtId="2" fontId="2" fillId="55" borderId="1" xfId="335" applyNumberFormat="1" applyFont="1" applyFill="1" applyBorder="1" applyAlignment="1">
      <alignment horizontal="center" wrapText="1"/>
    </xf>
    <xf numFmtId="0" fontId="71" fillId="3" borderId="8" xfId="335" applyFont="1" applyFill="1" applyBorder="1" applyAlignment="1">
      <alignment horizontal="center" wrapText="1"/>
    </xf>
    <xf numFmtId="0" fontId="66" fillId="0" borderId="1" xfId="0" applyFont="1" applyFill="1" applyBorder="1" applyAlignment="1">
      <alignment horizontal="center" wrapText="1"/>
    </xf>
    <xf numFmtId="0" fontId="66" fillId="0" borderId="1" xfId="0" applyFont="1" applyBorder="1" applyAlignment="1">
      <alignment horizontal="center" wrapText="1"/>
    </xf>
    <xf numFmtId="164" fontId="2" fillId="3" borderId="0" xfId="1" applyNumberFormat="1" applyFont="1" applyFill="1" applyBorder="1" applyAlignment="1">
      <alignment horizontal="right"/>
    </xf>
    <xf numFmtId="164" fontId="2" fillId="3" borderId="0" xfId="0" applyNumberFormat="1" applyFont="1" applyFill="1" applyBorder="1" applyAlignment="1">
      <alignment horizontal="right"/>
    </xf>
    <xf numFmtId="1" fontId="0" fillId="38" borderId="2" xfId="0" applyNumberFormat="1" applyFont="1" applyFill="1" applyBorder="1" applyAlignment="1">
      <alignment horizontal="right"/>
    </xf>
    <xf numFmtId="0" fontId="0" fillId="3" borderId="0" xfId="0" applyFill="1"/>
    <xf numFmtId="0" fontId="46" fillId="3" borderId="0" xfId="0" applyFont="1" applyFill="1" applyAlignment="1" applyProtection="1">
      <alignment horizontal="left" vertical="center" wrapText="1"/>
    </xf>
    <xf numFmtId="164" fontId="0" fillId="42" borderId="9" xfId="0" applyNumberFormat="1" applyFill="1" applyBorder="1" applyAlignment="1" applyProtection="1">
      <alignment horizontal="center"/>
      <protection locked="0"/>
    </xf>
    <xf numFmtId="0" fontId="6" fillId="42" borderId="1" xfId="7" applyFont="1" applyFill="1" applyBorder="1" applyAlignment="1" applyProtection="1">
      <protection locked="0"/>
    </xf>
    <xf numFmtId="9" fontId="0" fillId="45" borderId="1" xfId="5" applyFont="1" applyFill="1" applyBorder="1"/>
    <xf numFmtId="0" fontId="6" fillId="38" borderId="1" xfId="2" applyFont="1" applyFill="1" applyBorder="1" applyAlignment="1" applyProtection="1">
      <alignment horizontal="right" vertical="center" wrapText="1"/>
      <protection locked="0" hidden="1"/>
    </xf>
    <xf numFmtId="0" fontId="9" fillId="0" borderId="43" xfId="6" applyBorder="1"/>
    <xf numFmtId="1" fontId="9" fillId="0" borderId="1" xfId="6" applyNumberFormat="1" applyBorder="1" applyAlignment="1">
      <alignment horizontal="center" wrapText="1"/>
    </xf>
    <xf numFmtId="14" fontId="9" fillId="0" borderId="0" xfId="6" applyNumberFormat="1"/>
    <xf numFmtId="14" fontId="0" fillId="0" borderId="0" xfId="0" applyNumberFormat="1" applyAlignment="1">
      <alignment vertical="center"/>
    </xf>
    <xf numFmtId="0" fontId="0" fillId="0" borderId="0" xfId="0" applyBorder="1"/>
    <xf numFmtId="0" fontId="0" fillId="0" borderId="0" xfId="0" applyFill="1" applyBorder="1"/>
    <xf numFmtId="4" fontId="0" fillId="6" borderId="1" xfId="0" applyNumberFormat="1" applyFill="1" applyBorder="1"/>
    <xf numFmtId="0" fontId="0" fillId="0" borderId="0" xfId="0" applyFill="1"/>
    <xf numFmtId="0" fontId="2" fillId="0" borderId="0" xfId="335" applyFont="1" applyFill="1" applyBorder="1" applyAlignment="1">
      <alignment horizontal="right"/>
    </xf>
    <xf numFmtId="3" fontId="1" fillId="0" borderId="0" xfId="335" applyNumberFormat="1" applyFont="1" applyFill="1" applyBorder="1" applyAlignment="1">
      <alignment horizontal="center"/>
    </xf>
    <xf numFmtId="3" fontId="2" fillId="0" borderId="0" xfId="335" applyNumberFormat="1" applyFont="1" applyFill="1" applyBorder="1" applyAlignment="1">
      <alignment horizontal="left" indent="1"/>
    </xf>
    <xf numFmtId="2" fontId="31" fillId="0" borderId="0" xfId="335" applyNumberFormat="1" applyFill="1" applyBorder="1" applyAlignment="1">
      <alignment horizontal="center"/>
    </xf>
    <xf numFmtId="3" fontId="31" fillId="0" borderId="0" xfId="335" applyNumberFormat="1" applyFill="1" applyBorder="1" applyAlignment="1">
      <alignment horizontal="center"/>
    </xf>
    <xf numFmtId="3" fontId="2" fillId="0" borderId="0" xfId="335" applyNumberFormat="1" applyFont="1" applyFill="1" applyBorder="1" applyAlignment="1">
      <alignment horizontal="left"/>
    </xf>
    <xf numFmtId="0" fontId="2" fillId="0" borderId="0" xfId="0" applyFont="1" applyFill="1" applyBorder="1" applyAlignment="1">
      <alignment horizontal="center" vertical="center" wrapText="1"/>
    </xf>
    <xf numFmtId="3" fontId="0" fillId="0" borderId="0" xfId="0" applyNumberFormat="1" applyFill="1" applyBorder="1"/>
    <xf numFmtId="0" fontId="72" fillId="0" borderId="1" xfId="0" applyFont="1" applyFill="1" applyBorder="1" applyAlignment="1">
      <alignment horizontal="center" wrapText="1"/>
    </xf>
    <xf numFmtId="0" fontId="73" fillId="0" borderId="1" xfId="0" applyFont="1" applyFill="1" applyBorder="1" applyAlignment="1">
      <alignment horizontal="center" wrapText="1"/>
    </xf>
    <xf numFmtId="0" fontId="74" fillId="0" borderId="1" xfId="0" applyFont="1" applyFill="1" applyBorder="1" applyAlignment="1">
      <alignment horizontal="center" wrapText="1"/>
    </xf>
    <xf numFmtId="0" fontId="0" fillId="0" borderId="1" xfId="0" applyBorder="1"/>
    <xf numFmtId="0" fontId="43" fillId="0" borderId="9" xfId="335" applyFont="1" applyBorder="1" applyAlignment="1">
      <alignment horizontal="center" wrapText="1"/>
    </xf>
    <xf numFmtId="2" fontId="2" fillId="0" borderId="1" xfId="335" applyNumberFormat="1" applyFont="1" applyBorder="1" applyAlignment="1">
      <alignment horizontal="center" wrapText="1"/>
    </xf>
    <xf numFmtId="0" fontId="0" fillId="0" borderId="11" xfId="0" applyBorder="1"/>
    <xf numFmtId="2" fontId="2" fillId="0" borderId="8" xfId="335" applyNumberFormat="1" applyFont="1" applyBorder="1" applyAlignment="1">
      <alignment horizontal="center" wrapText="1"/>
    </xf>
    <xf numFmtId="164" fontId="0" fillId="0" borderId="12" xfId="0" applyNumberFormat="1" applyBorder="1"/>
    <xf numFmtId="0" fontId="0" fillId="3" borderId="0" xfId="0" applyFill="1" applyBorder="1" applyAlignment="1"/>
    <xf numFmtId="0" fontId="51" fillId="3" borderId="0" xfId="0" applyFont="1" applyFill="1" applyProtection="1"/>
    <xf numFmtId="0" fontId="4" fillId="3" borderId="0" xfId="0" applyFont="1" applyFill="1" applyBorder="1" applyAlignment="1">
      <alignment vertical="center" wrapText="1"/>
    </xf>
    <xf numFmtId="0" fontId="30" fillId="3" borderId="0" xfId="0" applyFont="1" applyFill="1" applyBorder="1" applyProtection="1"/>
    <xf numFmtId="0" fontId="7" fillId="3" borderId="0" xfId="0" applyFont="1" applyFill="1" applyBorder="1" applyProtection="1"/>
    <xf numFmtId="0" fontId="0" fillId="3" borderId="1" xfId="0" quotePrefix="1" applyFill="1" applyBorder="1" applyAlignment="1">
      <alignment horizontal="center"/>
    </xf>
    <xf numFmtId="0" fontId="2" fillId="39" borderId="1" xfId="0" quotePrefix="1" applyFont="1" applyFill="1" applyBorder="1" applyAlignment="1">
      <alignment horizontal="center" vertical="center" wrapText="1"/>
    </xf>
    <xf numFmtId="0" fontId="67" fillId="0" borderId="0" xfId="0" applyFont="1"/>
    <xf numFmtId="0" fontId="2" fillId="39" borderId="1" xfId="0" applyFont="1" applyFill="1" applyBorder="1" applyAlignment="1">
      <alignment horizontal="center" wrapText="1"/>
    </xf>
    <xf numFmtId="164" fontId="0" fillId="0" borderId="0" xfId="1" applyNumberFormat="1" applyFont="1" applyBorder="1"/>
    <xf numFmtId="0" fontId="0" fillId="0" borderId="12" xfId="0" applyBorder="1"/>
    <xf numFmtId="0" fontId="66" fillId="0" borderId="9" xfId="0" applyFont="1" applyBorder="1" applyAlignment="1">
      <alignment horizontal="center" wrapText="1"/>
    </xf>
    <xf numFmtId="0" fontId="0" fillId="6" borderId="1" xfId="0" quotePrefix="1" applyFill="1" applyBorder="1" applyAlignment="1">
      <alignment horizontal="center"/>
    </xf>
    <xf numFmtId="3" fontId="0" fillId="6" borderId="1" xfId="0" quotePrefix="1" applyNumberFormat="1" applyFill="1" applyBorder="1" applyAlignment="1">
      <alignment horizontal="center"/>
    </xf>
    <xf numFmtId="0" fontId="9" fillId="0" borderId="9" xfId="6" applyBorder="1"/>
    <xf numFmtId="3" fontId="9" fillId="0" borderId="1" xfId="6" applyNumberFormat="1" applyBorder="1" applyAlignment="1">
      <alignment horizontal="center"/>
    </xf>
    <xf numFmtId="0" fontId="0" fillId="0" borderId="1" xfId="335" applyFont="1" applyBorder="1" applyAlignment="1">
      <alignment horizontal="center" wrapText="1"/>
    </xf>
    <xf numFmtId="0" fontId="0" fillId="0" borderId="1" xfId="335" applyFont="1" applyBorder="1" applyAlignment="1">
      <alignment wrapText="1"/>
    </xf>
    <xf numFmtId="0" fontId="68" fillId="0" borderId="1" xfId="0" applyFont="1" applyBorder="1"/>
    <xf numFmtId="0" fontId="68" fillId="0" borderId="1" xfId="335" applyFont="1" applyBorder="1"/>
    <xf numFmtId="0" fontId="0" fillId="3" borderId="0" xfId="0" quotePrefix="1" applyFill="1"/>
    <xf numFmtId="0" fontId="0" fillId="3" borderId="0" xfId="0" quotePrefix="1" applyFill="1" applyAlignment="1">
      <alignment vertical="top"/>
    </xf>
    <xf numFmtId="0" fontId="2" fillId="38" borderId="3" xfId="0" applyFont="1" applyFill="1" applyBorder="1" applyAlignment="1">
      <alignment horizontal="right"/>
    </xf>
    <xf numFmtId="0" fontId="0" fillId="38" borderId="1" xfId="0" applyFont="1" applyFill="1" applyBorder="1" applyAlignment="1">
      <alignment horizontal="right" wrapText="1"/>
    </xf>
    <xf numFmtId="164" fontId="0" fillId="45" borderId="3" xfId="1" applyNumberFormat="1" applyFont="1" applyFill="1" applyBorder="1"/>
    <xf numFmtId="3" fontId="0" fillId="3" borderId="0" xfId="0" applyNumberFormat="1" applyFill="1" applyBorder="1"/>
    <xf numFmtId="164" fontId="0" fillId="3" borderId="0" xfId="0" applyNumberFormat="1" applyFill="1" applyBorder="1"/>
    <xf numFmtId="0" fontId="2" fillId="3" borderId="0" xfId="0" quotePrefix="1" applyFont="1" applyFill="1" applyBorder="1" applyAlignment="1" applyProtection="1"/>
    <xf numFmtId="37" fontId="6" fillId="45" borderId="1" xfId="1" applyNumberFormat="1" applyFont="1" applyFill="1" applyBorder="1" applyAlignment="1" applyProtection="1">
      <alignment horizontal="center" wrapText="1"/>
    </xf>
    <xf numFmtId="3" fontId="4" fillId="47" borderId="81" xfId="0" applyNumberFormat="1" applyFont="1" applyFill="1" applyBorder="1" applyAlignment="1" applyProtection="1">
      <alignment horizontal="center" wrapText="1"/>
    </xf>
    <xf numFmtId="0" fontId="0" fillId="38" borderId="41" xfId="0" applyFill="1" applyBorder="1"/>
    <xf numFmtId="3" fontId="0" fillId="6" borderId="42" xfId="0" applyNumberFormat="1" applyFill="1" applyBorder="1" applyAlignment="1">
      <alignment horizontal="center"/>
    </xf>
    <xf numFmtId="3" fontId="4" fillId="47" borderId="37" xfId="0" applyNumberFormat="1" applyFont="1" applyFill="1" applyBorder="1" applyAlignment="1" applyProtection="1">
      <alignment horizontal="center" wrapText="1"/>
    </xf>
    <xf numFmtId="37" fontId="6" fillId="45" borderId="31" xfId="1" applyNumberFormat="1" applyFont="1" applyFill="1" applyBorder="1" applyAlignment="1" applyProtection="1">
      <alignment horizontal="center" wrapText="1"/>
    </xf>
    <xf numFmtId="37" fontId="0" fillId="45" borderId="42" xfId="1" applyNumberFormat="1" applyFont="1" applyFill="1" applyBorder="1" applyAlignment="1">
      <alignment horizontal="center"/>
    </xf>
    <xf numFmtId="37" fontId="6" fillId="45" borderId="47" xfId="1" applyNumberFormat="1" applyFont="1" applyFill="1" applyBorder="1" applyAlignment="1" applyProtection="1">
      <alignment horizontal="center" wrapText="1"/>
    </xf>
    <xf numFmtId="37" fontId="6" fillId="45" borderId="48" xfId="1" applyNumberFormat="1" applyFont="1" applyFill="1" applyBorder="1" applyAlignment="1" applyProtection="1">
      <alignment horizontal="center" wrapText="1"/>
    </xf>
    <xf numFmtId="37" fontId="6" fillId="45" borderId="42" xfId="1" applyNumberFormat="1" applyFont="1" applyFill="1" applyBorder="1" applyAlignment="1" applyProtection="1">
      <alignment horizontal="center" wrapText="1"/>
    </xf>
    <xf numFmtId="37" fontId="6" fillId="45" borderId="49" xfId="1" applyNumberFormat="1" applyFont="1" applyFill="1" applyBorder="1" applyAlignment="1" applyProtection="1">
      <alignment horizontal="center" wrapText="1"/>
    </xf>
    <xf numFmtId="3" fontId="4" fillId="5" borderId="62" xfId="0" applyNumberFormat="1" applyFont="1" applyFill="1" applyBorder="1" applyAlignment="1" applyProtection="1">
      <alignment horizontal="center" wrapText="1"/>
    </xf>
    <xf numFmtId="3" fontId="4" fillId="5" borderId="86" xfId="0" applyNumberFormat="1" applyFont="1" applyFill="1" applyBorder="1" applyAlignment="1" applyProtection="1">
      <alignment horizontal="center" wrapText="1"/>
    </xf>
    <xf numFmtId="0" fontId="2" fillId="57" borderId="76" xfId="0" applyFont="1" applyFill="1" applyBorder="1"/>
    <xf numFmtId="0" fontId="0" fillId="57" borderId="77" xfId="0" applyFill="1" applyBorder="1"/>
    <xf numFmtId="3" fontId="2" fillId="57" borderId="77" xfId="0" applyNumberFormat="1" applyFont="1" applyFill="1" applyBorder="1" applyAlignment="1">
      <alignment horizontal="center"/>
    </xf>
    <xf numFmtId="0" fontId="0" fillId="5" borderId="77" xfId="0" applyFill="1" applyBorder="1"/>
    <xf numFmtId="3" fontId="2" fillId="57" borderId="78" xfId="0" applyNumberFormat="1" applyFont="1" applyFill="1" applyBorder="1" applyAlignment="1">
      <alignment horizontal="center"/>
    </xf>
    <xf numFmtId="3" fontId="0" fillId="2" borderId="1" xfId="0" applyNumberFormat="1" applyFill="1" applyBorder="1" applyAlignment="1">
      <alignment horizontal="center"/>
    </xf>
    <xf numFmtId="37" fontId="0" fillId="2" borderId="1" xfId="1" applyNumberFormat="1" applyFont="1" applyFill="1" applyBorder="1" applyAlignment="1">
      <alignment horizontal="center"/>
    </xf>
    <xf numFmtId="3" fontId="6" fillId="2" borderId="1" xfId="0" applyNumberFormat="1" applyFont="1" applyFill="1" applyBorder="1" applyAlignment="1" applyProtection="1">
      <alignment horizontal="center" wrapText="1"/>
    </xf>
    <xf numFmtId="3" fontId="6" fillId="2" borderId="42" xfId="0" applyNumberFormat="1" applyFont="1" applyFill="1" applyBorder="1" applyAlignment="1" applyProtection="1">
      <alignment horizontal="center" wrapText="1"/>
    </xf>
    <xf numFmtId="0" fontId="7" fillId="39" borderId="51" xfId="0" applyFont="1" applyFill="1" applyBorder="1" applyAlignment="1">
      <alignment horizontal="center" vertical="center" wrapText="1"/>
    </xf>
    <xf numFmtId="0" fontId="7" fillId="39" borderId="46" xfId="0" applyFont="1" applyFill="1" applyBorder="1" applyAlignment="1">
      <alignment horizontal="center" vertical="center" wrapText="1"/>
    </xf>
    <xf numFmtId="3" fontId="0" fillId="2" borderId="42" xfId="0" applyNumberFormat="1" applyFill="1" applyBorder="1" applyAlignment="1">
      <alignment horizontal="center"/>
    </xf>
    <xf numFmtId="37" fontId="0" fillId="2" borderId="42" xfId="1" applyNumberFormat="1" applyFont="1" applyFill="1" applyBorder="1" applyAlignment="1">
      <alignment horizontal="center"/>
    </xf>
    <xf numFmtId="3" fontId="6" fillId="2" borderId="48" xfId="0" applyNumberFormat="1" applyFont="1" applyFill="1" applyBorder="1" applyAlignment="1" applyProtection="1">
      <alignment horizontal="center" wrapText="1"/>
    </xf>
    <xf numFmtId="0" fontId="4" fillId="5" borderId="48" xfId="0" applyFont="1" applyFill="1" applyBorder="1"/>
    <xf numFmtId="3" fontId="6" fillId="2" borderId="49" xfId="0" applyNumberFormat="1" applyFont="1" applyFill="1" applyBorder="1" applyAlignment="1" applyProtection="1">
      <alignment horizontal="center" wrapText="1"/>
    </xf>
    <xf numFmtId="3" fontId="4" fillId="47" borderId="1" xfId="0" applyNumberFormat="1" applyFont="1" applyFill="1" applyBorder="1" applyAlignment="1">
      <alignment horizontal="center"/>
    </xf>
    <xf numFmtId="0" fontId="4" fillId="5" borderId="1" xfId="0" applyFont="1" applyFill="1" applyBorder="1" applyAlignment="1">
      <alignment horizontal="center"/>
    </xf>
    <xf numFmtId="0" fontId="4" fillId="5" borderId="51" xfId="0" applyFont="1" applyFill="1" applyBorder="1"/>
    <xf numFmtId="3" fontId="4" fillId="47" borderId="42" xfId="0" applyNumberFormat="1" applyFont="1" applyFill="1" applyBorder="1" applyAlignment="1">
      <alignment horizontal="center"/>
    </xf>
    <xf numFmtId="0" fontId="7" fillId="5" borderId="34" xfId="0" applyFont="1" applyFill="1" applyBorder="1" applyAlignment="1">
      <alignment horizontal="center" wrapText="1"/>
    </xf>
    <xf numFmtId="0" fontId="7" fillId="5" borderId="65" xfId="0" applyFont="1" applyFill="1" applyBorder="1" applyAlignment="1">
      <alignment horizontal="center" wrapText="1"/>
    </xf>
    <xf numFmtId="3" fontId="7" fillId="5" borderId="85" xfId="0" applyNumberFormat="1" applyFont="1" applyFill="1" applyBorder="1" applyAlignment="1">
      <alignment horizontal="center"/>
    </xf>
    <xf numFmtId="3" fontId="7" fillId="5" borderId="41" xfId="0" applyNumberFormat="1" applyFont="1" applyFill="1" applyBorder="1" applyAlignment="1">
      <alignment horizontal="center"/>
    </xf>
    <xf numFmtId="3" fontId="7" fillId="5" borderId="43" xfId="0" applyNumberFormat="1" applyFont="1" applyFill="1" applyBorder="1" applyAlignment="1">
      <alignment horizontal="center"/>
    </xf>
    <xf numFmtId="0" fontId="75" fillId="3" borderId="0" xfId="0" applyFont="1" applyFill="1" applyProtection="1">
      <protection hidden="1"/>
    </xf>
    <xf numFmtId="0" fontId="75" fillId="3" borderId="0" xfId="0" applyFont="1" applyFill="1" applyAlignment="1" applyProtection="1">
      <alignment horizontal="right"/>
      <protection hidden="1"/>
    </xf>
    <xf numFmtId="0" fontId="30" fillId="3" borderId="0" xfId="0" applyFont="1" applyFill="1" applyProtection="1">
      <protection hidden="1"/>
    </xf>
    <xf numFmtId="0" fontId="7" fillId="3" borderId="0" xfId="0" applyFont="1" applyFill="1" applyAlignment="1" applyProtection="1">
      <alignment horizontal="right"/>
      <protection hidden="1"/>
    </xf>
    <xf numFmtId="0" fontId="6" fillId="3" borderId="0" xfId="0" applyFont="1" applyFill="1" applyProtection="1">
      <protection hidden="1"/>
    </xf>
    <xf numFmtId="0" fontId="75" fillId="3" borderId="0" xfId="0" applyFont="1" applyFill="1" applyAlignment="1" applyProtection="1">
      <alignment vertical="top"/>
      <protection hidden="1"/>
    </xf>
    <xf numFmtId="0" fontId="7" fillId="3" borderId="0" xfId="0" applyFont="1" applyFill="1" applyAlignment="1" applyProtection="1">
      <alignment horizontal="right" vertical="center"/>
      <protection hidden="1"/>
    </xf>
    <xf numFmtId="0" fontId="30" fillId="3" borderId="0" xfId="0" applyFont="1" applyFill="1" applyAlignment="1" applyProtection="1">
      <alignment vertical="top"/>
      <protection hidden="1"/>
    </xf>
    <xf numFmtId="0" fontId="6" fillId="3" borderId="0" xfId="0" applyFont="1" applyFill="1" applyAlignment="1" applyProtection="1">
      <alignment vertical="top"/>
      <protection hidden="1"/>
    </xf>
    <xf numFmtId="0" fontId="7" fillId="3" borderId="0" xfId="0" applyFont="1" applyFill="1" applyAlignment="1" applyProtection="1">
      <alignment horizontal="right" vertical="top"/>
      <protection hidden="1"/>
    </xf>
    <xf numFmtId="0" fontId="6" fillId="3" borderId="0" xfId="0" applyFont="1" applyFill="1" applyAlignment="1" applyProtection="1">
      <alignment vertical="center"/>
      <protection hidden="1"/>
    </xf>
    <xf numFmtId="14" fontId="6" fillId="3" borderId="0" xfId="0" applyNumberFormat="1" applyFont="1" applyFill="1" applyAlignment="1" applyProtection="1">
      <alignment horizontal="left" vertical="center"/>
      <protection hidden="1"/>
    </xf>
    <xf numFmtId="0" fontId="7" fillId="3" borderId="0" xfId="0" applyFont="1" applyFill="1" applyAlignment="1" applyProtection="1">
      <alignment horizontal="center"/>
      <protection hidden="1"/>
    </xf>
    <xf numFmtId="0" fontId="7" fillId="3" borderId="9" xfId="0" applyFont="1" applyFill="1" applyBorder="1" applyAlignment="1" applyProtection="1">
      <alignment horizontal="left" vertical="center"/>
      <protection hidden="1"/>
    </xf>
    <xf numFmtId="9" fontId="75" fillId="3" borderId="1" xfId="55" applyFont="1" applyFill="1" applyBorder="1" applyAlignment="1" applyProtection="1">
      <alignment horizontal="center" vertical="center"/>
      <protection hidden="1"/>
    </xf>
    <xf numFmtId="3" fontId="7" fillId="3" borderId="1" xfId="52" applyNumberFormat="1" applyFont="1" applyFill="1" applyBorder="1" applyAlignment="1" applyProtection="1">
      <alignment horizontal="center" vertical="center"/>
      <protection hidden="1"/>
    </xf>
    <xf numFmtId="164" fontId="29" fillId="3" borderId="0" xfId="52" applyNumberFormat="1" applyFont="1" applyFill="1" applyBorder="1" applyAlignment="1" applyProtection="1">
      <alignment wrapText="1"/>
      <protection hidden="1"/>
    </xf>
    <xf numFmtId="0" fontId="7" fillId="3" borderId="0" xfId="0" applyFont="1" applyFill="1" applyAlignment="1" applyProtection="1">
      <alignment horizontal="left" vertical="center"/>
      <protection hidden="1"/>
    </xf>
    <xf numFmtId="3" fontId="2" fillId="3" borderId="1" xfId="55" applyNumberFormat="1" applyFont="1" applyFill="1" applyBorder="1" applyAlignment="1" applyProtection="1">
      <alignment horizontal="center" vertical="center"/>
      <protection hidden="1"/>
    </xf>
    <xf numFmtId="4" fontId="60" fillId="3" borderId="0" xfId="0" applyNumberFormat="1" applyFont="1" applyFill="1" applyAlignment="1" applyProtection="1">
      <alignment horizontal="left" vertical="top" wrapText="1"/>
      <protection hidden="1"/>
    </xf>
    <xf numFmtId="4" fontId="60" fillId="3" borderId="0" xfId="0" applyNumberFormat="1" applyFont="1" applyFill="1" applyProtection="1">
      <protection hidden="1"/>
    </xf>
    <xf numFmtId="0" fontId="6" fillId="3" borderId="0" xfId="0" applyFont="1" applyFill="1" applyAlignment="1" applyProtection="1">
      <alignment horizontal="right"/>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6" fillId="3" borderId="0" xfId="0" applyFont="1" applyFill="1" applyAlignment="1" applyProtection="1">
      <alignment horizontal="center"/>
      <protection hidden="1"/>
    </xf>
    <xf numFmtId="0" fontId="60" fillId="3" borderId="0" xfId="0" applyFont="1" applyFill="1" applyProtection="1">
      <protection hidden="1"/>
    </xf>
    <xf numFmtId="0" fontId="7" fillId="3" borderId="0" xfId="0" applyFont="1" applyFill="1" applyAlignment="1" applyProtection="1">
      <alignment vertical="center"/>
      <protection hidden="1"/>
    </xf>
    <xf numFmtId="0" fontId="30" fillId="3" borderId="0" xfId="0" applyFont="1" applyFill="1" applyAlignment="1" applyProtection="1">
      <alignment vertical="center"/>
      <protection hidden="1"/>
    </xf>
    <xf numFmtId="0" fontId="7" fillId="3" borderId="0" xfId="0" applyFont="1" applyFill="1" applyAlignment="1" applyProtection="1">
      <alignment horizontal="right" vertical="center" wrapText="1"/>
      <protection hidden="1"/>
    </xf>
    <xf numFmtId="0" fontId="76" fillId="3" borderId="0" xfId="0" applyFont="1" applyFill="1" applyAlignment="1" applyProtection="1">
      <alignment vertical="center"/>
      <protection hidden="1"/>
    </xf>
    <xf numFmtId="0" fontId="30" fillId="47" borderId="0" xfId="0" applyFont="1" applyFill="1" applyAlignment="1" applyProtection="1">
      <alignment horizontal="center"/>
      <protection hidden="1"/>
    </xf>
    <xf numFmtId="0" fontId="30" fillId="47" borderId="0" xfId="0" applyFont="1" applyFill="1" applyProtection="1">
      <protection hidden="1"/>
    </xf>
    <xf numFmtId="0" fontId="49" fillId="5" borderId="0" xfId="0" applyFont="1" applyFill="1" applyAlignment="1" applyProtection="1">
      <alignment horizontal="left"/>
      <protection hidden="1"/>
    </xf>
    <xf numFmtId="0" fontId="50" fillId="5" borderId="0" xfId="0" applyFont="1" applyFill="1" applyAlignment="1" applyProtection="1">
      <alignment horizontal="center"/>
      <protection hidden="1"/>
    </xf>
    <xf numFmtId="0" fontId="50" fillId="5" borderId="0" xfId="0" applyFont="1" applyFill="1" applyProtection="1">
      <protection hidden="1"/>
    </xf>
    <xf numFmtId="0" fontId="32" fillId="4" borderId="0" xfId="0" applyFont="1" applyFill="1"/>
    <xf numFmtId="0" fontId="53" fillId="4" borderId="0" xfId="0" applyFont="1" applyFill="1"/>
    <xf numFmtId="0" fontId="49" fillId="4" borderId="0" xfId="0" applyFont="1" applyFill="1"/>
    <xf numFmtId="0" fontId="4" fillId="4" borderId="0" xfId="0" applyFont="1" applyFill="1"/>
    <xf numFmtId="0" fontId="30" fillId="4" borderId="0" xfId="0" applyFont="1" applyFill="1"/>
    <xf numFmtId="3" fontId="6" fillId="3" borderId="1" xfId="0" applyNumberFormat="1" applyFont="1" applyFill="1" applyBorder="1" applyAlignment="1" applyProtection="1">
      <alignment horizontal="centerContinuous" vertical="center"/>
      <protection hidden="1"/>
    </xf>
    <xf numFmtId="3" fontId="6" fillId="3" borderId="88" xfId="0" applyNumberFormat="1" applyFont="1" applyFill="1" applyBorder="1" applyAlignment="1" applyProtection="1">
      <alignment horizontal="centerContinuous" vertical="center"/>
      <protection hidden="1"/>
    </xf>
    <xf numFmtId="3" fontId="7" fillId="3" borderId="2" xfId="0" applyNumberFormat="1" applyFont="1" applyFill="1" applyBorder="1" applyAlignment="1" applyProtection="1">
      <alignment horizontal="centerContinuous" vertical="center"/>
      <protection hidden="1"/>
    </xf>
    <xf numFmtId="3" fontId="6" fillId="3" borderId="1" xfId="0" applyNumberFormat="1" applyFont="1" applyFill="1" applyBorder="1" applyAlignment="1" applyProtection="1">
      <alignment horizontal="center" vertical="center"/>
      <protection hidden="1"/>
    </xf>
    <xf numFmtId="3" fontId="6" fillId="3" borderId="88" xfId="0" applyNumberFormat="1" applyFont="1" applyFill="1" applyBorder="1" applyAlignment="1" applyProtection="1">
      <alignment horizontal="center" vertical="center"/>
      <protection hidden="1"/>
    </xf>
    <xf numFmtId="0" fontId="6" fillId="3" borderId="1" xfId="0" applyFont="1" applyFill="1" applyBorder="1" applyAlignment="1" applyProtection="1">
      <alignment horizontal="center"/>
      <protection hidden="1"/>
    </xf>
    <xf numFmtId="0" fontId="6" fillId="3" borderId="0" xfId="0" applyFont="1" applyFill="1" applyBorder="1" applyAlignment="1" applyProtection="1">
      <alignment horizontal="center"/>
      <protection hidden="1"/>
    </xf>
    <xf numFmtId="0" fontId="7" fillId="3" borderId="0" xfId="0" applyFont="1" applyFill="1" applyBorder="1" applyAlignment="1" applyProtection="1">
      <alignment horizontal="centerContinuous"/>
      <protection hidden="1"/>
    </xf>
    <xf numFmtId="3" fontId="2" fillId="3" borderId="0" xfId="55" applyNumberFormat="1" applyFont="1" applyFill="1" applyBorder="1" applyAlignment="1" applyProtection="1">
      <alignment horizontal="center" vertical="center"/>
      <protection hidden="1"/>
    </xf>
    <xf numFmtId="0" fontId="4" fillId="5" borderId="0" xfId="0" applyFont="1" applyFill="1" applyAlignment="1" applyProtection="1">
      <alignment vertical="center"/>
      <protection hidden="1"/>
    </xf>
    <xf numFmtId="0" fontId="75" fillId="5" borderId="0" xfId="0" applyFont="1" applyFill="1" applyAlignment="1" applyProtection="1">
      <alignment horizontal="right"/>
      <protection hidden="1"/>
    </xf>
    <xf numFmtId="0" fontId="6" fillId="5" borderId="0" xfId="0" applyFont="1" applyFill="1" applyProtection="1">
      <protection hidden="1"/>
    </xf>
    <xf numFmtId="0" fontId="30" fillId="3" borderId="0" xfId="0" applyFont="1" applyFill="1" applyBorder="1" applyAlignment="1" applyProtection="1">
      <alignment vertical="top"/>
      <protection hidden="1"/>
    </xf>
    <xf numFmtId="0" fontId="4" fillId="47" borderId="0" xfId="0" applyFont="1" applyFill="1" applyAlignment="1" applyProtection="1">
      <alignment horizontal="right" vertical="center" wrapText="1"/>
      <protection hidden="1"/>
    </xf>
    <xf numFmtId="0" fontId="4" fillId="47" borderId="1" xfId="0" applyFont="1" applyFill="1" applyBorder="1" applyAlignment="1" applyProtection="1">
      <alignment horizontal="centerContinuous" vertical="center"/>
      <protection hidden="1"/>
    </xf>
    <xf numFmtId="0" fontId="4" fillId="47" borderId="0" xfId="0" applyFont="1" applyFill="1" applyAlignment="1" applyProtection="1">
      <alignment horizontal="right" vertical="center"/>
      <protection hidden="1"/>
    </xf>
    <xf numFmtId="0" fontId="6" fillId="3" borderId="0" xfId="0" applyFont="1" applyFill="1" applyBorder="1" applyAlignment="1" applyProtection="1">
      <alignment vertical="center"/>
      <protection hidden="1"/>
    </xf>
    <xf numFmtId="0" fontId="30" fillId="3" borderId="0" xfId="0" applyFont="1" applyFill="1" applyBorder="1" applyAlignment="1" applyProtection="1">
      <protection hidden="1"/>
    </xf>
    <xf numFmtId="0" fontId="6" fillId="3" borderId="0" xfId="0" applyFont="1" applyFill="1" applyBorder="1" applyAlignment="1" applyProtection="1">
      <alignment horizontal="centerContinuous" vertical="center"/>
      <protection hidden="1"/>
    </xf>
    <xf numFmtId="0" fontId="4" fillId="47" borderId="0" xfId="0" applyFont="1" applyFill="1" applyBorder="1" applyAlignment="1" applyProtection="1">
      <alignment horizontal="centerContinuous" vertical="center"/>
      <protection hidden="1"/>
    </xf>
    <xf numFmtId="3" fontId="6" fillId="3" borderId="0" xfId="0" applyNumberFormat="1"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3" fontId="7" fillId="3" borderId="0" xfId="52" applyNumberFormat="1" applyFont="1" applyFill="1" applyBorder="1" applyAlignment="1" applyProtection="1">
      <alignment horizontal="center" vertical="center" wrapText="1"/>
      <protection hidden="1"/>
    </xf>
    <xf numFmtId="3" fontId="7" fillId="3" borderId="0" xfId="52" applyNumberFormat="1" applyFont="1" applyFill="1" applyBorder="1" applyAlignment="1" applyProtection="1">
      <alignment horizontal="center" vertical="center"/>
      <protection hidden="1"/>
    </xf>
    <xf numFmtId="3" fontId="7" fillId="3" borderId="1" xfId="52" applyNumberFormat="1" applyFont="1" applyFill="1" applyBorder="1" applyAlignment="1" applyProtection="1">
      <alignment horizontal="center" vertical="center" wrapText="1"/>
      <protection hidden="1"/>
    </xf>
    <xf numFmtId="166" fontId="30" fillId="3" borderId="1" xfId="0" applyNumberFormat="1" applyFont="1" applyFill="1" applyBorder="1" applyAlignment="1" applyProtection="1">
      <alignment vertical="top"/>
      <protection hidden="1"/>
    </xf>
    <xf numFmtId="0" fontId="29" fillId="3" borderId="0" xfId="0" applyFont="1" applyFill="1" applyBorder="1"/>
    <xf numFmtId="0" fontId="19" fillId="3" borderId="0" xfId="0" applyFont="1" applyFill="1" applyBorder="1" applyAlignment="1"/>
    <xf numFmtId="0" fontId="7" fillId="39" borderId="69" xfId="0" applyFont="1" applyFill="1" applyBorder="1" applyAlignment="1">
      <alignment horizontal="center" vertical="center" wrapText="1"/>
    </xf>
    <xf numFmtId="0" fontId="7" fillId="39" borderId="70" xfId="0" applyFont="1" applyFill="1" applyBorder="1" applyAlignment="1">
      <alignment horizontal="center" vertical="center" wrapText="1"/>
    </xf>
    <xf numFmtId="0" fontId="2" fillId="0" borderId="0" xfId="0" applyFont="1" applyAlignment="1">
      <alignment horizontal="right"/>
    </xf>
    <xf numFmtId="3" fontId="7" fillId="3" borderId="0" xfId="0" applyNumberFormat="1" applyFont="1" applyFill="1" applyBorder="1" applyAlignment="1" applyProtection="1">
      <alignment vertical="center"/>
      <protection hidden="1"/>
    </xf>
    <xf numFmtId="3" fontId="7" fillId="3" borderId="2" xfId="0" applyNumberFormat="1" applyFont="1" applyFill="1" applyBorder="1" applyAlignment="1" applyProtection="1">
      <alignment horizontal="center" vertical="center"/>
      <protection hidden="1"/>
    </xf>
    <xf numFmtId="3" fontId="2" fillId="44" borderId="31" xfId="1" applyNumberFormat="1" applyFont="1" applyFill="1" applyBorder="1" applyAlignment="1">
      <alignment horizontal="center" wrapText="1"/>
    </xf>
    <xf numFmtId="3" fontId="2" fillId="44" borderId="1" xfId="1" applyNumberFormat="1" applyFont="1" applyFill="1" applyBorder="1" applyAlignment="1">
      <alignment horizontal="center" wrapText="1"/>
    </xf>
    <xf numFmtId="3" fontId="2" fillId="44" borderId="42" xfId="1" applyNumberFormat="1" applyFont="1" applyFill="1" applyBorder="1" applyAlignment="1">
      <alignment horizontal="center" wrapText="1"/>
    </xf>
    <xf numFmtId="37" fontId="0" fillId="45" borderId="49" xfId="1" applyNumberFormat="1" applyFont="1" applyFill="1" applyBorder="1" applyAlignment="1">
      <alignment horizontal="center" wrapText="1"/>
    </xf>
    <xf numFmtId="37" fontId="0" fillId="45" borderId="42" xfId="1" applyNumberFormat="1" applyFont="1" applyFill="1" applyBorder="1" applyAlignment="1">
      <alignment horizontal="center" wrapText="1"/>
    </xf>
    <xf numFmtId="37" fontId="2" fillId="44" borderId="31" xfId="1" applyNumberFormat="1" applyFont="1" applyFill="1" applyBorder="1" applyAlignment="1">
      <alignment horizontal="center" wrapText="1"/>
    </xf>
    <xf numFmtId="37" fontId="2" fillId="44" borderId="1" xfId="1" applyNumberFormat="1" applyFont="1" applyFill="1" applyBorder="1" applyAlignment="1">
      <alignment horizontal="center" wrapText="1"/>
    </xf>
    <xf numFmtId="37" fontId="2" fillId="44" borderId="42" xfId="1" applyNumberFormat="1" applyFont="1" applyFill="1" applyBorder="1" applyAlignment="1">
      <alignment horizontal="center" wrapText="1"/>
    </xf>
    <xf numFmtId="0" fontId="0" fillId="3" borderId="0" xfId="0" applyFill="1" applyBorder="1" applyAlignment="1" applyProtection="1">
      <protection locked="0"/>
    </xf>
    <xf numFmtId="0" fontId="55" fillId="3" borderId="0" xfId="0" applyFont="1" applyFill="1" applyAlignment="1">
      <alignment vertical="top" wrapText="1"/>
    </xf>
    <xf numFmtId="0" fontId="6" fillId="3" borderId="0" xfId="0" applyFont="1" applyFill="1" applyBorder="1" applyAlignment="1">
      <alignment horizontal="left" vertical="top"/>
    </xf>
    <xf numFmtId="3" fontId="6" fillId="42" borderId="1" xfId="0" applyNumberFormat="1" applyFont="1" applyFill="1" applyBorder="1" applyAlignment="1" applyProtection="1">
      <alignment horizontal="center" vertical="center"/>
      <protection locked="0"/>
    </xf>
    <xf numFmtId="3" fontId="0" fillId="42" borderId="1" xfId="0" applyNumberFormat="1" applyFill="1" applyBorder="1" applyProtection="1">
      <protection locked="0"/>
    </xf>
    <xf numFmtId="0" fontId="0" fillId="46" borderId="1" xfId="0" quotePrefix="1" applyFill="1" applyBorder="1" applyAlignment="1" applyProtection="1">
      <alignment horizontal="center"/>
      <protection locked="0"/>
    </xf>
    <xf numFmtId="3" fontId="0" fillId="46" borderId="1" xfId="0" applyNumberFormat="1" applyFill="1" applyBorder="1" applyAlignment="1" applyProtection="1">
      <alignment horizontal="center"/>
      <protection locked="0"/>
    </xf>
    <xf numFmtId="9" fontId="6" fillId="46" borderId="1" xfId="0" applyNumberFormat="1" applyFont="1" applyFill="1" applyBorder="1" applyAlignment="1" applyProtection="1">
      <alignment horizontal="center" vertical="center"/>
      <protection locked="0"/>
    </xf>
    <xf numFmtId="3" fontId="0" fillId="46" borderId="1" xfId="0" quotePrefix="1" applyNumberFormat="1" applyFill="1" applyBorder="1" applyAlignment="1" applyProtection="1">
      <alignment horizontal="center"/>
      <protection locked="0"/>
    </xf>
    <xf numFmtId="9" fontId="0" fillId="46" borderId="1" xfId="0" quotePrefix="1" applyNumberFormat="1" applyFill="1" applyBorder="1" applyAlignment="1" applyProtection="1">
      <alignment horizontal="center"/>
      <protection locked="0"/>
    </xf>
    <xf numFmtId="0" fontId="6" fillId="46" borderId="48" xfId="0" applyFont="1" applyFill="1" applyBorder="1" applyAlignment="1" applyProtection="1">
      <alignment horizontal="center"/>
      <protection locked="0"/>
    </xf>
    <xf numFmtId="0" fontId="6" fillId="46" borderId="1" xfId="0" applyFont="1" applyFill="1" applyBorder="1" applyAlignment="1" applyProtection="1">
      <alignment horizontal="center"/>
      <protection locked="0"/>
    </xf>
    <xf numFmtId="0" fontId="6" fillId="46" borderId="8" xfId="0" applyFont="1" applyFill="1" applyBorder="1" applyAlignment="1" applyProtection="1">
      <alignment horizontal="center"/>
      <protection locked="0"/>
    </xf>
    <xf numFmtId="0" fontId="6" fillId="46" borderId="54" xfId="0" applyFont="1" applyFill="1" applyBorder="1" applyAlignment="1" applyProtection="1">
      <alignment horizontal="center"/>
      <protection locked="0"/>
    </xf>
    <xf numFmtId="0" fontId="9" fillId="38" borderId="1" xfId="6" applyFill="1" applyBorder="1" applyAlignment="1">
      <alignment horizontal="left"/>
    </xf>
    <xf numFmtId="0" fontId="41" fillId="3" borderId="0" xfId="53" applyFont="1" applyFill="1" applyAlignment="1" applyProtection="1">
      <alignment horizontal="left" wrapText="1"/>
    </xf>
    <xf numFmtId="0" fontId="0" fillId="46" borderId="9" xfId="0" applyFill="1" applyBorder="1" applyAlignment="1" applyProtection="1">
      <alignment horizontal="left"/>
    </xf>
    <xf numFmtId="0" fontId="0" fillId="46" borderId="22" xfId="0" applyFill="1" applyBorder="1" applyAlignment="1" applyProtection="1">
      <alignment horizontal="left"/>
    </xf>
    <xf numFmtId="0" fontId="0" fillId="46" borderId="8" xfId="0" applyFill="1" applyBorder="1" applyAlignment="1" applyProtection="1">
      <alignment horizontal="left"/>
    </xf>
    <xf numFmtId="0" fontId="0" fillId="6" borderId="9" xfId="0" applyFill="1" applyBorder="1" applyAlignment="1" applyProtection="1">
      <alignment horizontal="left"/>
    </xf>
    <xf numFmtId="0" fontId="0" fillId="6" borderId="22" xfId="0" applyFill="1" applyBorder="1" applyAlignment="1" applyProtection="1">
      <alignment horizontal="left"/>
    </xf>
    <xf numFmtId="0" fontId="0" fillId="6" borderId="8" xfId="0" applyFill="1" applyBorder="1" applyAlignment="1" applyProtection="1">
      <alignment horizontal="left"/>
    </xf>
    <xf numFmtId="0" fontId="0" fillId="45" borderId="9" xfId="0" applyFill="1" applyBorder="1" applyAlignment="1" applyProtection="1">
      <alignment horizontal="left"/>
    </xf>
    <xf numFmtId="0" fontId="0" fillId="45" borderId="22" xfId="0" applyFill="1" applyBorder="1" applyAlignment="1" applyProtection="1">
      <alignment horizontal="left"/>
    </xf>
    <xf numFmtId="0" fontId="0" fillId="45" borderId="8" xfId="0" applyFill="1" applyBorder="1" applyAlignment="1" applyProtection="1">
      <alignment horizontal="left"/>
    </xf>
    <xf numFmtId="0" fontId="0" fillId="38" borderId="9" xfId="0" applyFill="1" applyBorder="1" applyAlignment="1" applyProtection="1">
      <alignment horizontal="left"/>
    </xf>
    <xf numFmtId="0" fontId="0" fillId="38" borderId="22" xfId="0" applyFill="1" applyBorder="1" applyAlignment="1" applyProtection="1">
      <alignment horizontal="left"/>
    </xf>
    <xf numFmtId="0" fontId="0" fillId="38" borderId="8" xfId="0" applyFill="1" applyBorder="1" applyAlignment="1" applyProtection="1">
      <alignment horizontal="left"/>
    </xf>
    <xf numFmtId="0" fontId="9" fillId="3" borderId="0" xfId="6" applyFill="1" applyAlignment="1">
      <alignment horizontal="left" wrapText="1"/>
    </xf>
    <xf numFmtId="0" fontId="0" fillId="42" borderId="9" xfId="0" applyFill="1" applyBorder="1" applyAlignment="1" applyProtection="1">
      <alignment horizontal="left"/>
    </xf>
    <xf numFmtId="0" fontId="0" fillId="42" borderId="22" xfId="0" applyFill="1" applyBorder="1" applyAlignment="1" applyProtection="1">
      <alignment horizontal="left"/>
    </xf>
    <xf numFmtId="0" fontId="0" fillId="42" borderId="8" xfId="0" applyFill="1" applyBorder="1" applyAlignment="1" applyProtection="1">
      <alignment horizontal="left"/>
    </xf>
    <xf numFmtId="0" fontId="40" fillId="0" borderId="0" xfId="0" applyFont="1" applyAlignment="1">
      <alignment horizontal="left" vertical="center" wrapText="1" indent="1"/>
    </xf>
    <xf numFmtId="0" fontId="9" fillId="3" borderId="0" xfId="6" applyFill="1" applyAlignment="1">
      <alignment horizontal="left" vertical="center" wrapText="1" indent="1"/>
    </xf>
    <xf numFmtId="0" fontId="0" fillId="3" borderId="0" xfId="0" applyFill="1"/>
    <xf numFmtId="0" fontId="0" fillId="0" borderId="0" xfId="0" applyAlignment="1">
      <alignment horizontal="left" vertical="center" wrapText="1"/>
    </xf>
    <xf numFmtId="0" fontId="9" fillId="38" borderId="9" xfId="6" applyFill="1" applyBorder="1" applyAlignment="1">
      <alignment horizontal="left"/>
    </xf>
    <xf numFmtId="0" fontId="9" fillId="38" borderId="22" xfId="6" applyFill="1" applyBorder="1" applyAlignment="1">
      <alignment horizontal="left"/>
    </xf>
    <xf numFmtId="0" fontId="9" fillId="38" borderId="8" xfId="6" applyFill="1" applyBorder="1" applyAlignment="1">
      <alignment horizontal="left"/>
    </xf>
    <xf numFmtId="0" fontId="7" fillId="3" borderId="0" xfId="53" applyFont="1" applyFill="1" applyAlignment="1" applyProtection="1">
      <alignment horizontal="left" vertical="top" wrapText="1"/>
    </xf>
    <xf numFmtId="0" fontId="7" fillId="3" borderId="0" xfId="53" applyFont="1" applyFill="1" applyAlignment="1" applyProtection="1">
      <alignment horizontal="left" vertical="top"/>
    </xf>
    <xf numFmtId="0" fontId="6" fillId="3" borderId="0" xfId="53" applyFont="1" applyFill="1" applyAlignment="1" applyProtection="1">
      <alignment horizontal="left" wrapText="1"/>
    </xf>
    <xf numFmtId="0" fontId="9" fillId="39" borderId="9" xfId="6" applyFill="1" applyBorder="1" applyAlignment="1">
      <alignment horizontal="center"/>
    </xf>
    <xf numFmtId="0" fontId="9" fillId="39" borderId="22" xfId="6" applyFill="1" applyBorder="1" applyAlignment="1">
      <alignment horizontal="center"/>
    </xf>
    <xf numFmtId="0" fontId="9" fillId="39" borderId="8" xfId="6" applyFill="1" applyBorder="1" applyAlignment="1">
      <alignment horizontal="center"/>
    </xf>
    <xf numFmtId="0" fontId="9" fillId="39" borderId="1" xfId="6" applyFill="1" applyBorder="1" applyAlignment="1">
      <alignment horizontal="center"/>
    </xf>
    <xf numFmtId="0" fontId="9" fillId="38" borderId="1" xfId="6" applyFill="1" applyBorder="1" applyAlignment="1"/>
    <xf numFmtId="0" fontId="0" fillId="46" borderId="9" xfId="0" applyFill="1" applyBorder="1" applyAlignment="1" applyProtection="1">
      <alignment horizontal="center"/>
      <protection locked="0"/>
    </xf>
    <xf numFmtId="0" fontId="0" fillId="46" borderId="8" xfId="0" applyFill="1" applyBorder="1" applyAlignment="1" applyProtection="1">
      <alignment horizontal="center"/>
      <protection locked="0"/>
    </xf>
    <xf numFmtId="0" fontId="19" fillId="0" borderId="0" xfId="0" applyFont="1" applyAlignment="1">
      <alignment horizontal="left" wrapText="1"/>
    </xf>
    <xf numFmtId="0" fontId="2" fillId="39" borderId="1" xfId="0" applyFont="1" applyFill="1" applyBorder="1" applyAlignment="1" applyProtection="1">
      <alignment horizontal="center"/>
    </xf>
    <xf numFmtId="0" fontId="2" fillId="39" borderId="9" xfId="0" applyFont="1" applyFill="1" applyBorder="1" applyAlignment="1" applyProtection="1">
      <alignment horizontal="center"/>
    </xf>
    <xf numFmtId="0" fontId="2" fillId="39" borderId="22" xfId="0" applyFont="1" applyFill="1" applyBorder="1" applyAlignment="1" applyProtection="1">
      <alignment horizontal="center"/>
    </xf>
    <xf numFmtId="0" fontId="2" fillId="39" borderId="8" xfId="0" applyFont="1" applyFill="1" applyBorder="1" applyAlignment="1" applyProtection="1">
      <alignment horizontal="center"/>
    </xf>
    <xf numFmtId="0" fontId="7" fillId="4" borderId="0" xfId="11" applyFont="1" applyFill="1" applyBorder="1" applyAlignment="1" applyProtection="1">
      <alignment horizontal="center" vertical="center"/>
    </xf>
    <xf numFmtId="0" fontId="6" fillId="46" borderId="2" xfId="0" applyFont="1" applyFill="1" applyBorder="1" applyAlignment="1" applyProtection="1">
      <alignment horizontal="center"/>
      <protection locked="0"/>
    </xf>
    <xf numFmtId="0" fontId="0" fillId="46" borderId="1" xfId="0" applyFill="1" applyBorder="1" applyAlignment="1" applyProtection="1">
      <alignment horizontal="center"/>
      <protection locked="0"/>
    </xf>
    <xf numFmtId="166" fontId="0" fillId="46" borderId="1" xfId="0" applyNumberFormat="1" applyFill="1" applyBorder="1" applyAlignment="1" applyProtection="1">
      <alignment horizontal="center"/>
      <protection locked="0"/>
    </xf>
    <xf numFmtId="0" fontId="2" fillId="39" borderId="6" xfId="0" applyFont="1" applyFill="1" applyBorder="1" applyAlignment="1" applyProtection="1">
      <alignment horizontal="center" vertical="center" wrapText="1"/>
    </xf>
    <xf numFmtId="0" fontId="2" fillId="39" borderId="7" xfId="0" applyFont="1" applyFill="1" applyBorder="1" applyAlignment="1" applyProtection="1">
      <alignment horizontal="center" vertical="center" wrapText="1"/>
    </xf>
    <xf numFmtId="0" fontId="7" fillId="39" borderId="1" xfId="0" applyFont="1" applyFill="1" applyBorder="1" applyAlignment="1" applyProtection="1">
      <alignment horizontal="center" vertical="center"/>
    </xf>
    <xf numFmtId="0" fontId="0" fillId="38" borderId="9" xfId="0" applyFill="1" applyBorder="1" applyAlignment="1" applyProtection="1">
      <alignment horizontal="right"/>
    </xf>
    <xf numFmtId="0" fontId="0" fillId="38" borderId="8" xfId="0" applyFill="1" applyBorder="1" applyAlignment="1" applyProtection="1">
      <alignment horizontal="right"/>
    </xf>
    <xf numFmtId="0" fontId="7" fillId="3" borderId="9" xfId="0" quotePrefix="1" applyFont="1" applyFill="1" applyBorder="1" applyAlignment="1" applyProtection="1">
      <alignment horizontal="center"/>
    </xf>
    <xf numFmtId="0" fontId="7" fillId="3" borderId="22" xfId="0" applyFont="1" applyFill="1" applyBorder="1" applyAlignment="1" applyProtection="1">
      <alignment horizontal="center"/>
    </xf>
    <xf numFmtId="0" fontId="7" fillId="3" borderId="8" xfId="0" applyFont="1" applyFill="1" applyBorder="1" applyAlignment="1" applyProtection="1">
      <alignment horizontal="center"/>
    </xf>
    <xf numFmtId="0" fontId="7" fillId="39" borderId="1" xfId="0" applyFont="1" applyFill="1" applyBorder="1" applyAlignment="1" applyProtection="1">
      <alignment horizontal="center"/>
    </xf>
    <xf numFmtId="0" fontId="6" fillId="38" borderId="9" xfId="0" applyFont="1" applyFill="1" applyBorder="1" applyAlignment="1" applyProtection="1">
      <alignment horizontal="right"/>
    </xf>
    <xf numFmtId="0" fontId="6" fillId="38" borderId="8" xfId="0" applyFont="1" applyFill="1" applyBorder="1" applyAlignment="1" applyProtection="1">
      <alignment horizontal="right"/>
    </xf>
    <xf numFmtId="0" fontId="7" fillId="39" borderId="6" xfId="11" applyFont="1" applyFill="1" applyBorder="1" applyAlignment="1" applyProtection="1">
      <alignment horizontal="center" vertical="center"/>
    </xf>
    <xf numFmtId="0" fontId="7" fillId="39" borderId="7" xfId="11" applyFont="1" applyFill="1" applyBorder="1" applyAlignment="1" applyProtection="1">
      <alignment horizontal="center" vertical="center"/>
    </xf>
    <xf numFmtId="0" fontId="45" fillId="39" borderId="2" xfId="11" applyFont="1" applyFill="1" applyBorder="1" applyAlignment="1" applyProtection="1">
      <alignment horizontal="center" vertical="center" wrapText="1"/>
    </xf>
    <xf numFmtId="0" fontId="7" fillId="39" borderId="1" xfId="11" applyFont="1" applyFill="1" applyBorder="1" applyAlignment="1" applyProtection="1">
      <alignment horizontal="center" vertical="center" wrapText="1"/>
    </xf>
    <xf numFmtId="0" fontId="7" fillId="39" borderId="9" xfId="0" applyFont="1" applyFill="1" applyBorder="1" applyAlignment="1" applyProtection="1">
      <alignment horizontal="center"/>
    </xf>
    <xf numFmtId="0" fontId="7" fillId="39" borderId="22" xfId="0" applyFont="1" applyFill="1" applyBorder="1" applyAlignment="1" applyProtection="1">
      <alignment horizontal="center"/>
    </xf>
    <xf numFmtId="0" fontId="7" fillId="39" borderId="8" xfId="0" applyFont="1" applyFill="1" applyBorder="1" applyAlignment="1" applyProtection="1">
      <alignment horizontal="center"/>
    </xf>
    <xf numFmtId="0" fontId="6" fillId="38" borderId="1" xfId="0" applyFont="1" applyFill="1" applyBorder="1" applyAlignment="1" applyProtection="1">
      <alignment horizontal="right"/>
    </xf>
    <xf numFmtId="0" fontId="7" fillId="39" borderId="9" xfId="9" applyFont="1" applyFill="1" applyBorder="1" applyAlignment="1" applyProtection="1">
      <alignment horizontal="center" vertical="center" wrapText="1"/>
    </xf>
    <xf numFmtId="0" fontId="7" fillId="39" borderId="8" xfId="9" applyFont="1" applyFill="1" applyBorder="1" applyAlignment="1" applyProtection="1">
      <alignment horizontal="center" vertical="center" wrapText="1"/>
    </xf>
    <xf numFmtId="0" fontId="7" fillId="3" borderId="9" xfId="0" applyFont="1" applyFill="1" applyBorder="1" applyAlignment="1" applyProtection="1">
      <alignment horizontal="center"/>
    </xf>
    <xf numFmtId="0" fontId="20" fillId="3" borderId="13" xfId="0" applyFont="1" applyFill="1" applyBorder="1" applyAlignment="1">
      <alignment horizontal="left" wrapText="1" indent="1"/>
    </xf>
    <xf numFmtId="0" fontId="19" fillId="3" borderId="10" xfId="0" applyFont="1" applyFill="1" applyBorder="1" applyAlignment="1" applyProtection="1">
      <alignment horizontal="left" wrapText="1"/>
      <protection locked="0"/>
    </xf>
    <xf numFmtId="0" fontId="19" fillId="3" borderId="0" xfId="0" applyFont="1" applyFill="1" applyAlignment="1" applyProtection="1">
      <alignment horizontal="left" wrapText="1"/>
      <protection locked="0"/>
    </xf>
    <xf numFmtId="0" fontId="2" fillId="39" borderId="3" xfId="0" applyFont="1" applyFill="1" applyBorder="1" applyAlignment="1" applyProtection="1">
      <alignment horizontal="center"/>
    </xf>
    <xf numFmtId="0" fontId="0" fillId="38" borderId="4" xfId="0" applyFill="1" applyBorder="1" applyAlignment="1" applyProtection="1">
      <alignment horizontal="right"/>
    </xf>
    <xf numFmtId="0" fontId="0" fillId="38" borderId="5" xfId="0" applyFill="1" applyBorder="1" applyAlignment="1" applyProtection="1">
      <alignment horizontal="right"/>
    </xf>
    <xf numFmtId="0" fontId="0" fillId="38" borderId="11" xfId="0" applyFill="1" applyBorder="1" applyAlignment="1" applyProtection="1">
      <alignment horizontal="right"/>
    </xf>
    <xf numFmtId="0" fontId="0" fillId="38" borderId="12" xfId="0" applyFill="1" applyBorder="1" applyAlignment="1" applyProtection="1">
      <alignment horizontal="right"/>
    </xf>
    <xf numFmtId="0" fontId="0" fillId="3" borderId="0" xfId="0" applyFill="1" applyBorder="1" applyAlignment="1" applyProtection="1">
      <alignment horizontal="right"/>
    </xf>
    <xf numFmtId="0" fontId="0" fillId="38" borderId="6" xfId="0" applyFill="1" applyBorder="1" applyAlignment="1" applyProtection="1">
      <alignment horizontal="right"/>
    </xf>
    <xf numFmtId="0" fontId="0" fillId="38" borderId="7" xfId="0" applyFill="1" applyBorder="1" applyAlignment="1" applyProtection="1">
      <alignment horizontal="right"/>
    </xf>
    <xf numFmtId="0" fontId="2" fillId="3" borderId="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8" xfId="0" applyFont="1" applyFill="1" applyBorder="1" applyAlignment="1">
      <alignment horizontal="center" vertical="center" wrapText="1"/>
    </xf>
    <xf numFmtId="9" fontId="0" fillId="38" borderId="1" xfId="5" applyFont="1" applyFill="1" applyBorder="1" applyAlignment="1" applyProtection="1">
      <alignment horizontal="center"/>
      <protection locked="0"/>
    </xf>
    <xf numFmtId="164" fontId="0" fillId="38" borderId="1" xfId="0" applyNumberFormat="1" applyFill="1" applyBorder="1" applyAlignment="1" applyProtection="1">
      <alignment horizontal="center" vertical="center"/>
    </xf>
    <xf numFmtId="164" fontId="6" fillId="45" borderId="1" xfId="1" applyNumberFormat="1" applyFont="1" applyFill="1" applyBorder="1" applyAlignment="1" applyProtection="1">
      <alignment horizontal="center" vertical="center"/>
    </xf>
    <xf numFmtId="0" fontId="2" fillId="39" borderId="9" xfId="0" applyFont="1" applyFill="1" applyBorder="1" applyAlignment="1" applyProtection="1">
      <alignment horizontal="center" vertical="center"/>
    </xf>
    <xf numFmtId="0" fontId="2" fillId="39" borderId="22" xfId="0" applyFont="1" applyFill="1" applyBorder="1" applyAlignment="1" applyProtection="1">
      <alignment horizontal="center" vertical="center"/>
    </xf>
    <xf numFmtId="0" fontId="2" fillId="39" borderId="8" xfId="0" applyFont="1" applyFill="1" applyBorder="1" applyAlignment="1" applyProtection="1">
      <alignment horizontal="center" vertical="center"/>
    </xf>
    <xf numFmtId="0" fontId="2" fillId="39" borderId="1" xfId="0" applyFont="1" applyFill="1" applyBorder="1" applyAlignment="1" applyProtection="1">
      <alignment horizontal="center" vertical="center" wrapText="1"/>
    </xf>
    <xf numFmtId="164" fontId="0" fillId="42" borderId="9" xfId="0" applyNumberFormat="1" applyFill="1" applyBorder="1" applyAlignment="1" applyProtection="1">
      <alignment horizontal="right"/>
      <protection locked="0"/>
    </xf>
    <xf numFmtId="164" fontId="0" fillId="42" borderId="8" xfId="0" applyNumberFormat="1" applyFill="1" applyBorder="1" applyAlignment="1" applyProtection="1">
      <alignment horizontal="right"/>
      <protection locked="0"/>
    </xf>
    <xf numFmtId="164" fontId="1" fillId="45" borderId="9" xfId="1" applyNumberFormat="1" applyFont="1" applyFill="1" applyBorder="1" applyAlignment="1" applyProtection="1">
      <alignment horizontal="center"/>
    </xf>
    <xf numFmtId="164" fontId="1" fillId="45" borderId="8" xfId="1" applyNumberFormat="1" applyFont="1" applyFill="1" applyBorder="1" applyAlignment="1" applyProtection="1">
      <alignment horizontal="center"/>
    </xf>
    <xf numFmtId="164" fontId="0" fillId="6" borderId="1" xfId="1" applyNumberFormat="1" applyFont="1" applyFill="1" applyBorder="1" applyAlignment="1" applyProtection="1">
      <alignment horizontal="center"/>
    </xf>
    <xf numFmtId="0" fontId="2" fillId="3" borderId="1" xfId="0" applyFont="1" applyFill="1" applyBorder="1" applyAlignment="1" applyProtection="1">
      <alignment horizontal="center"/>
    </xf>
    <xf numFmtId="0" fontId="2" fillId="3" borderId="1" xfId="0" quotePrefix="1" applyFont="1" applyFill="1" applyBorder="1" applyAlignment="1" applyProtection="1">
      <alignment horizontal="center"/>
    </xf>
    <xf numFmtId="0" fontId="6" fillId="38" borderId="9" xfId="7" applyFont="1" applyFill="1" applyBorder="1" applyAlignment="1" applyProtection="1">
      <alignment horizontal="right"/>
    </xf>
    <xf numFmtId="0" fontId="6" fillId="38" borderId="8" xfId="7" applyFont="1" applyFill="1" applyBorder="1" applyAlignment="1" applyProtection="1">
      <alignment horizontal="right"/>
    </xf>
    <xf numFmtId="1" fontId="6" fillId="6" borderId="9" xfId="7" applyNumberFormat="1" applyFont="1" applyFill="1" applyBorder="1" applyAlignment="1" applyProtection="1">
      <alignment horizontal="right"/>
      <protection locked="0"/>
    </xf>
    <xf numFmtId="1" fontId="6" fillId="6" borderId="8" xfId="7" applyNumberFormat="1" applyFont="1" applyFill="1" applyBorder="1" applyAlignment="1" applyProtection="1">
      <alignment horizontal="right"/>
      <protection locked="0"/>
    </xf>
    <xf numFmtId="0" fontId="6" fillId="38" borderId="9" xfId="7" applyFont="1" applyFill="1" applyBorder="1" applyAlignment="1" applyProtection="1">
      <alignment horizontal="left"/>
    </xf>
    <xf numFmtId="0" fontId="6" fillId="38" borderId="8" xfId="7" applyFont="1" applyFill="1" applyBorder="1" applyAlignment="1" applyProtection="1">
      <alignment horizontal="left"/>
    </xf>
    <xf numFmtId="164" fontId="6" fillId="45" borderId="9" xfId="1" applyNumberFormat="1" applyFont="1" applyFill="1" applyBorder="1" applyAlignment="1" applyProtection="1">
      <alignment horizontal="center" vertical="center"/>
    </xf>
    <xf numFmtId="164" fontId="6" fillId="45" borderId="8" xfId="1" applyNumberFormat="1" applyFont="1" applyFill="1" applyBorder="1" applyAlignment="1" applyProtection="1">
      <alignment horizontal="center" vertical="center"/>
    </xf>
    <xf numFmtId="164" fontId="0" fillId="42" borderId="9" xfId="0" applyNumberFormat="1" applyFill="1" applyBorder="1" applyAlignment="1" applyProtection="1">
      <alignment horizontal="center"/>
      <protection locked="0"/>
    </xf>
    <xf numFmtId="164" fontId="0" fillId="42" borderId="8" xfId="0" applyNumberFormat="1" applyFill="1" applyBorder="1" applyAlignment="1" applyProtection="1">
      <alignment horizontal="center"/>
      <protection locked="0"/>
    </xf>
    <xf numFmtId="164" fontId="0" fillId="6" borderId="9" xfId="1" applyNumberFormat="1" applyFont="1" applyFill="1" applyBorder="1" applyAlignment="1" applyProtection="1">
      <alignment horizontal="center"/>
      <protection locked="0"/>
    </xf>
    <xf numFmtId="164" fontId="0" fillId="6" borderId="8" xfId="1" applyNumberFormat="1" applyFont="1" applyFill="1" applyBorder="1" applyAlignment="1" applyProtection="1">
      <alignment horizontal="center"/>
      <protection locked="0"/>
    </xf>
    <xf numFmtId="164" fontId="0" fillId="45" borderId="9" xfId="0" applyNumberFormat="1" applyFill="1" applyBorder="1" applyAlignment="1" applyProtection="1"/>
    <xf numFmtId="164" fontId="0" fillId="45" borderId="8" xfId="0" applyNumberFormat="1" applyFill="1" applyBorder="1" applyAlignment="1" applyProtection="1"/>
    <xf numFmtId="0" fontId="2" fillId="39" borderId="9" xfId="0" applyFont="1" applyFill="1" applyBorder="1" applyAlignment="1" applyProtection="1">
      <alignment horizontal="right"/>
    </xf>
    <xf numFmtId="0" fontId="2" fillId="39" borderId="8" xfId="0" applyFont="1" applyFill="1" applyBorder="1" applyAlignment="1" applyProtection="1">
      <alignment horizontal="right"/>
    </xf>
    <xf numFmtId="1" fontId="2" fillId="39" borderId="9" xfId="0" applyNumberFormat="1" applyFont="1" applyFill="1" applyBorder="1" applyAlignment="1" applyProtection="1">
      <alignment horizontal="right"/>
    </xf>
    <xf numFmtId="1" fontId="2" fillId="39" borderId="8" xfId="0" applyNumberFormat="1" applyFont="1" applyFill="1" applyBorder="1" applyAlignment="1" applyProtection="1">
      <alignment horizontal="right"/>
    </xf>
    <xf numFmtId="0" fontId="6" fillId="38" borderId="9" xfId="7" applyFont="1" applyFill="1" applyBorder="1" applyAlignment="1" applyProtection="1"/>
    <xf numFmtId="0" fontId="6" fillId="38" borderId="8" xfId="7" applyFont="1" applyFill="1" applyBorder="1" applyAlignment="1" applyProtection="1"/>
    <xf numFmtId="0" fontId="6" fillId="42" borderId="9" xfId="7" applyFont="1" applyFill="1" applyBorder="1" applyAlignment="1" applyProtection="1">
      <alignment horizontal="right"/>
      <protection locked="0"/>
    </xf>
    <xf numFmtId="0" fontId="6" fillId="42" borderId="8" xfId="7" applyFont="1" applyFill="1" applyBorder="1" applyAlignment="1" applyProtection="1">
      <alignment horizontal="right"/>
      <protection locked="0"/>
    </xf>
    <xf numFmtId="1" fontId="6" fillId="42" borderId="9" xfId="7" applyNumberFormat="1" applyFont="1" applyFill="1" applyBorder="1" applyAlignment="1" applyProtection="1">
      <alignment horizontal="right"/>
      <protection locked="0"/>
    </xf>
    <xf numFmtId="1" fontId="6" fillId="42" borderId="8" xfId="7" applyNumberFormat="1" applyFont="1" applyFill="1" applyBorder="1" applyAlignment="1" applyProtection="1">
      <alignment horizontal="right"/>
      <protection locked="0"/>
    </xf>
    <xf numFmtId="9" fontId="2" fillId="3" borderId="0" xfId="0" applyNumberFormat="1" applyFont="1" applyFill="1" applyBorder="1" applyAlignment="1" applyProtection="1">
      <alignment horizontal="center" vertical="center" wrapText="1"/>
    </xf>
    <xf numFmtId="0" fontId="2" fillId="39" borderId="1" xfId="0" applyFont="1" applyFill="1" applyBorder="1" applyAlignment="1" applyProtection="1">
      <alignment horizontal="center" wrapText="1"/>
    </xf>
    <xf numFmtId="164" fontId="0" fillId="6" borderId="9" xfId="1" applyNumberFormat="1" applyFont="1" applyFill="1" applyBorder="1" applyAlignment="1" applyProtection="1">
      <alignment horizontal="center"/>
    </xf>
    <xf numFmtId="164" fontId="0" fillId="6" borderId="8" xfId="1" applyNumberFormat="1" applyFont="1" applyFill="1" applyBorder="1" applyAlignment="1" applyProtection="1">
      <alignment horizontal="center"/>
    </xf>
    <xf numFmtId="0" fontId="2" fillId="39" borderId="9" xfId="0" applyFont="1" applyFill="1" applyBorder="1" applyAlignment="1" applyProtection="1">
      <alignment horizontal="center" vertical="center" wrapText="1"/>
    </xf>
    <xf numFmtId="0" fontId="2" fillId="39" borderId="22" xfId="0" applyFont="1" applyFill="1" applyBorder="1" applyAlignment="1" applyProtection="1">
      <alignment horizontal="center" vertical="center" wrapText="1"/>
    </xf>
    <xf numFmtId="0" fontId="2" fillId="39" borderId="8" xfId="0" applyFont="1" applyFill="1" applyBorder="1" applyAlignment="1" applyProtection="1">
      <alignment horizontal="center" vertical="center" wrapText="1"/>
    </xf>
    <xf numFmtId="0" fontId="0" fillId="38" borderId="4" xfId="0" applyFill="1" applyBorder="1" applyAlignment="1" applyProtection="1">
      <alignment horizontal="left"/>
    </xf>
    <xf numFmtId="0" fontId="0" fillId="38" borderId="5" xfId="0" applyFill="1" applyBorder="1" applyAlignment="1" applyProtection="1">
      <alignment horizontal="left"/>
    </xf>
    <xf numFmtId="0" fontId="0" fillId="42" borderId="9" xfId="0" applyFill="1" applyBorder="1" applyAlignment="1" applyProtection="1">
      <alignment horizontal="right"/>
      <protection locked="0"/>
    </xf>
    <xf numFmtId="0" fontId="0" fillId="42" borderId="8" xfId="0" applyFill="1" applyBorder="1" applyAlignment="1" applyProtection="1">
      <alignment horizontal="right"/>
      <protection locked="0"/>
    </xf>
    <xf numFmtId="0" fontId="6" fillId="38" borderId="4" xfId="7" applyFont="1" applyFill="1" applyBorder="1" applyAlignment="1" applyProtection="1">
      <alignment horizontal="left"/>
    </xf>
    <xf numFmtId="0" fontId="6" fillId="38" borderId="5" xfId="7" applyFont="1" applyFill="1" applyBorder="1" applyAlignment="1" applyProtection="1">
      <alignment horizontal="left"/>
    </xf>
    <xf numFmtId="1" fontId="6" fillId="42" borderId="4" xfId="7" applyNumberFormat="1" applyFont="1" applyFill="1" applyBorder="1" applyAlignment="1" applyProtection="1">
      <alignment horizontal="right"/>
      <protection locked="0"/>
    </xf>
    <xf numFmtId="1" fontId="6" fillId="42" borderId="5" xfId="7" applyNumberFormat="1" applyFont="1" applyFill="1" applyBorder="1" applyAlignment="1" applyProtection="1">
      <alignment horizontal="right"/>
      <protection locked="0"/>
    </xf>
    <xf numFmtId="0" fontId="6" fillId="38" borderId="4" xfId="7" applyFont="1" applyFill="1" applyBorder="1" applyAlignment="1" applyProtection="1">
      <alignment horizontal="right"/>
    </xf>
    <xf numFmtId="0" fontId="6" fillId="38" borderId="5" xfId="7" applyFont="1" applyFill="1" applyBorder="1" applyAlignment="1" applyProtection="1">
      <alignment horizontal="right"/>
    </xf>
    <xf numFmtId="0" fontId="6" fillId="42" borderId="4" xfId="7" applyFont="1" applyFill="1" applyBorder="1" applyAlignment="1" applyProtection="1">
      <protection locked="0"/>
    </xf>
    <xf numFmtId="0" fontId="6" fillId="42" borderId="5" xfId="7" applyFont="1" applyFill="1" applyBorder="1" applyAlignment="1" applyProtection="1">
      <protection locked="0"/>
    </xf>
    <xf numFmtId="0" fontId="6" fillId="42" borderId="9" xfId="7" applyFont="1" applyFill="1" applyBorder="1" applyAlignment="1" applyProtection="1">
      <protection locked="0"/>
    </xf>
    <xf numFmtId="0" fontId="6" fillId="42" borderId="8" xfId="7" applyFont="1" applyFill="1" applyBorder="1" applyAlignment="1" applyProtection="1">
      <protection locked="0"/>
    </xf>
    <xf numFmtId="1" fontId="6" fillId="42" borderId="1" xfId="7" applyNumberFormat="1" applyFont="1" applyFill="1" applyBorder="1" applyAlignment="1" applyProtection="1">
      <alignment horizontal="right"/>
      <protection locked="0"/>
    </xf>
    <xf numFmtId="0" fontId="6" fillId="42" borderId="1" xfId="7" applyFont="1" applyFill="1" applyBorder="1" applyAlignment="1" applyProtection="1">
      <protection locked="0"/>
    </xf>
    <xf numFmtId="0" fontId="6" fillId="38" borderId="1" xfId="7" applyFont="1" applyFill="1" applyBorder="1" applyAlignment="1" applyProtection="1">
      <alignment horizontal="left"/>
    </xf>
    <xf numFmtId="0" fontId="6" fillId="38" borderId="1" xfId="7" applyFont="1" applyFill="1" applyBorder="1" applyAlignment="1" applyProtection="1">
      <alignment horizontal="right"/>
    </xf>
    <xf numFmtId="0" fontId="6" fillId="38" borderId="9" xfId="7" applyFont="1" applyFill="1" applyBorder="1" applyAlignment="1" applyProtection="1">
      <alignment horizontal="left" vertical="center"/>
    </xf>
    <xf numFmtId="0" fontId="6" fillId="38" borderId="8" xfId="7" applyFont="1" applyFill="1" applyBorder="1" applyAlignment="1" applyProtection="1">
      <alignment horizontal="left" vertical="center"/>
    </xf>
    <xf numFmtId="164" fontId="6" fillId="38" borderId="9" xfId="7" applyNumberFormat="1" applyFont="1" applyFill="1" applyBorder="1" applyAlignment="1" applyProtection="1">
      <alignment horizontal="center" vertical="center"/>
    </xf>
    <xf numFmtId="164" fontId="6" fillId="38" borderId="8" xfId="7" applyNumberFormat="1" applyFont="1" applyFill="1" applyBorder="1" applyAlignment="1" applyProtection="1">
      <alignment horizontal="center" vertical="center"/>
    </xf>
    <xf numFmtId="0" fontId="6" fillId="38" borderId="9" xfId="7" applyFont="1" applyFill="1" applyBorder="1" applyAlignment="1" applyProtection="1">
      <alignment horizontal="right" vertical="center"/>
    </xf>
    <xf numFmtId="0" fontId="6" fillId="38" borderId="8" xfId="7" applyFont="1" applyFill="1" applyBorder="1" applyAlignment="1" applyProtection="1">
      <alignment horizontal="right" vertical="center"/>
    </xf>
    <xf numFmtId="164" fontId="0" fillId="45" borderId="1" xfId="0" applyNumberFormat="1" applyFill="1" applyBorder="1" applyAlignment="1" applyProtection="1">
      <alignment horizontal="center"/>
    </xf>
    <xf numFmtId="164" fontId="0" fillId="45" borderId="1" xfId="1" applyNumberFormat="1" applyFont="1" applyFill="1" applyBorder="1" applyAlignment="1" applyProtection="1">
      <alignment horizontal="center"/>
    </xf>
    <xf numFmtId="0" fontId="0" fillId="38" borderId="1" xfId="0" applyFill="1" applyBorder="1" applyAlignment="1" applyProtection="1">
      <alignment horizontal="left"/>
    </xf>
    <xf numFmtId="164" fontId="23" fillId="45" borderId="9" xfId="6" applyNumberFormat="1" applyFont="1" applyFill="1" applyBorder="1" applyAlignment="1" applyProtection="1">
      <alignment horizontal="center"/>
    </xf>
    <xf numFmtId="164" fontId="23" fillId="45" borderId="8" xfId="6" applyNumberFormat="1" applyFont="1" applyFill="1" applyBorder="1" applyAlignment="1" applyProtection="1">
      <alignment horizontal="center"/>
    </xf>
    <xf numFmtId="164" fontId="0" fillId="3" borderId="13" xfId="0" applyNumberFormat="1" applyFill="1" applyBorder="1" applyAlignment="1" applyProtection="1">
      <alignment horizontal="center"/>
    </xf>
    <xf numFmtId="164" fontId="6" fillId="45" borderId="2" xfId="1" applyNumberFormat="1" applyFont="1" applyFill="1" applyBorder="1" applyAlignment="1" applyProtection="1">
      <alignment horizontal="center"/>
    </xf>
    <xf numFmtId="164" fontId="6" fillId="38" borderId="1" xfId="7" applyNumberFormat="1" applyFont="1" applyFill="1" applyBorder="1" applyAlignment="1" applyProtection="1">
      <alignment horizontal="center" vertical="center"/>
    </xf>
    <xf numFmtId="9" fontId="2" fillId="39" borderId="1" xfId="0" applyNumberFormat="1" applyFont="1" applyFill="1" applyBorder="1" applyAlignment="1" applyProtection="1">
      <alignment horizontal="center" vertical="center" wrapText="1"/>
    </xf>
    <xf numFmtId="0" fontId="19" fillId="3" borderId="0" xfId="0" applyFont="1" applyFill="1" applyAlignment="1" applyProtection="1">
      <alignment horizontal="left"/>
    </xf>
    <xf numFmtId="0" fontId="37" fillId="39" borderId="1" xfId="6" applyFont="1" applyFill="1" applyBorder="1" applyAlignment="1" applyProtection="1">
      <alignment horizontal="center" vertical="center" wrapText="1"/>
    </xf>
    <xf numFmtId="164" fontId="1" fillId="45" borderId="9" xfId="1" applyNumberFormat="1" applyFont="1" applyFill="1" applyBorder="1" applyAlignment="1" applyProtection="1">
      <alignment horizontal="right"/>
    </xf>
    <xf numFmtId="164" fontId="1" fillId="45" borderId="8" xfId="1" applyNumberFormat="1" applyFont="1" applyFill="1" applyBorder="1" applyAlignment="1" applyProtection="1">
      <alignment horizontal="right"/>
    </xf>
    <xf numFmtId="164" fontId="9" fillId="3" borderId="1" xfId="6" quotePrefix="1" applyNumberFormat="1" applyFont="1" applyFill="1" applyBorder="1" applyAlignment="1" applyProtection="1">
      <alignment horizontal="center" vertical="top" wrapText="1"/>
    </xf>
    <xf numFmtId="0" fontId="0" fillId="3" borderId="0" xfId="0" applyFont="1" applyFill="1" applyBorder="1" applyAlignment="1">
      <alignment horizontal="left" vertical="center" wrapText="1"/>
    </xf>
    <xf numFmtId="0" fontId="37" fillId="39" borderId="4" xfId="6" applyFont="1" applyFill="1" applyBorder="1" applyAlignment="1" applyProtection="1">
      <alignment horizontal="center" vertical="center" wrapText="1"/>
    </xf>
    <xf numFmtId="0" fontId="37" fillId="39" borderId="5" xfId="6" applyFont="1" applyFill="1" applyBorder="1" applyAlignment="1" applyProtection="1">
      <alignment horizontal="center" vertical="center" wrapText="1"/>
    </xf>
    <xf numFmtId="0" fontId="37" fillId="39" borderId="6" xfId="6" applyFont="1" applyFill="1" applyBorder="1" applyAlignment="1" applyProtection="1">
      <alignment horizontal="center" vertical="center" wrapText="1"/>
    </xf>
    <xf numFmtId="0" fontId="37" fillId="39" borderId="7" xfId="6" applyFont="1" applyFill="1" applyBorder="1" applyAlignment="1" applyProtection="1">
      <alignment horizontal="center" vertical="center" wrapText="1"/>
    </xf>
    <xf numFmtId="164" fontId="23" fillId="45" borderId="1" xfId="6" applyNumberFormat="1" applyFont="1" applyFill="1" applyBorder="1" applyAlignment="1" applyProtection="1">
      <alignment horizontal="center"/>
    </xf>
    <xf numFmtId="0" fontId="4" fillId="47" borderId="0" xfId="0" applyFont="1" applyFill="1" applyBorder="1" applyAlignment="1">
      <alignment horizontal="left" vertical="center" wrapText="1"/>
    </xf>
    <xf numFmtId="0" fontId="2" fillId="3" borderId="9" xfId="0" quotePrefix="1" applyFont="1" applyFill="1" applyBorder="1" applyAlignment="1">
      <alignment horizontal="center"/>
    </xf>
    <xf numFmtId="0" fontId="2" fillId="3" borderId="22" xfId="0" applyFont="1" applyFill="1" applyBorder="1" applyAlignment="1">
      <alignment horizontal="center"/>
    </xf>
    <xf numFmtId="0" fontId="2" fillId="3" borderId="22" xfId="0" quotePrefix="1" applyFont="1" applyFill="1" applyBorder="1" applyAlignment="1">
      <alignment horizontal="center"/>
    </xf>
    <xf numFmtId="0" fontId="2" fillId="3" borderId="8" xfId="0" quotePrefix="1" applyFont="1" applyFill="1" applyBorder="1" applyAlignment="1">
      <alignment horizontal="center"/>
    </xf>
    <xf numFmtId="164" fontId="2" fillId="3" borderId="1" xfId="1" applyNumberFormat="1" applyFont="1" applyFill="1" applyBorder="1" applyAlignment="1">
      <alignment horizontal="center"/>
    </xf>
    <xf numFmtId="0" fontId="55" fillId="3" borderId="0" xfId="0" applyFont="1" applyFill="1" applyAlignment="1">
      <alignment horizontal="left" vertical="top" wrapText="1"/>
    </xf>
    <xf numFmtId="164" fontId="9" fillId="3" borderId="9" xfId="6" quotePrefix="1" applyNumberFormat="1" applyFont="1" applyFill="1" applyBorder="1" applyAlignment="1" applyProtection="1">
      <alignment horizontal="center" vertical="top" wrapText="1"/>
    </xf>
    <xf numFmtId="164" fontId="9" fillId="3" borderId="8" xfId="6" quotePrefix="1" applyNumberFormat="1" applyFont="1" applyFill="1" applyBorder="1" applyAlignment="1" applyProtection="1">
      <alignment horizontal="center" vertical="top" wrapText="1"/>
    </xf>
    <xf numFmtId="0" fontId="2" fillId="39" borderId="0" xfId="0" applyFont="1" applyFill="1" applyAlignment="1">
      <alignment horizontal="right"/>
    </xf>
    <xf numFmtId="164" fontId="23" fillId="45" borderId="1" xfId="6" applyNumberFormat="1" applyFont="1" applyFill="1" applyBorder="1" applyAlignment="1" applyProtection="1">
      <alignment horizontal="right"/>
    </xf>
    <xf numFmtId="0" fontId="2" fillId="3" borderId="1" xfId="0" applyFont="1" applyFill="1" applyBorder="1" applyAlignment="1">
      <alignment horizontal="center"/>
    </xf>
    <xf numFmtId="0" fontId="7" fillId="3" borderId="1" xfId="7" applyFont="1" applyFill="1" applyBorder="1" applyAlignment="1" applyProtection="1">
      <alignment horizontal="center"/>
    </xf>
    <xf numFmtId="0" fontId="7" fillId="3" borderId="1" xfId="2" applyFont="1" applyFill="1" applyBorder="1" applyAlignment="1" applyProtection="1">
      <alignment horizontal="center" vertical="center" wrapText="1"/>
      <protection locked="0" hidden="1"/>
    </xf>
    <xf numFmtId="0" fontId="2" fillId="39" borderId="1" xfId="0" applyFont="1" applyFill="1" applyBorder="1" applyAlignment="1">
      <alignment horizontal="center" vertical="center" wrapText="1"/>
    </xf>
    <xf numFmtId="0" fontId="4" fillId="40" borderId="1" xfId="0" applyFont="1" applyFill="1" applyBorder="1" applyAlignment="1">
      <alignment horizontal="center"/>
    </xf>
    <xf numFmtId="0" fontId="7" fillId="39" borderId="1" xfId="2" applyFont="1" applyFill="1" applyBorder="1" applyAlignment="1" applyProtection="1">
      <alignment horizontal="center" vertical="center" wrapText="1"/>
      <protection hidden="1"/>
    </xf>
    <xf numFmtId="0" fontId="2" fillId="39" borderId="9" xfId="0" applyFont="1" applyFill="1" applyBorder="1" applyAlignment="1">
      <alignment horizontal="center" vertical="center" wrapText="1"/>
    </xf>
    <xf numFmtId="0" fontId="2" fillId="39" borderId="8" xfId="0" applyFont="1" applyFill="1" applyBorder="1" applyAlignment="1">
      <alignment horizontal="center" vertical="center" wrapText="1"/>
    </xf>
    <xf numFmtId="0" fontId="4" fillId="5" borderId="1" xfId="0" applyFont="1" applyFill="1" applyBorder="1" applyAlignment="1" applyProtection="1">
      <alignment horizontal="center"/>
    </xf>
    <xf numFmtId="0" fontId="6" fillId="38" borderId="1" xfId="2" applyFont="1" applyFill="1" applyBorder="1" applyAlignment="1" applyProtection="1">
      <alignment horizontal="left" vertical="center" wrapText="1"/>
      <protection locked="0" hidden="1"/>
    </xf>
    <xf numFmtId="0" fontId="19" fillId="3" borderId="0" xfId="0" applyFont="1" applyFill="1" applyAlignment="1">
      <alignment horizontal="left" vertical="top" wrapText="1"/>
    </xf>
    <xf numFmtId="0" fontId="6" fillId="38" borderId="9" xfId="2" applyFont="1" applyFill="1" applyBorder="1" applyAlignment="1" applyProtection="1">
      <alignment horizontal="left" vertical="center" wrapText="1"/>
    </xf>
    <xf numFmtId="0" fontId="6" fillId="38" borderId="8" xfId="2" applyFont="1" applyFill="1" applyBorder="1" applyAlignment="1" applyProtection="1">
      <alignment horizontal="left" vertical="center" wrapText="1"/>
    </xf>
    <xf numFmtId="0" fontId="37" fillId="39" borderId="3" xfId="6" applyFont="1" applyFill="1" applyBorder="1" applyAlignment="1" applyProtection="1">
      <alignment horizontal="center" vertical="center" wrapText="1"/>
    </xf>
    <xf numFmtId="0" fontId="37" fillId="39" borderId="2" xfId="6" applyFont="1" applyFill="1" applyBorder="1" applyAlignment="1" applyProtection="1">
      <alignment horizontal="center" vertical="center" wrapText="1"/>
    </xf>
    <xf numFmtId="164" fontId="2" fillId="3" borderId="1" xfId="1" quotePrefix="1" applyNumberFormat="1" applyFont="1" applyFill="1" applyBorder="1" applyAlignment="1">
      <alignment horizontal="center"/>
    </xf>
    <xf numFmtId="164" fontId="23" fillId="45" borderId="9" xfId="6" applyNumberFormat="1" applyFont="1" applyFill="1" applyBorder="1" applyAlignment="1" applyProtection="1">
      <alignment horizontal="right"/>
    </xf>
    <xf numFmtId="164" fontId="23" fillId="45" borderId="8" xfId="6" applyNumberFormat="1" applyFont="1" applyFill="1" applyBorder="1" applyAlignment="1" applyProtection="1">
      <alignment horizontal="right"/>
    </xf>
    <xf numFmtId="0" fontId="7" fillId="39" borderId="1" xfId="0" applyFont="1" applyFill="1" applyBorder="1" applyAlignment="1">
      <alignment horizontal="center" vertical="center"/>
    </xf>
    <xf numFmtId="0" fontId="19" fillId="3" borderId="0" xfId="0" applyFont="1" applyFill="1" applyAlignment="1">
      <alignment horizontal="left" vertical="center" wrapText="1"/>
    </xf>
    <xf numFmtId="0" fontId="0" fillId="3" borderId="0" xfId="0" applyFill="1" applyAlignment="1">
      <alignment horizontal="left" wrapText="1"/>
    </xf>
    <xf numFmtId="0" fontId="2" fillId="3" borderId="1" xfId="0" quotePrefix="1" applyFont="1" applyFill="1" applyBorder="1" applyAlignment="1">
      <alignment horizontal="center"/>
    </xf>
    <xf numFmtId="0" fontId="7" fillId="3" borderId="1" xfId="2" applyFont="1" applyFill="1" applyBorder="1" applyAlignment="1" applyProtection="1">
      <alignment horizontal="center" vertical="center"/>
      <protection locked="0" hidden="1"/>
    </xf>
    <xf numFmtId="0" fontId="6" fillId="38" borderId="1" xfId="2" applyFont="1" applyFill="1" applyBorder="1" applyAlignment="1" applyProtection="1">
      <alignment horizontal="right" vertical="center" wrapText="1"/>
      <protection locked="0" hidden="1"/>
    </xf>
    <xf numFmtId="0" fontId="0" fillId="38" borderId="1" xfId="0" quotePrefix="1" applyFill="1" applyBorder="1" applyAlignment="1">
      <alignment horizontal="right"/>
    </xf>
    <xf numFmtId="0" fontId="0" fillId="3" borderId="37" xfId="0" applyFill="1" applyBorder="1" applyAlignment="1">
      <alignment horizontal="center" vertical="center" wrapText="1"/>
    </xf>
    <xf numFmtId="0" fontId="0" fillId="3" borderId="39" xfId="0" applyFill="1" applyBorder="1" applyAlignment="1">
      <alignment horizontal="center" vertical="center" wrapText="1"/>
    </xf>
    <xf numFmtId="0" fontId="0" fillId="3" borderId="44" xfId="0" applyFill="1" applyBorder="1" applyAlignment="1">
      <alignment horizontal="center" vertical="center" wrapText="1"/>
    </xf>
    <xf numFmtId="164" fontId="2" fillId="3" borderId="35" xfId="0" applyNumberFormat="1" applyFont="1" applyFill="1" applyBorder="1" applyAlignment="1">
      <alignment horizontal="center"/>
    </xf>
    <xf numFmtId="164" fontId="2" fillId="3" borderId="0" xfId="0" applyNumberFormat="1" applyFont="1" applyFill="1" applyBorder="1" applyAlignment="1">
      <alignment horizontal="center"/>
    </xf>
    <xf numFmtId="164" fontId="2" fillId="3" borderId="43" xfId="1" applyNumberFormat="1" applyFont="1" applyFill="1" applyBorder="1" applyAlignment="1">
      <alignment horizontal="center"/>
    </xf>
    <xf numFmtId="164" fontId="2" fillId="3" borderId="45" xfId="1" applyNumberFormat="1" applyFont="1" applyFill="1" applyBorder="1" applyAlignment="1">
      <alignment horizontal="center"/>
    </xf>
    <xf numFmtId="0" fontId="20" fillId="3" borderId="34" xfId="0" applyFont="1" applyFill="1" applyBorder="1" applyAlignment="1">
      <alignment horizontal="center"/>
    </xf>
    <xf numFmtId="0" fontId="20" fillId="3" borderId="38" xfId="0" applyFont="1" applyFill="1" applyBorder="1" applyAlignment="1">
      <alignment horizontal="center"/>
    </xf>
    <xf numFmtId="0" fontId="20" fillId="3" borderId="55" xfId="0" applyFont="1" applyFill="1" applyBorder="1" applyAlignment="1">
      <alignment horizontal="center"/>
    </xf>
    <xf numFmtId="0" fontId="20" fillId="3" borderId="35" xfId="0" applyFont="1" applyFill="1" applyBorder="1" applyAlignment="1">
      <alignment horizontal="center"/>
    </xf>
    <xf numFmtId="0" fontId="20" fillId="3" borderId="36" xfId="0" applyFont="1" applyFill="1" applyBorder="1" applyAlignment="1">
      <alignment horizontal="center"/>
    </xf>
    <xf numFmtId="164" fontId="7" fillId="38" borderId="35" xfId="0" applyNumberFormat="1" applyFont="1" applyFill="1" applyBorder="1" applyAlignment="1">
      <alignment horizontal="center"/>
    </xf>
    <xf numFmtId="164" fontId="7" fillId="38" borderId="0" xfId="0" applyNumberFormat="1" applyFont="1" applyFill="1" applyBorder="1" applyAlignment="1">
      <alignment horizontal="center"/>
    </xf>
    <xf numFmtId="164" fontId="7" fillId="38" borderId="35" xfId="5" applyNumberFormat="1" applyFont="1" applyFill="1" applyBorder="1" applyAlignment="1">
      <alignment horizontal="center"/>
    </xf>
    <xf numFmtId="9" fontId="7" fillId="38" borderId="0" xfId="5" applyFont="1" applyFill="1" applyBorder="1" applyAlignment="1">
      <alignment horizontal="center"/>
    </xf>
    <xf numFmtId="0" fontId="2" fillId="48" borderId="51" xfId="0" applyFont="1" applyFill="1" applyBorder="1" applyAlignment="1">
      <alignment horizontal="left"/>
    </xf>
    <xf numFmtId="0" fontId="2" fillId="48" borderId="46" xfId="0" applyFont="1" applyFill="1" applyBorder="1" applyAlignment="1">
      <alignment horizontal="left"/>
    </xf>
    <xf numFmtId="0" fontId="64" fillId="3" borderId="38" xfId="0" applyNumberFormat="1" applyFont="1" applyFill="1" applyBorder="1" applyAlignment="1">
      <alignment horizontal="center"/>
    </xf>
    <xf numFmtId="0" fontId="49" fillId="5" borderId="0" xfId="0" applyFont="1" applyFill="1" applyAlignment="1">
      <alignment horizontal="left"/>
    </xf>
    <xf numFmtId="0" fontId="0" fillId="3" borderId="0" xfId="0" applyFill="1" applyBorder="1" applyAlignment="1">
      <alignment horizontal="center" vertical="center" wrapText="1"/>
    </xf>
    <xf numFmtId="0" fontId="2" fillId="2" borderId="1" xfId="0" applyFont="1" applyFill="1" applyBorder="1" applyAlignment="1">
      <alignment horizontal="left"/>
    </xf>
    <xf numFmtId="0" fontId="2" fillId="2" borderId="42" xfId="0" applyFont="1" applyFill="1" applyBorder="1" applyAlignment="1">
      <alignment horizontal="left"/>
    </xf>
    <xf numFmtId="0" fontId="2" fillId="43" borderId="57" xfId="0" applyNumberFormat="1" applyFont="1" applyFill="1" applyBorder="1" applyAlignment="1">
      <alignment horizontal="left"/>
    </xf>
    <xf numFmtId="0" fontId="2" fillId="43" borderId="58" xfId="0" applyNumberFormat="1" applyFont="1" applyFill="1" applyBorder="1" applyAlignment="1">
      <alignment horizontal="left"/>
    </xf>
    <xf numFmtId="0" fontId="2" fillId="43" borderId="59" xfId="0" applyNumberFormat="1" applyFont="1" applyFill="1" applyBorder="1" applyAlignment="1">
      <alignment horizontal="left"/>
    </xf>
    <xf numFmtId="0" fontId="7" fillId="44" borderId="41" xfId="0" applyFont="1" applyFill="1" applyBorder="1" applyAlignment="1" applyProtection="1">
      <alignment horizontal="left" wrapText="1" indent="1"/>
    </xf>
    <xf numFmtId="0" fontId="7" fillId="44" borderId="22" xfId="0" applyFont="1" applyFill="1" applyBorder="1" applyAlignment="1" applyProtection="1">
      <alignment horizontal="left" wrapText="1" indent="1"/>
    </xf>
    <xf numFmtId="0" fontId="7" fillId="44" borderId="52" xfId="0" applyFont="1" applyFill="1" applyBorder="1" applyAlignment="1" applyProtection="1">
      <alignment horizontal="left" wrapText="1" indent="1"/>
    </xf>
    <xf numFmtId="0" fontId="46" fillId="3" borderId="0" xfId="0" applyFont="1" applyFill="1" applyAlignment="1" applyProtection="1">
      <alignment horizontal="left" vertical="center" wrapText="1"/>
    </xf>
    <xf numFmtId="0" fontId="45" fillId="39" borderId="79" xfId="0" applyFont="1" applyFill="1" applyBorder="1" applyAlignment="1">
      <alignment horizontal="center" vertical="center"/>
    </xf>
    <xf numFmtId="0" fontId="45" fillId="39" borderId="80" xfId="0" applyFont="1" applyFill="1" applyBorder="1" applyAlignment="1">
      <alignment horizontal="center" vertical="center"/>
    </xf>
    <xf numFmtId="0" fontId="45" fillId="39" borderId="81" xfId="0" applyFont="1" applyFill="1" applyBorder="1" applyAlignment="1">
      <alignment horizontal="center" vertical="center"/>
    </xf>
    <xf numFmtId="0" fontId="2" fillId="39" borderId="80" xfId="0" applyFont="1" applyFill="1" applyBorder="1" applyAlignment="1">
      <alignment horizontal="center" vertical="center" wrapText="1"/>
    </xf>
    <xf numFmtId="0" fontId="2" fillId="39" borderId="81" xfId="0" applyFont="1" applyFill="1" applyBorder="1" applyAlignment="1">
      <alignment horizontal="center" vertical="center" wrapText="1"/>
    </xf>
    <xf numFmtId="0" fontId="2" fillId="39" borderId="79" xfId="0" applyFont="1" applyFill="1" applyBorder="1" applyAlignment="1">
      <alignment horizontal="center" vertical="center" wrapText="1"/>
    </xf>
    <xf numFmtId="0" fontId="2" fillId="39" borderId="79" xfId="0" applyFont="1" applyFill="1" applyBorder="1" applyAlignment="1">
      <alignment horizontal="center" vertical="center"/>
    </xf>
    <xf numFmtId="0" fontId="2" fillId="39" borderId="80" xfId="0" applyFont="1" applyFill="1" applyBorder="1" applyAlignment="1">
      <alignment horizontal="center" vertical="center"/>
    </xf>
    <xf numFmtId="0" fontId="2" fillId="39" borderId="81" xfId="0" applyFont="1" applyFill="1" applyBorder="1" applyAlignment="1">
      <alignment horizontal="center" vertical="center"/>
    </xf>
    <xf numFmtId="0" fontId="6" fillId="38" borderId="31" xfId="0" applyFont="1" applyFill="1" applyBorder="1" applyAlignment="1" applyProtection="1">
      <alignment horizontal="left" wrapText="1"/>
      <protection locked="0"/>
    </xf>
    <xf numFmtId="0" fontId="6" fillId="38" borderId="1" xfId="0" applyFont="1" applyFill="1" applyBorder="1" applyAlignment="1" applyProtection="1">
      <alignment horizontal="left" wrapText="1"/>
      <protection locked="0"/>
    </xf>
    <xf numFmtId="0" fontId="6" fillId="38" borderId="53" xfId="0" applyFont="1" applyFill="1" applyBorder="1" applyAlignment="1" applyProtection="1">
      <alignment horizontal="left" wrapText="1"/>
      <protection locked="0"/>
    </xf>
    <xf numFmtId="0" fontId="6" fillId="38" borderId="54" xfId="0" applyFont="1" applyFill="1" applyBorder="1" applyAlignment="1" applyProtection="1">
      <alignment horizontal="left" wrapText="1"/>
      <protection locked="0"/>
    </xf>
    <xf numFmtId="0" fontId="4" fillId="47" borderId="41" xfId="0" applyFont="1" applyFill="1" applyBorder="1" applyAlignment="1">
      <alignment horizontal="left" indent="1"/>
    </xf>
    <xf numFmtId="0" fontId="4" fillId="47" borderId="8" xfId="0" applyFont="1" applyFill="1" applyBorder="1" applyAlignment="1">
      <alignment horizontal="left" indent="1"/>
    </xf>
    <xf numFmtId="0" fontId="0" fillId="38" borderId="41" xfId="0" applyFill="1" applyBorder="1" applyAlignment="1">
      <alignment horizontal="left"/>
    </xf>
    <xf numFmtId="0" fontId="0" fillId="38" borderId="8" xfId="0" applyFill="1" applyBorder="1" applyAlignment="1">
      <alignment horizontal="left"/>
    </xf>
    <xf numFmtId="0" fontId="0" fillId="38" borderId="31" xfId="0" applyFill="1" applyBorder="1" applyAlignment="1">
      <alignment horizontal="left"/>
    </xf>
    <xf numFmtId="0" fontId="0" fillId="38" borderId="1" xfId="0" applyFill="1" applyBorder="1" applyAlignment="1">
      <alignment horizontal="left"/>
    </xf>
    <xf numFmtId="0" fontId="7" fillId="44" borderId="60" xfId="0" applyFont="1" applyFill="1" applyBorder="1" applyAlignment="1" applyProtection="1">
      <alignment horizontal="left" wrapText="1" indent="1"/>
    </xf>
    <xf numFmtId="0" fontId="7" fillId="44" borderId="58" xfId="0" applyFont="1" applyFill="1" applyBorder="1" applyAlignment="1" applyProtection="1">
      <alignment horizontal="left" wrapText="1" indent="1"/>
    </xf>
    <xf numFmtId="0" fontId="7" fillId="44" borderId="59" xfId="0" applyFont="1" applyFill="1" applyBorder="1" applyAlignment="1" applyProtection="1">
      <alignment horizontal="left" wrapText="1" indent="1"/>
    </xf>
    <xf numFmtId="0" fontId="7" fillId="39" borderId="60" xfId="0" applyFont="1" applyFill="1" applyBorder="1" applyAlignment="1">
      <alignment horizontal="center" vertical="center"/>
    </xf>
    <xf numFmtId="0" fontId="7" fillId="39" borderId="66" xfId="0" applyFont="1" applyFill="1" applyBorder="1" applyAlignment="1">
      <alignment horizontal="center" vertical="center"/>
    </xf>
    <xf numFmtId="0" fontId="7" fillId="44" borderId="65" xfId="0" applyFont="1" applyFill="1" applyBorder="1" applyAlignment="1" applyProtection="1">
      <alignment horizontal="left" wrapText="1" indent="1"/>
    </xf>
    <xf numFmtId="0" fontId="7" fillId="44" borderId="13" xfId="0" applyFont="1" applyFill="1" applyBorder="1" applyAlignment="1" applyProtection="1">
      <alignment horizontal="left" wrapText="1" indent="1"/>
    </xf>
    <xf numFmtId="0" fontId="0" fillId="0" borderId="1" xfId="0" applyBorder="1" applyAlignment="1">
      <alignment horizontal="center"/>
    </xf>
    <xf numFmtId="0" fontId="0" fillId="0" borderId="9" xfId="0" applyBorder="1" applyAlignment="1">
      <alignment horizontal="center"/>
    </xf>
    <xf numFmtId="2" fontId="2" fillId="56" borderId="1" xfId="335" applyNumberFormat="1" applyFont="1" applyFill="1" applyBorder="1" applyAlignment="1">
      <alignment horizontal="center"/>
    </xf>
    <xf numFmtId="2" fontId="2" fillId="6" borderId="8" xfId="335" applyNumberFormat="1" applyFont="1" applyFill="1" applyBorder="1" applyAlignment="1">
      <alignment horizontal="center"/>
    </xf>
    <xf numFmtId="2" fontId="2" fillId="6" borderId="1" xfId="335" applyNumberFormat="1" applyFont="1" applyFill="1"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2" xfId="0" applyFont="1" applyBorder="1" applyAlignment="1">
      <alignment horizontal="center"/>
    </xf>
    <xf numFmtId="0" fontId="2" fillId="0" borderId="8" xfId="0" applyFont="1" applyBorder="1" applyAlignment="1">
      <alignment horizontal="center"/>
    </xf>
    <xf numFmtId="167" fontId="37" fillId="0" borderId="1" xfId="6" applyNumberFormat="1" applyFont="1" applyBorder="1" applyAlignment="1">
      <alignment horizontal="center" vertical="center"/>
    </xf>
    <xf numFmtId="2" fontId="2" fillId="0" borderId="9" xfId="335" applyNumberFormat="1" applyFont="1" applyBorder="1" applyAlignment="1">
      <alignment horizontal="center"/>
    </xf>
    <xf numFmtId="2" fontId="2" fillId="0" borderId="22" xfId="335" applyNumberFormat="1" applyFont="1" applyBorder="1" applyAlignment="1">
      <alignment horizontal="center"/>
    </xf>
    <xf numFmtId="2" fontId="2" fillId="0" borderId="8" xfId="335" applyNumberFormat="1" applyFont="1" applyBorder="1" applyAlignment="1">
      <alignment horizontal="center"/>
    </xf>
    <xf numFmtId="0" fontId="68" fillId="0" borderId="1" xfId="335" applyFont="1" applyBorder="1" applyAlignment="1">
      <alignment horizontal="center"/>
    </xf>
    <xf numFmtId="0" fontId="68" fillId="0" borderId="9" xfId="335" applyFont="1" applyBorder="1" applyAlignment="1">
      <alignment horizontal="center" vertical="center"/>
    </xf>
    <xf numFmtId="0" fontId="68" fillId="0" borderId="22" xfId="335" applyFont="1" applyBorder="1" applyAlignment="1">
      <alignment horizontal="center" vertical="center"/>
    </xf>
    <xf numFmtId="0" fontId="68" fillId="0" borderId="8" xfId="335" applyFont="1" applyBorder="1" applyAlignment="1">
      <alignment horizontal="center" vertical="center"/>
    </xf>
  </cellXfs>
  <cellStyles count="336">
    <cellStyle name="20% - Accent1" xfId="23" builtinId="30" customBuiltin="1"/>
    <cellStyle name="20% - Accent1 2" xfId="63" xr:uid="{00000000-0005-0000-0000-000001000000}"/>
    <cellStyle name="20% - Accent1 2 2" xfId="95" xr:uid="{00000000-0005-0000-0000-000002000000}"/>
    <cellStyle name="20% - Accent1 2 2 2" xfId="255" xr:uid="{00000000-0005-0000-0000-000003000000}"/>
    <cellStyle name="20% - Accent1 2 3" xfId="127" xr:uid="{00000000-0005-0000-0000-000004000000}"/>
    <cellStyle name="20% - Accent1 2 3 2" xfId="287" xr:uid="{00000000-0005-0000-0000-000005000000}"/>
    <cellStyle name="20% - Accent1 2 4" xfId="159" xr:uid="{00000000-0005-0000-0000-000006000000}"/>
    <cellStyle name="20% - Accent1 2 4 2" xfId="319" xr:uid="{00000000-0005-0000-0000-000007000000}"/>
    <cellStyle name="20% - Accent1 2 5" xfId="223" xr:uid="{00000000-0005-0000-0000-000008000000}"/>
    <cellStyle name="20% - Accent1 2 6" xfId="191" xr:uid="{00000000-0005-0000-0000-000009000000}"/>
    <cellStyle name="20% - Accent1 3" xfId="79" xr:uid="{00000000-0005-0000-0000-00000A000000}"/>
    <cellStyle name="20% - Accent1 3 2" xfId="239" xr:uid="{00000000-0005-0000-0000-00000B000000}"/>
    <cellStyle name="20% - Accent1 4" xfId="111" xr:uid="{00000000-0005-0000-0000-00000C000000}"/>
    <cellStyle name="20% - Accent1 4 2" xfId="271" xr:uid="{00000000-0005-0000-0000-00000D000000}"/>
    <cellStyle name="20% - Accent1 5" xfId="143" xr:uid="{00000000-0005-0000-0000-00000E000000}"/>
    <cellStyle name="20% - Accent1 5 2" xfId="303" xr:uid="{00000000-0005-0000-0000-00000F000000}"/>
    <cellStyle name="20% - Accent1 6" xfId="207" xr:uid="{00000000-0005-0000-0000-000010000000}"/>
    <cellStyle name="20% - Accent1 7" xfId="175" xr:uid="{00000000-0005-0000-0000-000011000000}"/>
    <cellStyle name="20% - Accent2" xfId="27" builtinId="34" customBuiltin="1"/>
    <cellStyle name="20% - Accent2 2" xfId="65" xr:uid="{00000000-0005-0000-0000-000013000000}"/>
    <cellStyle name="20% - Accent2 2 2" xfId="97" xr:uid="{00000000-0005-0000-0000-000014000000}"/>
    <cellStyle name="20% - Accent2 2 2 2" xfId="257" xr:uid="{00000000-0005-0000-0000-000015000000}"/>
    <cellStyle name="20% - Accent2 2 3" xfId="129" xr:uid="{00000000-0005-0000-0000-000016000000}"/>
    <cellStyle name="20% - Accent2 2 3 2" xfId="289" xr:uid="{00000000-0005-0000-0000-000017000000}"/>
    <cellStyle name="20% - Accent2 2 4" xfId="161" xr:uid="{00000000-0005-0000-0000-000018000000}"/>
    <cellStyle name="20% - Accent2 2 4 2" xfId="321" xr:uid="{00000000-0005-0000-0000-000019000000}"/>
    <cellStyle name="20% - Accent2 2 5" xfId="225" xr:uid="{00000000-0005-0000-0000-00001A000000}"/>
    <cellStyle name="20% - Accent2 2 6" xfId="193" xr:uid="{00000000-0005-0000-0000-00001B000000}"/>
    <cellStyle name="20% - Accent2 3" xfId="81" xr:uid="{00000000-0005-0000-0000-00001C000000}"/>
    <cellStyle name="20% - Accent2 3 2" xfId="241" xr:uid="{00000000-0005-0000-0000-00001D000000}"/>
    <cellStyle name="20% - Accent2 4" xfId="113" xr:uid="{00000000-0005-0000-0000-00001E000000}"/>
    <cellStyle name="20% - Accent2 4 2" xfId="273" xr:uid="{00000000-0005-0000-0000-00001F000000}"/>
    <cellStyle name="20% - Accent2 5" xfId="145" xr:uid="{00000000-0005-0000-0000-000020000000}"/>
    <cellStyle name="20% - Accent2 5 2" xfId="305" xr:uid="{00000000-0005-0000-0000-000021000000}"/>
    <cellStyle name="20% - Accent2 6" xfId="209" xr:uid="{00000000-0005-0000-0000-000022000000}"/>
    <cellStyle name="20% - Accent2 7" xfId="177" xr:uid="{00000000-0005-0000-0000-000023000000}"/>
    <cellStyle name="20% - Accent3" xfId="31" builtinId="38" customBuiltin="1"/>
    <cellStyle name="20% - Accent3 2" xfId="67" xr:uid="{00000000-0005-0000-0000-000025000000}"/>
    <cellStyle name="20% - Accent3 2 2" xfId="99" xr:uid="{00000000-0005-0000-0000-000026000000}"/>
    <cellStyle name="20% - Accent3 2 2 2" xfId="259" xr:uid="{00000000-0005-0000-0000-000027000000}"/>
    <cellStyle name="20% - Accent3 2 3" xfId="131" xr:uid="{00000000-0005-0000-0000-000028000000}"/>
    <cellStyle name="20% - Accent3 2 3 2" xfId="291" xr:uid="{00000000-0005-0000-0000-000029000000}"/>
    <cellStyle name="20% - Accent3 2 4" xfId="163" xr:uid="{00000000-0005-0000-0000-00002A000000}"/>
    <cellStyle name="20% - Accent3 2 4 2" xfId="323" xr:uid="{00000000-0005-0000-0000-00002B000000}"/>
    <cellStyle name="20% - Accent3 2 5" xfId="227" xr:uid="{00000000-0005-0000-0000-00002C000000}"/>
    <cellStyle name="20% - Accent3 2 6" xfId="195" xr:uid="{00000000-0005-0000-0000-00002D000000}"/>
    <cellStyle name="20% - Accent3 3" xfId="83" xr:uid="{00000000-0005-0000-0000-00002E000000}"/>
    <cellStyle name="20% - Accent3 3 2" xfId="243" xr:uid="{00000000-0005-0000-0000-00002F000000}"/>
    <cellStyle name="20% - Accent3 4" xfId="115" xr:uid="{00000000-0005-0000-0000-000030000000}"/>
    <cellStyle name="20% - Accent3 4 2" xfId="275" xr:uid="{00000000-0005-0000-0000-000031000000}"/>
    <cellStyle name="20% - Accent3 5" xfId="147" xr:uid="{00000000-0005-0000-0000-000032000000}"/>
    <cellStyle name="20% - Accent3 5 2" xfId="307" xr:uid="{00000000-0005-0000-0000-000033000000}"/>
    <cellStyle name="20% - Accent3 6" xfId="211" xr:uid="{00000000-0005-0000-0000-000034000000}"/>
    <cellStyle name="20% - Accent3 7" xfId="179" xr:uid="{00000000-0005-0000-0000-000035000000}"/>
    <cellStyle name="20% - Accent4" xfId="35" builtinId="42" customBuiltin="1"/>
    <cellStyle name="20% - Accent4 2" xfId="69" xr:uid="{00000000-0005-0000-0000-000037000000}"/>
    <cellStyle name="20% - Accent4 2 2" xfId="101" xr:uid="{00000000-0005-0000-0000-000038000000}"/>
    <cellStyle name="20% - Accent4 2 2 2" xfId="261" xr:uid="{00000000-0005-0000-0000-000039000000}"/>
    <cellStyle name="20% - Accent4 2 3" xfId="133" xr:uid="{00000000-0005-0000-0000-00003A000000}"/>
    <cellStyle name="20% - Accent4 2 3 2" xfId="293" xr:uid="{00000000-0005-0000-0000-00003B000000}"/>
    <cellStyle name="20% - Accent4 2 4" xfId="165" xr:uid="{00000000-0005-0000-0000-00003C000000}"/>
    <cellStyle name="20% - Accent4 2 4 2" xfId="325" xr:uid="{00000000-0005-0000-0000-00003D000000}"/>
    <cellStyle name="20% - Accent4 2 5" xfId="229" xr:uid="{00000000-0005-0000-0000-00003E000000}"/>
    <cellStyle name="20% - Accent4 2 6" xfId="197" xr:uid="{00000000-0005-0000-0000-00003F000000}"/>
    <cellStyle name="20% - Accent4 3" xfId="85" xr:uid="{00000000-0005-0000-0000-000040000000}"/>
    <cellStyle name="20% - Accent4 3 2" xfId="245" xr:uid="{00000000-0005-0000-0000-000041000000}"/>
    <cellStyle name="20% - Accent4 4" xfId="117" xr:uid="{00000000-0005-0000-0000-000042000000}"/>
    <cellStyle name="20% - Accent4 4 2" xfId="277" xr:uid="{00000000-0005-0000-0000-000043000000}"/>
    <cellStyle name="20% - Accent4 5" xfId="149" xr:uid="{00000000-0005-0000-0000-000044000000}"/>
    <cellStyle name="20% - Accent4 5 2" xfId="309" xr:uid="{00000000-0005-0000-0000-000045000000}"/>
    <cellStyle name="20% - Accent4 6" xfId="213" xr:uid="{00000000-0005-0000-0000-000046000000}"/>
    <cellStyle name="20% - Accent4 7" xfId="181" xr:uid="{00000000-0005-0000-0000-000047000000}"/>
    <cellStyle name="20% - Accent5" xfId="39" builtinId="46" customBuiltin="1"/>
    <cellStyle name="20% - Accent5 2" xfId="71" xr:uid="{00000000-0005-0000-0000-000049000000}"/>
    <cellStyle name="20% - Accent5 2 2" xfId="103" xr:uid="{00000000-0005-0000-0000-00004A000000}"/>
    <cellStyle name="20% - Accent5 2 2 2" xfId="263" xr:uid="{00000000-0005-0000-0000-00004B000000}"/>
    <cellStyle name="20% - Accent5 2 3" xfId="135" xr:uid="{00000000-0005-0000-0000-00004C000000}"/>
    <cellStyle name="20% - Accent5 2 3 2" xfId="295" xr:uid="{00000000-0005-0000-0000-00004D000000}"/>
    <cellStyle name="20% - Accent5 2 4" xfId="167" xr:uid="{00000000-0005-0000-0000-00004E000000}"/>
    <cellStyle name="20% - Accent5 2 4 2" xfId="327" xr:uid="{00000000-0005-0000-0000-00004F000000}"/>
    <cellStyle name="20% - Accent5 2 5" xfId="231" xr:uid="{00000000-0005-0000-0000-000050000000}"/>
    <cellStyle name="20% - Accent5 2 6" xfId="199" xr:uid="{00000000-0005-0000-0000-000051000000}"/>
    <cellStyle name="20% - Accent5 3" xfId="87" xr:uid="{00000000-0005-0000-0000-000052000000}"/>
    <cellStyle name="20% - Accent5 3 2" xfId="247" xr:uid="{00000000-0005-0000-0000-000053000000}"/>
    <cellStyle name="20% - Accent5 4" xfId="119" xr:uid="{00000000-0005-0000-0000-000054000000}"/>
    <cellStyle name="20% - Accent5 4 2" xfId="279" xr:uid="{00000000-0005-0000-0000-000055000000}"/>
    <cellStyle name="20% - Accent5 5" xfId="151" xr:uid="{00000000-0005-0000-0000-000056000000}"/>
    <cellStyle name="20% - Accent5 5 2" xfId="311" xr:uid="{00000000-0005-0000-0000-000057000000}"/>
    <cellStyle name="20% - Accent5 6" xfId="215" xr:uid="{00000000-0005-0000-0000-000058000000}"/>
    <cellStyle name="20% - Accent5 7" xfId="183" xr:uid="{00000000-0005-0000-0000-000059000000}"/>
    <cellStyle name="20% - Accent6" xfId="43" builtinId="50" customBuiltin="1"/>
    <cellStyle name="20% - Accent6 2" xfId="73" xr:uid="{00000000-0005-0000-0000-00005B000000}"/>
    <cellStyle name="20% - Accent6 2 2" xfId="105" xr:uid="{00000000-0005-0000-0000-00005C000000}"/>
    <cellStyle name="20% - Accent6 2 2 2" xfId="265" xr:uid="{00000000-0005-0000-0000-00005D000000}"/>
    <cellStyle name="20% - Accent6 2 3" xfId="137" xr:uid="{00000000-0005-0000-0000-00005E000000}"/>
    <cellStyle name="20% - Accent6 2 3 2" xfId="297" xr:uid="{00000000-0005-0000-0000-00005F000000}"/>
    <cellStyle name="20% - Accent6 2 4" xfId="169" xr:uid="{00000000-0005-0000-0000-000060000000}"/>
    <cellStyle name="20% - Accent6 2 4 2" xfId="329" xr:uid="{00000000-0005-0000-0000-000061000000}"/>
    <cellStyle name="20% - Accent6 2 5" xfId="233" xr:uid="{00000000-0005-0000-0000-000062000000}"/>
    <cellStyle name="20% - Accent6 2 6" xfId="201" xr:uid="{00000000-0005-0000-0000-000063000000}"/>
    <cellStyle name="20% - Accent6 3" xfId="89" xr:uid="{00000000-0005-0000-0000-000064000000}"/>
    <cellStyle name="20% - Accent6 3 2" xfId="249" xr:uid="{00000000-0005-0000-0000-000065000000}"/>
    <cellStyle name="20% - Accent6 4" xfId="121" xr:uid="{00000000-0005-0000-0000-000066000000}"/>
    <cellStyle name="20% - Accent6 4 2" xfId="281" xr:uid="{00000000-0005-0000-0000-000067000000}"/>
    <cellStyle name="20% - Accent6 5" xfId="153" xr:uid="{00000000-0005-0000-0000-000068000000}"/>
    <cellStyle name="20% - Accent6 5 2" xfId="313" xr:uid="{00000000-0005-0000-0000-000069000000}"/>
    <cellStyle name="20% - Accent6 6" xfId="217" xr:uid="{00000000-0005-0000-0000-00006A000000}"/>
    <cellStyle name="20% - Accent6 7" xfId="185" xr:uid="{00000000-0005-0000-0000-00006B000000}"/>
    <cellStyle name="40% - Accent1" xfId="24" builtinId="31" customBuiltin="1"/>
    <cellStyle name="40% - Accent1 2" xfId="64" xr:uid="{00000000-0005-0000-0000-00006D000000}"/>
    <cellStyle name="40% - Accent1 2 2" xfId="96" xr:uid="{00000000-0005-0000-0000-00006E000000}"/>
    <cellStyle name="40% - Accent1 2 2 2" xfId="256" xr:uid="{00000000-0005-0000-0000-00006F000000}"/>
    <cellStyle name="40% - Accent1 2 3" xfId="128" xr:uid="{00000000-0005-0000-0000-000070000000}"/>
    <cellStyle name="40% - Accent1 2 3 2" xfId="288" xr:uid="{00000000-0005-0000-0000-000071000000}"/>
    <cellStyle name="40% - Accent1 2 4" xfId="160" xr:uid="{00000000-0005-0000-0000-000072000000}"/>
    <cellStyle name="40% - Accent1 2 4 2" xfId="320" xr:uid="{00000000-0005-0000-0000-000073000000}"/>
    <cellStyle name="40% - Accent1 2 5" xfId="224" xr:uid="{00000000-0005-0000-0000-000074000000}"/>
    <cellStyle name="40% - Accent1 2 6" xfId="192" xr:uid="{00000000-0005-0000-0000-000075000000}"/>
    <cellStyle name="40% - Accent1 3" xfId="80" xr:uid="{00000000-0005-0000-0000-000076000000}"/>
    <cellStyle name="40% - Accent1 3 2" xfId="240" xr:uid="{00000000-0005-0000-0000-000077000000}"/>
    <cellStyle name="40% - Accent1 4" xfId="112" xr:uid="{00000000-0005-0000-0000-000078000000}"/>
    <cellStyle name="40% - Accent1 4 2" xfId="272" xr:uid="{00000000-0005-0000-0000-000079000000}"/>
    <cellStyle name="40% - Accent1 5" xfId="144" xr:uid="{00000000-0005-0000-0000-00007A000000}"/>
    <cellStyle name="40% - Accent1 5 2" xfId="304" xr:uid="{00000000-0005-0000-0000-00007B000000}"/>
    <cellStyle name="40% - Accent1 6" xfId="208" xr:uid="{00000000-0005-0000-0000-00007C000000}"/>
    <cellStyle name="40% - Accent1 7" xfId="176" xr:uid="{00000000-0005-0000-0000-00007D000000}"/>
    <cellStyle name="40% - Accent2" xfId="28" builtinId="35" customBuiltin="1"/>
    <cellStyle name="40% - Accent2 2" xfId="66" xr:uid="{00000000-0005-0000-0000-00007F000000}"/>
    <cellStyle name="40% - Accent2 2 2" xfId="98" xr:uid="{00000000-0005-0000-0000-000080000000}"/>
    <cellStyle name="40% - Accent2 2 2 2" xfId="258" xr:uid="{00000000-0005-0000-0000-000081000000}"/>
    <cellStyle name="40% - Accent2 2 3" xfId="130" xr:uid="{00000000-0005-0000-0000-000082000000}"/>
    <cellStyle name="40% - Accent2 2 3 2" xfId="290" xr:uid="{00000000-0005-0000-0000-000083000000}"/>
    <cellStyle name="40% - Accent2 2 4" xfId="162" xr:uid="{00000000-0005-0000-0000-000084000000}"/>
    <cellStyle name="40% - Accent2 2 4 2" xfId="322" xr:uid="{00000000-0005-0000-0000-000085000000}"/>
    <cellStyle name="40% - Accent2 2 5" xfId="226" xr:uid="{00000000-0005-0000-0000-000086000000}"/>
    <cellStyle name="40% - Accent2 2 6" xfId="194" xr:uid="{00000000-0005-0000-0000-000087000000}"/>
    <cellStyle name="40% - Accent2 3" xfId="82" xr:uid="{00000000-0005-0000-0000-000088000000}"/>
    <cellStyle name="40% - Accent2 3 2" xfId="242" xr:uid="{00000000-0005-0000-0000-000089000000}"/>
    <cellStyle name="40% - Accent2 4" xfId="114" xr:uid="{00000000-0005-0000-0000-00008A000000}"/>
    <cellStyle name="40% - Accent2 4 2" xfId="274" xr:uid="{00000000-0005-0000-0000-00008B000000}"/>
    <cellStyle name="40% - Accent2 5" xfId="146" xr:uid="{00000000-0005-0000-0000-00008C000000}"/>
    <cellStyle name="40% - Accent2 5 2" xfId="306" xr:uid="{00000000-0005-0000-0000-00008D000000}"/>
    <cellStyle name="40% - Accent2 6" xfId="210" xr:uid="{00000000-0005-0000-0000-00008E000000}"/>
    <cellStyle name="40% - Accent2 7" xfId="178" xr:uid="{00000000-0005-0000-0000-00008F000000}"/>
    <cellStyle name="40% - Accent3" xfId="32" builtinId="39" customBuiltin="1"/>
    <cellStyle name="40% - Accent3 2" xfId="68" xr:uid="{00000000-0005-0000-0000-000091000000}"/>
    <cellStyle name="40% - Accent3 2 2" xfId="100" xr:uid="{00000000-0005-0000-0000-000092000000}"/>
    <cellStyle name="40% - Accent3 2 2 2" xfId="260" xr:uid="{00000000-0005-0000-0000-000093000000}"/>
    <cellStyle name="40% - Accent3 2 3" xfId="132" xr:uid="{00000000-0005-0000-0000-000094000000}"/>
    <cellStyle name="40% - Accent3 2 3 2" xfId="292" xr:uid="{00000000-0005-0000-0000-000095000000}"/>
    <cellStyle name="40% - Accent3 2 4" xfId="164" xr:uid="{00000000-0005-0000-0000-000096000000}"/>
    <cellStyle name="40% - Accent3 2 4 2" xfId="324" xr:uid="{00000000-0005-0000-0000-000097000000}"/>
    <cellStyle name="40% - Accent3 2 5" xfId="228" xr:uid="{00000000-0005-0000-0000-000098000000}"/>
    <cellStyle name="40% - Accent3 2 6" xfId="196" xr:uid="{00000000-0005-0000-0000-000099000000}"/>
    <cellStyle name="40% - Accent3 3" xfId="84" xr:uid="{00000000-0005-0000-0000-00009A000000}"/>
    <cellStyle name="40% - Accent3 3 2" xfId="244" xr:uid="{00000000-0005-0000-0000-00009B000000}"/>
    <cellStyle name="40% - Accent3 4" xfId="116" xr:uid="{00000000-0005-0000-0000-00009C000000}"/>
    <cellStyle name="40% - Accent3 4 2" xfId="276" xr:uid="{00000000-0005-0000-0000-00009D000000}"/>
    <cellStyle name="40% - Accent3 5" xfId="148" xr:uid="{00000000-0005-0000-0000-00009E000000}"/>
    <cellStyle name="40% - Accent3 5 2" xfId="308" xr:uid="{00000000-0005-0000-0000-00009F000000}"/>
    <cellStyle name="40% - Accent3 6" xfId="212" xr:uid="{00000000-0005-0000-0000-0000A0000000}"/>
    <cellStyle name="40% - Accent3 7" xfId="180" xr:uid="{00000000-0005-0000-0000-0000A1000000}"/>
    <cellStyle name="40% - Accent4" xfId="36" builtinId="43" customBuiltin="1"/>
    <cellStyle name="40% - Accent4 2" xfId="70" xr:uid="{00000000-0005-0000-0000-0000A3000000}"/>
    <cellStyle name="40% - Accent4 2 2" xfId="102" xr:uid="{00000000-0005-0000-0000-0000A4000000}"/>
    <cellStyle name="40% - Accent4 2 2 2" xfId="262" xr:uid="{00000000-0005-0000-0000-0000A5000000}"/>
    <cellStyle name="40% - Accent4 2 3" xfId="134" xr:uid="{00000000-0005-0000-0000-0000A6000000}"/>
    <cellStyle name="40% - Accent4 2 3 2" xfId="294" xr:uid="{00000000-0005-0000-0000-0000A7000000}"/>
    <cellStyle name="40% - Accent4 2 4" xfId="166" xr:uid="{00000000-0005-0000-0000-0000A8000000}"/>
    <cellStyle name="40% - Accent4 2 4 2" xfId="326" xr:uid="{00000000-0005-0000-0000-0000A9000000}"/>
    <cellStyle name="40% - Accent4 2 5" xfId="230" xr:uid="{00000000-0005-0000-0000-0000AA000000}"/>
    <cellStyle name="40% - Accent4 2 6" xfId="198" xr:uid="{00000000-0005-0000-0000-0000AB000000}"/>
    <cellStyle name="40% - Accent4 3" xfId="86" xr:uid="{00000000-0005-0000-0000-0000AC000000}"/>
    <cellStyle name="40% - Accent4 3 2" xfId="246" xr:uid="{00000000-0005-0000-0000-0000AD000000}"/>
    <cellStyle name="40% - Accent4 4" xfId="118" xr:uid="{00000000-0005-0000-0000-0000AE000000}"/>
    <cellStyle name="40% - Accent4 4 2" xfId="278" xr:uid="{00000000-0005-0000-0000-0000AF000000}"/>
    <cellStyle name="40% - Accent4 5" xfId="150" xr:uid="{00000000-0005-0000-0000-0000B0000000}"/>
    <cellStyle name="40% - Accent4 5 2" xfId="310" xr:uid="{00000000-0005-0000-0000-0000B1000000}"/>
    <cellStyle name="40% - Accent4 6" xfId="214" xr:uid="{00000000-0005-0000-0000-0000B2000000}"/>
    <cellStyle name="40% - Accent4 7" xfId="182" xr:uid="{00000000-0005-0000-0000-0000B3000000}"/>
    <cellStyle name="40% - Accent5" xfId="40" builtinId="47" customBuiltin="1"/>
    <cellStyle name="40% - Accent5 2" xfId="72" xr:uid="{00000000-0005-0000-0000-0000B5000000}"/>
    <cellStyle name="40% - Accent5 2 2" xfId="104" xr:uid="{00000000-0005-0000-0000-0000B6000000}"/>
    <cellStyle name="40% - Accent5 2 2 2" xfId="264" xr:uid="{00000000-0005-0000-0000-0000B7000000}"/>
    <cellStyle name="40% - Accent5 2 3" xfId="136" xr:uid="{00000000-0005-0000-0000-0000B8000000}"/>
    <cellStyle name="40% - Accent5 2 3 2" xfId="296" xr:uid="{00000000-0005-0000-0000-0000B9000000}"/>
    <cellStyle name="40% - Accent5 2 4" xfId="168" xr:uid="{00000000-0005-0000-0000-0000BA000000}"/>
    <cellStyle name="40% - Accent5 2 4 2" xfId="328" xr:uid="{00000000-0005-0000-0000-0000BB000000}"/>
    <cellStyle name="40% - Accent5 2 5" xfId="232" xr:uid="{00000000-0005-0000-0000-0000BC000000}"/>
    <cellStyle name="40% - Accent5 2 6" xfId="200" xr:uid="{00000000-0005-0000-0000-0000BD000000}"/>
    <cellStyle name="40% - Accent5 3" xfId="88" xr:uid="{00000000-0005-0000-0000-0000BE000000}"/>
    <cellStyle name="40% - Accent5 3 2" xfId="248" xr:uid="{00000000-0005-0000-0000-0000BF000000}"/>
    <cellStyle name="40% - Accent5 4" xfId="120" xr:uid="{00000000-0005-0000-0000-0000C0000000}"/>
    <cellStyle name="40% - Accent5 4 2" xfId="280" xr:uid="{00000000-0005-0000-0000-0000C1000000}"/>
    <cellStyle name="40% - Accent5 5" xfId="152" xr:uid="{00000000-0005-0000-0000-0000C2000000}"/>
    <cellStyle name="40% - Accent5 5 2" xfId="312" xr:uid="{00000000-0005-0000-0000-0000C3000000}"/>
    <cellStyle name="40% - Accent5 6" xfId="216" xr:uid="{00000000-0005-0000-0000-0000C4000000}"/>
    <cellStyle name="40% - Accent5 7" xfId="184" xr:uid="{00000000-0005-0000-0000-0000C5000000}"/>
    <cellStyle name="40% - Accent6" xfId="44" builtinId="51" customBuiltin="1"/>
    <cellStyle name="40% - Accent6 2" xfId="74" xr:uid="{00000000-0005-0000-0000-0000C7000000}"/>
    <cellStyle name="40% - Accent6 2 2" xfId="106" xr:uid="{00000000-0005-0000-0000-0000C8000000}"/>
    <cellStyle name="40% - Accent6 2 2 2" xfId="266" xr:uid="{00000000-0005-0000-0000-0000C9000000}"/>
    <cellStyle name="40% - Accent6 2 3" xfId="138" xr:uid="{00000000-0005-0000-0000-0000CA000000}"/>
    <cellStyle name="40% - Accent6 2 3 2" xfId="298" xr:uid="{00000000-0005-0000-0000-0000CB000000}"/>
    <cellStyle name="40% - Accent6 2 4" xfId="170" xr:uid="{00000000-0005-0000-0000-0000CC000000}"/>
    <cellStyle name="40% - Accent6 2 4 2" xfId="330" xr:uid="{00000000-0005-0000-0000-0000CD000000}"/>
    <cellStyle name="40% - Accent6 2 5" xfId="234" xr:uid="{00000000-0005-0000-0000-0000CE000000}"/>
    <cellStyle name="40% - Accent6 2 6" xfId="202" xr:uid="{00000000-0005-0000-0000-0000CF000000}"/>
    <cellStyle name="40% - Accent6 3" xfId="90" xr:uid="{00000000-0005-0000-0000-0000D0000000}"/>
    <cellStyle name="40% - Accent6 3 2" xfId="250" xr:uid="{00000000-0005-0000-0000-0000D1000000}"/>
    <cellStyle name="40% - Accent6 4" xfId="122" xr:uid="{00000000-0005-0000-0000-0000D2000000}"/>
    <cellStyle name="40% - Accent6 4 2" xfId="282" xr:uid="{00000000-0005-0000-0000-0000D3000000}"/>
    <cellStyle name="40% - Accent6 5" xfId="154" xr:uid="{00000000-0005-0000-0000-0000D4000000}"/>
    <cellStyle name="40% - Accent6 5 2" xfId="314" xr:uid="{00000000-0005-0000-0000-0000D5000000}"/>
    <cellStyle name="40% - Accent6 6" xfId="218" xr:uid="{00000000-0005-0000-0000-0000D6000000}"/>
    <cellStyle name="40% - Accent6 7" xfId="186" xr:uid="{00000000-0005-0000-0000-0000D7000000}"/>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7" builtinId="27" customBuiltin="1"/>
    <cellStyle name="Calculation" xfId="11" builtinId="22" customBuiltin="1"/>
    <cellStyle name="Check Cell" xfId="19" builtinId="23" customBuiltin="1"/>
    <cellStyle name="Comma" xfId="1" builtinId="3"/>
    <cellStyle name="Comma 2" xfId="52" xr:uid="{00000000-0005-0000-0000-0000E8000000}"/>
    <cellStyle name="Comma 3" xfId="51" xr:uid="{00000000-0005-0000-0000-0000E9000000}"/>
    <cellStyle name="Comma 4" xfId="61" xr:uid="{00000000-0005-0000-0000-0000EA000000}"/>
    <cellStyle name="Comma 4 2" xfId="77" xr:uid="{00000000-0005-0000-0000-0000EB000000}"/>
    <cellStyle name="Comma 4 2 2" xfId="109" xr:uid="{00000000-0005-0000-0000-0000EC000000}"/>
    <cellStyle name="Comma 4 2 2 2" xfId="269" xr:uid="{00000000-0005-0000-0000-0000ED000000}"/>
    <cellStyle name="Comma 4 2 3" xfId="141" xr:uid="{00000000-0005-0000-0000-0000EE000000}"/>
    <cellStyle name="Comma 4 2 3 2" xfId="301" xr:uid="{00000000-0005-0000-0000-0000EF000000}"/>
    <cellStyle name="Comma 4 2 4" xfId="173" xr:uid="{00000000-0005-0000-0000-0000F0000000}"/>
    <cellStyle name="Comma 4 2 4 2" xfId="333" xr:uid="{00000000-0005-0000-0000-0000F1000000}"/>
    <cellStyle name="Comma 4 2 5" xfId="237" xr:uid="{00000000-0005-0000-0000-0000F2000000}"/>
    <cellStyle name="Comma 4 2 6" xfId="205" xr:uid="{00000000-0005-0000-0000-0000F3000000}"/>
    <cellStyle name="Comma 4 3" xfId="93" xr:uid="{00000000-0005-0000-0000-0000F4000000}"/>
    <cellStyle name="Comma 4 3 2" xfId="253" xr:uid="{00000000-0005-0000-0000-0000F5000000}"/>
    <cellStyle name="Comma 4 4" xfId="125" xr:uid="{00000000-0005-0000-0000-0000F6000000}"/>
    <cellStyle name="Comma 4 4 2" xfId="285" xr:uid="{00000000-0005-0000-0000-0000F7000000}"/>
    <cellStyle name="Comma 4 5" xfId="157" xr:uid="{00000000-0005-0000-0000-0000F8000000}"/>
    <cellStyle name="Comma 4 5 2" xfId="317" xr:uid="{00000000-0005-0000-0000-0000F9000000}"/>
    <cellStyle name="Comma 4 6" xfId="221" xr:uid="{00000000-0005-0000-0000-0000FA000000}"/>
    <cellStyle name="Comma 4 7" xfId="189" xr:uid="{00000000-0005-0000-0000-0000FB000000}"/>
    <cellStyle name="Comma 5" xfId="50" xr:uid="{00000000-0005-0000-0000-0000FC000000}"/>
    <cellStyle name="Explanatory Text" xfId="12" builtinId="53" customBuiltin="1"/>
    <cellStyle name="Good" xfId="17" builtinId="26" customBuiltin="1"/>
    <cellStyle name="Heading 1" xfId="13" builtinId="16" customBuiltin="1"/>
    <cellStyle name="Heading 2" xfId="14" builtinId="17" customBuiltin="1"/>
    <cellStyle name="Heading 3" xfId="15" builtinId="18" customBuiltin="1"/>
    <cellStyle name="Heading 4" xfId="16" builtinId="19" customBuiltin="1"/>
    <cellStyle name="Hyperlink" xfId="4" builtinId="8"/>
    <cellStyle name="Hyperlink 2" xfId="47" xr:uid="{00000000-0005-0000-0000-000004010000}"/>
    <cellStyle name="Input" xfId="9" builtinId="20" customBuiltin="1"/>
    <cellStyle name="Linked Cell" xfId="18" builtinId="24" customBuiltin="1"/>
    <cellStyle name="Neutral" xfId="8" builtinId="28"/>
    <cellStyle name="Neutral 2" xfId="57" xr:uid="{00000000-0005-0000-0000-000008010000}"/>
    <cellStyle name="Normal" xfId="0" builtinId="0"/>
    <cellStyle name="Normal 2" xfId="6" xr:uid="{00000000-0005-0000-0000-00000A010000}"/>
    <cellStyle name="Normal 2 2" xfId="53" xr:uid="{00000000-0005-0000-0000-00000B010000}"/>
    <cellStyle name="Normal 2 2 2" xfId="60" xr:uid="{00000000-0005-0000-0000-00000C010000}"/>
    <cellStyle name="Normal 3" xfId="49" xr:uid="{00000000-0005-0000-0000-00000D010000}"/>
    <cellStyle name="Normal 3 2" xfId="335" xr:uid="{00000000-0005-0000-0000-00000E010000}"/>
    <cellStyle name="Normal 4" xfId="58" xr:uid="{00000000-0005-0000-0000-00000F010000}"/>
    <cellStyle name="Normal 4 2" xfId="75" xr:uid="{00000000-0005-0000-0000-000010010000}"/>
    <cellStyle name="Normal 4 2 2" xfId="107" xr:uid="{00000000-0005-0000-0000-000011010000}"/>
    <cellStyle name="Normal 4 2 2 2" xfId="267" xr:uid="{00000000-0005-0000-0000-000012010000}"/>
    <cellStyle name="Normal 4 2 3" xfId="139" xr:uid="{00000000-0005-0000-0000-000013010000}"/>
    <cellStyle name="Normal 4 2 3 2" xfId="299" xr:uid="{00000000-0005-0000-0000-000014010000}"/>
    <cellStyle name="Normal 4 2 4" xfId="171" xr:uid="{00000000-0005-0000-0000-000015010000}"/>
    <cellStyle name="Normal 4 2 4 2" xfId="331" xr:uid="{00000000-0005-0000-0000-000016010000}"/>
    <cellStyle name="Normal 4 2 5" xfId="235" xr:uid="{00000000-0005-0000-0000-000017010000}"/>
    <cellStyle name="Normal 4 2 6" xfId="203" xr:uid="{00000000-0005-0000-0000-000018010000}"/>
    <cellStyle name="Normal 4 3" xfId="91" xr:uid="{00000000-0005-0000-0000-000019010000}"/>
    <cellStyle name="Normal 4 3 2" xfId="251" xr:uid="{00000000-0005-0000-0000-00001A010000}"/>
    <cellStyle name="Normal 4 4" xfId="123" xr:uid="{00000000-0005-0000-0000-00001B010000}"/>
    <cellStyle name="Normal 4 4 2" xfId="283" xr:uid="{00000000-0005-0000-0000-00001C010000}"/>
    <cellStyle name="Normal 4 5" xfId="155" xr:uid="{00000000-0005-0000-0000-00001D010000}"/>
    <cellStyle name="Normal 4 5 2" xfId="315" xr:uid="{00000000-0005-0000-0000-00001E010000}"/>
    <cellStyle name="Normal 4 6" xfId="219" xr:uid="{00000000-0005-0000-0000-00001F010000}"/>
    <cellStyle name="Normal 4 7" xfId="187" xr:uid="{00000000-0005-0000-0000-000020010000}"/>
    <cellStyle name="Normal 5" xfId="46" xr:uid="{00000000-0005-0000-0000-000021010000}"/>
    <cellStyle name="Normal_AESY8302E 8 2 Res IS80215 - Water calc with BASIX (reva)" xfId="2" xr:uid="{00000000-0005-0000-0000-000022010000}"/>
    <cellStyle name="Note 2" xfId="62" xr:uid="{00000000-0005-0000-0000-000023010000}"/>
    <cellStyle name="Note 2 2" xfId="78" xr:uid="{00000000-0005-0000-0000-000024010000}"/>
    <cellStyle name="Note 2 2 2" xfId="110" xr:uid="{00000000-0005-0000-0000-000025010000}"/>
    <cellStyle name="Note 2 2 2 2" xfId="270" xr:uid="{00000000-0005-0000-0000-000026010000}"/>
    <cellStyle name="Note 2 2 3" xfId="142" xr:uid="{00000000-0005-0000-0000-000027010000}"/>
    <cellStyle name="Note 2 2 3 2" xfId="302" xr:uid="{00000000-0005-0000-0000-000028010000}"/>
    <cellStyle name="Note 2 2 4" xfId="174" xr:uid="{00000000-0005-0000-0000-000029010000}"/>
    <cellStyle name="Note 2 2 4 2" xfId="334" xr:uid="{00000000-0005-0000-0000-00002A010000}"/>
    <cellStyle name="Note 2 2 5" xfId="238" xr:uid="{00000000-0005-0000-0000-00002B010000}"/>
    <cellStyle name="Note 2 2 6" xfId="206" xr:uid="{00000000-0005-0000-0000-00002C010000}"/>
    <cellStyle name="Note 2 3" xfId="94" xr:uid="{00000000-0005-0000-0000-00002D010000}"/>
    <cellStyle name="Note 2 3 2" xfId="254" xr:uid="{00000000-0005-0000-0000-00002E010000}"/>
    <cellStyle name="Note 2 4" xfId="126" xr:uid="{00000000-0005-0000-0000-00002F010000}"/>
    <cellStyle name="Note 2 4 2" xfId="286" xr:uid="{00000000-0005-0000-0000-000030010000}"/>
    <cellStyle name="Note 2 5" xfId="158" xr:uid="{00000000-0005-0000-0000-000031010000}"/>
    <cellStyle name="Note 2 5 2" xfId="318" xr:uid="{00000000-0005-0000-0000-000032010000}"/>
    <cellStyle name="Note 2 6" xfId="222" xr:uid="{00000000-0005-0000-0000-000033010000}"/>
    <cellStyle name="Note 2 7" xfId="190" xr:uid="{00000000-0005-0000-0000-000034010000}"/>
    <cellStyle name="Output" xfId="10" builtinId="21" customBuiltin="1"/>
    <cellStyle name="Percent" xfId="5" builtinId="5"/>
    <cellStyle name="Percent 2" xfId="3" xr:uid="{00000000-0005-0000-0000-000037010000}"/>
    <cellStyle name="Percent 2 2" xfId="55" xr:uid="{00000000-0005-0000-0000-000038010000}"/>
    <cellStyle name="Percent 3" xfId="54" xr:uid="{00000000-0005-0000-0000-000039010000}"/>
    <cellStyle name="Percent 4" xfId="59" xr:uid="{00000000-0005-0000-0000-00003A010000}"/>
    <cellStyle name="Percent 4 2" xfId="76" xr:uid="{00000000-0005-0000-0000-00003B010000}"/>
    <cellStyle name="Percent 4 2 2" xfId="108" xr:uid="{00000000-0005-0000-0000-00003C010000}"/>
    <cellStyle name="Percent 4 2 2 2" xfId="268" xr:uid="{00000000-0005-0000-0000-00003D010000}"/>
    <cellStyle name="Percent 4 2 3" xfId="140" xr:uid="{00000000-0005-0000-0000-00003E010000}"/>
    <cellStyle name="Percent 4 2 3 2" xfId="300" xr:uid="{00000000-0005-0000-0000-00003F010000}"/>
    <cellStyle name="Percent 4 2 4" xfId="172" xr:uid="{00000000-0005-0000-0000-000040010000}"/>
    <cellStyle name="Percent 4 2 4 2" xfId="332" xr:uid="{00000000-0005-0000-0000-000041010000}"/>
    <cellStyle name="Percent 4 2 5" xfId="236" xr:uid="{00000000-0005-0000-0000-000042010000}"/>
    <cellStyle name="Percent 4 2 6" xfId="204" xr:uid="{00000000-0005-0000-0000-000043010000}"/>
    <cellStyle name="Percent 4 3" xfId="92" xr:uid="{00000000-0005-0000-0000-000044010000}"/>
    <cellStyle name="Percent 4 3 2" xfId="252" xr:uid="{00000000-0005-0000-0000-000045010000}"/>
    <cellStyle name="Percent 4 4" xfId="124" xr:uid="{00000000-0005-0000-0000-000046010000}"/>
    <cellStyle name="Percent 4 4 2" xfId="284" xr:uid="{00000000-0005-0000-0000-000047010000}"/>
    <cellStyle name="Percent 4 5" xfId="156" xr:uid="{00000000-0005-0000-0000-000048010000}"/>
    <cellStyle name="Percent 4 5 2" xfId="316" xr:uid="{00000000-0005-0000-0000-000049010000}"/>
    <cellStyle name="Percent 4 6" xfId="220" xr:uid="{00000000-0005-0000-0000-00004A010000}"/>
    <cellStyle name="Percent 4 7" xfId="188" xr:uid="{00000000-0005-0000-0000-00004B010000}"/>
    <cellStyle name="Percent 5" xfId="48" xr:uid="{00000000-0005-0000-0000-00004C010000}"/>
    <cellStyle name="Title 2" xfId="56" xr:uid="{00000000-0005-0000-0000-00004D010000}"/>
    <cellStyle name="Total" xfId="21" builtinId="25" customBuiltin="1"/>
    <cellStyle name="Warning Text" xfId="20" builtinId="11" customBuiltin="1"/>
  </cellStyles>
  <dxfs count="36">
    <dxf>
      <fill>
        <patternFill patternType="lightUp">
          <bgColor theme="0" tint="-0.34998626667073579"/>
        </patternFill>
      </fill>
    </dxf>
    <dxf>
      <font>
        <color rgb="FFFF0000"/>
      </font>
    </dxf>
    <dxf>
      <font>
        <color rgb="FFFF0000"/>
      </font>
    </dxf>
    <dxf>
      <font>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s>
  <tableStyles count="0" defaultTableStyle="TableStyleMedium2" defaultPivotStyle="PivotStyleLight16"/>
  <colors>
    <mruColors>
      <color rgb="FFCCCCFF"/>
      <color rgb="FFFFE1FF"/>
      <color rgb="FFCCECFF"/>
      <color rgb="FFFF99CC"/>
      <color rgb="FF9966FF"/>
      <color rgb="FFCC99FF"/>
      <color rgb="FF84B4E0"/>
      <color rgb="FF8BAB97"/>
      <color rgb="FFC5D5CB"/>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WATER BALANCE: DEMAND VS. ONSITE SUPPLY</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9.5794129482821233E-2"/>
          <c:y val="0.10634455561064197"/>
          <c:w val="0.70704108981602398"/>
          <c:h val="0.71657606250532513"/>
        </c:manualLayout>
      </c:layout>
      <c:barChart>
        <c:barDir val="col"/>
        <c:grouping val="stacked"/>
        <c:varyColors val="0"/>
        <c:ser>
          <c:idx val="5"/>
          <c:order val="6"/>
          <c:tx>
            <c:v>Indoor Non-potable</c:v>
          </c:tx>
          <c:spPr>
            <a:solidFill>
              <a:srgbClr val="CCCCFF">
                <a:alpha val="84706"/>
              </a:srgbClr>
            </a:solidFill>
            <a:ln w="9525" cap="flat" cmpd="sng" algn="ctr">
              <a:noFill/>
              <a:round/>
            </a:ln>
            <a:effectLst/>
          </c:spPr>
          <c:invertIfNegative val="0"/>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Balance'!$D$16:$O$16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345-4302-B097-60AE3DBC29FD}"/>
            </c:ext>
          </c:extLst>
        </c:ser>
        <c:ser>
          <c:idx val="8"/>
          <c:order val="7"/>
          <c:tx>
            <c:v>Outdoor Non-potable</c:v>
          </c:tx>
          <c:spPr>
            <a:solidFill>
              <a:srgbClr val="9966FF"/>
            </a:solidFill>
            <a:ln w="9525" cap="flat" cmpd="sng" algn="ctr">
              <a:solidFill>
                <a:schemeClr val="lt1">
                  <a:alpha val="50000"/>
                </a:schemeClr>
              </a:solidFill>
              <a:round/>
            </a:ln>
            <a:effectLst/>
          </c:spPr>
          <c:invertIfNegative val="0"/>
          <c:val>
            <c:numRef>
              <c:f>'Water Balance'!$D$19:$O$19</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B6-49D6-B11D-6D05EC972E96}"/>
            </c:ext>
          </c:extLst>
        </c:ser>
        <c:ser>
          <c:idx val="9"/>
          <c:order val="8"/>
          <c:tx>
            <c:v>Cooling Demand</c:v>
          </c:tx>
          <c:spPr>
            <a:solidFill>
              <a:srgbClr val="CC99FF"/>
            </a:solidFill>
            <a:ln w="9525" cap="flat" cmpd="sng" algn="ctr">
              <a:solidFill>
                <a:schemeClr val="lt1">
                  <a:alpha val="50000"/>
                </a:schemeClr>
              </a:solidFill>
              <a:round/>
            </a:ln>
            <a:effectLst/>
          </c:spPr>
          <c:invertIfNegative val="0"/>
          <c:val>
            <c:numRef>
              <c:f>'Water Balance'!$D$20:$O$20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AB6-49D6-B11D-6D05EC972E96}"/>
            </c:ext>
          </c:extLst>
        </c:ser>
        <c:ser>
          <c:idx val="10"/>
          <c:order val="9"/>
          <c:tx>
            <c:v>Potable Demand</c:v>
          </c:tx>
          <c:spPr>
            <a:solidFill>
              <a:srgbClr val="84B4E0"/>
            </a:solidFill>
            <a:ln w="9525" cap="flat" cmpd="sng" algn="ctr">
              <a:solidFill>
                <a:schemeClr val="lt1">
                  <a:alpha val="50000"/>
                </a:schemeClr>
              </a:solidFill>
              <a:round/>
            </a:ln>
            <a:effectLst/>
          </c:spPr>
          <c:invertIfNegative val="0"/>
          <c:val>
            <c:numRef>
              <c:f>'Water Balance'!$D$11:$O$11</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AB6-49D6-B11D-6D05EC972E96}"/>
            </c:ext>
          </c:extLst>
        </c:ser>
        <c:dLbls>
          <c:showLegendKey val="0"/>
          <c:showVal val="0"/>
          <c:showCatName val="0"/>
          <c:showSerName val="0"/>
          <c:showPercent val="0"/>
          <c:showBubbleSize val="0"/>
        </c:dLbls>
        <c:gapWidth val="150"/>
        <c:overlap val="100"/>
        <c:axId val="387118648"/>
        <c:axId val="387120216"/>
      </c:barChart>
      <c:lineChart>
        <c:grouping val="standard"/>
        <c:varyColors val="0"/>
        <c:ser>
          <c:idx val="0"/>
          <c:order val="0"/>
          <c:tx>
            <c:v>Graywater</c:v>
          </c:tx>
          <c:spPr>
            <a:ln w="31750" cap="rnd">
              <a:solidFill>
                <a:schemeClr val="bg1">
                  <a:lumMod val="75000"/>
                </a:schemeClr>
              </a:solidFill>
              <a:round/>
            </a:ln>
            <a:effectLst/>
          </c:spPr>
          <c:marker>
            <c:symbol val="none"/>
          </c:marker>
          <c:dLbls>
            <c:delete val="1"/>
          </c:dLbls>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Balance'!$D$25:$O$25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45-4302-B097-60AE3DBC29FD}"/>
            </c:ext>
          </c:extLst>
        </c:ser>
        <c:ser>
          <c:idx val="1"/>
          <c:order val="1"/>
          <c:tx>
            <c:v>Graywater + Blackwater</c:v>
          </c:tx>
          <c:spPr>
            <a:ln w="31750" cap="rnd">
              <a:solidFill>
                <a:schemeClr val="tx1"/>
              </a:solidFill>
              <a:round/>
            </a:ln>
            <a:effectLst/>
          </c:spPr>
          <c:marker>
            <c:symbol val="none"/>
          </c:marker>
          <c:dLbls>
            <c:delete val="1"/>
          </c:dLbls>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Balance'!$D$26:$O$26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345-4302-B097-60AE3DBC29FD}"/>
            </c:ext>
          </c:extLst>
        </c:ser>
        <c:ser>
          <c:idx val="2"/>
          <c:order val="2"/>
          <c:tx>
            <c:v>Condensate</c:v>
          </c:tx>
          <c:spPr>
            <a:ln w="31750" cap="rnd">
              <a:solidFill>
                <a:schemeClr val="accent4">
                  <a:lumMod val="20000"/>
                  <a:lumOff val="80000"/>
                </a:schemeClr>
              </a:solidFill>
              <a:round/>
            </a:ln>
            <a:effectLst/>
          </c:spPr>
          <c:marker>
            <c:symbol val="none"/>
          </c:marker>
          <c:dLbls>
            <c:delete val="1"/>
          </c:dLbls>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Balance'!$D$27:$O$27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45-4302-B097-60AE3DBC29FD}"/>
            </c:ext>
          </c:extLst>
        </c:ser>
        <c:ser>
          <c:idx val="6"/>
          <c:order val="3"/>
          <c:tx>
            <c:v>Foundation Drain Water</c:v>
          </c:tx>
          <c:spPr>
            <a:ln w="31750" cap="rnd">
              <a:solidFill>
                <a:schemeClr val="accent2">
                  <a:lumMod val="20000"/>
                  <a:lumOff val="80000"/>
                </a:schemeClr>
              </a:solidFill>
              <a:round/>
            </a:ln>
            <a:effectLst/>
          </c:spPr>
          <c:marker>
            <c:symbol val="none"/>
          </c:marker>
          <c:dLbls>
            <c:delete val="1"/>
          </c:dLbls>
          <c:val>
            <c:numRef>
              <c:f>'Water Balance'!$D$28:$O$28</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42B-44A2-AEDF-FAB52B6D02E9}"/>
            </c:ext>
          </c:extLst>
        </c:ser>
        <c:ser>
          <c:idx val="3"/>
          <c:order val="4"/>
          <c:tx>
            <c:v>Rainwater</c:v>
          </c:tx>
          <c:spPr>
            <a:ln w="31750" cap="rnd">
              <a:solidFill>
                <a:srgbClr val="CCECFF"/>
              </a:solidFill>
              <a:round/>
            </a:ln>
            <a:effectLst/>
          </c:spPr>
          <c:marker>
            <c:symbol val="none"/>
          </c:marker>
          <c:dLbls>
            <c:delete val="1"/>
          </c:dLbls>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Balance'!$D$29:$O$29</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45-4302-B097-60AE3DBC29FD}"/>
            </c:ext>
          </c:extLst>
        </c:ser>
        <c:ser>
          <c:idx val="4"/>
          <c:order val="5"/>
          <c:tx>
            <c:v>Stormwater</c:v>
          </c:tx>
          <c:spPr>
            <a:ln w="31750" cap="rnd">
              <a:solidFill>
                <a:schemeClr val="accent6">
                  <a:lumMod val="40000"/>
                  <a:lumOff val="60000"/>
                </a:schemeClr>
              </a:solidFill>
              <a:round/>
            </a:ln>
            <a:effectLst/>
          </c:spPr>
          <c:marker>
            <c:symbol val="none"/>
          </c:marker>
          <c:dLbls>
            <c:delete val="1"/>
          </c:dLbls>
          <c:cat>
            <c:strRef>
              <c:f>'Water Balance'!$D$24:$O$24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'Water Balance'!$D$30:$O$30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45-4302-B097-60AE3DBC29FD}"/>
            </c:ext>
          </c:extLst>
        </c:ser>
        <c:dLbls>
          <c:dLblPos val="ctr"/>
          <c:showLegendKey val="0"/>
          <c:showVal val="1"/>
          <c:showCatName val="0"/>
          <c:showSerName val="0"/>
          <c:showPercent val="0"/>
          <c:showBubbleSize val="0"/>
        </c:dLbls>
        <c:marker val="1"/>
        <c:smooth val="0"/>
        <c:axId val="387118648"/>
        <c:axId val="387120216"/>
      </c:lineChart>
      <c:catAx>
        <c:axId val="387118648"/>
        <c:scaling>
          <c:orientation val="minMax"/>
        </c:scaling>
        <c:delete val="0"/>
        <c:axPos val="b"/>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87120216"/>
        <c:crosses val="autoZero"/>
        <c:auto val="1"/>
        <c:lblAlgn val="ctr"/>
        <c:lblOffset val="100"/>
        <c:noMultiLvlLbl val="1"/>
      </c:catAx>
      <c:valAx>
        <c:axId val="38712021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n-US" sz="1100"/>
                  <a:t>Gallons per Month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387118648"/>
        <c:crosses val="autoZero"/>
        <c:crossBetween val="between"/>
      </c:valAx>
      <c:spPr>
        <a:noFill/>
        <a:ln>
          <a:noFill/>
        </a:ln>
        <a:effectLst/>
      </c:spPr>
    </c:plotArea>
    <c:legend>
      <c:legendPos val="r"/>
      <c:layout>
        <c:manualLayout>
          <c:xMode val="edge"/>
          <c:yMode val="edge"/>
          <c:x val="0.81141220645779477"/>
          <c:y val="0.17382800524593714"/>
          <c:w val="0.18858779354220523"/>
          <c:h val="0.6893017847573216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Selected</a:t>
            </a:r>
            <a:r>
              <a:rPr lang="en-US" sz="1600" b="1" baseline="0"/>
              <a:t> Onsite Supply vs. Selected Non-potable Demand</a:t>
            </a:r>
          </a:p>
          <a:p>
            <a:pPr>
              <a:defRPr sz="1600" b="1"/>
            </a:pP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 Onsite Supply</c:v>
          </c:tx>
          <c:spPr>
            <a:solidFill>
              <a:schemeClr val="accent1">
                <a:lumMod val="50000"/>
              </a:schemeClr>
            </a:solidFill>
            <a:ln>
              <a:noFill/>
            </a:ln>
            <a:effectLst/>
          </c:spPr>
          <c:invertIfNegative val="0"/>
          <c:cat>
            <c:strRef>
              <c:f>'Project Definition'!$G$94:$R$94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'Project Definition'!$G$95:$R$95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E50-48CD-B076-0FB69CB70352}"/>
            </c:ext>
          </c:extLst>
        </c:ser>
        <c:ser>
          <c:idx val="1"/>
          <c:order val="1"/>
          <c:tx>
            <c:v>Total Non-potable Demand</c:v>
          </c:tx>
          <c:spPr>
            <a:solidFill>
              <a:srgbClr val="C00000"/>
            </a:solidFill>
            <a:ln>
              <a:noFill/>
            </a:ln>
            <a:effectLst/>
          </c:spPr>
          <c:invertIfNegative val="0"/>
          <c:cat>
            <c:strRef>
              <c:f>'Project Definition'!$G$94:$R$94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'Project Definition'!$G$96:$R$96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E50-48CD-B076-0FB69CB70352}"/>
            </c:ext>
          </c:extLst>
        </c:ser>
        <c:dLbls>
          <c:showLegendKey val="0"/>
          <c:showVal val="0"/>
          <c:showCatName val="0"/>
          <c:showSerName val="0"/>
          <c:showPercent val="0"/>
          <c:showBubbleSize val="0"/>
        </c:dLbls>
        <c:gapWidth val="219"/>
        <c:overlap val="-27"/>
        <c:axId val="1396716191"/>
        <c:axId val="1156172575"/>
      </c:barChart>
      <c:catAx>
        <c:axId val="1396716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172575"/>
        <c:crosses val="autoZero"/>
        <c:auto val="1"/>
        <c:lblAlgn val="ctr"/>
        <c:lblOffset val="100"/>
        <c:noMultiLvlLbl val="0"/>
      </c:catAx>
      <c:valAx>
        <c:axId val="11561725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Gallons per Month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716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Annual Supply vs. Demand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CCCFF"/>
              </a:solidFill>
              <a:ln>
                <a:noFill/>
              </a:ln>
              <a:effectLst/>
            </c:spPr>
            <c:extLst>
              <c:ext xmlns:c16="http://schemas.microsoft.com/office/drawing/2014/chart" uri="{C3380CC4-5D6E-409C-BE32-E72D297353CC}">
                <c16:uniqueId val="{00000001-AC41-423F-9F28-DB55CE2AFB54}"/>
              </c:ext>
            </c:extLst>
          </c:dPt>
          <c:dPt>
            <c:idx val="1"/>
            <c:invertIfNegative val="0"/>
            <c:bubble3D val="0"/>
            <c:spPr>
              <a:solidFill>
                <a:schemeClr val="tx1"/>
              </a:solidFill>
              <a:ln>
                <a:noFill/>
              </a:ln>
              <a:effectLst/>
            </c:spPr>
            <c:extLst>
              <c:ext xmlns:c16="http://schemas.microsoft.com/office/drawing/2014/chart" uri="{C3380CC4-5D6E-409C-BE32-E72D297353CC}">
                <c16:uniqueId val="{00000002-AC41-423F-9F28-DB55CE2AFB54}"/>
              </c:ext>
            </c:extLst>
          </c:dPt>
          <c:cat>
            <c:strRef>
              <c:f>'Project Definition'!$C$95:$C$96</c:f>
              <c:strCache>
                <c:ptCount val="2"/>
                <c:pt idx="0">
                  <c:v>Total Onsite Supply</c:v>
                </c:pt>
                <c:pt idx="1">
                  <c:v>Total Non-potable Demand</c:v>
                </c:pt>
              </c:strCache>
            </c:strRef>
          </c:cat>
          <c:val>
            <c:numRef>
              <c:f>'Project Definition'!$E$95:$E$96</c:f>
              <c:numCache>
                <c:formatCode>#,##0</c:formatCode>
                <c:ptCount val="2"/>
                <c:pt idx="0">
                  <c:v>0</c:v>
                </c:pt>
                <c:pt idx="1">
                  <c:v>0</c:v>
                </c:pt>
              </c:numCache>
            </c:numRef>
          </c:val>
          <c:extLst>
            <c:ext xmlns:c16="http://schemas.microsoft.com/office/drawing/2014/chart" uri="{C3380CC4-5D6E-409C-BE32-E72D297353CC}">
              <c16:uniqueId val="{00000000-AC41-423F-9F28-DB55CE2AFB54}"/>
            </c:ext>
          </c:extLst>
        </c:ser>
        <c:dLbls>
          <c:showLegendKey val="0"/>
          <c:showVal val="0"/>
          <c:showCatName val="0"/>
          <c:showSerName val="0"/>
          <c:showPercent val="0"/>
          <c:showBubbleSize val="0"/>
        </c:dLbls>
        <c:gapWidth val="219"/>
        <c:overlap val="-27"/>
        <c:axId val="1152687839"/>
        <c:axId val="1489863551"/>
      </c:barChart>
      <c:catAx>
        <c:axId val="115268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89863551"/>
        <c:crosses val="autoZero"/>
        <c:auto val="1"/>
        <c:lblAlgn val="ctr"/>
        <c:lblOffset val="100"/>
        <c:noMultiLvlLbl val="0"/>
      </c:catAx>
      <c:valAx>
        <c:axId val="1489863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Gallons per 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687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cityofaustin.sharepoint.com/sites/AW/environmental-affairs-conservation/awpio/AWLogoFiles1/Austin%20Water%20White.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cityofaustin.sharepoint.com/sites/AW/environmental-affairs-conservation/awpio/AWLogoFiles1/Austin%20Water%20White.png"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1123950</xdr:colOff>
      <xdr:row>0</xdr:row>
      <xdr:rowOff>0</xdr:rowOff>
    </xdr:from>
    <xdr:to>
      <xdr:col>13</xdr:col>
      <xdr:colOff>107</xdr:colOff>
      <xdr:row>1</xdr:row>
      <xdr:rowOff>228600</xdr:rowOff>
    </xdr:to>
    <xdr:pic>
      <xdr:nvPicPr>
        <xdr:cNvPr id="5" name="webImgShrinked" descr="Picture">
          <a:hlinkClick xmlns:r="http://schemas.openxmlformats.org/officeDocument/2006/relationships" r:id="rId1"/>
          <a:extLst>
            <a:ext uri="{FF2B5EF4-FFF2-40B4-BE49-F238E27FC236}">
              <a16:creationId xmlns:a16="http://schemas.microsoft.com/office/drawing/2014/main" id="{215300BE-7BC3-49BD-8B50-2C0177F677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0200" y="0"/>
          <a:ext cx="143838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127187</xdr:colOff>
      <xdr:row>32</xdr:row>
      <xdr:rowOff>8124</xdr:rowOff>
    </xdr:from>
    <xdr:to>
      <xdr:col>8</xdr:col>
      <xdr:colOff>784412</xdr:colOff>
      <xdr:row>58</xdr:row>
      <xdr:rowOff>11205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0</xdr:colOff>
      <xdr:row>50</xdr:row>
      <xdr:rowOff>0</xdr:rowOff>
    </xdr:from>
    <xdr:to>
      <xdr:col>10</xdr:col>
      <xdr:colOff>304800</xdr:colOff>
      <xdr:row>51</xdr:row>
      <xdr:rowOff>114300</xdr:rowOff>
    </xdr:to>
    <xdr:sp macro="" textlink="">
      <xdr:nvSpPr>
        <xdr:cNvPr id="3073" name="AutoShape 1" descr="Image result for 615 w 7th st austin tx">
          <a:extLst>
            <a:ext uri="{FF2B5EF4-FFF2-40B4-BE49-F238E27FC236}">
              <a16:creationId xmlns:a16="http://schemas.microsoft.com/office/drawing/2014/main" id="{00000000-0008-0000-0600-0000010C0000}"/>
            </a:ext>
          </a:extLst>
        </xdr:cNvPr>
        <xdr:cNvSpPr>
          <a:spLocks noChangeAspect="1" noChangeArrowheads="1"/>
        </xdr:cNvSpPr>
      </xdr:nvSpPr>
      <xdr:spPr bwMode="auto">
        <a:xfrm>
          <a:off x="8953500" y="822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60</xdr:row>
      <xdr:rowOff>0</xdr:rowOff>
    </xdr:from>
    <xdr:to>
      <xdr:col>9</xdr:col>
      <xdr:colOff>304800</xdr:colOff>
      <xdr:row>61</xdr:row>
      <xdr:rowOff>114300</xdr:rowOff>
    </xdr:to>
    <xdr:sp macro="" textlink="">
      <xdr:nvSpPr>
        <xdr:cNvPr id="3074" name="AutoShape 2" descr="Image result for 615 w 7th st austin tx">
          <a:extLst>
            <a:ext uri="{FF2B5EF4-FFF2-40B4-BE49-F238E27FC236}">
              <a16:creationId xmlns:a16="http://schemas.microsoft.com/office/drawing/2014/main" id="{00000000-0008-0000-0600-0000020C0000}"/>
            </a:ext>
          </a:extLst>
        </xdr:cNvPr>
        <xdr:cNvSpPr>
          <a:spLocks noChangeAspect="1" noChangeArrowheads="1"/>
        </xdr:cNvSpPr>
      </xdr:nvSpPr>
      <xdr:spPr bwMode="auto">
        <a:xfrm>
          <a:off x="8010525" y="956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50285</xdr:colOff>
      <xdr:row>33</xdr:row>
      <xdr:rowOff>70986</xdr:rowOff>
    </xdr:from>
    <xdr:to>
      <xdr:col>13</xdr:col>
      <xdr:colOff>885266</xdr:colOff>
      <xdr:row>54</xdr:row>
      <xdr:rowOff>81865</xdr:rowOff>
    </xdr:to>
    <xdr:pic>
      <xdr:nvPicPr>
        <xdr:cNvPr id="2" name="Picture 1">
          <a:extLst>
            <a:ext uri="{FF2B5EF4-FFF2-40B4-BE49-F238E27FC236}">
              <a16:creationId xmlns:a16="http://schemas.microsoft.com/office/drawing/2014/main" id="{F15924D3-E793-47C7-BEA6-B33CA53D7353}"/>
            </a:ext>
          </a:extLst>
        </xdr:cNvPr>
        <xdr:cNvPicPr>
          <a:picLocks noChangeAspect="1"/>
        </xdr:cNvPicPr>
      </xdr:nvPicPr>
      <xdr:blipFill>
        <a:blip xmlns:r="http://schemas.openxmlformats.org/officeDocument/2006/relationships" r:embed="rId2"/>
        <a:stretch>
          <a:fillRect/>
        </a:stretch>
      </xdr:blipFill>
      <xdr:spPr>
        <a:xfrm>
          <a:off x="11850079" y="6951398"/>
          <a:ext cx="2717569" cy="4011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77</xdr:row>
      <xdr:rowOff>0</xdr:rowOff>
    </xdr:from>
    <xdr:ext cx="304800" cy="304800"/>
    <xdr:sp macro="" textlink="">
      <xdr:nvSpPr>
        <xdr:cNvPr id="17" name="AutoShape 2" descr="Image result for 615 w 7th st austin tx">
          <a:extLst>
            <a:ext uri="{FF2B5EF4-FFF2-40B4-BE49-F238E27FC236}">
              <a16:creationId xmlns:a16="http://schemas.microsoft.com/office/drawing/2014/main" id="{7C6F13E8-B0DD-4BB5-A791-D45684F3FB74}"/>
            </a:ext>
          </a:extLst>
        </xdr:cNvPr>
        <xdr:cNvSpPr>
          <a:spLocks noChangeAspect="1" noChangeArrowheads="1"/>
        </xdr:cNvSpPr>
      </xdr:nvSpPr>
      <xdr:spPr bwMode="auto">
        <a:xfrm>
          <a:off x="224118" y="75639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77</xdr:row>
      <xdr:rowOff>0</xdr:rowOff>
    </xdr:from>
    <xdr:ext cx="304800" cy="304800"/>
    <xdr:sp macro="" textlink="">
      <xdr:nvSpPr>
        <xdr:cNvPr id="18" name="AutoShape 2" descr="Image result for 615 w 7th st austin tx">
          <a:extLst>
            <a:ext uri="{FF2B5EF4-FFF2-40B4-BE49-F238E27FC236}">
              <a16:creationId xmlns:a16="http://schemas.microsoft.com/office/drawing/2014/main" id="{A8FD5399-6911-477B-B972-DEDBBC75D935}"/>
            </a:ext>
          </a:extLst>
        </xdr:cNvPr>
        <xdr:cNvSpPr>
          <a:spLocks noChangeAspect="1" noChangeArrowheads="1"/>
        </xdr:cNvSpPr>
      </xdr:nvSpPr>
      <xdr:spPr bwMode="auto">
        <a:xfrm>
          <a:off x="224118" y="7563971"/>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1</xdr:col>
      <xdr:colOff>0</xdr:colOff>
      <xdr:row>77</xdr:row>
      <xdr:rowOff>0</xdr:rowOff>
    </xdr:from>
    <xdr:ext cx="304800" cy="304800"/>
    <xdr:sp macro="" textlink="">
      <xdr:nvSpPr>
        <xdr:cNvPr id="19" name="AutoShape 2" descr="Image result for 615 w 7th st austin tx">
          <a:extLst>
            <a:ext uri="{FF2B5EF4-FFF2-40B4-BE49-F238E27FC236}">
              <a16:creationId xmlns:a16="http://schemas.microsoft.com/office/drawing/2014/main" id="{10575828-754A-4466-AA49-64019E128739}"/>
            </a:ext>
          </a:extLst>
        </xdr:cNvPr>
        <xdr:cNvSpPr>
          <a:spLocks noChangeAspect="1" noChangeArrowheads="1"/>
        </xdr:cNvSpPr>
      </xdr:nvSpPr>
      <xdr:spPr bwMode="auto">
        <a:xfrm>
          <a:off x="224118" y="77544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77</xdr:row>
      <xdr:rowOff>0</xdr:rowOff>
    </xdr:from>
    <xdr:ext cx="304800" cy="304800"/>
    <xdr:sp macro="" textlink="">
      <xdr:nvSpPr>
        <xdr:cNvPr id="20" name="AutoShape 2" descr="Image result for 615 w 7th st austin tx">
          <a:extLst>
            <a:ext uri="{FF2B5EF4-FFF2-40B4-BE49-F238E27FC236}">
              <a16:creationId xmlns:a16="http://schemas.microsoft.com/office/drawing/2014/main" id="{48385AC1-0AE0-402F-A3B0-0149BA06CC2D}"/>
            </a:ext>
          </a:extLst>
        </xdr:cNvPr>
        <xdr:cNvSpPr>
          <a:spLocks noChangeAspect="1" noChangeArrowheads="1"/>
        </xdr:cNvSpPr>
      </xdr:nvSpPr>
      <xdr:spPr bwMode="auto">
        <a:xfrm>
          <a:off x="224118" y="77544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99</xdr:row>
      <xdr:rowOff>0</xdr:rowOff>
    </xdr:from>
    <xdr:ext cx="304800" cy="304800"/>
    <xdr:sp macro="" textlink="">
      <xdr:nvSpPr>
        <xdr:cNvPr id="6" name="AutoShape 2" descr="Image result for 615 w 7th st austin tx">
          <a:extLst>
            <a:ext uri="{FF2B5EF4-FFF2-40B4-BE49-F238E27FC236}">
              <a16:creationId xmlns:a16="http://schemas.microsoft.com/office/drawing/2014/main" id="{55F624AF-4AD5-482F-9D5A-E4F155BB575B}"/>
            </a:ext>
          </a:extLst>
        </xdr:cNvPr>
        <xdr:cNvSpPr>
          <a:spLocks noChangeAspect="1" noChangeArrowheads="1"/>
        </xdr:cNvSpPr>
      </xdr:nvSpPr>
      <xdr:spPr bwMode="auto">
        <a:xfrm>
          <a:off x="224118" y="153744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99</xdr:row>
      <xdr:rowOff>0</xdr:rowOff>
    </xdr:from>
    <xdr:ext cx="304800" cy="304800"/>
    <xdr:sp macro="" textlink="">
      <xdr:nvSpPr>
        <xdr:cNvPr id="7" name="AutoShape 2" descr="Image result for 615 w 7th st austin tx">
          <a:extLst>
            <a:ext uri="{FF2B5EF4-FFF2-40B4-BE49-F238E27FC236}">
              <a16:creationId xmlns:a16="http://schemas.microsoft.com/office/drawing/2014/main" id="{819E52B0-DA02-49C5-9621-9E28509AA990}"/>
            </a:ext>
          </a:extLst>
        </xdr:cNvPr>
        <xdr:cNvSpPr>
          <a:spLocks noChangeAspect="1" noChangeArrowheads="1"/>
        </xdr:cNvSpPr>
      </xdr:nvSpPr>
      <xdr:spPr bwMode="auto">
        <a:xfrm>
          <a:off x="224118" y="15374471"/>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1</xdr:col>
      <xdr:colOff>0</xdr:colOff>
      <xdr:row>99</xdr:row>
      <xdr:rowOff>0</xdr:rowOff>
    </xdr:from>
    <xdr:ext cx="304800" cy="304800"/>
    <xdr:sp macro="" textlink="">
      <xdr:nvSpPr>
        <xdr:cNvPr id="8" name="AutoShape 2" descr="Image result for 615 w 7th st austin tx">
          <a:extLst>
            <a:ext uri="{FF2B5EF4-FFF2-40B4-BE49-F238E27FC236}">
              <a16:creationId xmlns:a16="http://schemas.microsoft.com/office/drawing/2014/main" id="{DC04AF8A-B923-403B-9BAB-F6544F9A2130}"/>
            </a:ext>
          </a:extLst>
        </xdr:cNvPr>
        <xdr:cNvSpPr>
          <a:spLocks noChangeAspect="1" noChangeArrowheads="1"/>
        </xdr:cNvSpPr>
      </xdr:nvSpPr>
      <xdr:spPr bwMode="auto">
        <a:xfrm>
          <a:off x="224118" y="153744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99</xdr:row>
      <xdr:rowOff>0</xdr:rowOff>
    </xdr:from>
    <xdr:ext cx="304800" cy="304800"/>
    <xdr:sp macro="" textlink="">
      <xdr:nvSpPr>
        <xdr:cNvPr id="9" name="AutoShape 2" descr="Image result for 615 w 7th st austin tx">
          <a:extLst>
            <a:ext uri="{FF2B5EF4-FFF2-40B4-BE49-F238E27FC236}">
              <a16:creationId xmlns:a16="http://schemas.microsoft.com/office/drawing/2014/main" id="{E5FA69B1-4CF8-42E8-8A74-BD125331910F}"/>
            </a:ext>
          </a:extLst>
        </xdr:cNvPr>
        <xdr:cNvSpPr>
          <a:spLocks noChangeAspect="1" noChangeArrowheads="1"/>
        </xdr:cNvSpPr>
      </xdr:nvSpPr>
      <xdr:spPr bwMode="auto">
        <a:xfrm>
          <a:off x="224118" y="153744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6</xdr:col>
      <xdr:colOff>896470</xdr:colOff>
      <xdr:row>100</xdr:row>
      <xdr:rowOff>156882</xdr:rowOff>
    </xdr:from>
    <xdr:to>
      <xdr:col>17</xdr:col>
      <xdr:colOff>840440</xdr:colOff>
      <xdr:row>118</xdr:row>
      <xdr:rowOff>11205</xdr:rowOff>
    </xdr:to>
    <xdr:graphicFrame macro="">
      <xdr:nvGraphicFramePr>
        <xdr:cNvPr id="3" name="Chart 2">
          <a:extLst>
            <a:ext uri="{FF2B5EF4-FFF2-40B4-BE49-F238E27FC236}">
              <a16:creationId xmlns:a16="http://schemas.microsoft.com/office/drawing/2014/main" id="{29C63E61-60D9-454D-9823-4B4AD9DFE4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95248</xdr:colOff>
      <xdr:row>100</xdr:row>
      <xdr:rowOff>179293</xdr:rowOff>
    </xdr:from>
    <xdr:to>
      <xdr:col>6</xdr:col>
      <xdr:colOff>448234</xdr:colOff>
      <xdr:row>117</xdr:row>
      <xdr:rowOff>183775</xdr:rowOff>
    </xdr:to>
    <xdr:graphicFrame macro="">
      <xdr:nvGraphicFramePr>
        <xdr:cNvPr id="10" name="Chart 9">
          <a:extLst>
            <a:ext uri="{FF2B5EF4-FFF2-40B4-BE49-F238E27FC236}">
              <a16:creationId xmlns:a16="http://schemas.microsoft.com/office/drawing/2014/main" id="{ABC77872-DCBC-4DB7-B3C0-37CF8454C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11</xdr:col>
      <xdr:colOff>19157</xdr:colOff>
      <xdr:row>1</xdr:row>
      <xdr:rowOff>228600</xdr:rowOff>
    </xdr:to>
    <xdr:pic>
      <xdr:nvPicPr>
        <xdr:cNvPr id="3" name="webImgShrinked" descr="Picture">
          <a:hlinkClick xmlns:r="http://schemas.openxmlformats.org/officeDocument/2006/relationships" r:id="rId1"/>
          <a:extLst>
            <a:ext uri="{FF2B5EF4-FFF2-40B4-BE49-F238E27FC236}">
              <a16:creationId xmlns:a16="http://schemas.microsoft.com/office/drawing/2014/main" id="{72ABCD15-D03C-447F-90CB-D130A728BA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7200" y="0"/>
          <a:ext cx="143838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Copy%20of%20NP%20Single%20Site%20Calc_V8unlockforAust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1. Site Info"/>
      <sheetName val="2. Indoor Demand"/>
      <sheetName val="3. Outdoor Demand"/>
      <sheetName val="4. Indoor Supply"/>
      <sheetName val="5. Outdoor Supply"/>
      <sheetName val="6. Project Definition"/>
      <sheetName val="7. Project Summary"/>
      <sheetName val="Version Notes"/>
      <sheetName val="Total Water Demand"/>
      <sheetName val="Review Guide"/>
      <sheetName val="Rvw_Site"/>
      <sheetName val="Rvw_Fixt"/>
      <sheetName val="Rvw_Cool"/>
      <sheetName val="Calc_Fixt"/>
      <sheetName val="Calc_Irr"/>
      <sheetName val="Calc_RWH_Int"/>
      <sheetName val="Calc_RWH_Sep"/>
      <sheetName val="Calc_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ustintexas.gov/sites/default/files/files/Water/Conservation/commercialrestaurantweb.pdf" TargetMode="External"/><Relationship Id="rId1" Type="http://schemas.openxmlformats.org/officeDocument/2006/relationships/hyperlink" Target="http://pacinst.org/wp-content/uploads/2013/02/appendix_e3.pdf%6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1:M65"/>
  <sheetViews>
    <sheetView tabSelected="1" zoomScaleNormal="100" workbookViewId="0"/>
  </sheetViews>
  <sheetFormatPr defaultColWidth="9.1796875" defaultRowHeight="14.5" x14ac:dyDescent="0.35"/>
  <cols>
    <col min="1" max="2" width="4.81640625" style="29" customWidth="1"/>
    <col min="3" max="3" width="25" style="29" customWidth="1"/>
    <col min="4" max="4" width="17.1796875" style="29" customWidth="1"/>
    <col min="5" max="5" width="4.26953125" style="29" customWidth="1"/>
    <col min="6" max="8" width="21" style="29" customWidth="1"/>
    <col min="9" max="9" width="26.7265625" style="29" customWidth="1"/>
    <col min="10" max="10" width="16" style="29" customWidth="1"/>
    <col min="11" max="11" width="16.7265625" style="29" customWidth="1"/>
    <col min="12" max="12" width="29.453125" style="29" customWidth="1"/>
    <col min="13" max="13" width="9" style="29" customWidth="1"/>
    <col min="14" max="16384" width="9.1796875" style="29"/>
  </cols>
  <sheetData>
    <row r="1" spans="2:13" s="2" customFormat="1" ht="29.25" customHeight="1" x14ac:dyDescent="0.5">
      <c r="B1" s="300" t="s">
        <v>106</v>
      </c>
      <c r="C1" s="300"/>
      <c r="D1" s="301"/>
      <c r="E1" s="301"/>
      <c r="F1" s="301"/>
      <c r="G1" s="301"/>
      <c r="H1" s="301"/>
      <c r="I1" s="301"/>
      <c r="J1" s="301"/>
      <c r="K1" s="301"/>
      <c r="L1" s="301"/>
      <c r="M1" s="347"/>
    </row>
    <row r="2" spans="2:13" s="2" customFormat="1" ht="20.149999999999999" customHeight="1" x14ac:dyDescent="0.45">
      <c r="B2" s="337" t="s">
        <v>357</v>
      </c>
      <c r="C2" s="13"/>
      <c r="D2" s="28"/>
      <c r="E2" s="28"/>
      <c r="F2" s="28"/>
      <c r="G2" s="28"/>
      <c r="H2" s="28"/>
      <c r="I2" s="28"/>
      <c r="J2" s="28"/>
      <c r="K2" s="28"/>
      <c r="L2" s="28"/>
      <c r="M2" s="28"/>
    </row>
    <row r="3" spans="2:13" x14ac:dyDescent="0.35">
      <c r="B3" s="26"/>
      <c r="C3" s="26"/>
      <c r="D3" s="26"/>
      <c r="E3" s="26"/>
      <c r="F3" s="26"/>
      <c r="G3" s="26"/>
      <c r="H3" s="26"/>
      <c r="I3" s="26"/>
      <c r="J3" s="26"/>
      <c r="K3" s="26"/>
      <c r="L3" s="26"/>
      <c r="M3" s="26"/>
    </row>
    <row r="4" spans="2:13" x14ac:dyDescent="0.35">
      <c r="B4" s="26"/>
      <c r="C4" s="46" t="s">
        <v>776</v>
      </c>
      <c r="D4" s="45">
        <v>44200</v>
      </c>
      <c r="E4" s="26"/>
      <c r="F4" s="26"/>
      <c r="G4" s="26"/>
      <c r="H4" s="26"/>
      <c r="I4" s="26"/>
      <c r="J4" s="26"/>
      <c r="K4" s="26"/>
      <c r="L4" s="26"/>
      <c r="M4" s="26"/>
    </row>
    <row r="5" spans="2:13" x14ac:dyDescent="0.35">
      <c r="B5" s="26"/>
      <c r="C5" s="26"/>
      <c r="D5" s="26"/>
      <c r="E5" s="26"/>
      <c r="F5" s="26"/>
      <c r="G5" s="26"/>
      <c r="H5" s="26"/>
      <c r="I5" s="26"/>
      <c r="J5" s="26"/>
      <c r="K5" s="26"/>
      <c r="L5" s="26"/>
      <c r="M5" s="26"/>
    </row>
    <row r="6" spans="2:13" ht="20.149999999999999" customHeight="1" x14ac:dyDescent="0.45">
      <c r="B6" s="346" t="s">
        <v>358</v>
      </c>
      <c r="C6" s="48"/>
      <c r="D6" s="44"/>
      <c r="E6" s="44"/>
      <c r="F6" s="44"/>
      <c r="G6" s="44"/>
      <c r="H6" s="44"/>
      <c r="I6" s="44"/>
      <c r="J6" s="44"/>
      <c r="K6" s="44"/>
      <c r="L6" s="44"/>
      <c r="M6" s="44"/>
    </row>
    <row r="7" spans="2:13" x14ac:dyDescent="0.35">
      <c r="B7" s="26"/>
      <c r="C7" s="26"/>
      <c r="D7" s="26"/>
      <c r="E7" s="26"/>
      <c r="F7" s="26"/>
      <c r="G7" s="26"/>
      <c r="H7" s="26"/>
      <c r="I7" s="26"/>
      <c r="J7" s="26"/>
      <c r="K7" s="26"/>
      <c r="L7" s="26"/>
      <c r="M7" s="26"/>
    </row>
    <row r="8" spans="2:13" x14ac:dyDescent="0.35">
      <c r="B8" s="26"/>
      <c r="C8" s="49" t="s">
        <v>116</v>
      </c>
      <c r="D8" s="26"/>
      <c r="E8" s="26"/>
      <c r="F8" s="26"/>
      <c r="G8" s="26"/>
      <c r="H8" s="26"/>
      <c r="I8" s="26"/>
      <c r="J8" s="26"/>
      <c r="K8" s="26"/>
      <c r="L8" s="26"/>
      <c r="M8" s="26"/>
    </row>
    <row r="9" spans="2:13" ht="15" customHeight="1" x14ac:dyDescent="0.35">
      <c r="B9" s="26"/>
      <c r="C9" s="881" t="s">
        <v>117</v>
      </c>
      <c r="D9" s="881"/>
      <c r="E9" s="881"/>
      <c r="F9" s="881"/>
      <c r="G9" s="881"/>
      <c r="H9" s="26"/>
      <c r="I9" s="26"/>
      <c r="J9" s="26"/>
      <c r="K9" s="26"/>
      <c r="L9" s="26"/>
      <c r="M9" s="26"/>
    </row>
    <row r="10" spans="2:13" x14ac:dyDescent="0.35">
      <c r="B10" s="26"/>
      <c r="C10" s="881"/>
      <c r="D10" s="881"/>
      <c r="E10" s="881"/>
      <c r="F10" s="881"/>
      <c r="G10" s="881"/>
      <c r="H10" s="26"/>
      <c r="I10" s="26"/>
      <c r="J10" s="26"/>
      <c r="K10" s="26"/>
      <c r="L10" s="26"/>
      <c r="M10" s="26"/>
    </row>
    <row r="11" spans="2:13" x14ac:dyDescent="0.35">
      <c r="B11" s="26"/>
      <c r="C11" s="881"/>
      <c r="D11" s="881"/>
      <c r="E11" s="881"/>
      <c r="F11" s="881"/>
      <c r="G11" s="881"/>
      <c r="H11" s="26"/>
      <c r="I11" s="26"/>
      <c r="J11" s="26"/>
      <c r="K11" s="883"/>
      <c r="L11" s="26"/>
      <c r="M11" s="26"/>
    </row>
    <row r="12" spans="2:13" ht="15" customHeight="1" x14ac:dyDescent="0.35">
      <c r="B12" s="26"/>
      <c r="C12" s="881"/>
      <c r="D12" s="881"/>
      <c r="E12" s="881"/>
      <c r="F12" s="881"/>
      <c r="G12" s="881"/>
      <c r="H12" s="26"/>
      <c r="I12" s="26"/>
      <c r="J12" s="26"/>
      <c r="K12" s="883"/>
      <c r="L12" s="26"/>
      <c r="M12" s="26"/>
    </row>
    <row r="13" spans="2:13" x14ac:dyDescent="0.35">
      <c r="B13" s="26"/>
      <c r="C13" s="881"/>
      <c r="D13" s="881"/>
      <c r="E13" s="881"/>
      <c r="F13" s="881"/>
      <c r="G13" s="881"/>
      <c r="H13" s="26"/>
      <c r="I13" s="26"/>
      <c r="J13" s="26"/>
      <c r="K13" s="883"/>
      <c r="L13" s="26"/>
      <c r="M13" s="26"/>
    </row>
    <row r="14" spans="2:13" x14ac:dyDescent="0.35">
      <c r="B14" s="26"/>
      <c r="C14" s="49" t="s">
        <v>129</v>
      </c>
      <c r="D14" s="26"/>
      <c r="E14" s="26"/>
      <c r="F14" s="26"/>
      <c r="G14" s="26"/>
      <c r="H14" s="26"/>
      <c r="I14" s="26"/>
      <c r="J14" s="26"/>
      <c r="K14" s="883"/>
      <c r="L14" s="26"/>
      <c r="M14" s="26"/>
    </row>
    <row r="15" spans="2:13" ht="18.75" customHeight="1" x14ac:dyDescent="0.35">
      <c r="B15" s="26"/>
      <c r="C15" s="882" t="s">
        <v>118</v>
      </c>
      <c r="D15" s="882"/>
      <c r="E15" s="882"/>
      <c r="F15" s="882"/>
      <c r="G15" s="882"/>
      <c r="H15" s="882"/>
      <c r="I15" s="882"/>
      <c r="J15" s="26"/>
      <c r="K15" s="26"/>
      <c r="L15" s="26"/>
      <c r="M15" s="26"/>
    </row>
    <row r="16" spans="2:13" ht="18.75" customHeight="1" x14ac:dyDescent="0.35">
      <c r="B16" s="26"/>
      <c r="C16" s="882"/>
      <c r="D16" s="882"/>
      <c r="E16" s="882"/>
      <c r="F16" s="882"/>
      <c r="G16" s="882"/>
      <c r="H16" s="882"/>
      <c r="I16" s="882"/>
      <c r="J16" s="26"/>
      <c r="K16" s="26"/>
      <c r="L16" s="26"/>
      <c r="M16" s="26"/>
    </row>
    <row r="17" spans="2:13" ht="18" customHeight="1" x14ac:dyDescent="0.35">
      <c r="B17" s="26"/>
      <c r="C17" s="882"/>
      <c r="D17" s="882"/>
      <c r="E17" s="882"/>
      <c r="F17" s="882"/>
      <c r="G17" s="882"/>
      <c r="H17" s="882"/>
      <c r="I17" s="882"/>
      <c r="J17" s="26"/>
      <c r="K17" s="26"/>
      <c r="L17" s="26"/>
      <c r="M17" s="26"/>
    </row>
    <row r="18" spans="2:13" ht="19.5" customHeight="1" x14ac:dyDescent="0.35">
      <c r="B18" s="26"/>
      <c r="C18" s="882"/>
      <c r="D18" s="882"/>
      <c r="E18" s="882"/>
      <c r="F18" s="882"/>
      <c r="G18" s="882"/>
      <c r="H18" s="882"/>
      <c r="I18" s="882"/>
      <c r="J18" s="26"/>
      <c r="K18" s="26"/>
      <c r="L18" s="427"/>
      <c r="M18" s="26"/>
    </row>
    <row r="19" spans="2:13" ht="15" customHeight="1" x14ac:dyDescent="0.35">
      <c r="B19" s="26"/>
      <c r="C19" s="888" t="s">
        <v>119</v>
      </c>
      <c r="D19" s="888"/>
      <c r="E19" s="888"/>
      <c r="F19" s="888"/>
      <c r="G19" s="888"/>
      <c r="H19" s="888"/>
      <c r="I19" s="888"/>
      <c r="J19" s="888"/>
      <c r="K19" s="888"/>
      <c r="L19" s="888"/>
      <c r="M19" s="26"/>
    </row>
    <row r="20" spans="2:13" x14ac:dyDescent="0.35">
      <c r="B20" s="26"/>
      <c r="C20" s="54"/>
      <c r="D20" s="54"/>
      <c r="E20" s="54"/>
      <c r="F20" s="54"/>
      <c r="G20" s="54"/>
      <c r="H20" s="54"/>
      <c r="I20" s="54"/>
      <c r="J20" s="54"/>
      <c r="K20" s="54"/>
      <c r="L20" s="54"/>
      <c r="M20" s="26"/>
    </row>
    <row r="21" spans="2:13" x14ac:dyDescent="0.35">
      <c r="B21" s="26"/>
      <c r="C21" s="888" t="s">
        <v>120</v>
      </c>
      <c r="D21" s="889"/>
      <c r="E21" s="889"/>
      <c r="F21" s="889"/>
      <c r="G21" s="889"/>
      <c r="H21" s="889"/>
      <c r="I21" s="889"/>
      <c r="J21" s="889"/>
      <c r="K21" s="889"/>
      <c r="L21" s="889"/>
      <c r="M21" s="26"/>
    </row>
    <row r="22" spans="2:13" ht="15" customHeight="1" x14ac:dyDescent="0.35">
      <c r="B22" s="26"/>
      <c r="C22" s="889"/>
      <c r="D22" s="889"/>
      <c r="E22" s="889"/>
      <c r="F22" s="889"/>
      <c r="G22" s="889"/>
      <c r="H22" s="889"/>
      <c r="I22" s="889"/>
      <c r="J22" s="889"/>
      <c r="K22" s="889"/>
      <c r="L22" s="889"/>
      <c r="M22" s="26"/>
    </row>
    <row r="23" spans="2:13" x14ac:dyDescent="0.35">
      <c r="B23" s="26"/>
      <c r="C23" s="889"/>
      <c r="D23" s="889"/>
      <c r="E23" s="889"/>
      <c r="F23" s="889"/>
      <c r="G23" s="889"/>
      <c r="H23" s="889"/>
      <c r="I23" s="889"/>
      <c r="J23" s="889"/>
      <c r="K23" s="889"/>
      <c r="L23" s="889"/>
      <c r="M23" s="26"/>
    </row>
    <row r="24" spans="2:13" x14ac:dyDescent="0.35">
      <c r="B24" s="26"/>
      <c r="C24" s="889"/>
      <c r="D24" s="889"/>
      <c r="E24" s="889"/>
      <c r="F24" s="889"/>
      <c r="G24" s="889"/>
      <c r="H24" s="889"/>
      <c r="I24" s="889"/>
      <c r="J24" s="889"/>
      <c r="K24" s="889"/>
      <c r="L24" s="889"/>
      <c r="M24" s="26"/>
    </row>
    <row r="25" spans="2:13" ht="20.149999999999999" customHeight="1" x14ac:dyDescent="0.45">
      <c r="B25" s="346" t="s">
        <v>359</v>
      </c>
      <c r="C25" s="348"/>
      <c r="D25" s="50"/>
      <c r="E25" s="50"/>
      <c r="F25" s="50"/>
      <c r="G25" s="50"/>
      <c r="H25" s="50"/>
      <c r="I25" s="50"/>
      <c r="J25" s="50"/>
      <c r="K25" s="50"/>
      <c r="L25" s="50"/>
      <c r="M25" s="44"/>
    </row>
    <row r="26" spans="2:13" x14ac:dyDescent="0.35">
      <c r="B26" s="26"/>
      <c r="C26" s="26"/>
      <c r="D26" s="26"/>
      <c r="E26" s="26"/>
      <c r="F26" s="26"/>
      <c r="G26" s="26"/>
      <c r="H26" s="26"/>
      <c r="I26" s="26"/>
      <c r="J26" s="26"/>
      <c r="K26" s="26"/>
      <c r="L26" s="26"/>
      <c r="M26" s="26"/>
    </row>
    <row r="27" spans="2:13" x14ac:dyDescent="0.35">
      <c r="B27" s="26"/>
      <c r="C27" s="884" t="s">
        <v>487</v>
      </c>
      <c r="D27" s="884"/>
      <c r="E27" s="884"/>
      <c r="F27" s="884"/>
      <c r="G27" s="884"/>
      <c r="H27" s="884"/>
      <c r="I27" s="884"/>
      <c r="J27" s="884"/>
      <c r="K27" s="884"/>
      <c r="L27" s="884"/>
      <c r="M27" s="26"/>
    </row>
    <row r="28" spans="2:13" x14ac:dyDescent="0.35">
      <c r="B28" s="26"/>
      <c r="C28" s="884"/>
      <c r="D28" s="884"/>
      <c r="E28" s="884"/>
      <c r="F28" s="884"/>
      <c r="G28" s="884"/>
      <c r="H28" s="884"/>
      <c r="I28" s="884"/>
      <c r="J28" s="884"/>
      <c r="K28" s="884"/>
      <c r="L28" s="884"/>
      <c r="M28" s="26"/>
    </row>
    <row r="29" spans="2:13" x14ac:dyDescent="0.35">
      <c r="B29" s="26"/>
      <c r="C29" s="884"/>
      <c r="D29" s="884"/>
      <c r="E29" s="884"/>
      <c r="F29" s="884"/>
      <c r="G29" s="884"/>
      <c r="H29" s="884"/>
      <c r="I29" s="884"/>
      <c r="J29" s="884"/>
      <c r="K29" s="884"/>
      <c r="L29" s="884"/>
      <c r="M29" s="26"/>
    </row>
    <row r="30" spans="2:13" x14ac:dyDescent="0.35">
      <c r="B30" s="26"/>
      <c r="C30" s="26"/>
      <c r="D30" s="26"/>
      <c r="E30" s="26"/>
      <c r="F30" s="26"/>
      <c r="G30" s="26"/>
      <c r="H30" s="26"/>
      <c r="I30" s="26"/>
      <c r="J30" s="26"/>
      <c r="K30" s="26"/>
      <c r="L30" s="26"/>
      <c r="M30" s="26"/>
    </row>
    <row r="31" spans="2:13" x14ac:dyDescent="0.35">
      <c r="B31" s="26"/>
      <c r="C31" s="56" t="s">
        <v>488</v>
      </c>
      <c r="D31" s="56"/>
      <c r="E31" s="56"/>
      <c r="F31" s="56"/>
      <c r="G31" s="56"/>
      <c r="H31" s="56"/>
      <c r="I31" s="56"/>
      <c r="J31" s="56"/>
      <c r="K31" s="26"/>
      <c r="L31" s="26"/>
      <c r="M31" s="26"/>
    </row>
    <row r="32" spans="2:13" x14ac:dyDescent="0.35">
      <c r="B32" s="26"/>
      <c r="C32" s="56" t="s">
        <v>502</v>
      </c>
      <c r="D32" s="56"/>
      <c r="E32" s="56"/>
      <c r="F32" s="56"/>
      <c r="G32" s="56"/>
      <c r="H32" s="56"/>
      <c r="I32" s="56"/>
      <c r="J32" s="56"/>
      <c r="K32" s="26"/>
      <c r="L32" s="26"/>
      <c r="M32" s="26"/>
    </row>
    <row r="33" spans="2:13" x14ac:dyDescent="0.35">
      <c r="B33" s="26"/>
      <c r="C33" s="890" t="s">
        <v>752</v>
      </c>
      <c r="D33" s="890"/>
      <c r="E33" s="890"/>
      <c r="F33" s="890"/>
      <c r="G33" s="890"/>
      <c r="H33" s="890"/>
      <c r="I33" s="890"/>
      <c r="J33" s="890"/>
      <c r="K33" s="26"/>
      <c r="L33" s="26"/>
      <c r="M33" s="26"/>
    </row>
    <row r="34" spans="2:13" x14ac:dyDescent="0.35">
      <c r="B34" s="26"/>
      <c r="C34" s="56" t="s">
        <v>489</v>
      </c>
      <c r="D34" s="56"/>
      <c r="E34" s="56"/>
      <c r="F34" s="56"/>
      <c r="G34" s="56"/>
      <c r="H34" s="56"/>
      <c r="I34" s="56"/>
      <c r="J34" s="56"/>
      <c r="K34" s="26"/>
      <c r="L34" s="26"/>
      <c r="M34" s="26"/>
    </row>
    <row r="35" spans="2:13" x14ac:dyDescent="0.35">
      <c r="B35" s="26"/>
      <c r="C35" s="56"/>
      <c r="D35" s="56"/>
      <c r="E35" s="56"/>
      <c r="F35" s="56"/>
      <c r="G35" s="56"/>
      <c r="H35" s="56"/>
      <c r="I35" s="56"/>
      <c r="J35" s="56"/>
      <c r="K35" s="26"/>
      <c r="L35" s="26"/>
      <c r="M35" s="26"/>
    </row>
    <row r="36" spans="2:13" ht="20.149999999999999" customHeight="1" x14ac:dyDescent="0.45">
      <c r="B36" s="346" t="s">
        <v>360</v>
      </c>
      <c r="C36" s="44"/>
      <c r="D36" s="44"/>
      <c r="E36" s="44"/>
      <c r="F36" s="44"/>
      <c r="G36" s="44"/>
      <c r="H36" s="44"/>
      <c r="I36" s="44"/>
      <c r="J36" s="44"/>
      <c r="K36" s="44"/>
      <c r="L36" s="44"/>
      <c r="M36" s="44"/>
    </row>
    <row r="37" spans="2:13" x14ac:dyDescent="0.35">
      <c r="B37" s="26"/>
      <c r="C37" s="26"/>
      <c r="D37" s="26"/>
      <c r="E37" s="26"/>
      <c r="F37" s="26"/>
      <c r="G37" s="26"/>
      <c r="H37" s="26"/>
      <c r="I37" s="26"/>
      <c r="J37" s="26"/>
      <c r="K37" s="26"/>
      <c r="L37" s="26"/>
      <c r="M37" s="26"/>
    </row>
    <row r="38" spans="2:13" x14ac:dyDescent="0.35">
      <c r="B38" s="26"/>
      <c r="C38" s="51" t="s">
        <v>491</v>
      </c>
      <c r="D38" s="891" t="s">
        <v>121</v>
      </c>
      <c r="E38" s="892"/>
      <c r="F38" s="892"/>
      <c r="G38" s="893"/>
      <c r="H38" s="894" t="s">
        <v>127</v>
      </c>
      <c r="I38" s="894"/>
      <c r="J38" s="894"/>
      <c r="K38" s="894"/>
      <c r="L38" s="894"/>
      <c r="M38" s="26"/>
    </row>
    <row r="39" spans="2:13" x14ac:dyDescent="0.35">
      <c r="B39" s="26"/>
      <c r="C39" s="52" t="s">
        <v>0</v>
      </c>
      <c r="D39" s="863" t="s">
        <v>122</v>
      </c>
      <c r="E39" s="863"/>
      <c r="F39" s="863"/>
      <c r="G39" s="863"/>
      <c r="H39" s="895" t="s">
        <v>128</v>
      </c>
      <c r="I39" s="895"/>
      <c r="J39" s="895"/>
      <c r="K39" s="895"/>
      <c r="L39" s="895"/>
      <c r="M39" s="26"/>
    </row>
    <row r="40" spans="2:13" x14ac:dyDescent="0.35">
      <c r="B40" s="26"/>
      <c r="C40" s="52" t="s">
        <v>492</v>
      </c>
      <c r="D40" s="863" t="s">
        <v>123</v>
      </c>
      <c r="E40" s="863"/>
      <c r="F40" s="863"/>
      <c r="G40" s="863"/>
      <c r="H40" s="895" t="s">
        <v>499</v>
      </c>
      <c r="I40" s="895"/>
      <c r="J40" s="895"/>
      <c r="K40" s="895"/>
      <c r="L40" s="895"/>
      <c r="M40" s="26"/>
    </row>
    <row r="41" spans="2:13" x14ac:dyDescent="0.35">
      <c r="B41" s="26"/>
      <c r="C41" s="52" t="s">
        <v>493</v>
      </c>
      <c r="D41" s="428" t="s">
        <v>124</v>
      </c>
      <c r="E41" s="428"/>
      <c r="F41" s="428"/>
      <c r="G41" s="428"/>
      <c r="H41" s="885" t="s">
        <v>498</v>
      </c>
      <c r="I41" s="886"/>
      <c r="J41" s="886"/>
      <c r="K41" s="886"/>
      <c r="L41" s="887"/>
      <c r="M41" s="26"/>
    </row>
    <row r="42" spans="2:13" x14ac:dyDescent="0.35">
      <c r="B42" s="26"/>
      <c r="C42" s="52" t="s">
        <v>494</v>
      </c>
      <c r="D42" s="428" t="s">
        <v>125</v>
      </c>
      <c r="E42" s="428"/>
      <c r="F42" s="428"/>
      <c r="G42" s="428"/>
      <c r="H42" s="885" t="s">
        <v>500</v>
      </c>
      <c r="I42" s="886"/>
      <c r="J42" s="886"/>
      <c r="K42" s="886"/>
      <c r="L42" s="887"/>
      <c r="M42" s="26"/>
    </row>
    <row r="43" spans="2:13" x14ac:dyDescent="0.35">
      <c r="B43" s="26"/>
      <c r="C43" s="52" t="s">
        <v>495</v>
      </c>
      <c r="D43" s="885" t="s">
        <v>126</v>
      </c>
      <c r="E43" s="886"/>
      <c r="F43" s="886"/>
      <c r="G43" s="887"/>
      <c r="H43" s="885" t="s">
        <v>753</v>
      </c>
      <c r="I43" s="886"/>
      <c r="J43" s="886"/>
      <c r="K43" s="886"/>
      <c r="L43" s="887"/>
      <c r="M43" s="26"/>
    </row>
    <row r="44" spans="2:13" x14ac:dyDescent="0.35">
      <c r="B44" s="26"/>
      <c r="C44" s="52" t="s">
        <v>239</v>
      </c>
      <c r="D44" s="885" t="s">
        <v>496</v>
      </c>
      <c r="E44" s="886"/>
      <c r="F44" s="886"/>
      <c r="G44" s="887"/>
      <c r="H44" s="885" t="s">
        <v>497</v>
      </c>
      <c r="I44" s="886"/>
      <c r="J44" s="886"/>
      <c r="K44" s="886"/>
      <c r="L44" s="887"/>
      <c r="M44" s="26"/>
    </row>
    <row r="45" spans="2:13" x14ac:dyDescent="0.35">
      <c r="B45" s="26"/>
      <c r="C45" s="52" t="s">
        <v>754</v>
      </c>
      <c r="D45" s="885" t="s">
        <v>755</v>
      </c>
      <c r="E45" s="886"/>
      <c r="F45" s="886"/>
      <c r="G45" s="887"/>
      <c r="H45" s="885" t="s">
        <v>756</v>
      </c>
      <c r="I45" s="886"/>
      <c r="J45" s="886"/>
      <c r="K45" s="886"/>
      <c r="L45" s="887"/>
      <c r="M45" s="26"/>
    </row>
    <row r="46" spans="2:13" x14ac:dyDescent="0.35">
      <c r="B46" s="26"/>
      <c r="C46" s="26"/>
      <c r="D46" s="26"/>
      <c r="E46" s="26"/>
      <c r="F46" s="26"/>
      <c r="G46" s="26"/>
      <c r="H46" s="26"/>
      <c r="I46" s="26"/>
      <c r="J46" s="26"/>
      <c r="K46" s="26"/>
      <c r="L46" s="26"/>
      <c r="M46" s="26"/>
    </row>
    <row r="47" spans="2:13" x14ac:dyDescent="0.35">
      <c r="B47" s="26"/>
      <c r="C47" s="27"/>
      <c r="D47" s="1" t="s">
        <v>107</v>
      </c>
      <c r="E47" s="1"/>
      <c r="F47" s="26"/>
      <c r="G47" s="26"/>
      <c r="H47" s="26"/>
      <c r="I47" s="26"/>
      <c r="J47" s="26"/>
      <c r="K47" s="26"/>
      <c r="L47" s="26"/>
      <c r="M47" s="26"/>
    </row>
    <row r="48" spans="2:13" x14ac:dyDescent="0.35">
      <c r="B48" s="26"/>
      <c r="C48" s="224" t="s">
        <v>108</v>
      </c>
      <c r="D48" s="865" t="s">
        <v>337</v>
      </c>
      <c r="E48" s="866"/>
      <c r="F48" s="866"/>
      <c r="G48" s="867"/>
      <c r="H48" s="53" t="s">
        <v>131</v>
      </c>
      <c r="I48" s="877" t="s">
        <v>130</v>
      </c>
      <c r="J48" s="877"/>
      <c r="K48" s="877"/>
      <c r="L48" s="877"/>
      <c r="M48" s="26"/>
    </row>
    <row r="49" spans="2:13" x14ac:dyDescent="0.35">
      <c r="B49" s="26"/>
      <c r="C49" s="224" t="s">
        <v>229</v>
      </c>
      <c r="D49" s="868" t="s">
        <v>338</v>
      </c>
      <c r="E49" s="869"/>
      <c r="F49" s="869"/>
      <c r="G49" s="870"/>
      <c r="H49" s="26"/>
      <c r="I49" s="877"/>
      <c r="J49" s="877"/>
      <c r="K49" s="877"/>
      <c r="L49" s="877"/>
      <c r="M49" s="26"/>
    </row>
    <row r="50" spans="2:13" x14ac:dyDescent="0.35">
      <c r="B50" s="26"/>
      <c r="C50" s="32" t="s">
        <v>334</v>
      </c>
      <c r="D50" s="871" t="s">
        <v>335</v>
      </c>
      <c r="E50" s="872"/>
      <c r="F50" s="872"/>
      <c r="G50" s="873"/>
      <c r="H50" s="26"/>
      <c r="I50" s="26"/>
      <c r="J50" s="26"/>
      <c r="K50" s="26"/>
      <c r="L50" s="26"/>
      <c r="M50" s="26"/>
    </row>
    <row r="51" spans="2:13" x14ac:dyDescent="0.35">
      <c r="B51" s="26"/>
      <c r="C51" s="224" t="s">
        <v>109</v>
      </c>
      <c r="D51" s="874" t="s">
        <v>336</v>
      </c>
      <c r="E51" s="875"/>
      <c r="F51" s="875"/>
      <c r="G51" s="876"/>
      <c r="H51" s="26"/>
      <c r="I51" s="26"/>
      <c r="J51" s="26"/>
      <c r="K51" s="26"/>
      <c r="L51" s="26"/>
      <c r="M51" s="26"/>
    </row>
    <row r="52" spans="2:13" x14ac:dyDescent="0.35">
      <c r="B52" s="26"/>
      <c r="C52" s="224" t="s">
        <v>228</v>
      </c>
      <c r="D52" s="878" t="s">
        <v>490</v>
      </c>
      <c r="E52" s="879"/>
      <c r="F52" s="879"/>
      <c r="G52" s="880"/>
      <c r="H52" s="26"/>
      <c r="I52" s="26"/>
      <c r="J52" s="26"/>
      <c r="K52" s="26"/>
      <c r="L52" s="26"/>
      <c r="M52" s="26"/>
    </row>
    <row r="53" spans="2:13" x14ac:dyDescent="0.35">
      <c r="B53" s="26"/>
      <c r="C53" s="26"/>
      <c r="D53" s="26"/>
      <c r="E53" s="26"/>
      <c r="F53" s="26"/>
      <c r="G53" s="26"/>
      <c r="H53" s="26"/>
      <c r="I53" s="26"/>
      <c r="J53" s="26"/>
      <c r="K53" s="26"/>
      <c r="L53" s="26"/>
      <c r="M53" s="26"/>
    </row>
    <row r="54" spans="2:13" ht="20.149999999999999" customHeight="1" x14ac:dyDescent="0.45">
      <c r="B54" s="346" t="s">
        <v>361</v>
      </c>
      <c r="C54" s="47"/>
      <c r="D54" s="47"/>
      <c r="E54" s="47"/>
      <c r="F54" s="47"/>
      <c r="G54" s="47"/>
      <c r="H54" s="47"/>
      <c r="I54" s="47"/>
      <c r="J54" s="47"/>
      <c r="K54" s="47"/>
      <c r="L54" s="47"/>
      <c r="M54" s="47"/>
    </row>
    <row r="55" spans="2:13" x14ac:dyDescent="0.35">
      <c r="B55" s="26"/>
      <c r="C55" s="26"/>
      <c r="D55" s="26"/>
      <c r="E55" s="26"/>
      <c r="F55" s="26"/>
      <c r="G55" s="26"/>
      <c r="H55" s="26"/>
      <c r="I55" s="26"/>
      <c r="J55" s="26"/>
      <c r="K55" s="26"/>
      <c r="L55" s="26"/>
      <c r="M55" s="26"/>
    </row>
    <row r="56" spans="2:13" ht="15.75" customHeight="1" x14ac:dyDescent="0.35">
      <c r="B56" s="26"/>
      <c r="C56" s="864" t="s">
        <v>133</v>
      </c>
      <c r="D56" s="864"/>
      <c r="E56" s="864"/>
      <c r="F56" s="864"/>
      <c r="G56" s="864"/>
      <c r="H56" s="864"/>
      <c r="I56" s="864"/>
      <c r="J56" s="864"/>
      <c r="K56" s="864"/>
      <c r="L56" s="864"/>
      <c r="M56" s="57"/>
    </row>
    <row r="57" spans="2:13" ht="15.5" x14ac:dyDescent="0.35">
      <c r="B57" s="26"/>
      <c r="C57" s="864"/>
      <c r="D57" s="864"/>
      <c r="E57" s="864"/>
      <c r="F57" s="864"/>
      <c r="G57" s="864"/>
      <c r="H57" s="864"/>
      <c r="I57" s="864"/>
      <c r="J57" s="864"/>
      <c r="K57" s="864"/>
      <c r="L57" s="864"/>
      <c r="M57" s="57"/>
    </row>
    <row r="58" spans="2:13" ht="15.5" x14ac:dyDescent="0.35">
      <c r="B58" s="26"/>
      <c r="C58" s="57"/>
      <c r="D58" s="57"/>
      <c r="E58" s="57"/>
      <c r="F58" s="57"/>
      <c r="G58" s="57"/>
      <c r="H58" s="57"/>
      <c r="I58" s="57"/>
      <c r="J58" s="57"/>
      <c r="K58" s="57"/>
      <c r="L58" s="57"/>
      <c r="M58" s="57"/>
    </row>
    <row r="59" spans="2:13" ht="15.5" x14ac:dyDescent="0.35">
      <c r="B59" s="26"/>
      <c r="C59" s="57" t="s">
        <v>132</v>
      </c>
      <c r="D59" s="57"/>
      <c r="E59" s="57"/>
      <c r="F59" s="57"/>
      <c r="G59" s="57"/>
      <c r="H59" s="57"/>
      <c r="I59" s="57"/>
      <c r="J59" s="57"/>
      <c r="K59" s="57"/>
      <c r="L59" s="57"/>
      <c r="M59" s="57"/>
    </row>
    <row r="60" spans="2:13" ht="15.5" x14ac:dyDescent="0.35">
      <c r="B60" s="26"/>
      <c r="C60" s="57"/>
      <c r="D60" s="57"/>
      <c r="E60" s="57"/>
      <c r="F60" s="57"/>
      <c r="G60" s="57"/>
      <c r="H60" s="57"/>
      <c r="I60" s="57"/>
      <c r="J60" s="57"/>
      <c r="K60" s="57"/>
      <c r="L60" s="57"/>
      <c r="M60" s="57"/>
    </row>
    <row r="61" spans="2:13" x14ac:dyDescent="0.35">
      <c r="B61" s="26"/>
      <c r="C61" s="864" t="s">
        <v>134</v>
      </c>
      <c r="D61" s="864"/>
      <c r="E61" s="864"/>
      <c r="F61" s="864"/>
      <c r="G61" s="864"/>
      <c r="H61" s="864"/>
      <c r="I61" s="864"/>
      <c r="J61" s="864"/>
      <c r="K61" s="864"/>
      <c r="L61" s="864"/>
      <c r="M61" s="864"/>
    </row>
    <row r="62" spans="2:13" x14ac:dyDescent="0.35">
      <c r="B62" s="26"/>
      <c r="C62" s="864"/>
      <c r="D62" s="864"/>
      <c r="E62" s="864"/>
      <c r="F62" s="864"/>
      <c r="G62" s="864"/>
      <c r="H62" s="864"/>
      <c r="I62" s="864"/>
      <c r="J62" s="864"/>
      <c r="K62" s="864"/>
      <c r="L62" s="864"/>
      <c r="M62" s="864"/>
    </row>
    <row r="63" spans="2:13" ht="15.5" x14ac:dyDescent="0.35">
      <c r="B63" s="26"/>
      <c r="C63" s="147"/>
      <c r="D63" s="147"/>
      <c r="E63" s="147"/>
      <c r="F63" s="147"/>
      <c r="G63" s="147"/>
      <c r="H63" s="147"/>
      <c r="I63" s="147"/>
      <c r="J63" s="147"/>
      <c r="K63" s="147"/>
      <c r="L63" s="147"/>
      <c r="M63" s="147"/>
    </row>
    <row r="64" spans="2:13" x14ac:dyDescent="0.35">
      <c r="B64" s="26"/>
      <c r="C64" s="26"/>
      <c r="D64" s="26"/>
      <c r="E64" s="26"/>
      <c r="F64" s="26"/>
      <c r="G64" s="26"/>
      <c r="H64" s="26"/>
      <c r="I64" s="26"/>
      <c r="J64" s="26"/>
      <c r="K64" s="26"/>
      <c r="L64" s="26"/>
      <c r="M64" s="26"/>
    </row>
    <row r="65" spans="2:13" ht="21" x14ac:dyDescent="0.5">
      <c r="B65" s="300" t="s">
        <v>486</v>
      </c>
      <c r="C65" s="300"/>
      <c r="D65" s="300"/>
      <c r="E65" s="300"/>
      <c r="F65" s="300"/>
      <c r="G65" s="300"/>
      <c r="H65" s="300"/>
      <c r="I65" s="300"/>
      <c r="J65" s="300"/>
      <c r="K65" s="300"/>
      <c r="L65" s="300"/>
      <c r="M65" s="300"/>
    </row>
  </sheetData>
  <sheetProtection algorithmName="SHA-512" hashValue="hlxt5Er93TaPUNc1xyV7svX2HQXMZ/pooK/9pIQXKcWWRe0kUNMKi4kPXu4txmn1q1iQKa6yRLTVSK7U06Nt8w==" saltValue="8iEtfcXC6BCvdu5H5D553Q==" spinCount="100000" sheet="1" objects="1" scenarios="1"/>
  <mergeCells count="30">
    <mergeCell ref="C33:J33"/>
    <mergeCell ref="D43:G43"/>
    <mergeCell ref="D44:G44"/>
    <mergeCell ref="D38:G38"/>
    <mergeCell ref="H38:L38"/>
    <mergeCell ref="H39:L39"/>
    <mergeCell ref="H40:L40"/>
    <mergeCell ref="H41:L41"/>
    <mergeCell ref="H42:L42"/>
    <mergeCell ref="H43:L43"/>
    <mergeCell ref="H44:L44"/>
    <mergeCell ref="D40:G40"/>
    <mergeCell ref="C9:G13"/>
    <mergeCell ref="C15:I18"/>
    <mergeCell ref="K13:K14"/>
    <mergeCell ref="K11:K12"/>
    <mergeCell ref="C27:L29"/>
    <mergeCell ref="C19:L19"/>
    <mergeCell ref="C21:L24"/>
    <mergeCell ref="D39:G39"/>
    <mergeCell ref="C61:M62"/>
    <mergeCell ref="C56:L57"/>
    <mergeCell ref="D48:G48"/>
    <mergeCell ref="D49:G49"/>
    <mergeCell ref="D50:G50"/>
    <mergeCell ref="D51:G51"/>
    <mergeCell ref="I48:L49"/>
    <mergeCell ref="D52:G52"/>
    <mergeCell ref="D45:G45"/>
    <mergeCell ref="H45:L4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B413-1F25-4437-AC25-95BABAC2B45C}">
  <dimension ref="A1:AV7318"/>
  <sheetViews>
    <sheetView workbookViewId="0">
      <selection activeCell="L11" sqref="L11"/>
    </sheetView>
  </sheetViews>
  <sheetFormatPr defaultRowHeight="14.5" x14ac:dyDescent="0.35"/>
  <cols>
    <col min="1" max="1" width="17.453125" customWidth="1"/>
    <col min="2" max="2" width="10" customWidth="1"/>
    <col min="3" max="3" width="10" style="149" customWidth="1"/>
    <col min="6" max="12" width="9.1796875" style="149"/>
    <col min="13" max="14" width="10.54296875" customWidth="1"/>
    <col min="15" max="15" width="10.54296875" style="149" customWidth="1"/>
    <col min="16" max="19" width="10.54296875" customWidth="1"/>
    <col min="23" max="34" width="9.1796875" style="149"/>
    <col min="38" max="38" width="10.1796875" bestFit="1" customWidth="1"/>
    <col min="39" max="39" width="10.7265625" customWidth="1"/>
  </cols>
  <sheetData>
    <row r="1" spans="1:48" ht="16" thickBot="1" x14ac:dyDescent="0.4">
      <c r="A1" s="562" t="s">
        <v>664</v>
      </c>
      <c r="B1" s="563"/>
      <c r="C1" s="558"/>
      <c r="E1" s="682"/>
      <c r="F1"/>
      <c r="J1" s="709" t="s">
        <v>665</v>
      </c>
      <c r="K1" s="709"/>
      <c r="M1" s="149"/>
      <c r="O1"/>
      <c r="P1" s="149"/>
      <c r="Q1" s="709" t="s">
        <v>666</v>
      </c>
      <c r="R1" s="685"/>
      <c r="S1" s="686"/>
      <c r="U1" s="709" t="s">
        <v>746</v>
      </c>
      <c r="W1"/>
    </row>
    <row r="2" spans="1:48" s="149" customFormat="1" ht="101.5" x14ac:dyDescent="0.35">
      <c r="A2" s="557" t="s">
        <v>613</v>
      </c>
      <c r="B2" s="555" t="s">
        <v>611</v>
      </c>
      <c r="C2" s="555" t="s">
        <v>616</v>
      </c>
      <c r="D2" s="556" t="s">
        <v>618</v>
      </c>
      <c r="E2" s="556" t="s">
        <v>612</v>
      </c>
      <c r="F2" s="556" t="s">
        <v>615</v>
      </c>
      <c r="G2" s="556" t="s">
        <v>619</v>
      </c>
      <c r="H2" s="556" t="s">
        <v>634</v>
      </c>
      <c r="I2" s="691"/>
      <c r="J2" s="554"/>
      <c r="K2" s="554"/>
      <c r="L2" s="556" t="s">
        <v>657</v>
      </c>
      <c r="M2" s="555" t="s">
        <v>616</v>
      </c>
      <c r="N2" s="556" t="s">
        <v>660</v>
      </c>
      <c r="O2" s="708" t="s">
        <v>662</v>
      </c>
      <c r="Q2" s="710" t="s">
        <v>647</v>
      </c>
      <c r="R2" s="710" t="s">
        <v>648</v>
      </c>
      <c r="S2" s="686"/>
      <c r="U2" s="836" t="s">
        <v>21</v>
      </c>
      <c r="V2" s="836" t="s">
        <v>22</v>
      </c>
      <c r="W2" s="836" t="s">
        <v>23</v>
      </c>
      <c r="X2" s="836" t="s">
        <v>24</v>
      </c>
      <c r="Y2" s="836" t="s">
        <v>25</v>
      </c>
      <c r="Z2" s="836" t="s">
        <v>26</v>
      </c>
      <c r="AA2" s="836" t="s">
        <v>27</v>
      </c>
      <c r="AB2" s="836" t="s">
        <v>28</v>
      </c>
      <c r="AC2" s="836" t="s">
        <v>29</v>
      </c>
      <c r="AD2" s="836" t="s">
        <v>30</v>
      </c>
      <c r="AE2" s="836" t="s">
        <v>31</v>
      </c>
      <c r="AF2" s="837" t="s">
        <v>32</v>
      </c>
    </row>
    <row r="3" spans="1:48" s="149" customFormat="1" ht="29" x14ac:dyDescent="0.35">
      <c r="A3" s="676" t="s">
        <v>614</v>
      </c>
      <c r="B3" s="291">
        <f>'Outdoor Supply'!D14</f>
        <v>0</v>
      </c>
      <c r="C3" s="291">
        <f>IF(ISBLANK('Outdoor Supply'!E14),'Outdoor Supply'!D14,'Outdoor Supply'!E14)</f>
        <v>0</v>
      </c>
      <c r="D3" s="291">
        <f>'Outdoor Supply'!F14</f>
        <v>1</v>
      </c>
      <c r="E3" s="683">
        <f>'Outdoor Supply'!G14</f>
        <v>0.85</v>
      </c>
      <c r="F3" s="683">
        <f>IF(ISBLANK('Outdoor Supply'!H14),'Outdoor Supply'!G14,'Outdoor Supply'!H14)</f>
        <v>0.85</v>
      </c>
      <c r="G3" s="291">
        <f>'Outdoor Supply'!I14</f>
        <v>0</v>
      </c>
      <c r="H3" s="291">
        <f>IF(ISBLANK('Outdoor Supply'!J14),'Outdoor Supply'!I14,'Outdoor Supply'!J14)</f>
        <v>0</v>
      </c>
      <c r="I3" s="692"/>
      <c r="J3" s="32"/>
      <c r="K3" s="567" t="s">
        <v>659</v>
      </c>
      <c r="L3" s="714">
        <f>'Outdoor Supply'!D45</f>
        <v>0</v>
      </c>
      <c r="M3" s="291">
        <f>'Outdoor Supply'!H45</f>
        <v>0</v>
      </c>
      <c r="N3" s="291">
        <f>'Outdoor Supply'!I45</f>
        <v>0</v>
      </c>
      <c r="O3" s="715">
        <f>'Outdoor Supply'!K45</f>
        <v>0</v>
      </c>
      <c r="Q3" s="291">
        <f>'Project Definition'!G15</f>
        <v>0</v>
      </c>
      <c r="R3" s="291">
        <f>'Project Definition'!H15</f>
        <v>0</v>
      </c>
      <c r="S3" s="686"/>
      <c r="T3" s="32" t="s">
        <v>743</v>
      </c>
      <c r="U3" s="286">
        <f>'Project Definition'!J30/31</f>
        <v>0</v>
      </c>
      <c r="V3" s="286">
        <f>'Project Definition'!K30/28</f>
        <v>0</v>
      </c>
      <c r="W3" s="286">
        <f>'Project Definition'!L30/31</f>
        <v>0</v>
      </c>
      <c r="X3" s="286">
        <f>'Project Definition'!M30/30</f>
        <v>0</v>
      </c>
      <c r="Y3" s="286">
        <f>'Project Definition'!N30/31</f>
        <v>0</v>
      </c>
      <c r="Z3" s="286">
        <f>'Project Definition'!O30/30</f>
        <v>0</v>
      </c>
      <c r="AA3" s="286">
        <f>'Project Definition'!P30/31</f>
        <v>0</v>
      </c>
      <c r="AB3" s="286">
        <f>'Project Definition'!Q30/31</f>
        <v>0</v>
      </c>
      <c r="AC3" s="286">
        <f>'Project Definition'!R30/30</f>
        <v>0</v>
      </c>
      <c r="AD3" s="286">
        <f>'Project Definition'!S30/31</f>
        <v>0</v>
      </c>
      <c r="AE3" s="286">
        <f>'Project Definition'!T30/30</f>
        <v>0</v>
      </c>
      <c r="AF3" s="286">
        <f>'Project Definition'!U30/31</f>
        <v>0</v>
      </c>
    </row>
    <row r="4" spans="1:48" s="149" customFormat="1" ht="43.5" x14ac:dyDescent="0.35">
      <c r="A4" s="676" t="s">
        <v>617</v>
      </c>
      <c r="B4" s="291">
        <f>'Outdoor Supply'!D18</f>
        <v>0</v>
      </c>
      <c r="C4" s="291">
        <f>IF(ISBLANK('Outdoor Supply'!E18),'Outdoor Supply'!D18,'Outdoor Supply'!E18)</f>
        <v>0</v>
      </c>
      <c r="D4" s="291">
        <f>'Outdoor Supply'!F18</f>
        <v>1</v>
      </c>
      <c r="E4" s="683">
        <f>'Outdoor Supply'!G18</f>
        <v>0.85</v>
      </c>
      <c r="F4" s="683">
        <f>IF(ISBLANK('Outdoor Supply'!H18),'Outdoor Supply'!G18,'Outdoor Supply'!H18)</f>
        <v>0.85</v>
      </c>
      <c r="G4" s="291">
        <f>'Outdoor Supply'!I18</f>
        <v>0</v>
      </c>
      <c r="H4" s="291">
        <f>IF(ISBLANK('Outdoor Supply'!J18),'Outdoor Supply'!I18,'Outdoor Supply'!J18)</f>
        <v>0</v>
      </c>
      <c r="I4" s="692"/>
      <c r="J4" s="32"/>
      <c r="K4" s="567" t="s">
        <v>658</v>
      </c>
      <c r="L4" s="714">
        <f>'Outdoor Supply'!D46</f>
        <v>0</v>
      </c>
      <c r="M4" s="291">
        <f>'Outdoor Supply'!H46</f>
        <v>0</v>
      </c>
      <c r="N4" s="291">
        <f>'Outdoor Supply'!I46</f>
        <v>0</v>
      </c>
      <c r="P4" s="682"/>
      <c r="Q4" s="685"/>
      <c r="R4" s="685"/>
      <c r="S4" s="686"/>
      <c r="T4" s="32" t="s">
        <v>744</v>
      </c>
      <c r="U4" s="286">
        <f>'Project Definition'!J32/31</f>
        <v>0</v>
      </c>
      <c r="V4" s="286">
        <f>'Project Definition'!K32/28</f>
        <v>0</v>
      </c>
      <c r="W4" s="286">
        <f>'Project Definition'!L32/31</f>
        <v>0</v>
      </c>
      <c r="X4" s="286">
        <f>'Project Definition'!M32/30</f>
        <v>0</v>
      </c>
      <c r="Y4" s="286">
        <f>'Project Definition'!N32/31</f>
        <v>0</v>
      </c>
      <c r="Z4" s="286">
        <f>'Project Definition'!O32/30</f>
        <v>0</v>
      </c>
      <c r="AA4" s="286">
        <f>'Project Definition'!P32/31</f>
        <v>0</v>
      </c>
      <c r="AB4" s="286">
        <f>'Project Definition'!Q32/31</f>
        <v>0</v>
      </c>
      <c r="AC4" s="286">
        <f>'Project Definition'!R32/30</f>
        <v>0</v>
      </c>
      <c r="AD4" s="286">
        <f>'Project Definition'!S32/31</f>
        <v>0</v>
      </c>
      <c r="AE4" s="286">
        <f>'Project Definition'!T32/30</f>
        <v>0</v>
      </c>
      <c r="AF4" s="286">
        <f>'Project Definition'!U32/31</f>
        <v>0</v>
      </c>
    </row>
    <row r="5" spans="1:48" s="149" customFormat="1" ht="15.5" x14ac:dyDescent="0.35">
      <c r="A5" s="562"/>
      <c r="B5" s="563"/>
      <c r="C5" s="558"/>
      <c r="E5" s="682"/>
      <c r="J5" s="32"/>
      <c r="K5" s="567" t="s">
        <v>607</v>
      </c>
      <c r="L5" s="714">
        <f>'Outdoor Supply'!D47</f>
        <v>0</v>
      </c>
      <c r="P5" s="682"/>
      <c r="Q5" s="685"/>
      <c r="R5" s="685"/>
      <c r="S5" s="686"/>
      <c r="T5" s="32" t="s">
        <v>745</v>
      </c>
      <c r="U5" s="291">
        <f>'Project Definition'!J34/31</f>
        <v>0</v>
      </c>
      <c r="V5" s="291">
        <f>'Project Definition'!K34/28</f>
        <v>0</v>
      </c>
      <c r="W5" s="291">
        <f>'Project Definition'!L34/31</f>
        <v>0</v>
      </c>
      <c r="X5" s="291">
        <f>'Project Definition'!M34/30</f>
        <v>0</v>
      </c>
      <c r="Y5" s="291">
        <f>'Project Definition'!N34/31</f>
        <v>0</v>
      </c>
      <c r="Z5" s="291">
        <f>'Project Definition'!O34/30</f>
        <v>0</v>
      </c>
      <c r="AA5" s="291">
        <f>'Project Definition'!P34/31</f>
        <v>0</v>
      </c>
      <c r="AB5" s="291">
        <f>'Project Definition'!Q34/31</f>
        <v>0</v>
      </c>
      <c r="AC5" s="291">
        <f>'Project Definition'!R34/30</f>
        <v>0</v>
      </c>
      <c r="AD5" s="291">
        <f>'Project Definition'!S34/31</f>
        <v>0</v>
      </c>
      <c r="AE5" s="291">
        <f>'Project Definition'!T34/30</f>
        <v>0</v>
      </c>
      <c r="AF5" s="291">
        <f>'Project Definition'!U34/31</f>
        <v>0</v>
      </c>
    </row>
    <row r="6" spans="1:48" ht="15.5" x14ac:dyDescent="0.35">
      <c r="A6" s="690"/>
      <c r="B6" s="688"/>
      <c r="C6" s="558"/>
      <c r="F6"/>
      <c r="M6" s="149"/>
      <c r="O6"/>
      <c r="P6" s="682"/>
      <c r="Q6" s="685"/>
      <c r="R6" s="685"/>
      <c r="S6" s="686"/>
      <c r="T6" s="32" t="s">
        <v>67</v>
      </c>
      <c r="U6" s="291">
        <f>'Project Definition'!J35/31</f>
        <v>0</v>
      </c>
      <c r="V6" s="291">
        <f>'Project Definition'!K35/28</f>
        <v>0</v>
      </c>
      <c r="W6" s="291">
        <f>'Project Definition'!L35/31</f>
        <v>0</v>
      </c>
      <c r="X6" s="291">
        <f>'Project Definition'!M35/30</f>
        <v>0</v>
      </c>
      <c r="Y6" s="291">
        <f>'Project Definition'!N35/31</f>
        <v>0</v>
      </c>
      <c r="Z6" s="291">
        <f>'Project Definition'!O35/30</f>
        <v>0</v>
      </c>
      <c r="AA6" s="291">
        <f>'Project Definition'!P35/31</f>
        <v>0</v>
      </c>
      <c r="AB6" s="291">
        <f>'Project Definition'!Q35/31</f>
        <v>0</v>
      </c>
      <c r="AC6" s="291">
        <f>'Project Definition'!R35/30</f>
        <v>0</v>
      </c>
      <c r="AD6" s="291">
        <f>'Project Definition'!S35/31</f>
        <v>0</v>
      </c>
      <c r="AE6" s="291">
        <f>'Project Definition'!T35/30</f>
        <v>0</v>
      </c>
      <c r="AF6" s="291">
        <f>'Project Definition'!U35/31</f>
        <v>0</v>
      </c>
    </row>
    <row r="7" spans="1:48" ht="15.5" x14ac:dyDescent="0.35">
      <c r="A7" s="687"/>
      <c r="B7" s="688"/>
      <c r="C7" s="558"/>
      <c r="F7"/>
      <c r="M7" s="149"/>
      <c r="O7"/>
      <c r="P7" s="682"/>
      <c r="Q7" s="685"/>
      <c r="R7" s="685"/>
      <c r="S7" s="686"/>
    </row>
    <row r="8" spans="1:48" ht="16" thickBot="1" x14ac:dyDescent="0.4">
      <c r="A8" s="687"/>
      <c r="B8" s="689"/>
      <c r="C8" s="558"/>
      <c r="F8"/>
      <c r="M8" s="149"/>
      <c r="O8"/>
      <c r="P8" s="149"/>
      <c r="T8" s="1130" t="s">
        <v>673</v>
      </c>
      <c r="U8" s="1131"/>
      <c r="V8" s="1131"/>
      <c r="W8" s="1131"/>
      <c r="X8" s="1131"/>
      <c r="Y8" s="1132"/>
      <c r="Z8" s="1129" t="s">
        <v>670</v>
      </c>
      <c r="AA8" s="1129"/>
      <c r="AB8" s="1129"/>
      <c r="AC8" s="1129"/>
      <c r="AD8" s="1129"/>
      <c r="AE8" s="1129"/>
    </row>
    <row r="9" spans="1:48" ht="15.5" x14ac:dyDescent="0.35">
      <c r="A9" s="1124" t="s">
        <v>646</v>
      </c>
      <c r="B9" s="1124"/>
      <c r="C9" s="1124"/>
      <c r="D9" s="1124"/>
      <c r="E9" s="1125"/>
      <c r="F9" s="1129" t="s">
        <v>667</v>
      </c>
      <c r="G9" s="1129"/>
      <c r="H9" s="1129" t="s">
        <v>668</v>
      </c>
      <c r="I9" s="1129"/>
      <c r="J9" s="1129" t="s">
        <v>669</v>
      </c>
      <c r="K9" s="1129"/>
      <c r="L9" s="1129"/>
      <c r="M9" s="1129"/>
      <c r="N9" s="565" t="s">
        <v>539</v>
      </c>
      <c r="O9" s="565"/>
      <c r="P9" s="565"/>
      <c r="Q9" s="565"/>
      <c r="R9" s="565"/>
      <c r="S9" s="565"/>
      <c r="T9" s="1126" t="s">
        <v>602</v>
      </c>
      <c r="U9" s="1126"/>
      <c r="V9" s="1126"/>
      <c r="W9" s="1127" t="s">
        <v>671</v>
      </c>
      <c r="X9" s="1128"/>
      <c r="Y9" s="1128"/>
      <c r="Z9" s="1126" t="s">
        <v>672</v>
      </c>
      <c r="AA9" s="1126"/>
      <c r="AB9" s="1126"/>
      <c r="AC9" s="1127" t="s">
        <v>671</v>
      </c>
      <c r="AD9" s="1128"/>
      <c r="AE9" s="1128"/>
      <c r="AF9" s="1134" t="s">
        <v>655</v>
      </c>
      <c r="AG9" s="1135"/>
      <c r="AH9" s="1136"/>
      <c r="AJ9" s="681"/>
      <c r="AK9" s="1138" t="s">
        <v>621</v>
      </c>
      <c r="AL9" s="1139"/>
      <c r="AM9" s="1139"/>
      <c r="AN9" s="1139"/>
      <c r="AO9" s="1139"/>
      <c r="AP9" s="1139"/>
      <c r="AQ9" s="1139"/>
      <c r="AR9" s="1139"/>
      <c r="AS9" s="1139"/>
      <c r="AT9" s="1139"/>
      <c r="AU9" s="1140"/>
    </row>
    <row r="10" spans="1:48" ht="63.5" x14ac:dyDescent="0.35">
      <c r="A10" s="667" t="s">
        <v>536</v>
      </c>
      <c r="B10" s="667" t="s">
        <v>633</v>
      </c>
      <c r="C10" s="678" t="s">
        <v>645</v>
      </c>
      <c r="D10" s="667" t="s">
        <v>537</v>
      </c>
      <c r="E10" s="713" t="s">
        <v>538</v>
      </c>
      <c r="F10" s="693" t="s">
        <v>643</v>
      </c>
      <c r="G10" s="694" t="s">
        <v>644</v>
      </c>
      <c r="H10" s="693" t="s">
        <v>643</v>
      </c>
      <c r="I10" s="694" t="s">
        <v>644</v>
      </c>
      <c r="J10" s="693" t="s">
        <v>643</v>
      </c>
      <c r="K10" s="694" t="s">
        <v>644</v>
      </c>
      <c r="L10" s="695" t="s">
        <v>609</v>
      </c>
      <c r="M10" s="666" t="s">
        <v>606</v>
      </c>
      <c r="N10" s="665" t="s">
        <v>540</v>
      </c>
      <c r="O10" s="566" t="s">
        <v>541</v>
      </c>
      <c r="P10" s="566" t="s">
        <v>600</v>
      </c>
      <c r="Q10" s="566" t="s">
        <v>542</v>
      </c>
      <c r="R10" s="566" t="s">
        <v>601</v>
      </c>
      <c r="S10" s="697" t="s">
        <v>543</v>
      </c>
      <c r="T10" s="698" t="s">
        <v>603</v>
      </c>
      <c r="U10" s="664" t="s">
        <v>604</v>
      </c>
      <c r="V10" s="663" t="s">
        <v>605</v>
      </c>
      <c r="W10" s="700" t="s">
        <v>603</v>
      </c>
      <c r="X10" s="664" t="s">
        <v>604</v>
      </c>
      <c r="Y10" s="663" t="s">
        <v>605</v>
      </c>
      <c r="Z10" s="698" t="s">
        <v>603</v>
      </c>
      <c r="AA10" s="664" t="s">
        <v>604</v>
      </c>
      <c r="AB10" s="663" t="s">
        <v>605</v>
      </c>
      <c r="AC10" s="700" t="s">
        <v>603</v>
      </c>
      <c r="AD10" s="664" t="s">
        <v>604</v>
      </c>
      <c r="AE10" s="663" t="s">
        <v>605</v>
      </c>
      <c r="AF10" s="700" t="s">
        <v>603</v>
      </c>
      <c r="AG10" s="664" t="s">
        <v>604</v>
      </c>
      <c r="AH10" s="663" t="s">
        <v>605</v>
      </c>
      <c r="AJ10" s="681"/>
      <c r="AK10" s="1133" t="s">
        <v>20</v>
      </c>
      <c r="AL10" s="1137" t="s">
        <v>651</v>
      </c>
      <c r="AM10" s="1137"/>
      <c r="AN10" s="1137" t="s">
        <v>676</v>
      </c>
      <c r="AO10" s="1137"/>
      <c r="AP10" s="721" t="s">
        <v>679</v>
      </c>
      <c r="AQ10" s="1137" t="s">
        <v>677</v>
      </c>
      <c r="AR10" s="1137"/>
      <c r="AS10" s="1137" t="s">
        <v>678</v>
      </c>
      <c r="AT10" s="1137"/>
      <c r="AU10" s="720" t="s">
        <v>680</v>
      </c>
      <c r="AV10" s="684"/>
    </row>
    <row r="11" spans="1:48" ht="58" x14ac:dyDescent="0.35">
      <c r="A11" s="679">
        <v>37986.5</v>
      </c>
      <c r="B11" s="558" t="s">
        <v>32</v>
      </c>
      <c r="C11" s="558">
        <v>12</v>
      </c>
      <c r="D11" s="559">
        <f t="shared" ref="D11:D74" si="0">WEEKDAY(A11)</f>
        <v>4</v>
      </c>
      <c r="E11" s="560">
        <v>0</v>
      </c>
      <c r="F11" s="699">
        <f>$B$3*$F$3*(E11/12)*7.48</f>
        <v>0</v>
      </c>
      <c r="G11" s="712">
        <f>$B$4*$F$4*(E11/12)*7.48</f>
        <v>0</v>
      </c>
      <c r="H11" s="699">
        <f t="shared" ref="H11:H74" si="1">$C$3*$F$3*(E11/12)*7.48</f>
        <v>0</v>
      </c>
      <c r="I11" s="712">
        <f t="shared" ref="I11:I74" si="2">$C$4*$F$4*(E11/12)*7.48</f>
        <v>0</v>
      </c>
      <c r="J11" s="699">
        <f>IF($L$3="Yes",$M$3*$N$3*(E11/12)*7.48,0)</f>
        <v>0</v>
      </c>
      <c r="K11" s="681">
        <f>IF($L$4="Yes",$M$4*$N$4*(E11/12)*7.48,0)</f>
        <v>0</v>
      </c>
      <c r="L11" s="711">
        <f>IF($L$5="Yes",HLOOKUP(B11,'Outdoor Supply'!$D$32:$P$38,7,FALSE),0)</f>
        <v>0</v>
      </c>
      <c r="M11" s="701">
        <f>SUM(J11:L11)</f>
        <v>0</v>
      </c>
      <c r="N11" s="564">
        <f>HLOOKUP(B11,$U$2:$AF$6,2,FALSE)</f>
        <v>0</v>
      </c>
      <c r="O11" s="564">
        <f>HLOOKUP(B11,$U$2:$AF$6,3,FALSE)</f>
        <v>0</v>
      </c>
      <c r="P11" s="564">
        <f>HLOOKUP(B11,$U$2:$AF$6,4,FALSE)</f>
        <v>0</v>
      </c>
      <c r="Q11" s="564">
        <f>HLOOKUP(B11,$U$2:$AF$6,5,FALSE)</f>
        <v>0</v>
      </c>
      <c r="R11" s="661">
        <f t="shared" ref="R11:R74" si="3">$Q$3</f>
        <v>0</v>
      </c>
      <c r="S11" s="662">
        <f t="shared" ref="S11:S74" si="4">SUM(N11:R11)</f>
        <v>0</v>
      </c>
      <c r="T11" s="699">
        <f t="shared" ref="T11:T74" si="5">IF(V11&lt;0,0,IF(V11&gt;$G$3,$G$3,V11))</f>
        <v>0</v>
      </c>
      <c r="U11" s="681">
        <f>IF(F11+0&gt;S11,S11,F11+0)</f>
        <v>0</v>
      </c>
      <c r="V11" s="701">
        <f>0+F11-S11</f>
        <v>0</v>
      </c>
      <c r="W11" s="662">
        <f>IF(Y11&lt;0,0,IF(Y11&gt;$G$4,$G$4,Y11))</f>
        <v>0</v>
      </c>
      <c r="X11" s="662">
        <f>IF(G11+0&gt;S11,S11,G11+0)</f>
        <v>0</v>
      </c>
      <c r="Y11" s="662">
        <f>0+G11-S11</f>
        <v>0</v>
      </c>
      <c r="Z11" s="699">
        <f>IF(AB11&lt;0,0,IF(AB11&gt;$H$3,$H$3,AB11))</f>
        <v>0</v>
      </c>
      <c r="AA11" s="681">
        <f>IF(H11+0&gt;S11,S11,H11+0)</f>
        <v>0</v>
      </c>
      <c r="AB11" s="701">
        <f>0+H11-S11</f>
        <v>0</v>
      </c>
      <c r="AC11" s="662">
        <f>IF(AE11&lt;0,0,IF(AE11&gt;$H$4,$H$4,AE11))</f>
        <v>0</v>
      </c>
      <c r="AD11" s="662">
        <f>IF(I11+0&gt;S11,S11,I11+0)</f>
        <v>0</v>
      </c>
      <c r="AE11" s="701">
        <f>0+I11-S11</f>
        <v>0</v>
      </c>
      <c r="AF11" s="662">
        <f>IF(AH11&lt;0,0,IF(AH11&gt;$O$3,$O$3,AH11))</f>
        <v>0</v>
      </c>
      <c r="AG11" s="662">
        <f>IF(M11+0&gt;S11,S11,M11+0)</f>
        <v>0</v>
      </c>
      <c r="AH11" s="701">
        <f>0+M11-S11</f>
        <v>0</v>
      </c>
      <c r="AK11" s="1133"/>
      <c r="AL11" s="718" t="s">
        <v>649</v>
      </c>
      <c r="AM11" s="718" t="s">
        <v>650</v>
      </c>
      <c r="AN11" s="718" t="s">
        <v>649</v>
      </c>
      <c r="AO11" s="718" t="s">
        <v>650</v>
      </c>
      <c r="AP11" s="719" t="s">
        <v>674</v>
      </c>
      <c r="AQ11" s="718" t="s">
        <v>653</v>
      </c>
      <c r="AR11" s="718" t="s">
        <v>652</v>
      </c>
      <c r="AS11" s="718" t="s">
        <v>653</v>
      </c>
      <c r="AT11" s="718" t="s">
        <v>652</v>
      </c>
      <c r="AU11" s="719" t="s">
        <v>675</v>
      </c>
    </row>
    <row r="12" spans="1:48" x14ac:dyDescent="0.35">
      <c r="A12" s="680">
        <v>37987</v>
      </c>
      <c r="B12" s="558" t="s">
        <v>21</v>
      </c>
      <c r="C12" s="558">
        <v>1</v>
      </c>
      <c r="D12" s="559">
        <f t="shared" si="0"/>
        <v>5</v>
      </c>
      <c r="E12" s="561">
        <v>0.04</v>
      </c>
      <c r="F12" s="699">
        <f>$B$3*$F$3*(E12/12)*7.48</f>
        <v>0</v>
      </c>
      <c r="G12" s="712">
        <f>$B$4*$F$4*(E12/12)*7.48</f>
        <v>0</v>
      </c>
      <c r="H12" s="699">
        <f t="shared" si="1"/>
        <v>0</v>
      </c>
      <c r="I12" s="712">
        <f t="shared" si="2"/>
        <v>0</v>
      </c>
      <c r="J12" s="699">
        <f t="shared" ref="J12:J75" si="6">IF($L$3="Yes",$M$3*$N$3*(E12/12)*7.48,0)</f>
        <v>0</v>
      </c>
      <c r="K12" s="681">
        <f t="shared" ref="K12:K75" si="7">IF($L$4="Yes",$M$4*$N$4*(E12/12)*7.48,0)</f>
        <v>0</v>
      </c>
      <c r="L12" s="711">
        <f>IF($L$5="Yes",HLOOKUP(B12,'Outdoor Supply'!$D$32:$P$38,7,FALSE),0)</f>
        <v>0</v>
      </c>
      <c r="M12" s="701">
        <f t="shared" ref="M12:M75" si="8">SUM(J12:L12)</f>
        <v>0</v>
      </c>
      <c r="N12" s="564">
        <f t="shared" ref="N12:N75" si="9">HLOOKUP(B12,$U$2:$AF$6,2,FALSE)</f>
        <v>0</v>
      </c>
      <c r="O12" s="564">
        <f t="shared" ref="O12:O75" si="10">HLOOKUP(B12,$U$2:$AF$6,3,FALSE)</f>
        <v>0</v>
      </c>
      <c r="P12" s="564">
        <f t="shared" ref="P12:P75" si="11">HLOOKUP(B12,$U$2:$AF$6,4,FALSE)</f>
        <v>0</v>
      </c>
      <c r="Q12" s="564">
        <f t="shared" ref="Q12:Q75" si="12">HLOOKUP(B12,$U$2:$AF$6,5,FALSE)</f>
        <v>0</v>
      </c>
      <c r="R12" s="661">
        <f t="shared" si="3"/>
        <v>0</v>
      </c>
      <c r="S12" s="662">
        <f t="shared" si="4"/>
        <v>0</v>
      </c>
      <c r="T12" s="699">
        <f t="shared" si="5"/>
        <v>0</v>
      </c>
      <c r="U12" s="681">
        <f t="shared" ref="U12:U75" si="13">IF(F12+T11&gt;S12,S12,F12+T11)</f>
        <v>0</v>
      </c>
      <c r="V12" s="701">
        <f t="shared" ref="V12:V75" si="14">T11+F12-S12</f>
        <v>0</v>
      </c>
      <c r="W12" s="662">
        <f t="shared" ref="W12:W75" si="15">IF(Y12&lt;0,0,IF(Y12&gt;$G$4,$G$4,Y12))</f>
        <v>0</v>
      </c>
      <c r="X12" s="662">
        <f t="shared" ref="X12:X75" si="16">IF(G12+W11&gt;S12,S12,G12+W11)</f>
        <v>0</v>
      </c>
      <c r="Y12" s="662">
        <f t="shared" ref="Y12:Y75" si="17">W11+G12-S12</f>
        <v>0</v>
      </c>
      <c r="Z12" s="699">
        <f>IF(AB12&lt;0,0,IF(AB12&gt;$H$3,$H$3,AB12))</f>
        <v>0</v>
      </c>
      <c r="AA12" s="681">
        <f>IF(H12+Z11&gt;S12,S12,H12+Z11)</f>
        <v>0</v>
      </c>
      <c r="AB12" s="701">
        <f>Z11+H12-S12</f>
        <v>0</v>
      </c>
      <c r="AC12" s="662">
        <f t="shared" ref="AC12:AC75" si="18">IF(AE12&lt;0,0,IF(AE12&gt;$H$4,$H$4,AE12))</f>
        <v>0</v>
      </c>
      <c r="AD12" s="662">
        <f>IF(I12+AC11&gt;S12,S12,I12+AC11)</f>
        <v>0</v>
      </c>
      <c r="AE12" s="701">
        <f>AC11+I12-S12</f>
        <v>0</v>
      </c>
      <c r="AF12" s="662">
        <f t="shared" ref="AF12:AF75" si="19">IF(AH12&lt;0,0,IF(AH12&gt;$O$3,$O$3,AH12))</f>
        <v>0</v>
      </c>
      <c r="AG12" s="662">
        <f>IF(M12+AF11&gt;S12,S12,M12+AF11)</f>
        <v>0</v>
      </c>
      <c r="AH12" s="701">
        <f>AF11+M12-S12</f>
        <v>0</v>
      </c>
      <c r="AJ12" s="696">
        <v>1</v>
      </c>
      <c r="AK12" s="716" t="s">
        <v>622</v>
      </c>
      <c r="AL12" s="717">
        <f t="shared" ref="AL12:AL23" si="20">SUMIFS($U$11:$U$3664,$C$11:$C$3664,$AJ12)</f>
        <v>0</v>
      </c>
      <c r="AM12" s="717">
        <f t="shared" ref="AM12:AM23" si="21">SUMIFS($X$11:$X$3664,$C$11:$C$3664,$AJ12)</f>
        <v>0</v>
      </c>
      <c r="AN12" s="717">
        <f>SUMIFS($AA$11:$AA$3664,$C$11:$C$3664,$AJ12)</f>
        <v>0</v>
      </c>
      <c r="AO12" s="717">
        <f>SUMIFS($AD$11:$AD$3664,$C$11:$C$3664,$AJ12)</f>
        <v>0</v>
      </c>
      <c r="AP12" s="717">
        <f>SUMIFS($AG$11:$AG$3664,$C$11:$C$3664,$AJ12)</f>
        <v>0</v>
      </c>
      <c r="AQ12" s="717">
        <f>AL12/10</f>
        <v>0</v>
      </c>
      <c r="AR12" s="717">
        <f>AM12/10</f>
        <v>0</v>
      </c>
      <c r="AS12" s="717">
        <f t="shared" ref="AS12:AU12" si="22">AN12/10</f>
        <v>0</v>
      </c>
      <c r="AT12" s="717">
        <f t="shared" si="22"/>
        <v>0</v>
      </c>
      <c r="AU12" s="717">
        <f t="shared" si="22"/>
        <v>0</v>
      </c>
    </row>
    <row r="13" spans="1:48" x14ac:dyDescent="0.35">
      <c r="A13" s="680">
        <v>37988</v>
      </c>
      <c r="B13" s="558" t="s">
        <v>21</v>
      </c>
      <c r="C13" s="558">
        <v>1</v>
      </c>
      <c r="D13" s="559">
        <f t="shared" si="0"/>
        <v>6</v>
      </c>
      <c r="E13" s="561">
        <v>0</v>
      </c>
      <c r="F13" s="699">
        <f t="shared" ref="F13:F75" si="23">$B$3*$F$3*(E13/12)*7.48</f>
        <v>0</v>
      </c>
      <c r="G13" s="712">
        <f t="shared" ref="G13:G75" si="24">$B$4*$F$4*(E13/12)*7.48</f>
        <v>0</v>
      </c>
      <c r="H13" s="699">
        <f t="shared" si="1"/>
        <v>0</v>
      </c>
      <c r="I13" s="712">
        <f t="shared" si="2"/>
        <v>0</v>
      </c>
      <c r="J13" s="699">
        <f t="shared" si="6"/>
        <v>0</v>
      </c>
      <c r="K13" s="681">
        <f t="shared" si="7"/>
        <v>0</v>
      </c>
      <c r="L13" s="711">
        <f>IF($L$5="Yes",HLOOKUP(B13,'Outdoor Supply'!$D$32:$P$38,7,FALSE),0)</f>
        <v>0</v>
      </c>
      <c r="M13" s="701">
        <f t="shared" si="8"/>
        <v>0</v>
      </c>
      <c r="N13" s="564">
        <f t="shared" si="9"/>
        <v>0</v>
      </c>
      <c r="O13" s="564">
        <f t="shared" si="10"/>
        <v>0</v>
      </c>
      <c r="P13" s="564">
        <f t="shared" si="11"/>
        <v>0</v>
      </c>
      <c r="Q13" s="564">
        <f t="shared" si="12"/>
        <v>0</v>
      </c>
      <c r="R13" s="661">
        <f t="shared" si="3"/>
        <v>0</v>
      </c>
      <c r="S13" s="662">
        <f t="shared" si="4"/>
        <v>0</v>
      </c>
      <c r="T13" s="699">
        <f t="shared" si="5"/>
        <v>0</v>
      </c>
      <c r="U13" s="681">
        <f t="shared" si="13"/>
        <v>0</v>
      </c>
      <c r="V13" s="701">
        <f t="shared" si="14"/>
        <v>0</v>
      </c>
      <c r="W13" s="662">
        <f t="shared" si="15"/>
        <v>0</v>
      </c>
      <c r="X13" s="662">
        <f t="shared" si="16"/>
        <v>0</v>
      </c>
      <c r="Y13" s="662">
        <f t="shared" si="17"/>
        <v>0</v>
      </c>
      <c r="Z13" s="699">
        <f t="shared" ref="Z13:Z75" si="25">IF(AB13&lt;0,0,IF(AB13&gt;$H$3,$H$3,AB13))</f>
        <v>0</v>
      </c>
      <c r="AA13" s="681">
        <f t="shared" ref="AA13:AA76" si="26">IF(H13+Z12&gt;S13,S13,H13+Z12)</f>
        <v>0</v>
      </c>
      <c r="AB13" s="701">
        <f t="shared" ref="AB13:AB76" si="27">Z12+H13-S13</f>
        <v>0</v>
      </c>
      <c r="AC13" s="662">
        <f t="shared" si="18"/>
        <v>0</v>
      </c>
      <c r="AD13" s="662">
        <f t="shared" ref="AD13:AD76" si="28">IF(I13+AC12&gt;S13,S13,I13+AC12)</f>
        <v>0</v>
      </c>
      <c r="AE13" s="701">
        <f>AC12+I13-S13</f>
        <v>0</v>
      </c>
      <c r="AF13" s="662">
        <f t="shared" si="19"/>
        <v>0</v>
      </c>
      <c r="AG13" s="662">
        <f t="shared" ref="AG13:AG76" si="29">IF(M13+AF12&gt;S13,S13,M13+AF12)</f>
        <v>0</v>
      </c>
      <c r="AH13" s="701">
        <f t="shared" ref="AH13:AH76" si="30">AF12+M13-S13</f>
        <v>0</v>
      </c>
      <c r="AJ13" s="696">
        <v>2</v>
      </c>
      <c r="AK13" s="716" t="s">
        <v>623</v>
      </c>
      <c r="AL13" s="717">
        <f t="shared" si="20"/>
        <v>0</v>
      </c>
      <c r="AM13" s="717">
        <f t="shared" si="21"/>
        <v>0</v>
      </c>
      <c r="AN13" s="717">
        <f t="shared" ref="AN13:AN23" si="31">SUMIFS($AA$11:$AA$3664,$C$11:$C$3664,$AJ13)</f>
        <v>0</v>
      </c>
      <c r="AO13" s="717">
        <f t="shared" ref="AO13:AO23" si="32">SUMIFS($AD$11:$AD$3664,$C$11:$C$3664,$AJ13)</f>
        <v>0</v>
      </c>
      <c r="AP13" s="717">
        <f t="shared" ref="AP13:AP23" si="33">SUMIFS($AG$11:$AG$3664,$C$11:$C$3664,$AJ13)</f>
        <v>0</v>
      </c>
      <c r="AQ13" s="717">
        <f t="shared" ref="AQ13:AQ23" si="34">AL13/10</f>
        <v>0</v>
      </c>
      <c r="AR13" s="717">
        <f t="shared" ref="AR13:AR23" si="35">AM13/10</f>
        <v>0</v>
      </c>
      <c r="AS13" s="717">
        <f t="shared" ref="AS13:AS23" si="36">AN13/10</f>
        <v>0</v>
      </c>
      <c r="AT13" s="717">
        <f t="shared" ref="AT13:AT23" si="37">AO13/10</f>
        <v>0</v>
      </c>
      <c r="AU13" s="717">
        <f t="shared" ref="AU13:AU23" si="38">AP13/10</f>
        <v>0</v>
      </c>
    </row>
    <row r="14" spans="1:48" x14ac:dyDescent="0.35">
      <c r="A14" s="680">
        <v>37989</v>
      </c>
      <c r="B14" s="558" t="s">
        <v>21</v>
      </c>
      <c r="C14" s="558">
        <v>1</v>
      </c>
      <c r="D14" s="559">
        <f t="shared" si="0"/>
        <v>7</v>
      </c>
      <c r="E14" s="561">
        <v>0</v>
      </c>
      <c r="F14" s="699">
        <f t="shared" si="23"/>
        <v>0</v>
      </c>
      <c r="G14" s="712">
        <f t="shared" si="24"/>
        <v>0</v>
      </c>
      <c r="H14" s="699">
        <f t="shared" si="1"/>
        <v>0</v>
      </c>
      <c r="I14" s="712">
        <f t="shared" si="2"/>
        <v>0</v>
      </c>
      <c r="J14" s="699">
        <f t="shared" si="6"/>
        <v>0</v>
      </c>
      <c r="K14" s="681">
        <f t="shared" si="7"/>
        <v>0</v>
      </c>
      <c r="L14" s="711">
        <f>IF($L$5="Yes",HLOOKUP(B14,'Outdoor Supply'!$D$32:$P$38,7,FALSE),0)</f>
        <v>0</v>
      </c>
      <c r="M14" s="701">
        <f t="shared" si="8"/>
        <v>0</v>
      </c>
      <c r="N14" s="564">
        <f t="shared" si="9"/>
        <v>0</v>
      </c>
      <c r="O14" s="564">
        <f t="shared" si="10"/>
        <v>0</v>
      </c>
      <c r="P14" s="564">
        <f t="shared" si="11"/>
        <v>0</v>
      </c>
      <c r="Q14" s="564">
        <f t="shared" si="12"/>
        <v>0</v>
      </c>
      <c r="R14" s="661">
        <f t="shared" si="3"/>
        <v>0</v>
      </c>
      <c r="S14" s="662">
        <f t="shared" si="4"/>
        <v>0</v>
      </c>
      <c r="T14" s="699">
        <f t="shared" si="5"/>
        <v>0</v>
      </c>
      <c r="U14" s="681">
        <f t="shared" si="13"/>
        <v>0</v>
      </c>
      <c r="V14" s="701">
        <f t="shared" si="14"/>
        <v>0</v>
      </c>
      <c r="W14" s="662">
        <f t="shared" si="15"/>
        <v>0</v>
      </c>
      <c r="X14" s="662">
        <f t="shared" si="16"/>
        <v>0</v>
      </c>
      <c r="Y14" s="662">
        <f t="shared" si="17"/>
        <v>0</v>
      </c>
      <c r="Z14" s="699">
        <f t="shared" si="25"/>
        <v>0</v>
      </c>
      <c r="AA14" s="681">
        <f t="shared" si="26"/>
        <v>0</v>
      </c>
      <c r="AB14" s="701">
        <f t="shared" si="27"/>
        <v>0</v>
      </c>
      <c r="AC14" s="662">
        <f t="shared" si="18"/>
        <v>0</v>
      </c>
      <c r="AD14" s="662">
        <f t="shared" si="28"/>
        <v>0</v>
      </c>
      <c r="AE14" s="701">
        <f t="shared" ref="AE14:AE76" si="39">AC13+I14-S14</f>
        <v>0</v>
      </c>
      <c r="AF14" s="662">
        <f t="shared" si="19"/>
        <v>0</v>
      </c>
      <c r="AG14" s="662">
        <f t="shared" si="29"/>
        <v>0</v>
      </c>
      <c r="AH14" s="701">
        <f t="shared" si="30"/>
        <v>0</v>
      </c>
      <c r="AJ14" s="696">
        <v>3</v>
      </c>
      <c r="AK14" s="716" t="s">
        <v>624</v>
      </c>
      <c r="AL14" s="717">
        <f t="shared" si="20"/>
        <v>0</v>
      </c>
      <c r="AM14" s="717">
        <f t="shared" si="21"/>
        <v>0</v>
      </c>
      <c r="AN14" s="717">
        <f t="shared" si="31"/>
        <v>0</v>
      </c>
      <c r="AO14" s="717">
        <f t="shared" si="32"/>
        <v>0</v>
      </c>
      <c r="AP14" s="717">
        <f t="shared" si="33"/>
        <v>0</v>
      </c>
      <c r="AQ14" s="717">
        <f t="shared" si="34"/>
        <v>0</v>
      </c>
      <c r="AR14" s="717">
        <f t="shared" si="35"/>
        <v>0</v>
      </c>
      <c r="AS14" s="717">
        <f t="shared" si="36"/>
        <v>0</v>
      </c>
      <c r="AT14" s="717">
        <f t="shared" si="37"/>
        <v>0</v>
      </c>
      <c r="AU14" s="717">
        <f t="shared" si="38"/>
        <v>0</v>
      </c>
    </row>
    <row r="15" spans="1:48" x14ac:dyDescent="0.35">
      <c r="A15" s="680">
        <v>37990</v>
      </c>
      <c r="B15" s="558" t="s">
        <v>21</v>
      </c>
      <c r="C15" s="558">
        <v>1</v>
      </c>
      <c r="D15" s="559">
        <f t="shared" si="0"/>
        <v>1</v>
      </c>
      <c r="E15" s="561">
        <v>0</v>
      </c>
      <c r="F15" s="699">
        <f t="shared" si="23"/>
        <v>0</v>
      </c>
      <c r="G15" s="712">
        <f t="shared" si="24"/>
        <v>0</v>
      </c>
      <c r="H15" s="699">
        <f t="shared" si="1"/>
        <v>0</v>
      </c>
      <c r="I15" s="712">
        <f t="shared" si="2"/>
        <v>0</v>
      </c>
      <c r="J15" s="699">
        <f t="shared" si="6"/>
        <v>0</v>
      </c>
      <c r="K15" s="681">
        <f t="shared" si="7"/>
        <v>0</v>
      </c>
      <c r="L15" s="711">
        <f>IF($L$5="Yes",HLOOKUP(B15,'Outdoor Supply'!$D$32:$P$38,7,FALSE),0)</f>
        <v>0</v>
      </c>
      <c r="M15" s="701">
        <f t="shared" si="8"/>
        <v>0</v>
      </c>
      <c r="N15" s="564">
        <f t="shared" si="9"/>
        <v>0</v>
      </c>
      <c r="O15" s="564">
        <f t="shared" si="10"/>
        <v>0</v>
      </c>
      <c r="P15" s="564">
        <f t="shared" si="11"/>
        <v>0</v>
      </c>
      <c r="Q15" s="564">
        <f t="shared" si="12"/>
        <v>0</v>
      </c>
      <c r="R15" s="661">
        <f t="shared" si="3"/>
        <v>0</v>
      </c>
      <c r="S15" s="662">
        <f t="shared" si="4"/>
        <v>0</v>
      </c>
      <c r="T15" s="699">
        <f t="shared" si="5"/>
        <v>0</v>
      </c>
      <c r="U15" s="681">
        <f t="shared" si="13"/>
        <v>0</v>
      </c>
      <c r="V15" s="701">
        <f t="shared" si="14"/>
        <v>0</v>
      </c>
      <c r="W15" s="662">
        <f t="shared" si="15"/>
        <v>0</v>
      </c>
      <c r="X15" s="662">
        <f t="shared" si="16"/>
        <v>0</v>
      </c>
      <c r="Y15" s="662">
        <f t="shared" si="17"/>
        <v>0</v>
      </c>
      <c r="Z15" s="699">
        <f t="shared" si="25"/>
        <v>0</v>
      </c>
      <c r="AA15" s="681">
        <f t="shared" si="26"/>
        <v>0</v>
      </c>
      <c r="AB15" s="701">
        <f t="shared" si="27"/>
        <v>0</v>
      </c>
      <c r="AC15" s="662">
        <f t="shared" si="18"/>
        <v>0</v>
      </c>
      <c r="AD15" s="662">
        <f t="shared" si="28"/>
        <v>0</v>
      </c>
      <c r="AE15" s="701">
        <f t="shared" si="39"/>
        <v>0</v>
      </c>
      <c r="AF15" s="662">
        <f t="shared" si="19"/>
        <v>0</v>
      </c>
      <c r="AG15" s="662">
        <f t="shared" si="29"/>
        <v>0</v>
      </c>
      <c r="AH15" s="701">
        <f t="shared" si="30"/>
        <v>0</v>
      </c>
      <c r="AJ15" s="696">
        <v>4</v>
      </c>
      <c r="AK15" s="716" t="s">
        <v>625</v>
      </c>
      <c r="AL15" s="717">
        <f t="shared" si="20"/>
        <v>0</v>
      </c>
      <c r="AM15" s="717">
        <f t="shared" si="21"/>
        <v>0</v>
      </c>
      <c r="AN15" s="717">
        <f t="shared" si="31"/>
        <v>0</v>
      </c>
      <c r="AO15" s="717">
        <f t="shared" si="32"/>
        <v>0</v>
      </c>
      <c r="AP15" s="717">
        <f t="shared" si="33"/>
        <v>0</v>
      </c>
      <c r="AQ15" s="717">
        <f t="shared" si="34"/>
        <v>0</v>
      </c>
      <c r="AR15" s="717">
        <f t="shared" si="35"/>
        <v>0</v>
      </c>
      <c r="AS15" s="717">
        <f t="shared" si="36"/>
        <v>0</v>
      </c>
      <c r="AT15" s="717">
        <f t="shared" si="37"/>
        <v>0</v>
      </c>
      <c r="AU15" s="717">
        <f t="shared" si="38"/>
        <v>0</v>
      </c>
    </row>
    <row r="16" spans="1:48" x14ac:dyDescent="0.35">
      <c r="A16" s="680">
        <v>37991</v>
      </c>
      <c r="B16" s="558" t="s">
        <v>21</v>
      </c>
      <c r="C16" s="558">
        <v>1</v>
      </c>
      <c r="D16" s="559">
        <f t="shared" si="0"/>
        <v>2</v>
      </c>
      <c r="E16" s="561">
        <v>0</v>
      </c>
      <c r="F16" s="699">
        <f t="shared" si="23"/>
        <v>0</v>
      </c>
      <c r="G16" s="712">
        <f t="shared" si="24"/>
        <v>0</v>
      </c>
      <c r="H16" s="699">
        <f t="shared" si="1"/>
        <v>0</v>
      </c>
      <c r="I16" s="712">
        <f t="shared" si="2"/>
        <v>0</v>
      </c>
      <c r="J16" s="699">
        <f t="shared" si="6"/>
        <v>0</v>
      </c>
      <c r="K16" s="681">
        <f t="shared" si="7"/>
        <v>0</v>
      </c>
      <c r="L16" s="711">
        <f>IF($L$5="Yes",HLOOKUP(B16,'Outdoor Supply'!$D$32:$P$38,7,FALSE),0)</f>
        <v>0</v>
      </c>
      <c r="M16" s="701">
        <f t="shared" si="8"/>
        <v>0</v>
      </c>
      <c r="N16" s="564">
        <f t="shared" si="9"/>
        <v>0</v>
      </c>
      <c r="O16" s="564">
        <f t="shared" si="10"/>
        <v>0</v>
      </c>
      <c r="P16" s="564">
        <f t="shared" si="11"/>
        <v>0</v>
      </c>
      <c r="Q16" s="564">
        <f t="shared" si="12"/>
        <v>0</v>
      </c>
      <c r="R16" s="661">
        <f t="shared" si="3"/>
        <v>0</v>
      </c>
      <c r="S16" s="662">
        <f t="shared" si="4"/>
        <v>0</v>
      </c>
      <c r="T16" s="699">
        <f t="shared" si="5"/>
        <v>0</v>
      </c>
      <c r="U16" s="681">
        <f t="shared" si="13"/>
        <v>0</v>
      </c>
      <c r="V16" s="701">
        <f t="shared" si="14"/>
        <v>0</v>
      </c>
      <c r="W16" s="662">
        <f t="shared" si="15"/>
        <v>0</v>
      </c>
      <c r="X16" s="662">
        <f t="shared" si="16"/>
        <v>0</v>
      </c>
      <c r="Y16" s="662">
        <f t="shared" si="17"/>
        <v>0</v>
      </c>
      <c r="Z16" s="699">
        <f t="shared" si="25"/>
        <v>0</v>
      </c>
      <c r="AA16" s="681">
        <f t="shared" si="26"/>
        <v>0</v>
      </c>
      <c r="AB16" s="701">
        <f t="shared" si="27"/>
        <v>0</v>
      </c>
      <c r="AC16" s="662">
        <f t="shared" si="18"/>
        <v>0</v>
      </c>
      <c r="AD16" s="662">
        <f t="shared" si="28"/>
        <v>0</v>
      </c>
      <c r="AE16" s="701">
        <f t="shared" si="39"/>
        <v>0</v>
      </c>
      <c r="AF16" s="662">
        <f t="shared" si="19"/>
        <v>0</v>
      </c>
      <c r="AG16" s="662">
        <f t="shared" si="29"/>
        <v>0</v>
      </c>
      <c r="AH16" s="701">
        <f t="shared" si="30"/>
        <v>0</v>
      </c>
      <c r="AJ16" s="696">
        <v>5</v>
      </c>
      <c r="AK16" s="716" t="s">
        <v>25</v>
      </c>
      <c r="AL16" s="717">
        <f t="shared" si="20"/>
        <v>0</v>
      </c>
      <c r="AM16" s="717">
        <f t="shared" si="21"/>
        <v>0</v>
      </c>
      <c r="AN16" s="717">
        <f t="shared" si="31"/>
        <v>0</v>
      </c>
      <c r="AO16" s="717">
        <f t="shared" si="32"/>
        <v>0</v>
      </c>
      <c r="AP16" s="717">
        <f t="shared" si="33"/>
        <v>0</v>
      </c>
      <c r="AQ16" s="717">
        <f t="shared" si="34"/>
        <v>0</v>
      </c>
      <c r="AR16" s="717">
        <f t="shared" si="35"/>
        <v>0</v>
      </c>
      <c r="AS16" s="717">
        <f t="shared" si="36"/>
        <v>0</v>
      </c>
      <c r="AT16" s="717">
        <f t="shared" si="37"/>
        <v>0</v>
      </c>
      <c r="AU16" s="717">
        <f t="shared" si="38"/>
        <v>0</v>
      </c>
    </row>
    <row r="17" spans="1:47" x14ac:dyDescent="0.35">
      <c r="A17" s="680">
        <v>37992</v>
      </c>
      <c r="B17" s="558" t="s">
        <v>21</v>
      </c>
      <c r="C17" s="558">
        <v>1</v>
      </c>
      <c r="D17" s="559">
        <f t="shared" si="0"/>
        <v>3</v>
      </c>
      <c r="E17" s="561">
        <v>0</v>
      </c>
      <c r="F17" s="699">
        <f t="shared" si="23"/>
        <v>0</v>
      </c>
      <c r="G17" s="712">
        <f t="shared" si="24"/>
        <v>0</v>
      </c>
      <c r="H17" s="699">
        <f t="shared" si="1"/>
        <v>0</v>
      </c>
      <c r="I17" s="712">
        <f t="shared" si="2"/>
        <v>0</v>
      </c>
      <c r="J17" s="699">
        <f t="shared" si="6"/>
        <v>0</v>
      </c>
      <c r="K17" s="681">
        <f t="shared" si="7"/>
        <v>0</v>
      </c>
      <c r="L17" s="711">
        <f>IF($L$5="Yes",HLOOKUP(B17,'Outdoor Supply'!$D$32:$P$38,7,FALSE),0)</f>
        <v>0</v>
      </c>
      <c r="M17" s="701">
        <f t="shared" si="8"/>
        <v>0</v>
      </c>
      <c r="N17" s="564">
        <f t="shared" si="9"/>
        <v>0</v>
      </c>
      <c r="O17" s="564">
        <f t="shared" si="10"/>
        <v>0</v>
      </c>
      <c r="P17" s="564">
        <f t="shared" si="11"/>
        <v>0</v>
      </c>
      <c r="Q17" s="564">
        <f t="shared" si="12"/>
        <v>0</v>
      </c>
      <c r="R17" s="661">
        <f t="shared" si="3"/>
        <v>0</v>
      </c>
      <c r="S17" s="662">
        <f t="shared" si="4"/>
        <v>0</v>
      </c>
      <c r="T17" s="699">
        <f t="shared" si="5"/>
        <v>0</v>
      </c>
      <c r="U17" s="681">
        <f t="shared" si="13"/>
        <v>0</v>
      </c>
      <c r="V17" s="701">
        <f t="shared" si="14"/>
        <v>0</v>
      </c>
      <c r="W17" s="662">
        <f t="shared" si="15"/>
        <v>0</v>
      </c>
      <c r="X17" s="662">
        <f t="shared" si="16"/>
        <v>0</v>
      </c>
      <c r="Y17" s="662">
        <f t="shared" si="17"/>
        <v>0</v>
      </c>
      <c r="Z17" s="699">
        <f t="shared" si="25"/>
        <v>0</v>
      </c>
      <c r="AA17" s="681">
        <f t="shared" si="26"/>
        <v>0</v>
      </c>
      <c r="AB17" s="701">
        <f t="shared" si="27"/>
        <v>0</v>
      </c>
      <c r="AC17" s="662">
        <f t="shared" si="18"/>
        <v>0</v>
      </c>
      <c r="AD17" s="662">
        <f t="shared" si="28"/>
        <v>0</v>
      </c>
      <c r="AE17" s="701">
        <f t="shared" si="39"/>
        <v>0</v>
      </c>
      <c r="AF17" s="662">
        <f t="shared" si="19"/>
        <v>0</v>
      </c>
      <c r="AG17" s="662">
        <f t="shared" si="29"/>
        <v>0</v>
      </c>
      <c r="AH17" s="701">
        <f t="shared" si="30"/>
        <v>0</v>
      </c>
      <c r="AJ17" s="696">
        <v>6</v>
      </c>
      <c r="AK17" s="716" t="s">
        <v>626</v>
      </c>
      <c r="AL17" s="717">
        <f t="shared" si="20"/>
        <v>0</v>
      </c>
      <c r="AM17" s="717">
        <f t="shared" si="21"/>
        <v>0</v>
      </c>
      <c r="AN17" s="717">
        <f t="shared" si="31"/>
        <v>0</v>
      </c>
      <c r="AO17" s="717">
        <f t="shared" si="32"/>
        <v>0</v>
      </c>
      <c r="AP17" s="717">
        <f t="shared" si="33"/>
        <v>0</v>
      </c>
      <c r="AQ17" s="717">
        <f t="shared" si="34"/>
        <v>0</v>
      </c>
      <c r="AR17" s="717">
        <f t="shared" si="35"/>
        <v>0</v>
      </c>
      <c r="AS17" s="717">
        <f t="shared" si="36"/>
        <v>0</v>
      </c>
      <c r="AT17" s="717">
        <f t="shared" si="37"/>
        <v>0</v>
      </c>
      <c r="AU17" s="717">
        <f t="shared" si="38"/>
        <v>0</v>
      </c>
    </row>
    <row r="18" spans="1:47" x14ac:dyDescent="0.35">
      <c r="A18" s="680">
        <v>37993</v>
      </c>
      <c r="B18" s="558" t="s">
        <v>21</v>
      </c>
      <c r="C18" s="558">
        <v>1</v>
      </c>
      <c r="D18" s="559">
        <f t="shared" si="0"/>
        <v>4</v>
      </c>
      <c r="E18" s="561">
        <v>0</v>
      </c>
      <c r="F18" s="699">
        <f t="shared" si="23"/>
        <v>0</v>
      </c>
      <c r="G18" s="712">
        <f t="shared" si="24"/>
        <v>0</v>
      </c>
      <c r="H18" s="699">
        <f t="shared" si="1"/>
        <v>0</v>
      </c>
      <c r="I18" s="712">
        <f t="shared" si="2"/>
        <v>0</v>
      </c>
      <c r="J18" s="699">
        <f t="shared" si="6"/>
        <v>0</v>
      </c>
      <c r="K18" s="681">
        <f t="shared" si="7"/>
        <v>0</v>
      </c>
      <c r="L18" s="711">
        <f>IF($L$5="Yes",HLOOKUP(B18,'Outdoor Supply'!$D$32:$P$38,7,FALSE),0)</f>
        <v>0</v>
      </c>
      <c r="M18" s="701">
        <f t="shared" si="8"/>
        <v>0</v>
      </c>
      <c r="N18" s="564">
        <f t="shared" si="9"/>
        <v>0</v>
      </c>
      <c r="O18" s="564">
        <f t="shared" si="10"/>
        <v>0</v>
      </c>
      <c r="P18" s="564">
        <f t="shared" si="11"/>
        <v>0</v>
      </c>
      <c r="Q18" s="564">
        <f t="shared" si="12"/>
        <v>0</v>
      </c>
      <c r="R18" s="661">
        <f t="shared" si="3"/>
        <v>0</v>
      </c>
      <c r="S18" s="662">
        <f t="shared" si="4"/>
        <v>0</v>
      </c>
      <c r="T18" s="699">
        <f t="shared" si="5"/>
        <v>0</v>
      </c>
      <c r="U18" s="681">
        <f t="shared" si="13"/>
        <v>0</v>
      </c>
      <c r="V18" s="701">
        <f t="shared" si="14"/>
        <v>0</v>
      </c>
      <c r="W18" s="662">
        <f t="shared" si="15"/>
        <v>0</v>
      </c>
      <c r="X18" s="662">
        <f t="shared" si="16"/>
        <v>0</v>
      </c>
      <c r="Y18" s="662">
        <f t="shared" si="17"/>
        <v>0</v>
      </c>
      <c r="Z18" s="699">
        <f t="shared" si="25"/>
        <v>0</v>
      </c>
      <c r="AA18" s="681">
        <f t="shared" si="26"/>
        <v>0</v>
      </c>
      <c r="AB18" s="701">
        <f t="shared" si="27"/>
        <v>0</v>
      </c>
      <c r="AC18" s="662">
        <f t="shared" si="18"/>
        <v>0</v>
      </c>
      <c r="AD18" s="662">
        <f t="shared" si="28"/>
        <v>0</v>
      </c>
      <c r="AE18" s="701">
        <f t="shared" si="39"/>
        <v>0</v>
      </c>
      <c r="AF18" s="662">
        <f t="shared" si="19"/>
        <v>0</v>
      </c>
      <c r="AG18" s="662">
        <f t="shared" si="29"/>
        <v>0</v>
      </c>
      <c r="AH18" s="701">
        <f t="shared" si="30"/>
        <v>0</v>
      </c>
      <c r="AJ18" s="696">
        <v>7</v>
      </c>
      <c r="AK18" s="716" t="s">
        <v>627</v>
      </c>
      <c r="AL18" s="717">
        <f t="shared" si="20"/>
        <v>0</v>
      </c>
      <c r="AM18" s="717">
        <f t="shared" si="21"/>
        <v>0</v>
      </c>
      <c r="AN18" s="717">
        <f t="shared" si="31"/>
        <v>0</v>
      </c>
      <c r="AO18" s="717">
        <f t="shared" si="32"/>
        <v>0</v>
      </c>
      <c r="AP18" s="717">
        <f t="shared" si="33"/>
        <v>0</v>
      </c>
      <c r="AQ18" s="717">
        <f t="shared" si="34"/>
        <v>0</v>
      </c>
      <c r="AR18" s="717">
        <f t="shared" si="35"/>
        <v>0</v>
      </c>
      <c r="AS18" s="717">
        <f t="shared" si="36"/>
        <v>0</v>
      </c>
      <c r="AT18" s="717">
        <f t="shared" si="37"/>
        <v>0</v>
      </c>
      <c r="AU18" s="717">
        <f t="shared" si="38"/>
        <v>0</v>
      </c>
    </row>
    <row r="19" spans="1:47" x14ac:dyDescent="0.35">
      <c r="A19" s="680">
        <v>37994</v>
      </c>
      <c r="B19" s="558" t="s">
        <v>21</v>
      </c>
      <c r="C19" s="558">
        <v>1</v>
      </c>
      <c r="D19" s="559">
        <f t="shared" si="0"/>
        <v>5</v>
      </c>
      <c r="E19" s="561">
        <v>3.0000000000000006E-2</v>
      </c>
      <c r="F19" s="699">
        <f t="shared" si="23"/>
        <v>0</v>
      </c>
      <c r="G19" s="712">
        <f t="shared" si="24"/>
        <v>0</v>
      </c>
      <c r="H19" s="699">
        <f t="shared" si="1"/>
        <v>0</v>
      </c>
      <c r="I19" s="712">
        <f t="shared" si="2"/>
        <v>0</v>
      </c>
      <c r="J19" s="699">
        <f t="shared" si="6"/>
        <v>0</v>
      </c>
      <c r="K19" s="681">
        <f t="shared" si="7"/>
        <v>0</v>
      </c>
      <c r="L19" s="711">
        <f>IF($L$5="Yes",HLOOKUP(B19,'Outdoor Supply'!$D$32:$P$38,7,FALSE),0)</f>
        <v>0</v>
      </c>
      <c r="M19" s="701">
        <f t="shared" si="8"/>
        <v>0</v>
      </c>
      <c r="N19" s="564">
        <f t="shared" si="9"/>
        <v>0</v>
      </c>
      <c r="O19" s="564">
        <f t="shared" si="10"/>
        <v>0</v>
      </c>
      <c r="P19" s="564">
        <f t="shared" si="11"/>
        <v>0</v>
      </c>
      <c r="Q19" s="564">
        <f t="shared" si="12"/>
        <v>0</v>
      </c>
      <c r="R19" s="661">
        <f t="shared" si="3"/>
        <v>0</v>
      </c>
      <c r="S19" s="662">
        <f t="shared" si="4"/>
        <v>0</v>
      </c>
      <c r="T19" s="699">
        <f t="shared" si="5"/>
        <v>0</v>
      </c>
      <c r="U19" s="681">
        <f t="shared" si="13"/>
        <v>0</v>
      </c>
      <c r="V19" s="701">
        <f t="shared" si="14"/>
        <v>0</v>
      </c>
      <c r="W19" s="662">
        <f t="shared" si="15"/>
        <v>0</v>
      </c>
      <c r="X19" s="662">
        <f t="shared" si="16"/>
        <v>0</v>
      </c>
      <c r="Y19" s="662">
        <f t="shared" si="17"/>
        <v>0</v>
      </c>
      <c r="Z19" s="699">
        <f t="shared" si="25"/>
        <v>0</v>
      </c>
      <c r="AA19" s="681">
        <f t="shared" si="26"/>
        <v>0</v>
      </c>
      <c r="AB19" s="701">
        <f t="shared" si="27"/>
        <v>0</v>
      </c>
      <c r="AC19" s="662">
        <f t="shared" si="18"/>
        <v>0</v>
      </c>
      <c r="AD19" s="662">
        <f t="shared" si="28"/>
        <v>0</v>
      </c>
      <c r="AE19" s="701">
        <f t="shared" si="39"/>
        <v>0</v>
      </c>
      <c r="AF19" s="662">
        <f t="shared" si="19"/>
        <v>0</v>
      </c>
      <c r="AG19" s="662">
        <f t="shared" si="29"/>
        <v>0</v>
      </c>
      <c r="AH19" s="701">
        <f t="shared" si="30"/>
        <v>0</v>
      </c>
      <c r="AJ19" s="696">
        <v>8</v>
      </c>
      <c r="AK19" s="716" t="s">
        <v>628</v>
      </c>
      <c r="AL19" s="717">
        <f t="shared" si="20"/>
        <v>0</v>
      </c>
      <c r="AM19" s="717">
        <f t="shared" si="21"/>
        <v>0</v>
      </c>
      <c r="AN19" s="717">
        <f t="shared" si="31"/>
        <v>0</v>
      </c>
      <c r="AO19" s="717">
        <f t="shared" si="32"/>
        <v>0</v>
      </c>
      <c r="AP19" s="717">
        <f t="shared" si="33"/>
        <v>0</v>
      </c>
      <c r="AQ19" s="717">
        <f t="shared" si="34"/>
        <v>0</v>
      </c>
      <c r="AR19" s="717">
        <f t="shared" si="35"/>
        <v>0</v>
      </c>
      <c r="AS19" s="717">
        <f t="shared" si="36"/>
        <v>0</v>
      </c>
      <c r="AT19" s="717">
        <f t="shared" si="37"/>
        <v>0</v>
      </c>
      <c r="AU19" s="717">
        <f t="shared" si="38"/>
        <v>0</v>
      </c>
    </row>
    <row r="20" spans="1:47" x14ac:dyDescent="0.35">
      <c r="A20" s="680">
        <v>37995</v>
      </c>
      <c r="B20" s="558" t="s">
        <v>21</v>
      </c>
      <c r="C20" s="558">
        <v>1</v>
      </c>
      <c r="D20" s="559">
        <f t="shared" si="0"/>
        <v>6</v>
      </c>
      <c r="E20" s="561">
        <v>0</v>
      </c>
      <c r="F20" s="699">
        <f t="shared" si="23"/>
        <v>0</v>
      </c>
      <c r="G20" s="712">
        <f t="shared" si="24"/>
        <v>0</v>
      </c>
      <c r="H20" s="699">
        <f t="shared" si="1"/>
        <v>0</v>
      </c>
      <c r="I20" s="712">
        <f t="shared" si="2"/>
        <v>0</v>
      </c>
      <c r="J20" s="699">
        <f t="shared" si="6"/>
        <v>0</v>
      </c>
      <c r="K20" s="681">
        <f t="shared" si="7"/>
        <v>0</v>
      </c>
      <c r="L20" s="711">
        <f>IF($L$5="Yes",HLOOKUP(B20,'Outdoor Supply'!$D$32:$P$38,7,FALSE),0)</f>
        <v>0</v>
      </c>
      <c r="M20" s="701">
        <f t="shared" si="8"/>
        <v>0</v>
      </c>
      <c r="N20" s="564">
        <f t="shared" si="9"/>
        <v>0</v>
      </c>
      <c r="O20" s="564">
        <f t="shared" si="10"/>
        <v>0</v>
      </c>
      <c r="P20" s="564">
        <f t="shared" si="11"/>
        <v>0</v>
      </c>
      <c r="Q20" s="564">
        <f t="shared" si="12"/>
        <v>0</v>
      </c>
      <c r="R20" s="661">
        <f t="shared" si="3"/>
        <v>0</v>
      </c>
      <c r="S20" s="662">
        <f t="shared" si="4"/>
        <v>0</v>
      </c>
      <c r="T20" s="699">
        <f t="shared" si="5"/>
        <v>0</v>
      </c>
      <c r="U20" s="681">
        <f t="shared" si="13"/>
        <v>0</v>
      </c>
      <c r="V20" s="701">
        <f t="shared" si="14"/>
        <v>0</v>
      </c>
      <c r="W20" s="662">
        <f t="shared" si="15"/>
        <v>0</v>
      </c>
      <c r="X20" s="662">
        <f t="shared" si="16"/>
        <v>0</v>
      </c>
      <c r="Y20" s="662">
        <f t="shared" si="17"/>
        <v>0</v>
      </c>
      <c r="Z20" s="699">
        <f t="shared" si="25"/>
        <v>0</v>
      </c>
      <c r="AA20" s="681">
        <f t="shared" si="26"/>
        <v>0</v>
      </c>
      <c r="AB20" s="701">
        <f t="shared" si="27"/>
        <v>0</v>
      </c>
      <c r="AC20" s="662">
        <f t="shared" si="18"/>
        <v>0</v>
      </c>
      <c r="AD20" s="662">
        <f t="shared" si="28"/>
        <v>0</v>
      </c>
      <c r="AE20" s="701">
        <f t="shared" si="39"/>
        <v>0</v>
      </c>
      <c r="AF20" s="662">
        <f t="shared" si="19"/>
        <v>0</v>
      </c>
      <c r="AG20" s="662">
        <f t="shared" si="29"/>
        <v>0</v>
      </c>
      <c r="AH20" s="701">
        <f t="shared" si="30"/>
        <v>0</v>
      </c>
      <c r="AJ20" s="696">
        <v>9</v>
      </c>
      <c r="AK20" s="716" t="s">
        <v>629</v>
      </c>
      <c r="AL20" s="717">
        <f t="shared" si="20"/>
        <v>0</v>
      </c>
      <c r="AM20" s="717">
        <f t="shared" si="21"/>
        <v>0</v>
      </c>
      <c r="AN20" s="717">
        <f t="shared" si="31"/>
        <v>0</v>
      </c>
      <c r="AO20" s="717">
        <f t="shared" si="32"/>
        <v>0</v>
      </c>
      <c r="AP20" s="717">
        <f t="shared" si="33"/>
        <v>0</v>
      </c>
      <c r="AQ20" s="717">
        <f t="shared" si="34"/>
        <v>0</v>
      </c>
      <c r="AR20" s="717">
        <f t="shared" si="35"/>
        <v>0</v>
      </c>
      <c r="AS20" s="717">
        <f t="shared" si="36"/>
        <v>0</v>
      </c>
      <c r="AT20" s="717">
        <f t="shared" si="37"/>
        <v>0</v>
      </c>
      <c r="AU20" s="717">
        <f t="shared" si="38"/>
        <v>0</v>
      </c>
    </row>
    <row r="21" spans="1:47" x14ac:dyDescent="0.35">
      <c r="A21" s="680">
        <v>37996</v>
      </c>
      <c r="B21" s="558" t="s">
        <v>21</v>
      </c>
      <c r="C21" s="558">
        <v>1</v>
      </c>
      <c r="D21" s="559">
        <f t="shared" si="0"/>
        <v>7</v>
      </c>
      <c r="E21" s="561">
        <v>0</v>
      </c>
      <c r="F21" s="699">
        <f t="shared" si="23"/>
        <v>0</v>
      </c>
      <c r="G21" s="712">
        <f t="shared" si="24"/>
        <v>0</v>
      </c>
      <c r="H21" s="699">
        <f t="shared" si="1"/>
        <v>0</v>
      </c>
      <c r="I21" s="712">
        <f t="shared" si="2"/>
        <v>0</v>
      </c>
      <c r="J21" s="699">
        <f t="shared" si="6"/>
        <v>0</v>
      </c>
      <c r="K21" s="681">
        <f t="shared" si="7"/>
        <v>0</v>
      </c>
      <c r="L21" s="711">
        <f>IF($L$5="Yes",HLOOKUP(B21,'Outdoor Supply'!$D$32:$P$38,7,FALSE),0)</f>
        <v>0</v>
      </c>
      <c r="M21" s="701">
        <f t="shared" si="8"/>
        <v>0</v>
      </c>
      <c r="N21" s="564">
        <f t="shared" si="9"/>
        <v>0</v>
      </c>
      <c r="O21" s="564">
        <f t="shared" si="10"/>
        <v>0</v>
      </c>
      <c r="P21" s="564">
        <f t="shared" si="11"/>
        <v>0</v>
      </c>
      <c r="Q21" s="564">
        <f t="shared" si="12"/>
        <v>0</v>
      </c>
      <c r="R21" s="661">
        <f t="shared" si="3"/>
        <v>0</v>
      </c>
      <c r="S21" s="662">
        <f t="shared" si="4"/>
        <v>0</v>
      </c>
      <c r="T21" s="699">
        <f t="shared" si="5"/>
        <v>0</v>
      </c>
      <c r="U21" s="681">
        <f t="shared" si="13"/>
        <v>0</v>
      </c>
      <c r="V21" s="701">
        <f t="shared" si="14"/>
        <v>0</v>
      </c>
      <c r="W21" s="662">
        <f t="shared" si="15"/>
        <v>0</v>
      </c>
      <c r="X21" s="662">
        <f t="shared" si="16"/>
        <v>0</v>
      </c>
      <c r="Y21" s="662">
        <f t="shared" si="17"/>
        <v>0</v>
      </c>
      <c r="Z21" s="699">
        <f t="shared" si="25"/>
        <v>0</v>
      </c>
      <c r="AA21" s="681">
        <f t="shared" si="26"/>
        <v>0</v>
      </c>
      <c r="AB21" s="701">
        <f t="shared" si="27"/>
        <v>0</v>
      </c>
      <c r="AC21" s="662">
        <f t="shared" si="18"/>
        <v>0</v>
      </c>
      <c r="AD21" s="662">
        <f t="shared" si="28"/>
        <v>0</v>
      </c>
      <c r="AE21" s="701">
        <f t="shared" si="39"/>
        <v>0</v>
      </c>
      <c r="AF21" s="662">
        <f t="shared" si="19"/>
        <v>0</v>
      </c>
      <c r="AG21" s="662">
        <f t="shared" si="29"/>
        <v>0</v>
      </c>
      <c r="AH21" s="701">
        <f t="shared" si="30"/>
        <v>0</v>
      </c>
      <c r="AJ21" s="696">
        <v>10</v>
      </c>
      <c r="AK21" s="716" t="s">
        <v>630</v>
      </c>
      <c r="AL21" s="717">
        <f t="shared" si="20"/>
        <v>0</v>
      </c>
      <c r="AM21" s="717">
        <f t="shared" si="21"/>
        <v>0</v>
      </c>
      <c r="AN21" s="717">
        <f t="shared" si="31"/>
        <v>0</v>
      </c>
      <c r="AO21" s="717">
        <f t="shared" si="32"/>
        <v>0</v>
      </c>
      <c r="AP21" s="717">
        <f t="shared" si="33"/>
        <v>0</v>
      </c>
      <c r="AQ21" s="717">
        <f t="shared" si="34"/>
        <v>0</v>
      </c>
      <c r="AR21" s="717">
        <f t="shared" si="35"/>
        <v>0</v>
      </c>
      <c r="AS21" s="717">
        <f t="shared" si="36"/>
        <v>0</v>
      </c>
      <c r="AT21" s="717">
        <f t="shared" si="37"/>
        <v>0</v>
      </c>
      <c r="AU21" s="717">
        <f t="shared" si="38"/>
        <v>0</v>
      </c>
    </row>
    <row r="22" spans="1:47" x14ac:dyDescent="0.35">
      <c r="A22" s="680">
        <v>37997</v>
      </c>
      <c r="B22" s="558" t="s">
        <v>21</v>
      </c>
      <c r="C22" s="558">
        <v>1</v>
      </c>
      <c r="D22" s="559">
        <f t="shared" si="0"/>
        <v>1</v>
      </c>
      <c r="E22" s="561">
        <v>0</v>
      </c>
      <c r="F22" s="699">
        <f t="shared" si="23"/>
        <v>0</v>
      </c>
      <c r="G22" s="712">
        <f t="shared" si="24"/>
        <v>0</v>
      </c>
      <c r="H22" s="699">
        <f t="shared" si="1"/>
        <v>0</v>
      </c>
      <c r="I22" s="712">
        <f t="shared" si="2"/>
        <v>0</v>
      </c>
      <c r="J22" s="699">
        <f t="shared" si="6"/>
        <v>0</v>
      </c>
      <c r="K22" s="681">
        <f t="shared" si="7"/>
        <v>0</v>
      </c>
      <c r="L22" s="711">
        <f>IF($L$5="Yes",HLOOKUP(B22,'Outdoor Supply'!$D$32:$P$38,7,FALSE),0)</f>
        <v>0</v>
      </c>
      <c r="M22" s="701">
        <f t="shared" si="8"/>
        <v>0</v>
      </c>
      <c r="N22" s="564">
        <f t="shared" si="9"/>
        <v>0</v>
      </c>
      <c r="O22" s="564">
        <f t="shared" si="10"/>
        <v>0</v>
      </c>
      <c r="P22" s="564">
        <f t="shared" si="11"/>
        <v>0</v>
      </c>
      <c r="Q22" s="564">
        <f t="shared" si="12"/>
        <v>0</v>
      </c>
      <c r="R22" s="661">
        <f t="shared" si="3"/>
        <v>0</v>
      </c>
      <c r="S22" s="662">
        <f t="shared" si="4"/>
        <v>0</v>
      </c>
      <c r="T22" s="699">
        <f t="shared" si="5"/>
        <v>0</v>
      </c>
      <c r="U22" s="681">
        <f t="shared" si="13"/>
        <v>0</v>
      </c>
      <c r="V22" s="701">
        <f t="shared" si="14"/>
        <v>0</v>
      </c>
      <c r="W22" s="662">
        <f t="shared" si="15"/>
        <v>0</v>
      </c>
      <c r="X22" s="662">
        <f t="shared" si="16"/>
        <v>0</v>
      </c>
      <c r="Y22" s="662">
        <f t="shared" si="17"/>
        <v>0</v>
      </c>
      <c r="Z22" s="699">
        <f t="shared" si="25"/>
        <v>0</v>
      </c>
      <c r="AA22" s="681">
        <f t="shared" si="26"/>
        <v>0</v>
      </c>
      <c r="AB22" s="701">
        <f t="shared" si="27"/>
        <v>0</v>
      </c>
      <c r="AC22" s="662">
        <f t="shared" si="18"/>
        <v>0</v>
      </c>
      <c r="AD22" s="662">
        <f t="shared" si="28"/>
        <v>0</v>
      </c>
      <c r="AE22" s="701">
        <f t="shared" si="39"/>
        <v>0</v>
      </c>
      <c r="AF22" s="662">
        <f t="shared" si="19"/>
        <v>0</v>
      </c>
      <c r="AG22" s="662">
        <f t="shared" si="29"/>
        <v>0</v>
      </c>
      <c r="AH22" s="701">
        <f t="shared" si="30"/>
        <v>0</v>
      </c>
      <c r="AJ22" s="696">
        <v>11</v>
      </c>
      <c r="AK22" s="716" t="s">
        <v>631</v>
      </c>
      <c r="AL22" s="717">
        <f t="shared" si="20"/>
        <v>0</v>
      </c>
      <c r="AM22" s="717">
        <f t="shared" si="21"/>
        <v>0</v>
      </c>
      <c r="AN22" s="717">
        <f t="shared" si="31"/>
        <v>0</v>
      </c>
      <c r="AO22" s="717">
        <f t="shared" si="32"/>
        <v>0</v>
      </c>
      <c r="AP22" s="717">
        <f t="shared" si="33"/>
        <v>0</v>
      </c>
      <c r="AQ22" s="717">
        <f t="shared" si="34"/>
        <v>0</v>
      </c>
      <c r="AR22" s="717">
        <f t="shared" si="35"/>
        <v>0</v>
      </c>
      <c r="AS22" s="717">
        <f t="shared" si="36"/>
        <v>0</v>
      </c>
      <c r="AT22" s="717">
        <f t="shared" si="37"/>
        <v>0</v>
      </c>
      <c r="AU22" s="717">
        <f t="shared" si="38"/>
        <v>0</v>
      </c>
    </row>
    <row r="23" spans="1:47" x14ac:dyDescent="0.35">
      <c r="A23" s="680">
        <v>37998</v>
      </c>
      <c r="B23" s="558" t="s">
        <v>21</v>
      </c>
      <c r="C23" s="558">
        <v>1</v>
      </c>
      <c r="D23" s="559">
        <f t="shared" si="0"/>
        <v>2</v>
      </c>
      <c r="E23" s="561">
        <v>0</v>
      </c>
      <c r="F23" s="699">
        <f t="shared" si="23"/>
        <v>0</v>
      </c>
      <c r="G23" s="712">
        <f t="shared" si="24"/>
        <v>0</v>
      </c>
      <c r="H23" s="699">
        <f t="shared" si="1"/>
        <v>0</v>
      </c>
      <c r="I23" s="712">
        <f t="shared" si="2"/>
        <v>0</v>
      </c>
      <c r="J23" s="699">
        <f t="shared" si="6"/>
        <v>0</v>
      </c>
      <c r="K23" s="681">
        <f t="shared" si="7"/>
        <v>0</v>
      </c>
      <c r="L23" s="711">
        <f>IF($L$5="Yes",HLOOKUP(B23,'Outdoor Supply'!$D$32:$P$38,7,FALSE),0)</f>
        <v>0</v>
      </c>
      <c r="M23" s="701">
        <f t="shared" si="8"/>
        <v>0</v>
      </c>
      <c r="N23" s="564">
        <f t="shared" si="9"/>
        <v>0</v>
      </c>
      <c r="O23" s="564">
        <f t="shared" si="10"/>
        <v>0</v>
      </c>
      <c r="P23" s="564">
        <f t="shared" si="11"/>
        <v>0</v>
      </c>
      <c r="Q23" s="564">
        <f t="shared" si="12"/>
        <v>0</v>
      </c>
      <c r="R23" s="661">
        <f t="shared" si="3"/>
        <v>0</v>
      </c>
      <c r="S23" s="662">
        <f t="shared" si="4"/>
        <v>0</v>
      </c>
      <c r="T23" s="699">
        <f t="shared" si="5"/>
        <v>0</v>
      </c>
      <c r="U23" s="681">
        <f t="shared" si="13"/>
        <v>0</v>
      </c>
      <c r="V23" s="701">
        <f t="shared" si="14"/>
        <v>0</v>
      </c>
      <c r="W23" s="662">
        <f t="shared" si="15"/>
        <v>0</v>
      </c>
      <c r="X23" s="662">
        <f t="shared" si="16"/>
        <v>0</v>
      </c>
      <c r="Y23" s="662">
        <f t="shared" si="17"/>
        <v>0</v>
      </c>
      <c r="Z23" s="699">
        <f t="shared" si="25"/>
        <v>0</v>
      </c>
      <c r="AA23" s="681">
        <f t="shared" si="26"/>
        <v>0</v>
      </c>
      <c r="AB23" s="701">
        <f t="shared" si="27"/>
        <v>0</v>
      </c>
      <c r="AC23" s="662">
        <f t="shared" si="18"/>
        <v>0</v>
      </c>
      <c r="AD23" s="662">
        <f t="shared" si="28"/>
        <v>0</v>
      </c>
      <c r="AE23" s="701">
        <f t="shared" si="39"/>
        <v>0</v>
      </c>
      <c r="AF23" s="662">
        <f t="shared" si="19"/>
        <v>0</v>
      </c>
      <c r="AG23" s="662">
        <f t="shared" si="29"/>
        <v>0</v>
      </c>
      <c r="AH23" s="701">
        <f t="shared" si="30"/>
        <v>0</v>
      </c>
      <c r="AJ23" s="696">
        <v>12</v>
      </c>
      <c r="AK23" s="716" t="s">
        <v>632</v>
      </c>
      <c r="AL23" s="717">
        <f t="shared" si="20"/>
        <v>0</v>
      </c>
      <c r="AM23" s="717">
        <f t="shared" si="21"/>
        <v>0</v>
      </c>
      <c r="AN23" s="717">
        <f t="shared" si="31"/>
        <v>0</v>
      </c>
      <c r="AO23" s="717">
        <f t="shared" si="32"/>
        <v>0</v>
      </c>
      <c r="AP23" s="717">
        <f t="shared" si="33"/>
        <v>0</v>
      </c>
      <c r="AQ23" s="717">
        <f t="shared" si="34"/>
        <v>0</v>
      </c>
      <c r="AR23" s="717">
        <f t="shared" si="35"/>
        <v>0</v>
      </c>
      <c r="AS23" s="717">
        <f t="shared" si="36"/>
        <v>0</v>
      </c>
      <c r="AT23" s="717">
        <f t="shared" si="37"/>
        <v>0</v>
      </c>
      <c r="AU23" s="717">
        <f t="shared" si="38"/>
        <v>0</v>
      </c>
    </row>
    <row r="24" spans="1:47" ht="15" thickBot="1" x14ac:dyDescent="0.4">
      <c r="A24" s="680">
        <v>37999</v>
      </c>
      <c r="B24" s="558" t="s">
        <v>21</v>
      </c>
      <c r="C24" s="558">
        <v>1</v>
      </c>
      <c r="D24" s="559">
        <f t="shared" si="0"/>
        <v>3</v>
      </c>
      <c r="E24" s="561">
        <v>0</v>
      </c>
      <c r="F24" s="699">
        <f t="shared" si="23"/>
        <v>0</v>
      </c>
      <c r="G24" s="712">
        <f t="shared" si="24"/>
        <v>0</v>
      </c>
      <c r="H24" s="699">
        <f t="shared" si="1"/>
        <v>0</v>
      </c>
      <c r="I24" s="712">
        <f t="shared" si="2"/>
        <v>0</v>
      </c>
      <c r="J24" s="699">
        <f t="shared" si="6"/>
        <v>0</v>
      </c>
      <c r="K24" s="681">
        <f t="shared" si="7"/>
        <v>0</v>
      </c>
      <c r="L24" s="711">
        <f>IF($L$5="Yes",HLOOKUP(B24,'Outdoor Supply'!$D$32:$P$38,7,FALSE),0)</f>
        <v>0</v>
      </c>
      <c r="M24" s="701">
        <f t="shared" si="8"/>
        <v>0</v>
      </c>
      <c r="N24" s="564">
        <f t="shared" si="9"/>
        <v>0</v>
      </c>
      <c r="O24" s="564">
        <f t="shared" si="10"/>
        <v>0</v>
      </c>
      <c r="P24" s="564">
        <f t="shared" si="11"/>
        <v>0</v>
      </c>
      <c r="Q24" s="564">
        <f t="shared" si="12"/>
        <v>0</v>
      </c>
      <c r="R24" s="661">
        <f t="shared" si="3"/>
        <v>0</v>
      </c>
      <c r="S24" s="662">
        <f t="shared" si="4"/>
        <v>0</v>
      </c>
      <c r="T24" s="699">
        <f t="shared" si="5"/>
        <v>0</v>
      </c>
      <c r="U24" s="681">
        <f t="shared" si="13"/>
        <v>0</v>
      </c>
      <c r="V24" s="701">
        <f t="shared" si="14"/>
        <v>0</v>
      </c>
      <c r="W24" s="662">
        <f t="shared" si="15"/>
        <v>0</v>
      </c>
      <c r="X24" s="662">
        <f t="shared" si="16"/>
        <v>0</v>
      </c>
      <c r="Y24" s="662">
        <f t="shared" si="17"/>
        <v>0</v>
      </c>
      <c r="Z24" s="699">
        <f t="shared" si="25"/>
        <v>0</v>
      </c>
      <c r="AA24" s="681">
        <f t="shared" si="26"/>
        <v>0</v>
      </c>
      <c r="AB24" s="701">
        <f t="shared" si="27"/>
        <v>0</v>
      </c>
      <c r="AC24" s="662">
        <f t="shared" si="18"/>
        <v>0</v>
      </c>
      <c r="AD24" s="662">
        <f t="shared" si="28"/>
        <v>0</v>
      </c>
      <c r="AE24" s="701">
        <f t="shared" si="39"/>
        <v>0</v>
      </c>
      <c r="AF24" s="662">
        <f t="shared" si="19"/>
        <v>0</v>
      </c>
      <c r="AG24" s="662">
        <f t="shared" si="29"/>
        <v>0</v>
      </c>
      <c r="AH24" s="701">
        <f t="shared" si="30"/>
        <v>0</v>
      </c>
      <c r="AK24" s="677" t="s">
        <v>12</v>
      </c>
      <c r="AL24" s="717">
        <f>SUM(AL12:AL23)</f>
        <v>0</v>
      </c>
      <c r="AM24" s="717">
        <f>SUM(AM12:AM23)</f>
        <v>0</v>
      </c>
      <c r="AN24" s="717">
        <f t="shared" ref="AN24" si="40">SUM(AN12:AN23)</f>
        <v>0</v>
      </c>
      <c r="AO24" s="717">
        <f t="shared" ref="AO24:AU24" si="41">SUM(AO12:AO23)</f>
        <v>0</v>
      </c>
      <c r="AP24" s="717">
        <f t="shared" si="41"/>
        <v>0</v>
      </c>
      <c r="AQ24" s="717">
        <f t="shared" si="41"/>
        <v>0</v>
      </c>
      <c r="AR24" s="717">
        <f>SUM(AR12:AR23)</f>
        <v>0</v>
      </c>
      <c r="AS24" s="717">
        <f t="shared" si="41"/>
        <v>0</v>
      </c>
      <c r="AT24" s="717">
        <f t="shared" si="41"/>
        <v>0</v>
      </c>
      <c r="AU24" s="717">
        <f t="shared" si="41"/>
        <v>0</v>
      </c>
    </row>
    <row r="25" spans="1:47" x14ac:dyDescent="0.35">
      <c r="A25" s="680">
        <v>38000</v>
      </c>
      <c r="B25" s="558" t="s">
        <v>21</v>
      </c>
      <c r="C25" s="558">
        <v>1</v>
      </c>
      <c r="D25" s="559">
        <f t="shared" si="0"/>
        <v>4</v>
      </c>
      <c r="E25" s="561">
        <v>0</v>
      </c>
      <c r="F25" s="699">
        <f t="shared" si="23"/>
        <v>0</v>
      </c>
      <c r="G25" s="712">
        <f t="shared" si="24"/>
        <v>0</v>
      </c>
      <c r="H25" s="699">
        <f t="shared" si="1"/>
        <v>0</v>
      </c>
      <c r="I25" s="712">
        <f t="shared" si="2"/>
        <v>0</v>
      </c>
      <c r="J25" s="699">
        <f t="shared" si="6"/>
        <v>0</v>
      </c>
      <c r="K25" s="681">
        <f t="shared" si="7"/>
        <v>0</v>
      </c>
      <c r="L25" s="711">
        <f>IF($L$5="Yes",HLOOKUP(B25,'Outdoor Supply'!$D$32:$P$38,7,FALSE),0)</f>
        <v>0</v>
      </c>
      <c r="M25" s="701">
        <f t="shared" si="8"/>
        <v>0</v>
      </c>
      <c r="N25" s="564">
        <f t="shared" si="9"/>
        <v>0</v>
      </c>
      <c r="O25" s="564">
        <f t="shared" si="10"/>
        <v>0</v>
      </c>
      <c r="P25" s="564">
        <f t="shared" si="11"/>
        <v>0</v>
      </c>
      <c r="Q25" s="564">
        <f t="shared" si="12"/>
        <v>0</v>
      </c>
      <c r="R25" s="661">
        <f t="shared" si="3"/>
        <v>0</v>
      </c>
      <c r="S25" s="662">
        <f t="shared" si="4"/>
        <v>0</v>
      </c>
      <c r="T25" s="699">
        <f t="shared" si="5"/>
        <v>0</v>
      </c>
      <c r="U25" s="681">
        <f t="shared" si="13"/>
        <v>0</v>
      </c>
      <c r="V25" s="701">
        <f t="shared" si="14"/>
        <v>0</v>
      </c>
      <c r="W25" s="662">
        <f t="shared" si="15"/>
        <v>0</v>
      </c>
      <c r="X25" s="662">
        <f t="shared" si="16"/>
        <v>0</v>
      </c>
      <c r="Y25" s="662">
        <f t="shared" si="17"/>
        <v>0</v>
      </c>
      <c r="Z25" s="699">
        <f t="shared" si="25"/>
        <v>0</v>
      </c>
      <c r="AA25" s="681">
        <f t="shared" si="26"/>
        <v>0</v>
      </c>
      <c r="AB25" s="701">
        <f t="shared" si="27"/>
        <v>0</v>
      </c>
      <c r="AC25" s="662">
        <f t="shared" si="18"/>
        <v>0</v>
      </c>
      <c r="AD25" s="662">
        <f t="shared" si="28"/>
        <v>0</v>
      </c>
      <c r="AE25" s="701">
        <f t="shared" si="39"/>
        <v>0</v>
      </c>
      <c r="AF25" s="662">
        <f t="shared" si="19"/>
        <v>0</v>
      </c>
      <c r="AG25" s="662">
        <f t="shared" si="29"/>
        <v>0</v>
      </c>
      <c r="AH25" s="701">
        <f t="shared" si="30"/>
        <v>0</v>
      </c>
    </row>
    <row r="26" spans="1:47" x14ac:dyDescent="0.35">
      <c r="A26" s="680">
        <v>38001</v>
      </c>
      <c r="B26" s="558" t="s">
        <v>21</v>
      </c>
      <c r="C26" s="558">
        <v>1</v>
      </c>
      <c r="D26" s="559">
        <f t="shared" si="0"/>
        <v>5</v>
      </c>
      <c r="E26" s="561">
        <v>0.68</v>
      </c>
      <c r="F26" s="699">
        <f t="shared" si="23"/>
        <v>0</v>
      </c>
      <c r="G26" s="712">
        <f t="shared" si="24"/>
        <v>0</v>
      </c>
      <c r="H26" s="699">
        <f t="shared" si="1"/>
        <v>0</v>
      </c>
      <c r="I26" s="712">
        <f t="shared" si="2"/>
        <v>0</v>
      </c>
      <c r="J26" s="699">
        <f t="shared" si="6"/>
        <v>0</v>
      </c>
      <c r="K26" s="681">
        <f t="shared" si="7"/>
        <v>0</v>
      </c>
      <c r="L26" s="711">
        <f>IF($L$5="Yes",HLOOKUP(B26,'Outdoor Supply'!$D$32:$P$38,7,FALSE),0)</f>
        <v>0</v>
      </c>
      <c r="M26" s="701">
        <f t="shared" si="8"/>
        <v>0</v>
      </c>
      <c r="N26" s="564">
        <f t="shared" si="9"/>
        <v>0</v>
      </c>
      <c r="O26" s="564">
        <f t="shared" si="10"/>
        <v>0</v>
      </c>
      <c r="P26" s="564">
        <f t="shared" si="11"/>
        <v>0</v>
      </c>
      <c r="Q26" s="564">
        <f t="shared" si="12"/>
        <v>0</v>
      </c>
      <c r="R26" s="661">
        <f t="shared" si="3"/>
        <v>0</v>
      </c>
      <c r="S26" s="662">
        <f t="shared" si="4"/>
        <v>0</v>
      </c>
      <c r="T26" s="699">
        <f t="shared" si="5"/>
        <v>0</v>
      </c>
      <c r="U26" s="681">
        <f t="shared" si="13"/>
        <v>0</v>
      </c>
      <c r="V26" s="701">
        <f t="shared" si="14"/>
        <v>0</v>
      </c>
      <c r="W26" s="662">
        <f t="shared" si="15"/>
        <v>0</v>
      </c>
      <c r="X26" s="662">
        <f t="shared" si="16"/>
        <v>0</v>
      </c>
      <c r="Y26" s="662">
        <f t="shared" si="17"/>
        <v>0</v>
      </c>
      <c r="Z26" s="699">
        <f t="shared" si="25"/>
        <v>0</v>
      </c>
      <c r="AA26" s="681">
        <f t="shared" si="26"/>
        <v>0</v>
      </c>
      <c r="AB26" s="701">
        <f t="shared" si="27"/>
        <v>0</v>
      </c>
      <c r="AC26" s="662">
        <f t="shared" si="18"/>
        <v>0</v>
      </c>
      <c r="AD26" s="662">
        <f t="shared" si="28"/>
        <v>0</v>
      </c>
      <c r="AE26" s="701">
        <f t="shared" si="39"/>
        <v>0</v>
      </c>
      <c r="AF26" s="662">
        <f t="shared" si="19"/>
        <v>0</v>
      </c>
      <c r="AG26" s="662">
        <f t="shared" si="29"/>
        <v>0</v>
      </c>
      <c r="AH26" s="701">
        <f t="shared" si="30"/>
        <v>0</v>
      </c>
      <c r="AQ26">
        <f>MAX(U11:U3664)</f>
        <v>0</v>
      </c>
      <c r="AR26" s="662">
        <f>MAX(X11:X3664)</f>
        <v>0</v>
      </c>
    </row>
    <row r="27" spans="1:47" x14ac:dyDescent="0.35">
      <c r="A27" s="680">
        <v>38002</v>
      </c>
      <c r="B27" s="558" t="s">
        <v>21</v>
      </c>
      <c r="C27" s="558">
        <v>1</v>
      </c>
      <c r="D27" s="559">
        <f t="shared" si="0"/>
        <v>6</v>
      </c>
      <c r="E27" s="561">
        <v>0.95000000000000018</v>
      </c>
      <c r="F27" s="699">
        <f t="shared" si="23"/>
        <v>0</v>
      </c>
      <c r="G27" s="712">
        <f t="shared" si="24"/>
        <v>0</v>
      </c>
      <c r="H27" s="699">
        <f t="shared" si="1"/>
        <v>0</v>
      </c>
      <c r="I27" s="712">
        <f t="shared" si="2"/>
        <v>0</v>
      </c>
      <c r="J27" s="699">
        <f t="shared" si="6"/>
        <v>0</v>
      </c>
      <c r="K27" s="681">
        <f t="shared" si="7"/>
        <v>0</v>
      </c>
      <c r="L27" s="711">
        <f>IF($L$5="Yes",HLOOKUP(B27,'Outdoor Supply'!$D$32:$P$38,7,FALSE),0)</f>
        <v>0</v>
      </c>
      <c r="M27" s="701">
        <f t="shared" si="8"/>
        <v>0</v>
      </c>
      <c r="N27" s="564">
        <f t="shared" si="9"/>
        <v>0</v>
      </c>
      <c r="O27" s="564">
        <f t="shared" si="10"/>
        <v>0</v>
      </c>
      <c r="P27" s="564">
        <f t="shared" si="11"/>
        <v>0</v>
      </c>
      <c r="Q27" s="564">
        <f t="shared" si="12"/>
        <v>0</v>
      </c>
      <c r="R27" s="661">
        <f t="shared" si="3"/>
        <v>0</v>
      </c>
      <c r="S27" s="662">
        <f t="shared" si="4"/>
        <v>0</v>
      </c>
      <c r="T27" s="699">
        <f t="shared" si="5"/>
        <v>0</v>
      </c>
      <c r="U27" s="681">
        <f t="shared" si="13"/>
        <v>0</v>
      </c>
      <c r="V27" s="701">
        <f t="shared" si="14"/>
        <v>0</v>
      </c>
      <c r="W27" s="662">
        <f t="shared" si="15"/>
        <v>0</v>
      </c>
      <c r="X27" s="662">
        <f t="shared" si="16"/>
        <v>0</v>
      </c>
      <c r="Y27" s="662">
        <f t="shared" si="17"/>
        <v>0</v>
      </c>
      <c r="Z27" s="699">
        <f t="shared" si="25"/>
        <v>0</v>
      </c>
      <c r="AA27" s="681">
        <f t="shared" si="26"/>
        <v>0</v>
      </c>
      <c r="AB27" s="701">
        <f t="shared" si="27"/>
        <v>0</v>
      </c>
      <c r="AC27" s="662">
        <f t="shared" si="18"/>
        <v>0</v>
      </c>
      <c r="AD27" s="662">
        <f t="shared" si="28"/>
        <v>0</v>
      </c>
      <c r="AE27" s="701">
        <f t="shared" si="39"/>
        <v>0</v>
      </c>
      <c r="AF27" s="662">
        <f t="shared" si="19"/>
        <v>0</v>
      </c>
      <c r="AG27" s="662">
        <f t="shared" si="29"/>
        <v>0</v>
      </c>
      <c r="AH27" s="701">
        <f t="shared" si="30"/>
        <v>0</v>
      </c>
    </row>
    <row r="28" spans="1:47" x14ac:dyDescent="0.35">
      <c r="A28" s="680">
        <v>38003</v>
      </c>
      <c r="B28" s="558" t="s">
        <v>21</v>
      </c>
      <c r="C28" s="558">
        <v>1</v>
      </c>
      <c r="D28" s="559">
        <f t="shared" si="0"/>
        <v>7</v>
      </c>
      <c r="E28" s="561">
        <v>1.9400000000000004</v>
      </c>
      <c r="F28" s="699">
        <f t="shared" si="23"/>
        <v>0</v>
      </c>
      <c r="G28" s="712">
        <f t="shared" si="24"/>
        <v>0</v>
      </c>
      <c r="H28" s="699">
        <f t="shared" si="1"/>
        <v>0</v>
      </c>
      <c r="I28" s="712">
        <f t="shared" si="2"/>
        <v>0</v>
      </c>
      <c r="J28" s="699">
        <f t="shared" si="6"/>
        <v>0</v>
      </c>
      <c r="K28" s="681">
        <f t="shared" si="7"/>
        <v>0</v>
      </c>
      <c r="L28" s="711">
        <f>IF($L$5="Yes",HLOOKUP(B28,'Outdoor Supply'!$D$32:$P$38,7,FALSE),0)</f>
        <v>0</v>
      </c>
      <c r="M28" s="701">
        <f t="shared" si="8"/>
        <v>0</v>
      </c>
      <c r="N28" s="564">
        <f t="shared" si="9"/>
        <v>0</v>
      </c>
      <c r="O28" s="564">
        <f t="shared" si="10"/>
        <v>0</v>
      </c>
      <c r="P28" s="564">
        <f t="shared" si="11"/>
        <v>0</v>
      </c>
      <c r="Q28" s="564">
        <f t="shared" si="12"/>
        <v>0</v>
      </c>
      <c r="R28" s="661">
        <f t="shared" si="3"/>
        <v>0</v>
      </c>
      <c r="S28" s="662">
        <f t="shared" si="4"/>
        <v>0</v>
      </c>
      <c r="T28" s="699">
        <f t="shared" si="5"/>
        <v>0</v>
      </c>
      <c r="U28" s="681">
        <f t="shared" si="13"/>
        <v>0</v>
      </c>
      <c r="V28" s="701">
        <f t="shared" si="14"/>
        <v>0</v>
      </c>
      <c r="W28" s="662">
        <f t="shared" si="15"/>
        <v>0</v>
      </c>
      <c r="X28" s="662">
        <f t="shared" si="16"/>
        <v>0</v>
      </c>
      <c r="Y28" s="662">
        <f t="shared" si="17"/>
        <v>0</v>
      </c>
      <c r="Z28" s="699">
        <f t="shared" si="25"/>
        <v>0</v>
      </c>
      <c r="AA28" s="681">
        <f t="shared" si="26"/>
        <v>0</v>
      </c>
      <c r="AB28" s="701">
        <f t="shared" si="27"/>
        <v>0</v>
      </c>
      <c r="AC28" s="662">
        <f t="shared" si="18"/>
        <v>0</v>
      </c>
      <c r="AD28" s="662">
        <f t="shared" si="28"/>
        <v>0</v>
      </c>
      <c r="AE28" s="701">
        <f t="shared" si="39"/>
        <v>0</v>
      </c>
      <c r="AF28" s="662">
        <f t="shared" si="19"/>
        <v>0</v>
      </c>
      <c r="AG28" s="662">
        <f t="shared" si="29"/>
        <v>0</v>
      </c>
      <c r="AH28" s="701">
        <f t="shared" si="30"/>
        <v>0</v>
      </c>
    </row>
    <row r="29" spans="1:47" x14ac:dyDescent="0.35">
      <c r="A29" s="680">
        <v>38004</v>
      </c>
      <c r="B29" s="558" t="s">
        <v>21</v>
      </c>
      <c r="C29" s="558">
        <v>1</v>
      </c>
      <c r="D29" s="559">
        <f t="shared" si="0"/>
        <v>1</v>
      </c>
      <c r="E29" s="561">
        <v>0</v>
      </c>
      <c r="F29" s="699">
        <f t="shared" si="23"/>
        <v>0</v>
      </c>
      <c r="G29" s="712">
        <f t="shared" si="24"/>
        <v>0</v>
      </c>
      <c r="H29" s="699">
        <f t="shared" si="1"/>
        <v>0</v>
      </c>
      <c r="I29" s="712">
        <f t="shared" si="2"/>
        <v>0</v>
      </c>
      <c r="J29" s="699">
        <f t="shared" si="6"/>
        <v>0</v>
      </c>
      <c r="K29" s="681">
        <f t="shared" si="7"/>
        <v>0</v>
      </c>
      <c r="L29" s="711">
        <f>IF($L$5="Yes",HLOOKUP(B29,'Outdoor Supply'!$D$32:$P$38,7,FALSE),0)</f>
        <v>0</v>
      </c>
      <c r="M29" s="701">
        <f t="shared" si="8"/>
        <v>0</v>
      </c>
      <c r="N29" s="564">
        <f t="shared" si="9"/>
        <v>0</v>
      </c>
      <c r="O29" s="564">
        <f t="shared" si="10"/>
        <v>0</v>
      </c>
      <c r="P29" s="564">
        <f t="shared" si="11"/>
        <v>0</v>
      </c>
      <c r="Q29" s="564">
        <f t="shared" si="12"/>
        <v>0</v>
      </c>
      <c r="R29" s="661">
        <f t="shared" si="3"/>
        <v>0</v>
      </c>
      <c r="S29" s="662">
        <f t="shared" si="4"/>
        <v>0</v>
      </c>
      <c r="T29" s="699">
        <f t="shared" si="5"/>
        <v>0</v>
      </c>
      <c r="U29" s="681">
        <f t="shared" si="13"/>
        <v>0</v>
      </c>
      <c r="V29" s="701">
        <f t="shared" si="14"/>
        <v>0</v>
      </c>
      <c r="W29" s="662">
        <f t="shared" si="15"/>
        <v>0</v>
      </c>
      <c r="X29" s="662">
        <f t="shared" si="16"/>
        <v>0</v>
      </c>
      <c r="Y29" s="662">
        <f t="shared" si="17"/>
        <v>0</v>
      </c>
      <c r="Z29" s="699">
        <f t="shared" si="25"/>
        <v>0</v>
      </c>
      <c r="AA29" s="681">
        <f t="shared" si="26"/>
        <v>0</v>
      </c>
      <c r="AB29" s="701">
        <f t="shared" si="27"/>
        <v>0</v>
      </c>
      <c r="AC29" s="662">
        <f t="shared" si="18"/>
        <v>0</v>
      </c>
      <c r="AD29" s="662">
        <f t="shared" si="28"/>
        <v>0</v>
      </c>
      <c r="AE29" s="701">
        <f t="shared" si="39"/>
        <v>0</v>
      </c>
      <c r="AF29" s="662">
        <f t="shared" si="19"/>
        <v>0</v>
      </c>
      <c r="AG29" s="662">
        <f t="shared" si="29"/>
        <v>0</v>
      </c>
      <c r="AH29" s="701">
        <f t="shared" si="30"/>
        <v>0</v>
      </c>
    </row>
    <row r="30" spans="1:47" x14ac:dyDescent="0.35">
      <c r="A30" s="680">
        <v>38005</v>
      </c>
      <c r="B30" s="558" t="s">
        <v>21</v>
      </c>
      <c r="C30" s="558">
        <v>1</v>
      </c>
      <c r="D30" s="559">
        <f t="shared" si="0"/>
        <v>2</v>
      </c>
      <c r="E30" s="561">
        <v>0</v>
      </c>
      <c r="F30" s="699">
        <f t="shared" si="23"/>
        <v>0</v>
      </c>
      <c r="G30" s="712">
        <f t="shared" si="24"/>
        <v>0</v>
      </c>
      <c r="H30" s="699">
        <f t="shared" si="1"/>
        <v>0</v>
      </c>
      <c r="I30" s="712">
        <f t="shared" si="2"/>
        <v>0</v>
      </c>
      <c r="J30" s="699">
        <f t="shared" si="6"/>
        <v>0</v>
      </c>
      <c r="K30" s="681">
        <f t="shared" si="7"/>
        <v>0</v>
      </c>
      <c r="L30" s="711">
        <f>IF($L$5="Yes",HLOOKUP(B30,'Outdoor Supply'!$D$32:$P$38,7,FALSE),0)</f>
        <v>0</v>
      </c>
      <c r="M30" s="701">
        <f t="shared" si="8"/>
        <v>0</v>
      </c>
      <c r="N30" s="564">
        <f t="shared" si="9"/>
        <v>0</v>
      </c>
      <c r="O30" s="564">
        <f t="shared" si="10"/>
        <v>0</v>
      </c>
      <c r="P30" s="564">
        <f t="shared" si="11"/>
        <v>0</v>
      </c>
      <c r="Q30" s="564">
        <f t="shared" si="12"/>
        <v>0</v>
      </c>
      <c r="R30" s="661">
        <f t="shared" si="3"/>
        <v>0</v>
      </c>
      <c r="S30" s="662">
        <f t="shared" si="4"/>
        <v>0</v>
      </c>
      <c r="T30" s="699">
        <f t="shared" si="5"/>
        <v>0</v>
      </c>
      <c r="U30" s="681">
        <f t="shared" si="13"/>
        <v>0</v>
      </c>
      <c r="V30" s="701">
        <f t="shared" si="14"/>
        <v>0</v>
      </c>
      <c r="W30" s="662">
        <f t="shared" si="15"/>
        <v>0</v>
      </c>
      <c r="X30" s="662">
        <f t="shared" si="16"/>
        <v>0</v>
      </c>
      <c r="Y30" s="662">
        <f t="shared" si="17"/>
        <v>0</v>
      </c>
      <c r="Z30" s="699">
        <f t="shared" si="25"/>
        <v>0</v>
      </c>
      <c r="AA30" s="681">
        <f t="shared" si="26"/>
        <v>0</v>
      </c>
      <c r="AB30" s="701">
        <f t="shared" si="27"/>
        <v>0</v>
      </c>
      <c r="AC30" s="662">
        <f t="shared" si="18"/>
        <v>0</v>
      </c>
      <c r="AD30" s="662">
        <f t="shared" si="28"/>
        <v>0</v>
      </c>
      <c r="AE30" s="701">
        <f t="shared" si="39"/>
        <v>0</v>
      </c>
      <c r="AF30" s="662">
        <f t="shared" si="19"/>
        <v>0</v>
      </c>
      <c r="AG30" s="662">
        <f t="shared" si="29"/>
        <v>0</v>
      </c>
      <c r="AH30" s="701">
        <f t="shared" si="30"/>
        <v>0</v>
      </c>
    </row>
    <row r="31" spans="1:47" x14ac:dyDescent="0.35">
      <c r="A31" s="680">
        <v>38006</v>
      </c>
      <c r="B31" s="558" t="s">
        <v>21</v>
      </c>
      <c r="C31" s="558">
        <v>1</v>
      </c>
      <c r="D31" s="559">
        <f t="shared" si="0"/>
        <v>3</v>
      </c>
      <c r="E31" s="561">
        <v>0</v>
      </c>
      <c r="F31" s="699">
        <f t="shared" si="23"/>
        <v>0</v>
      </c>
      <c r="G31" s="712">
        <f t="shared" si="24"/>
        <v>0</v>
      </c>
      <c r="H31" s="699">
        <f t="shared" si="1"/>
        <v>0</v>
      </c>
      <c r="I31" s="712">
        <f t="shared" si="2"/>
        <v>0</v>
      </c>
      <c r="J31" s="699">
        <f t="shared" si="6"/>
        <v>0</v>
      </c>
      <c r="K31" s="681">
        <f t="shared" si="7"/>
        <v>0</v>
      </c>
      <c r="L31" s="711">
        <f>IF($L$5="Yes",HLOOKUP(B31,'Outdoor Supply'!$D$32:$P$38,7,FALSE),0)</f>
        <v>0</v>
      </c>
      <c r="M31" s="701">
        <f t="shared" si="8"/>
        <v>0</v>
      </c>
      <c r="N31" s="564">
        <f t="shared" si="9"/>
        <v>0</v>
      </c>
      <c r="O31" s="564">
        <f t="shared" si="10"/>
        <v>0</v>
      </c>
      <c r="P31" s="564">
        <f t="shared" si="11"/>
        <v>0</v>
      </c>
      <c r="Q31" s="564">
        <f t="shared" si="12"/>
        <v>0</v>
      </c>
      <c r="R31" s="661">
        <f t="shared" si="3"/>
        <v>0</v>
      </c>
      <c r="S31" s="662">
        <f t="shared" si="4"/>
        <v>0</v>
      </c>
      <c r="T31" s="699">
        <f t="shared" si="5"/>
        <v>0</v>
      </c>
      <c r="U31" s="681">
        <f t="shared" si="13"/>
        <v>0</v>
      </c>
      <c r="V31" s="701">
        <f t="shared" si="14"/>
        <v>0</v>
      </c>
      <c r="W31" s="662">
        <f t="shared" si="15"/>
        <v>0</v>
      </c>
      <c r="X31" s="662">
        <f t="shared" si="16"/>
        <v>0</v>
      </c>
      <c r="Y31" s="662">
        <f t="shared" si="17"/>
        <v>0</v>
      </c>
      <c r="Z31" s="699">
        <f t="shared" si="25"/>
        <v>0</v>
      </c>
      <c r="AA31" s="681">
        <f t="shared" si="26"/>
        <v>0</v>
      </c>
      <c r="AB31" s="701">
        <f t="shared" si="27"/>
        <v>0</v>
      </c>
      <c r="AC31" s="662">
        <f t="shared" si="18"/>
        <v>0</v>
      </c>
      <c r="AD31" s="662">
        <f t="shared" si="28"/>
        <v>0</v>
      </c>
      <c r="AE31" s="701">
        <f t="shared" si="39"/>
        <v>0</v>
      </c>
      <c r="AF31" s="662">
        <f t="shared" si="19"/>
        <v>0</v>
      </c>
      <c r="AG31" s="662">
        <f t="shared" si="29"/>
        <v>0</v>
      </c>
      <c r="AH31" s="701">
        <f t="shared" si="30"/>
        <v>0</v>
      </c>
    </row>
    <row r="32" spans="1:47" x14ac:dyDescent="0.35">
      <c r="A32" s="680">
        <v>38007</v>
      </c>
      <c r="B32" s="558" t="s">
        <v>21</v>
      </c>
      <c r="C32" s="558">
        <v>1</v>
      </c>
      <c r="D32" s="559">
        <f t="shared" si="0"/>
        <v>4</v>
      </c>
      <c r="E32" s="561">
        <v>0</v>
      </c>
      <c r="F32" s="699">
        <f t="shared" si="23"/>
        <v>0</v>
      </c>
      <c r="G32" s="712">
        <f t="shared" si="24"/>
        <v>0</v>
      </c>
      <c r="H32" s="699">
        <f t="shared" si="1"/>
        <v>0</v>
      </c>
      <c r="I32" s="712">
        <f t="shared" si="2"/>
        <v>0</v>
      </c>
      <c r="J32" s="699">
        <f t="shared" si="6"/>
        <v>0</v>
      </c>
      <c r="K32" s="681">
        <f t="shared" si="7"/>
        <v>0</v>
      </c>
      <c r="L32" s="711">
        <f>IF($L$5="Yes",HLOOKUP(B32,'Outdoor Supply'!$D$32:$P$38,7,FALSE),0)</f>
        <v>0</v>
      </c>
      <c r="M32" s="701">
        <f t="shared" si="8"/>
        <v>0</v>
      </c>
      <c r="N32" s="564">
        <f t="shared" si="9"/>
        <v>0</v>
      </c>
      <c r="O32" s="564">
        <f t="shared" si="10"/>
        <v>0</v>
      </c>
      <c r="P32" s="564">
        <f t="shared" si="11"/>
        <v>0</v>
      </c>
      <c r="Q32" s="564">
        <f t="shared" si="12"/>
        <v>0</v>
      </c>
      <c r="R32" s="661">
        <f t="shared" si="3"/>
        <v>0</v>
      </c>
      <c r="S32" s="662">
        <f t="shared" si="4"/>
        <v>0</v>
      </c>
      <c r="T32" s="699">
        <f t="shared" si="5"/>
        <v>0</v>
      </c>
      <c r="U32" s="681">
        <f t="shared" si="13"/>
        <v>0</v>
      </c>
      <c r="V32" s="701">
        <f t="shared" si="14"/>
        <v>0</v>
      </c>
      <c r="W32" s="662">
        <f t="shared" si="15"/>
        <v>0</v>
      </c>
      <c r="X32" s="662">
        <f t="shared" si="16"/>
        <v>0</v>
      </c>
      <c r="Y32" s="662">
        <f t="shared" si="17"/>
        <v>0</v>
      </c>
      <c r="Z32" s="699">
        <f t="shared" si="25"/>
        <v>0</v>
      </c>
      <c r="AA32" s="681">
        <f t="shared" si="26"/>
        <v>0</v>
      </c>
      <c r="AB32" s="701">
        <f t="shared" si="27"/>
        <v>0</v>
      </c>
      <c r="AC32" s="662">
        <f t="shared" si="18"/>
        <v>0</v>
      </c>
      <c r="AD32" s="662">
        <f t="shared" si="28"/>
        <v>0</v>
      </c>
      <c r="AE32" s="701">
        <f t="shared" si="39"/>
        <v>0</v>
      </c>
      <c r="AF32" s="662">
        <f t="shared" si="19"/>
        <v>0</v>
      </c>
      <c r="AG32" s="662">
        <f t="shared" si="29"/>
        <v>0</v>
      </c>
      <c r="AH32" s="701">
        <f t="shared" si="30"/>
        <v>0</v>
      </c>
    </row>
    <row r="33" spans="1:34" x14ac:dyDescent="0.35">
      <c r="A33" s="680">
        <v>38008</v>
      </c>
      <c r="B33" s="558" t="s">
        <v>21</v>
      </c>
      <c r="C33" s="558">
        <v>1</v>
      </c>
      <c r="D33" s="559">
        <f t="shared" si="0"/>
        <v>5</v>
      </c>
      <c r="E33" s="561">
        <v>0</v>
      </c>
      <c r="F33" s="699">
        <f t="shared" si="23"/>
        <v>0</v>
      </c>
      <c r="G33" s="712">
        <f t="shared" si="24"/>
        <v>0</v>
      </c>
      <c r="H33" s="699">
        <f t="shared" si="1"/>
        <v>0</v>
      </c>
      <c r="I33" s="712">
        <f t="shared" si="2"/>
        <v>0</v>
      </c>
      <c r="J33" s="699">
        <f t="shared" si="6"/>
        <v>0</v>
      </c>
      <c r="K33" s="681">
        <f t="shared" si="7"/>
        <v>0</v>
      </c>
      <c r="L33" s="711">
        <f>IF($L$5="Yes",HLOOKUP(B33,'Outdoor Supply'!$D$32:$P$38,7,FALSE),0)</f>
        <v>0</v>
      </c>
      <c r="M33" s="701">
        <f t="shared" si="8"/>
        <v>0</v>
      </c>
      <c r="N33" s="564">
        <f t="shared" si="9"/>
        <v>0</v>
      </c>
      <c r="O33" s="564">
        <f t="shared" si="10"/>
        <v>0</v>
      </c>
      <c r="P33" s="564">
        <f t="shared" si="11"/>
        <v>0</v>
      </c>
      <c r="Q33" s="564">
        <f t="shared" si="12"/>
        <v>0</v>
      </c>
      <c r="R33" s="661">
        <f t="shared" si="3"/>
        <v>0</v>
      </c>
      <c r="S33" s="662">
        <f t="shared" si="4"/>
        <v>0</v>
      </c>
      <c r="T33" s="699">
        <f t="shared" si="5"/>
        <v>0</v>
      </c>
      <c r="U33" s="681">
        <f t="shared" si="13"/>
        <v>0</v>
      </c>
      <c r="V33" s="701">
        <f t="shared" si="14"/>
        <v>0</v>
      </c>
      <c r="W33" s="662">
        <f t="shared" si="15"/>
        <v>0</v>
      </c>
      <c r="X33" s="662">
        <f t="shared" si="16"/>
        <v>0</v>
      </c>
      <c r="Y33" s="662">
        <f t="shared" si="17"/>
        <v>0</v>
      </c>
      <c r="Z33" s="699">
        <f t="shared" si="25"/>
        <v>0</v>
      </c>
      <c r="AA33" s="681">
        <f t="shared" si="26"/>
        <v>0</v>
      </c>
      <c r="AB33" s="701">
        <f t="shared" si="27"/>
        <v>0</v>
      </c>
      <c r="AC33" s="662">
        <f t="shared" si="18"/>
        <v>0</v>
      </c>
      <c r="AD33" s="662">
        <f t="shared" si="28"/>
        <v>0</v>
      </c>
      <c r="AE33" s="701">
        <f t="shared" si="39"/>
        <v>0</v>
      </c>
      <c r="AF33" s="662">
        <f t="shared" si="19"/>
        <v>0</v>
      </c>
      <c r="AG33" s="662">
        <f t="shared" si="29"/>
        <v>0</v>
      </c>
      <c r="AH33" s="701">
        <f t="shared" si="30"/>
        <v>0</v>
      </c>
    </row>
    <row r="34" spans="1:34" x14ac:dyDescent="0.35">
      <c r="A34" s="680">
        <v>38009</v>
      </c>
      <c r="B34" s="558" t="s">
        <v>21</v>
      </c>
      <c r="C34" s="558">
        <v>1</v>
      </c>
      <c r="D34" s="559">
        <f t="shared" si="0"/>
        <v>6</v>
      </c>
      <c r="E34" s="561">
        <v>0</v>
      </c>
      <c r="F34" s="699">
        <f t="shared" si="23"/>
        <v>0</v>
      </c>
      <c r="G34" s="712">
        <f t="shared" si="24"/>
        <v>0</v>
      </c>
      <c r="H34" s="699">
        <f t="shared" si="1"/>
        <v>0</v>
      </c>
      <c r="I34" s="712">
        <f t="shared" si="2"/>
        <v>0</v>
      </c>
      <c r="J34" s="699">
        <f t="shared" si="6"/>
        <v>0</v>
      </c>
      <c r="K34" s="681">
        <f t="shared" si="7"/>
        <v>0</v>
      </c>
      <c r="L34" s="711">
        <f>IF($L$5="Yes",HLOOKUP(B34,'Outdoor Supply'!$D$32:$P$38,7,FALSE),0)</f>
        <v>0</v>
      </c>
      <c r="M34" s="701">
        <f t="shared" si="8"/>
        <v>0</v>
      </c>
      <c r="N34" s="564">
        <f t="shared" si="9"/>
        <v>0</v>
      </c>
      <c r="O34" s="564">
        <f t="shared" si="10"/>
        <v>0</v>
      </c>
      <c r="P34" s="564">
        <f t="shared" si="11"/>
        <v>0</v>
      </c>
      <c r="Q34" s="564">
        <f t="shared" si="12"/>
        <v>0</v>
      </c>
      <c r="R34" s="661">
        <f t="shared" si="3"/>
        <v>0</v>
      </c>
      <c r="S34" s="662">
        <f t="shared" si="4"/>
        <v>0</v>
      </c>
      <c r="T34" s="699">
        <f t="shared" si="5"/>
        <v>0</v>
      </c>
      <c r="U34" s="681">
        <f t="shared" si="13"/>
        <v>0</v>
      </c>
      <c r="V34" s="701">
        <f t="shared" si="14"/>
        <v>0</v>
      </c>
      <c r="W34" s="662">
        <f t="shared" si="15"/>
        <v>0</v>
      </c>
      <c r="X34" s="662">
        <f t="shared" si="16"/>
        <v>0</v>
      </c>
      <c r="Y34" s="662">
        <f t="shared" si="17"/>
        <v>0</v>
      </c>
      <c r="Z34" s="699">
        <f t="shared" si="25"/>
        <v>0</v>
      </c>
      <c r="AA34" s="681">
        <f t="shared" si="26"/>
        <v>0</v>
      </c>
      <c r="AB34" s="701">
        <f t="shared" si="27"/>
        <v>0</v>
      </c>
      <c r="AC34" s="662">
        <f t="shared" si="18"/>
        <v>0</v>
      </c>
      <c r="AD34" s="662">
        <f t="shared" si="28"/>
        <v>0</v>
      </c>
      <c r="AE34" s="701">
        <f t="shared" si="39"/>
        <v>0</v>
      </c>
      <c r="AF34" s="662">
        <f t="shared" si="19"/>
        <v>0</v>
      </c>
      <c r="AG34" s="662">
        <f t="shared" si="29"/>
        <v>0</v>
      </c>
      <c r="AH34" s="701">
        <f t="shared" si="30"/>
        <v>0</v>
      </c>
    </row>
    <row r="35" spans="1:34" x14ac:dyDescent="0.35">
      <c r="A35" s="680">
        <v>38010</v>
      </c>
      <c r="B35" s="558" t="s">
        <v>21</v>
      </c>
      <c r="C35" s="558">
        <v>1</v>
      </c>
      <c r="D35" s="559">
        <f t="shared" si="0"/>
        <v>7</v>
      </c>
      <c r="E35" s="561">
        <v>0.36999999999999922</v>
      </c>
      <c r="F35" s="699">
        <f t="shared" si="23"/>
        <v>0</v>
      </c>
      <c r="G35" s="712">
        <f t="shared" si="24"/>
        <v>0</v>
      </c>
      <c r="H35" s="699">
        <f t="shared" si="1"/>
        <v>0</v>
      </c>
      <c r="I35" s="712">
        <f t="shared" si="2"/>
        <v>0</v>
      </c>
      <c r="J35" s="699">
        <f t="shared" si="6"/>
        <v>0</v>
      </c>
      <c r="K35" s="681">
        <f t="shared" si="7"/>
        <v>0</v>
      </c>
      <c r="L35" s="711">
        <f>IF($L$5="Yes",HLOOKUP(B35,'Outdoor Supply'!$D$32:$P$38,7,FALSE),0)</f>
        <v>0</v>
      </c>
      <c r="M35" s="701">
        <f t="shared" si="8"/>
        <v>0</v>
      </c>
      <c r="N35" s="564">
        <f t="shared" si="9"/>
        <v>0</v>
      </c>
      <c r="O35" s="564">
        <f t="shared" si="10"/>
        <v>0</v>
      </c>
      <c r="P35" s="564">
        <f t="shared" si="11"/>
        <v>0</v>
      </c>
      <c r="Q35" s="564">
        <f t="shared" si="12"/>
        <v>0</v>
      </c>
      <c r="R35" s="661">
        <f t="shared" si="3"/>
        <v>0</v>
      </c>
      <c r="S35" s="662">
        <f t="shared" si="4"/>
        <v>0</v>
      </c>
      <c r="T35" s="699">
        <f t="shared" si="5"/>
        <v>0</v>
      </c>
      <c r="U35" s="681">
        <f t="shared" si="13"/>
        <v>0</v>
      </c>
      <c r="V35" s="701">
        <f t="shared" si="14"/>
        <v>0</v>
      </c>
      <c r="W35" s="662">
        <f t="shared" si="15"/>
        <v>0</v>
      </c>
      <c r="X35" s="662">
        <f t="shared" si="16"/>
        <v>0</v>
      </c>
      <c r="Y35" s="662">
        <f t="shared" si="17"/>
        <v>0</v>
      </c>
      <c r="Z35" s="699">
        <f t="shared" si="25"/>
        <v>0</v>
      </c>
      <c r="AA35" s="681">
        <f t="shared" si="26"/>
        <v>0</v>
      </c>
      <c r="AB35" s="701">
        <f t="shared" si="27"/>
        <v>0</v>
      </c>
      <c r="AC35" s="662">
        <f t="shared" si="18"/>
        <v>0</v>
      </c>
      <c r="AD35" s="662">
        <f t="shared" si="28"/>
        <v>0</v>
      </c>
      <c r="AE35" s="701">
        <f t="shared" si="39"/>
        <v>0</v>
      </c>
      <c r="AF35" s="662">
        <f t="shared" si="19"/>
        <v>0</v>
      </c>
      <c r="AG35" s="662">
        <f t="shared" si="29"/>
        <v>0</v>
      </c>
      <c r="AH35" s="701">
        <f t="shared" si="30"/>
        <v>0</v>
      </c>
    </row>
    <row r="36" spans="1:34" x14ac:dyDescent="0.35">
      <c r="A36" s="680">
        <v>38011</v>
      </c>
      <c r="B36" s="558" t="s">
        <v>21</v>
      </c>
      <c r="C36" s="558">
        <v>1</v>
      </c>
      <c r="D36" s="559">
        <f t="shared" si="0"/>
        <v>1</v>
      </c>
      <c r="E36" s="561">
        <v>0.11999999999999833</v>
      </c>
      <c r="F36" s="699">
        <f t="shared" si="23"/>
        <v>0</v>
      </c>
      <c r="G36" s="712">
        <f t="shared" si="24"/>
        <v>0</v>
      </c>
      <c r="H36" s="699">
        <f t="shared" si="1"/>
        <v>0</v>
      </c>
      <c r="I36" s="712">
        <f t="shared" si="2"/>
        <v>0</v>
      </c>
      <c r="J36" s="699">
        <f t="shared" si="6"/>
        <v>0</v>
      </c>
      <c r="K36" s="681">
        <f t="shared" si="7"/>
        <v>0</v>
      </c>
      <c r="L36" s="711">
        <f>IF($L$5="Yes",HLOOKUP(B36,'Outdoor Supply'!$D$32:$P$38,7,FALSE),0)</f>
        <v>0</v>
      </c>
      <c r="M36" s="701">
        <f t="shared" si="8"/>
        <v>0</v>
      </c>
      <c r="N36" s="564">
        <f t="shared" si="9"/>
        <v>0</v>
      </c>
      <c r="O36" s="564">
        <f t="shared" si="10"/>
        <v>0</v>
      </c>
      <c r="P36" s="564">
        <f t="shared" si="11"/>
        <v>0</v>
      </c>
      <c r="Q36" s="564">
        <f t="shared" si="12"/>
        <v>0</v>
      </c>
      <c r="R36" s="661">
        <f t="shared" si="3"/>
        <v>0</v>
      </c>
      <c r="S36" s="662">
        <f t="shared" si="4"/>
        <v>0</v>
      </c>
      <c r="T36" s="699">
        <f t="shared" si="5"/>
        <v>0</v>
      </c>
      <c r="U36" s="681">
        <f t="shared" si="13"/>
        <v>0</v>
      </c>
      <c r="V36" s="701">
        <f t="shared" si="14"/>
        <v>0</v>
      </c>
      <c r="W36" s="662">
        <f t="shared" si="15"/>
        <v>0</v>
      </c>
      <c r="X36" s="662">
        <f t="shared" si="16"/>
        <v>0</v>
      </c>
      <c r="Y36" s="662">
        <f t="shared" si="17"/>
        <v>0</v>
      </c>
      <c r="Z36" s="699">
        <f t="shared" si="25"/>
        <v>0</v>
      </c>
      <c r="AA36" s="681">
        <f t="shared" si="26"/>
        <v>0</v>
      </c>
      <c r="AB36" s="701">
        <f t="shared" si="27"/>
        <v>0</v>
      </c>
      <c r="AC36" s="662">
        <f t="shared" si="18"/>
        <v>0</v>
      </c>
      <c r="AD36" s="662">
        <f t="shared" si="28"/>
        <v>0</v>
      </c>
      <c r="AE36" s="701">
        <f t="shared" si="39"/>
        <v>0</v>
      </c>
      <c r="AF36" s="662">
        <f t="shared" si="19"/>
        <v>0</v>
      </c>
      <c r="AG36" s="662">
        <f t="shared" si="29"/>
        <v>0</v>
      </c>
      <c r="AH36" s="701">
        <f t="shared" si="30"/>
        <v>0</v>
      </c>
    </row>
    <row r="37" spans="1:34" x14ac:dyDescent="0.35">
      <c r="A37" s="680">
        <v>38012</v>
      </c>
      <c r="B37" s="558" t="s">
        <v>21</v>
      </c>
      <c r="C37" s="558">
        <v>1</v>
      </c>
      <c r="D37" s="559">
        <f t="shared" si="0"/>
        <v>2</v>
      </c>
      <c r="E37" s="561">
        <v>0</v>
      </c>
      <c r="F37" s="699">
        <f t="shared" si="23"/>
        <v>0</v>
      </c>
      <c r="G37" s="712">
        <f t="shared" si="24"/>
        <v>0</v>
      </c>
      <c r="H37" s="699">
        <f t="shared" si="1"/>
        <v>0</v>
      </c>
      <c r="I37" s="712">
        <f t="shared" si="2"/>
        <v>0</v>
      </c>
      <c r="J37" s="699">
        <f t="shared" si="6"/>
        <v>0</v>
      </c>
      <c r="K37" s="681">
        <f t="shared" si="7"/>
        <v>0</v>
      </c>
      <c r="L37" s="711">
        <f>IF($L$5="Yes",HLOOKUP(B37,'Outdoor Supply'!$D$32:$P$38,7,FALSE),0)</f>
        <v>0</v>
      </c>
      <c r="M37" s="701">
        <f t="shared" si="8"/>
        <v>0</v>
      </c>
      <c r="N37" s="564">
        <f t="shared" si="9"/>
        <v>0</v>
      </c>
      <c r="O37" s="564">
        <f t="shared" si="10"/>
        <v>0</v>
      </c>
      <c r="P37" s="564">
        <f t="shared" si="11"/>
        <v>0</v>
      </c>
      <c r="Q37" s="564">
        <f t="shared" si="12"/>
        <v>0</v>
      </c>
      <c r="R37" s="661">
        <f t="shared" si="3"/>
        <v>0</v>
      </c>
      <c r="S37" s="662">
        <f t="shared" si="4"/>
        <v>0</v>
      </c>
      <c r="T37" s="699">
        <f t="shared" si="5"/>
        <v>0</v>
      </c>
      <c r="U37" s="681">
        <f t="shared" si="13"/>
        <v>0</v>
      </c>
      <c r="V37" s="701">
        <f t="shared" si="14"/>
        <v>0</v>
      </c>
      <c r="W37" s="662">
        <f t="shared" si="15"/>
        <v>0</v>
      </c>
      <c r="X37" s="662">
        <f t="shared" si="16"/>
        <v>0</v>
      </c>
      <c r="Y37" s="662">
        <f t="shared" si="17"/>
        <v>0</v>
      </c>
      <c r="Z37" s="699">
        <f t="shared" si="25"/>
        <v>0</v>
      </c>
      <c r="AA37" s="681">
        <f t="shared" si="26"/>
        <v>0</v>
      </c>
      <c r="AB37" s="701">
        <f t="shared" si="27"/>
        <v>0</v>
      </c>
      <c r="AC37" s="662">
        <f t="shared" si="18"/>
        <v>0</v>
      </c>
      <c r="AD37" s="662">
        <f t="shared" si="28"/>
        <v>0</v>
      </c>
      <c r="AE37" s="701">
        <f t="shared" si="39"/>
        <v>0</v>
      </c>
      <c r="AF37" s="662">
        <f t="shared" si="19"/>
        <v>0</v>
      </c>
      <c r="AG37" s="662">
        <f t="shared" si="29"/>
        <v>0</v>
      </c>
      <c r="AH37" s="701">
        <f t="shared" si="30"/>
        <v>0</v>
      </c>
    </row>
    <row r="38" spans="1:34" x14ac:dyDescent="0.35">
      <c r="A38" s="680">
        <v>38013</v>
      </c>
      <c r="B38" s="558" t="s">
        <v>21</v>
      </c>
      <c r="C38" s="558">
        <v>1</v>
      </c>
      <c r="D38" s="559">
        <f t="shared" si="0"/>
        <v>3</v>
      </c>
      <c r="E38" s="561">
        <v>0</v>
      </c>
      <c r="F38" s="699">
        <f t="shared" si="23"/>
        <v>0</v>
      </c>
      <c r="G38" s="712">
        <f t="shared" si="24"/>
        <v>0</v>
      </c>
      <c r="H38" s="699">
        <f t="shared" si="1"/>
        <v>0</v>
      </c>
      <c r="I38" s="712">
        <f t="shared" si="2"/>
        <v>0</v>
      </c>
      <c r="J38" s="699">
        <f t="shared" si="6"/>
        <v>0</v>
      </c>
      <c r="K38" s="681">
        <f t="shared" si="7"/>
        <v>0</v>
      </c>
      <c r="L38" s="711">
        <f>IF($L$5="Yes",HLOOKUP(B38,'Outdoor Supply'!$D$32:$P$38,7,FALSE),0)</f>
        <v>0</v>
      </c>
      <c r="M38" s="701">
        <f t="shared" si="8"/>
        <v>0</v>
      </c>
      <c r="N38" s="564">
        <f t="shared" si="9"/>
        <v>0</v>
      </c>
      <c r="O38" s="564">
        <f t="shared" si="10"/>
        <v>0</v>
      </c>
      <c r="P38" s="564">
        <f t="shared" si="11"/>
        <v>0</v>
      </c>
      <c r="Q38" s="564">
        <f t="shared" si="12"/>
        <v>0</v>
      </c>
      <c r="R38" s="661">
        <f t="shared" si="3"/>
        <v>0</v>
      </c>
      <c r="S38" s="662">
        <f t="shared" si="4"/>
        <v>0</v>
      </c>
      <c r="T38" s="699">
        <f t="shared" si="5"/>
        <v>0</v>
      </c>
      <c r="U38" s="681">
        <f t="shared" si="13"/>
        <v>0</v>
      </c>
      <c r="V38" s="701">
        <f t="shared" si="14"/>
        <v>0</v>
      </c>
      <c r="W38" s="662">
        <f t="shared" si="15"/>
        <v>0</v>
      </c>
      <c r="X38" s="662">
        <f t="shared" si="16"/>
        <v>0</v>
      </c>
      <c r="Y38" s="662">
        <f t="shared" si="17"/>
        <v>0</v>
      </c>
      <c r="Z38" s="699">
        <f t="shared" si="25"/>
        <v>0</v>
      </c>
      <c r="AA38" s="681">
        <f t="shared" si="26"/>
        <v>0</v>
      </c>
      <c r="AB38" s="701">
        <f t="shared" si="27"/>
        <v>0</v>
      </c>
      <c r="AC38" s="662">
        <f t="shared" si="18"/>
        <v>0</v>
      </c>
      <c r="AD38" s="662">
        <f t="shared" si="28"/>
        <v>0</v>
      </c>
      <c r="AE38" s="701">
        <f t="shared" si="39"/>
        <v>0</v>
      </c>
      <c r="AF38" s="662">
        <f t="shared" si="19"/>
        <v>0</v>
      </c>
      <c r="AG38" s="662">
        <f t="shared" si="29"/>
        <v>0</v>
      </c>
      <c r="AH38" s="701">
        <f t="shared" si="30"/>
        <v>0</v>
      </c>
    </row>
    <row r="39" spans="1:34" x14ac:dyDescent="0.35">
      <c r="A39" s="680">
        <v>38014</v>
      </c>
      <c r="B39" s="558" t="s">
        <v>21</v>
      </c>
      <c r="C39" s="558">
        <v>1</v>
      </c>
      <c r="D39" s="559">
        <f t="shared" si="0"/>
        <v>4</v>
      </c>
      <c r="E39" s="561">
        <v>0</v>
      </c>
      <c r="F39" s="699">
        <f t="shared" si="23"/>
        <v>0</v>
      </c>
      <c r="G39" s="712">
        <f t="shared" si="24"/>
        <v>0</v>
      </c>
      <c r="H39" s="699">
        <f t="shared" si="1"/>
        <v>0</v>
      </c>
      <c r="I39" s="712">
        <f t="shared" si="2"/>
        <v>0</v>
      </c>
      <c r="J39" s="699">
        <f t="shared" si="6"/>
        <v>0</v>
      </c>
      <c r="K39" s="681">
        <f t="shared" si="7"/>
        <v>0</v>
      </c>
      <c r="L39" s="711">
        <f>IF($L$5="Yes",HLOOKUP(B39,'Outdoor Supply'!$D$32:$P$38,7,FALSE),0)</f>
        <v>0</v>
      </c>
      <c r="M39" s="701">
        <f t="shared" si="8"/>
        <v>0</v>
      </c>
      <c r="N39" s="564">
        <f t="shared" si="9"/>
        <v>0</v>
      </c>
      <c r="O39" s="564">
        <f t="shared" si="10"/>
        <v>0</v>
      </c>
      <c r="P39" s="564">
        <f t="shared" si="11"/>
        <v>0</v>
      </c>
      <c r="Q39" s="564">
        <f t="shared" si="12"/>
        <v>0</v>
      </c>
      <c r="R39" s="661">
        <f t="shared" si="3"/>
        <v>0</v>
      </c>
      <c r="S39" s="662">
        <f t="shared" si="4"/>
        <v>0</v>
      </c>
      <c r="T39" s="699">
        <f t="shared" si="5"/>
        <v>0</v>
      </c>
      <c r="U39" s="681">
        <f t="shared" si="13"/>
        <v>0</v>
      </c>
      <c r="V39" s="701">
        <f t="shared" si="14"/>
        <v>0</v>
      </c>
      <c r="W39" s="662">
        <f t="shared" si="15"/>
        <v>0</v>
      </c>
      <c r="X39" s="662">
        <f t="shared" si="16"/>
        <v>0</v>
      </c>
      <c r="Y39" s="662">
        <f t="shared" si="17"/>
        <v>0</v>
      </c>
      <c r="Z39" s="699">
        <f t="shared" si="25"/>
        <v>0</v>
      </c>
      <c r="AA39" s="681">
        <f t="shared" si="26"/>
        <v>0</v>
      </c>
      <c r="AB39" s="701">
        <f t="shared" si="27"/>
        <v>0</v>
      </c>
      <c r="AC39" s="662">
        <f t="shared" si="18"/>
        <v>0</v>
      </c>
      <c r="AD39" s="662">
        <f t="shared" si="28"/>
        <v>0</v>
      </c>
      <c r="AE39" s="701">
        <f t="shared" si="39"/>
        <v>0</v>
      </c>
      <c r="AF39" s="662">
        <f t="shared" si="19"/>
        <v>0</v>
      </c>
      <c r="AG39" s="662">
        <f t="shared" si="29"/>
        <v>0</v>
      </c>
      <c r="AH39" s="701">
        <f t="shared" si="30"/>
        <v>0</v>
      </c>
    </row>
    <row r="40" spans="1:34" x14ac:dyDescent="0.35">
      <c r="A40" s="680">
        <v>38015</v>
      </c>
      <c r="B40" s="558" t="s">
        <v>21</v>
      </c>
      <c r="C40" s="558">
        <v>1</v>
      </c>
      <c r="D40" s="559">
        <f t="shared" si="0"/>
        <v>5</v>
      </c>
      <c r="E40" s="561">
        <v>9.9999999999997868E-3</v>
      </c>
      <c r="F40" s="699">
        <f t="shared" si="23"/>
        <v>0</v>
      </c>
      <c r="G40" s="712">
        <f t="shared" si="24"/>
        <v>0</v>
      </c>
      <c r="H40" s="699">
        <f t="shared" si="1"/>
        <v>0</v>
      </c>
      <c r="I40" s="712">
        <f t="shared" si="2"/>
        <v>0</v>
      </c>
      <c r="J40" s="699">
        <f t="shared" si="6"/>
        <v>0</v>
      </c>
      <c r="K40" s="681">
        <f t="shared" si="7"/>
        <v>0</v>
      </c>
      <c r="L40" s="711">
        <f>IF($L$5="Yes",HLOOKUP(B40,'Outdoor Supply'!$D$32:$P$38,7,FALSE),0)</f>
        <v>0</v>
      </c>
      <c r="M40" s="701">
        <f t="shared" si="8"/>
        <v>0</v>
      </c>
      <c r="N40" s="564">
        <f t="shared" si="9"/>
        <v>0</v>
      </c>
      <c r="O40" s="564">
        <f t="shared" si="10"/>
        <v>0</v>
      </c>
      <c r="P40" s="564">
        <f t="shared" si="11"/>
        <v>0</v>
      </c>
      <c r="Q40" s="564">
        <f t="shared" si="12"/>
        <v>0</v>
      </c>
      <c r="R40" s="661">
        <f t="shared" si="3"/>
        <v>0</v>
      </c>
      <c r="S40" s="662">
        <f t="shared" si="4"/>
        <v>0</v>
      </c>
      <c r="T40" s="699">
        <f t="shared" si="5"/>
        <v>0</v>
      </c>
      <c r="U40" s="681">
        <f t="shared" si="13"/>
        <v>0</v>
      </c>
      <c r="V40" s="701">
        <f t="shared" si="14"/>
        <v>0</v>
      </c>
      <c r="W40" s="662">
        <f t="shared" si="15"/>
        <v>0</v>
      </c>
      <c r="X40" s="662">
        <f t="shared" si="16"/>
        <v>0</v>
      </c>
      <c r="Y40" s="662">
        <f t="shared" si="17"/>
        <v>0</v>
      </c>
      <c r="Z40" s="699">
        <f t="shared" si="25"/>
        <v>0</v>
      </c>
      <c r="AA40" s="681">
        <f t="shared" si="26"/>
        <v>0</v>
      </c>
      <c r="AB40" s="701">
        <f t="shared" si="27"/>
        <v>0</v>
      </c>
      <c r="AC40" s="662">
        <f t="shared" si="18"/>
        <v>0</v>
      </c>
      <c r="AD40" s="662">
        <f t="shared" si="28"/>
        <v>0</v>
      </c>
      <c r="AE40" s="701">
        <f t="shared" si="39"/>
        <v>0</v>
      </c>
      <c r="AF40" s="662">
        <f t="shared" si="19"/>
        <v>0</v>
      </c>
      <c r="AG40" s="662">
        <f t="shared" si="29"/>
        <v>0</v>
      </c>
      <c r="AH40" s="701">
        <f t="shared" si="30"/>
        <v>0</v>
      </c>
    </row>
    <row r="41" spans="1:34" x14ac:dyDescent="0.35">
      <c r="A41" s="680">
        <v>38016</v>
      </c>
      <c r="B41" s="558" t="s">
        <v>21</v>
      </c>
      <c r="C41" s="558">
        <v>1</v>
      </c>
      <c r="D41" s="559">
        <f t="shared" si="0"/>
        <v>6</v>
      </c>
      <c r="E41" s="561">
        <v>0</v>
      </c>
      <c r="F41" s="699">
        <f t="shared" si="23"/>
        <v>0</v>
      </c>
      <c r="G41" s="712">
        <f t="shared" si="24"/>
        <v>0</v>
      </c>
      <c r="H41" s="699">
        <f t="shared" si="1"/>
        <v>0</v>
      </c>
      <c r="I41" s="712">
        <f t="shared" si="2"/>
        <v>0</v>
      </c>
      <c r="J41" s="699">
        <f t="shared" si="6"/>
        <v>0</v>
      </c>
      <c r="K41" s="681">
        <f t="shared" si="7"/>
        <v>0</v>
      </c>
      <c r="L41" s="711">
        <f>IF($L$5="Yes",HLOOKUP(B41,'Outdoor Supply'!$D$32:$P$38,7,FALSE),0)</f>
        <v>0</v>
      </c>
      <c r="M41" s="701">
        <f t="shared" si="8"/>
        <v>0</v>
      </c>
      <c r="N41" s="564">
        <f t="shared" si="9"/>
        <v>0</v>
      </c>
      <c r="O41" s="564">
        <f t="shared" si="10"/>
        <v>0</v>
      </c>
      <c r="P41" s="564">
        <f t="shared" si="11"/>
        <v>0</v>
      </c>
      <c r="Q41" s="564">
        <f t="shared" si="12"/>
        <v>0</v>
      </c>
      <c r="R41" s="661">
        <f t="shared" si="3"/>
        <v>0</v>
      </c>
      <c r="S41" s="662">
        <f t="shared" si="4"/>
        <v>0</v>
      </c>
      <c r="T41" s="699">
        <f t="shared" si="5"/>
        <v>0</v>
      </c>
      <c r="U41" s="681">
        <f t="shared" si="13"/>
        <v>0</v>
      </c>
      <c r="V41" s="701">
        <f t="shared" si="14"/>
        <v>0</v>
      </c>
      <c r="W41" s="662">
        <f t="shared" si="15"/>
        <v>0</v>
      </c>
      <c r="X41" s="662">
        <f t="shared" si="16"/>
        <v>0</v>
      </c>
      <c r="Y41" s="662">
        <f t="shared" si="17"/>
        <v>0</v>
      </c>
      <c r="Z41" s="699">
        <f t="shared" si="25"/>
        <v>0</v>
      </c>
      <c r="AA41" s="681">
        <f t="shared" si="26"/>
        <v>0</v>
      </c>
      <c r="AB41" s="701">
        <f t="shared" si="27"/>
        <v>0</v>
      </c>
      <c r="AC41" s="662">
        <f t="shared" si="18"/>
        <v>0</v>
      </c>
      <c r="AD41" s="662">
        <f t="shared" si="28"/>
        <v>0</v>
      </c>
      <c r="AE41" s="701">
        <f t="shared" si="39"/>
        <v>0</v>
      </c>
      <c r="AF41" s="662">
        <f t="shared" si="19"/>
        <v>0</v>
      </c>
      <c r="AG41" s="662">
        <f t="shared" si="29"/>
        <v>0</v>
      </c>
      <c r="AH41" s="701">
        <f t="shared" si="30"/>
        <v>0</v>
      </c>
    </row>
    <row r="42" spans="1:34" x14ac:dyDescent="0.35">
      <c r="A42" s="680">
        <v>38017</v>
      </c>
      <c r="B42" s="558" t="s">
        <v>21</v>
      </c>
      <c r="C42" s="558">
        <v>1</v>
      </c>
      <c r="D42" s="559">
        <f t="shared" si="0"/>
        <v>7</v>
      </c>
      <c r="E42" s="561">
        <v>0</v>
      </c>
      <c r="F42" s="699">
        <f t="shared" si="23"/>
        <v>0</v>
      </c>
      <c r="G42" s="712">
        <f t="shared" si="24"/>
        <v>0</v>
      </c>
      <c r="H42" s="699">
        <f t="shared" si="1"/>
        <v>0</v>
      </c>
      <c r="I42" s="712">
        <f t="shared" si="2"/>
        <v>0</v>
      </c>
      <c r="J42" s="699">
        <f t="shared" si="6"/>
        <v>0</v>
      </c>
      <c r="K42" s="681">
        <f t="shared" si="7"/>
        <v>0</v>
      </c>
      <c r="L42" s="711">
        <f>IF($L$5="Yes",HLOOKUP(B42,'Outdoor Supply'!$D$32:$P$38,7,FALSE),0)</f>
        <v>0</v>
      </c>
      <c r="M42" s="701">
        <f t="shared" si="8"/>
        <v>0</v>
      </c>
      <c r="N42" s="564">
        <f t="shared" si="9"/>
        <v>0</v>
      </c>
      <c r="O42" s="564">
        <f t="shared" si="10"/>
        <v>0</v>
      </c>
      <c r="P42" s="564">
        <f t="shared" si="11"/>
        <v>0</v>
      </c>
      <c r="Q42" s="564">
        <f t="shared" si="12"/>
        <v>0</v>
      </c>
      <c r="R42" s="661">
        <f t="shared" si="3"/>
        <v>0</v>
      </c>
      <c r="S42" s="662">
        <f t="shared" si="4"/>
        <v>0</v>
      </c>
      <c r="T42" s="699">
        <f t="shared" si="5"/>
        <v>0</v>
      </c>
      <c r="U42" s="681">
        <f t="shared" si="13"/>
        <v>0</v>
      </c>
      <c r="V42" s="701">
        <f t="shared" si="14"/>
        <v>0</v>
      </c>
      <c r="W42" s="662">
        <f t="shared" si="15"/>
        <v>0</v>
      </c>
      <c r="X42" s="662">
        <f t="shared" si="16"/>
        <v>0</v>
      </c>
      <c r="Y42" s="662">
        <f t="shared" si="17"/>
        <v>0</v>
      </c>
      <c r="Z42" s="699">
        <f t="shared" si="25"/>
        <v>0</v>
      </c>
      <c r="AA42" s="681">
        <f t="shared" si="26"/>
        <v>0</v>
      </c>
      <c r="AB42" s="701">
        <f t="shared" si="27"/>
        <v>0</v>
      </c>
      <c r="AC42" s="662">
        <f t="shared" si="18"/>
        <v>0</v>
      </c>
      <c r="AD42" s="662">
        <f t="shared" si="28"/>
        <v>0</v>
      </c>
      <c r="AE42" s="701">
        <f t="shared" si="39"/>
        <v>0</v>
      </c>
      <c r="AF42" s="662">
        <f t="shared" si="19"/>
        <v>0</v>
      </c>
      <c r="AG42" s="662">
        <f t="shared" si="29"/>
        <v>0</v>
      </c>
      <c r="AH42" s="701">
        <f t="shared" si="30"/>
        <v>0</v>
      </c>
    </row>
    <row r="43" spans="1:34" x14ac:dyDescent="0.35">
      <c r="A43" s="680">
        <v>38018</v>
      </c>
      <c r="B43" s="558" t="s">
        <v>22</v>
      </c>
      <c r="C43" s="558">
        <v>2</v>
      </c>
      <c r="D43" s="559">
        <f t="shared" si="0"/>
        <v>1</v>
      </c>
      <c r="E43" s="561">
        <v>0</v>
      </c>
      <c r="F43" s="699">
        <f t="shared" si="23"/>
        <v>0</v>
      </c>
      <c r="G43" s="712">
        <f t="shared" si="24"/>
        <v>0</v>
      </c>
      <c r="H43" s="699">
        <f t="shared" si="1"/>
        <v>0</v>
      </c>
      <c r="I43" s="712">
        <f t="shared" si="2"/>
        <v>0</v>
      </c>
      <c r="J43" s="699">
        <f t="shared" si="6"/>
        <v>0</v>
      </c>
      <c r="K43" s="681">
        <f t="shared" si="7"/>
        <v>0</v>
      </c>
      <c r="L43" s="711">
        <f>IF($L$5="Yes",HLOOKUP(B43,'Outdoor Supply'!$D$32:$P$38,7,FALSE),0)</f>
        <v>0</v>
      </c>
      <c r="M43" s="701">
        <f t="shared" si="8"/>
        <v>0</v>
      </c>
      <c r="N43" s="564">
        <f t="shared" si="9"/>
        <v>0</v>
      </c>
      <c r="O43" s="564">
        <f t="shared" si="10"/>
        <v>0</v>
      </c>
      <c r="P43" s="564">
        <f t="shared" si="11"/>
        <v>0</v>
      </c>
      <c r="Q43" s="564">
        <f t="shared" si="12"/>
        <v>0</v>
      </c>
      <c r="R43" s="661">
        <f t="shared" si="3"/>
        <v>0</v>
      </c>
      <c r="S43" s="662">
        <f t="shared" si="4"/>
        <v>0</v>
      </c>
      <c r="T43" s="699">
        <f t="shared" si="5"/>
        <v>0</v>
      </c>
      <c r="U43" s="681">
        <f t="shared" si="13"/>
        <v>0</v>
      </c>
      <c r="V43" s="701">
        <f t="shared" si="14"/>
        <v>0</v>
      </c>
      <c r="W43" s="662">
        <f t="shared" si="15"/>
        <v>0</v>
      </c>
      <c r="X43" s="662">
        <f t="shared" si="16"/>
        <v>0</v>
      </c>
      <c r="Y43" s="662">
        <f t="shared" si="17"/>
        <v>0</v>
      </c>
      <c r="Z43" s="699">
        <f t="shared" si="25"/>
        <v>0</v>
      </c>
      <c r="AA43" s="681">
        <f t="shared" si="26"/>
        <v>0</v>
      </c>
      <c r="AB43" s="701">
        <f t="shared" si="27"/>
        <v>0</v>
      </c>
      <c r="AC43" s="662">
        <f t="shared" si="18"/>
        <v>0</v>
      </c>
      <c r="AD43" s="662">
        <f t="shared" si="28"/>
        <v>0</v>
      </c>
      <c r="AE43" s="701">
        <f t="shared" si="39"/>
        <v>0</v>
      </c>
      <c r="AF43" s="662">
        <f t="shared" si="19"/>
        <v>0</v>
      </c>
      <c r="AG43" s="662">
        <f t="shared" si="29"/>
        <v>0</v>
      </c>
      <c r="AH43" s="701">
        <f t="shared" si="30"/>
        <v>0</v>
      </c>
    </row>
    <row r="44" spans="1:34" x14ac:dyDescent="0.35">
      <c r="A44" s="680">
        <v>38019</v>
      </c>
      <c r="B44" s="558" t="s">
        <v>22</v>
      </c>
      <c r="C44" s="558">
        <v>2</v>
      </c>
      <c r="D44" s="559">
        <f t="shared" si="0"/>
        <v>2</v>
      </c>
      <c r="E44" s="561">
        <v>0</v>
      </c>
      <c r="F44" s="699">
        <f t="shared" si="23"/>
        <v>0</v>
      </c>
      <c r="G44" s="712">
        <f t="shared" si="24"/>
        <v>0</v>
      </c>
      <c r="H44" s="699">
        <f t="shared" si="1"/>
        <v>0</v>
      </c>
      <c r="I44" s="712">
        <f t="shared" si="2"/>
        <v>0</v>
      </c>
      <c r="J44" s="699">
        <f t="shared" si="6"/>
        <v>0</v>
      </c>
      <c r="K44" s="681">
        <f t="shared" si="7"/>
        <v>0</v>
      </c>
      <c r="L44" s="711">
        <f>IF($L$5="Yes",HLOOKUP(B44,'Outdoor Supply'!$D$32:$P$38,7,FALSE),0)</f>
        <v>0</v>
      </c>
      <c r="M44" s="701">
        <f t="shared" si="8"/>
        <v>0</v>
      </c>
      <c r="N44" s="564">
        <f t="shared" si="9"/>
        <v>0</v>
      </c>
      <c r="O44" s="564">
        <f t="shared" si="10"/>
        <v>0</v>
      </c>
      <c r="P44" s="564">
        <f t="shared" si="11"/>
        <v>0</v>
      </c>
      <c r="Q44" s="564">
        <f t="shared" si="12"/>
        <v>0</v>
      </c>
      <c r="R44" s="661">
        <f t="shared" si="3"/>
        <v>0</v>
      </c>
      <c r="S44" s="662">
        <f t="shared" si="4"/>
        <v>0</v>
      </c>
      <c r="T44" s="699">
        <f t="shared" si="5"/>
        <v>0</v>
      </c>
      <c r="U44" s="681">
        <f t="shared" si="13"/>
        <v>0</v>
      </c>
      <c r="V44" s="701">
        <f t="shared" si="14"/>
        <v>0</v>
      </c>
      <c r="W44" s="662">
        <f t="shared" si="15"/>
        <v>0</v>
      </c>
      <c r="X44" s="662">
        <f t="shared" si="16"/>
        <v>0</v>
      </c>
      <c r="Y44" s="662">
        <f t="shared" si="17"/>
        <v>0</v>
      </c>
      <c r="Z44" s="699">
        <f t="shared" si="25"/>
        <v>0</v>
      </c>
      <c r="AA44" s="681">
        <f t="shared" si="26"/>
        <v>0</v>
      </c>
      <c r="AB44" s="701">
        <f t="shared" si="27"/>
        <v>0</v>
      </c>
      <c r="AC44" s="662">
        <f t="shared" si="18"/>
        <v>0</v>
      </c>
      <c r="AD44" s="662">
        <f t="shared" si="28"/>
        <v>0</v>
      </c>
      <c r="AE44" s="701">
        <f t="shared" si="39"/>
        <v>0</v>
      </c>
      <c r="AF44" s="662">
        <f t="shared" si="19"/>
        <v>0</v>
      </c>
      <c r="AG44" s="662">
        <f t="shared" si="29"/>
        <v>0</v>
      </c>
      <c r="AH44" s="701">
        <f t="shared" si="30"/>
        <v>0</v>
      </c>
    </row>
    <row r="45" spans="1:34" x14ac:dyDescent="0.35">
      <c r="A45" s="680">
        <v>38020</v>
      </c>
      <c r="B45" s="558" t="s">
        <v>22</v>
      </c>
      <c r="C45" s="558">
        <v>2</v>
      </c>
      <c r="D45" s="559">
        <f t="shared" si="0"/>
        <v>3</v>
      </c>
      <c r="E45" s="561">
        <v>0</v>
      </c>
      <c r="F45" s="699">
        <f t="shared" si="23"/>
        <v>0</v>
      </c>
      <c r="G45" s="712">
        <f t="shared" si="24"/>
        <v>0</v>
      </c>
      <c r="H45" s="699">
        <f t="shared" si="1"/>
        <v>0</v>
      </c>
      <c r="I45" s="712">
        <f t="shared" si="2"/>
        <v>0</v>
      </c>
      <c r="J45" s="699">
        <f t="shared" si="6"/>
        <v>0</v>
      </c>
      <c r="K45" s="681">
        <f t="shared" si="7"/>
        <v>0</v>
      </c>
      <c r="L45" s="711">
        <f>IF($L$5="Yes",HLOOKUP(B45,'Outdoor Supply'!$D$32:$P$38,7,FALSE),0)</f>
        <v>0</v>
      </c>
      <c r="M45" s="701">
        <f t="shared" si="8"/>
        <v>0</v>
      </c>
      <c r="N45" s="564">
        <f t="shared" si="9"/>
        <v>0</v>
      </c>
      <c r="O45" s="564">
        <f t="shared" si="10"/>
        <v>0</v>
      </c>
      <c r="P45" s="564">
        <f t="shared" si="11"/>
        <v>0</v>
      </c>
      <c r="Q45" s="564">
        <f t="shared" si="12"/>
        <v>0</v>
      </c>
      <c r="R45" s="661">
        <f t="shared" si="3"/>
        <v>0</v>
      </c>
      <c r="S45" s="662">
        <f t="shared" si="4"/>
        <v>0</v>
      </c>
      <c r="T45" s="699">
        <f t="shared" si="5"/>
        <v>0</v>
      </c>
      <c r="U45" s="681">
        <f t="shared" si="13"/>
        <v>0</v>
      </c>
      <c r="V45" s="701">
        <f t="shared" si="14"/>
        <v>0</v>
      </c>
      <c r="W45" s="662">
        <f t="shared" si="15"/>
        <v>0</v>
      </c>
      <c r="X45" s="662">
        <f t="shared" si="16"/>
        <v>0</v>
      </c>
      <c r="Y45" s="662">
        <f t="shared" si="17"/>
        <v>0</v>
      </c>
      <c r="Z45" s="699">
        <f t="shared" si="25"/>
        <v>0</v>
      </c>
      <c r="AA45" s="681">
        <f t="shared" si="26"/>
        <v>0</v>
      </c>
      <c r="AB45" s="701">
        <f t="shared" si="27"/>
        <v>0</v>
      </c>
      <c r="AC45" s="662">
        <f t="shared" si="18"/>
        <v>0</v>
      </c>
      <c r="AD45" s="662">
        <f t="shared" si="28"/>
        <v>0</v>
      </c>
      <c r="AE45" s="701">
        <f t="shared" si="39"/>
        <v>0</v>
      </c>
      <c r="AF45" s="662">
        <f t="shared" si="19"/>
        <v>0</v>
      </c>
      <c r="AG45" s="662">
        <f t="shared" si="29"/>
        <v>0</v>
      </c>
      <c r="AH45" s="701">
        <f t="shared" si="30"/>
        <v>0</v>
      </c>
    </row>
    <row r="46" spans="1:34" x14ac:dyDescent="0.35">
      <c r="A46" s="680">
        <v>38021</v>
      </c>
      <c r="B46" s="558" t="s">
        <v>22</v>
      </c>
      <c r="C46" s="558">
        <v>2</v>
      </c>
      <c r="D46" s="559">
        <f t="shared" si="0"/>
        <v>4</v>
      </c>
      <c r="E46" s="561">
        <v>0.29999999999999982</v>
      </c>
      <c r="F46" s="699">
        <f t="shared" si="23"/>
        <v>0</v>
      </c>
      <c r="G46" s="712">
        <f t="shared" si="24"/>
        <v>0</v>
      </c>
      <c r="H46" s="699">
        <f t="shared" si="1"/>
        <v>0</v>
      </c>
      <c r="I46" s="712">
        <f t="shared" si="2"/>
        <v>0</v>
      </c>
      <c r="J46" s="699">
        <f t="shared" si="6"/>
        <v>0</v>
      </c>
      <c r="K46" s="681">
        <f t="shared" si="7"/>
        <v>0</v>
      </c>
      <c r="L46" s="711">
        <f>IF($L$5="Yes",HLOOKUP(B46,'Outdoor Supply'!$D$32:$P$38,7,FALSE),0)</f>
        <v>0</v>
      </c>
      <c r="M46" s="701">
        <f t="shared" si="8"/>
        <v>0</v>
      </c>
      <c r="N46" s="564">
        <f t="shared" si="9"/>
        <v>0</v>
      </c>
      <c r="O46" s="564">
        <f t="shared" si="10"/>
        <v>0</v>
      </c>
      <c r="P46" s="564">
        <f t="shared" si="11"/>
        <v>0</v>
      </c>
      <c r="Q46" s="564">
        <f t="shared" si="12"/>
        <v>0</v>
      </c>
      <c r="R46" s="661">
        <f t="shared" si="3"/>
        <v>0</v>
      </c>
      <c r="S46" s="662">
        <f t="shared" si="4"/>
        <v>0</v>
      </c>
      <c r="T46" s="699">
        <f t="shared" si="5"/>
        <v>0</v>
      </c>
      <c r="U46" s="681">
        <f t="shared" si="13"/>
        <v>0</v>
      </c>
      <c r="V46" s="701">
        <f t="shared" si="14"/>
        <v>0</v>
      </c>
      <c r="W46" s="662">
        <f t="shared" si="15"/>
        <v>0</v>
      </c>
      <c r="X46" s="662">
        <f t="shared" si="16"/>
        <v>0</v>
      </c>
      <c r="Y46" s="662">
        <f t="shared" si="17"/>
        <v>0</v>
      </c>
      <c r="Z46" s="699">
        <f t="shared" si="25"/>
        <v>0</v>
      </c>
      <c r="AA46" s="681">
        <f t="shared" si="26"/>
        <v>0</v>
      </c>
      <c r="AB46" s="701">
        <f t="shared" si="27"/>
        <v>0</v>
      </c>
      <c r="AC46" s="662">
        <f t="shared" si="18"/>
        <v>0</v>
      </c>
      <c r="AD46" s="662">
        <f t="shared" si="28"/>
        <v>0</v>
      </c>
      <c r="AE46" s="701">
        <f t="shared" si="39"/>
        <v>0</v>
      </c>
      <c r="AF46" s="662">
        <f t="shared" si="19"/>
        <v>0</v>
      </c>
      <c r="AG46" s="662">
        <f t="shared" si="29"/>
        <v>0</v>
      </c>
      <c r="AH46" s="701">
        <f t="shared" si="30"/>
        <v>0</v>
      </c>
    </row>
    <row r="47" spans="1:34" x14ac:dyDescent="0.35">
      <c r="A47" s="680">
        <v>38022</v>
      </c>
      <c r="B47" s="558" t="s">
        <v>22</v>
      </c>
      <c r="C47" s="558">
        <v>2</v>
      </c>
      <c r="D47" s="559">
        <f t="shared" si="0"/>
        <v>5</v>
      </c>
      <c r="E47" s="561">
        <v>0.8100000000000005</v>
      </c>
      <c r="F47" s="699">
        <f t="shared" si="23"/>
        <v>0</v>
      </c>
      <c r="G47" s="712">
        <f t="shared" si="24"/>
        <v>0</v>
      </c>
      <c r="H47" s="699">
        <f t="shared" si="1"/>
        <v>0</v>
      </c>
      <c r="I47" s="712">
        <f t="shared" si="2"/>
        <v>0</v>
      </c>
      <c r="J47" s="699">
        <f t="shared" si="6"/>
        <v>0</v>
      </c>
      <c r="K47" s="681">
        <f t="shared" si="7"/>
        <v>0</v>
      </c>
      <c r="L47" s="711">
        <f>IF($L$5="Yes",HLOOKUP(B47,'Outdoor Supply'!$D$32:$P$38,7,FALSE),0)</f>
        <v>0</v>
      </c>
      <c r="M47" s="701">
        <f t="shared" si="8"/>
        <v>0</v>
      </c>
      <c r="N47" s="564">
        <f t="shared" si="9"/>
        <v>0</v>
      </c>
      <c r="O47" s="564">
        <f t="shared" si="10"/>
        <v>0</v>
      </c>
      <c r="P47" s="564">
        <f t="shared" si="11"/>
        <v>0</v>
      </c>
      <c r="Q47" s="564">
        <f t="shared" si="12"/>
        <v>0</v>
      </c>
      <c r="R47" s="661">
        <f t="shared" si="3"/>
        <v>0</v>
      </c>
      <c r="S47" s="662">
        <f t="shared" si="4"/>
        <v>0</v>
      </c>
      <c r="T47" s="699">
        <f t="shared" si="5"/>
        <v>0</v>
      </c>
      <c r="U47" s="681">
        <f t="shared" si="13"/>
        <v>0</v>
      </c>
      <c r="V47" s="701">
        <f t="shared" si="14"/>
        <v>0</v>
      </c>
      <c r="W47" s="662">
        <f t="shared" si="15"/>
        <v>0</v>
      </c>
      <c r="X47" s="662">
        <f t="shared" si="16"/>
        <v>0</v>
      </c>
      <c r="Y47" s="662">
        <f t="shared" si="17"/>
        <v>0</v>
      </c>
      <c r="Z47" s="699">
        <f t="shared" si="25"/>
        <v>0</v>
      </c>
      <c r="AA47" s="681">
        <f t="shared" si="26"/>
        <v>0</v>
      </c>
      <c r="AB47" s="701">
        <f t="shared" si="27"/>
        <v>0</v>
      </c>
      <c r="AC47" s="662">
        <f t="shared" si="18"/>
        <v>0</v>
      </c>
      <c r="AD47" s="662">
        <f t="shared" si="28"/>
        <v>0</v>
      </c>
      <c r="AE47" s="701">
        <f t="shared" si="39"/>
        <v>0</v>
      </c>
      <c r="AF47" s="662">
        <f t="shared" si="19"/>
        <v>0</v>
      </c>
      <c r="AG47" s="662">
        <f t="shared" si="29"/>
        <v>0</v>
      </c>
      <c r="AH47" s="701">
        <f t="shared" si="30"/>
        <v>0</v>
      </c>
    </row>
    <row r="48" spans="1:34" x14ac:dyDescent="0.35">
      <c r="A48" s="680">
        <v>38023</v>
      </c>
      <c r="B48" s="558" t="s">
        <v>22</v>
      </c>
      <c r="C48" s="558">
        <v>2</v>
      </c>
      <c r="D48" s="559">
        <f t="shared" si="0"/>
        <v>6</v>
      </c>
      <c r="E48" s="561">
        <v>0</v>
      </c>
      <c r="F48" s="699">
        <f t="shared" si="23"/>
        <v>0</v>
      </c>
      <c r="G48" s="712">
        <f t="shared" si="24"/>
        <v>0</v>
      </c>
      <c r="H48" s="699">
        <f t="shared" si="1"/>
        <v>0</v>
      </c>
      <c r="I48" s="712">
        <f t="shared" si="2"/>
        <v>0</v>
      </c>
      <c r="J48" s="699">
        <f t="shared" si="6"/>
        <v>0</v>
      </c>
      <c r="K48" s="681">
        <f t="shared" si="7"/>
        <v>0</v>
      </c>
      <c r="L48" s="711">
        <f>IF($L$5="Yes",HLOOKUP(B48,'Outdoor Supply'!$D$32:$P$38,7,FALSE),0)</f>
        <v>0</v>
      </c>
      <c r="M48" s="701">
        <f t="shared" si="8"/>
        <v>0</v>
      </c>
      <c r="N48" s="564">
        <f t="shared" si="9"/>
        <v>0</v>
      </c>
      <c r="O48" s="564">
        <f t="shared" si="10"/>
        <v>0</v>
      </c>
      <c r="P48" s="564">
        <f t="shared" si="11"/>
        <v>0</v>
      </c>
      <c r="Q48" s="564">
        <f t="shared" si="12"/>
        <v>0</v>
      </c>
      <c r="R48" s="661">
        <f t="shared" si="3"/>
        <v>0</v>
      </c>
      <c r="S48" s="662">
        <f t="shared" si="4"/>
        <v>0</v>
      </c>
      <c r="T48" s="699">
        <f t="shared" si="5"/>
        <v>0</v>
      </c>
      <c r="U48" s="681">
        <f t="shared" si="13"/>
        <v>0</v>
      </c>
      <c r="V48" s="701">
        <f t="shared" si="14"/>
        <v>0</v>
      </c>
      <c r="W48" s="662">
        <f t="shared" si="15"/>
        <v>0</v>
      </c>
      <c r="X48" s="662">
        <f t="shared" si="16"/>
        <v>0</v>
      </c>
      <c r="Y48" s="662">
        <f t="shared" si="17"/>
        <v>0</v>
      </c>
      <c r="Z48" s="699">
        <f t="shared" si="25"/>
        <v>0</v>
      </c>
      <c r="AA48" s="681">
        <f t="shared" si="26"/>
        <v>0</v>
      </c>
      <c r="AB48" s="701">
        <f t="shared" si="27"/>
        <v>0</v>
      </c>
      <c r="AC48" s="662">
        <f t="shared" si="18"/>
        <v>0</v>
      </c>
      <c r="AD48" s="662">
        <f t="shared" si="28"/>
        <v>0</v>
      </c>
      <c r="AE48" s="701">
        <f t="shared" si="39"/>
        <v>0</v>
      </c>
      <c r="AF48" s="662">
        <f t="shared" si="19"/>
        <v>0</v>
      </c>
      <c r="AG48" s="662">
        <f t="shared" si="29"/>
        <v>0</v>
      </c>
      <c r="AH48" s="701">
        <f t="shared" si="30"/>
        <v>0</v>
      </c>
    </row>
    <row r="49" spans="1:34" x14ac:dyDescent="0.35">
      <c r="A49" s="680">
        <v>38024</v>
      </c>
      <c r="B49" s="558" t="s">
        <v>22</v>
      </c>
      <c r="C49" s="558">
        <v>2</v>
      </c>
      <c r="D49" s="559">
        <f t="shared" si="0"/>
        <v>7</v>
      </c>
      <c r="E49" s="561">
        <v>0</v>
      </c>
      <c r="F49" s="699">
        <f t="shared" si="23"/>
        <v>0</v>
      </c>
      <c r="G49" s="712">
        <f t="shared" si="24"/>
        <v>0</v>
      </c>
      <c r="H49" s="699">
        <f t="shared" si="1"/>
        <v>0</v>
      </c>
      <c r="I49" s="712">
        <f t="shared" si="2"/>
        <v>0</v>
      </c>
      <c r="J49" s="699">
        <f t="shared" si="6"/>
        <v>0</v>
      </c>
      <c r="K49" s="681">
        <f t="shared" si="7"/>
        <v>0</v>
      </c>
      <c r="L49" s="711">
        <f>IF($L$5="Yes",HLOOKUP(B49,'Outdoor Supply'!$D$32:$P$38,7,FALSE),0)</f>
        <v>0</v>
      </c>
      <c r="M49" s="701">
        <f t="shared" si="8"/>
        <v>0</v>
      </c>
      <c r="N49" s="564">
        <f t="shared" si="9"/>
        <v>0</v>
      </c>
      <c r="O49" s="564">
        <f t="shared" si="10"/>
        <v>0</v>
      </c>
      <c r="P49" s="564">
        <f t="shared" si="11"/>
        <v>0</v>
      </c>
      <c r="Q49" s="564">
        <f t="shared" si="12"/>
        <v>0</v>
      </c>
      <c r="R49" s="661">
        <f t="shared" si="3"/>
        <v>0</v>
      </c>
      <c r="S49" s="662">
        <f t="shared" si="4"/>
        <v>0</v>
      </c>
      <c r="T49" s="699">
        <f t="shared" si="5"/>
        <v>0</v>
      </c>
      <c r="U49" s="681">
        <f t="shared" si="13"/>
        <v>0</v>
      </c>
      <c r="V49" s="701">
        <f t="shared" si="14"/>
        <v>0</v>
      </c>
      <c r="W49" s="662">
        <f t="shared" si="15"/>
        <v>0</v>
      </c>
      <c r="X49" s="662">
        <f t="shared" si="16"/>
        <v>0</v>
      </c>
      <c r="Y49" s="662">
        <f t="shared" si="17"/>
        <v>0</v>
      </c>
      <c r="Z49" s="699">
        <f t="shared" si="25"/>
        <v>0</v>
      </c>
      <c r="AA49" s="681">
        <f t="shared" si="26"/>
        <v>0</v>
      </c>
      <c r="AB49" s="701">
        <f t="shared" si="27"/>
        <v>0</v>
      </c>
      <c r="AC49" s="662">
        <f t="shared" si="18"/>
        <v>0</v>
      </c>
      <c r="AD49" s="662">
        <f t="shared" si="28"/>
        <v>0</v>
      </c>
      <c r="AE49" s="701">
        <f t="shared" si="39"/>
        <v>0</v>
      </c>
      <c r="AF49" s="662">
        <f t="shared" si="19"/>
        <v>0</v>
      </c>
      <c r="AG49" s="662">
        <f t="shared" si="29"/>
        <v>0</v>
      </c>
      <c r="AH49" s="701">
        <f t="shared" si="30"/>
        <v>0</v>
      </c>
    </row>
    <row r="50" spans="1:34" x14ac:dyDescent="0.35">
      <c r="A50" s="680">
        <v>38025</v>
      </c>
      <c r="B50" s="558" t="s">
        <v>22</v>
      </c>
      <c r="C50" s="558">
        <v>2</v>
      </c>
      <c r="D50" s="559">
        <f t="shared" si="0"/>
        <v>1</v>
      </c>
      <c r="E50" s="561">
        <v>0</v>
      </c>
      <c r="F50" s="699">
        <f t="shared" si="23"/>
        <v>0</v>
      </c>
      <c r="G50" s="712">
        <f t="shared" si="24"/>
        <v>0</v>
      </c>
      <c r="H50" s="699">
        <f t="shared" si="1"/>
        <v>0</v>
      </c>
      <c r="I50" s="712">
        <f t="shared" si="2"/>
        <v>0</v>
      </c>
      <c r="J50" s="699">
        <f t="shared" si="6"/>
        <v>0</v>
      </c>
      <c r="K50" s="681">
        <f t="shared" si="7"/>
        <v>0</v>
      </c>
      <c r="L50" s="711">
        <f>IF($L$5="Yes",HLOOKUP(B50,'Outdoor Supply'!$D$32:$P$38,7,FALSE),0)</f>
        <v>0</v>
      </c>
      <c r="M50" s="701">
        <f t="shared" si="8"/>
        <v>0</v>
      </c>
      <c r="N50" s="564">
        <f t="shared" si="9"/>
        <v>0</v>
      </c>
      <c r="O50" s="564">
        <f t="shared" si="10"/>
        <v>0</v>
      </c>
      <c r="P50" s="564">
        <f t="shared" si="11"/>
        <v>0</v>
      </c>
      <c r="Q50" s="564">
        <f t="shared" si="12"/>
        <v>0</v>
      </c>
      <c r="R50" s="661">
        <f t="shared" si="3"/>
        <v>0</v>
      </c>
      <c r="S50" s="662">
        <f t="shared" si="4"/>
        <v>0</v>
      </c>
      <c r="T50" s="699">
        <f t="shared" si="5"/>
        <v>0</v>
      </c>
      <c r="U50" s="681">
        <f t="shared" si="13"/>
        <v>0</v>
      </c>
      <c r="V50" s="701">
        <f t="shared" si="14"/>
        <v>0</v>
      </c>
      <c r="W50" s="662">
        <f t="shared" si="15"/>
        <v>0</v>
      </c>
      <c r="X50" s="662">
        <f t="shared" si="16"/>
        <v>0</v>
      </c>
      <c r="Y50" s="662">
        <f t="shared" si="17"/>
        <v>0</v>
      </c>
      <c r="Z50" s="699">
        <f t="shared" si="25"/>
        <v>0</v>
      </c>
      <c r="AA50" s="681">
        <f t="shared" si="26"/>
        <v>0</v>
      </c>
      <c r="AB50" s="701">
        <f t="shared" si="27"/>
        <v>0</v>
      </c>
      <c r="AC50" s="662">
        <f t="shared" si="18"/>
        <v>0</v>
      </c>
      <c r="AD50" s="662">
        <f t="shared" si="28"/>
        <v>0</v>
      </c>
      <c r="AE50" s="701">
        <f t="shared" si="39"/>
        <v>0</v>
      </c>
      <c r="AF50" s="662">
        <f t="shared" si="19"/>
        <v>0</v>
      </c>
      <c r="AG50" s="662">
        <f t="shared" si="29"/>
        <v>0</v>
      </c>
      <c r="AH50" s="701">
        <f t="shared" si="30"/>
        <v>0</v>
      </c>
    </row>
    <row r="51" spans="1:34" x14ac:dyDescent="0.35">
      <c r="A51" s="680">
        <v>38026</v>
      </c>
      <c r="B51" s="558" t="s">
        <v>22</v>
      </c>
      <c r="C51" s="558">
        <v>2</v>
      </c>
      <c r="D51" s="559">
        <f t="shared" si="0"/>
        <v>2</v>
      </c>
      <c r="E51" s="561">
        <v>3.9999999999999147E-2</v>
      </c>
      <c r="F51" s="699">
        <f t="shared" si="23"/>
        <v>0</v>
      </c>
      <c r="G51" s="712">
        <f t="shared" si="24"/>
        <v>0</v>
      </c>
      <c r="H51" s="699">
        <f t="shared" si="1"/>
        <v>0</v>
      </c>
      <c r="I51" s="712">
        <f t="shared" si="2"/>
        <v>0</v>
      </c>
      <c r="J51" s="699">
        <f t="shared" si="6"/>
        <v>0</v>
      </c>
      <c r="K51" s="681">
        <f t="shared" si="7"/>
        <v>0</v>
      </c>
      <c r="L51" s="711">
        <f>IF($L$5="Yes",HLOOKUP(B51,'Outdoor Supply'!$D$32:$P$38,7,FALSE),0)</f>
        <v>0</v>
      </c>
      <c r="M51" s="701">
        <f t="shared" si="8"/>
        <v>0</v>
      </c>
      <c r="N51" s="564">
        <f t="shared" si="9"/>
        <v>0</v>
      </c>
      <c r="O51" s="564">
        <f t="shared" si="10"/>
        <v>0</v>
      </c>
      <c r="P51" s="564">
        <f t="shared" si="11"/>
        <v>0</v>
      </c>
      <c r="Q51" s="564">
        <f t="shared" si="12"/>
        <v>0</v>
      </c>
      <c r="R51" s="661">
        <f t="shared" si="3"/>
        <v>0</v>
      </c>
      <c r="S51" s="662">
        <f t="shared" si="4"/>
        <v>0</v>
      </c>
      <c r="T51" s="699">
        <f t="shared" si="5"/>
        <v>0</v>
      </c>
      <c r="U51" s="681">
        <f t="shared" si="13"/>
        <v>0</v>
      </c>
      <c r="V51" s="701">
        <f t="shared" si="14"/>
        <v>0</v>
      </c>
      <c r="W51" s="662">
        <f t="shared" si="15"/>
        <v>0</v>
      </c>
      <c r="X51" s="662">
        <f t="shared" si="16"/>
        <v>0</v>
      </c>
      <c r="Y51" s="662">
        <f t="shared" si="17"/>
        <v>0</v>
      </c>
      <c r="Z51" s="699">
        <f t="shared" si="25"/>
        <v>0</v>
      </c>
      <c r="AA51" s="681">
        <f t="shared" si="26"/>
        <v>0</v>
      </c>
      <c r="AB51" s="701">
        <f t="shared" si="27"/>
        <v>0</v>
      </c>
      <c r="AC51" s="662">
        <f t="shared" si="18"/>
        <v>0</v>
      </c>
      <c r="AD51" s="662">
        <f t="shared" si="28"/>
        <v>0</v>
      </c>
      <c r="AE51" s="701">
        <f t="shared" si="39"/>
        <v>0</v>
      </c>
      <c r="AF51" s="662">
        <f t="shared" si="19"/>
        <v>0</v>
      </c>
      <c r="AG51" s="662">
        <f t="shared" si="29"/>
        <v>0</v>
      </c>
      <c r="AH51" s="701">
        <f t="shared" si="30"/>
        <v>0</v>
      </c>
    </row>
    <row r="52" spans="1:34" x14ac:dyDescent="0.35">
      <c r="A52" s="680">
        <v>38027</v>
      </c>
      <c r="B52" s="558" t="s">
        <v>22</v>
      </c>
      <c r="C52" s="558">
        <v>2</v>
      </c>
      <c r="D52" s="559">
        <f t="shared" si="0"/>
        <v>3</v>
      </c>
      <c r="E52" s="561">
        <v>0.39999999999999947</v>
      </c>
      <c r="F52" s="699">
        <f t="shared" si="23"/>
        <v>0</v>
      </c>
      <c r="G52" s="712">
        <f t="shared" si="24"/>
        <v>0</v>
      </c>
      <c r="H52" s="699">
        <f t="shared" si="1"/>
        <v>0</v>
      </c>
      <c r="I52" s="712">
        <f t="shared" si="2"/>
        <v>0</v>
      </c>
      <c r="J52" s="699">
        <f t="shared" si="6"/>
        <v>0</v>
      </c>
      <c r="K52" s="681">
        <f t="shared" si="7"/>
        <v>0</v>
      </c>
      <c r="L52" s="711">
        <f>IF($L$5="Yes",HLOOKUP(B52,'Outdoor Supply'!$D$32:$P$38,7,FALSE),0)</f>
        <v>0</v>
      </c>
      <c r="M52" s="701">
        <f t="shared" si="8"/>
        <v>0</v>
      </c>
      <c r="N52" s="564">
        <f t="shared" si="9"/>
        <v>0</v>
      </c>
      <c r="O52" s="564">
        <f t="shared" si="10"/>
        <v>0</v>
      </c>
      <c r="P52" s="564">
        <f t="shared" si="11"/>
        <v>0</v>
      </c>
      <c r="Q52" s="564">
        <f t="shared" si="12"/>
        <v>0</v>
      </c>
      <c r="R52" s="661">
        <f t="shared" si="3"/>
        <v>0</v>
      </c>
      <c r="S52" s="662">
        <f t="shared" si="4"/>
        <v>0</v>
      </c>
      <c r="T52" s="699">
        <f t="shared" si="5"/>
        <v>0</v>
      </c>
      <c r="U52" s="681">
        <f t="shared" si="13"/>
        <v>0</v>
      </c>
      <c r="V52" s="701">
        <f t="shared" si="14"/>
        <v>0</v>
      </c>
      <c r="W52" s="662">
        <f t="shared" si="15"/>
        <v>0</v>
      </c>
      <c r="X52" s="662">
        <f t="shared" si="16"/>
        <v>0</v>
      </c>
      <c r="Y52" s="662">
        <f t="shared" si="17"/>
        <v>0</v>
      </c>
      <c r="Z52" s="699">
        <f t="shared" si="25"/>
        <v>0</v>
      </c>
      <c r="AA52" s="681">
        <f t="shared" si="26"/>
        <v>0</v>
      </c>
      <c r="AB52" s="701">
        <f t="shared" si="27"/>
        <v>0</v>
      </c>
      <c r="AC52" s="662">
        <f t="shared" si="18"/>
        <v>0</v>
      </c>
      <c r="AD52" s="662">
        <f t="shared" si="28"/>
        <v>0</v>
      </c>
      <c r="AE52" s="701">
        <f t="shared" si="39"/>
        <v>0</v>
      </c>
      <c r="AF52" s="662">
        <f t="shared" si="19"/>
        <v>0</v>
      </c>
      <c r="AG52" s="662">
        <f t="shared" si="29"/>
        <v>0</v>
      </c>
      <c r="AH52" s="701">
        <f t="shared" si="30"/>
        <v>0</v>
      </c>
    </row>
    <row r="53" spans="1:34" x14ac:dyDescent="0.35">
      <c r="A53" s="680">
        <v>38028</v>
      </c>
      <c r="B53" s="558" t="s">
        <v>22</v>
      </c>
      <c r="C53" s="558">
        <v>2</v>
      </c>
      <c r="D53" s="559">
        <f t="shared" si="0"/>
        <v>4</v>
      </c>
      <c r="E53" s="561">
        <v>0.98999999999999844</v>
      </c>
      <c r="F53" s="699">
        <f t="shared" si="23"/>
        <v>0</v>
      </c>
      <c r="G53" s="712">
        <f t="shared" si="24"/>
        <v>0</v>
      </c>
      <c r="H53" s="699">
        <f t="shared" si="1"/>
        <v>0</v>
      </c>
      <c r="I53" s="712">
        <f t="shared" si="2"/>
        <v>0</v>
      </c>
      <c r="J53" s="699">
        <f t="shared" si="6"/>
        <v>0</v>
      </c>
      <c r="K53" s="681">
        <f t="shared" si="7"/>
        <v>0</v>
      </c>
      <c r="L53" s="711">
        <f>IF($L$5="Yes",HLOOKUP(B53,'Outdoor Supply'!$D$32:$P$38,7,FALSE),0)</f>
        <v>0</v>
      </c>
      <c r="M53" s="701">
        <f t="shared" si="8"/>
        <v>0</v>
      </c>
      <c r="N53" s="564">
        <f t="shared" si="9"/>
        <v>0</v>
      </c>
      <c r="O53" s="564">
        <f t="shared" si="10"/>
        <v>0</v>
      </c>
      <c r="P53" s="564">
        <f t="shared" si="11"/>
        <v>0</v>
      </c>
      <c r="Q53" s="564">
        <f t="shared" si="12"/>
        <v>0</v>
      </c>
      <c r="R53" s="661">
        <f t="shared" si="3"/>
        <v>0</v>
      </c>
      <c r="S53" s="662">
        <f t="shared" si="4"/>
        <v>0</v>
      </c>
      <c r="T53" s="699">
        <f t="shared" si="5"/>
        <v>0</v>
      </c>
      <c r="U53" s="681">
        <f t="shared" si="13"/>
        <v>0</v>
      </c>
      <c r="V53" s="701">
        <f t="shared" si="14"/>
        <v>0</v>
      </c>
      <c r="W53" s="662">
        <f t="shared" si="15"/>
        <v>0</v>
      </c>
      <c r="X53" s="662">
        <f t="shared" si="16"/>
        <v>0</v>
      </c>
      <c r="Y53" s="662">
        <f t="shared" si="17"/>
        <v>0</v>
      </c>
      <c r="Z53" s="699">
        <f t="shared" si="25"/>
        <v>0</v>
      </c>
      <c r="AA53" s="681">
        <f t="shared" si="26"/>
        <v>0</v>
      </c>
      <c r="AB53" s="701">
        <f t="shared" si="27"/>
        <v>0</v>
      </c>
      <c r="AC53" s="662">
        <f t="shared" si="18"/>
        <v>0</v>
      </c>
      <c r="AD53" s="662">
        <f t="shared" si="28"/>
        <v>0</v>
      </c>
      <c r="AE53" s="701">
        <f t="shared" si="39"/>
        <v>0</v>
      </c>
      <c r="AF53" s="662">
        <f t="shared" si="19"/>
        <v>0</v>
      </c>
      <c r="AG53" s="662">
        <f t="shared" si="29"/>
        <v>0</v>
      </c>
      <c r="AH53" s="701">
        <f t="shared" si="30"/>
        <v>0</v>
      </c>
    </row>
    <row r="54" spans="1:34" x14ac:dyDescent="0.35">
      <c r="A54" s="680">
        <v>38029</v>
      </c>
      <c r="B54" s="558" t="s">
        <v>22</v>
      </c>
      <c r="C54" s="558">
        <v>2</v>
      </c>
      <c r="D54" s="559">
        <f t="shared" si="0"/>
        <v>5</v>
      </c>
      <c r="E54" s="561">
        <v>1.9999999999999574E-2</v>
      </c>
      <c r="F54" s="699">
        <f t="shared" si="23"/>
        <v>0</v>
      </c>
      <c r="G54" s="712">
        <f t="shared" si="24"/>
        <v>0</v>
      </c>
      <c r="H54" s="699">
        <f t="shared" si="1"/>
        <v>0</v>
      </c>
      <c r="I54" s="712">
        <f t="shared" si="2"/>
        <v>0</v>
      </c>
      <c r="J54" s="699">
        <f t="shared" si="6"/>
        <v>0</v>
      </c>
      <c r="K54" s="681">
        <f t="shared" si="7"/>
        <v>0</v>
      </c>
      <c r="L54" s="711">
        <f>IF($L$5="Yes",HLOOKUP(B54,'Outdoor Supply'!$D$32:$P$38,7,FALSE),0)</f>
        <v>0</v>
      </c>
      <c r="M54" s="701">
        <f t="shared" si="8"/>
        <v>0</v>
      </c>
      <c r="N54" s="564">
        <f t="shared" si="9"/>
        <v>0</v>
      </c>
      <c r="O54" s="564">
        <f t="shared" si="10"/>
        <v>0</v>
      </c>
      <c r="P54" s="564">
        <f t="shared" si="11"/>
        <v>0</v>
      </c>
      <c r="Q54" s="564">
        <f t="shared" si="12"/>
        <v>0</v>
      </c>
      <c r="R54" s="661">
        <f t="shared" si="3"/>
        <v>0</v>
      </c>
      <c r="S54" s="662">
        <f t="shared" si="4"/>
        <v>0</v>
      </c>
      <c r="T54" s="699">
        <f t="shared" si="5"/>
        <v>0</v>
      </c>
      <c r="U54" s="681">
        <f t="shared" si="13"/>
        <v>0</v>
      </c>
      <c r="V54" s="701">
        <f t="shared" si="14"/>
        <v>0</v>
      </c>
      <c r="W54" s="662">
        <f t="shared" si="15"/>
        <v>0</v>
      </c>
      <c r="X54" s="662">
        <f t="shared" si="16"/>
        <v>0</v>
      </c>
      <c r="Y54" s="662">
        <f t="shared" si="17"/>
        <v>0</v>
      </c>
      <c r="Z54" s="699">
        <f t="shared" si="25"/>
        <v>0</v>
      </c>
      <c r="AA54" s="681">
        <f t="shared" si="26"/>
        <v>0</v>
      </c>
      <c r="AB54" s="701">
        <f t="shared" si="27"/>
        <v>0</v>
      </c>
      <c r="AC54" s="662">
        <f t="shared" si="18"/>
        <v>0</v>
      </c>
      <c r="AD54" s="662">
        <f t="shared" si="28"/>
        <v>0</v>
      </c>
      <c r="AE54" s="701">
        <f t="shared" si="39"/>
        <v>0</v>
      </c>
      <c r="AF54" s="662">
        <f t="shared" si="19"/>
        <v>0</v>
      </c>
      <c r="AG54" s="662">
        <f t="shared" si="29"/>
        <v>0</v>
      </c>
      <c r="AH54" s="701">
        <f t="shared" si="30"/>
        <v>0</v>
      </c>
    </row>
    <row r="55" spans="1:34" x14ac:dyDescent="0.35">
      <c r="A55" s="680">
        <v>38030</v>
      </c>
      <c r="B55" s="558" t="s">
        <v>22</v>
      </c>
      <c r="C55" s="558">
        <v>2</v>
      </c>
      <c r="D55" s="559">
        <f t="shared" si="0"/>
        <v>6</v>
      </c>
      <c r="E55" s="561">
        <v>7.9999999999999183E-2</v>
      </c>
      <c r="F55" s="699">
        <f t="shared" si="23"/>
        <v>0</v>
      </c>
      <c r="G55" s="712">
        <f t="shared" si="24"/>
        <v>0</v>
      </c>
      <c r="H55" s="699">
        <f t="shared" si="1"/>
        <v>0</v>
      </c>
      <c r="I55" s="712">
        <f t="shared" si="2"/>
        <v>0</v>
      </c>
      <c r="J55" s="699">
        <f t="shared" si="6"/>
        <v>0</v>
      </c>
      <c r="K55" s="681">
        <f t="shared" si="7"/>
        <v>0</v>
      </c>
      <c r="L55" s="711">
        <f>IF($L$5="Yes",HLOOKUP(B55,'Outdoor Supply'!$D$32:$P$38,7,FALSE),0)</f>
        <v>0</v>
      </c>
      <c r="M55" s="701">
        <f t="shared" si="8"/>
        <v>0</v>
      </c>
      <c r="N55" s="564">
        <f t="shared" si="9"/>
        <v>0</v>
      </c>
      <c r="O55" s="564">
        <f t="shared" si="10"/>
        <v>0</v>
      </c>
      <c r="P55" s="564">
        <f t="shared" si="11"/>
        <v>0</v>
      </c>
      <c r="Q55" s="564">
        <f t="shared" si="12"/>
        <v>0</v>
      </c>
      <c r="R55" s="661">
        <f t="shared" si="3"/>
        <v>0</v>
      </c>
      <c r="S55" s="662">
        <f t="shared" si="4"/>
        <v>0</v>
      </c>
      <c r="T55" s="699">
        <f t="shared" si="5"/>
        <v>0</v>
      </c>
      <c r="U55" s="681">
        <f t="shared" si="13"/>
        <v>0</v>
      </c>
      <c r="V55" s="701">
        <f t="shared" si="14"/>
        <v>0</v>
      </c>
      <c r="W55" s="662">
        <f t="shared" si="15"/>
        <v>0</v>
      </c>
      <c r="X55" s="662">
        <f t="shared" si="16"/>
        <v>0</v>
      </c>
      <c r="Y55" s="662">
        <f t="shared" si="17"/>
        <v>0</v>
      </c>
      <c r="Z55" s="699">
        <f t="shared" si="25"/>
        <v>0</v>
      </c>
      <c r="AA55" s="681">
        <f t="shared" si="26"/>
        <v>0</v>
      </c>
      <c r="AB55" s="701">
        <f t="shared" si="27"/>
        <v>0</v>
      </c>
      <c r="AC55" s="662">
        <f t="shared" si="18"/>
        <v>0</v>
      </c>
      <c r="AD55" s="662">
        <f t="shared" si="28"/>
        <v>0</v>
      </c>
      <c r="AE55" s="701">
        <f t="shared" si="39"/>
        <v>0</v>
      </c>
      <c r="AF55" s="662">
        <f t="shared" si="19"/>
        <v>0</v>
      </c>
      <c r="AG55" s="662">
        <f t="shared" si="29"/>
        <v>0</v>
      </c>
      <c r="AH55" s="701">
        <f t="shared" si="30"/>
        <v>0</v>
      </c>
    </row>
    <row r="56" spans="1:34" x14ac:dyDescent="0.35">
      <c r="A56" s="680">
        <v>38031</v>
      </c>
      <c r="B56" s="558" t="s">
        <v>22</v>
      </c>
      <c r="C56" s="558">
        <v>2</v>
      </c>
      <c r="D56" s="559">
        <f t="shared" si="0"/>
        <v>7</v>
      </c>
      <c r="E56" s="561">
        <v>0.15999999999999925</v>
      </c>
      <c r="F56" s="699">
        <f t="shared" si="23"/>
        <v>0</v>
      </c>
      <c r="G56" s="712">
        <f t="shared" si="24"/>
        <v>0</v>
      </c>
      <c r="H56" s="699">
        <f t="shared" si="1"/>
        <v>0</v>
      </c>
      <c r="I56" s="712">
        <f t="shared" si="2"/>
        <v>0</v>
      </c>
      <c r="J56" s="699">
        <f t="shared" si="6"/>
        <v>0</v>
      </c>
      <c r="K56" s="681">
        <f t="shared" si="7"/>
        <v>0</v>
      </c>
      <c r="L56" s="711">
        <f>IF($L$5="Yes",HLOOKUP(B56,'Outdoor Supply'!$D$32:$P$38,7,FALSE),0)</f>
        <v>0</v>
      </c>
      <c r="M56" s="701">
        <f t="shared" si="8"/>
        <v>0</v>
      </c>
      <c r="N56" s="564">
        <f t="shared" si="9"/>
        <v>0</v>
      </c>
      <c r="O56" s="564">
        <f t="shared" si="10"/>
        <v>0</v>
      </c>
      <c r="P56" s="564">
        <f t="shared" si="11"/>
        <v>0</v>
      </c>
      <c r="Q56" s="564">
        <f t="shared" si="12"/>
        <v>0</v>
      </c>
      <c r="R56" s="661">
        <f t="shared" si="3"/>
        <v>0</v>
      </c>
      <c r="S56" s="662">
        <f t="shared" si="4"/>
        <v>0</v>
      </c>
      <c r="T56" s="699">
        <f t="shared" si="5"/>
        <v>0</v>
      </c>
      <c r="U56" s="681">
        <f t="shared" si="13"/>
        <v>0</v>
      </c>
      <c r="V56" s="701">
        <f t="shared" si="14"/>
        <v>0</v>
      </c>
      <c r="W56" s="662">
        <f t="shared" si="15"/>
        <v>0</v>
      </c>
      <c r="X56" s="662">
        <f t="shared" si="16"/>
        <v>0</v>
      </c>
      <c r="Y56" s="662">
        <f t="shared" si="17"/>
        <v>0</v>
      </c>
      <c r="Z56" s="699">
        <f t="shared" si="25"/>
        <v>0</v>
      </c>
      <c r="AA56" s="681">
        <f t="shared" si="26"/>
        <v>0</v>
      </c>
      <c r="AB56" s="701">
        <f t="shared" si="27"/>
        <v>0</v>
      </c>
      <c r="AC56" s="662">
        <f t="shared" si="18"/>
        <v>0</v>
      </c>
      <c r="AD56" s="662">
        <f t="shared" si="28"/>
        <v>0</v>
      </c>
      <c r="AE56" s="701">
        <f t="shared" si="39"/>
        <v>0</v>
      </c>
      <c r="AF56" s="662">
        <f t="shared" si="19"/>
        <v>0</v>
      </c>
      <c r="AG56" s="662">
        <f t="shared" si="29"/>
        <v>0</v>
      </c>
      <c r="AH56" s="701">
        <f t="shared" si="30"/>
        <v>0</v>
      </c>
    </row>
    <row r="57" spans="1:34" x14ac:dyDescent="0.35">
      <c r="A57" s="680">
        <v>38032</v>
      </c>
      <c r="B57" s="558" t="s">
        <v>22</v>
      </c>
      <c r="C57" s="558">
        <v>2</v>
      </c>
      <c r="D57" s="559">
        <f t="shared" si="0"/>
        <v>1</v>
      </c>
      <c r="E57" s="561">
        <v>0</v>
      </c>
      <c r="F57" s="699">
        <f t="shared" si="23"/>
        <v>0</v>
      </c>
      <c r="G57" s="712">
        <f t="shared" si="24"/>
        <v>0</v>
      </c>
      <c r="H57" s="699">
        <f t="shared" si="1"/>
        <v>0</v>
      </c>
      <c r="I57" s="712">
        <f t="shared" si="2"/>
        <v>0</v>
      </c>
      <c r="J57" s="699">
        <f t="shared" si="6"/>
        <v>0</v>
      </c>
      <c r="K57" s="681">
        <f t="shared" si="7"/>
        <v>0</v>
      </c>
      <c r="L57" s="711">
        <f>IF($L$5="Yes",HLOOKUP(B57,'Outdoor Supply'!$D$32:$P$38,7,FALSE),0)</f>
        <v>0</v>
      </c>
      <c r="M57" s="701">
        <f t="shared" si="8"/>
        <v>0</v>
      </c>
      <c r="N57" s="564">
        <f t="shared" si="9"/>
        <v>0</v>
      </c>
      <c r="O57" s="564">
        <f t="shared" si="10"/>
        <v>0</v>
      </c>
      <c r="P57" s="564">
        <f t="shared" si="11"/>
        <v>0</v>
      </c>
      <c r="Q57" s="564">
        <f t="shared" si="12"/>
        <v>0</v>
      </c>
      <c r="R57" s="661">
        <f t="shared" si="3"/>
        <v>0</v>
      </c>
      <c r="S57" s="662">
        <f t="shared" si="4"/>
        <v>0</v>
      </c>
      <c r="T57" s="699">
        <f t="shared" si="5"/>
        <v>0</v>
      </c>
      <c r="U57" s="681">
        <f t="shared" si="13"/>
        <v>0</v>
      </c>
      <c r="V57" s="701">
        <f t="shared" si="14"/>
        <v>0</v>
      </c>
      <c r="W57" s="662">
        <f t="shared" si="15"/>
        <v>0</v>
      </c>
      <c r="X57" s="662">
        <f t="shared" si="16"/>
        <v>0</v>
      </c>
      <c r="Y57" s="662">
        <f t="shared" si="17"/>
        <v>0</v>
      </c>
      <c r="Z57" s="699">
        <f t="shared" si="25"/>
        <v>0</v>
      </c>
      <c r="AA57" s="681">
        <f t="shared" si="26"/>
        <v>0</v>
      </c>
      <c r="AB57" s="701">
        <f t="shared" si="27"/>
        <v>0</v>
      </c>
      <c r="AC57" s="662">
        <f t="shared" si="18"/>
        <v>0</v>
      </c>
      <c r="AD57" s="662">
        <f t="shared" si="28"/>
        <v>0</v>
      </c>
      <c r="AE57" s="701">
        <f t="shared" si="39"/>
        <v>0</v>
      </c>
      <c r="AF57" s="662">
        <f t="shared" si="19"/>
        <v>0</v>
      </c>
      <c r="AG57" s="662">
        <f t="shared" si="29"/>
        <v>0</v>
      </c>
      <c r="AH57" s="701">
        <f t="shared" si="30"/>
        <v>0</v>
      </c>
    </row>
    <row r="58" spans="1:34" x14ac:dyDescent="0.35">
      <c r="A58" s="680">
        <v>38033</v>
      </c>
      <c r="B58" s="558" t="s">
        <v>22</v>
      </c>
      <c r="C58" s="558">
        <v>2</v>
      </c>
      <c r="D58" s="559">
        <f t="shared" si="0"/>
        <v>2</v>
      </c>
      <c r="E58" s="561">
        <v>0</v>
      </c>
      <c r="F58" s="699">
        <f t="shared" si="23"/>
        <v>0</v>
      </c>
      <c r="G58" s="712">
        <f t="shared" si="24"/>
        <v>0</v>
      </c>
      <c r="H58" s="699">
        <f t="shared" si="1"/>
        <v>0</v>
      </c>
      <c r="I58" s="712">
        <f t="shared" si="2"/>
        <v>0</v>
      </c>
      <c r="J58" s="699">
        <f t="shared" si="6"/>
        <v>0</v>
      </c>
      <c r="K58" s="681">
        <f t="shared" si="7"/>
        <v>0</v>
      </c>
      <c r="L58" s="711">
        <f>IF($L$5="Yes",HLOOKUP(B58,'Outdoor Supply'!$D$32:$P$38,7,FALSE),0)</f>
        <v>0</v>
      </c>
      <c r="M58" s="701">
        <f t="shared" si="8"/>
        <v>0</v>
      </c>
      <c r="N58" s="564">
        <f t="shared" si="9"/>
        <v>0</v>
      </c>
      <c r="O58" s="564">
        <f t="shared" si="10"/>
        <v>0</v>
      </c>
      <c r="P58" s="564">
        <f t="shared" si="11"/>
        <v>0</v>
      </c>
      <c r="Q58" s="564">
        <f t="shared" si="12"/>
        <v>0</v>
      </c>
      <c r="R58" s="661">
        <f t="shared" si="3"/>
        <v>0</v>
      </c>
      <c r="S58" s="662">
        <f t="shared" si="4"/>
        <v>0</v>
      </c>
      <c r="T58" s="699">
        <f t="shared" si="5"/>
        <v>0</v>
      </c>
      <c r="U58" s="681">
        <f t="shared" si="13"/>
        <v>0</v>
      </c>
      <c r="V58" s="701">
        <f t="shared" si="14"/>
        <v>0</v>
      </c>
      <c r="W58" s="662">
        <f t="shared" si="15"/>
        <v>0</v>
      </c>
      <c r="X58" s="662">
        <f t="shared" si="16"/>
        <v>0</v>
      </c>
      <c r="Y58" s="662">
        <f t="shared" si="17"/>
        <v>0</v>
      </c>
      <c r="Z58" s="699">
        <f t="shared" si="25"/>
        <v>0</v>
      </c>
      <c r="AA58" s="681">
        <f t="shared" si="26"/>
        <v>0</v>
      </c>
      <c r="AB58" s="701">
        <f t="shared" si="27"/>
        <v>0</v>
      </c>
      <c r="AC58" s="662">
        <f t="shared" si="18"/>
        <v>0</v>
      </c>
      <c r="AD58" s="662">
        <f t="shared" si="28"/>
        <v>0</v>
      </c>
      <c r="AE58" s="701">
        <f t="shared" si="39"/>
        <v>0</v>
      </c>
      <c r="AF58" s="662">
        <f t="shared" si="19"/>
        <v>0</v>
      </c>
      <c r="AG58" s="662">
        <f t="shared" si="29"/>
        <v>0</v>
      </c>
      <c r="AH58" s="701">
        <f t="shared" si="30"/>
        <v>0</v>
      </c>
    </row>
    <row r="59" spans="1:34" x14ac:dyDescent="0.35">
      <c r="A59" s="680">
        <v>38034</v>
      </c>
      <c r="B59" s="558" t="s">
        <v>22</v>
      </c>
      <c r="C59" s="558">
        <v>2</v>
      </c>
      <c r="D59" s="559">
        <f t="shared" si="0"/>
        <v>3</v>
      </c>
      <c r="E59" s="561">
        <v>0</v>
      </c>
      <c r="F59" s="699">
        <f t="shared" si="23"/>
        <v>0</v>
      </c>
      <c r="G59" s="712">
        <f t="shared" si="24"/>
        <v>0</v>
      </c>
      <c r="H59" s="699">
        <f t="shared" si="1"/>
        <v>0</v>
      </c>
      <c r="I59" s="712">
        <f t="shared" si="2"/>
        <v>0</v>
      </c>
      <c r="J59" s="699">
        <f t="shared" si="6"/>
        <v>0</v>
      </c>
      <c r="K59" s="681">
        <f t="shared" si="7"/>
        <v>0</v>
      </c>
      <c r="L59" s="711">
        <f>IF($L$5="Yes",HLOOKUP(B59,'Outdoor Supply'!$D$32:$P$38,7,FALSE),0)</f>
        <v>0</v>
      </c>
      <c r="M59" s="701">
        <f t="shared" si="8"/>
        <v>0</v>
      </c>
      <c r="N59" s="564">
        <f t="shared" si="9"/>
        <v>0</v>
      </c>
      <c r="O59" s="564">
        <f t="shared" si="10"/>
        <v>0</v>
      </c>
      <c r="P59" s="564">
        <f t="shared" si="11"/>
        <v>0</v>
      </c>
      <c r="Q59" s="564">
        <f t="shared" si="12"/>
        <v>0</v>
      </c>
      <c r="R59" s="661">
        <f t="shared" si="3"/>
        <v>0</v>
      </c>
      <c r="S59" s="662">
        <f t="shared" si="4"/>
        <v>0</v>
      </c>
      <c r="T59" s="699">
        <f t="shared" si="5"/>
        <v>0</v>
      </c>
      <c r="U59" s="681">
        <f t="shared" si="13"/>
        <v>0</v>
      </c>
      <c r="V59" s="701">
        <f t="shared" si="14"/>
        <v>0</v>
      </c>
      <c r="W59" s="662">
        <f t="shared" si="15"/>
        <v>0</v>
      </c>
      <c r="X59" s="662">
        <f t="shared" si="16"/>
        <v>0</v>
      </c>
      <c r="Y59" s="662">
        <f t="shared" si="17"/>
        <v>0</v>
      </c>
      <c r="Z59" s="699">
        <f t="shared" si="25"/>
        <v>0</v>
      </c>
      <c r="AA59" s="681">
        <f t="shared" si="26"/>
        <v>0</v>
      </c>
      <c r="AB59" s="701">
        <f t="shared" si="27"/>
        <v>0</v>
      </c>
      <c r="AC59" s="662">
        <f t="shared" si="18"/>
        <v>0</v>
      </c>
      <c r="AD59" s="662">
        <f t="shared" si="28"/>
        <v>0</v>
      </c>
      <c r="AE59" s="701">
        <f t="shared" si="39"/>
        <v>0</v>
      </c>
      <c r="AF59" s="662">
        <f t="shared" si="19"/>
        <v>0</v>
      </c>
      <c r="AG59" s="662">
        <f t="shared" si="29"/>
        <v>0</v>
      </c>
      <c r="AH59" s="701">
        <f t="shared" si="30"/>
        <v>0</v>
      </c>
    </row>
    <row r="60" spans="1:34" x14ac:dyDescent="0.35">
      <c r="A60" s="680">
        <v>38035</v>
      </c>
      <c r="B60" s="558" t="s">
        <v>22</v>
      </c>
      <c r="C60" s="558">
        <v>2</v>
      </c>
      <c r="D60" s="559">
        <f t="shared" si="0"/>
        <v>4</v>
      </c>
      <c r="E60" s="561">
        <v>0</v>
      </c>
      <c r="F60" s="699">
        <f t="shared" si="23"/>
        <v>0</v>
      </c>
      <c r="G60" s="712">
        <f t="shared" si="24"/>
        <v>0</v>
      </c>
      <c r="H60" s="699">
        <f t="shared" si="1"/>
        <v>0</v>
      </c>
      <c r="I60" s="712">
        <f t="shared" si="2"/>
        <v>0</v>
      </c>
      <c r="J60" s="699">
        <f t="shared" si="6"/>
        <v>0</v>
      </c>
      <c r="K60" s="681">
        <f t="shared" si="7"/>
        <v>0</v>
      </c>
      <c r="L60" s="711">
        <f>IF($L$5="Yes",HLOOKUP(B60,'Outdoor Supply'!$D$32:$P$38,7,FALSE),0)</f>
        <v>0</v>
      </c>
      <c r="M60" s="701">
        <f t="shared" si="8"/>
        <v>0</v>
      </c>
      <c r="N60" s="564">
        <f t="shared" si="9"/>
        <v>0</v>
      </c>
      <c r="O60" s="564">
        <f t="shared" si="10"/>
        <v>0</v>
      </c>
      <c r="P60" s="564">
        <f t="shared" si="11"/>
        <v>0</v>
      </c>
      <c r="Q60" s="564">
        <f t="shared" si="12"/>
        <v>0</v>
      </c>
      <c r="R60" s="661">
        <f t="shared" si="3"/>
        <v>0</v>
      </c>
      <c r="S60" s="662">
        <f t="shared" si="4"/>
        <v>0</v>
      </c>
      <c r="T60" s="699">
        <f t="shared" si="5"/>
        <v>0</v>
      </c>
      <c r="U60" s="681">
        <f t="shared" si="13"/>
        <v>0</v>
      </c>
      <c r="V60" s="701">
        <f t="shared" si="14"/>
        <v>0</v>
      </c>
      <c r="W60" s="662">
        <f t="shared" si="15"/>
        <v>0</v>
      </c>
      <c r="X60" s="662">
        <f t="shared" si="16"/>
        <v>0</v>
      </c>
      <c r="Y60" s="662">
        <f t="shared" si="17"/>
        <v>0</v>
      </c>
      <c r="Z60" s="699">
        <f t="shared" si="25"/>
        <v>0</v>
      </c>
      <c r="AA60" s="681">
        <f t="shared" si="26"/>
        <v>0</v>
      </c>
      <c r="AB60" s="701">
        <f t="shared" si="27"/>
        <v>0</v>
      </c>
      <c r="AC60" s="662">
        <f t="shared" si="18"/>
        <v>0</v>
      </c>
      <c r="AD60" s="662">
        <f t="shared" si="28"/>
        <v>0</v>
      </c>
      <c r="AE60" s="701">
        <f t="shared" si="39"/>
        <v>0</v>
      </c>
      <c r="AF60" s="662">
        <f t="shared" si="19"/>
        <v>0</v>
      </c>
      <c r="AG60" s="662">
        <f t="shared" si="29"/>
        <v>0</v>
      </c>
      <c r="AH60" s="701">
        <f t="shared" si="30"/>
        <v>0</v>
      </c>
    </row>
    <row r="61" spans="1:34" x14ac:dyDescent="0.35">
      <c r="A61" s="680">
        <v>38036</v>
      </c>
      <c r="B61" s="558" t="s">
        <v>22</v>
      </c>
      <c r="C61" s="558">
        <v>2</v>
      </c>
      <c r="D61" s="559">
        <f t="shared" si="0"/>
        <v>5</v>
      </c>
      <c r="E61" s="561">
        <v>0</v>
      </c>
      <c r="F61" s="699">
        <f t="shared" si="23"/>
        <v>0</v>
      </c>
      <c r="G61" s="712">
        <f t="shared" si="24"/>
        <v>0</v>
      </c>
      <c r="H61" s="699">
        <f t="shared" si="1"/>
        <v>0</v>
      </c>
      <c r="I61" s="712">
        <f t="shared" si="2"/>
        <v>0</v>
      </c>
      <c r="J61" s="699">
        <f t="shared" si="6"/>
        <v>0</v>
      </c>
      <c r="K61" s="681">
        <f t="shared" si="7"/>
        <v>0</v>
      </c>
      <c r="L61" s="711">
        <f>IF($L$5="Yes",HLOOKUP(B61,'Outdoor Supply'!$D$32:$P$38,7,FALSE),0)</f>
        <v>0</v>
      </c>
      <c r="M61" s="701">
        <f t="shared" si="8"/>
        <v>0</v>
      </c>
      <c r="N61" s="564">
        <f t="shared" si="9"/>
        <v>0</v>
      </c>
      <c r="O61" s="564">
        <f t="shared" si="10"/>
        <v>0</v>
      </c>
      <c r="P61" s="564">
        <f t="shared" si="11"/>
        <v>0</v>
      </c>
      <c r="Q61" s="564">
        <f t="shared" si="12"/>
        <v>0</v>
      </c>
      <c r="R61" s="661">
        <f t="shared" si="3"/>
        <v>0</v>
      </c>
      <c r="S61" s="662">
        <f t="shared" si="4"/>
        <v>0</v>
      </c>
      <c r="T61" s="699">
        <f t="shared" si="5"/>
        <v>0</v>
      </c>
      <c r="U61" s="681">
        <f t="shared" si="13"/>
        <v>0</v>
      </c>
      <c r="V61" s="701">
        <f t="shared" si="14"/>
        <v>0</v>
      </c>
      <c r="W61" s="662">
        <f t="shared" si="15"/>
        <v>0</v>
      </c>
      <c r="X61" s="662">
        <f t="shared" si="16"/>
        <v>0</v>
      </c>
      <c r="Y61" s="662">
        <f t="shared" si="17"/>
        <v>0</v>
      </c>
      <c r="Z61" s="699">
        <f t="shared" si="25"/>
        <v>0</v>
      </c>
      <c r="AA61" s="681">
        <f t="shared" si="26"/>
        <v>0</v>
      </c>
      <c r="AB61" s="701">
        <f t="shared" si="27"/>
        <v>0</v>
      </c>
      <c r="AC61" s="662">
        <f t="shared" si="18"/>
        <v>0</v>
      </c>
      <c r="AD61" s="662">
        <f t="shared" si="28"/>
        <v>0</v>
      </c>
      <c r="AE61" s="701">
        <f t="shared" si="39"/>
        <v>0</v>
      </c>
      <c r="AF61" s="662">
        <f t="shared" si="19"/>
        <v>0</v>
      </c>
      <c r="AG61" s="662">
        <f t="shared" si="29"/>
        <v>0</v>
      </c>
      <c r="AH61" s="701">
        <f t="shared" si="30"/>
        <v>0</v>
      </c>
    </row>
    <row r="62" spans="1:34" x14ac:dyDescent="0.35">
      <c r="A62" s="680">
        <v>38037</v>
      </c>
      <c r="B62" s="558" t="s">
        <v>22</v>
      </c>
      <c r="C62" s="558">
        <v>2</v>
      </c>
      <c r="D62" s="559">
        <f t="shared" si="0"/>
        <v>6</v>
      </c>
      <c r="E62" s="561">
        <v>0</v>
      </c>
      <c r="F62" s="699">
        <f t="shared" si="23"/>
        <v>0</v>
      </c>
      <c r="G62" s="712">
        <f t="shared" si="24"/>
        <v>0</v>
      </c>
      <c r="H62" s="699">
        <f t="shared" si="1"/>
        <v>0</v>
      </c>
      <c r="I62" s="712">
        <f t="shared" si="2"/>
        <v>0</v>
      </c>
      <c r="J62" s="699">
        <f t="shared" si="6"/>
        <v>0</v>
      </c>
      <c r="K62" s="681">
        <f t="shared" si="7"/>
        <v>0</v>
      </c>
      <c r="L62" s="711">
        <f>IF($L$5="Yes",HLOOKUP(B62,'Outdoor Supply'!$D$32:$P$38,7,FALSE),0)</f>
        <v>0</v>
      </c>
      <c r="M62" s="701">
        <f t="shared" si="8"/>
        <v>0</v>
      </c>
      <c r="N62" s="564">
        <f t="shared" si="9"/>
        <v>0</v>
      </c>
      <c r="O62" s="564">
        <f t="shared" si="10"/>
        <v>0</v>
      </c>
      <c r="P62" s="564">
        <f t="shared" si="11"/>
        <v>0</v>
      </c>
      <c r="Q62" s="564">
        <f t="shared" si="12"/>
        <v>0</v>
      </c>
      <c r="R62" s="661">
        <f t="shared" si="3"/>
        <v>0</v>
      </c>
      <c r="S62" s="662">
        <f t="shared" si="4"/>
        <v>0</v>
      </c>
      <c r="T62" s="699">
        <f t="shared" si="5"/>
        <v>0</v>
      </c>
      <c r="U62" s="681">
        <f t="shared" si="13"/>
        <v>0</v>
      </c>
      <c r="V62" s="701">
        <f t="shared" si="14"/>
        <v>0</v>
      </c>
      <c r="W62" s="662">
        <f t="shared" si="15"/>
        <v>0</v>
      </c>
      <c r="X62" s="662">
        <f t="shared" si="16"/>
        <v>0</v>
      </c>
      <c r="Y62" s="662">
        <f t="shared" si="17"/>
        <v>0</v>
      </c>
      <c r="Z62" s="699">
        <f t="shared" si="25"/>
        <v>0</v>
      </c>
      <c r="AA62" s="681">
        <f t="shared" si="26"/>
        <v>0</v>
      </c>
      <c r="AB62" s="701">
        <f t="shared" si="27"/>
        <v>0</v>
      </c>
      <c r="AC62" s="662">
        <f t="shared" si="18"/>
        <v>0</v>
      </c>
      <c r="AD62" s="662">
        <f t="shared" si="28"/>
        <v>0</v>
      </c>
      <c r="AE62" s="701">
        <f t="shared" si="39"/>
        <v>0</v>
      </c>
      <c r="AF62" s="662">
        <f t="shared" si="19"/>
        <v>0</v>
      </c>
      <c r="AG62" s="662">
        <f t="shared" si="29"/>
        <v>0</v>
      </c>
      <c r="AH62" s="701">
        <f t="shared" si="30"/>
        <v>0</v>
      </c>
    </row>
    <row r="63" spans="1:34" x14ac:dyDescent="0.35">
      <c r="A63" s="680">
        <v>38038</v>
      </c>
      <c r="B63" s="558" t="s">
        <v>22</v>
      </c>
      <c r="C63" s="558">
        <v>2</v>
      </c>
      <c r="D63" s="559">
        <f t="shared" si="0"/>
        <v>7</v>
      </c>
      <c r="E63" s="561">
        <v>0</v>
      </c>
      <c r="F63" s="699">
        <f t="shared" si="23"/>
        <v>0</v>
      </c>
      <c r="G63" s="712">
        <f t="shared" si="24"/>
        <v>0</v>
      </c>
      <c r="H63" s="699">
        <f t="shared" si="1"/>
        <v>0</v>
      </c>
      <c r="I63" s="712">
        <f t="shared" si="2"/>
        <v>0</v>
      </c>
      <c r="J63" s="699">
        <f t="shared" si="6"/>
        <v>0</v>
      </c>
      <c r="K63" s="681">
        <f t="shared" si="7"/>
        <v>0</v>
      </c>
      <c r="L63" s="711">
        <f>IF($L$5="Yes",HLOOKUP(B63,'Outdoor Supply'!$D$32:$P$38,7,FALSE),0)</f>
        <v>0</v>
      </c>
      <c r="M63" s="701">
        <f t="shared" si="8"/>
        <v>0</v>
      </c>
      <c r="N63" s="564">
        <f t="shared" si="9"/>
        <v>0</v>
      </c>
      <c r="O63" s="564">
        <f t="shared" si="10"/>
        <v>0</v>
      </c>
      <c r="P63" s="564">
        <f t="shared" si="11"/>
        <v>0</v>
      </c>
      <c r="Q63" s="564">
        <f t="shared" si="12"/>
        <v>0</v>
      </c>
      <c r="R63" s="661">
        <f t="shared" si="3"/>
        <v>0</v>
      </c>
      <c r="S63" s="662">
        <f t="shared" si="4"/>
        <v>0</v>
      </c>
      <c r="T63" s="699">
        <f t="shared" si="5"/>
        <v>0</v>
      </c>
      <c r="U63" s="681">
        <f t="shared" si="13"/>
        <v>0</v>
      </c>
      <c r="V63" s="701">
        <f t="shared" si="14"/>
        <v>0</v>
      </c>
      <c r="W63" s="662">
        <f t="shared" si="15"/>
        <v>0</v>
      </c>
      <c r="X63" s="662">
        <f t="shared" si="16"/>
        <v>0</v>
      </c>
      <c r="Y63" s="662">
        <f t="shared" si="17"/>
        <v>0</v>
      </c>
      <c r="Z63" s="699">
        <f t="shared" si="25"/>
        <v>0</v>
      </c>
      <c r="AA63" s="681">
        <f t="shared" si="26"/>
        <v>0</v>
      </c>
      <c r="AB63" s="701">
        <f t="shared" si="27"/>
        <v>0</v>
      </c>
      <c r="AC63" s="662">
        <f t="shared" si="18"/>
        <v>0</v>
      </c>
      <c r="AD63" s="662">
        <f t="shared" si="28"/>
        <v>0</v>
      </c>
      <c r="AE63" s="701">
        <f t="shared" si="39"/>
        <v>0</v>
      </c>
      <c r="AF63" s="662">
        <f t="shared" si="19"/>
        <v>0</v>
      </c>
      <c r="AG63" s="662">
        <f t="shared" si="29"/>
        <v>0</v>
      </c>
      <c r="AH63" s="701">
        <f t="shared" si="30"/>
        <v>0</v>
      </c>
    </row>
    <row r="64" spans="1:34" x14ac:dyDescent="0.35">
      <c r="A64" s="680">
        <v>38039</v>
      </c>
      <c r="B64" s="558" t="s">
        <v>22</v>
      </c>
      <c r="C64" s="558">
        <v>2</v>
      </c>
      <c r="D64" s="559">
        <f t="shared" si="0"/>
        <v>1</v>
      </c>
      <c r="E64" s="561">
        <v>0</v>
      </c>
      <c r="F64" s="699">
        <f t="shared" si="23"/>
        <v>0</v>
      </c>
      <c r="G64" s="712">
        <f t="shared" si="24"/>
        <v>0</v>
      </c>
      <c r="H64" s="699">
        <f t="shared" si="1"/>
        <v>0</v>
      </c>
      <c r="I64" s="712">
        <f t="shared" si="2"/>
        <v>0</v>
      </c>
      <c r="J64" s="699">
        <f t="shared" si="6"/>
        <v>0</v>
      </c>
      <c r="K64" s="681">
        <f t="shared" si="7"/>
        <v>0</v>
      </c>
      <c r="L64" s="711">
        <f>IF($L$5="Yes",HLOOKUP(B64,'Outdoor Supply'!$D$32:$P$38,7,FALSE),0)</f>
        <v>0</v>
      </c>
      <c r="M64" s="701">
        <f t="shared" si="8"/>
        <v>0</v>
      </c>
      <c r="N64" s="564">
        <f t="shared" si="9"/>
        <v>0</v>
      </c>
      <c r="O64" s="564">
        <f t="shared" si="10"/>
        <v>0</v>
      </c>
      <c r="P64" s="564">
        <f t="shared" si="11"/>
        <v>0</v>
      </c>
      <c r="Q64" s="564">
        <f t="shared" si="12"/>
        <v>0</v>
      </c>
      <c r="R64" s="661">
        <f t="shared" si="3"/>
        <v>0</v>
      </c>
      <c r="S64" s="662">
        <f t="shared" si="4"/>
        <v>0</v>
      </c>
      <c r="T64" s="699">
        <f t="shared" si="5"/>
        <v>0</v>
      </c>
      <c r="U64" s="681">
        <f t="shared" si="13"/>
        <v>0</v>
      </c>
      <c r="V64" s="701">
        <f t="shared" si="14"/>
        <v>0</v>
      </c>
      <c r="W64" s="662">
        <f t="shared" si="15"/>
        <v>0</v>
      </c>
      <c r="X64" s="662">
        <f t="shared" si="16"/>
        <v>0</v>
      </c>
      <c r="Y64" s="662">
        <f t="shared" si="17"/>
        <v>0</v>
      </c>
      <c r="Z64" s="699">
        <f t="shared" si="25"/>
        <v>0</v>
      </c>
      <c r="AA64" s="681">
        <f t="shared" si="26"/>
        <v>0</v>
      </c>
      <c r="AB64" s="701">
        <f t="shared" si="27"/>
        <v>0</v>
      </c>
      <c r="AC64" s="662">
        <f t="shared" si="18"/>
        <v>0</v>
      </c>
      <c r="AD64" s="662">
        <f t="shared" si="28"/>
        <v>0</v>
      </c>
      <c r="AE64" s="701">
        <f t="shared" si="39"/>
        <v>0</v>
      </c>
      <c r="AF64" s="662">
        <f t="shared" si="19"/>
        <v>0</v>
      </c>
      <c r="AG64" s="662">
        <f t="shared" si="29"/>
        <v>0</v>
      </c>
      <c r="AH64" s="701">
        <f t="shared" si="30"/>
        <v>0</v>
      </c>
    </row>
    <row r="65" spans="1:34" x14ac:dyDescent="0.35">
      <c r="A65" s="680">
        <v>38040</v>
      </c>
      <c r="B65" s="558" t="s">
        <v>22</v>
      </c>
      <c r="C65" s="558">
        <v>2</v>
      </c>
      <c r="D65" s="559">
        <f t="shared" si="0"/>
        <v>2</v>
      </c>
      <c r="E65" s="561">
        <v>0</v>
      </c>
      <c r="F65" s="699">
        <f t="shared" si="23"/>
        <v>0</v>
      </c>
      <c r="G65" s="712">
        <f t="shared" si="24"/>
        <v>0</v>
      </c>
      <c r="H65" s="699">
        <f t="shared" si="1"/>
        <v>0</v>
      </c>
      <c r="I65" s="712">
        <f t="shared" si="2"/>
        <v>0</v>
      </c>
      <c r="J65" s="699">
        <f t="shared" si="6"/>
        <v>0</v>
      </c>
      <c r="K65" s="681">
        <f t="shared" si="7"/>
        <v>0</v>
      </c>
      <c r="L65" s="711">
        <f>IF($L$5="Yes",HLOOKUP(B65,'Outdoor Supply'!$D$32:$P$38,7,FALSE),0)</f>
        <v>0</v>
      </c>
      <c r="M65" s="701">
        <f t="shared" si="8"/>
        <v>0</v>
      </c>
      <c r="N65" s="564">
        <f t="shared" si="9"/>
        <v>0</v>
      </c>
      <c r="O65" s="564">
        <f t="shared" si="10"/>
        <v>0</v>
      </c>
      <c r="P65" s="564">
        <f t="shared" si="11"/>
        <v>0</v>
      </c>
      <c r="Q65" s="564">
        <f t="shared" si="12"/>
        <v>0</v>
      </c>
      <c r="R65" s="661">
        <f t="shared" si="3"/>
        <v>0</v>
      </c>
      <c r="S65" s="662">
        <f t="shared" si="4"/>
        <v>0</v>
      </c>
      <c r="T65" s="699">
        <f t="shared" si="5"/>
        <v>0</v>
      </c>
      <c r="U65" s="681">
        <f t="shared" si="13"/>
        <v>0</v>
      </c>
      <c r="V65" s="701">
        <f t="shared" si="14"/>
        <v>0</v>
      </c>
      <c r="W65" s="662">
        <f t="shared" si="15"/>
        <v>0</v>
      </c>
      <c r="X65" s="662">
        <f t="shared" si="16"/>
        <v>0</v>
      </c>
      <c r="Y65" s="662">
        <f t="shared" si="17"/>
        <v>0</v>
      </c>
      <c r="Z65" s="699">
        <f t="shared" si="25"/>
        <v>0</v>
      </c>
      <c r="AA65" s="681">
        <f t="shared" si="26"/>
        <v>0</v>
      </c>
      <c r="AB65" s="701">
        <f t="shared" si="27"/>
        <v>0</v>
      </c>
      <c r="AC65" s="662">
        <f t="shared" si="18"/>
        <v>0</v>
      </c>
      <c r="AD65" s="662">
        <f t="shared" si="28"/>
        <v>0</v>
      </c>
      <c r="AE65" s="701">
        <f t="shared" si="39"/>
        <v>0</v>
      </c>
      <c r="AF65" s="662">
        <f t="shared" si="19"/>
        <v>0</v>
      </c>
      <c r="AG65" s="662">
        <f t="shared" si="29"/>
        <v>0</v>
      </c>
      <c r="AH65" s="701">
        <f t="shared" si="30"/>
        <v>0</v>
      </c>
    </row>
    <row r="66" spans="1:34" x14ac:dyDescent="0.35">
      <c r="A66" s="680">
        <v>38041</v>
      </c>
      <c r="B66" s="558" t="s">
        <v>22</v>
      </c>
      <c r="C66" s="558">
        <v>2</v>
      </c>
      <c r="D66" s="559">
        <f t="shared" si="0"/>
        <v>3</v>
      </c>
      <c r="E66" s="561">
        <v>0.68999999999999861</v>
      </c>
      <c r="F66" s="699">
        <f t="shared" si="23"/>
        <v>0</v>
      </c>
      <c r="G66" s="712">
        <f t="shared" si="24"/>
        <v>0</v>
      </c>
      <c r="H66" s="699">
        <f t="shared" si="1"/>
        <v>0</v>
      </c>
      <c r="I66" s="712">
        <f t="shared" si="2"/>
        <v>0</v>
      </c>
      <c r="J66" s="699">
        <f t="shared" si="6"/>
        <v>0</v>
      </c>
      <c r="K66" s="681">
        <f t="shared" si="7"/>
        <v>0</v>
      </c>
      <c r="L66" s="711">
        <f>IF($L$5="Yes",HLOOKUP(B66,'Outdoor Supply'!$D$32:$P$38,7,FALSE),0)</f>
        <v>0</v>
      </c>
      <c r="M66" s="701">
        <f t="shared" si="8"/>
        <v>0</v>
      </c>
      <c r="N66" s="564">
        <f t="shared" si="9"/>
        <v>0</v>
      </c>
      <c r="O66" s="564">
        <f t="shared" si="10"/>
        <v>0</v>
      </c>
      <c r="P66" s="564">
        <f t="shared" si="11"/>
        <v>0</v>
      </c>
      <c r="Q66" s="564">
        <f t="shared" si="12"/>
        <v>0</v>
      </c>
      <c r="R66" s="661">
        <f t="shared" si="3"/>
        <v>0</v>
      </c>
      <c r="S66" s="662">
        <f t="shared" si="4"/>
        <v>0</v>
      </c>
      <c r="T66" s="699">
        <f t="shared" si="5"/>
        <v>0</v>
      </c>
      <c r="U66" s="681">
        <f t="shared" si="13"/>
        <v>0</v>
      </c>
      <c r="V66" s="701">
        <f t="shared" si="14"/>
        <v>0</v>
      </c>
      <c r="W66" s="662">
        <f t="shared" si="15"/>
        <v>0</v>
      </c>
      <c r="X66" s="662">
        <f t="shared" si="16"/>
        <v>0</v>
      </c>
      <c r="Y66" s="662">
        <f t="shared" si="17"/>
        <v>0</v>
      </c>
      <c r="Z66" s="699">
        <f t="shared" si="25"/>
        <v>0</v>
      </c>
      <c r="AA66" s="681">
        <f t="shared" si="26"/>
        <v>0</v>
      </c>
      <c r="AB66" s="701">
        <f t="shared" si="27"/>
        <v>0</v>
      </c>
      <c r="AC66" s="662">
        <f t="shared" si="18"/>
        <v>0</v>
      </c>
      <c r="AD66" s="662">
        <f t="shared" si="28"/>
        <v>0</v>
      </c>
      <c r="AE66" s="701">
        <f t="shared" si="39"/>
        <v>0</v>
      </c>
      <c r="AF66" s="662">
        <f t="shared" si="19"/>
        <v>0</v>
      </c>
      <c r="AG66" s="662">
        <f t="shared" si="29"/>
        <v>0</v>
      </c>
      <c r="AH66" s="701">
        <f t="shared" si="30"/>
        <v>0</v>
      </c>
    </row>
    <row r="67" spans="1:34" x14ac:dyDescent="0.35">
      <c r="A67" s="680">
        <v>38042</v>
      </c>
      <c r="B67" s="558" t="s">
        <v>22</v>
      </c>
      <c r="C67" s="558">
        <v>2</v>
      </c>
      <c r="D67" s="559">
        <f t="shared" si="0"/>
        <v>4</v>
      </c>
      <c r="E67" s="561">
        <v>4.0000000000000036E-2</v>
      </c>
      <c r="F67" s="699">
        <f t="shared" si="23"/>
        <v>0</v>
      </c>
      <c r="G67" s="712">
        <f t="shared" si="24"/>
        <v>0</v>
      </c>
      <c r="H67" s="699">
        <f t="shared" si="1"/>
        <v>0</v>
      </c>
      <c r="I67" s="712">
        <f t="shared" si="2"/>
        <v>0</v>
      </c>
      <c r="J67" s="699">
        <f t="shared" si="6"/>
        <v>0</v>
      </c>
      <c r="K67" s="681">
        <f t="shared" si="7"/>
        <v>0</v>
      </c>
      <c r="L67" s="711">
        <f>IF($L$5="Yes",HLOOKUP(B67,'Outdoor Supply'!$D$32:$P$38,7,FALSE),0)</f>
        <v>0</v>
      </c>
      <c r="M67" s="701">
        <f t="shared" si="8"/>
        <v>0</v>
      </c>
      <c r="N67" s="564">
        <f t="shared" si="9"/>
        <v>0</v>
      </c>
      <c r="O67" s="564">
        <f t="shared" si="10"/>
        <v>0</v>
      </c>
      <c r="P67" s="564">
        <f t="shared" si="11"/>
        <v>0</v>
      </c>
      <c r="Q67" s="564">
        <f t="shared" si="12"/>
        <v>0</v>
      </c>
      <c r="R67" s="661">
        <f t="shared" si="3"/>
        <v>0</v>
      </c>
      <c r="S67" s="662">
        <f t="shared" si="4"/>
        <v>0</v>
      </c>
      <c r="T67" s="699">
        <f t="shared" si="5"/>
        <v>0</v>
      </c>
      <c r="U67" s="681">
        <f t="shared" si="13"/>
        <v>0</v>
      </c>
      <c r="V67" s="701">
        <f t="shared" si="14"/>
        <v>0</v>
      </c>
      <c r="W67" s="662">
        <f t="shared" si="15"/>
        <v>0</v>
      </c>
      <c r="X67" s="662">
        <f t="shared" si="16"/>
        <v>0</v>
      </c>
      <c r="Y67" s="662">
        <f t="shared" si="17"/>
        <v>0</v>
      </c>
      <c r="Z67" s="699">
        <f t="shared" si="25"/>
        <v>0</v>
      </c>
      <c r="AA67" s="681">
        <f t="shared" si="26"/>
        <v>0</v>
      </c>
      <c r="AB67" s="701">
        <f t="shared" si="27"/>
        <v>0</v>
      </c>
      <c r="AC67" s="662">
        <f t="shared" si="18"/>
        <v>0</v>
      </c>
      <c r="AD67" s="662">
        <f t="shared" si="28"/>
        <v>0</v>
      </c>
      <c r="AE67" s="701">
        <f t="shared" si="39"/>
        <v>0</v>
      </c>
      <c r="AF67" s="662">
        <f t="shared" si="19"/>
        <v>0</v>
      </c>
      <c r="AG67" s="662">
        <f t="shared" si="29"/>
        <v>0</v>
      </c>
      <c r="AH67" s="701">
        <f t="shared" si="30"/>
        <v>0</v>
      </c>
    </row>
    <row r="68" spans="1:34" x14ac:dyDescent="0.35">
      <c r="A68" s="680">
        <v>38043</v>
      </c>
      <c r="B68" s="558" t="s">
        <v>22</v>
      </c>
      <c r="C68" s="558">
        <v>2</v>
      </c>
      <c r="D68" s="559">
        <f t="shared" si="0"/>
        <v>5</v>
      </c>
      <c r="E68" s="561">
        <v>0</v>
      </c>
      <c r="F68" s="699">
        <f t="shared" si="23"/>
        <v>0</v>
      </c>
      <c r="G68" s="712">
        <f t="shared" si="24"/>
        <v>0</v>
      </c>
      <c r="H68" s="699">
        <f t="shared" si="1"/>
        <v>0</v>
      </c>
      <c r="I68" s="712">
        <f t="shared" si="2"/>
        <v>0</v>
      </c>
      <c r="J68" s="699">
        <f t="shared" si="6"/>
        <v>0</v>
      </c>
      <c r="K68" s="681">
        <f t="shared" si="7"/>
        <v>0</v>
      </c>
      <c r="L68" s="711">
        <f>IF($L$5="Yes",HLOOKUP(B68,'Outdoor Supply'!$D$32:$P$38,7,FALSE),0)</f>
        <v>0</v>
      </c>
      <c r="M68" s="701">
        <f t="shared" si="8"/>
        <v>0</v>
      </c>
      <c r="N68" s="564">
        <f t="shared" si="9"/>
        <v>0</v>
      </c>
      <c r="O68" s="564">
        <f t="shared" si="10"/>
        <v>0</v>
      </c>
      <c r="P68" s="564">
        <f t="shared" si="11"/>
        <v>0</v>
      </c>
      <c r="Q68" s="564">
        <f t="shared" si="12"/>
        <v>0</v>
      </c>
      <c r="R68" s="661">
        <f t="shared" si="3"/>
        <v>0</v>
      </c>
      <c r="S68" s="662">
        <f t="shared" si="4"/>
        <v>0</v>
      </c>
      <c r="T68" s="699">
        <f t="shared" si="5"/>
        <v>0</v>
      </c>
      <c r="U68" s="681">
        <f t="shared" si="13"/>
        <v>0</v>
      </c>
      <c r="V68" s="701">
        <f t="shared" si="14"/>
        <v>0</v>
      </c>
      <c r="W68" s="662">
        <f t="shared" si="15"/>
        <v>0</v>
      </c>
      <c r="X68" s="662">
        <f t="shared" si="16"/>
        <v>0</v>
      </c>
      <c r="Y68" s="662">
        <f t="shared" si="17"/>
        <v>0</v>
      </c>
      <c r="Z68" s="699">
        <f t="shared" si="25"/>
        <v>0</v>
      </c>
      <c r="AA68" s="681">
        <f t="shared" si="26"/>
        <v>0</v>
      </c>
      <c r="AB68" s="701">
        <f t="shared" si="27"/>
        <v>0</v>
      </c>
      <c r="AC68" s="662">
        <f t="shared" si="18"/>
        <v>0</v>
      </c>
      <c r="AD68" s="662">
        <f t="shared" si="28"/>
        <v>0</v>
      </c>
      <c r="AE68" s="701">
        <f t="shared" si="39"/>
        <v>0</v>
      </c>
      <c r="AF68" s="662">
        <f t="shared" si="19"/>
        <v>0</v>
      </c>
      <c r="AG68" s="662">
        <f t="shared" si="29"/>
        <v>0</v>
      </c>
      <c r="AH68" s="701">
        <f t="shared" si="30"/>
        <v>0</v>
      </c>
    </row>
    <row r="69" spans="1:34" x14ac:dyDescent="0.35">
      <c r="A69" s="680">
        <v>38044</v>
      </c>
      <c r="B69" s="558" t="s">
        <v>22</v>
      </c>
      <c r="C69" s="558">
        <v>2</v>
      </c>
      <c r="D69" s="559">
        <f t="shared" si="0"/>
        <v>6</v>
      </c>
      <c r="E69" s="561">
        <v>0</v>
      </c>
      <c r="F69" s="699">
        <f t="shared" si="23"/>
        <v>0</v>
      </c>
      <c r="G69" s="712">
        <f t="shared" si="24"/>
        <v>0</v>
      </c>
      <c r="H69" s="699">
        <f t="shared" si="1"/>
        <v>0</v>
      </c>
      <c r="I69" s="712">
        <f t="shared" si="2"/>
        <v>0</v>
      </c>
      <c r="J69" s="699">
        <f t="shared" si="6"/>
        <v>0</v>
      </c>
      <c r="K69" s="681">
        <f t="shared" si="7"/>
        <v>0</v>
      </c>
      <c r="L69" s="711">
        <f>IF($L$5="Yes",HLOOKUP(B69,'Outdoor Supply'!$D$32:$P$38,7,FALSE),0)</f>
        <v>0</v>
      </c>
      <c r="M69" s="701">
        <f t="shared" si="8"/>
        <v>0</v>
      </c>
      <c r="N69" s="564">
        <f t="shared" si="9"/>
        <v>0</v>
      </c>
      <c r="O69" s="564">
        <f t="shared" si="10"/>
        <v>0</v>
      </c>
      <c r="P69" s="564">
        <f t="shared" si="11"/>
        <v>0</v>
      </c>
      <c r="Q69" s="564">
        <f t="shared" si="12"/>
        <v>0</v>
      </c>
      <c r="R69" s="661">
        <f t="shared" si="3"/>
        <v>0</v>
      </c>
      <c r="S69" s="662">
        <f t="shared" si="4"/>
        <v>0</v>
      </c>
      <c r="T69" s="699">
        <f t="shared" si="5"/>
        <v>0</v>
      </c>
      <c r="U69" s="681">
        <f t="shared" si="13"/>
        <v>0</v>
      </c>
      <c r="V69" s="701">
        <f t="shared" si="14"/>
        <v>0</v>
      </c>
      <c r="W69" s="662">
        <f t="shared" si="15"/>
        <v>0</v>
      </c>
      <c r="X69" s="662">
        <f t="shared" si="16"/>
        <v>0</v>
      </c>
      <c r="Y69" s="662">
        <f t="shared" si="17"/>
        <v>0</v>
      </c>
      <c r="Z69" s="699">
        <f t="shared" si="25"/>
        <v>0</v>
      </c>
      <c r="AA69" s="681">
        <f t="shared" si="26"/>
        <v>0</v>
      </c>
      <c r="AB69" s="701">
        <f t="shared" si="27"/>
        <v>0</v>
      </c>
      <c r="AC69" s="662">
        <f t="shared" si="18"/>
        <v>0</v>
      </c>
      <c r="AD69" s="662">
        <f t="shared" si="28"/>
        <v>0</v>
      </c>
      <c r="AE69" s="701">
        <f t="shared" si="39"/>
        <v>0</v>
      </c>
      <c r="AF69" s="662">
        <f t="shared" si="19"/>
        <v>0</v>
      </c>
      <c r="AG69" s="662">
        <f t="shared" si="29"/>
        <v>0</v>
      </c>
      <c r="AH69" s="701">
        <f t="shared" si="30"/>
        <v>0</v>
      </c>
    </row>
    <row r="70" spans="1:34" x14ac:dyDescent="0.35">
      <c r="A70" s="680">
        <v>38045</v>
      </c>
      <c r="B70" s="558" t="s">
        <v>22</v>
      </c>
      <c r="C70" s="558">
        <v>2</v>
      </c>
      <c r="D70" s="559">
        <f t="shared" si="0"/>
        <v>7</v>
      </c>
      <c r="E70" s="561">
        <v>0</v>
      </c>
      <c r="F70" s="699">
        <f t="shared" si="23"/>
        <v>0</v>
      </c>
      <c r="G70" s="712">
        <f t="shared" si="24"/>
        <v>0</v>
      </c>
      <c r="H70" s="699">
        <f t="shared" si="1"/>
        <v>0</v>
      </c>
      <c r="I70" s="712">
        <f t="shared" si="2"/>
        <v>0</v>
      </c>
      <c r="J70" s="699">
        <f t="shared" si="6"/>
        <v>0</v>
      </c>
      <c r="K70" s="681">
        <f t="shared" si="7"/>
        <v>0</v>
      </c>
      <c r="L70" s="711">
        <f>IF($L$5="Yes",HLOOKUP(B70,'Outdoor Supply'!$D$32:$P$38,7,FALSE),0)</f>
        <v>0</v>
      </c>
      <c r="M70" s="701">
        <f t="shared" si="8"/>
        <v>0</v>
      </c>
      <c r="N70" s="564">
        <f t="shared" si="9"/>
        <v>0</v>
      </c>
      <c r="O70" s="564">
        <f t="shared" si="10"/>
        <v>0</v>
      </c>
      <c r="P70" s="564">
        <f t="shared" si="11"/>
        <v>0</v>
      </c>
      <c r="Q70" s="564">
        <f t="shared" si="12"/>
        <v>0</v>
      </c>
      <c r="R70" s="661">
        <f t="shared" si="3"/>
        <v>0</v>
      </c>
      <c r="S70" s="662">
        <f t="shared" si="4"/>
        <v>0</v>
      </c>
      <c r="T70" s="699">
        <f t="shared" si="5"/>
        <v>0</v>
      </c>
      <c r="U70" s="681">
        <f t="shared" si="13"/>
        <v>0</v>
      </c>
      <c r="V70" s="701">
        <f t="shared" si="14"/>
        <v>0</v>
      </c>
      <c r="W70" s="662">
        <f t="shared" si="15"/>
        <v>0</v>
      </c>
      <c r="X70" s="662">
        <f t="shared" si="16"/>
        <v>0</v>
      </c>
      <c r="Y70" s="662">
        <f t="shared" si="17"/>
        <v>0</v>
      </c>
      <c r="Z70" s="699">
        <f t="shared" si="25"/>
        <v>0</v>
      </c>
      <c r="AA70" s="681">
        <f t="shared" si="26"/>
        <v>0</v>
      </c>
      <c r="AB70" s="701">
        <f t="shared" si="27"/>
        <v>0</v>
      </c>
      <c r="AC70" s="662">
        <f t="shared" si="18"/>
        <v>0</v>
      </c>
      <c r="AD70" s="662">
        <f t="shared" si="28"/>
        <v>0</v>
      </c>
      <c r="AE70" s="701">
        <f t="shared" si="39"/>
        <v>0</v>
      </c>
      <c r="AF70" s="662">
        <f t="shared" si="19"/>
        <v>0</v>
      </c>
      <c r="AG70" s="662">
        <f t="shared" si="29"/>
        <v>0</v>
      </c>
      <c r="AH70" s="701">
        <f t="shared" si="30"/>
        <v>0</v>
      </c>
    </row>
    <row r="71" spans="1:34" x14ac:dyDescent="0.35">
      <c r="A71" s="680">
        <v>38046</v>
      </c>
      <c r="B71" s="558" t="s">
        <v>22</v>
      </c>
      <c r="C71" s="558">
        <v>2</v>
      </c>
      <c r="D71" s="559">
        <f t="shared" si="0"/>
        <v>1</v>
      </c>
      <c r="E71" s="561">
        <v>0.20000000000000018</v>
      </c>
      <c r="F71" s="699">
        <f t="shared" si="23"/>
        <v>0</v>
      </c>
      <c r="G71" s="712">
        <f t="shared" si="24"/>
        <v>0</v>
      </c>
      <c r="H71" s="699">
        <f t="shared" si="1"/>
        <v>0</v>
      </c>
      <c r="I71" s="712">
        <f t="shared" si="2"/>
        <v>0</v>
      </c>
      <c r="J71" s="699">
        <f t="shared" si="6"/>
        <v>0</v>
      </c>
      <c r="K71" s="681">
        <f t="shared" si="7"/>
        <v>0</v>
      </c>
      <c r="L71" s="711">
        <f>IF($L$5="Yes",HLOOKUP(B71,'Outdoor Supply'!$D$32:$P$38,7,FALSE),0)</f>
        <v>0</v>
      </c>
      <c r="M71" s="701">
        <f t="shared" si="8"/>
        <v>0</v>
      </c>
      <c r="N71" s="564">
        <f t="shared" si="9"/>
        <v>0</v>
      </c>
      <c r="O71" s="564">
        <f t="shared" si="10"/>
        <v>0</v>
      </c>
      <c r="P71" s="564">
        <f t="shared" si="11"/>
        <v>0</v>
      </c>
      <c r="Q71" s="564">
        <f t="shared" si="12"/>
        <v>0</v>
      </c>
      <c r="R71" s="661">
        <f t="shared" si="3"/>
        <v>0</v>
      </c>
      <c r="S71" s="662">
        <f t="shared" si="4"/>
        <v>0</v>
      </c>
      <c r="T71" s="699">
        <f t="shared" si="5"/>
        <v>0</v>
      </c>
      <c r="U71" s="681">
        <f t="shared" si="13"/>
        <v>0</v>
      </c>
      <c r="V71" s="701">
        <f t="shared" si="14"/>
        <v>0</v>
      </c>
      <c r="W71" s="662">
        <f t="shared" si="15"/>
        <v>0</v>
      </c>
      <c r="X71" s="662">
        <f t="shared" si="16"/>
        <v>0</v>
      </c>
      <c r="Y71" s="662">
        <f t="shared" si="17"/>
        <v>0</v>
      </c>
      <c r="Z71" s="699">
        <f t="shared" si="25"/>
        <v>0</v>
      </c>
      <c r="AA71" s="681">
        <f t="shared" si="26"/>
        <v>0</v>
      </c>
      <c r="AB71" s="701">
        <f t="shared" si="27"/>
        <v>0</v>
      </c>
      <c r="AC71" s="662">
        <f t="shared" si="18"/>
        <v>0</v>
      </c>
      <c r="AD71" s="662">
        <f t="shared" si="28"/>
        <v>0</v>
      </c>
      <c r="AE71" s="701">
        <f t="shared" si="39"/>
        <v>0</v>
      </c>
      <c r="AF71" s="662">
        <f t="shared" si="19"/>
        <v>0</v>
      </c>
      <c r="AG71" s="662">
        <f t="shared" si="29"/>
        <v>0</v>
      </c>
      <c r="AH71" s="701">
        <f t="shared" si="30"/>
        <v>0</v>
      </c>
    </row>
    <row r="72" spans="1:34" x14ac:dyDescent="0.35">
      <c r="A72" s="680">
        <v>38047</v>
      </c>
      <c r="B72" s="558" t="s">
        <v>23</v>
      </c>
      <c r="C72" s="558">
        <v>3</v>
      </c>
      <c r="D72" s="559">
        <f t="shared" si="0"/>
        <v>2</v>
      </c>
      <c r="E72" s="561">
        <v>0</v>
      </c>
      <c r="F72" s="699">
        <f t="shared" si="23"/>
        <v>0</v>
      </c>
      <c r="G72" s="712">
        <f t="shared" si="24"/>
        <v>0</v>
      </c>
      <c r="H72" s="699">
        <f t="shared" si="1"/>
        <v>0</v>
      </c>
      <c r="I72" s="712">
        <f t="shared" si="2"/>
        <v>0</v>
      </c>
      <c r="J72" s="699">
        <f t="shared" si="6"/>
        <v>0</v>
      </c>
      <c r="K72" s="681">
        <f t="shared" si="7"/>
        <v>0</v>
      </c>
      <c r="L72" s="711">
        <f>IF($L$5="Yes",HLOOKUP(B72,'Outdoor Supply'!$D$32:$P$38,7,FALSE),0)</f>
        <v>0</v>
      </c>
      <c r="M72" s="701">
        <f t="shared" si="8"/>
        <v>0</v>
      </c>
      <c r="N72" s="564">
        <f t="shared" si="9"/>
        <v>0</v>
      </c>
      <c r="O72" s="564">
        <f t="shared" si="10"/>
        <v>0</v>
      </c>
      <c r="P72" s="564">
        <f t="shared" si="11"/>
        <v>0</v>
      </c>
      <c r="Q72" s="564">
        <f t="shared" si="12"/>
        <v>0</v>
      </c>
      <c r="R72" s="661">
        <f t="shared" si="3"/>
        <v>0</v>
      </c>
      <c r="S72" s="662">
        <f t="shared" si="4"/>
        <v>0</v>
      </c>
      <c r="T72" s="699">
        <f t="shared" si="5"/>
        <v>0</v>
      </c>
      <c r="U72" s="681">
        <f t="shared" si="13"/>
        <v>0</v>
      </c>
      <c r="V72" s="701">
        <f t="shared" si="14"/>
        <v>0</v>
      </c>
      <c r="W72" s="662">
        <f t="shared" si="15"/>
        <v>0</v>
      </c>
      <c r="X72" s="662">
        <f t="shared" si="16"/>
        <v>0</v>
      </c>
      <c r="Y72" s="662">
        <f t="shared" si="17"/>
        <v>0</v>
      </c>
      <c r="Z72" s="699">
        <f t="shared" si="25"/>
        <v>0</v>
      </c>
      <c r="AA72" s="681">
        <f t="shared" si="26"/>
        <v>0</v>
      </c>
      <c r="AB72" s="701">
        <f t="shared" si="27"/>
        <v>0</v>
      </c>
      <c r="AC72" s="662">
        <f t="shared" si="18"/>
        <v>0</v>
      </c>
      <c r="AD72" s="662">
        <f t="shared" si="28"/>
        <v>0</v>
      </c>
      <c r="AE72" s="701">
        <f t="shared" si="39"/>
        <v>0</v>
      </c>
      <c r="AF72" s="662">
        <f t="shared" si="19"/>
        <v>0</v>
      </c>
      <c r="AG72" s="662">
        <f t="shared" si="29"/>
        <v>0</v>
      </c>
      <c r="AH72" s="701">
        <f t="shared" si="30"/>
        <v>0</v>
      </c>
    </row>
    <row r="73" spans="1:34" x14ac:dyDescent="0.35">
      <c r="A73" s="680">
        <v>38048</v>
      </c>
      <c r="B73" s="558" t="s">
        <v>23</v>
      </c>
      <c r="C73" s="558">
        <v>3</v>
      </c>
      <c r="D73" s="559">
        <f t="shared" si="0"/>
        <v>3</v>
      </c>
      <c r="E73" s="561">
        <v>0</v>
      </c>
      <c r="F73" s="699">
        <f t="shared" si="23"/>
        <v>0</v>
      </c>
      <c r="G73" s="712">
        <f t="shared" si="24"/>
        <v>0</v>
      </c>
      <c r="H73" s="699">
        <f t="shared" si="1"/>
        <v>0</v>
      </c>
      <c r="I73" s="712">
        <f t="shared" si="2"/>
        <v>0</v>
      </c>
      <c r="J73" s="699">
        <f t="shared" si="6"/>
        <v>0</v>
      </c>
      <c r="K73" s="681">
        <f t="shared" si="7"/>
        <v>0</v>
      </c>
      <c r="L73" s="711">
        <f>IF($L$5="Yes",HLOOKUP(B73,'Outdoor Supply'!$D$32:$P$38,7,FALSE),0)</f>
        <v>0</v>
      </c>
      <c r="M73" s="701">
        <f t="shared" si="8"/>
        <v>0</v>
      </c>
      <c r="N73" s="564">
        <f t="shared" si="9"/>
        <v>0</v>
      </c>
      <c r="O73" s="564">
        <f t="shared" si="10"/>
        <v>0</v>
      </c>
      <c r="P73" s="564">
        <f t="shared" si="11"/>
        <v>0</v>
      </c>
      <c r="Q73" s="564">
        <f t="shared" si="12"/>
        <v>0</v>
      </c>
      <c r="R73" s="661">
        <f t="shared" si="3"/>
        <v>0</v>
      </c>
      <c r="S73" s="662">
        <f t="shared" si="4"/>
        <v>0</v>
      </c>
      <c r="T73" s="699">
        <f t="shared" si="5"/>
        <v>0</v>
      </c>
      <c r="U73" s="681">
        <f t="shared" si="13"/>
        <v>0</v>
      </c>
      <c r="V73" s="701">
        <f t="shared" si="14"/>
        <v>0</v>
      </c>
      <c r="W73" s="662">
        <f t="shared" si="15"/>
        <v>0</v>
      </c>
      <c r="X73" s="662">
        <f t="shared" si="16"/>
        <v>0</v>
      </c>
      <c r="Y73" s="662">
        <f t="shared" si="17"/>
        <v>0</v>
      </c>
      <c r="Z73" s="699">
        <f t="shared" si="25"/>
        <v>0</v>
      </c>
      <c r="AA73" s="681">
        <f t="shared" si="26"/>
        <v>0</v>
      </c>
      <c r="AB73" s="701">
        <f t="shared" si="27"/>
        <v>0</v>
      </c>
      <c r="AC73" s="662">
        <f t="shared" si="18"/>
        <v>0</v>
      </c>
      <c r="AD73" s="662">
        <f t="shared" si="28"/>
        <v>0</v>
      </c>
      <c r="AE73" s="701">
        <f t="shared" si="39"/>
        <v>0</v>
      </c>
      <c r="AF73" s="662">
        <f t="shared" si="19"/>
        <v>0</v>
      </c>
      <c r="AG73" s="662">
        <f t="shared" si="29"/>
        <v>0</v>
      </c>
      <c r="AH73" s="701">
        <f t="shared" si="30"/>
        <v>0</v>
      </c>
    </row>
    <row r="74" spans="1:34" x14ac:dyDescent="0.35">
      <c r="A74" s="680">
        <v>38049</v>
      </c>
      <c r="B74" s="558" t="s">
        <v>23</v>
      </c>
      <c r="C74" s="558">
        <v>3</v>
      </c>
      <c r="D74" s="559">
        <f t="shared" si="0"/>
        <v>4</v>
      </c>
      <c r="E74" s="561">
        <v>0.1899999999999995</v>
      </c>
      <c r="F74" s="699">
        <f t="shared" si="23"/>
        <v>0</v>
      </c>
      <c r="G74" s="712">
        <f t="shared" si="24"/>
        <v>0</v>
      </c>
      <c r="H74" s="699">
        <f t="shared" si="1"/>
        <v>0</v>
      </c>
      <c r="I74" s="712">
        <f t="shared" si="2"/>
        <v>0</v>
      </c>
      <c r="J74" s="699">
        <f t="shared" si="6"/>
        <v>0</v>
      </c>
      <c r="K74" s="681">
        <f t="shared" si="7"/>
        <v>0</v>
      </c>
      <c r="L74" s="711">
        <f>IF($L$5="Yes",HLOOKUP(B74,'Outdoor Supply'!$D$32:$P$38,7,FALSE),0)</f>
        <v>0</v>
      </c>
      <c r="M74" s="701">
        <f t="shared" si="8"/>
        <v>0</v>
      </c>
      <c r="N74" s="564">
        <f t="shared" si="9"/>
        <v>0</v>
      </c>
      <c r="O74" s="564">
        <f t="shared" si="10"/>
        <v>0</v>
      </c>
      <c r="P74" s="564">
        <f t="shared" si="11"/>
        <v>0</v>
      </c>
      <c r="Q74" s="564">
        <f t="shared" si="12"/>
        <v>0</v>
      </c>
      <c r="R74" s="661">
        <f t="shared" si="3"/>
        <v>0</v>
      </c>
      <c r="S74" s="662">
        <f t="shared" si="4"/>
        <v>0</v>
      </c>
      <c r="T74" s="699">
        <f t="shared" si="5"/>
        <v>0</v>
      </c>
      <c r="U74" s="681">
        <f t="shared" si="13"/>
        <v>0</v>
      </c>
      <c r="V74" s="701">
        <f t="shared" si="14"/>
        <v>0</v>
      </c>
      <c r="W74" s="662">
        <f t="shared" si="15"/>
        <v>0</v>
      </c>
      <c r="X74" s="662">
        <f t="shared" si="16"/>
        <v>0</v>
      </c>
      <c r="Y74" s="662">
        <f t="shared" si="17"/>
        <v>0</v>
      </c>
      <c r="Z74" s="699">
        <f t="shared" si="25"/>
        <v>0</v>
      </c>
      <c r="AA74" s="681">
        <f t="shared" si="26"/>
        <v>0</v>
      </c>
      <c r="AB74" s="701">
        <f t="shared" si="27"/>
        <v>0</v>
      </c>
      <c r="AC74" s="662">
        <f t="shared" si="18"/>
        <v>0</v>
      </c>
      <c r="AD74" s="662">
        <f t="shared" si="28"/>
        <v>0</v>
      </c>
      <c r="AE74" s="701">
        <f t="shared" si="39"/>
        <v>0</v>
      </c>
      <c r="AF74" s="662">
        <f t="shared" si="19"/>
        <v>0</v>
      </c>
      <c r="AG74" s="662">
        <f t="shared" si="29"/>
        <v>0</v>
      </c>
      <c r="AH74" s="701">
        <f t="shared" si="30"/>
        <v>0</v>
      </c>
    </row>
    <row r="75" spans="1:34" x14ac:dyDescent="0.35">
      <c r="A75" s="680">
        <v>38050</v>
      </c>
      <c r="B75" s="558" t="s">
        <v>23</v>
      </c>
      <c r="C75" s="558">
        <v>3</v>
      </c>
      <c r="D75" s="559">
        <f t="shared" ref="D75:D138" si="42">WEEKDAY(A75)</f>
        <v>5</v>
      </c>
      <c r="E75" s="561">
        <v>0.13999999999999879</v>
      </c>
      <c r="F75" s="699">
        <f t="shared" si="23"/>
        <v>0</v>
      </c>
      <c r="G75" s="712">
        <f t="shared" si="24"/>
        <v>0</v>
      </c>
      <c r="H75" s="699">
        <f t="shared" ref="H75:H138" si="43">$C$3*$F$3*(E75/12)*7.48</f>
        <v>0</v>
      </c>
      <c r="I75" s="712">
        <f t="shared" ref="I75:I138" si="44">$C$4*$F$4*(E75/12)*7.48</f>
        <v>0</v>
      </c>
      <c r="J75" s="699">
        <f t="shared" si="6"/>
        <v>0</v>
      </c>
      <c r="K75" s="681">
        <f t="shared" si="7"/>
        <v>0</v>
      </c>
      <c r="L75" s="711">
        <f>IF($L$5="Yes",HLOOKUP(B75,'Outdoor Supply'!$D$32:$P$38,7,FALSE),0)</f>
        <v>0</v>
      </c>
      <c r="M75" s="701">
        <f t="shared" si="8"/>
        <v>0</v>
      </c>
      <c r="N75" s="564">
        <f t="shared" si="9"/>
        <v>0</v>
      </c>
      <c r="O75" s="564">
        <f t="shared" si="10"/>
        <v>0</v>
      </c>
      <c r="P75" s="564">
        <f t="shared" si="11"/>
        <v>0</v>
      </c>
      <c r="Q75" s="564">
        <f t="shared" si="12"/>
        <v>0</v>
      </c>
      <c r="R75" s="661">
        <f t="shared" ref="R75:R138" si="45">$Q$3</f>
        <v>0</v>
      </c>
      <c r="S75" s="662">
        <f t="shared" ref="S75:S138" si="46">SUM(N75:R75)</f>
        <v>0</v>
      </c>
      <c r="T75" s="699">
        <f t="shared" ref="T75:T138" si="47">IF(V75&lt;0,0,IF(V75&gt;$G$3,$G$3,V75))</f>
        <v>0</v>
      </c>
      <c r="U75" s="681">
        <f t="shared" si="13"/>
        <v>0</v>
      </c>
      <c r="V75" s="701">
        <f t="shared" si="14"/>
        <v>0</v>
      </c>
      <c r="W75" s="662">
        <f t="shared" si="15"/>
        <v>0</v>
      </c>
      <c r="X75" s="662">
        <f t="shared" si="16"/>
        <v>0</v>
      </c>
      <c r="Y75" s="662">
        <f t="shared" si="17"/>
        <v>0</v>
      </c>
      <c r="Z75" s="699">
        <f t="shared" si="25"/>
        <v>0</v>
      </c>
      <c r="AA75" s="681">
        <f t="shared" si="26"/>
        <v>0</v>
      </c>
      <c r="AB75" s="701">
        <f t="shared" si="27"/>
        <v>0</v>
      </c>
      <c r="AC75" s="662">
        <f t="shared" si="18"/>
        <v>0</v>
      </c>
      <c r="AD75" s="662">
        <f t="shared" si="28"/>
        <v>0</v>
      </c>
      <c r="AE75" s="701">
        <f t="shared" si="39"/>
        <v>0</v>
      </c>
      <c r="AF75" s="662">
        <f t="shared" si="19"/>
        <v>0</v>
      </c>
      <c r="AG75" s="662">
        <f t="shared" si="29"/>
        <v>0</v>
      </c>
      <c r="AH75" s="701">
        <f t="shared" si="30"/>
        <v>0</v>
      </c>
    </row>
    <row r="76" spans="1:34" x14ac:dyDescent="0.35">
      <c r="A76" s="680">
        <v>38051</v>
      </c>
      <c r="B76" s="558" t="s">
        <v>23</v>
      </c>
      <c r="C76" s="558">
        <v>3</v>
      </c>
      <c r="D76" s="559">
        <f t="shared" si="42"/>
        <v>6</v>
      </c>
      <c r="E76" s="561">
        <v>0.56999999999999851</v>
      </c>
      <c r="F76" s="699">
        <f t="shared" ref="F76:F139" si="48">$B$3*$F$3*(E76/12)*7.48</f>
        <v>0</v>
      </c>
      <c r="G76" s="712">
        <f t="shared" ref="G76:G139" si="49">$B$4*$F$4*(E76/12)*7.48</f>
        <v>0</v>
      </c>
      <c r="H76" s="699">
        <f t="shared" si="43"/>
        <v>0</v>
      </c>
      <c r="I76" s="712">
        <f t="shared" si="44"/>
        <v>0</v>
      </c>
      <c r="J76" s="699">
        <f t="shared" ref="J76:J139" si="50">IF($L$3="Yes",$M$3*$N$3*(E76/12)*7.48,0)</f>
        <v>0</v>
      </c>
      <c r="K76" s="681">
        <f t="shared" ref="K76:K139" si="51">IF($L$4="Yes",$M$4*$N$4*(E76/12)*7.48,0)</f>
        <v>0</v>
      </c>
      <c r="L76" s="711">
        <f>IF($L$5="Yes",HLOOKUP(B76,'Outdoor Supply'!$D$32:$P$38,7,FALSE),0)</f>
        <v>0</v>
      </c>
      <c r="M76" s="701">
        <f t="shared" ref="M76:M139" si="52">SUM(J76:L76)</f>
        <v>0</v>
      </c>
      <c r="N76" s="564">
        <f t="shared" ref="N76:N139" si="53">HLOOKUP(B76,$U$2:$AF$6,2,FALSE)</f>
        <v>0</v>
      </c>
      <c r="O76" s="564">
        <f t="shared" ref="O76:O139" si="54">HLOOKUP(B76,$U$2:$AF$6,3,FALSE)</f>
        <v>0</v>
      </c>
      <c r="P76" s="564">
        <f t="shared" ref="P76:P139" si="55">HLOOKUP(B76,$U$2:$AF$6,4,FALSE)</f>
        <v>0</v>
      </c>
      <c r="Q76" s="564">
        <f t="shared" ref="Q76:Q139" si="56">HLOOKUP(B76,$U$2:$AF$6,5,FALSE)</f>
        <v>0</v>
      </c>
      <c r="R76" s="661">
        <f t="shared" si="45"/>
        <v>0</v>
      </c>
      <c r="S76" s="662">
        <f t="shared" si="46"/>
        <v>0</v>
      </c>
      <c r="T76" s="699">
        <f t="shared" si="47"/>
        <v>0</v>
      </c>
      <c r="U76" s="681">
        <f t="shared" ref="U76:U139" si="57">IF(F76+T75&gt;S76,S76,F76+T75)</f>
        <v>0</v>
      </c>
      <c r="V76" s="701">
        <f t="shared" ref="V76:V139" si="58">T75+F76-S76</f>
        <v>0</v>
      </c>
      <c r="W76" s="662">
        <f t="shared" ref="W76:W139" si="59">IF(Y76&lt;0,0,IF(Y76&gt;$G$4,$G$4,Y76))</f>
        <v>0</v>
      </c>
      <c r="X76" s="662">
        <f t="shared" ref="X76:X139" si="60">IF(G76+W75&gt;S76,S76,G76+W75)</f>
        <v>0</v>
      </c>
      <c r="Y76" s="662">
        <f t="shared" ref="Y76:Y139" si="61">W75+G76-S76</f>
        <v>0</v>
      </c>
      <c r="Z76" s="699">
        <f t="shared" ref="Z76:Z139" si="62">IF(AB76&lt;0,0,IF(AB76&gt;$H$3,$H$3,AB76))</f>
        <v>0</v>
      </c>
      <c r="AA76" s="681">
        <f t="shared" si="26"/>
        <v>0</v>
      </c>
      <c r="AB76" s="701">
        <f t="shared" si="27"/>
        <v>0</v>
      </c>
      <c r="AC76" s="662">
        <f t="shared" ref="AC76:AC139" si="63">IF(AE76&lt;0,0,IF(AE76&gt;$H$4,$H$4,AE76))</f>
        <v>0</v>
      </c>
      <c r="AD76" s="662">
        <f t="shared" si="28"/>
        <v>0</v>
      </c>
      <c r="AE76" s="701">
        <f t="shared" si="39"/>
        <v>0</v>
      </c>
      <c r="AF76" s="662">
        <f t="shared" ref="AF76:AF139" si="64">IF(AH76&lt;0,0,IF(AH76&gt;$O$3,$O$3,AH76))</f>
        <v>0</v>
      </c>
      <c r="AG76" s="662">
        <f t="shared" si="29"/>
        <v>0</v>
      </c>
      <c r="AH76" s="701">
        <f t="shared" si="30"/>
        <v>0</v>
      </c>
    </row>
    <row r="77" spans="1:34" x14ac:dyDescent="0.35">
      <c r="A77" s="680">
        <v>38052</v>
      </c>
      <c r="B77" s="558" t="s">
        <v>23</v>
      </c>
      <c r="C77" s="558">
        <v>3</v>
      </c>
      <c r="D77" s="559">
        <f t="shared" si="42"/>
        <v>7</v>
      </c>
      <c r="E77" s="561">
        <v>0</v>
      </c>
      <c r="F77" s="699">
        <f t="shared" si="48"/>
        <v>0</v>
      </c>
      <c r="G77" s="712">
        <f t="shared" si="49"/>
        <v>0</v>
      </c>
      <c r="H77" s="699">
        <f t="shared" si="43"/>
        <v>0</v>
      </c>
      <c r="I77" s="712">
        <f t="shared" si="44"/>
        <v>0</v>
      </c>
      <c r="J77" s="699">
        <f t="shared" si="50"/>
        <v>0</v>
      </c>
      <c r="K77" s="681">
        <f t="shared" si="51"/>
        <v>0</v>
      </c>
      <c r="L77" s="711">
        <f>IF($L$5="Yes",HLOOKUP(B77,'Outdoor Supply'!$D$32:$P$38,7,FALSE),0)</f>
        <v>0</v>
      </c>
      <c r="M77" s="701">
        <f t="shared" si="52"/>
        <v>0</v>
      </c>
      <c r="N77" s="564">
        <f t="shared" si="53"/>
        <v>0</v>
      </c>
      <c r="O77" s="564">
        <f t="shared" si="54"/>
        <v>0</v>
      </c>
      <c r="P77" s="564">
        <f t="shared" si="55"/>
        <v>0</v>
      </c>
      <c r="Q77" s="564">
        <f t="shared" si="56"/>
        <v>0</v>
      </c>
      <c r="R77" s="661">
        <f t="shared" si="45"/>
        <v>0</v>
      </c>
      <c r="S77" s="662">
        <f t="shared" si="46"/>
        <v>0</v>
      </c>
      <c r="T77" s="699">
        <f t="shared" si="47"/>
        <v>0</v>
      </c>
      <c r="U77" s="681">
        <f t="shared" si="57"/>
        <v>0</v>
      </c>
      <c r="V77" s="701">
        <f t="shared" si="58"/>
        <v>0</v>
      </c>
      <c r="W77" s="662">
        <f t="shared" si="59"/>
        <v>0</v>
      </c>
      <c r="X77" s="662">
        <f t="shared" si="60"/>
        <v>0</v>
      </c>
      <c r="Y77" s="662">
        <f t="shared" si="61"/>
        <v>0</v>
      </c>
      <c r="Z77" s="699">
        <f t="shared" si="62"/>
        <v>0</v>
      </c>
      <c r="AA77" s="681">
        <f t="shared" ref="AA77:AA140" si="65">IF(H77+Z76&gt;S77,S77,H77+Z76)</f>
        <v>0</v>
      </c>
      <c r="AB77" s="701">
        <f t="shared" ref="AB77:AB140" si="66">Z76+H77-S77</f>
        <v>0</v>
      </c>
      <c r="AC77" s="662">
        <f t="shared" si="63"/>
        <v>0</v>
      </c>
      <c r="AD77" s="662">
        <f t="shared" ref="AD77:AD140" si="67">IF(I77+AC76&gt;S77,S77,I77+AC76)</f>
        <v>0</v>
      </c>
      <c r="AE77" s="701">
        <f t="shared" ref="AE77:AE140" si="68">AC76+I77-S77</f>
        <v>0</v>
      </c>
      <c r="AF77" s="662">
        <f t="shared" si="64"/>
        <v>0</v>
      </c>
      <c r="AG77" s="662">
        <f t="shared" ref="AG77:AG140" si="69">IF(M77+AF76&gt;S77,S77,M77+AF76)</f>
        <v>0</v>
      </c>
      <c r="AH77" s="701">
        <f t="shared" ref="AH77:AH140" si="70">AF76+M77-S77</f>
        <v>0</v>
      </c>
    </row>
    <row r="78" spans="1:34" x14ac:dyDescent="0.35">
      <c r="A78" s="680">
        <v>38053</v>
      </c>
      <c r="B78" s="558" t="s">
        <v>23</v>
      </c>
      <c r="C78" s="558">
        <v>3</v>
      </c>
      <c r="D78" s="559">
        <f t="shared" si="42"/>
        <v>1</v>
      </c>
      <c r="E78" s="561">
        <v>0</v>
      </c>
      <c r="F78" s="699">
        <f t="shared" si="48"/>
        <v>0</v>
      </c>
      <c r="G78" s="712">
        <f t="shared" si="49"/>
        <v>0</v>
      </c>
      <c r="H78" s="699">
        <f t="shared" si="43"/>
        <v>0</v>
      </c>
      <c r="I78" s="712">
        <f t="shared" si="44"/>
        <v>0</v>
      </c>
      <c r="J78" s="699">
        <f t="shared" si="50"/>
        <v>0</v>
      </c>
      <c r="K78" s="681">
        <f t="shared" si="51"/>
        <v>0</v>
      </c>
      <c r="L78" s="711">
        <f>IF($L$5="Yes",HLOOKUP(B78,'Outdoor Supply'!$D$32:$P$38,7,FALSE),0)</f>
        <v>0</v>
      </c>
      <c r="M78" s="701">
        <f t="shared" si="52"/>
        <v>0</v>
      </c>
      <c r="N78" s="564">
        <f t="shared" si="53"/>
        <v>0</v>
      </c>
      <c r="O78" s="564">
        <f t="shared" si="54"/>
        <v>0</v>
      </c>
      <c r="P78" s="564">
        <f t="shared" si="55"/>
        <v>0</v>
      </c>
      <c r="Q78" s="564">
        <f t="shared" si="56"/>
        <v>0</v>
      </c>
      <c r="R78" s="661">
        <f t="shared" si="45"/>
        <v>0</v>
      </c>
      <c r="S78" s="662">
        <f t="shared" si="46"/>
        <v>0</v>
      </c>
      <c r="T78" s="699">
        <f t="shared" si="47"/>
        <v>0</v>
      </c>
      <c r="U78" s="681">
        <f t="shared" si="57"/>
        <v>0</v>
      </c>
      <c r="V78" s="701">
        <f t="shared" si="58"/>
        <v>0</v>
      </c>
      <c r="W78" s="662">
        <f t="shared" si="59"/>
        <v>0</v>
      </c>
      <c r="X78" s="662">
        <f t="shared" si="60"/>
        <v>0</v>
      </c>
      <c r="Y78" s="662">
        <f t="shared" si="61"/>
        <v>0</v>
      </c>
      <c r="Z78" s="699">
        <f t="shared" si="62"/>
        <v>0</v>
      </c>
      <c r="AA78" s="681">
        <f t="shared" si="65"/>
        <v>0</v>
      </c>
      <c r="AB78" s="701">
        <f t="shared" si="66"/>
        <v>0</v>
      </c>
      <c r="AC78" s="662">
        <f t="shared" si="63"/>
        <v>0</v>
      </c>
      <c r="AD78" s="662">
        <f t="shared" si="67"/>
        <v>0</v>
      </c>
      <c r="AE78" s="701">
        <f t="shared" si="68"/>
        <v>0</v>
      </c>
      <c r="AF78" s="662">
        <f t="shared" si="64"/>
        <v>0</v>
      </c>
      <c r="AG78" s="662">
        <f t="shared" si="69"/>
        <v>0</v>
      </c>
      <c r="AH78" s="701">
        <f t="shared" si="70"/>
        <v>0</v>
      </c>
    </row>
    <row r="79" spans="1:34" x14ac:dyDescent="0.35">
      <c r="A79" s="680">
        <v>38054</v>
      </c>
      <c r="B79" s="558" t="s">
        <v>23</v>
      </c>
      <c r="C79" s="558">
        <v>3</v>
      </c>
      <c r="D79" s="559">
        <f t="shared" si="42"/>
        <v>2</v>
      </c>
      <c r="E79" s="561">
        <v>0</v>
      </c>
      <c r="F79" s="699">
        <f t="shared" si="48"/>
        <v>0</v>
      </c>
      <c r="G79" s="712">
        <f t="shared" si="49"/>
        <v>0</v>
      </c>
      <c r="H79" s="699">
        <f t="shared" si="43"/>
        <v>0</v>
      </c>
      <c r="I79" s="712">
        <f t="shared" si="44"/>
        <v>0</v>
      </c>
      <c r="J79" s="699">
        <f t="shared" si="50"/>
        <v>0</v>
      </c>
      <c r="K79" s="681">
        <f t="shared" si="51"/>
        <v>0</v>
      </c>
      <c r="L79" s="711">
        <f>IF($L$5="Yes",HLOOKUP(B79,'Outdoor Supply'!$D$32:$P$38,7,FALSE),0)</f>
        <v>0</v>
      </c>
      <c r="M79" s="701">
        <f t="shared" si="52"/>
        <v>0</v>
      </c>
      <c r="N79" s="564">
        <f t="shared" si="53"/>
        <v>0</v>
      </c>
      <c r="O79" s="564">
        <f t="shared" si="54"/>
        <v>0</v>
      </c>
      <c r="P79" s="564">
        <f t="shared" si="55"/>
        <v>0</v>
      </c>
      <c r="Q79" s="564">
        <f t="shared" si="56"/>
        <v>0</v>
      </c>
      <c r="R79" s="661">
        <f t="shared" si="45"/>
        <v>0</v>
      </c>
      <c r="S79" s="662">
        <f t="shared" si="46"/>
        <v>0</v>
      </c>
      <c r="T79" s="699">
        <f t="shared" si="47"/>
        <v>0</v>
      </c>
      <c r="U79" s="681">
        <f t="shared" si="57"/>
        <v>0</v>
      </c>
      <c r="V79" s="701">
        <f t="shared" si="58"/>
        <v>0</v>
      </c>
      <c r="W79" s="662">
        <f t="shared" si="59"/>
        <v>0</v>
      </c>
      <c r="X79" s="662">
        <f t="shared" si="60"/>
        <v>0</v>
      </c>
      <c r="Y79" s="662">
        <f t="shared" si="61"/>
        <v>0</v>
      </c>
      <c r="Z79" s="699">
        <f t="shared" si="62"/>
        <v>0</v>
      </c>
      <c r="AA79" s="681">
        <f t="shared" si="65"/>
        <v>0</v>
      </c>
      <c r="AB79" s="701">
        <f t="shared" si="66"/>
        <v>0</v>
      </c>
      <c r="AC79" s="662">
        <f t="shared" si="63"/>
        <v>0</v>
      </c>
      <c r="AD79" s="662">
        <f t="shared" si="67"/>
        <v>0</v>
      </c>
      <c r="AE79" s="701">
        <f t="shared" si="68"/>
        <v>0</v>
      </c>
      <c r="AF79" s="662">
        <f t="shared" si="64"/>
        <v>0</v>
      </c>
      <c r="AG79" s="662">
        <f t="shared" si="69"/>
        <v>0</v>
      </c>
      <c r="AH79" s="701">
        <f t="shared" si="70"/>
        <v>0</v>
      </c>
    </row>
    <row r="80" spans="1:34" x14ac:dyDescent="0.35">
      <c r="A80" s="680">
        <v>38055</v>
      </c>
      <c r="B80" s="558" t="s">
        <v>23</v>
      </c>
      <c r="C80" s="558">
        <v>3</v>
      </c>
      <c r="D80" s="559">
        <f t="shared" si="42"/>
        <v>3</v>
      </c>
      <c r="E80" s="561">
        <v>0</v>
      </c>
      <c r="F80" s="699">
        <f t="shared" si="48"/>
        <v>0</v>
      </c>
      <c r="G80" s="712">
        <f t="shared" si="49"/>
        <v>0</v>
      </c>
      <c r="H80" s="699">
        <f t="shared" si="43"/>
        <v>0</v>
      </c>
      <c r="I80" s="712">
        <f t="shared" si="44"/>
        <v>0</v>
      </c>
      <c r="J80" s="699">
        <f t="shared" si="50"/>
        <v>0</v>
      </c>
      <c r="K80" s="681">
        <f t="shared" si="51"/>
        <v>0</v>
      </c>
      <c r="L80" s="711">
        <f>IF($L$5="Yes",HLOOKUP(B80,'Outdoor Supply'!$D$32:$P$38,7,FALSE),0)</f>
        <v>0</v>
      </c>
      <c r="M80" s="701">
        <f t="shared" si="52"/>
        <v>0</v>
      </c>
      <c r="N80" s="564">
        <f t="shared" si="53"/>
        <v>0</v>
      </c>
      <c r="O80" s="564">
        <f t="shared" si="54"/>
        <v>0</v>
      </c>
      <c r="P80" s="564">
        <f t="shared" si="55"/>
        <v>0</v>
      </c>
      <c r="Q80" s="564">
        <f t="shared" si="56"/>
        <v>0</v>
      </c>
      <c r="R80" s="661">
        <f t="shared" si="45"/>
        <v>0</v>
      </c>
      <c r="S80" s="662">
        <f t="shared" si="46"/>
        <v>0</v>
      </c>
      <c r="T80" s="699">
        <f t="shared" si="47"/>
        <v>0</v>
      </c>
      <c r="U80" s="681">
        <f t="shared" si="57"/>
        <v>0</v>
      </c>
      <c r="V80" s="701">
        <f t="shared" si="58"/>
        <v>0</v>
      </c>
      <c r="W80" s="662">
        <f t="shared" si="59"/>
        <v>0</v>
      </c>
      <c r="X80" s="662">
        <f t="shared" si="60"/>
        <v>0</v>
      </c>
      <c r="Y80" s="662">
        <f t="shared" si="61"/>
        <v>0</v>
      </c>
      <c r="Z80" s="699">
        <f t="shared" si="62"/>
        <v>0</v>
      </c>
      <c r="AA80" s="681">
        <f t="shared" si="65"/>
        <v>0</v>
      </c>
      <c r="AB80" s="701">
        <f t="shared" si="66"/>
        <v>0</v>
      </c>
      <c r="AC80" s="662">
        <f t="shared" si="63"/>
        <v>0</v>
      </c>
      <c r="AD80" s="662">
        <f t="shared" si="67"/>
        <v>0</v>
      </c>
      <c r="AE80" s="701">
        <f t="shared" si="68"/>
        <v>0</v>
      </c>
      <c r="AF80" s="662">
        <f t="shared" si="64"/>
        <v>0</v>
      </c>
      <c r="AG80" s="662">
        <f t="shared" si="69"/>
        <v>0</v>
      </c>
      <c r="AH80" s="701">
        <f t="shared" si="70"/>
        <v>0</v>
      </c>
    </row>
    <row r="81" spans="1:34" x14ac:dyDescent="0.35">
      <c r="A81" s="680">
        <v>38056</v>
      </c>
      <c r="B81" s="558" t="s">
        <v>23</v>
      </c>
      <c r="C81" s="558">
        <v>3</v>
      </c>
      <c r="D81" s="559">
        <f t="shared" si="42"/>
        <v>4</v>
      </c>
      <c r="E81" s="561">
        <v>0</v>
      </c>
      <c r="F81" s="699">
        <f t="shared" si="48"/>
        <v>0</v>
      </c>
      <c r="G81" s="712">
        <f t="shared" si="49"/>
        <v>0</v>
      </c>
      <c r="H81" s="699">
        <f t="shared" si="43"/>
        <v>0</v>
      </c>
      <c r="I81" s="712">
        <f t="shared" si="44"/>
        <v>0</v>
      </c>
      <c r="J81" s="699">
        <f t="shared" si="50"/>
        <v>0</v>
      </c>
      <c r="K81" s="681">
        <f t="shared" si="51"/>
        <v>0</v>
      </c>
      <c r="L81" s="711">
        <f>IF($L$5="Yes",HLOOKUP(B81,'Outdoor Supply'!$D$32:$P$38,7,FALSE),0)</f>
        <v>0</v>
      </c>
      <c r="M81" s="701">
        <f t="shared" si="52"/>
        <v>0</v>
      </c>
      <c r="N81" s="564">
        <f t="shared" si="53"/>
        <v>0</v>
      </c>
      <c r="O81" s="564">
        <f t="shared" si="54"/>
        <v>0</v>
      </c>
      <c r="P81" s="564">
        <f t="shared" si="55"/>
        <v>0</v>
      </c>
      <c r="Q81" s="564">
        <f t="shared" si="56"/>
        <v>0</v>
      </c>
      <c r="R81" s="661">
        <f t="shared" si="45"/>
        <v>0</v>
      </c>
      <c r="S81" s="662">
        <f t="shared" si="46"/>
        <v>0</v>
      </c>
      <c r="T81" s="699">
        <f t="shared" si="47"/>
        <v>0</v>
      </c>
      <c r="U81" s="681">
        <f t="shared" si="57"/>
        <v>0</v>
      </c>
      <c r="V81" s="701">
        <f t="shared" si="58"/>
        <v>0</v>
      </c>
      <c r="W81" s="662">
        <f t="shared" si="59"/>
        <v>0</v>
      </c>
      <c r="X81" s="662">
        <f t="shared" si="60"/>
        <v>0</v>
      </c>
      <c r="Y81" s="662">
        <f t="shared" si="61"/>
        <v>0</v>
      </c>
      <c r="Z81" s="699">
        <f t="shared" si="62"/>
        <v>0</v>
      </c>
      <c r="AA81" s="681">
        <f t="shared" si="65"/>
        <v>0</v>
      </c>
      <c r="AB81" s="701">
        <f t="shared" si="66"/>
        <v>0</v>
      </c>
      <c r="AC81" s="662">
        <f t="shared" si="63"/>
        <v>0</v>
      </c>
      <c r="AD81" s="662">
        <f t="shared" si="67"/>
        <v>0</v>
      </c>
      <c r="AE81" s="701">
        <f t="shared" si="68"/>
        <v>0</v>
      </c>
      <c r="AF81" s="662">
        <f t="shared" si="64"/>
        <v>0</v>
      </c>
      <c r="AG81" s="662">
        <f t="shared" si="69"/>
        <v>0</v>
      </c>
      <c r="AH81" s="701">
        <f t="shared" si="70"/>
        <v>0</v>
      </c>
    </row>
    <row r="82" spans="1:34" x14ac:dyDescent="0.35">
      <c r="A82" s="680">
        <v>38057</v>
      </c>
      <c r="B82" s="558" t="s">
        <v>23</v>
      </c>
      <c r="C82" s="558">
        <v>3</v>
      </c>
      <c r="D82" s="559">
        <f t="shared" si="42"/>
        <v>5</v>
      </c>
      <c r="E82" s="561">
        <v>0</v>
      </c>
      <c r="F82" s="699">
        <f t="shared" si="48"/>
        <v>0</v>
      </c>
      <c r="G82" s="712">
        <f t="shared" si="49"/>
        <v>0</v>
      </c>
      <c r="H82" s="699">
        <f t="shared" si="43"/>
        <v>0</v>
      </c>
      <c r="I82" s="712">
        <f t="shared" si="44"/>
        <v>0</v>
      </c>
      <c r="J82" s="699">
        <f t="shared" si="50"/>
        <v>0</v>
      </c>
      <c r="K82" s="681">
        <f t="shared" si="51"/>
        <v>0</v>
      </c>
      <c r="L82" s="711">
        <f>IF($L$5="Yes",HLOOKUP(B82,'Outdoor Supply'!$D$32:$P$38,7,FALSE),0)</f>
        <v>0</v>
      </c>
      <c r="M82" s="701">
        <f t="shared" si="52"/>
        <v>0</v>
      </c>
      <c r="N82" s="564">
        <f t="shared" si="53"/>
        <v>0</v>
      </c>
      <c r="O82" s="564">
        <f t="shared" si="54"/>
        <v>0</v>
      </c>
      <c r="P82" s="564">
        <f t="shared" si="55"/>
        <v>0</v>
      </c>
      <c r="Q82" s="564">
        <f t="shared" si="56"/>
        <v>0</v>
      </c>
      <c r="R82" s="661">
        <f t="shared" si="45"/>
        <v>0</v>
      </c>
      <c r="S82" s="662">
        <f t="shared" si="46"/>
        <v>0</v>
      </c>
      <c r="T82" s="699">
        <f t="shared" si="47"/>
        <v>0</v>
      </c>
      <c r="U82" s="681">
        <f t="shared" si="57"/>
        <v>0</v>
      </c>
      <c r="V82" s="701">
        <f t="shared" si="58"/>
        <v>0</v>
      </c>
      <c r="W82" s="662">
        <f t="shared" si="59"/>
        <v>0</v>
      </c>
      <c r="X82" s="662">
        <f t="shared" si="60"/>
        <v>0</v>
      </c>
      <c r="Y82" s="662">
        <f t="shared" si="61"/>
        <v>0</v>
      </c>
      <c r="Z82" s="699">
        <f t="shared" si="62"/>
        <v>0</v>
      </c>
      <c r="AA82" s="681">
        <f t="shared" si="65"/>
        <v>0</v>
      </c>
      <c r="AB82" s="701">
        <f t="shared" si="66"/>
        <v>0</v>
      </c>
      <c r="AC82" s="662">
        <f t="shared" si="63"/>
        <v>0</v>
      </c>
      <c r="AD82" s="662">
        <f t="shared" si="67"/>
        <v>0</v>
      </c>
      <c r="AE82" s="701">
        <f t="shared" si="68"/>
        <v>0</v>
      </c>
      <c r="AF82" s="662">
        <f t="shared" si="64"/>
        <v>0</v>
      </c>
      <c r="AG82" s="662">
        <f t="shared" si="69"/>
        <v>0</v>
      </c>
      <c r="AH82" s="701">
        <f t="shared" si="70"/>
        <v>0</v>
      </c>
    </row>
    <row r="83" spans="1:34" x14ac:dyDescent="0.35">
      <c r="A83" s="680">
        <v>38058</v>
      </c>
      <c r="B83" s="558" t="s">
        <v>23</v>
      </c>
      <c r="C83" s="558">
        <v>3</v>
      </c>
      <c r="D83" s="559">
        <f t="shared" si="42"/>
        <v>6</v>
      </c>
      <c r="E83" s="561">
        <v>9.9999999999997868E-3</v>
      </c>
      <c r="F83" s="699">
        <f t="shared" si="48"/>
        <v>0</v>
      </c>
      <c r="G83" s="712">
        <f t="shared" si="49"/>
        <v>0</v>
      </c>
      <c r="H83" s="699">
        <f t="shared" si="43"/>
        <v>0</v>
      </c>
      <c r="I83" s="712">
        <f t="shared" si="44"/>
        <v>0</v>
      </c>
      <c r="J83" s="699">
        <f t="shared" si="50"/>
        <v>0</v>
      </c>
      <c r="K83" s="681">
        <f t="shared" si="51"/>
        <v>0</v>
      </c>
      <c r="L83" s="711">
        <f>IF($L$5="Yes",HLOOKUP(B83,'Outdoor Supply'!$D$32:$P$38,7,FALSE),0)</f>
        <v>0</v>
      </c>
      <c r="M83" s="701">
        <f t="shared" si="52"/>
        <v>0</v>
      </c>
      <c r="N83" s="564">
        <f t="shared" si="53"/>
        <v>0</v>
      </c>
      <c r="O83" s="564">
        <f t="shared" si="54"/>
        <v>0</v>
      </c>
      <c r="P83" s="564">
        <f t="shared" si="55"/>
        <v>0</v>
      </c>
      <c r="Q83" s="564">
        <f t="shared" si="56"/>
        <v>0</v>
      </c>
      <c r="R83" s="661">
        <f t="shared" si="45"/>
        <v>0</v>
      </c>
      <c r="S83" s="662">
        <f t="shared" si="46"/>
        <v>0</v>
      </c>
      <c r="T83" s="699">
        <f t="shared" si="47"/>
        <v>0</v>
      </c>
      <c r="U83" s="681">
        <f t="shared" si="57"/>
        <v>0</v>
      </c>
      <c r="V83" s="701">
        <f t="shared" si="58"/>
        <v>0</v>
      </c>
      <c r="W83" s="662">
        <f t="shared" si="59"/>
        <v>0</v>
      </c>
      <c r="X83" s="662">
        <f t="shared" si="60"/>
        <v>0</v>
      </c>
      <c r="Y83" s="662">
        <f t="shared" si="61"/>
        <v>0</v>
      </c>
      <c r="Z83" s="699">
        <f t="shared" si="62"/>
        <v>0</v>
      </c>
      <c r="AA83" s="681">
        <f t="shared" si="65"/>
        <v>0</v>
      </c>
      <c r="AB83" s="701">
        <f t="shared" si="66"/>
        <v>0</v>
      </c>
      <c r="AC83" s="662">
        <f t="shared" si="63"/>
        <v>0</v>
      </c>
      <c r="AD83" s="662">
        <f t="shared" si="67"/>
        <v>0</v>
      </c>
      <c r="AE83" s="701">
        <f t="shared" si="68"/>
        <v>0</v>
      </c>
      <c r="AF83" s="662">
        <f t="shared" si="64"/>
        <v>0</v>
      </c>
      <c r="AG83" s="662">
        <f t="shared" si="69"/>
        <v>0</v>
      </c>
      <c r="AH83" s="701">
        <f t="shared" si="70"/>
        <v>0</v>
      </c>
    </row>
    <row r="84" spans="1:34" x14ac:dyDescent="0.35">
      <c r="A84" s="680">
        <v>38059</v>
      </c>
      <c r="B84" s="558" t="s">
        <v>23</v>
      </c>
      <c r="C84" s="558">
        <v>3</v>
      </c>
      <c r="D84" s="559">
        <f t="shared" si="42"/>
        <v>7</v>
      </c>
      <c r="E84" s="561">
        <v>0.33999999999999808</v>
      </c>
      <c r="F84" s="699">
        <f t="shared" si="48"/>
        <v>0</v>
      </c>
      <c r="G84" s="712">
        <f t="shared" si="49"/>
        <v>0</v>
      </c>
      <c r="H84" s="699">
        <f t="shared" si="43"/>
        <v>0</v>
      </c>
      <c r="I84" s="712">
        <f t="shared" si="44"/>
        <v>0</v>
      </c>
      <c r="J84" s="699">
        <f t="shared" si="50"/>
        <v>0</v>
      </c>
      <c r="K84" s="681">
        <f t="shared" si="51"/>
        <v>0</v>
      </c>
      <c r="L84" s="711">
        <f>IF($L$5="Yes",HLOOKUP(B84,'Outdoor Supply'!$D$32:$P$38,7,FALSE),0)</f>
        <v>0</v>
      </c>
      <c r="M84" s="701">
        <f t="shared" si="52"/>
        <v>0</v>
      </c>
      <c r="N84" s="564">
        <f t="shared" si="53"/>
        <v>0</v>
      </c>
      <c r="O84" s="564">
        <f t="shared" si="54"/>
        <v>0</v>
      </c>
      <c r="P84" s="564">
        <f t="shared" si="55"/>
        <v>0</v>
      </c>
      <c r="Q84" s="564">
        <f t="shared" si="56"/>
        <v>0</v>
      </c>
      <c r="R84" s="661">
        <f t="shared" si="45"/>
        <v>0</v>
      </c>
      <c r="S84" s="662">
        <f t="shared" si="46"/>
        <v>0</v>
      </c>
      <c r="T84" s="699">
        <f t="shared" si="47"/>
        <v>0</v>
      </c>
      <c r="U84" s="681">
        <f t="shared" si="57"/>
        <v>0</v>
      </c>
      <c r="V84" s="701">
        <f t="shared" si="58"/>
        <v>0</v>
      </c>
      <c r="W84" s="662">
        <f t="shared" si="59"/>
        <v>0</v>
      </c>
      <c r="X84" s="662">
        <f t="shared" si="60"/>
        <v>0</v>
      </c>
      <c r="Y84" s="662">
        <f t="shared" si="61"/>
        <v>0</v>
      </c>
      <c r="Z84" s="699">
        <f t="shared" si="62"/>
        <v>0</v>
      </c>
      <c r="AA84" s="681">
        <f t="shared" si="65"/>
        <v>0</v>
      </c>
      <c r="AB84" s="701">
        <f t="shared" si="66"/>
        <v>0</v>
      </c>
      <c r="AC84" s="662">
        <f t="shared" si="63"/>
        <v>0</v>
      </c>
      <c r="AD84" s="662">
        <f t="shared" si="67"/>
        <v>0</v>
      </c>
      <c r="AE84" s="701">
        <f t="shared" si="68"/>
        <v>0</v>
      </c>
      <c r="AF84" s="662">
        <f t="shared" si="64"/>
        <v>0</v>
      </c>
      <c r="AG84" s="662">
        <f t="shared" si="69"/>
        <v>0</v>
      </c>
      <c r="AH84" s="701">
        <f t="shared" si="70"/>
        <v>0</v>
      </c>
    </row>
    <row r="85" spans="1:34" x14ac:dyDescent="0.35">
      <c r="A85" s="680">
        <v>38060</v>
      </c>
      <c r="B85" s="558" t="s">
        <v>23</v>
      </c>
      <c r="C85" s="558">
        <v>3</v>
      </c>
      <c r="D85" s="559">
        <f t="shared" si="42"/>
        <v>1</v>
      </c>
      <c r="E85" s="561">
        <v>0.12999999999999723</v>
      </c>
      <c r="F85" s="699">
        <f t="shared" si="48"/>
        <v>0</v>
      </c>
      <c r="G85" s="712">
        <f t="shared" si="49"/>
        <v>0</v>
      </c>
      <c r="H85" s="699">
        <f t="shared" si="43"/>
        <v>0</v>
      </c>
      <c r="I85" s="712">
        <f t="shared" si="44"/>
        <v>0</v>
      </c>
      <c r="J85" s="699">
        <f t="shared" si="50"/>
        <v>0</v>
      </c>
      <c r="K85" s="681">
        <f t="shared" si="51"/>
        <v>0</v>
      </c>
      <c r="L85" s="711">
        <f>IF($L$5="Yes",HLOOKUP(B85,'Outdoor Supply'!$D$32:$P$38,7,FALSE),0)</f>
        <v>0</v>
      </c>
      <c r="M85" s="701">
        <f t="shared" si="52"/>
        <v>0</v>
      </c>
      <c r="N85" s="564">
        <f t="shared" si="53"/>
        <v>0</v>
      </c>
      <c r="O85" s="564">
        <f t="shared" si="54"/>
        <v>0</v>
      </c>
      <c r="P85" s="564">
        <f t="shared" si="55"/>
        <v>0</v>
      </c>
      <c r="Q85" s="564">
        <f t="shared" si="56"/>
        <v>0</v>
      </c>
      <c r="R85" s="661">
        <f t="shared" si="45"/>
        <v>0</v>
      </c>
      <c r="S85" s="662">
        <f t="shared" si="46"/>
        <v>0</v>
      </c>
      <c r="T85" s="699">
        <f t="shared" si="47"/>
        <v>0</v>
      </c>
      <c r="U85" s="681">
        <f t="shared" si="57"/>
        <v>0</v>
      </c>
      <c r="V85" s="701">
        <f t="shared" si="58"/>
        <v>0</v>
      </c>
      <c r="W85" s="662">
        <f t="shared" si="59"/>
        <v>0</v>
      </c>
      <c r="X85" s="662">
        <f t="shared" si="60"/>
        <v>0</v>
      </c>
      <c r="Y85" s="662">
        <f t="shared" si="61"/>
        <v>0</v>
      </c>
      <c r="Z85" s="699">
        <f t="shared" si="62"/>
        <v>0</v>
      </c>
      <c r="AA85" s="681">
        <f t="shared" si="65"/>
        <v>0</v>
      </c>
      <c r="AB85" s="701">
        <f t="shared" si="66"/>
        <v>0</v>
      </c>
      <c r="AC85" s="662">
        <f t="shared" si="63"/>
        <v>0</v>
      </c>
      <c r="AD85" s="662">
        <f t="shared" si="67"/>
        <v>0</v>
      </c>
      <c r="AE85" s="701">
        <f t="shared" si="68"/>
        <v>0</v>
      </c>
      <c r="AF85" s="662">
        <f t="shared" si="64"/>
        <v>0</v>
      </c>
      <c r="AG85" s="662">
        <f t="shared" si="69"/>
        <v>0</v>
      </c>
      <c r="AH85" s="701">
        <f t="shared" si="70"/>
        <v>0</v>
      </c>
    </row>
    <row r="86" spans="1:34" x14ac:dyDescent="0.35">
      <c r="A86" s="680">
        <v>38061</v>
      </c>
      <c r="B86" s="558" t="s">
        <v>23</v>
      </c>
      <c r="C86" s="558">
        <v>3</v>
      </c>
      <c r="D86" s="559">
        <f t="shared" si="42"/>
        <v>2</v>
      </c>
      <c r="E86" s="561">
        <v>0</v>
      </c>
      <c r="F86" s="699">
        <f t="shared" si="48"/>
        <v>0</v>
      </c>
      <c r="G86" s="712">
        <f t="shared" si="49"/>
        <v>0</v>
      </c>
      <c r="H86" s="699">
        <f t="shared" si="43"/>
        <v>0</v>
      </c>
      <c r="I86" s="712">
        <f t="shared" si="44"/>
        <v>0</v>
      </c>
      <c r="J86" s="699">
        <f t="shared" si="50"/>
        <v>0</v>
      </c>
      <c r="K86" s="681">
        <f t="shared" si="51"/>
        <v>0</v>
      </c>
      <c r="L86" s="711">
        <f>IF($L$5="Yes",HLOOKUP(B86,'Outdoor Supply'!$D$32:$P$38,7,FALSE),0)</f>
        <v>0</v>
      </c>
      <c r="M86" s="701">
        <f t="shared" si="52"/>
        <v>0</v>
      </c>
      <c r="N86" s="564">
        <f t="shared" si="53"/>
        <v>0</v>
      </c>
      <c r="O86" s="564">
        <f t="shared" si="54"/>
        <v>0</v>
      </c>
      <c r="P86" s="564">
        <f t="shared" si="55"/>
        <v>0</v>
      </c>
      <c r="Q86" s="564">
        <f t="shared" si="56"/>
        <v>0</v>
      </c>
      <c r="R86" s="661">
        <f t="shared" si="45"/>
        <v>0</v>
      </c>
      <c r="S86" s="662">
        <f t="shared" si="46"/>
        <v>0</v>
      </c>
      <c r="T86" s="699">
        <f t="shared" si="47"/>
        <v>0</v>
      </c>
      <c r="U86" s="681">
        <f t="shared" si="57"/>
        <v>0</v>
      </c>
      <c r="V86" s="701">
        <f t="shared" si="58"/>
        <v>0</v>
      </c>
      <c r="W86" s="662">
        <f t="shared" si="59"/>
        <v>0</v>
      </c>
      <c r="X86" s="662">
        <f t="shared" si="60"/>
        <v>0</v>
      </c>
      <c r="Y86" s="662">
        <f t="shared" si="61"/>
        <v>0</v>
      </c>
      <c r="Z86" s="699">
        <f t="shared" si="62"/>
        <v>0</v>
      </c>
      <c r="AA86" s="681">
        <f t="shared" si="65"/>
        <v>0</v>
      </c>
      <c r="AB86" s="701">
        <f t="shared" si="66"/>
        <v>0</v>
      </c>
      <c r="AC86" s="662">
        <f t="shared" si="63"/>
        <v>0</v>
      </c>
      <c r="AD86" s="662">
        <f t="shared" si="67"/>
        <v>0</v>
      </c>
      <c r="AE86" s="701">
        <f t="shared" si="68"/>
        <v>0</v>
      </c>
      <c r="AF86" s="662">
        <f t="shared" si="64"/>
        <v>0</v>
      </c>
      <c r="AG86" s="662">
        <f t="shared" si="69"/>
        <v>0</v>
      </c>
      <c r="AH86" s="701">
        <f t="shared" si="70"/>
        <v>0</v>
      </c>
    </row>
    <row r="87" spans="1:34" x14ac:dyDescent="0.35">
      <c r="A87" s="680">
        <v>38062</v>
      </c>
      <c r="B87" s="558" t="s">
        <v>23</v>
      </c>
      <c r="C87" s="558">
        <v>3</v>
      </c>
      <c r="D87" s="559">
        <f t="shared" si="42"/>
        <v>3</v>
      </c>
      <c r="E87" s="561">
        <v>0.65000000000000036</v>
      </c>
      <c r="F87" s="699">
        <f t="shared" si="48"/>
        <v>0</v>
      </c>
      <c r="G87" s="712">
        <f t="shared" si="49"/>
        <v>0</v>
      </c>
      <c r="H87" s="699">
        <f t="shared" si="43"/>
        <v>0</v>
      </c>
      <c r="I87" s="712">
        <f t="shared" si="44"/>
        <v>0</v>
      </c>
      <c r="J87" s="699">
        <f t="shared" si="50"/>
        <v>0</v>
      </c>
      <c r="K87" s="681">
        <f t="shared" si="51"/>
        <v>0</v>
      </c>
      <c r="L87" s="711">
        <f>IF($L$5="Yes",HLOOKUP(B87,'Outdoor Supply'!$D$32:$P$38,7,FALSE),0)</f>
        <v>0</v>
      </c>
      <c r="M87" s="701">
        <f t="shared" si="52"/>
        <v>0</v>
      </c>
      <c r="N87" s="564">
        <f t="shared" si="53"/>
        <v>0</v>
      </c>
      <c r="O87" s="564">
        <f t="shared" si="54"/>
        <v>0</v>
      </c>
      <c r="P87" s="564">
        <f t="shared" si="55"/>
        <v>0</v>
      </c>
      <c r="Q87" s="564">
        <f t="shared" si="56"/>
        <v>0</v>
      </c>
      <c r="R87" s="661">
        <f t="shared" si="45"/>
        <v>0</v>
      </c>
      <c r="S87" s="662">
        <f t="shared" si="46"/>
        <v>0</v>
      </c>
      <c r="T87" s="699">
        <f t="shared" si="47"/>
        <v>0</v>
      </c>
      <c r="U87" s="681">
        <f t="shared" si="57"/>
        <v>0</v>
      </c>
      <c r="V87" s="701">
        <f t="shared" si="58"/>
        <v>0</v>
      </c>
      <c r="W87" s="662">
        <f t="shared" si="59"/>
        <v>0</v>
      </c>
      <c r="X87" s="662">
        <f t="shared" si="60"/>
        <v>0</v>
      </c>
      <c r="Y87" s="662">
        <f t="shared" si="61"/>
        <v>0</v>
      </c>
      <c r="Z87" s="699">
        <f t="shared" si="62"/>
        <v>0</v>
      </c>
      <c r="AA87" s="681">
        <f t="shared" si="65"/>
        <v>0</v>
      </c>
      <c r="AB87" s="701">
        <f t="shared" si="66"/>
        <v>0</v>
      </c>
      <c r="AC87" s="662">
        <f t="shared" si="63"/>
        <v>0</v>
      </c>
      <c r="AD87" s="662">
        <f t="shared" si="67"/>
        <v>0</v>
      </c>
      <c r="AE87" s="701">
        <f t="shared" si="68"/>
        <v>0</v>
      </c>
      <c r="AF87" s="662">
        <f t="shared" si="64"/>
        <v>0</v>
      </c>
      <c r="AG87" s="662">
        <f t="shared" si="69"/>
        <v>0</v>
      </c>
      <c r="AH87" s="701">
        <f t="shared" si="70"/>
        <v>0</v>
      </c>
    </row>
    <row r="88" spans="1:34" x14ac:dyDescent="0.35">
      <c r="A88" s="680">
        <v>38063</v>
      </c>
      <c r="B88" s="558" t="s">
        <v>23</v>
      </c>
      <c r="C88" s="558">
        <v>3</v>
      </c>
      <c r="D88" s="559">
        <f t="shared" si="42"/>
        <v>4</v>
      </c>
      <c r="E88" s="561">
        <v>0</v>
      </c>
      <c r="F88" s="699">
        <f t="shared" si="48"/>
        <v>0</v>
      </c>
      <c r="G88" s="712">
        <f t="shared" si="49"/>
        <v>0</v>
      </c>
      <c r="H88" s="699">
        <f t="shared" si="43"/>
        <v>0</v>
      </c>
      <c r="I88" s="712">
        <f t="shared" si="44"/>
        <v>0</v>
      </c>
      <c r="J88" s="699">
        <f t="shared" si="50"/>
        <v>0</v>
      </c>
      <c r="K88" s="681">
        <f t="shared" si="51"/>
        <v>0</v>
      </c>
      <c r="L88" s="711">
        <f>IF($L$5="Yes",HLOOKUP(B88,'Outdoor Supply'!$D$32:$P$38,7,FALSE),0)</f>
        <v>0</v>
      </c>
      <c r="M88" s="701">
        <f t="shared" si="52"/>
        <v>0</v>
      </c>
      <c r="N88" s="564">
        <f t="shared" si="53"/>
        <v>0</v>
      </c>
      <c r="O88" s="564">
        <f t="shared" si="54"/>
        <v>0</v>
      </c>
      <c r="P88" s="564">
        <f t="shared" si="55"/>
        <v>0</v>
      </c>
      <c r="Q88" s="564">
        <f t="shared" si="56"/>
        <v>0</v>
      </c>
      <c r="R88" s="661">
        <f t="shared" si="45"/>
        <v>0</v>
      </c>
      <c r="S88" s="662">
        <f t="shared" si="46"/>
        <v>0</v>
      </c>
      <c r="T88" s="699">
        <f t="shared" si="47"/>
        <v>0</v>
      </c>
      <c r="U88" s="681">
        <f t="shared" si="57"/>
        <v>0</v>
      </c>
      <c r="V88" s="701">
        <f t="shared" si="58"/>
        <v>0</v>
      </c>
      <c r="W88" s="662">
        <f t="shared" si="59"/>
        <v>0</v>
      </c>
      <c r="X88" s="662">
        <f t="shared" si="60"/>
        <v>0</v>
      </c>
      <c r="Y88" s="662">
        <f t="shared" si="61"/>
        <v>0</v>
      </c>
      <c r="Z88" s="699">
        <f t="shared" si="62"/>
        <v>0</v>
      </c>
      <c r="AA88" s="681">
        <f t="shared" si="65"/>
        <v>0</v>
      </c>
      <c r="AB88" s="701">
        <f t="shared" si="66"/>
        <v>0</v>
      </c>
      <c r="AC88" s="662">
        <f t="shared" si="63"/>
        <v>0</v>
      </c>
      <c r="AD88" s="662">
        <f t="shared" si="67"/>
        <v>0</v>
      </c>
      <c r="AE88" s="701">
        <f t="shared" si="68"/>
        <v>0</v>
      </c>
      <c r="AF88" s="662">
        <f t="shared" si="64"/>
        <v>0</v>
      </c>
      <c r="AG88" s="662">
        <f t="shared" si="69"/>
        <v>0</v>
      </c>
      <c r="AH88" s="701">
        <f t="shared" si="70"/>
        <v>0</v>
      </c>
    </row>
    <row r="89" spans="1:34" x14ac:dyDescent="0.35">
      <c r="A89" s="680">
        <v>38064</v>
      </c>
      <c r="B89" s="558" t="s">
        <v>23</v>
      </c>
      <c r="C89" s="558">
        <v>3</v>
      </c>
      <c r="D89" s="559">
        <f t="shared" si="42"/>
        <v>5</v>
      </c>
      <c r="E89" s="561">
        <v>0</v>
      </c>
      <c r="F89" s="699">
        <f t="shared" si="48"/>
        <v>0</v>
      </c>
      <c r="G89" s="712">
        <f t="shared" si="49"/>
        <v>0</v>
      </c>
      <c r="H89" s="699">
        <f t="shared" si="43"/>
        <v>0</v>
      </c>
      <c r="I89" s="712">
        <f t="shared" si="44"/>
        <v>0</v>
      </c>
      <c r="J89" s="699">
        <f t="shared" si="50"/>
        <v>0</v>
      </c>
      <c r="K89" s="681">
        <f t="shared" si="51"/>
        <v>0</v>
      </c>
      <c r="L89" s="711">
        <f>IF($L$5="Yes",HLOOKUP(B89,'Outdoor Supply'!$D$32:$P$38,7,FALSE),0)</f>
        <v>0</v>
      </c>
      <c r="M89" s="701">
        <f t="shared" si="52"/>
        <v>0</v>
      </c>
      <c r="N89" s="564">
        <f t="shared" si="53"/>
        <v>0</v>
      </c>
      <c r="O89" s="564">
        <f t="shared" si="54"/>
        <v>0</v>
      </c>
      <c r="P89" s="564">
        <f t="shared" si="55"/>
        <v>0</v>
      </c>
      <c r="Q89" s="564">
        <f t="shared" si="56"/>
        <v>0</v>
      </c>
      <c r="R89" s="661">
        <f t="shared" si="45"/>
        <v>0</v>
      </c>
      <c r="S89" s="662">
        <f t="shared" si="46"/>
        <v>0</v>
      </c>
      <c r="T89" s="699">
        <f t="shared" si="47"/>
        <v>0</v>
      </c>
      <c r="U89" s="681">
        <f t="shared" si="57"/>
        <v>0</v>
      </c>
      <c r="V89" s="701">
        <f t="shared" si="58"/>
        <v>0</v>
      </c>
      <c r="W89" s="662">
        <f t="shared" si="59"/>
        <v>0</v>
      </c>
      <c r="X89" s="662">
        <f t="shared" si="60"/>
        <v>0</v>
      </c>
      <c r="Y89" s="662">
        <f t="shared" si="61"/>
        <v>0</v>
      </c>
      <c r="Z89" s="699">
        <f t="shared" si="62"/>
        <v>0</v>
      </c>
      <c r="AA89" s="681">
        <f t="shared" si="65"/>
        <v>0</v>
      </c>
      <c r="AB89" s="701">
        <f t="shared" si="66"/>
        <v>0</v>
      </c>
      <c r="AC89" s="662">
        <f t="shared" si="63"/>
        <v>0</v>
      </c>
      <c r="AD89" s="662">
        <f t="shared" si="67"/>
        <v>0</v>
      </c>
      <c r="AE89" s="701">
        <f t="shared" si="68"/>
        <v>0</v>
      </c>
      <c r="AF89" s="662">
        <f t="shared" si="64"/>
        <v>0</v>
      </c>
      <c r="AG89" s="662">
        <f t="shared" si="69"/>
        <v>0</v>
      </c>
      <c r="AH89" s="701">
        <f t="shared" si="70"/>
        <v>0</v>
      </c>
    </row>
    <row r="90" spans="1:34" x14ac:dyDescent="0.35">
      <c r="A90" s="680">
        <v>38065</v>
      </c>
      <c r="B90" s="558" t="s">
        <v>23</v>
      </c>
      <c r="C90" s="558">
        <v>3</v>
      </c>
      <c r="D90" s="559">
        <f t="shared" si="42"/>
        <v>6</v>
      </c>
      <c r="E90" s="561">
        <v>1.9999999999999574E-2</v>
      </c>
      <c r="F90" s="699">
        <f t="shared" si="48"/>
        <v>0</v>
      </c>
      <c r="G90" s="712">
        <f t="shared" si="49"/>
        <v>0</v>
      </c>
      <c r="H90" s="699">
        <f t="shared" si="43"/>
        <v>0</v>
      </c>
      <c r="I90" s="712">
        <f t="shared" si="44"/>
        <v>0</v>
      </c>
      <c r="J90" s="699">
        <f t="shared" si="50"/>
        <v>0</v>
      </c>
      <c r="K90" s="681">
        <f t="shared" si="51"/>
        <v>0</v>
      </c>
      <c r="L90" s="711">
        <f>IF($L$5="Yes",HLOOKUP(B90,'Outdoor Supply'!$D$32:$P$38,7,FALSE),0)</f>
        <v>0</v>
      </c>
      <c r="M90" s="701">
        <f t="shared" si="52"/>
        <v>0</v>
      </c>
      <c r="N90" s="564">
        <f t="shared" si="53"/>
        <v>0</v>
      </c>
      <c r="O90" s="564">
        <f t="shared" si="54"/>
        <v>0</v>
      </c>
      <c r="P90" s="564">
        <f t="shared" si="55"/>
        <v>0</v>
      </c>
      <c r="Q90" s="564">
        <f t="shared" si="56"/>
        <v>0</v>
      </c>
      <c r="R90" s="661">
        <f t="shared" si="45"/>
        <v>0</v>
      </c>
      <c r="S90" s="662">
        <f t="shared" si="46"/>
        <v>0</v>
      </c>
      <c r="T90" s="699">
        <f t="shared" si="47"/>
        <v>0</v>
      </c>
      <c r="U90" s="681">
        <f t="shared" si="57"/>
        <v>0</v>
      </c>
      <c r="V90" s="701">
        <f t="shared" si="58"/>
        <v>0</v>
      </c>
      <c r="W90" s="662">
        <f t="shared" si="59"/>
        <v>0</v>
      </c>
      <c r="X90" s="662">
        <f t="shared" si="60"/>
        <v>0</v>
      </c>
      <c r="Y90" s="662">
        <f t="shared" si="61"/>
        <v>0</v>
      </c>
      <c r="Z90" s="699">
        <f t="shared" si="62"/>
        <v>0</v>
      </c>
      <c r="AA90" s="681">
        <f t="shared" si="65"/>
        <v>0</v>
      </c>
      <c r="AB90" s="701">
        <f t="shared" si="66"/>
        <v>0</v>
      </c>
      <c r="AC90" s="662">
        <f t="shared" si="63"/>
        <v>0</v>
      </c>
      <c r="AD90" s="662">
        <f t="shared" si="67"/>
        <v>0</v>
      </c>
      <c r="AE90" s="701">
        <f t="shared" si="68"/>
        <v>0</v>
      </c>
      <c r="AF90" s="662">
        <f t="shared" si="64"/>
        <v>0</v>
      </c>
      <c r="AG90" s="662">
        <f t="shared" si="69"/>
        <v>0</v>
      </c>
      <c r="AH90" s="701">
        <f t="shared" si="70"/>
        <v>0</v>
      </c>
    </row>
    <row r="91" spans="1:34" x14ac:dyDescent="0.35">
      <c r="A91" s="680">
        <v>38066</v>
      </c>
      <c r="B91" s="558" t="s">
        <v>23</v>
      </c>
      <c r="C91" s="558">
        <v>3</v>
      </c>
      <c r="D91" s="559">
        <f t="shared" si="42"/>
        <v>7</v>
      </c>
      <c r="E91" s="561">
        <v>2.9999999999999361E-2</v>
      </c>
      <c r="F91" s="699">
        <f t="shared" si="48"/>
        <v>0</v>
      </c>
      <c r="G91" s="712">
        <f t="shared" si="49"/>
        <v>0</v>
      </c>
      <c r="H91" s="699">
        <f t="shared" si="43"/>
        <v>0</v>
      </c>
      <c r="I91" s="712">
        <f t="shared" si="44"/>
        <v>0</v>
      </c>
      <c r="J91" s="699">
        <f t="shared" si="50"/>
        <v>0</v>
      </c>
      <c r="K91" s="681">
        <f t="shared" si="51"/>
        <v>0</v>
      </c>
      <c r="L91" s="711">
        <f>IF($L$5="Yes",HLOOKUP(B91,'Outdoor Supply'!$D$32:$P$38,7,FALSE),0)</f>
        <v>0</v>
      </c>
      <c r="M91" s="701">
        <f t="shared" si="52"/>
        <v>0</v>
      </c>
      <c r="N91" s="564">
        <f t="shared" si="53"/>
        <v>0</v>
      </c>
      <c r="O91" s="564">
        <f t="shared" si="54"/>
        <v>0</v>
      </c>
      <c r="P91" s="564">
        <f t="shared" si="55"/>
        <v>0</v>
      </c>
      <c r="Q91" s="564">
        <f t="shared" si="56"/>
        <v>0</v>
      </c>
      <c r="R91" s="661">
        <f t="shared" si="45"/>
        <v>0</v>
      </c>
      <c r="S91" s="662">
        <f t="shared" si="46"/>
        <v>0</v>
      </c>
      <c r="T91" s="699">
        <f t="shared" si="47"/>
        <v>0</v>
      </c>
      <c r="U91" s="681">
        <f t="shared" si="57"/>
        <v>0</v>
      </c>
      <c r="V91" s="701">
        <f t="shared" si="58"/>
        <v>0</v>
      </c>
      <c r="W91" s="662">
        <f t="shared" si="59"/>
        <v>0</v>
      </c>
      <c r="X91" s="662">
        <f t="shared" si="60"/>
        <v>0</v>
      </c>
      <c r="Y91" s="662">
        <f t="shared" si="61"/>
        <v>0</v>
      </c>
      <c r="Z91" s="699">
        <f t="shared" si="62"/>
        <v>0</v>
      </c>
      <c r="AA91" s="681">
        <f t="shared" si="65"/>
        <v>0</v>
      </c>
      <c r="AB91" s="701">
        <f t="shared" si="66"/>
        <v>0</v>
      </c>
      <c r="AC91" s="662">
        <f t="shared" si="63"/>
        <v>0</v>
      </c>
      <c r="AD91" s="662">
        <f t="shared" si="67"/>
        <v>0</v>
      </c>
      <c r="AE91" s="701">
        <f t="shared" si="68"/>
        <v>0</v>
      </c>
      <c r="AF91" s="662">
        <f t="shared" si="64"/>
        <v>0</v>
      </c>
      <c r="AG91" s="662">
        <f t="shared" si="69"/>
        <v>0</v>
      </c>
      <c r="AH91" s="701">
        <f t="shared" si="70"/>
        <v>0</v>
      </c>
    </row>
    <row r="92" spans="1:34" x14ac:dyDescent="0.35">
      <c r="A92" s="680">
        <v>38067</v>
      </c>
      <c r="B92" s="558" t="s">
        <v>23</v>
      </c>
      <c r="C92" s="558">
        <v>3</v>
      </c>
      <c r="D92" s="559">
        <f t="shared" si="42"/>
        <v>1</v>
      </c>
      <c r="E92" s="561">
        <v>0</v>
      </c>
      <c r="F92" s="699">
        <f t="shared" si="48"/>
        <v>0</v>
      </c>
      <c r="G92" s="712">
        <f t="shared" si="49"/>
        <v>0</v>
      </c>
      <c r="H92" s="699">
        <f t="shared" si="43"/>
        <v>0</v>
      </c>
      <c r="I92" s="712">
        <f t="shared" si="44"/>
        <v>0</v>
      </c>
      <c r="J92" s="699">
        <f t="shared" si="50"/>
        <v>0</v>
      </c>
      <c r="K92" s="681">
        <f t="shared" si="51"/>
        <v>0</v>
      </c>
      <c r="L92" s="711">
        <f>IF($L$5="Yes",HLOOKUP(B92,'Outdoor Supply'!$D$32:$P$38,7,FALSE),0)</f>
        <v>0</v>
      </c>
      <c r="M92" s="701">
        <f t="shared" si="52"/>
        <v>0</v>
      </c>
      <c r="N92" s="564">
        <f t="shared" si="53"/>
        <v>0</v>
      </c>
      <c r="O92" s="564">
        <f t="shared" si="54"/>
        <v>0</v>
      </c>
      <c r="P92" s="564">
        <f t="shared" si="55"/>
        <v>0</v>
      </c>
      <c r="Q92" s="564">
        <f t="shared" si="56"/>
        <v>0</v>
      </c>
      <c r="R92" s="661">
        <f t="shared" si="45"/>
        <v>0</v>
      </c>
      <c r="S92" s="662">
        <f t="shared" si="46"/>
        <v>0</v>
      </c>
      <c r="T92" s="699">
        <f t="shared" si="47"/>
        <v>0</v>
      </c>
      <c r="U92" s="681">
        <f t="shared" si="57"/>
        <v>0</v>
      </c>
      <c r="V92" s="701">
        <f t="shared" si="58"/>
        <v>0</v>
      </c>
      <c r="W92" s="662">
        <f t="shared" si="59"/>
        <v>0</v>
      </c>
      <c r="X92" s="662">
        <f t="shared" si="60"/>
        <v>0</v>
      </c>
      <c r="Y92" s="662">
        <f t="shared" si="61"/>
        <v>0</v>
      </c>
      <c r="Z92" s="699">
        <f t="shared" si="62"/>
        <v>0</v>
      </c>
      <c r="AA92" s="681">
        <f t="shared" si="65"/>
        <v>0</v>
      </c>
      <c r="AB92" s="701">
        <f t="shared" si="66"/>
        <v>0</v>
      </c>
      <c r="AC92" s="662">
        <f t="shared" si="63"/>
        <v>0</v>
      </c>
      <c r="AD92" s="662">
        <f t="shared" si="67"/>
        <v>0</v>
      </c>
      <c r="AE92" s="701">
        <f t="shared" si="68"/>
        <v>0</v>
      </c>
      <c r="AF92" s="662">
        <f t="shared" si="64"/>
        <v>0</v>
      </c>
      <c r="AG92" s="662">
        <f t="shared" si="69"/>
        <v>0</v>
      </c>
      <c r="AH92" s="701">
        <f t="shared" si="70"/>
        <v>0</v>
      </c>
    </row>
    <row r="93" spans="1:34" x14ac:dyDescent="0.35">
      <c r="A93" s="680">
        <v>38068</v>
      </c>
      <c r="B93" s="558" t="s">
        <v>23</v>
      </c>
      <c r="C93" s="558">
        <v>3</v>
      </c>
      <c r="D93" s="559">
        <f t="shared" si="42"/>
        <v>2</v>
      </c>
      <c r="E93" s="561">
        <v>0</v>
      </c>
      <c r="F93" s="699">
        <f t="shared" si="48"/>
        <v>0</v>
      </c>
      <c r="G93" s="712">
        <f t="shared" si="49"/>
        <v>0</v>
      </c>
      <c r="H93" s="699">
        <f t="shared" si="43"/>
        <v>0</v>
      </c>
      <c r="I93" s="712">
        <f t="shared" si="44"/>
        <v>0</v>
      </c>
      <c r="J93" s="699">
        <f t="shared" si="50"/>
        <v>0</v>
      </c>
      <c r="K93" s="681">
        <f t="shared" si="51"/>
        <v>0</v>
      </c>
      <c r="L93" s="711">
        <f>IF($L$5="Yes",HLOOKUP(B93,'Outdoor Supply'!$D$32:$P$38,7,FALSE),0)</f>
        <v>0</v>
      </c>
      <c r="M93" s="701">
        <f t="shared" si="52"/>
        <v>0</v>
      </c>
      <c r="N93" s="564">
        <f t="shared" si="53"/>
        <v>0</v>
      </c>
      <c r="O93" s="564">
        <f t="shared" si="54"/>
        <v>0</v>
      </c>
      <c r="P93" s="564">
        <f t="shared" si="55"/>
        <v>0</v>
      </c>
      <c r="Q93" s="564">
        <f t="shared" si="56"/>
        <v>0</v>
      </c>
      <c r="R93" s="661">
        <f t="shared" si="45"/>
        <v>0</v>
      </c>
      <c r="S93" s="662">
        <f t="shared" si="46"/>
        <v>0</v>
      </c>
      <c r="T93" s="699">
        <f t="shared" si="47"/>
        <v>0</v>
      </c>
      <c r="U93" s="681">
        <f t="shared" si="57"/>
        <v>0</v>
      </c>
      <c r="V93" s="701">
        <f t="shared" si="58"/>
        <v>0</v>
      </c>
      <c r="W93" s="662">
        <f t="shared" si="59"/>
        <v>0</v>
      </c>
      <c r="X93" s="662">
        <f t="shared" si="60"/>
        <v>0</v>
      </c>
      <c r="Y93" s="662">
        <f t="shared" si="61"/>
        <v>0</v>
      </c>
      <c r="Z93" s="699">
        <f t="shared" si="62"/>
        <v>0</v>
      </c>
      <c r="AA93" s="681">
        <f t="shared" si="65"/>
        <v>0</v>
      </c>
      <c r="AB93" s="701">
        <f t="shared" si="66"/>
        <v>0</v>
      </c>
      <c r="AC93" s="662">
        <f t="shared" si="63"/>
        <v>0</v>
      </c>
      <c r="AD93" s="662">
        <f t="shared" si="67"/>
        <v>0</v>
      </c>
      <c r="AE93" s="701">
        <f t="shared" si="68"/>
        <v>0</v>
      </c>
      <c r="AF93" s="662">
        <f t="shared" si="64"/>
        <v>0</v>
      </c>
      <c r="AG93" s="662">
        <f t="shared" si="69"/>
        <v>0</v>
      </c>
      <c r="AH93" s="701">
        <f t="shared" si="70"/>
        <v>0</v>
      </c>
    </row>
    <row r="94" spans="1:34" x14ac:dyDescent="0.35">
      <c r="A94" s="680">
        <v>38069</v>
      </c>
      <c r="B94" s="558" t="s">
        <v>23</v>
      </c>
      <c r="C94" s="558">
        <v>3</v>
      </c>
      <c r="D94" s="559">
        <f t="shared" si="42"/>
        <v>3</v>
      </c>
      <c r="E94" s="561">
        <v>0</v>
      </c>
      <c r="F94" s="699">
        <f t="shared" si="48"/>
        <v>0</v>
      </c>
      <c r="G94" s="712">
        <f t="shared" si="49"/>
        <v>0</v>
      </c>
      <c r="H94" s="699">
        <f t="shared" si="43"/>
        <v>0</v>
      </c>
      <c r="I94" s="712">
        <f t="shared" si="44"/>
        <v>0</v>
      </c>
      <c r="J94" s="699">
        <f t="shared" si="50"/>
        <v>0</v>
      </c>
      <c r="K94" s="681">
        <f t="shared" si="51"/>
        <v>0</v>
      </c>
      <c r="L94" s="711">
        <f>IF($L$5="Yes",HLOOKUP(B94,'Outdoor Supply'!$D$32:$P$38,7,FALSE),0)</f>
        <v>0</v>
      </c>
      <c r="M94" s="701">
        <f t="shared" si="52"/>
        <v>0</v>
      </c>
      <c r="N94" s="564">
        <f t="shared" si="53"/>
        <v>0</v>
      </c>
      <c r="O94" s="564">
        <f t="shared" si="54"/>
        <v>0</v>
      </c>
      <c r="P94" s="564">
        <f t="shared" si="55"/>
        <v>0</v>
      </c>
      <c r="Q94" s="564">
        <f t="shared" si="56"/>
        <v>0</v>
      </c>
      <c r="R94" s="661">
        <f t="shared" si="45"/>
        <v>0</v>
      </c>
      <c r="S94" s="662">
        <f t="shared" si="46"/>
        <v>0</v>
      </c>
      <c r="T94" s="699">
        <f t="shared" si="47"/>
        <v>0</v>
      </c>
      <c r="U94" s="681">
        <f t="shared" si="57"/>
        <v>0</v>
      </c>
      <c r="V94" s="701">
        <f t="shared" si="58"/>
        <v>0</v>
      </c>
      <c r="W94" s="662">
        <f t="shared" si="59"/>
        <v>0</v>
      </c>
      <c r="X94" s="662">
        <f t="shared" si="60"/>
        <v>0</v>
      </c>
      <c r="Y94" s="662">
        <f t="shared" si="61"/>
        <v>0</v>
      </c>
      <c r="Z94" s="699">
        <f t="shared" si="62"/>
        <v>0</v>
      </c>
      <c r="AA94" s="681">
        <f t="shared" si="65"/>
        <v>0</v>
      </c>
      <c r="AB94" s="701">
        <f t="shared" si="66"/>
        <v>0</v>
      </c>
      <c r="AC94" s="662">
        <f t="shared" si="63"/>
        <v>0</v>
      </c>
      <c r="AD94" s="662">
        <f t="shared" si="67"/>
        <v>0</v>
      </c>
      <c r="AE94" s="701">
        <f t="shared" si="68"/>
        <v>0</v>
      </c>
      <c r="AF94" s="662">
        <f t="shared" si="64"/>
        <v>0</v>
      </c>
      <c r="AG94" s="662">
        <f t="shared" si="69"/>
        <v>0</v>
      </c>
      <c r="AH94" s="701">
        <f t="shared" si="70"/>
        <v>0</v>
      </c>
    </row>
    <row r="95" spans="1:34" x14ac:dyDescent="0.35">
      <c r="A95" s="680">
        <v>38070</v>
      </c>
      <c r="B95" s="558" t="s">
        <v>23</v>
      </c>
      <c r="C95" s="558">
        <v>3</v>
      </c>
      <c r="D95" s="559">
        <f t="shared" si="42"/>
        <v>4</v>
      </c>
      <c r="E95" s="561">
        <v>2.9999999999999361E-2</v>
      </c>
      <c r="F95" s="699">
        <f t="shared" si="48"/>
        <v>0</v>
      </c>
      <c r="G95" s="712">
        <f t="shared" si="49"/>
        <v>0</v>
      </c>
      <c r="H95" s="699">
        <f t="shared" si="43"/>
        <v>0</v>
      </c>
      <c r="I95" s="712">
        <f t="shared" si="44"/>
        <v>0</v>
      </c>
      <c r="J95" s="699">
        <f t="shared" si="50"/>
        <v>0</v>
      </c>
      <c r="K95" s="681">
        <f t="shared" si="51"/>
        <v>0</v>
      </c>
      <c r="L95" s="711">
        <f>IF($L$5="Yes",HLOOKUP(B95,'Outdoor Supply'!$D$32:$P$38,7,FALSE),0)</f>
        <v>0</v>
      </c>
      <c r="M95" s="701">
        <f t="shared" si="52"/>
        <v>0</v>
      </c>
      <c r="N95" s="564">
        <f t="shared" si="53"/>
        <v>0</v>
      </c>
      <c r="O95" s="564">
        <f t="shared" si="54"/>
        <v>0</v>
      </c>
      <c r="P95" s="564">
        <f t="shared" si="55"/>
        <v>0</v>
      </c>
      <c r="Q95" s="564">
        <f t="shared" si="56"/>
        <v>0</v>
      </c>
      <c r="R95" s="661">
        <f t="shared" si="45"/>
        <v>0</v>
      </c>
      <c r="S95" s="662">
        <f t="shared" si="46"/>
        <v>0</v>
      </c>
      <c r="T95" s="699">
        <f t="shared" si="47"/>
        <v>0</v>
      </c>
      <c r="U95" s="681">
        <f t="shared" si="57"/>
        <v>0</v>
      </c>
      <c r="V95" s="701">
        <f t="shared" si="58"/>
        <v>0</v>
      </c>
      <c r="W95" s="662">
        <f t="shared" si="59"/>
        <v>0</v>
      </c>
      <c r="X95" s="662">
        <f t="shared" si="60"/>
        <v>0</v>
      </c>
      <c r="Y95" s="662">
        <f t="shared" si="61"/>
        <v>0</v>
      </c>
      <c r="Z95" s="699">
        <f t="shared" si="62"/>
        <v>0</v>
      </c>
      <c r="AA95" s="681">
        <f t="shared" si="65"/>
        <v>0</v>
      </c>
      <c r="AB95" s="701">
        <f t="shared" si="66"/>
        <v>0</v>
      </c>
      <c r="AC95" s="662">
        <f t="shared" si="63"/>
        <v>0</v>
      </c>
      <c r="AD95" s="662">
        <f t="shared" si="67"/>
        <v>0</v>
      </c>
      <c r="AE95" s="701">
        <f t="shared" si="68"/>
        <v>0</v>
      </c>
      <c r="AF95" s="662">
        <f t="shared" si="64"/>
        <v>0</v>
      </c>
      <c r="AG95" s="662">
        <f t="shared" si="69"/>
        <v>0</v>
      </c>
      <c r="AH95" s="701">
        <f t="shared" si="70"/>
        <v>0</v>
      </c>
    </row>
    <row r="96" spans="1:34" x14ac:dyDescent="0.35">
      <c r="A96" s="680">
        <v>38071</v>
      </c>
      <c r="B96" s="558" t="s">
        <v>23</v>
      </c>
      <c r="C96" s="558">
        <v>3</v>
      </c>
      <c r="D96" s="559">
        <f t="shared" si="42"/>
        <v>5</v>
      </c>
      <c r="E96" s="561">
        <v>0.17999999999999972</v>
      </c>
      <c r="F96" s="699">
        <f t="shared" si="48"/>
        <v>0</v>
      </c>
      <c r="G96" s="712">
        <f t="shared" si="49"/>
        <v>0</v>
      </c>
      <c r="H96" s="699">
        <f t="shared" si="43"/>
        <v>0</v>
      </c>
      <c r="I96" s="712">
        <f t="shared" si="44"/>
        <v>0</v>
      </c>
      <c r="J96" s="699">
        <f t="shared" si="50"/>
        <v>0</v>
      </c>
      <c r="K96" s="681">
        <f t="shared" si="51"/>
        <v>0</v>
      </c>
      <c r="L96" s="711">
        <f>IF($L$5="Yes",HLOOKUP(B96,'Outdoor Supply'!$D$32:$P$38,7,FALSE),0)</f>
        <v>0</v>
      </c>
      <c r="M96" s="701">
        <f t="shared" si="52"/>
        <v>0</v>
      </c>
      <c r="N96" s="564">
        <f t="shared" si="53"/>
        <v>0</v>
      </c>
      <c r="O96" s="564">
        <f t="shared" si="54"/>
        <v>0</v>
      </c>
      <c r="P96" s="564">
        <f t="shared" si="55"/>
        <v>0</v>
      </c>
      <c r="Q96" s="564">
        <f t="shared" si="56"/>
        <v>0</v>
      </c>
      <c r="R96" s="661">
        <f t="shared" si="45"/>
        <v>0</v>
      </c>
      <c r="S96" s="662">
        <f t="shared" si="46"/>
        <v>0</v>
      </c>
      <c r="T96" s="699">
        <f t="shared" si="47"/>
        <v>0</v>
      </c>
      <c r="U96" s="681">
        <f t="shared" si="57"/>
        <v>0</v>
      </c>
      <c r="V96" s="701">
        <f t="shared" si="58"/>
        <v>0</v>
      </c>
      <c r="W96" s="662">
        <f t="shared" si="59"/>
        <v>0</v>
      </c>
      <c r="X96" s="662">
        <f t="shared" si="60"/>
        <v>0</v>
      </c>
      <c r="Y96" s="662">
        <f t="shared" si="61"/>
        <v>0</v>
      </c>
      <c r="Z96" s="699">
        <f t="shared" si="62"/>
        <v>0</v>
      </c>
      <c r="AA96" s="681">
        <f t="shared" si="65"/>
        <v>0</v>
      </c>
      <c r="AB96" s="701">
        <f t="shared" si="66"/>
        <v>0</v>
      </c>
      <c r="AC96" s="662">
        <f t="shared" si="63"/>
        <v>0</v>
      </c>
      <c r="AD96" s="662">
        <f t="shared" si="67"/>
        <v>0</v>
      </c>
      <c r="AE96" s="701">
        <f t="shared" si="68"/>
        <v>0</v>
      </c>
      <c r="AF96" s="662">
        <f t="shared" si="64"/>
        <v>0</v>
      </c>
      <c r="AG96" s="662">
        <f t="shared" si="69"/>
        <v>0</v>
      </c>
      <c r="AH96" s="701">
        <f t="shared" si="70"/>
        <v>0</v>
      </c>
    </row>
    <row r="97" spans="1:34" x14ac:dyDescent="0.35">
      <c r="A97" s="680">
        <v>38072</v>
      </c>
      <c r="B97" s="558" t="s">
        <v>23</v>
      </c>
      <c r="C97" s="558">
        <v>3</v>
      </c>
      <c r="D97" s="559">
        <f t="shared" si="42"/>
        <v>6</v>
      </c>
      <c r="E97" s="561">
        <v>0</v>
      </c>
      <c r="F97" s="699">
        <f t="shared" si="48"/>
        <v>0</v>
      </c>
      <c r="G97" s="712">
        <f t="shared" si="49"/>
        <v>0</v>
      </c>
      <c r="H97" s="699">
        <f t="shared" si="43"/>
        <v>0</v>
      </c>
      <c r="I97" s="712">
        <f t="shared" si="44"/>
        <v>0</v>
      </c>
      <c r="J97" s="699">
        <f t="shared" si="50"/>
        <v>0</v>
      </c>
      <c r="K97" s="681">
        <f t="shared" si="51"/>
        <v>0</v>
      </c>
      <c r="L97" s="711">
        <f>IF($L$5="Yes",HLOOKUP(B97,'Outdoor Supply'!$D$32:$P$38,7,FALSE),0)</f>
        <v>0</v>
      </c>
      <c r="M97" s="701">
        <f t="shared" si="52"/>
        <v>0</v>
      </c>
      <c r="N97" s="564">
        <f t="shared" si="53"/>
        <v>0</v>
      </c>
      <c r="O97" s="564">
        <f t="shared" si="54"/>
        <v>0</v>
      </c>
      <c r="P97" s="564">
        <f t="shared" si="55"/>
        <v>0</v>
      </c>
      <c r="Q97" s="564">
        <f t="shared" si="56"/>
        <v>0</v>
      </c>
      <c r="R97" s="661">
        <f t="shared" si="45"/>
        <v>0</v>
      </c>
      <c r="S97" s="662">
        <f t="shared" si="46"/>
        <v>0</v>
      </c>
      <c r="T97" s="699">
        <f t="shared" si="47"/>
        <v>0</v>
      </c>
      <c r="U97" s="681">
        <f t="shared" si="57"/>
        <v>0</v>
      </c>
      <c r="V97" s="701">
        <f t="shared" si="58"/>
        <v>0</v>
      </c>
      <c r="W97" s="662">
        <f t="shared" si="59"/>
        <v>0</v>
      </c>
      <c r="X97" s="662">
        <f t="shared" si="60"/>
        <v>0</v>
      </c>
      <c r="Y97" s="662">
        <f t="shared" si="61"/>
        <v>0</v>
      </c>
      <c r="Z97" s="699">
        <f t="shared" si="62"/>
        <v>0</v>
      </c>
      <c r="AA97" s="681">
        <f t="shared" si="65"/>
        <v>0</v>
      </c>
      <c r="AB97" s="701">
        <f t="shared" si="66"/>
        <v>0</v>
      </c>
      <c r="AC97" s="662">
        <f t="shared" si="63"/>
        <v>0</v>
      </c>
      <c r="AD97" s="662">
        <f t="shared" si="67"/>
        <v>0</v>
      </c>
      <c r="AE97" s="701">
        <f t="shared" si="68"/>
        <v>0</v>
      </c>
      <c r="AF97" s="662">
        <f t="shared" si="64"/>
        <v>0</v>
      </c>
      <c r="AG97" s="662">
        <f t="shared" si="69"/>
        <v>0</v>
      </c>
      <c r="AH97" s="701">
        <f t="shared" si="70"/>
        <v>0</v>
      </c>
    </row>
    <row r="98" spans="1:34" x14ac:dyDescent="0.35">
      <c r="A98" s="680">
        <v>38073</v>
      </c>
      <c r="B98" s="558" t="s">
        <v>23</v>
      </c>
      <c r="C98" s="558">
        <v>3</v>
      </c>
      <c r="D98" s="559">
        <f t="shared" si="42"/>
        <v>7</v>
      </c>
      <c r="E98" s="561">
        <v>0</v>
      </c>
      <c r="F98" s="699">
        <f t="shared" si="48"/>
        <v>0</v>
      </c>
      <c r="G98" s="712">
        <f t="shared" si="49"/>
        <v>0</v>
      </c>
      <c r="H98" s="699">
        <f t="shared" si="43"/>
        <v>0</v>
      </c>
      <c r="I98" s="712">
        <f t="shared" si="44"/>
        <v>0</v>
      </c>
      <c r="J98" s="699">
        <f t="shared" si="50"/>
        <v>0</v>
      </c>
      <c r="K98" s="681">
        <f t="shared" si="51"/>
        <v>0</v>
      </c>
      <c r="L98" s="711">
        <f>IF($L$5="Yes",HLOOKUP(B98,'Outdoor Supply'!$D$32:$P$38,7,FALSE),0)</f>
        <v>0</v>
      </c>
      <c r="M98" s="701">
        <f t="shared" si="52"/>
        <v>0</v>
      </c>
      <c r="N98" s="564">
        <f t="shared" si="53"/>
        <v>0</v>
      </c>
      <c r="O98" s="564">
        <f t="shared" si="54"/>
        <v>0</v>
      </c>
      <c r="P98" s="564">
        <f t="shared" si="55"/>
        <v>0</v>
      </c>
      <c r="Q98" s="564">
        <f t="shared" si="56"/>
        <v>0</v>
      </c>
      <c r="R98" s="661">
        <f t="shared" si="45"/>
        <v>0</v>
      </c>
      <c r="S98" s="662">
        <f t="shared" si="46"/>
        <v>0</v>
      </c>
      <c r="T98" s="699">
        <f t="shared" si="47"/>
        <v>0</v>
      </c>
      <c r="U98" s="681">
        <f t="shared" si="57"/>
        <v>0</v>
      </c>
      <c r="V98" s="701">
        <f t="shared" si="58"/>
        <v>0</v>
      </c>
      <c r="W98" s="662">
        <f t="shared" si="59"/>
        <v>0</v>
      </c>
      <c r="X98" s="662">
        <f t="shared" si="60"/>
        <v>0</v>
      </c>
      <c r="Y98" s="662">
        <f t="shared" si="61"/>
        <v>0</v>
      </c>
      <c r="Z98" s="699">
        <f t="shared" si="62"/>
        <v>0</v>
      </c>
      <c r="AA98" s="681">
        <f t="shared" si="65"/>
        <v>0</v>
      </c>
      <c r="AB98" s="701">
        <f t="shared" si="66"/>
        <v>0</v>
      </c>
      <c r="AC98" s="662">
        <f t="shared" si="63"/>
        <v>0</v>
      </c>
      <c r="AD98" s="662">
        <f t="shared" si="67"/>
        <v>0</v>
      </c>
      <c r="AE98" s="701">
        <f t="shared" si="68"/>
        <v>0</v>
      </c>
      <c r="AF98" s="662">
        <f t="shared" si="64"/>
        <v>0</v>
      </c>
      <c r="AG98" s="662">
        <f t="shared" si="69"/>
        <v>0</v>
      </c>
      <c r="AH98" s="701">
        <f t="shared" si="70"/>
        <v>0</v>
      </c>
    </row>
    <row r="99" spans="1:34" x14ac:dyDescent="0.35">
      <c r="A99" s="680">
        <v>38074</v>
      </c>
      <c r="B99" s="558" t="s">
        <v>23</v>
      </c>
      <c r="C99" s="558">
        <v>3</v>
      </c>
      <c r="D99" s="559">
        <f t="shared" si="42"/>
        <v>1</v>
      </c>
      <c r="E99" s="561">
        <v>0</v>
      </c>
      <c r="F99" s="699">
        <f t="shared" si="48"/>
        <v>0</v>
      </c>
      <c r="G99" s="712">
        <f t="shared" si="49"/>
        <v>0</v>
      </c>
      <c r="H99" s="699">
        <f t="shared" si="43"/>
        <v>0</v>
      </c>
      <c r="I99" s="712">
        <f t="shared" si="44"/>
        <v>0</v>
      </c>
      <c r="J99" s="699">
        <f t="shared" si="50"/>
        <v>0</v>
      </c>
      <c r="K99" s="681">
        <f t="shared" si="51"/>
        <v>0</v>
      </c>
      <c r="L99" s="711">
        <f>IF($L$5="Yes",HLOOKUP(B99,'Outdoor Supply'!$D$32:$P$38,7,FALSE),0)</f>
        <v>0</v>
      </c>
      <c r="M99" s="701">
        <f t="shared" si="52"/>
        <v>0</v>
      </c>
      <c r="N99" s="564">
        <f t="shared" si="53"/>
        <v>0</v>
      </c>
      <c r="O99" s="564">
        <f t="shared" si="54"/>
        <v>0</v>
      </c>
      <c r="P99" s="564">
        <f t="shared" si="55"/>
        <v>0</v>
      </c>
      <c r="Q99" s="564">
        <f t="shared" si="56"/>
        <v>0</v>
      </c>
      <c r="R99" s="661">
        <f t="shared" si="45"/>
        <v>0</v>
      </c>
      <c r="S99" s="662">
        <f t="shared" si="46"/>
        <v>0</v>
      </c>
      <c r="T99" s="699">
        <f t="shared" si="47"/>
        <v>0</v>
      </c>
      <c r="U99" s="681">
        <f t="shared" si="57"/>
        <v>0</v>
      </c>
      <c r="V99" s="701">
        <f t="shared" si="58"/>
        <v>0</v>
      </c>
      <c r="W99" s="662">
        <f t="shared" si="59"/>
        <v>0</v>
      </c>
      <c r="X99" s="662">
        <f t="shared" si="60"/>
        <v>0</v>
      </c>
      <c r="Y99" s="662">
        <f t="shared" si="61"/>
        <v>0</v>
      </c>
      <c r="Z99" s="699">
        <f t="shared" si="62"/>
        <v>0</v>
      </c>
      <c r="AA99" s="681">
        <f t="shared" si="65"/>
        <v>0</v>
      </c>
      <c r="AB99" s="701">
        <f t="shared" si="66"/>
        <v>0</v>
      </c>
      <c r="AC99" s="662">
        <f t="shared" si="63"/>
        <v>0</v>
      </c>
      <c r="AD99" s="662">
        <f t="shared" si="67"/>
        <v>0</v>
      </c>
      <c r="AE99" s="701">
        <f t="shared" si="68"/>
        <v>0</v>
      </c>
      <c r="AF99" s="662">
        <f t="shared" si="64"/>
        <v>0</v>
      </c>
      <c r="AG99" s="662">
        <f t="shared" si="69"/>
        <v>0</v>
      </c>
      <c r="AH99" s="701">
        <f t="shared" si="70"/>
        <v>0</v>
      </c>
    </row>
    <row r="100" spans="1:34" x14ac:dyDescent="0.35">
      <c r="A100" s="680">
        <v>38075</v>
      </c>
      <c r="B100" s="558" t="s">
        <v>23</v>
      </c>
      <c r="C100" s="558">
        <v>3</v>
      </c>
      <c r="D100" s="559">
        <f t="shared" si="42"/>
        <v>2</v>
      </c>
      <c r="E100" s="561">
        <v>9.9999999999997868E-3</v>
      </c>
      <c r="F100" s="699">
        <f t="shared" si="48"/>
        <v>0</v>
      </c>
      <c r="G100" s="712">
        <f t="shared" si="49"/>
        <v>0</v>
      </c>
      <c r="H100" s="699">
        <f t="shared" si="43"/>
        <v>0</v>
      </c>
      <c r="I100" s="712">
        <f t="shared" si="44"/>
        <v>0</v>
      </c>
      <c r="J100" s="699">
        <f t="shared" si="50"/>
        <v>0</v>
      </c>
      <c r="K100" s="681">
        <f t="shared" si="51"/>
        <v>0</v>
      </c>
      <c r="L100" s="711">
        <f>IF($L$5="Yes",HLOOKUP(B100,'Outdoor Supply'!$D$32:$P$38,7,FALSE),0)</f>
        <v>0</v>
      </c>
      <c r="M100" s="701">
        <f t="shared" si="52"/>
        <v>0</v>
      </c>
      <c r="N100" s="564">
        <f t="shared" si="53"/>
        <v>0</v>
      </c>
      <c r="O100" s="564">
        <f t="shared" si="54"/>
        <v>0</v>
      </c>
      <c r="P100" s="564">
        <f t="shared" si="55"/>
        <v>0</v>
      </c>
      <c r="Q100" s="564">
        <f t="shared" si="56"/>
        <v>0</v>
      </c>
      <c r="R100" s="661">
        <f t="shared" si="45"/>
        <v>0</v>
      </c>
      <c r="S100" s="662">
        <f t="shared" si="46"/>
        <v>0</v>
      </c>
      <c r="T100" s="699">
        <f t="shared" si="47"/>
        <v>0</v>
      </c>
      <c r="U100" s="681">
        <f t="shared" si="57"/>
        <v>0</v>
      </c>
      <c r="V100" s="701">
        <f t="shared" si="58"/>
        <v>0</v>
      </c>
      <c r="W100" s="662">
        <f t="shared" si="59"/>
        <v>0</v>
      </c>
      <c r="X100" s="662">
        <f t="shared" si="60"/>
        <v>0</v>
      </c>
      <c r="Y100" s="662">
        <f t="shared" si="61"/>
        <v>0</v>
      </c>
      <c r="Z100" s="699">
        <f t="shared" si="62"/>
        <v>0</v>
      </c>
      <c r="AA100" s="681">
        <f t="shared" si="65"/>
        <v>0</v>
      </c>
      <c r="AB100" s="701">
        <f t="shared" si="66"/>
        <v>0</v>
      </c>
      <c r="AC100" s="662">
        <f t="shared" si="63"/>
        <v>0</v>
      </c>
      <c r="AD100" s="662">
        <f t="shared" si="67"/>
        <v>0</v>
      </c>
      <c r="AE100" s="701">
        <f t="shared" si="68"/>
        <v>0</v>
      </c>
      <c r="AF100" s="662">
        <f t="shared" si="64"/>
        <v>0</v>
      </c>
      <c r="AG100" s="662">
        <f t="shared" si="69"/>
        <v>0</v>
      </c>
      <c r="AH100" s="701">
        <f t="shared" si="70"/>
        <v>0</v>
      </c>
    </row>
    <row r="101" spans="1:34" x14ac:dyDescent="0.35">
      <c r="A101" s="680">
        <v>38076</v>
      </c>
      <c r="B101" s="558" t="s">
        <v>23</v>
      </c>
      <c r="C101" s="558">
        <v>3</v>
      </c>
      <c r="D101" s="559">
        <f t="shared" si="42"/>
        <v>3</v>
      </c>
      <c r="E101" s="561">
        <v>0</v>
      </c>
      <c r="F101" s="699">
        <f t="shared" si="48"/>
        <v>0</v>
      </c>
      <c r="G101" s="712">
        <f t="shared" si="49"/>
        <v>0</v>
      </c>
      <c r="H101" s="699">
        <f t="shared" si="43"/>
        <v>0</v>
      </c>
      <c r="I101" s="712">
        <f t="shared" si="44"/>
        <v>0</v>
      </c>
      <c r="J101" s="699">
        <f t="shared" si="50"/>
        <v>0</v>
      </c>
      <c r="K101" s="681">
        <f t="shared" si="51"/>
        <v>0</v>
      </c>
      <c r="L101" s="711">
        <f>IF($L$5="Yes",HLOOKUP(B101,'Outdoor Supply'!$D$32:$P$38,7,FALSE),0)</f>
        <v>0</v>
      </c>
      <c r="M101" s="701">
        <f t="shared" si="52"/>
        <v>0</v>
      </c>
      <c r="N101" s="564">
        <f t="shared" si="53"/>
        <v>0</v>
      </c>
      <c r="O101" s="564">
        <f t="shared" si="54"/>
        <v>0</v>
      </c>
      <c r="P101" s="564">
        <f t="shared" si="55"/>
        <v>0</v>
      </c>
      <c r="Q101" s="564">
        <f t="shared" si="56"/>
        <v>0</v>
      </c>
      <c r="R101" s="661">
        <f t="shared" si="45"/>
        <v>0</v>
      </c>
      <c r="S101" s="662">
        <f t="shared" si="46"/>
        <v>0</v>
      </c>
      <c r="T101" s="699">
        <f t="shared" si="47"/>
        <v>0</v>
      </c>
      <c r="U101" s="681">
        <f t="shared" si="57"/>
        <v>0</v>
      </c>
      <c r="V101" s="701">
        <f t="shared" si="58"/>
        <v>0</v>
      </c>
      <c r="W101" s="662">
        <f t="shared" si="59"/>
        <v>0</v>
      </c>
      <c r="X101" s="662">
        <f t="shared" si="60"/>
        <v>0</v>
      </c>
      <c r="Y101" s="662">
        <f t="shared" si="61"/>
        <v>0</v>
      </c>
      <c r="Z101" s="699">
        <f t="shared" si="62"/>
        <v>0</v>
      </c>
      <c r="AA101" s="681">
        <f t="shared" si="65"/>
        <v>0</v>
      </c>
      <c r="AB101" s="701">
        <f t="shared" si="66"/>
        <v>0</v>
      </c>
      <c r="AC101" s="662">
        <f t="shared" si="63"/>
        <v>0</v>
      </c>
      <c r="AD101" s="662">
        <f t="shared" si="67"/>
        <v>0</v>
      </c>
      <c r="AE101" s="701">
        <f t="shared" si="68"/>
        <v>0</v>
      </c>
      <c r="AF101" s="662">
        <f t="shared" si="64"/>
        <v>0</v>
      </c>
      <c r="AG101" s="662">
        <f t="shared" si="69"/>
        <v>0</v>
      </c>
      <c r="AH101" s="701">
        <f t="shared" si="70"/>
        <v>0</v>
      </c>
    </row>
    <row r="102" spans="1:34" x14ac:dyDescent="0.35">
      <c r="A102" s="680">
        <v>38077</v>
      </c>
      <c r="B102" s="558" t="s">
        <v>23</v>
      </c>
      <c r="C102" s="558">
        <v>3</v>
      </c>
      <c r="D102" s="559">
        <f t="shared" si="42"/>
        <v>4</v>
      </c>
      <c r="E102" s="561">
        <v>0</v>
      </c>
      <c r="F102" s="699">
        <f t="shared" si="48"/>
        <v>0</v>
      </c>
      <c r="G102" s="712">
        <f t="shared" si="49"/>
        <v>0</v>
      </c>
      <c r="H102" s="699">
        <f t="shared" si="43"/>
        <v>0</v>
      </c>
      <c r="I102" s="712">
        <f t="shared" si="44"/>
        <v>0</v>
      </c>
      <c r="J102" s="699">
        <f t="shared" si="50"/>
        <v>0</v>
      </c>
      <c r="K102" s="681">
        <f t="shared" si="51"/>
        <v>0</v>
      </c>
      <c r="L102" s="711">
        <f>IF($L$5="Yes",HLOOKUP(B102,'Outdoor Supply'!$D$32:$P$38,7,FALSE),0)</f>
        <v>0</v>
      </c>
      <c r="M102" s="701">
        <f t="shared" si="52"/>
        <v>0</v>
      </c>
      <c r="N102" s="564">
        <f t="shared" si="53"/>
        <v>0</v>
      </c>
      <c r="O102" s="564">
        <f t="shared" si="54"/>
        <v>0</v>
      </c>
      <c r="P102" s="564">
        <f t="shared" si="55"/>
        <v>0</v>
      </c>
      <c r="Q102" s="564">
        <f t="shared" si="56"/>
        <v>0</v>
      </c>
      <c r="R102" s="661">
        <f t="shared" si="45"/>
        <v>0</v>
      </c>
      <c r="S102" s="662">
        <f t="shared" si="46"/>
        <v>0</v>
      </c>
      <c r="T102" s="699">
        <f t="shared" si="47"/>
        <v>0</v>
      </c>
      <c r="U102" s="681">
        <f t="shared" si="57"/>
        <v>0</v>
      </c>
      <c r="V102" s="701">
        <f t="shared" si="58"/>
        <v>0</v>
      </c>
      <c r="W102" s="662">
        <f t="shared" si="59"/>
        <v>0</v>
      </c>
      <c r="X102" s="662">
        <f t="shared" si="60"/>
        <v>0</v>
      </c>
      <c r="Y102" s="662">
        <f t="shared" si="61"/>
        <v>0</v>
      </c>
      <c r="Z102" s="699">
        <f t="shared" si="62"/>
        <v>0</v>
      </c>
      <c r="AA102" s="681">
        <f t="shared" si="65"/>
        <v>0</v>
      </c>
      <c r="AB102" s="701">
        <f t="shared" si="66"/>
        <v>0</v>
      </c>
      <c r="AC102" s="662">
        <f t="shared" si="63"/>
        <v>0</v>
      </c>
      <c r="AD102" s="662">
        <f t="shared" si="67"/>
        <v>0</v>
      </c>
      <c r="AE102" s="701">
        <f t="shared" si="68"/>
        <v>0</v>
      </c>
      <c r="AF102" s="662">
        <f t="shared" si="64"/>
        <v>0</v>
      </c>
      <c r="AG102" s="662">
        <f t="shared" si="69"/>
        <v>0</v>
      </c>
      <c r="AH102" s="701">
        <f t="shared" si="70"/>
        <v>0</v>
      </c>
    </row>
    <row r="103" spans="1:34" x14ac:dyDescent="0.35">
      <c r="A103" s="680">
        <v>38078</v>
      </c>
      <c r="B103" s="558" t="s">
        <v>24</v>
      </c>
      <c r="C103" s="558">
        <v>4</v>
      </c>
      <c r="D103" s="559">
        <f t="shared" si="42"/>
        <v>5</v>
      </c>
      <c r="E103" s="561">
        <v>0</v>
      </c>
      <c r="F103" s="699">
        <f t="shared" si="48"/>
        <v>0</v>
      </c>
      <c r="G103" s="712">
        <f t="shared" si="49"/>
        <v>0</v>
      </c>
      <c r="H103" s="699">
        <f t="shared" si="43"/>
        <v>0</v>
      </c>
      <c r="I103" s="712">
        <f t="shared" si="44"/>
        <v>0</v>
      </c>
      <c r="J103" s="699">
        <f t="shared" si="50"/>
        <v>0</v>
      </c>
      <c r="K103" s="681">
        <f t="shared" si="51"/>
        <v>0</v>
      </c>
      <c r="L103" s="711">
        <f>IF($L$5="Yes",HLOOKUP(B103,'Outdoor Supply'!$D$32:$P$38,7,FALSE),0)</f>
        <v>0</v>
      </c>
      <c r="M103" s="701">
        <f t="shared" si="52"/>
        <v>0</v>
      </c>
      <c r="N103" s="564">
        <f t="shared" si="53"/>
        <v>0</v>
      </c>
      <c r="O103" s="564">
        <f t="shared" si="54"/>
        <v>0</v>
      </c>
      <c r="P103" s="564">
        <f t="shared" si="55"/>
        <v>0</v>
      </c>
      <c r="Q103" s="564">
        <f t="shared" si="56"/>
        <v>0</v>
      </c>
      <c r="R103" s="661">
        <f t="shared" si="45"/>
        <v>0</v>
      </c>
      <c r="S103" s="662">
        <f t="shared" si="46"/>
        <v>0</v>
      </c>
      <c r="T103" s="699">
        <f t="shared" si="47"/>
        <v>0</v>
      </c>
      <c r="U103" s="681">
        <f t="shared" si="57"/>
        <v>0</v>
      </c>
      <c r="V103" s="701">
        <f t="shared" si="58"/>
        <v>0</v>
      </c>
      <c r="W103" s="662">
        <f t="shared" si="59"/>
        <v>0</v>
      </c>
      <c r="X103" s="662">
        <f t="shared" si="60"/>
        <v>0</v>
      </c>
      <c r="Y103" s="662">
        <f t="shared" si="61"/>
        <v>0</v>
      </c>
      <c r="Z103" s="699">
        <f t="shared" si="62"/>
        <v>0</v>
      </c>
      <c r="AA103" s="681">
        <f t="shared" si="65"/>
        <v>0</v>
      </c>
      <c r="AB103" s="701">
        <f t="shared" si="66"/>
        <v>0</v>
      </c>
      <c r="AC103" s="662">
        <f t="shared" si="63"/>
        <v>0</v>
      </c>
      <c r="AD103" s="662">
        <f t="shared" si="67"/>
        <v>0</v>
      </c>
      <c r="AE103" s="701">
        <f t="shared" si="68"/>
        <v>0</v>
      </c>
      <c r="AF103" s="662">
        <f t="shared" si="64"/>
        <v>0</v>
      </c>
      <c r="AG103" s="662">
        <f t="shared" si="69"/>
        <v>0</v>
      </c>
      <c r="AH103" s="701">
        <f t="shared" si="70"/>
        <v>0</v>
      </c>
    </row>
    <row r="104" spans="1:34" x14ac:dyDescent="0.35">
      <c r="A104" s="680">
        <v>38079</v>
      </c>
      <c r="B104" s="558" t="s">
        <v>24</v>
      </c>
      <c r="C104" s="558">
        <v>4</v>
      </c>
      <c r="D104" s="559">
        <f t="shared" si="42"/>
        <v>6</v>
      </c>
      <c r="E104" s="561">
        <v>0</v>
      </c>
      <c r="F104" s="699">
        <f t="shared" si="48"/>
        <v>0</v>
      </c>
      <c r="G104" s="712">
        <f t="shared" si="49"/>
        <v>0</v>
      </c>
      <c r="H104" s="699">
        <f t="shared" si="43"/>
        <v>0</v>
      </c>
      <c r="I104" s="712">
        <f t="shared" si="44"/>
        <v>0</v>
      </c>
      <c r="J104" s="699">
        <f t="shared" si="50"/>
        <v>0</v>
      </c>
      <c r="K104" s="681">
        <f t="shared" si="51"/>
        <v>0</v>
      </c>
      <c r="L104" s="711">
        <f>IF($L$5="Yes",HLOOKUP(B104,'Outdoor Supply'!$D$32:$P$38,7,FALSE),0)</f>
        <v>0</v>
      </c>
      <c r="M104" s="701">
        <f t="shared" si="52"/>
        <v>0</v>
      </c>
      <c r="N104" s="564">
        <f t="shared" si="53"/>
        <v>0</v>
      </c>
      <c r="O104" s="564">
        <f t="shared" si="54"/>
        <v>0</v>
      </c>
      <c r="P104" s="564">
        <f t="shared" si="55"/>
        <v>0</v>
      </c>
      <c r="Q104" s="564">
        <f t="shared" si="56"/>
        <v>0</v>
      </c>
      <c r="R104" s="661">
        <f t="shared" si="45"/>
        <v>0</v>
      </c>
      <c r="S104" s="662">
        <f t="shared" si="46"/>
        <v>0</v>
      </c>
      <c r="T104" s="699">
        <f t="shared" si="47"/>
        <v>0</v>
      </c>
      <c r="U104" s="681">
        <f t="shared" si="57"/>
        <v>0</v>
      </c>
      <c r="V104" s="701">
        <f t="shared" si="58"/>
        <v>0</v>
      </c>
      <c r="W104" s="662">
        <f t="shared" si="59"/>
        <v>0</v>
      </c>
      <c r="X104" s="662">
        <f t="shared" si="60"/>
        <v>0</v>
      </c>
      <c r="Y104" s="662">
        <f t="shared" si="61"/>
        <v>0</v>
      </c>
      <c r="Z104" s="699">
        <f t="shared" si="62"/>
        <v>0</v>
      </c>
      <c r="AA104" s="681">
        <f t="shared" si="65"/>
        <v>0</v>
      </c>
      <c r="AB104" s="701">
        <f t="shared" si="66"/>
        <v>0</v>
      </c>
      <c r="AC104" s="662">
        <f t="shared" si="63"/>
        <v>0</v>
      </c>
      <c r="AD104" s="662">
        <f t="shared" si="67"/>
        <v>0</v>
      </c>
      <c r="AE104" s="701">
        <f t="shared" si="68"/>
        <v>0</v>
      </c>
      <c r="AF104" s="662">
        <f t="shared" si="64"/>
        <v>0</v>
      </c>
      <c r="AG104" s="662">
        <f t="shared" si="69"/>
        <v>0</v>
      </c>
      <c r="AH104" s="701">
        <f t="shared" si="70"/>
        <v>0</v>
      </c>
    </row>
    <row r="105" spans="1:34" x14ac:dyDescent="0.35">
      <c r="A105" s="680">
        <v>38080</v>
      </c>
      <c r="B105" s="558" t="s">
        <v>24</v>
      </c>
      <c r="C105" s="558">
        <v>4</v>
      </c>
      <c r="D105" s="559">
        <f t="shared" si="42"/>
        <v>7</v>
      </c>
      <c r="E105" s="561">
        <v>6.9999999999998508E-2</v>
      </c>
      <c r="F105" s="699">
        <f t="shared" si="48"/>
        <v>0</v>
      </c>
      <c r="G105" s="712">
        <f t="shared" si="49"/>
        <v>0</v>
      </c>
      <c r="H105" s="699">
        <f t="shared" si="43"/>
        <v>0</v>
      </c>
      <c r="I105" s="712">
        <f t="shared" si="44"/>
        <v>0</v>
      </c>
      <c r="J105" s="699">
        <f t="shared" si="50"/>
        <v>0</v>
      </c>
      <c r="K105" s="681">
        <f t="shared" si="51"/>
        <v>0</v>
      </c>
      <c r="L105" s="711">
        <f>IF($L$5="Yes",HLOOKUP(B105,'Outdoor Supply'!$D$32:$P$38,7,FALSE),0)</f>
        <v>0</v>
      </c>
      <c r="M105" s="701">
        <f t="shared" si="52"/>
        <v>0</v>
      </c>
      <c r="N105" s="564">
        <f t="shared" si="53"/>
        <v>0</v>
      </c>
      <c r="O105" s="564">
        <f t="shared" si="54"/>
        <v>0</v>
      </c>
      <c r="P105" s="564">
        <f t="shared" si="55"/>
        <v>0</v>
      </c>
      <c r="Q105" s="564">
        <f t="shared" si="56"/>
        <v>0</v>
      </c>
      <c r="R105" s="661">
        <f t="shared" si="45"/>
        <v>0</v>
      </c>
      <c r="S105" s="662">
        <f t="shared" si="46"/>
        <v>0</v>
      </c>
      <c r="T105" s="699">
        <f t="shared" si="47"/>
        <v>0</v>
      </c>
      <c r="U105" s="681">
        <f t="shared" si="57"/>
        <v>0</v>
      </c>
      <c r="V105" s="701">
        <f t="shared" si="58"/>
        <v>0</v>
      </c>
      <c r="W105" s="662">
        <f t="shared" si="59"/>
        <v>0</v>
      </c>
      <c r="X105" s="662">
        <f t="shared" si="60"/>
        <v>0</v>
      </c>
      <c r="Y105" s="662">
        <f t="shared" si="61"/>
        <v>0</v>
      </c>
      <c r="Z105" s="699">
        <f t="shared" si="62"/>
        <v>0</v>
      </c>
      <c r="AA105" s="681">
        <f t="shared" si="65"/>
        <v>0</v>
      </c>
      <c r="AB105" s="701">
        <f t="shared" si="66"/>
        <v>0</v>
      </c>
      <c r="AC105" s="662">
        <f t="shared" si="63"/>
        <v>0</v>
      </c>
      <c r="AD105" s="662">
        <f t="shared" si="67"/>
        <v>0</v>
      </c>
      <c r="AE105" s="701">
        <f t="shared" si="68"/>
        <v>0</v>
      </c>
      <c r="AF105" s="662">
        <f t="shared" si="64"/>
        <v>0</v>
      </c>
      <c r="AG105" s="662">
        <f t="shared" si="69"/>
        <v>0</v>
      </c>
      <c r="AH105" s="701">
        <f t="shared" si="70"/>
        <v>0</v>
      </c>
    </row>
    <row r="106" spans="1:34" x14ac:dyDescent="0.35">
      <c r="A106" s="680">
        <v>38081</v>
      </c>
      <c r="B106" s="558" t="s">
        <v>24</v>
      </c>
      <c r="C106" s="558">
        <v>4</v>
      </c>
      <c r="D106" s="559">
        <f t="shared" si="42"/>
        <v>1</v>
      </c>
      <c r="E106" s="561">
        <v>0</v>
      </c>
      <c r="F106" s="699">
        <f t="shared" si="48"/>
        <v>0</v>
      </c>
      <c r="G106" s="712">
        <f t="shared" si="49"/>
        <v>0</v>
      </c>
      <c r="H106" s="699">
        <f t="shared" si="43"/>
        <v>0</v>
      </c>
      <c r="I106" s="712">
        <f t="shared" si="44"/>
        <v>0</v>
      </c>
      <c r="J106" s="699">
        <f t="shared" si="50"/>
        <v>0</v>
      </c>
      <c r="K106" s="681">
        <f t="shared" si="51"/>
        <v>0</v>
      </c>
      <c r="L106" s="711">
        <f>IF($L$5="Yes",HLOOKUP(B106,'Outdoor Supply'!$D$32:$P$38,7,FALSE),0)</f>
        <v>0</v>
      </c>
      <c r="M106" s="701">
        <f t="shared" si="52"/>
        <v>0</v>
      </c>
      <c r="N106" s="564">
        <f t="shared" si="53"/>
        <v>0</v>
      </c>
      <c r="O106" s="564">
        <f t="shared" si="54"/>
        <v>0</v>
      </c>
      <c r="P106" s="564">
        <f t="shared" si="55"/>
        <v>0</v>
      </c>
      <c r="Q106" s="564">
        <f t="shared" si="56"/>
        <v>0</v>
      </c>
      <c r="R106" s="661">
        <f t="shared" si="45"/>
        <v>0</v>
      </c>
      <c r="S106" s="662">
        <f t="shared" si="46"/>
        <v>0</v>
      </c>
      <c r="T106" s="699">
        <f t="shared" si="47"/>
        <v>0</v>
      </c>
      <c r="U106" s="681">
        <f t="shared" si="57"/>
        <v>0</v>
      </c>
      <c r="V106" s="701">
        <f t="shared" si="58"/>
        <v>0</v>
      </c>
      <c r="W106" s="662">
        <f t="shared" si="59"/>
        <v>0</v>
      </c>
      <c r="X106" s="662">
        <f t="shared" si="60"/>
        <v>0</v>
      </c>
      <c r="Y106" s="662">
        <f t="shared" si="61"/>
        <v>0</v>
      </c>
      <c r="Z106" s="699">
        <f t="shared" si="62"/>
        <v>0</v>
      </c>
      <c r="AA106" s="681">
        <f t="shared" si="65"/>
        <v>0</v>
      </c>
      <c r="AB106" s="701">
        <f t="shared" si="66"/>
        <v>0</v>
      </c>
      <c r="AC106" s="662">
        <f t="shared" si="63"/>
        <v>0</v>
      </c>
      <c r="AD106" s="662">
        <f t="shared" si="67"/>
        <v>0</v>
      </c>
      <c r="AE106" s="701">
        <f t="shared" si="68"/>
        <v>0</v>
      </c>
      <c r="AF106" s="662">
        <f t="shared" si="64"/>
        <v>0</v>
      </c>
      <c r="AG106" s="662">
        <f t="shared" si="69"/>
        <v>0</v>
      </c>
      <c r="AH106" s="701">
        <f t="shared" si="70"/>
        <v>0</v>
      </c>
    </row>
    <row r="107" spans="1:34" x14ac:dyDescent="0.35">
      <c r="A107" s="680">
        <v>38082</v>
      </c>
      <c r="B107" s="558" t="s">
        <v>24</v>
      </c>
      <c r="C107" s="558">
        <v>4</v>
      </c>
      <c r="D107" s="559">
        <f t="shared" si="42"/>
        <v>2</v>
      </c>
      <c r="E107" s="561">
        <v>0.24999999999999822</v>
      </c>
      <c r="F107" s="699">
        <f t="shared" si="48"/>
        <v>0</v>
      </c>
      <c r="G107" s="712">
        <f t="shared" si="49"/>
        <v>0</v>
      </c>
      <c r="H107" s="699">
        <f t="shared" si="43"/>
        <v>0</v>
      </c>
      <c r="I107" s="712">
        <f t="shared" si="44"/>
        <v>0</v>
      </c>
      <c r="J107" s="699">
        <f t="shared" si="50"/>
        <v>0</v>
      </c>
      <c r="K107" s="681">
        <f t="shared" si="51"/>
        <v>0</v>
      </c>
      <c r="L107" s="711">
        <f>IF($L$5="Yes",HLOOKUP(B107,'Outdoor Supply'!$D$32:$P$38,7,FALSE),0)</f>
        <v>0</v>
      </c>
      <c r="M107" s="701">
        <f t="shared" si="52"/>
        <v>0</v>
      </c>
      <c r="N107" s="564">
        <f t="shared" si="53"/>
        <v>0</v>
      </c>
      <c r="O107" s="564">
        <f t="shared" si="54"/>
        <v>0</v>
      </c>
      <c r="P107" s="564">
        <f t="shared" si="55"/>
        <v>0</v>
      </c>
      <c r="Q107" s="564">
        <f t="shared" si="56"/>
        <v>0</v>
      </c>
      <c r="R107" s="661">
        <f t="shared" si="45"/>
        <v>0</v>
      </c>
      <c r="S107" s="662">
        <f t="shared" si="46"/>
        <v>0</v>
      </c>
      <c r="T107" s="699">
        <f t="shared" si="47"/>
        <v>0</v>
      </c>
      <c r="U107" s="681">
        <f t="shared" si="57"/>
        <v>0</v>
      </c>
      <c r="V107" s="701">
        <f t="shared" si="58"/>
        <v>0</v>
      </c>
      <c r="W107" s="662">
        <f t="shared" si="59"/>
        <v>0</v>
      </c>
      <c r="X107" s="662">
        <f t="shared" si="60"/>
        <v>0</v>
      </c>
      <c r="Y107" s="662">
        <f t="shared" si="61"/>
        <v>0</v>
      </c>
      <c r="Z107" s="699">
        <f t="shared" si="62"/>
        <v>0</v>
      </c>
      <c r="AA107" s="681">
        <f t="shared" si="65"/>
        <v>0</v>
      </c>
      <c r="AB107" s="701">
        <f t="shared" si="66"/>
        <v>0</v>
      </c>
      <c r="AC107" s="662">
        <f t="shared" si="63"/>
        <v>0</v>
      </c>
      <c r="AD107" s="662">
        <f t="shared" si="67"/>
        <v>0</v>
      </c>
      <c r="AE107" s="701">
        <f t="shared" si="68"/>
        <v>0</v>
      </c>
      <c r="AF107" s="662">
        <f t="shared" si="64"/>
        <v>0</v>
      </c>
      <c r="AG107" s="662">
        <f t="shared" si="69"/>
        <v>0</v>
      </c>
      <c r="AH107" s="701">
        <f t="shared" si="70"/>
        <v>0</v>
      </c>
    </row>
    <row r="108" spans="1:34" x14ac:dyDescent="0.35">
      <c r="A108" s="680">
        <v>38083</v>
      </c>
      <c r="B108" s="558" t="s">
        <v>24</v>
      </c>
      <c r="C108" s="558">
        <v>4</v>
      </c>
      <c r="D108" s="559">
        <f t="shared" si="42"/>
        <v>3</v>
      </c>
      <c r="E108" s="561">
        <v>1.8000000000000007</v>
      </c>
      <c r="F108" s="699">
        <f t="shared" si="48"/>
        <v>0</v>
      </c>
      <c r="G108" s="712">
        <f t="shared" si="49"/>
        <v>0</v>
      </c>
      <c r="H108" s="699">
        <f t="shared" si="43"/>
        <v>0</v>
      </c>
      <c r="I108" s="712">
        <f t="shared" si="44"/>
        <v>0</v>
      </c>
      <c r="J108" s="699">
        <f t="shared" si="50"/>
        <v>0</v>
      </c>
      <c r="K108" s="681">
        <f t="shared" si="51"/>
        <v>0</v>
      </c>
      <c r="L108" s="711">
        <f>IF($L$5="Yes",HLOOKUP(B108,'Outdoor Supply'!$D$32:$P$38,7,FALSE),0)</f>
        <v>0</v>
      </c>
      <c r="M108" s="701">
        <f t="shared" si="52"/>
        <v>0</v>
      </c>
      <c r="N108" s="564">
        <f t="shared" si="53"/>
        <v>0</v>
      </c>
      <c r="O108" s="564">
        <f t="shared" si="54"/>
        <v>0</v>
      </c>
      <c r="P108" s="564">
        <f t="shared" si="55"/>
        <v>0</v>
      </c>
      <c r="Q108" s="564">
        <f t="shared" si="56"/>
        <v>0</v>
      </c>
      <c r="R108" s="661">
        <f t="shared" si="45"/>
        <v>0</v>
      </c>
      <c r="S108" s="662">
        <f t="shared" si="46"/>
        <v>0</v>
      </c>
      <c r="T108" s="699">
        <f t="shared" si="47"/>
        <v>0</v>
      </c>
      <c r="U108" s="681">
        <f t="shared" si="57"/>
        <v>0</v>
      </c>
      <c r="V108" s="701">
        <f t="shared" si="58"/>
        <v>0</v>
      </c>
      <c r="W108" s="662">
        <f t="shared" si="59"/>
        <v>0</v>
      </c>
      <c r="X108" s="662">
        <f t="shared" si="60"/>
        <v>0</v>
      </c>
      <c r="Y108" s="662">
        <f t="shared" si="61"/>
        <v>0</v>
      </c>
      <c r="Z108" s="699">
        <f t="shared" si="62"/>
        <v>0</v>
      </c>
      <c r="AA108" s="681">
        <f t="shared" si="65"/>
        <v>0</v>
      </c>
      <c r="AB108" s="701">
        <f t="shared" si="66"/>
        <v>0</v>
      </c>
      <c r="AC108" s="662">
        <f t="shared" si="63"/>
        <v>0</v>
      </c>
      <c r="AD108" s="662">
        <f t="shared" si="67"/>
        <v>0</v>
      </c>
      <c r="AE108" s="701">
        <f t="shared" si="68"/>
        <v>0</v>
      </c>
      <c r="AF108" s="662">
        <f t="shared" si="64"/>
        <v>0</v>
      </c>
      <c r="AG108" s="662">
        <f t="shared" si="69"/>
        <v>0</v>
      </c>
      <c r="AH108" s="701">
        <f t="shared" si="70"/>
        <v>0</v>
      </c>
    </row>
    <row r="109" spans="1:34" x14ac:dyDescent="0.35">
      <c r="A109" s="680">
        <v>38084</v>
      </c>
      <c r="B109" s="558" t="s">
        <v>24</v>
      </c>
      <c r="C109" s="558">
        <v>4</v>
      </c>
      <c r="D109" s="559">
        <f t="shared" si="42"/>
        <v>4</v>
      </c>
      <c r="E109" s="561">
        <v>0</v>
      </c>
      <c r="F109" s="699">
        <f t="shared" si="48"/>
        <v>0</v>
      </c>
      <c r="G109" s="712">
        <f t="shared" si="49"/>
        <v>0</v>
      </c>
      <c r="H109" s="699">
        <f t="shared" si="43"/>
        <v>0</v>
      </c>
      <c r="I109" s="712">
        <f t="shared" si="44"/>
        <v>0</v>
      </c>
      <c r="J109" s="699">
        <f t="shared" si="50"/>
        <v>0</v>
      </c>
      <c r="K109" s="681">
        <f t="shared" si="51"/>
        <v>0</v>
      </c>
      <c r="L109" s="711">
        <f>IF($L$5="Yes",HLOOKUP(B109,'Outdoor Supply'!$D$32:$P$38,7,FALSE),0)</f>
        <v>0</v>
      </c>
      <c r="M109" s="701">
        <f t="shared" si="52"/>
        <v>0</v>
      </c>
      <c r="N109" s="564">
        <f t="shared" si="53"/>
        <v>0</v>
      </c>
      <c r="O109" s="564">
        <f t="shared" si="54"/>
        <v>0</v>
      </c>
      <c r="P109" s="564">
        <f t="shared" si="55"/>
        <v>0</v>
      </c>
      <c r="Q109" s="564">
        <f t="shared" si="56"/>
        <v>0</v>
      </c>
      <c r="R109" s="661">
        <f t="shared" si="45"/>
        <v>0</v>
      </c>
      <c r="S109" s="662">
        <f t="shared" si="46"/>
        <v>0</v>
      </c>
      <c r="T109" s="699">
        <f t="shared" si="47"/>
        <v>0</v>
      </c>
      <c r="U109" s="681">
        <f t="shared" si="57"/>
        <v>0</v>
      </c>
      <c r="V109" s="701">
        <f t="shared" si="58"/>
        <v>0</v>
      </c>
      <c r="W109" s="662">
        <f t="shared" si="59"/>
        <v>0</v>
      </c>
      <c r="X109" s="662">
        <f t="shared" si="60"/>
        <v>0</v>
      </c>
      <c r="Y109" s="662">
        <f t="shared" si="61"/>
        <v>0</v>
      </c>
      <c r="Z109" s="699">
        <f t="shared" si="62"/>
        <v>0</v>
      </c>
      <c r="AA109" s="681">
        <f t="shared" si="65"/>
        <v>0</v>
      </c>
      <c r="AB109" s="701">
        <f t="shared" si="66"/>
        <v>0</v>
      </c>
      <c r="AC109" s="662">
        <f t="shared" si="63"/>
        <v>0</v>
      </c>
      <c r="AD109" s="662">
        <f t="shared" si="67"/>
        <v>0</v>
      </c>
      <c r="AE109" s="701">
        <f t="shared" si="68"/>
        <v>0</v>
      </c>
      <c r="AF109" s="662">
        <f t="shared" si="64"/>
        <v>0</v>
      </c>
      <c r="AG109" s="662">
        <f t="shared" si="69"/>
        <v>0</v>
      </c>
      <c r="AH109" s="701">
        <f t="shared" si="70"/>
        <v>0</v>
      </c>
    </row>
    <row r="110" spans="1:34" x14ac:dyDescent="0.35">
      <c r="A110" s="680">
        <v>38085</v>
      </c>
      <c r="B110" s="558" t="s">
        <v>24</v>
      </c>
      <c r="C110" s="558">
        <v>4</v>
      </c>
      <c r="D110" s="559">
        <f t="shared" si="42"/>
        <v>5</v>
      </c>
      <c r="E110" s="561">
        <v>0</v>
      </c>
      <c r="F110" s="699">
        <f t="shared" si="48"/>
        <v>0</v>
      </c>
      <c r="G110" s="712">
        <f t="shared" si="49"/>
        <v>0</v>
      </c>
      <c r="H110" s="699">
        <f t="shared" si="43"/>
        <v>0</v>
      </c>
      <c r="I110" s="712">
        <f t="shared" si="44"/>
        <v>0</v>
      </c>
      <c r="J110" s="699">
        <f t="shared" si="50"/>
        <v>0</v>
      </c>
      <c r="K110" s="681">
        <f t="shared" si="51"/>
        <v>0</v>
      </c>
      <c r="L110" s="711">
        <f>IF($L$5="Yes",HLOOKUP(B110,'Outdoor Supply'!$D$32:$P$38,7,FALSE),0)</f>
        <v>0</v>
      </c>
      <c r="M110" s="701">
        <f t="shared" si="52"/>
        <v>0</v>
      </c>
      <c r="N110" s="564">
        <f t="shared" si="53"/>
        <v>0</v>
      </c>
      <c r="O110" s="564">
        <f t="shared" si="54"/>
        <v>0</v>
      </c>
      <c r="P110" s="564">
        <f t="shared" si="55"/>
        <v>0</v>
      </c>
      <c r="Q110" s="564">
        <f t="shared" si="56"/>
        <v>0</v>
      </c>
      <c r="R110" s="661">
        <f t="shared" si="45"/>
        <v>0</v>
      </c>
      <c r="S110" s="662">
        <f t="shared" si="46"/>
        <v>0</v>
      </c>
      <c r="T110" s="699">
        <f t="shared" si="47"/>
        <v>0</v>
      </c>
      <c r="U110" s="681">
        <f t="shared" si="57"/>
        <v>0</v>
      </c>
      <c r="V110" s="701">
        <f t="shared" si="58"/>
        <v>0</v>
      </c>
      <c r="W110" s="662">
        <f t="shared" si="59"/>
        <v>0</v>
      </c>
      <c r="X110" s="662">
        <f t="shared" si="60"/>
        <v>0</v>
      </c>
      <c r="Y110" s="662">
        <f t="shared" si="61"/>
        <v>0</v>
      </c>
      <c r="Z110" s="699">
        <f t="shared" si="62"/>
        <v>0</v>
      </c>
      <c r="AA110" s="681">
        <f t="shared" si="65"/>
        <v>0</v>
      </c>
      <c r="AB110" s="701">
        <f t="shared" si="66"/>
        <v>0</v>
      </c>
      <c r="AC110" s="662">
        <f t="shared" si="63"/>
        <v>0</v>
      </c>
      <c r="AD110" s="662">
        <f t="shared" si="67"/>
        <v>0</v>
      </c>
      <c r="AE110" s="701">
        <f t="shared" si="68"/>
        <v>0</v>
      </c>
      <c r="AF110" s="662">
        <f t="shared" si="64"/>
        <v>0</v>
      </c>
      <c r="AG110" s="662">
        <f t="shared" si="69"/>
        <v>0</v>
      </c>
      <c r="AH110" s="701">
        <f t="shared" si="70"/>
        <v>0</v>
      </c>
    </row>
    <row r="111" spans="1:34" x14ac:dyDescent="0.35">
      <c r="A111" s="680">
        <v>38086</v>
      </c>
      <c r="B111" s="558" t="s">
        <v>24</v>
      </c>
      <c r="C111" s="558">
        <v>4</v>
      </c>
      <c r="D111" s="559">
        <f t="shared" si="42"/>
        <v>6</v>
      </c>
      <c r="E111" s="561">
        <v>0</v>
      </c>
      <c r="F111" s="699">
        <f t="shared" si="48"/>
        <v>0</v>
      </c>
      <c r="G111" s="712">
        <f t="shared" si="49"/>
        <v>0</v>
      </c>
      <c r="H111" s="699">
        <f t="shared" si="43"/>
        <v>0</v>
      </c>
      <c r="I111" s="712">
        <f t="shared" si="44"/>
        <v>0</v>
      </c>
      <c r="J111" s="699">
        <f t="shared" si="50"/>
        <v>0</v>
      </c>
      <c r="K111" s="681">
        <f t="shared" si="51"/>
        <v>0</v>
      </c>
      <c r="L111" s="711">
        <f>IF($L$5="Yes",HLOOKUP(B111,'Outdoor Supply'!$D$32:$P$38,7,FALSE),0)</f>
        <v>0</v>
      </c>
      <c r="M111" s="701">
        <f t="shared" si="52"/>
        <v>0</v>
      </c>
      <c r="N111" s="564">
        <f t="shared" si="53"/>
        <v>0</v>
      </c>
      <c r="O111" s="564">
        <f t="shared" si="54"/>
        <v>0</v>
      </c>
      <c r="P111" s="564">
        <f t="shared" si="55"/>
        <v>0</v>
      </c>
      <c r="Q111" s="564">
        <f t="shared" si="56"/>
        <v>0</v>
      </c>
      <c r="R111" s="661">
        <f t="shared" si="45"/>
        <v>0</v>
      </c>
      <c r="S111" s="662">
        <f t="shared" si="46"/>
        <v>0</v>
      </c>
      <c r="T111" s="699">
        <f t="shared" si="47"/>
        <v>0</v>
      </c>
      <c r="U111" s="681">
        <f t="shared" si="57"/>
        <v>0</v>
      </c>
      <c r="V111" s="701">
        <f t="shared" si="58"/>
        <v>0</v>
      </c>
      <c r="W111" s="662">
        <f t="shared" si="59"/>
        <v>0</v>
      </c>
      <c r="X111" s="662">
        <f t="shared" si="60"/>
        <v>0</v>
      </c>
      <c r="Y111" s="662">
        <f t="shared" si="61"/>
        <v>0</v>
      </c>
      <c r="Z111" s="699">
        <f t="shared" si="62"/>
        <v>0</v>
      </c>
      <c r="AA111" s="681">
        <f t="shared" si="65"/>
        <v>0</v>
      </c>
      <c r="AB111" s="701">
        <f t="shared" si="66"/>
        <v>0</v>
      </c>
      <c r="AC111" s="662">
        <f t="shared" si="63"/>
        <v>0</v>
      </c>
      <c r="AD111" s="662">
        <f t="shared" si="67"/>
        <v>0</v>
      </c>
      <c r="AE111" s="701">
        <f t="shared" si="68"/>
        <v>0</v>
      </c>
      <c r="AF111" s="662">
        <f t="shared" si="64"/>
        <v>0</v>
      </c>
      <c r="AG111" s="662">
        <f t="shared" si="69"/>
        <v>0</v>
      </c>
      <c r="AH111" s="701">
        <f t="shared" si="70"/>
        <v>0</v>
      </c>
    </row>
    <row r="112" spans="1:34" x14ac:dyDescent="0.35">
      <c r="A112" s="680">
        <v>38087</v>
      </c>
      <c r="B112" s="558" t="s">
        <v>24</v>
      </c>
      <c r="C112" s="558">
        <v>4</v>
      </c>
      <c r="D112" s="559">
        <f t="shared" si="42"/>
        <v>7</v>
      </c>
      <c r="E112" s="561">
        <v>0</v>
      </c>
      <c r="F112" s="699">
        <f t="shared" si="48"/>
        <v>0</v>
      </c>
      <c r="G112" s="712">
        <f t="shared" si="49"/>
        <v>0</v>
      </c>
      <c r="H112" s="699">
        <f t="shared" si="43"/>
        <v>0</v>
      </c>
      <c r="I112" s="712">
        <f t="shared" si="44"/>
        <v>0</v>
      </c>
      <c r="J112" s="699">
        <f t="shared" si="50"/>
        <v>0</v>
      </c>
      <c r="K112" s="681">
        <f t="shared" si="51"/>
        <v>0</v>
      </c>
      <c r="L112" s="711">
        <f>IF($L$5="Yes",HLOOKUP(B112,'Outdoor Supply'!$D$32:$P$38,7,FALSE),0)</f>
        <v>0</v>
      </c>
      <c r="M112" s="701">
        <f t="shared" si="52"/>
        <v>0</v>
      </c>
      <c r="N112" s="564">
        <f t="shared" si="53"/>
        <v>0</v>
      </c>
      <c r="O112" s="564">
        <f t="shared" si="54"/>
        <v>0</v>
      </c>
      <c r="P112" s="564">
        <f t="shared" si="55"/>
        <v>0</v>
      </c>
      <c r="Q112" s="564">
        <f t="shared" si="56"/>
        <v>0</v>
      </c>
      <c r="R112" s="661">
        <f t="shared" si="45"/>
        <v>0</v>
      </c>
      <c r="S112" s="662">
        <f t="shared" si="46"/>
        <v>0</v>
      </c>
      <c r="T112" s="699">
        <f t="shared" si="47"/>
        <v>0</v>
      </c>
      <c r="U112" s="681">
        <f t="shared" si="57"/>
        <v>0</v>
      </c>
      <c r="V112" s="701">
        <f t="shared" si="58"/>
        <v>0</v>
      </c>
      <c r="W112" s="662">
        <f t="shared" si="59"/>
        <v>0</v>
      </c>
      <c r="X112" s="662">
        <f t="shared" si="60"/>
        <v>0</v>
      </c>
      <c r="Y112" s="662">
        <f t="shared" si="61"/>
        <v>0</v>
      </c>
      <c r="Z112" s="699">
        <f t="shared" si="62"/>
        <v>0</v>
      </c>
      <c r="AA112" s="681">
        <f t="shared" si="65"/>
        <v>0</v>
      </c>
      <c r="AB112" s="701">
        <f t="shared" si="66"/>
        <v>0</v>
      </c>
      <c r="AC112" s="662">
        <f t="shared" si="63"/>
        <v>0</v>
      </c>
      <c r="AD112" s="662">
        <f t="shared" si="67"/>
        <v>0</v>
      </c>
      <c r="AE112" s="701">
        <f t="shared" si="68"/>
        <v>0</v>
      </c>
      <c r="AF112" s="662">
        <f t="shared" si="64"/>
        <v>0</v>
      </c>
      <c r="AG112" s="662">
        <f t="shared" si="69"/>
        <v>0</v>
      </c>
      <c r="AH112" s="701">
        <f t="shared" si="70"/>
        <v>0</v>
      </c>
    </row>
    <row r="113" spans="1:34" x14ac:dyDescent="0.35">
      <c r="A113" s="680">
        <v>38088</v>
      </c>
      <c r="B113" s="558" t="s">
        <v>24</v>
      </c>
      <c r="C113" s="558">
        <v>4</v>
      </c>
      <c r="D113" s="559">
        <f t="shared" si="42"/>
        <v>1</v>
      </c>
      <c r="E113" s="561">
        <v>1.0499999999999972</v>
      </c>
      <c r="F113" s="699">
        <f t="shared" si="48"/>
        <v>0</v>
      </c>
      <c r="G113" s="712">
        <f t="shared" si="49"/>
        <v>0</v>
      </c>
      <c r="H113" s="699">
        <f t="shared" si="43"/>
        <v>0</v>
      </c>
      <c r="I113" s="712">
        <f t="shared" si="44"/>
        <v>0</v>
      </c>
      <c r="J113" s="699">
        <f t="shared" si="50"/>
        <v>0</v>
      </c>
      <c r="K113" s="681">
        <f t="shared" si="51"/>
        <v>0</v>
      </c>
      <c r="L113" s="711">
        <f>IF($L$5="Yes",HLOOKUP(B113,'Outdoor Supply'!$D$32:$P$38,7,FALSE),0)</f>
        <v>0</v>
      </c>
      <c r="M113" s="701">
        <f t="shared" si="52"/>
        <v>0</v>
      </c>
      <c r="N113" s="564">
        <f t="shared" si="53"/>
        <v>0</v>
      </c>
      <c r="O113" s="564">
        <f t="shared" si="54"/>
        <v>0</v>
      </c>
      <c r="P113" s="564">
        <f t="shared" si="55"/>
        <v>0</v>
      </c>
      <c r="Q113" s="564">
        <f t="shared" si="56"/>
        <v>0</v>
      </c>
      <c r="R113" s="661">
        <f t="shared" si="45"/>
        <v>0</v>
      </c>
      <c r="S113" s="662">
        <f t="shared" si="46"/>
        <v>0</v>
      </c>
      <c r="T113" s="699">
        <f t="shared" si="47"/>
        <v>0</v>
      </c>
      <c r="U113" s="681">
        <f t="shared" si="57"/>
        <v>0</v>
      </c>
      <c r="V113" s="701">
        <f t="shared" si="58"/>
        <v>0</v>
      </c>
      <c r="W113" s="662">
        <f t="shared" si="59"/>
        <v>0</v>
      </c>
      <c r="X113" s="662">
        <f t="shared" si="60"/>
        <v>0</v>
      </c>
      <c r="Y113" s="662">
        <f t="shared" si="61"/>
        <v>0</v>
      </c>
      <c r="Z113" s="699">
        <f t="shared" si="62"/>
        <v>0</v>
      </c>
      <c r="AA113" s="681">
        <f t="shared" si="65"/>
        <v>0</v>
      </c>
      <c r="AB113" s="701">
        <f t="shared" si="66"/>
        <v>0</v>
      </c>
      <c r="AC113" s="662">
        <f t="shared" si="63"/>
        <v>0</v>
      </c>
      <c r="AD113" s="662">
        <f t="shared" si="67"/>
        <v>0</v>
      </c>
      <c r="AE113" s="701">
        <f t="shared" si="68"/>
        <v>0</v>
      </c>
      <c r="AF113" s="662">
        <f t="shared" si="64"/>
        <v>0</v>
      </c>
      <c r="AG113" s="662">
        <f t="shared" si="69"/>
        <v>0</v>
      </c>
      <c r="AH113" s="701">
        <f t="shared" si="70"/>
        <v>0</v>
      </c>
    </row>
    <row r="114" spans="1:34" x14ac:dyDescent="0.35">
      <c r="A114" s="680">
        <v>38089</v>
      </c>
      <c r="B114" s="558" t="s">
        <v>24</v>
      </c>
      <c r="C114" s="558">
        <v>4</v>
      </c>
      <c r="D114" s="559">
        <f t="shared" si="42"/>
        <v>2</v>
      </c>
      <c r="E114" s="561">
        <v>0</v>
      </c>
      <c r="F114" s="699">
        <f t="shared" si="48"/>
        <v>0</v>
      </c>
      <c r="G114" s="712">
        <f t="shared" si="49"/>
        <v>0</v>
      </c>
      <c r="H114" s="699">
        <f t="shared" si="43"/>
        <v>0</v>
      </c>
      <c r="I114" s="712">
        <f t="shared" si="44"/>
        <v>0</v>
      </c>
      <c r="J114" s="699">
        <f t="shared" si="50"/>
        <v>0</v>
      </c>
      <c r="K114" s="681">
        <f t="shared" si="51"/>
        <v>0</v>
      </c>
      <c r="L114" s="711">
        <f>IF($L$5="Yes",HLOOKUP(B114,'Outdoor Supply'!$D$32:$P$38,7,FALSE),0)</f>
        <v>0</v>
      </c>
      <c r="M114" s="701">
        <f t="shared" si="52"/>
        <v>0</v>
      </c>
      <c r="N114" s="564">
        <f t="shared" si="53"/>
        <v>0</v>
      </c>
      <c r="O114" s="564">
        <f t="shared" si="54"/>
        <v>0</v>
      </c>
      <c r="P114" s="564">
        <f t="shared" si="55"/>
        <v>0</v>
      </c>
      <c r="Q114" s="564">
        <f t="shared" si="56"/>
        <v>0</v>
      </c>
      <c r="R114" s="661">
        <f t="shared" si="45"/>
        <v>0</v>
      </c>
      <c r="S114" s="662">
        <f t="shared" si="46"/>
        <v>0</v>
      </c>
      <c r="T114" s="699">
        <f t="shared" si="47"/>
        <v>0</v>
      </c>
      <c r="U114" s="681">
        <f t="shared" si="57"/>
        <v>0</v>
      </c>
      <c r="V114" s="701">
        <f t="shared" si="58"/>
        <v>0</v>
      </c>
      <c r="W114" s="662">
        <f t="shared" si="59"/>
        <v>0</v>
      </c>
      <c r="X114" s="662">
        <f t="shared" si="60"/>
        <v>0</v>
      </c>
      <c r="Y114" s="662">
        <f t="shared" si="61"/>
        <v>0</v>
      </c>
      <c r="Z114" s="699">
        <f t="shared" si="62"/>
        <v>0</v>
      </c>
      <c r="AA114" s="681">
        <f t="shared" si="65"/>
        <v>0</v>
      </c>
      <c r="AB114" s="701">
        <f t="shared" si="66"/>
        <v>0</v>
      </c>
      <c r="AC114" s="662">
        <f t="shared" si="63"/>
        <v>0</v>
      </c>
      <c r="AD114" s="662">
        <f t="shared" si="67"/>
        <v>0</v>
      </c>
      <c r="AE114" s="701">
        <f t="shared" si="68"/>
        <v>0</v>
      </c>
      <c r="AF114" s="662">
        <f t="shared" si="64"/>
        <v>0</v>
      </c>
      <c r="AG114" s="662">
        <f t="shared" si="69"/>
        <v>0</v>
      </c>
      <c r="AH114" s="701">
        <f t="shared" si="70"/>
        <v>0</v>
      </c>
    </row>
    <row r="115" spans="1:34" x14ac:dyDescent="0.35">
      <c r="A115" s="680">
        <v>38090</v>
      </c>
      <c r="B115" s="558" t="s">
        <v>24</v>
      </c>
      <c r="C115" s="558">
        <v>4</v>
      </c>
      <c r="D115" s="559">
        <f t="shared" si="42"/>
        <v>3</v>
      </c>
      <c r="E115" s="561">
        <v>0</v>
      </c>
      <c r="F115" s="699">
        <f t="shared" si="48"/>
        <v>0</v>
      </c>
      <c r="G115" s="712">
        <f t="shared" si="49"/>
        <v>0</v>
      </c>
      <c r="H115" s="699">
        <f t="shared" si="43"/>
        <v>0</v>
      </c>
      <c r="I115" s="712">
        <f t="shared" si="44"/>
        <v>0</v>
      </c>
      <c r="J115" s="699">
        <f t="shared" si="50"/>
        <v>0</v>
      </c>
      <c r="K115" s="681">
        <f t="shared" si="51"/>
        <v>0</v>
      </c>
      <c r="L115" s="711">
        <f>IF($L$5="Yes",HLOOKUP(B115,'Outdoor Supply'!$D$32:$P$38,7,FALSE),0)</f>
        <v>0</v>
      </c>
      <c r="M115" s="701">
        <f t="shared" si="52"/>
        <v>0</v>
      </c>
      <c r="N115" s="564">
        <f t="shared" si="53"/>
        <v>0</v>
      </c>
      <c r="O115" s="564">
        <f t="shared" si="54"/>
        <v>0</v>
      </c>
      <c r="P115" s="564">
        <f t="shared" si="55"/>
        <v>0</v>
      </c>
      <c r="Q115" s="564">
        <f t="shared" si="56"/>
        <v>0</v>
      </c>
      <c r="R115" s="661">
        <f t="shared" si="45"/>
        <v>0</v>
      </c>
      <c r="S115" s="662">
        <f t="shared" si="46"/>
        <v>0</v>
      </c>
      <c r="T115" s="699">
        <f t="shared" si="47"/>
        <v>0</v>
      </c>
      <c r="U115" s="681">
        <f t="shared" si="57"/>
        <v>0</v>
      </c>
      <c r="V115" s="701">
        <f t="shared" si="58"/>
        <v>0</v>
      </c>
      <c r="W115" s="662">
        <f t="shared" si="59"/>
        <v>0</v>
      </c>
      <c r="X115" s="662">
        <f t="shared" si="60"/>
        <v>0</v>
      </c>
      <c r="Y115" s="662">
        <f t="shared" si="61"/>
        <v>0</v>
      </c>
      <c r="Z115" s="699">
        <f t="shared" si="62"/>
        <v>0</v>
      </c>
      <c r="AA115" s="681">
        <f t="shared" si="65"/>
        <v>0</v>
      </c>
      <c r="AB115" s="701">
        <f t="shared" si="66"/>
        <v>0</v>
      </c>
      <c r="AC115" s="662">
        <f t="shared" si="63"/>
        <v>0</v>
      </c>
      <c r="AD115" s="662">
        <f t="shared" si="67"/>
        <v>0</v>
      </c>
      <c r="AE115" s="701">
        <f t="shared" si="68"/>
        <v>0</v>
      </c>
      <c r="AF115" s="662">
        <f t="shared" si="64"/>
        <v>0</v>
      </c>
      <c r="AG115" s="662">
        <f t="shared" si="69"/>
        <v>0</v>
      </c>
      <c r="AH115" s="701">
        <f t="shared" si="70"/>
        <v>0</v>
      </c>
    </row>
    <row r="116" spans="1:34" x14ac:dyDescent="0.35">
      <c r="A116" s="680">
        <v>38091</v>
      </c>
      <c r="B116" s="558" t="s">
        <v>24</v>
      </c>
      <c r="C116" s="558">
        <v>4</v>
      </c>
      <c r="D116" s="559">
        <f t="shared" si="42"/>
        <v>4</v>
      </c>
      <c r="E116" s="561">
        <v>0</v>
      </c>
      <c r="F116" s="699">
        <f t="shared" si="48"/>
        <v>0</v>
      </c>
      <c r="G116" s="712">
        <f t="shared" si="49"/>
        <v>0</v>
      </c>
      <c r="H116" s="699">
        <f t="shared" si="43"/>
        <v>0</v>
      </c>
      <c r="I116" s="712">
        <f t="shared" si="44"/>
        <v>0</v>
      </c>
      <c r="J116" s="699">
        <f t="shared" si="50"/>
        <v>0</v>
      </c>
      <c r="K116" s="681">
        <f t="shared" si="51"/>
        <v>0</v>
      </c>
      <c r="L116" s="711">
        <f>IF($L$5="Yes",HLOOKUP(B116,'Outdoor Supply'!$D$32:$P$38,7,FALSE),0)</f>
        <v>0</v>
      </c>
      <c r="M116" s="701">
        <f t="shared" si="52"/>
        <v>0</v>
      </c>
      <c r="N116" s="564">
        <f t="shared" si="53"/>
        <v>0</v>
      </c>
      <c r="O116" s="564">
        <f t="shared" si="54"/>
        <v>0</v>
      </c>
      <c r="P116" s="564">
        <f t="shared" si="55"/>
        <v>0</v>
      </c>
      <c r="Q116" s="564">
        <f t="shared" si="56"/>
        <v>0</v>
      </c>
      <c r="R116" s="661">
        <f t="shared" si="45"/>
        <v>0</v>
      </c>
      <c r="S116" s="662">
        <f t="shared" si="46"/>
        <v>0</v>
      </c>
      <c r="T116" s="699">
        <f t="shared" si="47"/>
        <v>0</v>
      </c>
      <c r="U116" s="681">
        <f t="shared" si="57"/>
        <v>0</v>
      </c>
      <c r="V116" s="701">
        <f t="shared" si="58"/>
        <v>0</v>
      </c>
      <c r="W116" s="662">
        <f t="shared" si="59"/>
        <v>0</v>
      </c>
      <c r="X116" s="662">
        <f t="shared" si="60"/>
        <v>0</v>
      </c>
      <c r="Y116" s="662">
        <f t="shared" si="61"/>
        <v>0</v>
      </c>
      <c r="Z116" s="699">
        <f t="shared" si="62"/>
        <v>0</v>
      </c>
      <c r="AA116" s="681">
        <f t="shared" si="65"/>
        <v>0</v>
      </c>
      <c r="AB116" s="701">
        <f t="shared" si="66"/>
        <v>0</v>
      </c>
      <c r="AC116" s="662">
        <f t="shared" si="63"/>
        <v>0</v>
      </c>
      <c r="AD116" s="662">
        <f t="shared" si="67"/>
        <v>0</v>
      </c>
      <c r="AE116" s="701">
        <f t="shared" si="68"/>
        <v>0</v>
      </c>
      <c r="AF116" s="662">
        <f t="shared" si="64"/>
        <v>0</v>
      </c>
      <c r="AG116" s="662">
        <f t="shared" si="69"/>
        <v>0</v>
      </c>
      <c r="AH116" s="701">
        <f t="shared" si="70"/>
        <v>0</v>
      </c>
    </row>
    <row r="117" spans="1:34" x14ac:dyDescent="0.35">
      <c r="A117" s="680">
        <v>38092</v>
      </c>
      <c r="B117" s="558" t="s">
        <v>24</v>
      </c>
      <c r="C117" s="558">
        <v>4</v>
      </c>
      <c r="D117" s="559">
        <f t="shared" si="42"/>
        <v>5</v>
      </c>
      <c r="E117" s="561">
        <v>0</v>
      </c>
      <c r="F117" s="699">
        <f t="shared" si="48"/>
        <v>0</v>
      </c>
      <c r="G117" s="712">
        <f t="shared" si="49"/>
        <v>0</v>
      </c>
      <c r="H117" s="699">
        <f t="shared" si="43"/>
        <v>0</v>
      </c>
      <c r="I117" s="712">
        <f t="shared" si="44"/>
        <v>0</v>
      </c>
      <c r="J117" s="699">
        <f t="shared" si="50"/>
        <v>0</v>
      </c>
      <c r="K117" s="681">
        <f t="shared" si="51"/>
        <v>0</v>
      </c>
      <c r="L117" s="711">
        <f>IF($L$5="Yes",HLOOKUP(B117,'Outdoor Supply'!$D$32:$P$38,7,FALSE),0)</f>
        <v>0</v>
      </c>
      <c r="M117" s="701">
        <f t="shared" si="52"/>
        <v>0</v>
      </c>
      <c r="N117" s="564">
        <f t="shared" si="53"/>
        <v>0</v>
      </c>
      <c r="O117" s="564">
        <f t="shared" si="54"/>
        <v>0</v>
      </c>
      <c r="P117" s="564">
        <f t="shared" si="55"/>
        <v>0</v>
      </c>
      <c r="Q117" s="564">
        <f t="shared" si="56"/>
        <v>0</v>
      </c>
      <c r="R117" s="661">
        <f t="shared" si="45"/>
        <v>0</v>
      </c>
      <c r="S117" s="662">
        <f t="shared" si="46"/>
        <v>0</v>
      </c>
      <c r="T117" s="699">
        <f t="shared" si="47"/>
        <v>0</v>
      </c>
      <c r="U117" s="681">
        <f t="shared" si="57"/>
        <v>0</v>
      </c>
      <c r="V117" s="701">
        <f t="shared" si="58"/>
        <v>0</v>
      </c>
      <c r="W117" s="662">
        <f t="shared" si="59"/>
        <v>0</v>
      </c>
      <c r="X117" s="662">
        <f t="shared" si="60"/>
        <v>0</v>
      </c>
      <c r="Y117" s="662">
        <f t="shared" si="61"/>
        <v>0</v>
      </c>
      <c r="Z117" s="699">
        <f t="shared" si="62"/>
        <v>0</v>
      </c>
      <c r="AA117" s="681">
        <f t="shared" si="65"/>
        <v>0</v>
      </c>
      <c r="AB117" s="701">
        <f t="shared" si="66"/>
        <v>0</v>
      </c>
      <c r="AC117" s="662">
        <f t="shared" si="63"/>
        <v>0</v>
      </c>
      <c r="AD117" s="662">
        <f t="shared" si="67"/>
        <v>0</v>
      </c>
      <c r="AE117" s="701">
        <f t="shared" si="68"/>
        <v>0</v>
      </c>
      <c r="AF117" s="662">
        <f t="shared" si="64"/>
        <v>0</v>
      </c>
      <c r="AG117" s="662">
        <f t="shared" si="69"/>
        <v>0</v>
      </c>
      <c r="AH117" s="701">
        <f t="shared" si="70"/>
        <v>0</v>
      </c>
    </row>
    <row r="118" spans="1:34" x14ac:dyDescent="0.35">
      <c r="A118" s="680">
        <v>38093</v>
      </c>
      <c r="B118" s="558" t="s">
        <v>24</v>
      </c>
      <c r="C118" s="558">
        <v>4</v>
      </c>
      <c r="D118" s="559">
        <f t="shared" si="42"/>
        <v>6</v>
      </c>
      <c r="E118" s="561">
        <v>0</v>
      </c>
      <c r="F118" s="699">
        <f t="shared" si="48"/>
        <v>0</v>
      </c>
      <c r="G118" s="712">
        <f t="shared" si="49"/>
        <v>0</v>
      </c>
      <c r="H118" s="699">
        <f t="shared" si="43"/>
        <v>0</v>
      </c>
      <c r="I118" s="712">
        <f t="shared" si="44"/>
        <v>0</v>
      </c>
      <c r="J118" s="699">
        <f t="shared" si="50"/>
        <v>0</v>
      </c>
      <c r="K118" s="681">
        <f t="shared" si="51"/>
        <v>0</v>
      </c>
      <c r="L118" s="711">
        <f>IF($L$5="Yes",HLOOKUP(B118,'Outdoor Supply'!$D$32:$P$38,7,FALSE),0)</f>
        <v>0</v>
      </c>
      <c r="M118" s="701">
        <f t="shared" si="52"/>
        <v>0</v>
      </c>
      <c r="N118" s="564">
        <f t="shared" si="53"/>
        <v>0</v>
      </c>
      <c r="O118" s="564">
        <f t="shared" si="54"/>
        <v>0</v>
      </c>
      <c r="P118" s="564">
        <f t="shared" si="55"/>
        <v>0</v>
      </c>
      <c r="Q118" s="564">
        <f t="shared" si="56"/>
        <v>0</v>
      </c>
      <c r="R118" s="661">
        <f t="shared" si="45"/>
        <v>0</v>
      </c>
      <c r="S118" s="662">
        <f t="shared" si="46"/>
        <v>0</v>
      </c>
      <c r="T118" s="699">
        <f t="shared" si="47"/>
        <v>0</v>
      </c>
      <c r="U118" s="681">
        <f t="shared" si="57"/>
        <v>0</v>
      </c>
      <c r="V118" s="701">
        <f t="shared" si="58"/>
        <v>0</v>
      </c>
      <c r="W118" s="662">
        <f t="shared" si="59"/>
        <v>0</v>
      </c>
      <c r="X118" s="662">
        <f t="shared" si="60"/>
        <v>0</v>
      </c>
      <c r="Y118" s="662">
        <f t="shared" si="61"/>
        <v>0</v>
      </c>
      <c r="Z118" s="699">
        <f t="shared" si="62"/>
        <v>0</v>
      </c>
      <c r="AA118" s="681">
        <f t="shared" si="65"/>
        <v>0</v>
      </c>
      <c r="AB118" s="701">
        <f t="shared" si="66"/>
        <v>0</v>
      </c>
      <c r="AC118" s="662">
        <f t="shared" si="63"/>
        <v>0</v>
      </c>
      <c r="AD118" s="662">
        <f t="shared" si="67"/>
        <v>0</v>
      </c>
      <c r="AE118" s="701">
        <f t="shared" si="68"/>
        <v>0</v>
      </c>
      <c r="AF118" s="662">
        <f t="shared" si="64"/>
        <v>0</v>
      </c>
      <c r="AG118" s="662">
        <f t="shared" si="69"/>
        <v>0</v>
      </c>
      <c r="AH118" s="701">
        <f t="shared" si="70"/>
        <v>0</v>
      </c>
    </row>
    <row r="119" spans="1:34" x14ac:dyDescent="0.35">
      <c r="A119" s="680">
        <v>38094</v>
      </c>
      <c r="B119" s="558" t="s">
        <v>24</v>
      </c>
      <c r="C119" s="558">
        <v>4</v>
      </c>
      <c r="D119" s="559">
        <f t="shared" si="42"/>
        <v>7</v>
      </c>
      <c r="E119" s="561">
        <v>0</v>
      </c>
      <c r="F119" s="699">
        <f t="shared" si="48"/>
        <v>0</v>
      </c>
      <c r="G119" s="712">
        <f t="shared" si="49"/>
        <v>0</v>
      </c>
      <c r="H119" s="699">
        <f t="shared" si="43"/>
        <v>0</v>
      </c>
      <c r="I119" s="712">
        <f t="shared" si="44"/>
        <v>0</v>
      </c>
      <c r="J119" s="699">
        <f t="shared" si="50"/>
        <v>0</v>
      </c>
      <c r="K119" s="681">
        <f t="shared" si="51"/>
        <v>0</v>
      </c>
      <c r="L119" s="711">
        <f>IF($L$5="Yes",HLOOKUP(B119,'Outdoor Supply'!$D$32:$P$38,7,FALSE),0)</f>
        <v>0</v>
      </c>
      <c r="M119" s="701">
        <f t="shared" si="52"/>
        <v>0</v>
      </c>
      <c r="N119" s="564">
        <f t="shared" si="53"/>
        <v>0</v>
      </c>
      <c r="O119" s="564">
        <f t="shared" si="54"/>
        <v>0</v>
      </c>
      <c r="P119" s="564">
        <f t="shared" si="55"/>
        <v>0</v>
      </c>
      <c r="Q119" s="564">
        <f t="shared" si="56"/>
        <v>0</v>
      </c>
      <c r="R119" s="661">
        <f t="shared" si="45"/>
        <v>0</v>
      </c>
      <c r="S119" s="662">
        <f t="shared" si="46"/>
        <v>0</v>
      </c>
      <c r="T119" s="699">
        <f t="shared" si="47"/>
        <v>0</v>
      </c>
      <c r="U119" s="681">
        <f t="shared" si="57"/>
        <v>0</v>
      </c>
      <c r="V119" s="701">
        <f t="shared" si="58"/>
        <v>0</v>
      </c>
      <c r="W119" s="662">
        <f t="shared" si="59"/>
        <v>0</v>
      </c>
      <c r="X119" s="662">
        <f t="shared" si="60"/>
        <v>0</v>
      </c>
      <c r="Y119" s="662">
        <f t="shared" si="61"/>
        <v>0</v>
      </c>
      <c r="Z119" s="699">
        <f t="shared" si="62"/>
        <v>0</v>
      </c>
      <c r="AA119" s="681">
        <f t="shared" si="65"/>
        <v>0</v>
      </c>
      <c r="AB119" s="701">
        <f t="shared" si="66"/>
        <v>0</v>
      </c>
      <c r="AC119" s="662">
        <f t="shared" si="63"/>
        <v>0</v>
      </c>
      <c r="AD119" s="662">
        <f t="shared" si="67"/>
        <v>0</v>
      </c>
      <c r="AE119" s="701">
        <f t="shared" si="68"/>
        <v>0</v>
      </c>
      <c r="AF119" s="662">
        <f t="shared" si="64"/>
        <v>0</v>
      </c>
      <c r="AG119" s="662">
        <f t="shared" si="69"/>
        <v>0</v>
      </c>
      <c r="AH119" s="701">
        <f t="shared" si="70"/>
        <v>0</v>
      </c>
    </row>
    <row r="120" spans="1:34" x14ac:dyDescent="0.35">
      <c r="A120" s="680">
        <v>38095</v>
      </c>
      <c r="B120" s="558" t="s">
        <v>24</v>
      </c>
      <c r="C120" s="558">
        <v>4</v>
      </c>
      <c r="D120" s="559">
        <f t="shared" si="42"/>
        <v>1</v>
      </c>
      <c r="E120" s="561">
        <v>0</v>
      </c>
      <c r="F120" s="699">
        <f t="shared" si="48"/>
        <v>0</v>
      </c>
      <c r="G120" s="712">
        <f t="shared" si="49"/>
        <v>0</v>
      </c>
      <c r="H120" s="699">
        <f t="shared" si="43"/>
        <v>0</v>
      </c>
      <c r="I120" s="712">
        <f t="shared" si="44"/>
        <v>0</v>
      </c>
      <c r="J120" s="699">
        <f t="shared" si="50"/>
        <v>0</v>
      </c>
      <c r="K120" s="681">
        <f t="shared" si="51"/>
        <v>0</v>
      </c>
      <c r="L120" s="711">
        <f>IF($L$5="Yes",HLOOKUP(B120,'Outdoor Supply'!$D$32:$P$38,7,FALSE),0)</f>
        <v>0</v>
      </c>
      <c r="M120" s="701">
        <f t="shared" si="52"/>
        <v>0</v>
      </c>
      <c r="N120" s="564">
        <f t="shared" si="53"/>
        <v>0</v>
      </c>
      <c r="O120" s="564">
        <f t="shared" si="54"/>
        <v>0</v>
      </c>
      <c r="P120" s="564">
        <f t="shared" si="55"/>
        <v>0</v>
      </c>
      <c r="Q120" s="564">
        <f t="shared" si="56"/>
        <v>0</v>
      </c>
      <c r="R120" s="661">
        <f t="shared" si="45"/>
        <v>0</v>
      </c>
      <c r="S120" s="662">
        <f t="shared" si="46"/>
        <v>0</v>
      </c>
      <c r="T120" s="699">
        <f t="shared" si="47"/>
        <v>0</v>
      </c>
      <c r="U120" s="681">
        <f t="shared" si="57"/>
        <v>0</v>
      </c>
      <c r="V120" s="701">
        <f t="shared" si="58"/>
        <v>0</v>
      </c>
      <c r="W120" s="662">
        <f t="shared" si="59"/>
        <v>0</v>
      </c>
      <c r="X120" s="662">
        <f t="shared" si="60"/>
        <v>0</v>
      </c>
      <c r="Y120" s="662">
        <f t="shared" si="61"/>
        <v>0</v>
      </c>
      <c r="Z120" s="699">
        <f t="shared" si="62"/>
        <v>0</v>
      </c>
      <c r="AA120" s="681">
        <f t="shared" si="65"/>
        <v>0</v>
      </c>
      <c r="AB120" s="701">
        <f t="shared" si="66"/>
        <v>0</v>
      </c>
      <c r="AC120" s="662">
        <f t="shared" si="63"/>
        <v>0</v>
      </c>
      <c r="AD120" s="662">
        <f t="shared" si="67"/>
        <v>0</v>
      </c>
      <c r="AE120" s="701">
        <f t="shared" si="68"/>
        <v>0</v>
      </c>
      <c r="AF120" s="662">
        <f t="shared" si="64"/>
        <v>0</v>
      </c>
      <c r="AG120" s="662">
        <f t="shared" si="69"/>
        <v>0</v>
      </c>
      <c r="AH120" s="701">
        <f t="shared" si="70"/>
        <v>0</v>
      </c>
    </row>
    <row r="121" spans="1:34" x14ac:dyDescent="0.35">
      <c r="A121" s="680">
        <v>38096</v>
      </c>
      <c r="B121" s="558" t="s">
        <v>24</v>
      </c>
      <c r="C121" s="558">
        <v>4</v>
      </c>
      <c r="D121" s="559">
        <f t="shared" si="42"/>
        <v>2</v>
      </c>
      <c r="E121" s="561">
        <v>0</v>
      </c>
      <c r="F121" s="699">
        <f t="shared" si="48"/>
        <v>0</v>
      </c>
      <c r="G121" s="712">
        <f t="shared" si="49"/>
        <v>0</v>
      </c>
      <c r="H121" s="699">
        <f t="shared" si="43"/>
        <v>0</v>
      </c>
      <c r="I121" s="712">
        <f t="shared" si="44"/>
        <v>0</v>
      </c>
      <c r="J121" s="699">
        <f t="shared" si="50"/>
        <v>0</v>
      </c>
      <c r="K121" s="681">
        <f t="shared" si="51"/>
        <v>0</v>
      </c>
      <c r="L121" s="711">
        <f>IF($L$5="Yes",HLOOKUP(B121,'Outdoor Supply'!$D$32:$P$38,7,FALSE),0)</f>
        <v>0</v>
      </c>
      <c r="M121" s="701">
        <f t="shared" si="52"/>
        <v>0</v>
      </c>
      <c r="N121" s="564">
        <f t="shared" si="53"/>
        <v>0</v>
      </c>
      <c r="O121" s="564">
        <f t="shared" si="54"/>
        <v>0</v>
      </c>
      <c r="P121" s="564">
        <f t="shared" si="55"/>
        <v>0</v>
      </c>
      <c r="Q121" s="564">
        <f t="shared" si="56"/>
        <v>0</v>
      </c>
      <c r="R121" s="661">
        <f t="shared" si="45"/>
        <v>0</v>
      </c>
      <c r="S121" s="662">
        <f t="shared" si="46"/>
        <v>0</v>
      </c>
      <c r="T121" s="699">
        <f t="shared" si="47"/>
        <v>0</v>
      </c>
      <c r="U121" s="681">
        <f t="shared" si="57"/>
        <v>0</v>
      </c>
      <c r="V121" s="701">
        <f t="shared" si="58"/>
        <v>0</v>
      </c>
      <c r="W121" s="662">
        <f t="shared" si="59"/>
        <v>0</v>
      </c>
      <c r="X121" s="662">
        <f t="shared" si="60"/>
        <v>0</v>
      </c>
      <c r="Y121" s="662">
        <f t="shared" si="61"/>
        <v>0</v>
      </c>
      <c r="Z121" s="699">
        <f t="shared" si="62"/>
        <v>0</v>
      </c>
      <c r="AA121" s="681">
        <f t="shared" si="65"/>
        <v>0</v>
      </c>
      <c r="AB121" s="701">
        <f t="shared" si="66"/>
        <v>0</v>
      </c>
      <c r="AC121" s="662">
        <f t="shared" si="63"/>
        <v>0</v>
      </c>
      <c r="AD121" s="662">
        <f t="shared" si="67"/>
        <v>0</v>
      </c>
      <c r="AE121" s="701">
        <f t="shared" si="68"/>
        <v>0</v>
      </c>
      <c r="AF121" s="662">
        <f t="shared" si="64"/>
        <v>0</v>
      </c>
      <c r="AG121" s="662">
        <f t="shared" si="69"/>
        <v>0</v>
      </c>
      <c r="AH121" s="701">
        <f t="shared" si="70"/>
        <v>0</v>
      </c>
    </row>
    <row r="122" spans="1:34" x14ac:dyDescent="0.35">
      <c r="A122" s="680">
        <v>38097</v>
      </c>
      <c r="B122" s="558" t="s">
        <v>24</v>
      </c>
      <c r="C122" s="558">
        <v>4</v>
      </c>
      <c r="D122" s="559">
        <f t="shared" si="42"/>
        <v>3</v>
      </c>
      <c r="E122" s="561">
        <v>0</v>
      </c>
      <c r="F122" s="699">
        <f t="shared" si="48"/>
        <v>0</v>
      </c>
      <c r="G122" s="712">
        <f t="shared" si="49"/>
        <v>0</v>
      </c>
      <c r="H122" s="699">
        <f t="shared" si="43"/>
        <v>0</v>
      </c>
      <c r="I122" s="712">
        <f t="shared" si="44"/>
        <v>0</v>
      </c>
      <c r="J122" s="699">
        <f t="shared" si="50"/>
        <v>0</v>
      </c>
      <c r="K122" s="681">
        <f t="shared" si="51"/>
        <v>0</v>
      </c>
      <c r="L122" s="711">
        <f>IF($L$5="Yes",HLOOKUP(B122,'Outdoor Supply'!$D$32:$P$38,7,FALSE),0)</f>
        <v>0</v>
      </c>
      <c r="M122" s="701">
        <f t="shared" si="52"/>
        <v>0</v>
      </c>
      <c r="N122" s="564">
        <f t="shared" si="53"/>
        <v>0</v>
      </c>
      <c r="O122" s="564">
        <f t="shared" si="54"/>
        <v>0</v>
      </c>
      <c r="P122" s="564">
        <f t="shared" si="55"/>
        <v>0</v>
      </c>
      <c r="Q122" s="564">
        <f t="shared" si="56"/>
        <v>0</v>
      </c>
      <c r="R122" s="661">
        <f t="shared" si="45"/>
        <v>0</v>
      </c>
      <c r="S122" s="662">
        <f t="shared" si="46"/>
        <v>0</v>
      </c>
      <c r="T122" s="699">
        <f t="shared" si="47"/>
        <v>0</v>
      </c>
      <c r="U122" s="681">
        <f t="shared" si="57"/>
        <v>0</v>
      </c>
      <c r="V122" s="701">
        <f t="shared" si="58"/>
        <v>0</v>
      </c>
      <c r="W122" s="662">
        <f t="shared" si="59"/>
        <v>0</v>
      </c>
      <c r="X122" s="662">
        <f t="shared" si="60"/>
        <v>0</v>
      </c>
      <c r="Y122" s="662">
        <f t="shared" si="61"/>
        <v>0</v>
      </c>
      <c r="Z122" s="699">
        <f t="shared" si="62"/>
        <v>0</v>
      </c>
      <c r="AA122" s="681">
        <f t="shared" si="65"/>
        <v>0</v>
      </c>
      <c r="AB122" s="701">
        <f t="shared" si="66"/>
        <v>0</v>
      </c>
      <c r="AC122" s="662">
        <f t="shared" si="63"/>
        <v>0</v>
      </c>
      <c r="AD122" s="662">
        <f t="shared" si="67"/>
        <v>0</v>
      </c>
      <c r="AE122" s="701">
        <f t="shared" si="68"/>
        <v>0</v>
      </c>
      <c r="AF122" s="662">
        <f t="shared" si="64"/>
        <v>0</v>
      </c>
      <c r="AG122" s="662">
        <f t="shared" si="69"/>
        <v>0</v>
      </c>
      <c r="AH122" s="701">
        <f t="shared" si="70"/>
        <v>0</v>
      </c>
    </row>
    <row r="123" spans="1:34" x14ac:dyDescent="0.35">
      <c r="A123" s="680">
        <v>38098</v>
      </c>
      <c r="B123" s="558" t="s">
        <v>24</v>
      </c>
      <c r="C123" s="558">
        <v>4</v>
      </c>
      <c r="D123" s="559">
        <f t="shared" si="42"/>
        <v>4</v>
      </c>
      <c r="E123" s="561">
        <v>0</v>
      </c>
      <c r="F123" s="699">
        <f t="shared" si="48"/>
        <v>0</v>
      </c>
      <c r="G123" s="712">
        <f t="shared" si="49"/>
        <v>0</v>
      </c>
      <c r="H123" s="699">
        <f t="shared" si="43"/>
        <v>0</v>
      </c>
      <c r="I123" s="712">
        <f t="shared" si="44"/>
        <v>0</v>
      </c>
      <c r="J123" s="699">
        <f t="shared" si="50"/>
        <v>0</v>
      </c>
      <c r="K123" s="681">
        <f t="shared" si="51"/>
        <v>0</v>
      </c>
      <c r="L123" s="711">
        <f>IF($L$5="Yes",HLOOKUP(B123,'Outdoor Supply'!$D$32:$P$38,7,FALSE),0)</f>
        <v>0</v>
      </c>
      <c r="M123" s="701">
        <f t="shared" si="52"/>
        <v>0</v>
      </c>
      <c r="N123" s="564">
        <f t="shared" si="53"/>
        <v>0</v>
      </c>
      <c r="O123" s="564">
        <f t="shared" si="54"/>
        <v>0</v>
      </c>
      <c r="P123" s="564">
        <f t="shared" si="55"/>
        <v>0</v>
      </c>
      <c r="Q123" s="564">
        <f t="shared" si="56"/>
        <v>0</v>
      </c>
      <c r="R123" s="661">
        <f t="shared" si="45"/>
        <v>0</v>
      </c>
      <c r="S123" s="662">
        <f t="shared" si="46"/>
        <v>0</v>
      </c>
      <c r="T123" s="699">
        <f t="shared" si="47"/>
        <v>0</v>
      </c>
      <c r="U123" s="681">
        <f t="shared" si="57"/>
        <v>0</v>
      </c>
      <c r="V123" s="701">
        <f t="shared" si="58"/>
        <v>0</v>
      </c>
      <c r="W123" s="662">
        <f t="shared" si="59"/>
        <v>0</v>
      </c>
      <c r="X123" s="662">
        <f t="shared" si="60"/>
        <v>0</v>
      </c>
      <c r="Y123" s="662">
        <f t="shared" si="61"/>
        <v>0</v>
      </c>
      <c r="Z123" s="699">
        <f t="shared" si="62"/>
        <v>0</v>
      </c>
      <c r="AA123" s="681">
        <f t="shared" si="65"/>
        <v>0</v>
      </c>
      <c r="AB123" s="701">
        <f t="shared" si="66"/>
        <v>0</v>
      </c>
      <c r="AC123" s="662">
        <f t="shared" si="63"/>
        <v>0</v>
      </c>
      <c r="AD123" s="662">
        <f t="shared" si="67"/>
        <v>0</v>
      </c>
      <c r="AE123" s="701">
        <f t="shared" si="68"/>
        <v>0</v>
      </c>
      <c r="AF123" s="662">
        <f t="shared" si="64"/>
        <v>0</v>
      </c>
      <c r="AG123" s="662">
        <f t="shared" si="69"/>
        <v>0</v>
      </c>
      <c r="AH123" s="701">
        <f t="shared" si="70"/>
        <v>0</v>
      </c>
    </row>
    <row r="124" spans="1:34" x14ac:dyDescent="0.35">
      <c r="A124" s="680">
        <v>38099</v>
      </c>
      <c r="B124" s="558" t="s">
        <v>24</v>
      </c>
      <c r="C124" s="558">
        <v>4</v>
      </c>
      <c r="D124" s="559">
        <f t="shared" si="42"/>
        <v>5</v>
      </c>
      <c r="E124" s="561">
        <v>0</v>
      </c>
      <c r="F124" s="699">
        <f t="shared" si="48"/>
        <v>0</v>
      </c>
      <c r="G124" s="712">
        <f t="shared" si="49"/>
        <v>0</v>
      </c>
      <c r="H124" s="699">
        <f t="shared" si="43"/>
        <v>0</v>
      </c>
      <c r="I124" s="712">
        <f t="shared" si="44"/>
        <v>0</v>
      </c>
      <c r="J124" s="699">
        <f t="shared" si="50"/>
        <v>0</v>
      </c>
      <c r="K124" s="681">
        <f t="shared" si="51"/>
        <v>0</v>
      </c>
      <c r="L124" s="711">
        <f>IF($L$5="Yes",HLOOKUP(B124,'Outdoor Supply'!$D$32:$P$38,7,FALSE),0)</f>
        <v>0</v>
      </c>
      <c r="M124" s="701">
        <f t="shared" si="52"/>
        <v>0</v>
      </c>
      <c r="N124" s="564">
        <f t="shared" si="53"/>
        <v>0</v>
      </c>
      <c r="O124" s="564">
        <f t="shared" si="54"/>
        <v>0</v>
      </c>
      <c r="P124" s="564">
        <f t="shared" si="55"/>
        <v>0</v>
      </c>
      <c r="Q124" s="564">
        <f t="shared" si="56"/>
        <v>0</v>
      </c>
      <c r="R124" s="661">
        <f t="shared" si="45"/>
        <v>0</v>
      </c>
      <c r="S124" s="662">
        <f t="shared" si="46"/>
        <v>0</v>
      </c>
      <c r="T124" s="699">
        <f t="shared" si="47"/>
        <v>0</v>
      </c>
      <c r="U124" s="681">
        <f t="shared" si="57"/>
        <v>0</v>
      </c>
      <c r="V124" s="701">
        <f t="shared" si="58"/>
        <v>0</v>
      </c>
      <c r="W124" s="662">
        <f t="shared" si="59"/>
        <v>0</v>
      </c>
      <c r="X124" s="662">
        <f t="shared" si="60"/>
        <v>0</v>
      </c>
      <c r="Y124" s="662">
        <f t="shared" si="61"/>
        <v>0</v>
      </c>
      <c r="Z124" s="699">
        <f t="shared" si="62"/>
        <v>0</v>
      </c>
      <c r="AA124" s="681">
        <f t="shared" si="65"/>
        <v>0</v>
      </c>
      <c r="AB124" s="701">
        <f t="shared" si="66"/>
        <v>0</v>
      </c>
      <c r="AC124" s="662">
        <f t="shared" si="63"/>
        <v>0</v>
      </c>
      <c r="AD124" s="662">
        <f t="shared" si="67"/>
        <v>0</v>
      </c>
      <c r="AE124" s="701">
        <f t="shared" si="68"/>
        <v>0</v>
      </c>
      <c r="AF124" s="662">
        <f t="shared" si="64"/>
        <v>0</v>
      </c>
      <c r="AG124" s="662">
        <f t="shared" si="69"/>
        <v>0</v>
      </c>
      <c r="AH124" s="701">
        <f t="shared" si="70"/>
        <v>0</v>
      </c>
    </row>
    <row r="125" spans="1:34" x14ac:dyDescent="0.35">
      <c r="A125" s="680">
        <v>38100</v>
      </c>
      <c r="B125" s="558" t="s">
        <v>24</v>
      </c>
      <c r="C125" s="558">
        <v>4</v>
      </c>
      <c r="D125" s="559">
        <f t="shared" si="42"/>
        <v>6</v>
      </c>
      <c r="E125" s="561">
        <v>0</v>
      </c>
      <c r="F125" s="699">
        <f t="shared" si="48"/>
        <v>0</v>
      </c>
      <c r="G125" s="712">
        <f t="shared" si="49"/>
        <v>0</v>
      </c>
      <c r="H125" s="699">
        <f t="shared" si="43"/>
        <v>0</v>
      </c>
      <c r="I125" s="712">
        <f t="shared" si="44"/>
        <v>0</v>
      </c>
      <c r="J125" s="699">
        <f t="shared" si="50"/>
        <v>0</v>
      </c>
      <c r="K125" s="681">
        <f t="shared" si="51"/>
        <v>0</v>
      </c>
      <c r="L125" s="711">
        <f>IF($L$5="Yes",HLOOKUP(B125,'Outdoor Supply'!$D$32:$P$38,7,FALSE),0)</f>
        <v>0</v>
      </c>
      <c r="M125" s="701">
        <f t="shared" si="52"/>
        <v>0</v>
      </c>
      <c r="N125" s="564">
        <f t="shared" si="53"/>
        <v>0</v>
      </c>
      <c r="O125" s="564">
        <f t="shared" si="54"/>
        <v>0</v>
      </c>
      <c r="P125" s="564">
        <f t="shared" si="55"/>
        <v>0</v>
      </c>
      <c r="Q125" s="564">
        <f t="shared" si="56"/>
        <v>0</v>
      </c>
      <c r="R125" s="661">
        <f t="shared" si="45"/>
        <v>0</v>
      </c>
      <c r="S125" s="662">
        <f t="shared" si="46"/>
        <v>0</v>
      </c>
      <c r="T125" s="699">
        <f t="shared" si="47"/>
        <v>0</v>
      </c>
      <c r="U125" s="681">
        <f t="shared" si="57"/>
        <v>0</v>
      </c>
      <c r="V125" s="701">
        <f t="shared" si="58"/>
        <v>0</v>
      </c>
      <c r="W125" s="662">
        <f t="shared" si="59"/>
        <v>0</v>
      </c>
      <c r="X125" s="662">
        <f t="shared" si="60"/>
        <v>0</v>
      </c>
      <c r="Y125" s="662">
        <f t="shared" si="61"/>
        <v>0</v>
      </c>
      <c r="Z125" s="699">
        <f t="shared" si="62"/>
        <v>0</v>
      </c>
      <c r="AA125" s="681">
        <f t="shared" si="65"/>
        <v>0</v>
      </c>
      <c r="AB125" s="701">
        <f t="shared" si="66"/>
        <v>0</v>
      </c>
      <c r="AC125" s="662">
        <f t="shared" si="63"/>
        <v>0</v>
      </c>
      <c r="AD125" s="662">
        <f t="shared" si="67"/>
        <v>0</v>
      </c>
      <c r="AE125" s="701">
        <f t="shared" si="68"/>
        <v>0</v>
      </c>
      <c r="AF125" s="662">
        <f t="shared" si="64"/>
        <v>0</v>
      </c>
      <c r="AG125" s="662">
        <f t="shared" si="69"/>
        <v>0</v>
      </c>
      <c r="AH125" s="701">
        <f t="shared" si="70"/>
        <v>0</v>
      </c>
    </row>
    <row r="126" spans="1:34" x14ac:dyDescent="0.35">
      <c r="A126" s="680">
        <v>38101</v>
      </c>
      <c r="B126" s="558" t="s">
        <v>24</v>
      </c>
      <c r="C126" s="558">
        <v>4</v>
      </c>
      <c r="D126" s="559">
        <f t="shared" si="42"/>
        <v>7</v>
      </c>
      <c r="E126" s="561">
        <v>0.58999999999999808</v>
      </c>
      <c r="F126" s="699">
        <f t="shared" si="48"/>
        <v>0</v>
      </c>
      <c r="G126" s="712">
        <f t="shared" si="49"/>
        <v>0</v>
      </c>
      <c r="H126" s="699">
        <f t="shared" si="43"/>
        <v>0</v>
      </c>
      <c r="I126" s="712">
        <f t="shared" si="44"/>
        <v>0</v>
      </c>
      <c r="J126" s="699">
        <f t="shared" si="50"/>
        <v>0</v>
      </c>
      <c r="K126" s="681">
        <f t="shared" si="51"/>
        <v>0</v>
      </c>
      <c r="L126" s="711">
        <f>IF($L$5="Yes",HLOOKUP(B126,'Outdoor Supply'!$D$32:$P$38,7,FALSE),0)</f>
        <v>0</v>
      </c>
      <c r="M126" s="701">
        <f t="shared" si="52"/>
        <v>0</v>
      </c>
      <c r="N126" s="564">
        <f t="shared" si="53"/>
        <v>0</v>
      </c>
      <c r="O126" s="564">
        <f t="shared" si="54"/>
        <v>0</v>
      </c>
      <c r="P126" s="564">
        <f t="shared" si="55"/>
        <v>0</v>
      </c>
      <c r="Q126" s="564">
        <f t="shared" si="56"/>
        <v>0</v>
      </c>
      <c r="R126" s="661">
        <f t="shared" si="45"/>
        <v>0</v>
      </c>
      <c r="S126" s="662">
        <f t="shared" si="46"/>
        <v>0</v>
      </c>
      <c r="T126" s="699">
        <f t="shared" si="47"/>
        <v>0</v>
      </c>
      <c r="U126" s="681">
        <f t="shared" si="57"/>
        <v>0</v>
      </c>
      <c r="V126" s="701">
        <f t="shared" si="58"/>
        <v>0</v>
      </c>
      <c r="W126" s="662">
        <f t="shared" si="59"/>
        <v>0</v>
      </c>
      <c r="X126" s="662">
        <f t="shared" si="60"/>
        <v>0</v>
      </c>
      <c r="Y126" s="662">
        <f t="shared" si="61"/>
        <v>0</v>
      </c>
      <c r="Z126" s="699">
        <f t="shared" si="62"/>
        <v>0</v>
      </c>
      <c r="AA126" s="681">
        <f t="shared" si="65"/>
        <v>0</v>
      </c>
      <c r="AB126" s="701">
        <f t="shared" si="66"/>
        <v>0</v>
      </c>
      <c r="AC126" s="662">
        <f t="shared" si="63"/>
        <v>0</v>
      </c>
      <c r="AD126" s="662">
        <f t="shared" si="67"/>
        <v>0</v>
      </c>
      <c r="AE126" s="701">
        <f t="shared" si="68"/>
        <v>0</v>
      </c>
      <c r="AF126" s="662">
        <f t="shared" si="64"/>
        <v>0</v>
      </c>
      <c r="AG126" s="662">
        <f t="shared" si="69"/>
        <v>0</v>
      </c>
      <c r="AH126" s="701">
        <f t="shared" si="70"/>
        <v>0</v>
      </c>
    </row>
    <row r="127" spans="1:34" x14ac:dyDescent="0.35">
      <c r="A127" s="680">
        <v>38102</v>
      </c>
      <c r="B127" s="558" t="s">
        <v>24</v>
      </c>
      <c r="C127" s="558">
        <v>4</v>
      </c>
      <c r="D127" s="559">
        <f t="shared" si="42"/>
        <v>1</v>
      </c>
      <c r="E127" s="561">
        <v>5.9999999999998721E-2</v>
      </c>
      <c r="F127" s="699">
        <f t="shared" si="48"/>
        <v>0</v>
      </c>
      <c r="G127" s="712">
        <f t="shared" si="49"/>
        <v>0</v>
      </c>
      <c r="H127" s="699">
        <f t="shared" si="43"/>
        <v>0</v>
      </c>
      <c r="I127" s="712">
        <f t="shared" si="44"/>
        <v>0</v>
      </c>
      <c r="J127" s="699">
        <f t="shared" si="50"/>
        <v>0</v>
      </c>
      <c r="K127" s="681">
        <f t="shared" si="51"/>
        <v>0</v>
      </c>
      <c r="L127" s="711">
        <f>IF($L$5="Yes",HLOOKUP(B127,'Outdoor Supply'!$D$32:$P$38,7,FALSE),0)</f>
        <v>0</v>
      </c>
      <c r="M127" s="701">
        <f t="shared" si="52"/>
        <v>0</v>
      </c>
      <c r="N127" s="564">
        <f t="shared" si="53"/>
        <v>0</v>
      </c>
      <c r="O127" s="564">
        <f t="shared" si="54"/>
        <v>0</v>
      </c>
      <c r="P127" s="564">
        <f t="shared" si="55"/>
        <v>0</v>
      </c>
      <c r="Q127" s="564">
        <f t="shared" si="56"/>
        <v>0</v>
      </c>
      <c r="R127" s="661">
        <f t="shared" si="45"/>
        <v>0</v>
      </c>
      <c r="S127" s="662">
        <f t="shared" si="46"/>
        <v>0</v>
      </c>
      <c r="T127" s="699">
        <f t="shared" si="47"/>
        <v>0</v>
      </c>
      <c r="U127" s="681">
        <f t="shared" si="57"/>
        <v>0</v>
      </c>
      <c r="V127" s="701">
        <f t="shared" si="58"/>
        <v>0</v>
      </c>
      <c r="W127" s="662">
        <f t="shared" si="59"/>
        <v>0</v>
      </c>
      <c r="X127" s="662">
        <f t="shared" si="60"/>
        <v>0</v>
      </c>
      <c r="Y127" s="662">
        <f t="shared" si="61"/>
        <v>0</v>
      </c>
      <c r="Z127" s="699">
        <f t="shared" si="62"/>
        <v>0</v>
      </c>
      <c r="AA127" s="681">
        <f t="shared" si="65"/>
        <v>0</v>
      </c>
      <c r="AB127" s="701">
        <f t="shared" si="66"/>
        <v>0</v>
      </c>
      <c r="AC127" s="662">
        <f t="shared" si="63"/>
        <v>0</v>
      </c>
      <c r="AD127" s="662">
        <f t="shared" si="67"/>
        <v>0</v>
      </c>
      <c r="AE127" s="701">
        <f t="shared" si="68"/>
        <v>0</v>
      </c>
      <c r="AF127" s="662">
        <f t="shared" si="64"/>
        <v>0</v>
      </c>
      <c r="AG127" s="662">
        <f t="shared" si="69"/>
        <v>0</v>
      </c>
      <c r="AH127" s="701">
        <f t="shared" si="70"/>
        <v>0</v>
      </c>
    </row>
    <row r="128" spans="1:34" x14ac:dyDescent="0.35">
      <c r="A128" s="680">
        <v>38103</v>
      </c>
      <c r="B128" s="558" t="s">
        <v>24</v>
      </c>
      <c r="C128" s="558">
        <v>4</v>
      </c>
      <c r="D128" s="559">
        <f t="shared" si="42"/>
        <v>2</v>
      </c>
      <c r="E128" s="561">
        <v>9.9999999999997868E-3</v>
      </c>
      <c r="F128" s="699">
        <f t="shared" si="48"/>
        <v>0</v>
      </c>
      <c r="G128" s="712">
        <f t="shared" si="49"/>
        <v>0</v>
      </c>
      <c r="H128" s="699">
        <f t="shared" si="43"/>
        <v>0</v>
      </c>
      <c r="I128" s="712">
        <f t="shared" si="44"/>
        <v>0</v>
      </c>
      <c r="J128" s="699">
        <f t="shared" si="50"/>
        <v>0</v>
      </c>
      <c r="K128" s="681">
        <f t="shared" si="51"/>
        <v>0</v>
      </c>
      <c r="L128" s="711">
        <f>IF($L$5="Yes",HLOOKUP(B128,'Outdoor Supply'!$D$32:$P$38,7,FALSE),0)</f>
        <v>0</v>
      </c>
      <c r="M128" s="701">
        <f t="shared" si="52"/>
        <v>0</v>
      </c>
      <c r="N128" s="564">
        <f t="shared" si="53"/>
        <v>0</v>
      </c>
      <c r="O128" s="564">
        <f t="shared" si="54"/>
        <v>0</v>
      </c>
      <c r="P128" s="564">
        <f t="shared" si="55"/>
        <v>0</v>
      </c>
      <c r="Q128" s="564">
        <f t="shared" si="56"/>
        <v>0</v>
      </c>
      <c r="R128" s="661">
        <f t="shared" si="45"/>
        <v>0</v>
      </c>
      <c r="S128" s="662">
        <f t="shared" si="46"/>
        <v>0</v>
      </c>
      <c r="T128" s="699">
        <f t="shared" si="47"/>
        <v>0</v>
      </c>
      <c r="U128" s="681">
        <f t="shared" si="57"/>
        <v>0</v>
      </c>
      <c r="V128" s="701">
        <f t="shared" si="58"/>
        <v>0</v>
      </c>
      <c r="W128" s="662">
        <f t="shared" si="59"/>
        <v>0</v>
      </c>
      <c r="X128" s="662">
        <f t="shared" si="60"/>
        <v>0</v>
      </c>
      <c r="Y128" s="662">
        <f t="shared" si="61"/>
        <v>0</v>
      </c>
      <c r="Z128" s="699">
        <f t="shared" si="62"/>
        <v>0</v>
      </c>
      <c r="AA128" s="681">
        <f t="shared" si="65"/>
        <v>0</v>
      </c>
      <c r="AB128" s="701">
        <f t="shared" si="66"/>
        <v>0</v>
      </c>
      <c r="AC128" s="662">
        <f t="shared" si="63"/>
        <v>0</v>
      </c>
      <c r="AD128" s="662">
        <f t="shared" si="67"/>
        <v>0</v>
      </c>
      <c r="AE128" s="701">
        <f t="shared" si="68"/>
        <v>0</v>
      </c>
      <c r="AF128" s="662">
        <f t="shared" si="64"/>
        <v>0</v>
      </c>
      <c r="AG128" s="662">
        <f t="shared" si="69"/>
        <v>0</v>
      </c>
      <c r="AH128" s="701">
        <f t="shared" si="70"/>
        <v>0</v>
      </c>
    </row>
    <row r="129" spans="1:34" x14ac:dyDescent="0.35">
      <c r="A129" s="680">
        <v>38104</v>
      </c>
      <c r="B129" s="558" t="s">
        <v>24</v>
      </c>
      <c r="C129" s="558">
        <v>4</v>
      </c>
      <c r="D129" s="559">
        <f t="shared" si="42"/>
        <v>3</v>
      </c>
      <c r="E129" s="561">
        <v>0</v>
      </c>
      <c r="F129" s="699">
        <f t="shared" si="48"/>
        <v>0</v>
      </c>
      <c r="G129" s="712">
        <f t="shared" si="49"/>
        <v>0</v>
      </c>
      <c r="H129" s="699">
        <f t="shared" si="43"/>
        <v>0</v>
      </c>
      <c r="I129" s="712">
        <f t="shared" si="44"/>
        <v>0</v>
      </c>
      <c r="J129" s="699">
        <f t="shared" si="50"/>
        <v>0</v>
      </c>
      <c r="K129" s="681">
        <f t="shared" si="51"/>
        <v>0</v>
      </c>
      <c r="L129" s="711">
        <f>IF($L$5="Yes",HLOOKUP(B129,'Outdoor Supply'!$D$32:$P$38,7,FALSE),0)</f>
        <v>0</v>
      </c>
      <c r="M129" s="701">
        <f t="shared" si="52"/>
        <v>0</v>
      </c>
      <c r="N129" s="564">
        <f t="shared" si="53"/>
        <v>0</v>
      </c>
      <c r="O129" s="564">
        <f t="shared" si="54"/>
        <v>0</v>
      </c>
      <c r="P129" s="564">
        <f t="shared" si="55"/>
        <v>0</v>
      </c>
      <c r="Q129" s="564">
        <f t="shared" si="56"/>
        <v>0</v>
      </c>
      <c r="R129" s="661">
        <f t="shared" si="45"/>
        <v>0</v>
      </c>
      <c r="S129" s="662">
        <f t="shared" si="46"/>
        <v>0</v>
      </c>
      <c r="T129" s="699">
        <f t="shared" si="47"/>
        <v>0</v>
      </c>
      <c r="U129" s="681">
        <f t="shared" si="57"/>
        <v>0</v>
      </c>
      <c r="V129" s="701">
        <f t="shared" si="58"/>
        <v>0</v>
      </c>
      <c r="W129" s="662">
        <f t="shared" si="59"/>
        <v>0</v>
      </c>
      <c r="X129" s="662">
        <f t="shared" si="60"/>
        <v>0</v>
      </c>
      <c r="Y129" s="662">
        <f t="shared" si="61"/>
        <v>0</v>
      </c>
      <c r="Z129" s="699">
        <f t="shared" si="62"/>
        <v>0</v>
      </c>
      <c r="AA129" s="681">
        <f t="shared" si="65"/>
        <v>0</v>
      </c>
      <c r="AB129" s="701">
        <f t="shared" si="66"/>
        <v>0</v>
      </c>
      <c r="AC129" s="662">
        <f t="shared" si="63"/>
        <v>0</v>
      </c>
      <c r="AD129" s="662">
        <f t="shared" si="67"/>
        <v>0</v>
      </c>
      <c r="AE129" s="701">
        <f t="shared" si="68"/>
        <v>0</v>
      </c>
      <c r="AF129" s="662">
        <f t="shared" si="64"/>
        <v>0</v>
      </c>
      <c r="AG129" s="662">
        <f t="shared" si="69"/>
        <v>0</v>
      </c>
      <c r="AH129" s="701">
        <f t="shared" si="70"/>
        <v>0</v>
      </c>
    </row>
    <row r="130" spans="1:34" x14ac:dyDescent="0.35">
      <c r="A130" s="680">
        <v>38105</v>
      </c>
      <c r="B130" s="558" t="s">
        <v>24</v>
      </c>
      <c r="C130" s="558">
        <v>4</v>
      </c>
      <c r="D130" s="559">
        <f t="shared" si="42"/>
        <v>4</v>
      </c>
      <c r="E130" s="561">
        <v>0</v>
      </c>
      <c r="F130" s="699">
        <f t="shared" si="48"/>
        <v>0</v>
      </c>
      <c r="G130" s="712">
        <f t="shared" si="49"/>
        <v>0</v>
      </c>
      <c r="H130" s="699">
        <f t="shared" si="43"/>
        <v>0</v>
      </c>
      <c r="I130" s="712">
        <f t="shared" si="44"/>
        <v>0</v>
      </c>
      <c r="J130" s="699">
        <f t="shared" si="50"/>
        <v>0</v>
      </c>
      <c r="K130" s="681">
        <f t="shared" si="51"/>
        <v>0</v>
      </c>
      <c r="L130" s="711">
        <f>IF($L$5="Yes",HLOOKUP(B130,'Outdoor Supply'!$D$32:$P$38,7,FALSE),0)</f>
        <v>0</v>
      </c>
      <c r="M130" s="701">
        <f t="shared" si="52"/>
        <v>0</v>
      </c>
      <c r="N130" s="564">
        <f t="shared" si="53"/>
        <v>0</v>
      </c>
      <c r="O130" s="564">
        <f t="shared" si="54"/>
        <v>0</v>
      </c>
      <c r="P130" s="564">
        <f t="shared" si="55"/>
        <v>0</v>
      </c>
      <c r="Q130" s="564">
        <f t="shared" si="56"/>
        <v>0</v>
      </c>
      <c r="R130" s="661">
        <f t="shared" si="45"/>
        <v>0</v>
      </c>
      <c r="S130" s="662">
        <f t="shared" si="46"/>
        <v>0</v>
      </c>
      <c r="T130" s="699">
        <f t="shared" si="47"/>
        <v>0</v>
      </c>
      <c r="U130" s="681">
        <f t="shared" si="57"/>
        <v>0</v>
      </c>
      <c r="V130" s="701">
        <f t="shared" si="58"/>
        <v>0</v>
      </c>
      <c r="W130" s="662">
        <f t="shared" si="59"/>
        <v>0</v>
      </c>
      <c r="X130" s="662">
        <f t="shared" si="60"/>
        <v>0</v>
      </c>
      <c r="Y130" s="662">
        <f t="shared" si="61"/>
        <v>0</v>
      </c>
      <c r="Z130" s="699">
        <f t="shared" si="62"/>
        <v>0</v>
      </c>
      <c r="AA130" s="681">
        <f t="shared" si="65"/>
        <v>0</v>
      </c>
      <c r="AB130" s="701">
        <f t="shared" si="66"/>
        <v>0</v>
      </c>
      <c r="AC130" s="662">
        <f t="shared" si="63"/>
        <v>0</v>
      </c>
      <c r="AD130" s="662">
        <f t="shared" si="67"/>
        <v>0</v>
      </c>
      <c r="AE130" s="701">
        <f t="shared" si="68"/>
        <v>0</v>
      </c>
      <c r="AF130" s="662">
        <f t="shared" si="64"/>
        <v>0</v>
      </c>
      <c r="AG130" s="662">
        <f t="shared" si="69"/>
        <v>0</v>
      </c>
      <c r="AH130" s="701">
        <f t="shared" si="70"/>
        <v>0</v>
      </c>
    </row>
    <row r="131" spans="1:34" x14ac:dyDescent="0.35">
      <c r="A131" s="680">
        <v>38106</v>
      </c>
      <c r="B131" s="558" t="s">
        <v>24</v>
      </c>
      <c r="C131" s="558">
        <v>4</v>
      </c>
      <c r="D131" s="559">
        <f t="shared" si="42"/>
        <v>5</v>
      </c>
      <c r="E131" s="561">
        <v>0.13000000000000078</v>
      </c>
      <c r="F131" s="699">
        <f t="shared" si="48"/>
        <v>0</v>
      </c>
      <c r="G131" s="712">
        <f t="shared" si="49"/>
        <v>0</v>
      </c>
      <c r="H131" s="699">
        <f t="shared" si="43"/>
        <v>0</v>
      </c>
      <c r="I131" s="712">
        <f t="shared" si="44"/>
        <v>0</v>
      </c>
      <c r="J131" s="699">
        <f t="shared" si="50"/>
        <v>0</v>
      </c>
      <c r="K131" s="681">
        <f t="shared" si="51"/>
        <v>0</v>
      </c>
      <c r="L131" s="711">
        <f>IF($L$5="Yes",HLOOKUP(B131,'Outdoor Supply'!$D$32:$P$38,7,FALSE),0)</f>
        <v>0</v>
      </c>
      <c r="M131" s="701">
        <f t="shared" si="52"/>
        <v>0</v>
      </c>
      <c r="N131" s="564">
        <f t="shared" si="53"/>
        <v>0</v>
      </c>
      <c r="O131" s="564">
        <f t="shared" si="54"/>
        <v>0</v>
      </c>
      <c r="P131" s="564">
        <f t="shared" si="55"/>
        <v>0</v>
      </c>
      <c r="Q131" s="564">
        <f t="shared" si="56"/>
        <v>0</v>
      </c>
      <c r="R131" s="661">
        <f t="shared" si="45"/>
        <v>0</v>
      </c>
      <c r="S131" s="662">
        <f t="shared" si="46"/>
        <v>0</v>
      </c>
      <c r="T131" s="699">
        <f t="shared" si="47"/>
        <v>0</v>
      </c>
      <c r="U131" s="681">
        <f t="shared" si="57"/>
        <v>0</v>
      </c>
      <c r="V131" s="701">
        <f t="shared" si="58"/>
        <v>0</v>
      </c>
      <c r="W131" s="662">
        <f t="shared" si="59"/>
        <v>0</v>
      </c>
      <c r="X131" s="662">
        <f t="shared" si="60"/>
        <v>0</v>
      </c>
      <c r="Y131" s="662">
        <f t="shared" si="61"/>
        <v>0</v>
      </c>
      <c r="Z131" s="699">
        <f t="shared" si="62"/>
        <v>0</v>
      </c>
      <c r="AA131" s="681">
        <f t="shared" si="65"/>
        <v>0</v>
      </c>
      <c r="AB131" s="701">
        <f t="shared" si="66"/>
        <v>0</v>
      </c>
      <c r="AC131" s="662">
        <f t="shared" si="63"/>
        <v>0</v>
      </c>
      <c r="AD131" s="662">
        <f t="shared" si="67"/>
        <v>0</v>
      </c>
      <c r="AE131" s="701">
        <f t="shared" si="68"/>
        <v>0</v>
      </c>
      <c r="AF131" s="662">
        <f t="shared" si="64"/>
        <v>0</v>
      </c>
      <c r="AG131" s="662">
        <f t="shared" si="69"/>
        <v>0</v>
      </c>
      <c r="AH131" s="701">
        <f t="shared" si="70"/>
        <v>0</v>
      </c>
    </row>
    <row r="132" spans="1:34" x14ac:dyDescent="0.35">
      <c r="A132" s="680">
        <v>38107</v>
      </c>
      <c r="B132" s="558" t="s">
        <v>24</v>
      </c>
      <c r="C132" s="558">
        <v>4</v>
      </c>
      <c r="D132" s="559">
        <f t="shared" si="42"/>
        <v>6</v>
      </c>
      <c r="E132" s="561">
        <v>9.9999999999997868E-3</v>
      </c>
      <c r="F132" s="699">
        <f t="shared" si="48"/>
        <v>0</v>
      </c>
      <c r="G132" s="712">
        <f t="shared" si="49"/>
        <v>0</v>
      </c>
      <c r="H132" s="699">
        <f t="shared" si="43"/>
        <v>0</v>
      </c>
      <c r="I132" s="712">
        <f t="shared" si="44"/>
        <v>0</v>
      </c>
      <c r="J132" s="699">
        <f t="shared" si="50"/>
        <v>0</v>
      </c>
      <c r="K132" s="681">
        <f t="shared" si="51"/>
        <v>0</v>
      </c>
      <c r="L132" s="711">
        <f>IF($L$5="Yes",HLOOKUP(B132,'Outdoor Supply'!$D$32:$P$38,7,FALSE),0)</f>
        <v>0</v>
      </c>
      <c r="M132" s="701">
        <f t="shared" si="52"/>
        <v>0</v>
      </c>
      <c r="N132" s="564">
        <f t="shared" si="53"/>
        <v>0</v>
      </c>
      <c r="O132" s="564">
        <f t="shared" si="54"/>
        <v>0</v>
      </c>
      <c r="P132" s="564">
        <f t="shared" si="55"/>
        <v>0</v>
      </c>
      <c r="Q132" s="564">
        <f t="shared" si="56"/>
        <v>0</v>
      </c>
      <c r="R132" s="661">
        <f t="shared" si="45"/>
        <v>0</v>
      </c>
      <c r="S132" s="662">
        <f t="shared" si="46"/>
        <v>0</v>
      </c>
      <c r="T132" s="699">
        <f t="shared" si="47"/>
        <v>0</v>
      </c>
      <c r="U132" s="681">
        <f t="shared" si="57"/>
        <v>0</v>
      </c>
      <c r="V132" s="701">
        <f t="shared" si="58"/>
        <v>0</v>
      </c>
      <c r="W132" s="662">
        <f t="shared" si="59"/>
        <v>0</v>
      </c>
      <c r="X132" s="662">
        <f t="shared" si="60"/>
        <v>0</v>
      </c>
      <c r="Y132" s="662">
        <f t="shared" si="61"/>
        <v>0</v>
      </c>
      <c r="Z132" s="699">
        <f t="shared" si="62"/>
        <v>0</v>
      </c>
      <c r="AA132" s="681">
        <f t="shared" si="65"/>
        <v>0</v>
      </c>
      <c r="AB132" s="701">
        <f t="shared" si="66"/>
        <v>0</v>
      </c>
      <c r="AC132" s="662">
        <f t="shared" si="63"/>
        <v>0</v>
      </c>
      <c r="AD132" s="662">
        <f t="shared" si="67"/>
        <v>0</v>
      </c>
      <c r="AE132" s="701">
        <f t="shared" si="68"/>
        <v>0</v>
      </c>
      <c r="AF132" s="662">
        <f t="shared" si="64"/>
        <v>0</v>
      </c>
      <c r="AG132" s="662">
        <f t="shared" si="69"/>
        <v>0</v>
      </c>
      <c r="AH132" s="701">
        <f t="shared" si="70"/>
        <v>0</v>
      </c>
    </row>
    <row r="133" spans="1:34" x14ac:dyDescent="0.35">
      <c r="A133" s="680">
        <v>38108</v>
      </c>
      <c r="B133" s="558" t="s">
        <v>25</v>
      </c>
      <c r="C133" s="558">
        <v>5</v>
      </c>
      <c r="D133" s="559">
        <f t="shared" si="42"/>
        <v>7</v>
      </c>
      <c r="E133" s="561">
        <v>0.41999999999999993</v>
      </c>
      <c r="F133" s="699">
        <f t="shared" si="48"/>
        <v>0</v>
      </c>
      <c r="G133" s="712">
        <f t="shared" si="49"/>
        <v>0</v>
      </c>
      <c r="H133" s="699">
        <f t="shared" si="43"/>
        <v>0</v>
      </c>
      <c r="I133" s="712">
        <f t="shared" si="44"/>
        <v>0</v>
      </c>
      <c r="J133" s="699">
        <f t="shared" si="50"/>
        <v>0</v>
      </c>
      <c r="K133" s="681">
        <f t="shared" si="51"/>
        <v>0</v>
      </c>
      <c r="L133" s="711">
        <f>IF($L$5="Yes",HLOOKUP(B133,'Outdoor Supply'!$D$32:$P$38,7,FALSE),0)</f>
        <v>0</v>
      </c>
      <c r="M133" s="701">
        <f t="shared" si="52"/>
        <v>0</v>
      </c>
      <c r="N133" s="564">
        <f t="shared" si="53"/>
        <v>0</v>
      </c>
      <c r="O133" s="564">
        <f t="shared" si="54"/>
        <v>0</v>
      </c>
      <c r="P133" s="564">
        <f t="shared" si="55"/>
        <v>0</v>
      </c>
      <c r="Q133" s="564">
        <f t="shared" si="56"/>
        <v>0</v>
      </c>
      <c r="R133" s="661">
        <f t="shared" si="45"/>
        <v>0</v>
      </c>
      <c r="S133" s="662">
        <f t="shared" si="46"/>
        <v>0</v>
      </c>
      <c r="T133" s="699">
        <f t="shared" si="47"/>
        <v>0</v>
      </c>
      <c r="U133" s="681">
        <f t="shared" si="57"/>
        <v>0</v>
      </c>
      <c r="V133" s="701">
        <f t="shared" si="58"/>
        <v>0</v>
      </c>
      <c r="W133" s="662">
        <f t="shared" si="59"/>
        <v>0</v>
      </c>
      <c r="X133" s="662">
        <f t="shared" si="60"/>
        <v>0</v>
      </c>
      <c r="Y133" s="662">
        <f t="shared" si="61"/>
        <v>0</v>
      </c>
      <c r="Z133" s="699">
        <f t="shared" si="62"/>
        <v>0</v>
      </c>
      <c r="AA133" s="681">
        <f t="shared" si="65"/>
        <v>0</v>
      </c>
      <c r="AB133" s="701">
        <f t="shared" si="66"/>
        <v>0</v>
      </c>
      <c r="AC133" s="662">
        <f t="shared" si="63"/>
        <v>0</v>
      </c>
      <c r="AD133" s="662">
        <f t="shared" si="67"/>
        <v>0</v>
      </c>
      <c r="AE133" s="701">
        <f t="shared" si="68"/>
        <v>0</v>
      </c>
      <c r="AF133" s="662">
        <f t="shared" si="64"/>
        <v>0</v>
      </c>
      <c r="AG133" s="662">
        <f t="shared" si="69"/>
        <v>0</v>
      </c>
      <c r="AH133" s="701">
        <f t="shared" si="70"/>
        <v>0</v>
      </c>
    </row>
    <row r="134" spans="1:34" x14ac:dyDescent="0.35">
      <c r="A134" s="680">
        <v>38109</v>
      </c>
      <c r="B134" s="558" t="s">
        <v>25</v>
      </c>
      <c r="C134" s="558">
        <v>5</v>
      </c>
      <c r="D134" s="559">
        <f t="shared" si="42"/>
        <v>1</v>
      </c>
      <c r="E134" s="561">
        <v>0</v>
      </c>
      <c r="F134" s="699">
        <f t="shared" si="48"/>
        <v>0</v>
      </c>
      <c r="G134" s="712">
        <f t="shared" si="49"/>
        <v>0</v>
      </c>
      <c r="H134" s="699">
        <f t="shared" si="43"/>
        <v>0</v>
      </c>
      <c r="I134" s="712">
        <f t="shared" si="44"/>
        <v>0</v>
      </c>
      <c r="J134" s="699">
        <f t="shared" si="50"/>
        <v>0</v>
      </c>
      <c r="K134" s="681">
        <f t="shared" si="51"/>
        <v>0</v>
      </c>
      <c r="L134" s="711">
        <f>IF($L$5="Yes",HLOOKUP(B134,'Outdoor Supply'!$D$32:$P$38,7,FALSE),0)</f>
        <v>0</v>
      </c>
      <c r="M134" s="701">
        <f t="shared" si="52"/>
        <v>0</v>
      </c>
      <c r="N134" s="564">
        <f t="shared" si="53"/>
        <v>0</v>
      </c>
      <c r="O134" s="564">
        <f t="shared" si="54"/>
        <v>0</v>
      </c>
      <c r="P134" s="564">
        <f t="shared" si="55"/>
        <v>0</v>
      </c>
      <c r="Q134" s="564">
        <f t="shared" si="56"/>
        <v>0</v>
      </c>
      <c r="R134" s="661">
        <f t="shared" si="45"/>
        <v>0</v>
      </c>
      <c r="S134" s="662">
        <f t="shared" si="46"/>
        <v>0</v>
      </c>
      <c r="T134" s="699">
        <f t="shared" si="47"/>
        <v>0</v>
      </c>
      <c r="U134" s="681">
        <f t="shared" si="57"/>
        <v>0</v>
      </c>
      <c r="V134" s="701">
        <f t="shared" si="58"/>
        <v>0</v>
      </c>
      <c r="W134" s="662">
        <f t="shared" si="59"/>
        <v>0</v>
      </c>
      <c r="X134" s="662">
        <f t="shared" si="60"/>
        <v>0</v>
      </c>
      <c r="Y134" s="662">
        <f t="shared" si="61"/>
        <v>0</v>
      </c>
      <c r="Z134" s="699">
        <f t="shared" si="62"/>
        <v>0</v>
      </c>
      <c r="AA134" s="681">
        <f t="shared" si="65"/>
        <v>0</v>
      </c>
      <c r="AB134" s="701">
        <f t="shared" si="66"/>
        <v>0</v>
      </c>
      <c r="AC134" s="662">
        <f t="shared" si="63"/>
        <v>0</v>
      </c>
      <c r="AD134" s="662">
        <f t="shared" si="67"/>
        <v>0</v>
      </c>
      <c r="AE134" s="701">
        <f t="shared" si="68"/>
        <v>0</v>
      </c>
      <c r="AF134" s="662">
        <f t="shared" si="64"/>
        <v>0</v>
      </c>
      <c r="AG134" s="662">
        <f t="shared" si="69"/>
        <v>0</v>
      </c>
      <c r="AH134" s="701">
        <f t="shared" si="70"/>
        <v>0</v>
      </c>
    </row>
    <row r="135" spans="1:34" x14ac:dyDescent="0.35">
      <c r="A135" s="680">
        <v>38110</v>
      </c>
      <c r="B135" s="558" t="s">
        <v>25</v>
      </c>
      <c r="C135" s="558">
        <v>5</v>
      </c>
      <c r="D135" s="559">
        <f t="shared" si="42"/>
        <v>2</v>
      </c>
      <c r="E135" s="561">
        <v>0</v>
      </c>
      <c r="F135" s="699">
        <f t="shared" si="48"/>
        <v>0</v>
      </c>
      <c r="G135" s="712">
        <f t="shared" si="49"/>
        <v>0</v>
      </c>
      <c r="H135" s="699">
        <f t="shared" si="43"/>
        <v>0</v>
      </c>
      <c r="I135" s="712">
        <f t="shared" si="44"/>
        <v>0</v>
      </c>
      <c r="J135" s="699">
        <f t="shared" si="50"/>
        <v>0</v>
      </c>
      <c r="K135" s="681">
        <f t="shared" si="51"/>
        <v>0</v>
      </c>
      <c r="L135" s="711">
        <f>IF($L$5="Yes",HLOOKUP(B135,'Outdoor Supply'!$D$32:$P$38,7,FALSE),0)</f>
        <v>0</v>
      </c>
      <c r="M135" s="701">
        <f t="shared" si="52"/>
        <v>0</v>
      </c>
      <c r="N135" s="564">
        <f t="shared" si="53"/>
        <v>0</v>
      </c>
      <c r="O135" s="564">
        <f t="shared" si="54"/>
        <v>0</v>
      </c>
      <c r="P135" s="564">
        <f t="shared" si="55"/>
        <v>0</v>
      </c>
      <c r="Q135" s="564">
        <f t="shared" si="56"/>
        <v>0</v>
      </c>
      <c r="R135" s="661">
        <f t="shared" si="45"/>
        <v>0</v>
      </c>
      <c r="S135" s="662">
        <f t="shared" si="46"/>
        <v>0</v>
      </c>
      <c r="T135" s="699">
        <f t="shared" si="47"/>
        <v>0</v>
      </c>
      <c r="U135" s="681">
        <f t="shared" si="57"/>
        <v>0</v>
      </c>
      <c r="V135" s="701">
        <f t="shared" si="58"/>
        <v>0</v>
      </c>
      <c r="W135" s="662">
        <f t="shared" si="59"/>
        <v>0</v>
      </c>
      <c r="X135" s="662">
        <f t="shared" si="60"/>
        <v>0</v>
      </c>
      <c r="Y135" s="662">
        <f t="shared" si="61"/>
        <v>0</v>
      </c>
      <c r="Z135" s="699">
        <f t="shared" si="62"/>
        <v>0</v>
      </c>
      <c r="AA135" s="681">
        <f t="shared" si="65"/>
        <v>0</v>
      </c>
      <c r="AB135" s="701">
        <f t="shared" si="66"/>
        <v>0</v>
      </c>
      <c r="AC135" s="662">
        <f t="shared" si="63"/>
        <v>0</v>
      </c>
      <c r="AD135" s="662">
        <f t="shared" si="67"/>
        <v>0</v>
      </c>
      <c r="AE135" s="701">
        <f t="shared" si="68"/>
        <v>0</v>
      </c>
      <c r="AF135" s="662">
        <f t="shared" si="64"/>
        <v>0</v>
      </c>
      <c r="AG135" s="662">
        <f t="shared" si="69"/>
        <v>0</v>
      </c>
      <c r="AH135" s="701">
        <f t="shared" si="70"/>
        <v>0</v>
      </c>
    </row>
    <row r="136" spans="1:34" x14ac:dyDescent="0.35">
      <c r="A136" s="680">
        <v>38111</v>
      </c>
      <c r="B136" s="558" t="s">
        <v>25</v>
      </c>
      <c r="C136" s="558">
        <v>5</v>
      </c>
      <c r="D136" s="559">
        <f t="shared" si="42"/>
        <v>3</v>
      </c>
      <c r="E136" s="561">
        <v>0</v>
      </c>
      <c r="F136" s="699">
        <f t="shared" si="48"/>
        <v>0</v>
      </c>
      <c r="G136" s="712">
        <f t="shared" si="49"/>
        <v>0</v>
      </c>
      <c r="H136" s="699">
        <f t="shared" si="43"/>
        <v>0</v>
      </c>
      <c r="I136" s="712">
        <f t="shared" si="44"/>
        <v>0</v>
      </c>
      <c r="J136" s="699">
        <f t="shared" si="50"/>
        <v>0</v>
      </c>
      <c r="K136" s="681">
        <f t="shared" si="51"/>
        <v>0</v>
      </c>
      <c r="L136" s="711">
        <f>IF($L$5="Yes",HLOOKUP(B136,'Outdoor Supply'!$D$32:$P$38,7,FALSE),0)</f>
        <v>0</v>
      </c>
      <c r="M136" s="701">
        <f t="shared" si="52"/>
        <v>0</v>
      </c>
      <c r="N136" s="564">
        <f t="shared" si="53"/>
        <v>0</v>
      </c>
      <c r="O136" s="564">
        <f t="shared" si="54"/>
        <v>0</v>
      </c>
      <c r="P136" s="564">
        <f t="shared" si="55"/>
        <v>0</v>
      </c>
      <c r="Q136" s="564">
        <f t="shared" si="56"/>
        <v>0</v>
      </c>
      <c r="R136" s="661">
        <f t="shared" si="45"/>
        <v>0</v>
      </c>
      <c r="S136" s="662">
        <f t="shared" si="46"/>
        <v>0</v>
      </c>
      <c r="T136" s="699">
        <f t="shared" si="47"/>
        <v>0</v>
      </c>
      <c r="U136" s="681">
        <f t="shared" si="57"/>
        <v>0</v>
      </c>
      <c r="V136" s="701">
        <f t="shared" si="58"/>
        <v>0</v>
      </c>
      <c r="W136" s="662">
        <f t="shared" si="59"/>
        <v>0</v>
      </c>
      <c r="X136" s="662">
        <f t="shared" si="60"/>
        <v>0</v>
      </c>
      <c r="Y136" s="662">
        <f t="shared" si="61"/>
        <v>0</v>
      </c>
      <c r="Z136" s="699">
        <f t="shared" si="62"/>
        <v>0</v>
      </c>
      <c r="AA136" s="681">
        <f t="shared" si="65"/>
        <v>0</v>
      </c>
      <c r="AB136" s="701">
        <f t="shared" si="66"/>
        <v>0</v>
      </c>
      <c r="AC136" s="662">
        <f t="shared" si="63"/>
        <v>0</v>
      </c>
      <c r="AD136" s="662">
        <f t="shared" si="67"/>
        <v>0</v>
      </c>
      <c r="AE136" s="701">
        <f t="shared" si="68"/>
        <v>0</v>
      </c>
      <c r="AF136" s="662">
        <f t="shared" si="64"/>
        <v>0</v>
      </c>
      <c r="AG136" s="662">
        <f t="shared" si="69"/>
        <v>0</v>
      </c>
      <c r="AH136" s="701">
        <f t="shared" si="70"/>
        <v>0</v>
      </c>
    </row>
    <row r="137" spans="1:34" x14ac:dyDescent="0.35">
      <c r="A137" s="680">
        <v>38112</v>
      </c>
      <c r="B137" s="558" t="s">
        <v>25</v>
      </c>
      <c r="C137" s="558">
        <v>5</v>
      </c>
      <c r="D137" s="559">
        <f t="shared" si="42"/>
        <v>4</v>
      </c>
      <c r="E137" s="561">
        <v>0</v>
      </c>
      <c r="F137" s="699">
        <f t="shared" si="48"/>
        <v>0</v>
      </c>
      <c r="G137" s="712">
        <f t="shared" si="49"/>
        <v>0</v>
      </c>
      <c r="H137" s="699">
        <f t="shared" si="43"/>
        <v>0</v>
      </c>
      <c r="I137" s="712">
        <f t="shared" si="44"/>
        <v>0</v>
      </c>
      <c r="J137" s="699">
        <f t="shared" si="50"/>
        <v>0</v>
      </c>
      <c r="K137" s="681">
        <f t="shared" si="51"/>
        <v>0</v>
      </c>
      <c r="L137" s="711">
        <f>IF($L$5="Yes",HLOOKUP(B137,'Outdoor Supply'!$D$32:$P$38,7,FALSE),0)</f>
        <v>0</v>
      </c>
      <c r="M137" s="701">
        <f t="shared" si="52"/>
        <v>0</v>
      </c>
      <c r="N137" s="564">
        <f t="shared" si="53"/>
        <v>0</v>
      </c>
      <c r="O137" s="564">
        <f t="shared" si="54"/>
        <v>0</v>
      </c>
      <c r="P137" s="564">
        <f t="shared" si="55"/>
        <v>0</v>
      </c>
      <c r="Q137" s="564">
        <f t="shared" si="56"/>
        <v>0</v>
      </c>
      <c r="R137" s="661">
        <f t="shared" si="45"/>
        <v>0</v>
      </c>
      <c r="S137" s="662">
        <f t="shared" si="46"/>
        <v>0</v>
      </c>
      <c r="T137" s="699">
        <f t="shared" si="47"/>
        <v>0</v>
      </c>
      <c r="U137" s="681">
        <f t="shared" si="57"/>
        <v>0</v>
      </c>
      <c r="V137" s="701">
        <f t="shared" si="58"/>
        <v>0</v>
      </c>
      <c r="W137" s="662">
        <f t="shared" si="59"/>
        <v>0</v>
      </c>
      <c r="X137" s="662">
        <f t="shared" si="60"/>
        <v>0</v>
      </c>
      <c r="Y137" s="662">
        <f t="shared" si="61"/>
        <v>0</v>
      </c>
      <c r="Z137" s="699">
        <f t="shared" si="62"/>
        <v>0</v>
      </c>
      <c r="AA137" s="681">
        <f t="shared" si="65"/>
        <v>0</v>
      </c>
      <c r="AB137" s="701">
        <f t="shared" si="66"/>
        <v>0</v>
      </c>
      <c r="AC137" s="662">
        <f t="shared" si="63"/>
        <v>0</v>
      </c>
      <c r="AD137" s="662">
        <f t="shared" si="67"/>
        <v>0</v>
      </c>
      <c r="AE137" s="701">
        <f t="shared" si="68"/>
        <v>0</v>
      </c>
      <c r="AF137" s="662">
        <f t="shared" si="64"/>
        <v>0</v>
      </c>
      <c r="AG137" s="662">
        <f t="shared" si="69"/>
        <v>0</v>
      </c>
      <c r="AH137" s="701">
        <f t="shared" si="70"/>
        <v>0</v>
      </c>
    </row>
    <row r="138" spans="1:34" x14ac:dyDescent="0.35">
      <c r="A138" s="680">
        <v>38113</v>
      </c>
      <c r="B138" s="558" t="s">
        <v>25</v>
      </c>
      <c r="C138" s="558">
        <v>5</v>
      </c>
      <c r="D138" s="559">
        <f t="shared" si="42"/>
        <v>5</v>
      </c>
      <c r="E138" s="561">
        <v>0</v>
      </c>
      <c r="F138" s="699">
        <f t="shared" si="48"/>
        <v>0</v>
      </c>
      <c r="G138" s="712">
        <f t="shared" si="49"/>
        <v>0</v>
      </c>
      <c r="H138" s="699">
        <f t="shared" si="43"/>
        <v>0</v>
      </c>
      <c r="I138" s="712">
        <f t="shared" si="44"/>
        <v>0</v>
      </c>
      <c r="J138" s="699">
        <f t="shared" si="50"/>
        <v>0</v>
      </c>
      <c r="K138" s="681">
        <f t="shared" si="51"/>
        <v>0</v>
      </c>
      <c r="L138" s="711">
        <f>IF($L$5="Yes",HLOOKUP(B138,'Outdoor Supply'!$D$32:$P$38,7,FALSE),0)</f>
        <v>0</v>
      </c>
      <c r="M138" s="701">
        <f t="shared" si="52"/>
        <v>0</v>
      </c>
      <c r="N138" s="564">
        <f t="shared" si="53"/>
        <v>0</v>
      </c>
      <c r="O138" s="564">
        <f t="shared" si="54"/>
        <v>0</v>
      </c>
      <c r="P138" s="564">
        <f t="shared" si="55"/>
        <v>0</v>
      </c>
      <c r="Q138" s="564">
        <f t="shared" si="56"/>
        <v>0</v>
      </c>
      <c r="R138" s="661">
        <f t="shared" si="45"/>
        <v>0</v>
      </c>
      <c r="S138" s="662">
        <f t="shared" si="46"/>
        <v>0</v>
      </c>
      <c r="T138" s="699">
        <f t="shared" si="47"/>
        <v>0</v>
      </c>
      <c r="U138" s="681">
        <f t="shared" si="57"/>
        <v>0</v>
      </c>
      <c r="V138" s="701">
        <f t="shared" si="58"/>
        <v>0</v>
      </c>
      <c r="W138" s="662">
        <f t="shared" si="59"/>
        <v>0</v>
      </c>
      <c r="X138" s="662">
        <f t="shared" si="60"/>
        <v>0</v>
      </c>
      <c r="Y138" s="662">
        <f t="shared" si="61"/>
        <v>0</v>
      </c>
      <c r="Z138" s="699">
        <f t="shared" si="62"/>
        <v>0</v>
      </c>
      <c r="AA138" s="681">
        <f t="shared" si="65"/>
        <v>0</v>
      </c>
      <c r="AB138" s="701">
        <f t="shared" si="66"/>
        <v>0</v>
      </c>
      <c r="AC138" s="662">
        <f t="shared" si="63"/>
        <v>0</v>
      </c>
      <c r="AD138" s="662">
        <f t="shared" si="67"/>
        <v>0</v>
      </c>
      <c r="AE138" s="701">
        <f t="shared" si="68"/>
        <v>0</v>
      </c>
      <c r="AF138" s="662">
        <f t="shared" si="64"/>
        <v>0</v>
      </c>
      <c r="AG138" s="662">
        <f t="shared" si="69"/>
        <v>0</v>
      </c>
      <c r="AH138" s="701">
        <f t="shared" si="70"/>
        <v>0</v>
      </c>
    </row>
    <row r="139" spans="1:34" x14ac:dyDescent="0.35">
      <c r="A139" s="680">
        <v>38114</v>
      </c>
      <c r="B139" s="558" t="s">
        <v>25</v>
      </c>
      <c r="C139" s="558">
        <v>5</v>
      </c>
      <c r="D139" s="559">
        <f t="shared" ref="D139:D202" si="71">WEEKDAY(A139)</f>
        <v>6</v>
      </c>
      <c r="E139" s="561">
        <v>0</v>
      </c>
      <c r="F139" s="699">
        <f t="shared" si="48"/>
        <v>0</v>
      </c>
      <c r="G139" s="712">
        <f t="shared" si="49"/>
        <v>0</v>
      </c>
      <c r="H139" s="699">
        <f t="shared" ref="H139:H202" si="72">$C$3*$F$3*(E139/12)*7.48</f>
        <v>0</v>
      </c>
      <c r="I139" s="712">
        <f t="shared" ref="I139:I202" si="73">$C$4*$F$4*(E139/12)*7.48</f>
        <v>0</v>
      </c>
      <c r="J139" s="699">
        <f t="shared" si="50"/>
        <v>0</v>
      </c>
      <c r="K139" s="681">
        <f t="shared" si="51"/>
        <v>0</v>
      </c>
      <c r="L139" s="711">
        <f>IF($L$5="Yes",HLOOKUP(B139,'Outdoor Supply'!$D$32:$P$38,7,FALSE),0)</f>
        <v>0</v>
      </c>
      <c r="M139" s="701">
        <f t="shared" si="52"/>
        <v>0</v>
      </c>
      <c r="N139" s="564">
        <f t="shared" si="53"/>
        <v>0</v>
      </c>
      <c r="O139" s="564">
        <f t="shared" si="54"/>
        <v>0</v>
      </c>
      <c r="P139" s="564">
        <f t="shared" si="55"/>
        <v>0</v>
      </c>
      <c r="Q139" s="564">
        <f t="shared" si="56"/>
        <v>0</v>
      </c>
      <c r="R139" s="661">
        <f t="shared" ref="R139:R202" si="74">$Q$3</f>
        <v>0</v>
      </c>
      <c r="S139" s="662">
        <f t="shared" ref="S139:S202" si="75">SUM(N139:R139)</f>
        <v>0</v>
      </c>
      <c r="T139" s="699">
        <f t="shared" ref="T139:T202" si="76">IF(V139&lt;0,0,IF(V139&gt;$G$3,$G$3,V139))</f>
        <v>0</v>
      </c>
      <c r="U139" s="681">
        <f t="shared" si="57"/>
        <v>0</v>
      </c>
      <c r="V139" s="701">
        <f t="shared" si="58"/>
        <v>0</v>
      </c>
      <c r="W139" s="662">
        <f t="shared" si="59"/>
        <v>0</v>
      </c>
      <c r="X139" s="662">
        <f t="shared" si="60"/>
        <v>0</v>
      </c>
      <c r="Y139" s="662">
        <f t="shared" si="61"/>
        <v>0</v>
      </c>
      <c r="Z139" s="699">
        <f t="shared" si="62"/>
        <v>0</v>
      </c>
      <c r="AA139" s="681">
        <f t="shared" si="65"/>
        <v>0</v>
      </c>
      <c r="AB139" s="701">
        <f t="shared" si="66"/>
        <v>0</v>
      </c>
      <c r="AC139" s="662">
        <f t="shared" si="63"/>
        <v>0</v>
      </c>
      <c r="AD139" s="662">
        <f t="shared" si="67"/>
        <v>0</v>
      </c>
      <c r="AE139" s="701">
        <f t="shared" si="68"/>
        <v>0</v>
      </c>
      <c r="AF139" s="662">
        <f t="shared" si="64"/>
        <v>0</v>
      </c>
      <c r="AG139" s="662">
        <f t="shared" si="69"/>
        <v>0</v>
      </c>
      <c r="AH139" s="701">
        <f t="shared" si="70"/>
        <v>0</v>
      </c>
    </row>
    <row r="140" spans="1:34" x14ac:dyDescent="0.35">
      <c r="A140" s="680">
        <v>38115</v>
      </c>
      <c r="B140" s="558" t="s">
        <v>25</v>
      </c>
      <c r="C140" s="558">
        <v>5</v>
      </c>
      <c r="D140" s="559">
        <f t="shared" si="71"/>
        <v>7</v>
      </c>
      <c r="E140" s="561">
        <v>9.9999999999997868E-3</v>
      </c>
      <c r="F140" s="699">
        <f t="shared" ref="F140:F203" si="77">$B$3*$F$3*(E140/12)*7.48</f>
        <v>0</v>
      </c>
      <c r="G140" s="712">
        <f t="shared" ref="G140:G203" si="78">$B$4*$F$4*(E140/12)*7.48</f>
        <v>0</v>
      </c>
      <c r="H140" s="699">
        <f t="shared" si="72"/>
        <v>0</v>
      </c>
      <c r="I140" s="712">
        <f t="shared" si="73"/>
        <v>0</v>
      </c>
      <c r="J140" s="699">
        <f t="shared" ref="J140:J203" si="79">IF($L$3="Yes",$M$3*$N$3*(E140/12)*7.48,0)</f>
        <v>0</v>
      </c>
      <c r="K140" s="681">
        <f t="shared" ref="K140:K203" si="80">IF($L$4="Yes",$M$4*$N$4*(E140/12)*7.48,0)</f>
        <v>0</v>
      </c>
      <c r="L140" s="711">
        <f>IF($L$5="Yes",HLOOKUP(B140,'Outdoor Supply'!$D$32:$P$38,7,FALSE),0)</f>
        <v>0</v>
      </c>
      <c r="M140" s="701">
        <f t="shared" ref="M140:M203" si="81">SUM(J140:L140)</f>
        <v>0</v>
      </c>
      <c r="N140" s="564">
        <f t="shared" ref="N140:N203" si="82">HLOOKUP(B140,$U$2:$AF$6,2,FALSE)</f>
        <v>0</v>
      </c>
      <c r="O140" s="564">
        <f t="shared" ref="O140:O203" si="83">HLOOKUP(B140,$U$2:$AF$6,3,FALSE)</f>
        <v>0</v>
      </c>
      <c r="P140" s="564">
        <f t="shared" ref="P140:P203" si="84">HLOOKUP(B140,$U$2:$AF$6,4,FALSE)</f>
        <v>0</v>
      </c>
      <c r="Q140" s="564">
        <f t="shared" ref="Q140:Q203" si="85">HLOOKUP(B140,$U$2:$AF$6,5,FALSE)</f>
        <v>0</v>
      </c>
      <c r="R140" s="661">
        <f t="shared" si="74"/>
        <v>0</v>
      </c>
      <c r="S140" s="662">
        <f t="shared" si="75"/>
        <v>0</v>
      </c>
      <c r="T140" s="699">
        <f t="shared" si="76"/>
        <v>0</v>
      </c>
      <c r="U140" s="681">
        <f t="shared" ref="U140:U203" si="86">IF(F140+T139&gt;S140,S140,F140+T139)</f>
        <v>0</v>
      </c>
      <c r="V140" s="701">
        <f t="shared" ref="V140:V203" si="87">T139+F140-S140</f>
        <v>0</v>
      </c>
      <c r="W140" s="662">
        <f t="shared" ref="W140:W203" si="88">IF(Y140&lt;0,0,IF(Y140&gt;$G$4,$G$4,Y140))</f>
        <v>0</v>
      </c>
      <c r="X140" s="662">
        <f t="shared" ref="X140:X203" si="89">IF(G140+W139&gt;S140,S140,G140+W139)</f>
        <v>0</v>
      </c>
      <c r="Y140" s="662">
        <f t="shared" ref="Y140:Y203" si="90">W139+G140-S140</f>
        <v>0</v>
      </c>
      <c r="Z140" s="699">
        <f t="shared" ref="Z140:Z203" si="91">IF(AB140&lt;0,0,IF(AB140&gt;$H$3,$H$3,AB140))</f>
        <v>0</v>
      </c>
      <c r="AA140" s="681">
        <f t="shared" si="65"/>
        <v>0</v>
      </c>
      <c r="AB140" s="701">
        <f t="shared" si="66"/>
        <v>0</v>
      </c>
      <c r="AC140" s="662">
        <f t="shared" ref="AC140:AC203" si="92">IF(AE140&lt;0,0,IF(AE140&gt;$H$4,$H$4,AE140))</f>
        <v>0</v>
      </c>
      <c r="AD140" s="662">
        <f t="shared" si="67"/>
        <v>0</v>
      </c>
      <c r="AE140" s="701">
        <f t="shared" si="68"/>
        <v>0</v>
      </c>
      <c r="AF140" s="662">
        <f t="shared" ref="AF140:AF203" si="93">IF(AH140&lt;0,0,IF(AH140&gt;$O$3,$O$3,AH140))</f>
        <v>0</v>
      </c>
      <c r="AG140" s="662">
        <f t="shared" si="69"/>
        <v>0</v>
      </c>
      <c r="AH140" s="701">
        <f t="shared" si="70"/>
        <v>0</v>
      </c>
    </row>
    <row r="141" spans="1:34" x14ac:dyDescent="0.35">
      <c r="A141" s="680">
        <v>38116</v>
      </c>
      <c r="B141" s="558" t="s">
        <v>25</v>
      </c>
      <c r="C141" s="558">
        <v>5</v>
      </c>
      <c r="D141" s="559">
        <f t="shared" si="71"/>
        <v>1</v>
      </c>
      <c r="E141" s="561">
        <v>3.9999999999999147E-2</v>
      </c>
      <c r="F141" s="699">
        <f t="shared" si="77"/>
        <v>0</v>
      </c>
      <c r="G141" s="712">
        <f t="shared" si="78"/>
        <v>0</v>
      </c>
      <c r="H141" s="699">
        <f t="shared" si="72"/>
        <v>0</v>
      </c>
      <c r="I141" s="712">
        <f t="shared" si="73"/>
        <v>0</v>
      </c>
      <c r="J141" s="699">
        <f t="shared" si="79"/>
        <v>0</v>
      </c>
      <c r="K141" s="681">
        <f t="shared" si="80"/>
        <v>0</v>
      </c>
      <c r="L141" s="711">
        <f>IF($L$5="Yes",HLOOKUP(B141,'Outdoor Supply'!$D$32:$P$38,7,FALSE),0)</f>
        <v>0</v>
      </c>
      <c r="M141" s="701">
        <f t="shared" si="81"/>
        <v>0</v>
      </c>
      <c r="N141" s="564">
        <f t="shared" si="82"/>
        <v>0</v>
      </c>
      <c r="O141" s="564">
        <f t="shared" si="83"/>
        <v>0</v>
      </c>
      <c r="P141" s="564">
        <f t="shared" si="84"/>
        <v>0</v>
      </c>
      <c r="Q141" s="564">
        <f t="shared" si="85"/>
        <v>0</v>
      </c>
      <c r="R141" s="661">
        <f t="shared" si="74"/>
        <v>0</v>
      </c>
      <c r="S141" s="662">
        <f t="shared" si="75"/>
        <v>0</v>
      </c>
      <c r="T141" s="699">
        <f t="shared" si="76"/>
        <v>0</v>
      </c>
      <c r="U141" s="681">
        <f t="shared" si="86"/>
        <v>0</v>
      </c>
      <c r="V141" s="701">
        <f t="shared" si="87"/>
        <v>0</v>
      </c>
      <c r="W141" s="662">
        <f t="shared" si="88"/>
        <v>0</v>
      </c>
      <c r="X141" s="662">
        <f t="shared" si="89"/>
        <v>0</v>
      </c>
      <c r="Y141" s="662">
        <f t="shared" si="90"/>
        <v>0</v>
      </c>
      <c r="Z141" s="699">
        <f t="shared" si="91"/>
        <v>0</v>
      </c>
      <c r="AA141" s="681">
        <f t="shared" ref="AA141:AA204" si="94">IF(H141+Z140&gt;S141,S141,H141+Z140)</f>
        <v>0</v>
      </c>
      <c r="AB141" s="701">
        <f t="shared" ref="AB141:AB204" si="95">Z140+H141-S141</f>
        <v>0</v>
      </c>
      <c r="AC141" s="662">
        <f t="shared" si="92"/>
        <v>0</v>
      </c>
      <c r="AD141" s="662">
        <f t="shared" ref="AD141:AD204" si="96">IF(I141+AC140&gt;S141,S141,I141+AC140)</f>
        <v>0</v>
      </c>
      <c r="AE141" s="701">
        <f t="shared" ref="AE141:AE204" si="97">AC140+I141-S141</f>
        <v>0</v>
      </c>
      <c r="AF141" s="662">
        <f t="shared" si="93"/>
        <v>0</v>
      </c>
      <c r="AG141" s="662">
        <f t="shared" ref="AG141:AG204" si="98">IF(M141+AF140&gt;S141,S141,M141+AF140)</f>
        <v>0</v>
      </c>
      <c r="AH141" s="701">
        <f t="shared" ref="AH141:AH204" si="99">AF140+M141-S141</f>
        <v>0</v>
      </c>
    </row>
    <row r="142" spans="1:34" x14ac:dyDescent="0.35">
      <c r="A142" s="680">
        <v>38117</v>
      </c>
      <c r="B142" s="558" t="s">
        <v>25</v>
      </c>
      <c r="C142" s="558">
        <v>5</v>
      </c>
      <c r="D142" s="559">
        <f t="shared" si="71"/>
        <v>2</v>
      </c>
      <c r="E142" s="561">
        <v>0.74000000000000021</v>
      </c>
      <c r="F142" s="699">
        <f t="shared" si="77"/>
        <v>0</v>
      </c>
      <c r="G142" s="712">
        <f t="shared" si="78"/>
        <v>0</v>
      </c>
      <c r="H142" s="699">
        <f t="shared" si="72"/>
        <v>0</v>
      </c>
      <c r="I142" s="712">
        <f t="shared" si="73"/>
        <v>0</v>
      </c>
      <c r="J142" s="699">
        <f t="shared" si="79"/>
        <v>0</v>
      </c>
      <c r="K142" s="681">
        <f t="shared" si="80"/>
        <v>0</v>
      </c>
      <c r="L142" s="711">
        <f>IF($L$5="Yes",HLOOKUP(B142,'Outdoor Supply'!$D$32:$P$38,7,FALSE),0)</f>
        <v>0</v>
      </c>
      <c r="M142" s="701">
        <f t="shared" si="81"/>
        <v>0</v>
      </c>
      <c r="N142" s="564">
        <f t="shared" si="82"/>
        <v>0</v>
      </c>
      <c r="O142" s="564">
        <f t="shared" si="83"/>
        <v>0</v>
      </c>
      <c r="P142" s="564">
        <f t="shared" si="84"/>
        <v>0</v>
      </c>
      <c r="Q142" s="564">
        <f t="shared" si="85"/>
        <v>0</v>
      </c>
      <c r="R142" s="661">
        <f t="shared" si="74"/>
        <v>0</v>
      </c>
      <c r="S142" s="662">
        <f t="shared" si="75"/>
        <v>0</v>
      </c>
      <c r="T142" s="699">
        <f t="shared" si="76"/>
        <v>0</v>
      </c>
      <c r="U142" s="681">
        <f t="shared" si="86"/>
        <v>0</v>
      </c>
      <c r="V142" s="701">
        <f t="shared" si="87"/>
        <v>0</v>
      </c>
      <c r="W142" s="662">
        <f t="shared" si="88"/>
        <v>0</v>
      </c>
      <c r="X142" s="662">
        <f t="shared" si="89"/>
        <v>0</v>
      </c>
      <c r="Y142" s="662">
        <f t="shared" si="90"/>
        <v>0</v>
      </c>
      <c r="Z142" s="699">
        <f t="shared" si="91"/>
        <v>0</v>
      </c>
      <c r="AA142" s="681">
        <f t="shared" si="94"/>
        <v>0</v>
      </c>
      <c r="AB142" s="701">
        <f t="shared" si="95"/>
        <v>0</v>
      </c>
      <c r="AC142" s="662">
        <f t="shared" si="92"/>
        <v>0</v>
      </c>
      <c r="AD142" s="662">
        <f t="shared" si="96"/>
        <v>0</v>
      </c>
      <c r="AE142" s="701">
        <f t="shared" si="97"/>
        <v>0</v>
      </c>
      <c r="AF142" s="662">
        <f t="shared" si="93"/>
        <v>0</v>
      </c>
      <c r="AG142" s="662">
        <f t="shared" si="98"/>
        <v>0</v>
      </c>
      <c r="AH142" s="701">
        <f t="shared" si="99"/>
        <v>0</v>
      </c>
    </row>
    <row r="143" spans="1:34" x14ac:dyDescent="0.35">
      <c r="A143" s="680">
        <v>38118</v>
      </c>
      <c r="B143" s="558" t="s">
        <v>25</v>
      </c>
      <c r="C143" s="558">
        <v>5</v>
      </c>
      <c r="D143" s="559">
        <f t="shared" si="71"/>
        <v>3</v>
      </c>
      <c r="E143" s="561">
        <v>0.38000000000000078</v>
      </c>
      <c r="F143" s="699">
        <f t="shared" si="77"/>
        <v>0</v>
      </c>
      <c r="G143" s="712">
        <f t="shared" si="78"/>
        <v>0</v>
      </c>
      <c r="H143" s="699">
        <f t="shared" si="72"/>
        <v>0</v>
      </c>
      <c r="I143" s="712">
        <f t="shared" si="73"/>
        <v>0</v>
      </c>
      <c r="J143" s="699">
        <f t="shared" si="79"/>
        <v>0</v>
      </c>
      <c r="K143" s="681">
        <f t="shared" si="80"/>
        <v>0</v>
      </c>
      <c r="L143" s="711">
        <f>IF($L$5="Yes",HLOOKUP(B143,'Outdoor Supply'!$D$32:$P$38,7,FALSE),0)</f>
        <v>0</v>
      </c>
      <c r="M143" s="701">
        <f t="shared" si="81"/>
        <v>0</v>
      </c>
      <c r="N143" s="564">
        <f t="shared" si="82"/>
        <v>0</v>
      </c>
      <c r="O143" s="564">
        <f t="shared" si="83"/>
        <v>0</v>
      </c>
      <c r="P143" s="564">
        <f t="shared" si="84"/>
        <v>0</v>
      </c>
      <c r="Q143" s="564">
        <f t="shared" si="85"/>
        <v>0</v>
      </c>
      <c r="R143" s="661">
        <f t="shared" si="74"/>
        <v>0</v>
      </c>
      <c r="S143" s="662">
        <f t="shared" si="75"/>
        <v>0</v>
      </c>
      <c r="T143" s="699">
        <f t="shared" si="76"/>
        <v>0</v>
      </c>
      <c r="U143" s="681">
        <f t="shared" si="86"/>
        <v>0</v>
      </c>
      <c r="V143" s="701">
        <f t="shared" si="87"/>
        <v>0</v>
      </c>
      <c r="W143" s="662">
        <f t="shared" si="88"/>
        <v>0</v>
      </c>
      <c r="X143" s="662">
        <f t="shared" si="89"/>
        <v>0</v>
      </c>
      <c r="Y143" s="662">
        <f t="shared" si="90"/>
        <v>0</v>
      </c>
      <c r="Z143" s="699">
        <f t="shared" si="91"/>
        <v>0</v>
      </c>
      <c r="AA143" s="681">
        <f t="shared" si="94"/>
        <v>0</v>
      </c>
      <c r="AB143" s="701">
        <f t="shared" si="95"/>
        <v>0</v>
      </c>
      <c r="AC143" s="662">
        <f t="shared" si="92"/>
        <v>0</v>
      </c>
      <c r="AD143" s="662">
        <f t="shared" si="96"/>
        <v>0</v>
      </c>
      <c r="AE143" s="701">
        <f t="shared" si="97"/>
        <v>0</v>
      </c>
      <c r="AF143" s="662">
        <f t="shared" si="93"/>
        <v>0</v>
      </c>
      <c r="AG143" s="662">
        <f t="shared" si="98"/>
        <v>0</v>
      </c>
      <c r="AH143" s="701">
        <f t="shared" si="99"/>
        <v>0</v>
      </c>
    </row>
    <row r="144" spans="1:34" x14ac:dyDescent="0.35">
      <c r="A144" s="680">
        <v>38119</v>
      </c>
      <c r="B144" s="558" t="s">
        <v>25</v>
      </c>
      <c r="C144" s="558">
        <v>5</v>
      </c>
      <c r="D144" s="559">
        <f t="shared" si="71"/>
        <v>4</v>
      </c>
      <c r="E144" s="561">
        <v>9.9999999999997868E-3</v>
      </c>
      <c r="F144" s="699">
        <f t="shared" si="77"/>
        <v>0</v>
      </c>
      <c r="G144" s="712">
        <f t="shared" si="78"/>
        <v>0</v>
      </c>
      <c r="H144" s="699">
        <f t="shared" si="72"/>
        <v>0</v>
      </c>
      <c r="I144" s="712">
        <f t="shared" si="73"/>
        <v>0</v>
      </c>
      <c r="J144" s="699">
        <f t="shared" si="79"/>
        <v>0</v>
      </c>
      <c r="K144" s="681">
        <f t="shared" si="80"/>
        <v>0</v>
      </c>
      <c r="L144" s="711">
        <f>IF($L$5="Yes",HLOOKUP(B144,'Outdoor Supply'!$D$32:$P$38,7,FALSE),0)</f>
        <v>0</v>
      </c>
      <c r="M144" s="701">
        <f t="shared" si="81"/>
        <v>0</v>
      </c>
      <c r="N144" s="564">
        <f t="shared" si="82"/>
        <v>0</v>
      </c>
      <c r="O144" s="564">
        <f t="shared" si="83"/>
        <v>0</v>
      </c>
      <c r="P144" s="564">
        <f t="shared" si="84"/>
        <v>0</v>
      </c>
      <c r="Q144" s="564">
        <f t="shared" si="85"/>
        <v>0</v>
      </c>
      <c r="R144" s="661">
        <f t="shared" si="74"/>
        <v>0</v>
      </c>
      <c r="S144" s="662">
        <f t="shared" si="75"/>
        <v>0</v>
      </c>
      <c r="T144" s="699">
        <f t="shared" si="76"/>
        <v>0</v>
      </c>
      <c r="U144" s="681">
        <f t="shared" si="86"/>
        <v>0</v>
      </c>
      <c r="V144" s="701">
        <f t="shared" si="87"/>
        <v>0</v>
      </c>
      <c r="W144" s="662">
        <f t="shared" si="88"/>
        <v>0</v>
      </c>
      <c r="X144" s="662">
        <f t="shared" si="89"/>
        <v>0</v>
      </c>
      <c r="Y144" s="662">
        <f t="shared" si="90"/>
        <v>0</v>
      </c>
      <c r="Z144" s="699">
        <f t="shared" si="91"/>
        <v>0</v>
      </c>
      <c r="AA144" s="681">
        <f t="shared" si="94"/>
        <v>0</v>
      </c>
      <c r="AB144" s="701">
        <f t="shared" si="95"/>
        <v>0</v>
      </c>
      <c r="AC144" s="662">
        <f t="shared" si="92"/>
        <v>0</v>
      </c>
      <c r="AD144" s="662">
        <f t="shared" si="96"/>
        <v>0</v>
      </c>
      <c r="AE144" s="701">
        <f t="shared" si="97"/>
        <v>0</v>
      </c>
      <c r="AF144" s="662">
        <f t="shared" si="93"/>
        <v>0</v>
      </c>
      <c r="AG144" s="662">
        <f t="shared" si="98"/>
        <v>0</v>
      </c>
      <c r="AH144" s="701">
        <f t="shared" si="99"/>
        <v>0</v>
      </c>
    </row>
    <row r="145" spans="1:34" x14ac:dyDescent="0.35">
      <c r="A145" s="680">
        <v>38120</v>
      </c>
      <c r="B145" s="558" t="s">
        <v>25</v>
      </c>
      <c r="C145" s="558">
        <v>5</v>
      </c>
      <c r="D145" s="559">
        <f t="shared" si="71"/>
        <v>5</v>
      </c>
      <c r="E145" s="561">
        <v>0.12999999999999901</v>
      </c>
      <c r="F145" s="699">
        <f t="shared" si="77"/>
        <v>0</v>
      </c>
      <c r="G145" s="712">
        <f t="shared" si="78"/>
        <v>0</v>
      </c>
      <c r="H145" s="699">
        <f t="shared" si="72"/>
        <v>0</v>
      </c>
      <c r="I145" s="712">
        <f t="shared" si="73"/>
        <v>0</v>
      </c>
      <c r="J145" s="699">
        <f t="shared" si="79"/>
        <v>0</v>
      </c>
      <c r="K145" s="681">
        <f t="shared" si="80"/>
        <v>0</v>
      </c>
      <c r="L145" s="711">
        <f>IF($L$5="Yes",HLOOKUP(B145,'Outdoor Supply'!$D$32:$P$38,7,FALSE),0)</f>
        <v>0</v>
      </c>
      <c r="M145" s="701">
        <f t="shared" si="81"/>
        <v>0</v>
      </c>
      <c r="N145" s="564">
        <f t="shared" si="82"/>
        <v>0</v>
      </c>
      <c r="O145" s="564">
        <f t="shared" si="83"/>
        <v>0</v>
      </c>
      <c r="P145" s="564">
        <f t="shared" si="84"/>
        <v>0</v>
      </c>
      <c r="Q145" s="564">
        <f t="shared" si="85"/>
        <v>0</v>
      </c>
      <c r="R145" s="661">
        <f t="shared" si="74"/>
        <v>0</v>
      </c>
      <c r="S145" s="662">
        <f t="shared" si="75"/>
        <v>0</v>
      </c>
      <c r="T145" s="699">
        <f t="shared" si="76"/>
        <v>0</v>
      </c>
      <c r="U145" s="681">
        <f t="shared" si="86"/>
        <v>0</v>
      </c>
      <c r="V145" s="701">
        <f t="shared" si="87"/>
        <v>0</v>
      </c>
      <c r="W145" s="662">
        <f t="shared" si="88"/>
        <v>0</v>
      </c>
      <c r="X145" s="662">
        <f t="shared" si="89"/>
        <v>0</v>
      </c>
      <c r="Y145" s="662">
        <f t="shared" si="90"/>
        <v>0</v>
      </c>
      <c r="Z145" s="699">
        <f t="shared" si="91"/>
        <v>0</v>
      </c>
      <c r="AA145" s="681">
        <f t="shared" si="94"/>
        <v>0</v>
      </c>
      <c r="AB145" s="701">
        <f t="shared" si="95"/>
        <v>0</v>
      </c>
      <c r="AC145" s="662">
        <f t="shared" si="92"/>
        <v>0</v>
      </c>
      <c r="AD145" s="662">
        <f t="shared" si="96"/>
        <v>0</v>
      </c>
      <c r="AE145" s="701">
        <f t="shared" si="97"/>
        <v>0</v>
      </c>
      <c r="AF145" s="662">
        <f t="shared" si="93"/>
        <v>0</v>
      </c>
      <c r="AG145" s="662">
        <f t="shared" si="98"/>
        <v>0</v>
      </c>
      <c r="AH145" s="701">
        <f t="shared" si="99"/>
        <v>0</v>
      </c>
    </row>
    <row r="146" spans="1:34" x14ac:dyDescent="0.35">
      <c r="A146" s="680">
        <v>38121</v>
      </c>
      <c r="B146" s="558" t="s">
        <v>25</v>
      </c>
      <c r="C146" s="558">
        <v>5</v>
      </c>
      <c r="D146" s="559">
        <f t="shared" si="71"/>
        <v>6</v>
      </c>
      <c r="E146" s="561">
        <v>1.1700000000000017</v>
      </c>
      <c r="F146" s="699">
        <f t="shared" si="77"/>
        <v>0</v>
      </c>
      <c r="G146" s="712">
        <f t="shared" si="78"/>
        <v>0</v>
      </c>
      <c r="H146" s="699">
        <f t="shared" si="72"/>
        <v>0</v>
      </c>
      <c r="I146" s="712">
        <f t="shared" si="73"/>
        <v>0</v>
      </c>
      <c r="J146" s="699">
        <f t="shared" si="79"/>
        <v>0</v>
      </c>
      <c r="K146" s="681">
        <f t="shared" si="80"/>
        <v>0</v>
      </c>
      <c r="L146" s="711">
        <f>IF($L$5="Yes",HLOOKUP(B146,'Outdoor Supply'!$D$32:$P$38,7,FALSE),0)</f>
        <v>0</v>
      </c>
      <c r="M146" s="701">
        <f t="shared" si="81"/>
        <v>0</v>
      </c>
      <c r="N146" s="564">
        <f t="shared" si="82"/>
        <v>0</v>
      </c>
      <c r="O146" s="564">
        <f t="shared" si="83"/>
        <v>0</v>
      </c>
      <c r="P146" s="564">
        <f t="shared" si="84"/>
        <v>0</v>
      </c>
      <c r="Q146" s="564">
        <f t="shared" si="85"/>
        <v>0</v>
      </c>
      <c r="R146" s="661">
        <f t="shared" si="74"/>
        <v>0</v>
      </c>
      <c r="S146" s="662">
        <f t="shared" si="75"/>
        <v>0</v>
      </c>
      <c r="T146" s="699">
        <f t="shared" si="76"/>
        <v>0</v>
      </c>
      <c r="U146" s="681">
        <f t="shared" si="86"/>
        <v>0</v>
      </c>
      <c r="V146" s="701">
        <f t="shared" si="87"/>
        <v>0</v>
      </c>
      <c r="W146" s="662">
        <f t="shared" si="88"/>
        <v>0</v>
      </c>
      <c r="X146" s="662">
        <f t="shared" si="89"/>
        <v>0</v>
      </c>
      <c r="Y146" s="662">
        <f t="shared" si="90"/>
        <v>0</v>
      </c>
      <c r="Z146" s="699">
        <f t="shared" si="91"/>
        <v>0</v>
      </c>
      <c r="AA146" s="681">
        <f t="shared" si="94"/>
        <v>0</v>
      </c>
      <c r="AB146" s="701">
        <f t="shared" si="95"/>
        <v>0</v>
      </c>
      <c r="AC146" s="662">
        <f t="shared" si="92"/>
        <v>0</v>
      </c>
      <c r="AD146" s="662">
        <f t="shared" si="96"/>
        <v>0</v>
      </c>
      <c r="AE146" s="701">
        <f t="shared" si="97"/>
        <v>0</v>
      </c>
      <c r="AF146" s="662">
        <f t="shared" si="93"/>
        <v>0</v>
      </c>
      <c r="AG146" s="662">
        <f t="shared" si="98"/>
        <v>0</v>
      </c>
      <c r="AH146" s="701">
        <f t="shared" si="99"/>
        <v>0</v>
      </c>
    </row>
    <row r="147" spans="1:34" x14ac:dyDescent="0.35">
      <c r="A147" s="680">
        <v>38122</v>
      </c>
      <c r="B147" s="558" t="s">
        <v>25</v>
      </c>
      <c r="C147" s="558">
        <v>5</v>
      </c>
      <c r="D147" s="559">
        <f t="shared" si="71"/>
        <v>7</v>
      </c>
      <c r="E147" s="561">
        <v>0</v>
      </c>
      <c r="F147" s="699">
        <f t="shared" si="77"/>
        <v>0</v>
      </c>
      <c r="G147" s="712">
        <f t="shared" si="78"/>
        <v>0</v>
      </c>
      <c r="H147" s="699">
        <f t="shared" si="72"/>
        <v>0</v>
      </c>
      <c r="I147" s="712">
        <f t="shared" si="73"/>
        <v>0</v>
      </c>
      <c r="J147" s="699">
        <f t="shared" si="79"/>
        <v>0</v>
      </c>
      <c r="K147" s="681">
        <f t="shared" si="80"/>
        <v>0</v>
      </c>
      <c r="L147" s="711">
        <f>IF($L$5="Yes",HLOOKUP(B147,'Outdoor Supply'!$D$32:$P$38,7,FALSE),0)</f>
        <v>0</v>
      </c>
      <c r="M147" s="701">
        <f t="shared" si="81"/>
        <v>0</v>
      </c>
      <c r="N147" s="564">
        <f t="shared" si="82"/>
        <v>0</v>
      </c>
      <c r="O147" s="564">
        <f t="shared" si="83"/>
        <v>0</v>
      </c>
      <c r="P147" s="564">
        <f t="shared" si="84"/>
        <v>0</v>
      </c>
      <c r="Q147" s="564">
        <f t="shared" si="85"/>
        <v>0</v>
      </c>
      <c r="R147" s="661">
        <f t="shared" si="74"/>
        <v>0</v>
      </c>
      <c r="S147" s="662">
        <f t="shared" si="75"/>
        <v>0</v>
      </c>
      <c r="T147" s="699">
        <f t="shared" si="76"/>
        <v>0</v>
      </c>
      <c r="U147" s="681">
        <f t="shared" si="86"/>
        <v>0</v>
      </c>
      <c r="V147" s="701">
        <f t="shared" si="87"/>
        <v>0</v>
      </c>
      <c r="W147" s="662">
        <f t="shared" si="88"/>
        <v>0</v>
      </c>
      <c r="X147" s="662">
        <f t="shared" si="89"/>
        <v>0</v>
      </c>
      <c r="Y147" s="662">
        <f t="shared" si="90"/>
        <v>0</v>
      </c>
      <c r="Z147" s="699">
        <f t="shared" si="91"/>
        <v>0</v>
      </c>
      <c r="AA147" s="681">
        <f t="shared" si="94"/>
        <v>0</v>
      </c>
      <c r="AB147" s="701">
        <f t="shared" si="95"/>
        <v>0</v>
      </c>
      <c r="AC147" s="662">
        <f t="shared" si="92"/>
        <v>0</v>
      </c>
      <c r="AD147" s="662">
        <f t="shared" si="96"/>
        <v>0</v>
      </c>
      <c r="AE147" s="701">
        <f t="shared" si="97"/>
        <v>0</v>
      </c>
      <c r="AF147" s="662">
        <f t="shared" si="93"/>
        <v>0</v>
      </c>
      <c r="AG147" s="662">
        <f t="shared" si="98"/>
        <v>0</v>
      </c>
      <c r="AH147" s="701">
        <f t="shared" si="99"/>
        <v>0</v>
      </c>
    </row>
    <row r="148" spans="1:34" x14ac:dyDescent="0.35">
      <c r="A148" s="680">
        <v>38123</v>
      </c>
      <c r="B148" s="558" t="s">
        <v>25</v>
      </c>
      <c r="C148" s="558">
        <v>5</v>
      </c>
      <c r="D148" s="559">
        <f t="shared" si="71"/>
        <v>1</v>
      </c>
      <c r="E148" s="561">
        <v>0</v>
      </c>
      <c r="F148" s="699">
        <f t="shared" si="77"/>
        <v>0</v>
      </c>
      <c r="G148" s="712">
        <f t="shared" si="78"/>
        <v>0</v>
      </c>
      <c r="H148" s="699">
        <f t="shared" si="72"/>
        <v>0</v>
      </c>
      <c r="I148" s="712">
        <f t="shared" si="73"/>
        <v>0</v>
      </c>
      <c r="J148" s="699">
        <f t="shared" si="79"/>
        <v>0</v>
      </c>
      <c r="K148" s="681">
        <f t="shared" si="80"/>
        <v>0</v>
      </c>
      <c r="L148" s="711">
        <f>IF($L$5="Yes",HLOOKUP(B148,'Outdoor Supply'!$D$32:$P$38,7,FALSE),0)</f>
        <v>0</v>
      </c>
      <c r="M148" s="701">
        <f t="shared" si="81"/>
        <v>0</v>
      </c>
      <c r="N148" s="564">
        <f t="shared" si="82"/>
        <v>0</v>
      </c>
      <c r="O148" s="564">
        <f t="shared" si="83"/>
        <v>0</v>
      </c>
      <c r="P148" s="564">
        <f t="shared" si="84"/>
        <v>0</v>
      </c>
      <c r="Q148" s="564">
        <f t="shared" si="85"/>
        <v>0</v>
      </c>
      <c r="R148" s="661">
        <f t="shared" si="74"/>
        <v>0</v>
      </c>
      <c r="S148" s="662">
        <f t="shared" si="75"/>
        <v>0</v>
      </c>
      <c r="T148" s="699">
        <f t="shared" si="76"/>
        <v>0</v>
      </c>
      <c r="U148" s="681">
        <f t="shared" si="86"/>
        <v>0</v>
      </c>
      <c r="V148" s="701">
        <f t="shared" si="87"/>
        <v>0</v>
      </c>
      <c r="W148" s="662">
        <f t="shared" si="88"/>
        <v>0</v>
      </c>
      <c r="X148" s="662">
        <f t="shared" si="89"/>
        <v>0</v>
      </c>
      <c r="Y148" s="662">
        <f t="shared" si="90"/>
        <v>0</v>
      </c>
      <c r="Z148" s="699">
        <f t="shared" si="91"/>
        <v>0</v>
      </c>
      <c r="AA148" s="681">
        <f t="shared" si="94"/>
        <v>0</v>
      </c>
      <c r="AB148" s="701">
        <f t="shared" si="95"/>
        <v>0</v>
      </c>
      <c r="AC148" s="662">
        <f t="shared" si="92"/>
        <v>0</v>
      </c>
      <c r="AD148" s="662">
        <f t="shared" si="96"/>
        <v>0</v>
      </c>
      <c r="AE148" s="701">
        <f t="shared" si="97"/>
        <v>0</v>
      </c>
      <c r="AF148" s="662">
        <f t="shared" si="93"/>
        <v>0</v>
      </c>
      <c r="AG148" s="662">
        <f t="shared" si="98"/>
        <v>0</v>
      </c>
      <c r="AH148" s="701">
        <f t="shared" si="99"/>
        <v>0</v>
      </c>
    </row>
    <row r="149" spans="1:34" x14ac:dyDescent="0.35">
      <c r="A149" s="680">
        <v>38124</v>
      </c>
      <c r="B149" s="558" t="s">
        <v>25</v>
      </c>
      <c r="C149" s="558">
        <v>5</v>
      </c>
      <c r="D149" s="559">
        <f t="shared" si="71"/>
        <v>2</v>
      </c>
      <c r="E149" s="561">
        <v>0</v>
      </c>
      <c r="F149" s="699">
        <f t="shared" si="77"/>
        <v>0</v>
      </c>
      <c r="G149" s="712">
        <f t="shared" si="78"/>
        <v>0</v>
      </c>
      <c r="H149" s="699">
        <f t="shared" si="72"/>
        <v>0</v>
      </c>
      <c r="I149" s="712">
        <f t="shared" si="73"/>
        <v>0</v>
      </c>
      <c r="J149" s="699">
        <f t="shared" si="79"/>
        <v>0</v>
      </c>
      <c r="K149" s="681">
        <f t="shared" si="80"/>
        <v>0</v>
      </c>
      <c r="L149" s="711">
        <f>IF($L$5="Yes",HLOOKUP(B149,'Outdoor Supply'!$D$32:$P$38,7,FALSE),0)</f>
        <v>0</v>
      </c>
      <c r="M149" s="701">
        <f t="shared" si="81"/>
        <v>0</v>
      </c>
      <c r="N149" s="564">
        <f t="shared" si="82"/>
        <v>0</v>
      </c>
      <c r="O149" s="564">
        <f t="shared" si="83"/>
        <v>0</v>
      </c>
      <c r="P149" s="564">
        <f t="shared" si="84"/>
        <v>0</v>
      </c>
      <c r="Q149" s="564">
        <f t="shared" si="85"/>
        <v>0</v>
      </c>
      <c r="R149" s="661">
        <f t="shared" si="74"/>
        <v>0</v>
      </c>
      <c r="S149" s="662">
        <f t="shared" si="75"/>
        <v>0</v>
      </c>
      <c r="T149" s="699">
        <f t="shared" si="76"/>
        <v>0</v>
      </c>
      <c r="U149" s="681">
        <f t="shared" si="86"/>
        <v>0</v>
      </c>
      <c r="V149" s="701">
        <f t="shared" si="87"/>
        <v>0</v>
      </c>
      <c r="W149" s="662">
        <f t="shared" si="88"/>
        <v>0</v>
      </c>
      <c r="X149" s="662">
        <f t="shared" si="89"/>
        <v>0</v>
      </c>
      <c r="Y149" s="662">
        <f t="shared" si="90"/>
        <v>0</v>
      </c>
      <c r="Z149" s="699">
        <f t="shared" si="91"/>
        <v>0</v>
      </c>
      <c r="AA149" s="681">
        <f t="shared" si="94"/>
        <v>0</v>
      </c>
      <c r="AB149" s="701">
        <f t="shared" si="95"/>
        <v>0</v>
      </c>
      <c r="AC149" s="662">
        <f t="shared" si="92"/>
        <v>0</v>
      </c>
      <c r="AD149" s="662">
        <f t="shared" si="96"/>
        <v>0</v>
      </c>
      <c r="AE149" s="701">
        <f t="shared" si="97"/>
        <v>0</v>
      </c>
      <c r="AF149" s="662">
        <f t="shared" si="93"/>
        <v>0</v>
      </c>
      <c r="AG149" s="662">
        <f t="shared" si="98"/>
        <v>0</v>
      </c>
      <c r="AH149" s="701">
        <f t="shared" si="99"/>
        <v>0</v>
      </c>
    </row>
    <row r="150" spans="1:34" x14ac:dyDescent="0.35">
      <c r="A150" s="680">
        <v>38125</v>
      </c>
      <c r="B150" s="558" t="s">
        <v>25</v>
      </c>
      <c r="C150" s="558">
        <v>5</v>
      </c>
      <c r="D150" s="559">
        <f t="shared" si="71"/>
        <v>3</v>
      </c>
      <c r="E150" s="561">
        <v>0</v>
      </c>
      <c r="F150" s="699">
        <f t="shared" si="77"/>
        <v>0</v>
      </c>
      <c r="G150" s="712">
        <f t="shared" si="78"/>
        <v>0</v>
      </c>
      <c r="H150" s="699">
        <f t="shared" si="72"/>
        <v>0</v>
      </c>
      <c r="I150" s="712">
        <f t="shared" si="73"/>
        <v>0</v>
      </c>
      <c r="J150" s="699">
        <f t="shared" si="79"/>
        <v>0</v>
      </c>
      <c r="K150" s="681">
        <f t="shared" si="80"/>
        <v>0</v>
      </c>
      <c r="L150" s="711">
        <f>IF($L$5="Yes",HLOOKUP(B150,'Outdoor Supply'!$D$32:$P$38,7,FALSE),0)</f>
        <v>0</v>
      </c>
      <c r="M150" s="701">
        <f t="shared" si="81"/>
        <v>0</v>
      </c>
      <c r="N150" s="564">
        <f t="shared" si="82"/>
        <v>0</v>
      </c>
      <c r="O150" s="564">
        <f t="shared" si="83"/>
        <v>0</v>
      </c>
      <c r="P150" s="564">
        <f t="shared" si="84"/>
        <v>0</v>
      </c>
      <c r="Q150" s="564">
        <f t="shared" si="85"/>
        <v>0</v>
      </c>
      <c r="R150" s="661">
        <f t="shared" si="74"/>
        <v>0</v>
      </c>
      <c r="S150" s="662">
        <f t="shared" si="75"/>
        <v>0</v>
      </c>
      <c r="T150" s="699">
        <f t="shared" si="76"/>
        <v>0</v>
      </c>
      <c r="U150" s="681">
        <f t="shared" si="86"/>
        <v>0</v>
      </c>
      <c r="V150" s="701">
        <f t="shared" si="87"/>
        <v>0</v>
      </c>
      <c r="W150" s="662">
        <f t="shared" si="88"/>
        <v>0</v>
      </c>
      <c r="X150" s="662">
        <f t="shared" si="89"/>
        <v>0</v>
      </c>
      <c r="Y150" s="662">
        <f t="shared" si="90"/>
        <v>0</v>
      </c>
      <c r="Z150" s="699">
        <f t="shared" si="91"/>
        <v>0</v>
      </c>
      <c r="AA150" s="681">
        <f t="shared" si="94"/>
        <v>0</v>
      </c>
      <c r="AB150" s="701">
        <f t="shared" si="95"/>
        <v>0</v>
      </c>
      <c r="AC150" s="662">
        <f t="shared" si="92"/>
        <v>0</v>
      </c>
      <c r="AD150" s="662">
        <f t="shared" si="96"/>
        <v>0</v>
      </c>
      <c r="AE150" s="701">
        <f t="shared" si="97"/>
        <v>0</v>
      </c>
      <c r="AF150" s="662">
        <f t="shared" si="93"/>
        <v>0</v>
      </c>
      <c r="AG150" s="662">
        <f t="shared" si="98"/>
        <v>0</v>
      </c>
      <c r="AH150" s="701">
        <f t="shared" si="99"/>
        <v>0</v>
      </c>
    </row>
    <row r="151" spans="1:34" x14ac:dyDescent="0.35">
      <c r="A151" s="680">
        <v>38126</v>
      </c>
      <c r="B151" s="558" t="s">
        <v>25</v>
      </c>
      <c r="C151" s="558">
        <v>5</v>
      </c>
      <c r="D151" s="559">
        <f t="shared" si="71"/>
        <v>4</v>
      </c>
      <c r="E151" s="561">
        <v>0</v>
      </c>
      <c r="F151" s="699">
        <f t="shared" si="77"/>
        <v>0</v>
      </c>
      <c r="G151" s="712">
        <f t="shared" si="78"/>
        <v>0</v>
      </c>
      <c r="H151" s="699">
        <f t="shared" si="72"/>
        <v>0</v>
      </c>
      <c r="I151" s="712">
        <f t="shared" si="73"/>
        <v>0</v>
      </c>
      <c r="J151" s="699">
        <f t="shared" si="79"/>
        <v>0</v>
      </c>
      <c r="K151" s="681">
        <f t="shared" si="80"/>
        <v>0</v>
      </c>
      <c r="L151" s="711">
        <f>IF($L$5="Yes",HLOOKUP(B151,'Outdoor Supply'!$D$32:$P$38,7,FALSE),0)</f>
        <v>0</v>
      </c>
      <c r="M151" s="701">
        <f t="shared" si="81"/>
        <v>0</v>
      </c>
      <c r="N151" s="564">
        <f t="shared" si="82"/>
        <v>0</v>
      </c>
      <c r="O151" s="564">
        <f t="shared" si="83"/>
        <v>0</v>
      </c>
      <c r="P151" s="564">
        <f t="shared" si="84"/>
        <v>0</v>
      </c>
      <c r="Q151" s="564">
        <f t="shared" si="85"/>
        <v>0</v>
      </c>
      <c r="R151" s="661">
        <f t="shared" si="74"/>
        <v>0</v>
      </c>
      <c r="S151" s="662">
        <f t="shared" si="75"/>
        <v>0</v>
      </c>
      <c r="T151" s="699">
        <f t="shared" si="76"/>
        <v>0</v>
      </c>
      <c r="U151" s="681">
        <f t="shared" si="86"/>
        <v>0</v>
      </c>
      <c r="V151" s="701">
        <f t="shared" si="87"/>
        <v>0</v>
      </c>
      <c r="W151" s="662">
        <f t="shared" si="88"/>
        <v>0</v>
      </c>
      <c r="X151" s="662">
        <f t="shared" si="89"/>
        <v>0</v>
      </c>
      <c r="Y151" s="662">
        <f t="shared" si="90"/>
        <v>0</v>
      </c>
      <c r="Z151" s="699">
        <f t="shared" si="91"/>
        <v>0</v>
      </c>
      <c r="AA151" s="681">
        <f t="shared" si="94"/>
        <v>0</v>
      </c>
      <c r="AB151" s="701">
        <f t="shared" si="95"/>
        <v>0</v>
      </c>
      <c r="AC151" s="662">
        <f t="shared" si="92"/>
        <v>0</v>
      </c>
      <c r="AD151" s="662">
        <f t="shared" si="96"/>
        <v>0</v>
      </c>
      <c r="AE151" s="701">
        <f t="shared" si="97"/>
        <v>0</v>
      </c>
      <c r="AF151" s="662">
        <f t="shared" si="93"/>
        <v>0</v>
      </c>
      <c r="AG151" s="662">
        <f t="shared" si="98"/>
        <v>0</v>
      </c>
      <c r="AH151" s="701">
        <f t="shared" si="99"/>
        <v>0</v>
      </c>
    </row>
    <row r="152" spans="1:34" x14ac:dyDescent="0.35">
      <c r="A152" s="680">
        <v>38127</v>
      </c>
      <c r="B152" s="558" t="s">
        <v>25</v>
      </c>
      <c r="C152" s="558">
        <v>5</v>
      </c>
      <c r="D152" s="559">
        <f t="shared" si="71"/>
        <v>5</v>
      </c>
      <c r="E152" s="561">
        <v>0</v>
      </c>
      <c r="F152" s="699">
        <f t="shared" si="77"/>
        <v>0</v>
      </c>
      <c r="G152" s="712">
        <f t="shared" si="78"/>
        <v>0</v>
      </c>
      <c r="H152" s="699">
        <f t="shared" si="72"/>
        <v>0</v>
      </c>
      <c r="I152" s="712">
        <f t="shared" si="73"/>
        <v>0</v>
      </c>
      <c r="J152" s="699">
        <f t="shared" si="79"/>
        <v>0</v>
      </c>
      <c r="K152" s="681">
        <f t="shared" si="80"/>
        <v>0</v>
      </c>
      <c r="L152" s="711">
        <f>IF($L$5="Yes",HLOOKUP(B152,'Outdoor Supply'!$D$32:$P$38,7,FALSE),0)</f>
        <v>0</v>
      </c>
      <c r="M152" s="701">
        <f t="shared" si="81"/>
        <v>0</v>
      </c>
      <c r="N152" s="564">
        <f t="shared" si="82"/>
        <v>0</v>
      </c>
      <c r="O152" s="564">
        <f t="shared" si="83"/>
        <v>0</v>
      </c>
      <c r="P152" s="564">
        <f t="shared" si="84"/>
        <v>0</v>
      </c>
      <c r="Q152" s="564">
        <f t="shared" si="85"/>
        <v>0</v>
      </c>
      <c r="R152" s="661">
        <f t="shared" si="74"/>
        <v>0</v>
      </c>
      <c r="S152" s="662">
        <f t="shared" si="75"/>
        <v>0</v>
      </c>
      <c r="T152" s="699">
        <f t="shared" si="76"/>
        <v>0</v>
      </c>
      <c r="U152" s="681">
        <f t="shared" si="86"/>
        <v>0</v>
      </c>
      <c r="V152" s="701">
        <f t="shared" si="87"/>
        <v>0</v>
      </c>
      <c r="W152" s="662">
        <f t="shared" si="88"/>
        <v>0</v>
      </c>
      <c r="X152" s="662">
        <f t="shared" si="89"/>
        <v>0</v>
      </c>
      <c r="Y152" s="662">
        <f t="shared" si="90"/>
        <v>0</v>
      </c>
      <c r="Z152" s="699">
        <f t="shared" si="91"/>
        <v>0</v>
      </c>
      <c r="AA152" s="681">
        <f t="shared" si="94"/>
        <v>0</v>
      </c>
      <c r="AB152" s="701">
        <f t="shared" si="95"/>
        <v>0</v>
      </c>
      <c r="AC152" s="662">
        <f t="shared" si="92"/>
        <v>0</v>
      </c>
      <c r="AD152" s="662">
        <f t="shared" si="96"/>
        <v>0</v>
      </c>
      <c r="AE152" s="701">
        <f t="shared" si="97"/>
        <v>0</v>
      </c>
      <c r="AF152" s="662">
        <f t="shared" si="93"/>
        <v>0</v>
      </c>
      <c r="AG152" s="662">
        <f t="shared" si="98"/>
        <v>0</v>
      </c>
      <c r="AH152" s="701">
        <f t="shared" si="99"/>
        <v>0</v>
      </c>
    </row>
    <row r="153" spans="1:34" x14ac:dyDescent="0.35">
      <c r="A153" s="680">
        <v>38128</v>
      </c>
      <c r="B153" s="558" t="s">
        <v>25</v>
      </c>
      <c r="C153" s="558">
        <v>5</v>
      </c>
      <c r="D153" s="559">
        <f t="shared" si="71"/>
        <v>6</v>
      </c>
      <c r="E153" s="561">
        <v>0</v>
      </c>
      <c r="F153" s="699">
        <f t="shared" si="77"/>
        <v>0</v>
      </c>
      <c r="G153" s="712">
        <f t="shared" si="78"/>
        <v>0</v>
      </c>
      <c r="H153" s="699">
        <f t="shared" si="72"/>
        <v>0</v>
      </c>
      <c r="I153" s="712">
        <f t="shared" si="73"/>
        <v>0</v>
      </c>
      <c r="J153" s="699">
        <f t="shared" si="79"/>
        <v>0</v>
      </c>
      <c r="K153" s="681">
        <f t="shared" si="80"/>
        <v>0</v>
      </c>
      <c r="L153" s="711">
        <f>IF($L$5="Yes",HLOOKUP(B153,'Outdoor Supply'!$D$32:$P$38,7,FALSE),0)</f>
        <v>0</v>
      </c>
      <c r="M153" s="701">
        <f t="shared" si="81"/>
        <v>0</v>
      </c>
      <c r="N153" s="564">
        <f t="shared" si="82"/>
        <v>0</v>
      </c>
      <c r="O153" s="564">
        <f t="shared" si="83"/>
        <v>0</v>
      </c>
      <c r="P153" s="564">
        <f t="shared" si="84"/>
        <v>0</v>
      </c>
      <c r="Q153" s="564">
        <f t="shared" si="85"/>
        <v>0</v>
      </c>
      <c r="R153" s="661">
        <f t="shared" si="74"/>
        <v>0</v>
      </c>
      <c r="S153" s="662">
        <f t="shared" si="75"/>
        <v>0</v>
      </c>
      <c r="T153" s="699">
        <f t="shared" si="76"/>
        <v>0</v>
      </c>
      <c r="U153" s="681">
        <f t="shared" si="86"/>
        <v>0</v>
      </c>
      <c r="V153" s="701">
        <f t="shared" si="87"/>
        <v>0</v>
      </c>
      <c r="W153" s="662">
        <f t="shared" si="88"/>
        <v>0</v>
      </c>
      <c r="X153" s="662">
        <f t="shared" si="89"/>
        <v>0</v>
      </c>
      <c r="Y153" s="662">
        <f t="shared" si="90"/>
        <v>0</v>
      </c>
      <c r="Z153" s="699">
        <f t="shared" si="91"/>
        <v>0</v>
      </c>
      <c r="AA153" s="681">
        <f t="shared" si="94"/>
        <v>0</v>
      </c>
      <c r="AB153" s="701">
        <f t="shared" si="95"/>
        <v>0</v>
      </c>
      <c r="AC153" s="662">
        <f t="shared" si="92"/>
        <v>0</v>
      </c>
      <c r="AD153" s="662">
        <f t="shared" si="96"/>
        <v>0</v>
      </c>
      <c r="AE153" s="701">
        <f t="shared" si="97"/>
        <v>0</v>
      </c>
      <c r="AF153" s="662">
        <f t="shared" si="93"/>
        <v>0</v>
      </c>
      <c r="AG153" s="662">
        <f t="shared" si="98"/>
        <v>0</v>
      </c>
      <c r="AH153" s="701">
        <f t="shared" si="99"/>
        <v>0</v>
      </c>
    </row>
    <row r="154" spans="1:34" x14ac:dyDescent="0.35">
      <c r="A154" s="680">
        <v>38129</v>
      </c>
      <c r="B154" s="558" t="s">
        <v>25</v>
      </c>
      <c r="C154" s="558">
        <v>5</v>
      </c>
      <c r="D154" s="559">
        <f t="shared" si="71"/>
        <v>7</v>
      </c>
      <c r="E154" s="561">
        <v>0</v>
      </c>
      <c r="F154" s="699">
        <f t="shared" si="77"/>
        <v>0</v>
      </c>
      <c r="G154" s="712">
        <f t="shared" si="78"/>
        <v>0</v>
      </c>
      <c r="H154" s="699">
        <f t="shared" si="72"/>
        <v>0</v>
      </c>
      <c r="I154" s="712">
        <f t="shared" si="73"/>
        <v>0</v>
      </c>
      <c r="J154" s="699">
        <f t="shared" si="79"/>
        <v>0</v>
      </c>
      <c r="K154" s="681">
        <f t="shared" si="80"/>
        <v>0</v>
      </c>
      <c r="L154" s="711">
        <f>IF($L$5="Yes",HLOOKUP(B154,'Outdoor Supply'!$D$32:$P$38,7,FALSE),0)</f>
        <v>0</v>
      </c>
      <c r="M154" s="701">
        <f t="shared" si="81"/>
        <v>0</v>
      </c>
      <c r="N154" s="564">
        <f t="shared" si="82"/>
        <v>0</v>
      </c>
      <c r="O154" s="564">
        <f t="shared" si="83"/>
        <v>0</v>
      </c>
      <c r="P154" s="564">
        <f t="shared" si="84"/>
        <v>0</v>
      </c>
      <c r="Q154" s="564">
        <f t="shared" si="85"/>
        <v>0</v>
      </c>
      <c r="R154" s="661">
        <f t="shared" si="74"/>
        <v>0</v>
      </c>
      <c r="S154" s="662">
        <f t="shared" si="75"/>
        <v>0</v>
      </c>
      <c r="T154" s="699">
        <f t="shared" si="76"/>
        <v>0</v>
      </c>
      <c r="U154" s="681">
        <f t="shared" si="86"/>
        <v>0</v>
      </c>
      <c r="V154" s="701">
        <f t="shared" si="87"/>
        <v>0</v>
      </c>
      <c r="W154" s="662">
        <f t="shared" si="88"/>
        <v>0</v>
      </c>
      <c r="X154" s="662">
        <f t="shared" si="89"/>
        <v>0</v>
      </c>
      <c r="Y154" s="662">
        <f t="shared" si="90"/>
        <v>0</v>
      </c>
      <c r="Z154" s="699">
        <f t="shared" si="91"/>
        <v>0</v>
      </c>
      <c r="AA154" s="681">
        <f t="shared" si="94"/>
        <v>0</v>
      </c>
      <c r="AB154" s="701">
        <f t="shared" si="95"/>
        <v>0</v>
      </c>
      <c r="AC154" s="662">
        <f t="shared" si="92"/>
        <v>0</v>
      </c>
      <c r="AD154" s="662">
        <f t="shared" si="96"/>
        <v>0</v>
      </c>
      <c r="AE154" s="701">
        <f t="shared" si="97"/>
        <v>0</v>
      </c>
      <c r="AF154" s="662">
        <f t="shared" si="93"/>
        <v>0</v>
      </c>
      <c r="AG154" s="662">
        <f t="shared" si="98"/>
        <v>0</v>
      </c>
      <c r="AH154" s="701">
        <f t="shared" si="99"/>
        <v>0</v>
      </c>
    </row>
    <row r="155" spans="1:34" x14ac:dyDescent="0.35">
      <c r="A155" s="680">
        <v>38130</v>
      </c>
      <c r="B155" s="558" t="s">
        <v>25</v>
      </c>
      <c r="C155" s="558">
        <v>5</v>
      </c>
      <c r="D155" s="559">
        <f t="shared" si="71"/>
        <v>1</v>
      </c>
      <c r="E155" s="561">
        <v>0</v>
      </c>
      <c r="F155" s="699">
        <f t="shared" si="77"/>
        <v>0</v>
      </c>
      <c r="G155" s="712">
        <f t="shared" si="78"/>
        <v>0</v>
      </c>
      <c r="H155" s="699">
        <f t="shared" si="72"/>
        <v>0</v>
      </c>
      <c r="I155" s="712">
        <f t="shared" si="73"/>
        <v>0</v>
      </c>
      <c r="J155" s="699">
        <f t="shared" si="79"/>
        <v>0</v>
      </c>
      <c r="K155" s="681">
        <f t="shared" si="80"/>
        <v>0</v>
      </c>
      <c r="L155" s="711">
        <f>IF($L$5="Yes",HLOOKUP(B155,'Outdoor Supply'!$D$32:$P$38,7,FALSE),0)</f>
        <v>0</v>
      </c>
      <c r="M155" s="701">
        <f t="shared" si="81"/>
        <v>0</v>
      </c>
      <c r="N155" s="564">
        <f t="shared" si="82"/>
        <v>0</v>
      </c>
      <c r="O155" s="564">
        <f t="shared" si="83"/>
        <v>0</v>
      </c>
      <c r="P155" s="564">
        <f t="shared" si="84"/>
        <v>0</v>
      </c>
      <c r="Q155" s="564">
        <f t="shared" si="85"/>
        <v>0</v>
      </c>
      <c r="R155" s="661">
        <f t="shared" si="74"/>
        <v>0</v>
      </c>
      <c r="S155" s="662">
        <f t="shared" si="75"/>
        <v>0</v>
      </c>
      <c r="T155" s="699">
        <f t="shared" si="76"/>
        <v>0</v>
      </c>
      <c r="U155" s="681">
        <f t="shared" si="86"/>
        <v>0</v>
      </c>
      <c r="V155" s="701">
        <f t="shared" si="87"/>
        <v>0</v>
      </c>
      <c r="W155" s="662">
        <f t="shared" si="88"/>
        <v>0</v>
      </c>
      <c r="X155" s="662">
        <f t="shared" si="89"/>
        <v>0</v>
      </c>
      <c r="Y155" s="662">
        <f t="shared" si="90"/>
        <v>0</v>
      </c>
      <c r="Z155" s="699">
        <f t="shared" si="91"/>
        <v>0</v>
      </c>
      <c r="AA155" s="681">
        <f t="shared" si="94"/>
        <v>0</v>
      </c>
      <c r="AB155" s="701">
        <f t="shared" si="95"/>
        <v>0</v>
      </c>
      <c r="AC155" s="662">
        <f t="shared" si="92"/>
        <v>0</v>
      </c>
      <c r="AD155" s="662">
        <f t="shared" si="96"/>
        <v>0</v>
      </c>
      <c r="AE155" s="701">
        <f t="shared" si="97"/>
        <v>0</v>
      </c>
      <c r="AF155" s="662">
        <f t="shared" si="93"/>
        <v>0</v>
      </c>
      <c r="AG155" s="662">
        <f t="shared" si="98"/>
        <v>0</v>
      </c>
      <c r="AH155" s="701">
        <f t="shared" si="99"/>
        <v>0</v>
      </c>
    </row>
    <row r="156" spans="1:34" x14ac:dyDescent="0.35">
      <c r="A156" s="680">
        <v>38131</v>
      </c>
      <c r="B156" s="558" t="s">
        <v>25</v>
      </c>
      <c r="C156" s="558">
        <v>5</v>
      </c>
      <c r="D156" s="559">
        <f t="shared" si="71"/>
        <v>2</v>
      </c>
      <c r="E156" s="561">
        <v>0</v>
      </c>
      <c r="F156" s="699">
        <f t="shared" si="77"/>
        <v>0</v>
      </c>
      <c r="G156" s="712">
        <f t="shared" si="78"/>
        <v>0</v>
      </c>
      <c r="H156" s="699">
        <f t="shared" si="72"/>
        <v>0</v>
      </c>
      <c r="I156" s="712">
        <f t="shared" si="73"/>
        <v>0</v>
      </c>
      <c r="J156" s="699">
        <f t="shared" si="79"/>
        <v>0</v>
      </c>
      <c r="K156" s="681">
        <f t="shared" si="80"/>
        <v>0</v>
      </c>
      <c r="L156" s="711">
        <f>IF($L$5="Yes",HLOOKUP(B156,'Outdoor Supply'!$D$32:$P$38,7,FALSE),0)</f>
        <v>0</v>
      </c>
      <c r="M156" s="701">
        <f t="shared" si="81"/>
        <v>0</v>
      </c>
      <c r="N156" s="564">
        <f t="shared" si="82"/>
        <v>0</v>
      </c>
      <c r="O156" s="564">
        <f t="shared" si="83"/>
        <v>0</v>
      </c>
      <c r="P156" s="564">
        <f t="shared" si="84"/>
        <v>0</v>
      </c>
      <c r="Q156" s="564">
        <f t="shared" si="85"/>
        <v>0</v>
      </c>
      <c r="R156" s="661">
        <f t="shared" si="74"/>
        <v>0</v>
      </c>
      <c r="S156" s="662">
        <f t="shared" si="75"/>
        <v>0</v>
      </c>
      <c r="T156" s="699">
        <f t="shared" si="76"/>
        <v>0</v>
      </c>
      <c r="U156" s="681">
        <f t="shared" si="86"/>
        <v>0</v>
      </c>
      <c r="V156" s="701">
        <f t="shared" si="87"/>
        <v>0</v>
      </c>
      <c r="W156" s="662">
        <f t="shared" si="88"/>
        <v>0</v>
      </c>
      <c r="X156" s="662">
        <f t="shared" si="89"/>
        <v>0</v>
      </c>
      <c r="Y156" s="662">
        <f t="shared" si="90"/>
        <v>0</v>
      </c>
      <c r="Z156" s="699">
        <f t="shared" si="91"/>
        <v>0</v>
      </c>
      <c r="AA156" s="681">
        <f t="shared" si="94"/>
        <v>0</v>
      </c>
      <c r="AB156" s="701">
        <f t="shared" si="95"/>
        <v>0</v>
      </c>
      <c r="AC156" s="662">
        <f t="shared" si="92"/>
        <v>0</v>
      </c>
      <c r="AD156" s="662">
        <f t="shared" si="96"/>
        <v>0</v>
      </c>
      <c r="AE156" s="701">
        <f t="shared" si="97"/>
        <v>0</v>
      </c>
      <c r="AF156" s="662">
        <f t="shared" si="93"/>
        <v>0</v>
      </c>
      <c r="AG156" s="662">
        <f t="shared" si="98"/>
        <v>0</v>
      </c>
      <c r="AH156" s="701">
        <f t="shared" si="99"/>
        <v>0</v>
      </c>
    </row>
    <row r="157" spans="1:34" x14ac:dyDescent="0.35">
      <c r="A157" s="680">
        <v>38132</v>
      </c>
      <c r="B157" s="558" t="s">
        <v>25</v>
      </c>
      <c r="C157" s="558">
        <v>5</v>
      </c>
      <c r="D157" s="559">
        <f t="shared" si="71"/>
        <v>3</v>
      </c>
      <c r="E157" s="561">
        <v>0</v>
      </c>
      <c r="F157" s="699">
        <f t="shared" si="77"/>
        <v>0</v>
      </c>
      <c r="G157" s="712">
        <f t="shared" si="78"/>
        <v>0</v>
      </c>
      <c r="H157" s="699">
        <f t="shared" si="72"/>
        <v>0</v>
      </c>
      <c r="I157" s="712">
        <f t="shared" si="73"/>
        <v>0</v>
      </c>
      <c r="J157" s="699">
        <f t="shared" si="79"/>
        <v>0</v>
      </c>
      <c r="K157" s="681">
        <f t="shared" si="80"/>
        <v>0</v>
      </c>
      <c r="L157" s="711">
        <f>IF($L$5="Yes",HLOOKUP(B157,'Outdoor Supply'!$D$32:$P$38,7,FALSE),0)</f>
        <v>0</v>
      </c>
      <c r="M157" s="701">
        <f t="shared" si="81"/>
        <v>0</v>
      </c>
      <c r="N157" s="564">
        <f t="shared" si="82"/>
        <v>0</v>
      </c>
      <c r="O157" s="564">
        <f t="shared" si="83"/>
        <v>0</v>
      </c>
      <c r="P157" s="564">
        <f t="shared" si="84"/>
        <v>0</v>
      </c>
      <c r="Q157" s="564">
        <f t="shared" si="85"/>
        <v>0</v>
      </c>
      <c r="R157" s="661">
        <f t="shared" si="74"/>
        <v>0</v>
      </c>
      <c r="S157" s="662">
        <f t="shared" si="75"/>
        <v>0</v>
      </c>
      <c r="T157" s="699">
        <f t="shared" si="76"/>
        <v>0</v>
      </c>
      <c r="U157" s="681">
        <f t="shared" si="86"/>
        <v>0</v>
      </c>
      <c r="V157" s="701">
        <f t="shared" si="87"/>
        <v>0</v>
      </c>
      <c r="W157" s="662">
        <f t="shared" si="88"/>
        <v>0</v>
      </c>
      <c r="X157" s="662">
        <f t="shared" si="89"/>
        <v>0</v>
      </c>
      <c r="Y157" s="662">
        <f t="shared" si="90"/>
        <v>0</v>
      </c>
      <c r="Z157" s="699">
        <f t="shared" si="91"/>
        <v>0</v>
      </c>
      <c r="AA157" s="681">
        <f t="shared" si="94"/>
        <v>0</v>
      </c>
      <c r="AB157" s="701">
        <f t="shared" si="95"/>
        <v>0</v>
      </c>
      <c r="AC157" s="662">
        <f t="shared" si="92"/>
        <v>0</v>
      </c>
      <c r="AD157" s="662">
        <f t="shared" si="96"/>
        <v>0</v>
      </c>
      <c r="AE157" s="701">
        <f t="shared" si="97"/>
        <v>0</v>
      </c>
      <c r="AF157" s="662">
        <f t="shared" si="93"/>
        <v>0</v>
      </c>
      <c r="AG157" s="662">
        <f t="shared" si="98"/>
        <v>0</v>
      </c>
      <c r="AH157" s="701">
        <f t="shared" si="99"/>
        <v>0</v>
      </c>
    </row>
    <row r="158" spans="1:34" x14ac:dyDescent="0.35">
      <c r="A158" s="680">
        <v>38133</v>
      </c>
      <c r="B158" s="558" t="s">
        <v>25</v>
      </c>
      <c r="C158" s="558">
        <v>5</v>
      </c>
      <c r="D158" s="559">
        <f t="shared" si="71"/>
        <v>4</v>
      </c>
      <c r="E158" s="561">
        <v>0</v>
      </c>
      <c r="F158" s="699">
        <f t="shared" si="77"/>
        <v>0</v>
      </c>
      <c r="G158" s="712">
        <f t="shared" si="78"/>
        <v>0</v>
      </c>
      <c r="H158" s="699">
        <f t="shared" si="72"/>
        <v>0</v>
      </c>
      <c r="I158" s="712">
        <f t="shared" si="73"/>
        <v>0</v>
      </c>
      <c r="J158" s="699">
        <f t="shared" si="79"/>
        <v>0</v>
      </c>
      <c r="K158" s="681">
        <f t="shared" si="80"/>
        <v>0</v>
      </c>
      <c r="L158" s="711">
        <f>IF($L$5="Yes",HLOOKUP(B158,'Outdoor Supply'!$D$32:$P$38,7,FALSE),0)</f>
        <v>0</v>
      </c>
      <c r="M158" s="701">
        <f t="shared" si="81"/>
        <v>0</v>
      </c>
      <c r="N158" s="564">
        <f t="shared" si="82"/>
        <v>0</v>
      </c>
      <c r="O158" s="564">
        <f t="shared" si="83"/>
        <v>0</v>
      </c>
      <c r="P158" s="564">
        <f t="shared" si="84"/>
        <v>0</v>
      </c>
      <c r="Q158" s="564">
        <f t="shared" si="85"/>
        <v>0</v>
      </c>
      <c r="R158" s="661">
        <f t="shared" si="74"/>
        <v>0</v>
      </c>
      <c r="S158" s="662">
        <f t="shared" si="75"/>
        <v>0</v>
      </c>
      <c r="T158" s="699">
        <f t="shared" si="76"/>
        <v>0</v>
      </c>
      <c r="U158" s="681">
        <f t="shared" si="86"/>
        <v>0</v>
      </c>
      <c r="V158" s="701">
        <f t="shared" si="87"/>
        <v>0</v>
      </c>
      <c r="W158" s="662">
        <f t="shared" si="88"/>
        <v>0</v>
      </c>
      <c r="X158" s="662">
        <f t="shared" si="89"/>
        <v>0</v>
      </c>
      <c r="Y158" s="662">
        <f t="shared" si="90"/>
        <v>0</v>
      </c>
      <c r="Z158" s="699">
        <f t="shared" si="91"/>
        <v>0</v>
      </c>
      <c r="AA158" s="681">
        <f t="shared" si="94"/>
        <v>0</v>
      </c>
      <c r="AB158" s="701">
        <f t="shared" si="95"/>
        <v>0</v>
      </c>
      <c r="AC158" s="662">
        <f t="shared" si="92"/>
        <v>0</v>
      </c>
      <c r="AD158" s="662">
        <f t="shared" si="96"/>
        <v>0</v>
      </c>
      <c r="AE158" s="701">
        <f t="shared" si="97"/>
        <v>0</v>
      </c>
      <c r="AF158" s="662">
        <f t="shared" si="93"/>
        <v>0</v>
      </c>
      <c r="AG158" s="662">
        <f t="shared" si="98"/>
        <v>0</v>
      </c>
      <c r="AH158" s="701">
        <f t="shared" si="99"/>
        <v>0</v>
      </c>
    </row>
    <row r="159" spans="1:34" x14ac:dyDescent="0.35">
      <c r="A159" s="680">
        <v>38134</v>
      </c>
      <c r="B159" s="558" t="s">
        <v>25</v>
      </c>
      <c r="C159" s="558">
        <v>5</v>
      </c>
      <c r="D159" s="559">
        <f t="shared" si="71"/>
        <v>5</v>
      </c>
      <c r="E159" s="561">
        <v>0</v>
      </c>
      <c r="F159" s="699">
        <f t="shared" si="77"/>
        <v>0</v>
      </c>
      <c r="G159" s="712">
        <f t="shared" si="78"/>
        <v>0</v>
      </c>
      <c r="H159" s="699">
        <f t="shared" si="72"/>
        <v>0</v>
      </c>
      <c r="I159" s="712">
        <f t="shared" si="73"/>
        <v>0</v>
      </c>
      <c r="J159" s="699">
        <f t="shared" si="79"/>
        <v>0</v>
      </c>
      <c r="K159" s="681">
        <f t="shared" si="80"/>
        <v>0</v>
      </c>
      <c r="L159" s="711">
        <f>IF($L$5="Yes",HLOOKUP(B159,'Outdoor Supply'!$D$32:$P$38,7,FALSE),0)</f>
        <v>0</v>
      </c>
      <c r="M159" s="701">
        <f t="shared" si="81"/>
        <v>0</v>
      </c>
      <c r="N159" s="564">
        <f t="shared" si="82"/>
        <v>0</v>
      </c>
      <c r="O159" s="564">
        <f t="shared" si="83"/>
        <v>0</v>
      </c>
      <c r="P159" s="564">
        <f t="shared" si="84"/>
        <v>0</v>
      </c>
      <c r="Q159" s="564">
        <f t="shared" si="85"/>
        <v>0</v>
      </c>
      <c r="R159" s="661">
        <f t="shared" si="74"/>
        <v>0</v>
      </c>
      <c r="S159" s="662">
        <f t="shared" si="75"/>
        <v>0</v>
      </c>
      <c r="T159" s="699">
        <f t="shared" si="76"/>
        <v>0</v>
      </c>
      <c r="U159" s="681">
        <f t="shared" si="86"/>
        <v>0</v>
      </c>
      <c r="V159" s="701">
        <f t="shared" si="87"/>
        <v>0</v>
      </c>
      <c r="W159" s="662">
        <f t="shared" si="88"/>
        <v>0</v>
      </c>
      <c r="X159" s="662">
        <f t="shared" si="89"/>
        <v>0</v>
      </c>
      <c r="Y159" s="662">
        <f t="shared" si="90"/>
        <v>0</v>
      </c>
      <c r="Z159" s="699">
        <f t="shared" si="91"/>
        <v>0</v>
      </c>
      <c r="AA159" s="681">
        <f t="shared" si="94"/>
        <v>0</v>
      </c>
      <c r="AB159" s="701">
        <f t="shared" si="95"/>
        <v>0</v>
      </c>
      <c r="AC159" s="662">
        <f t="shared" si="92"/>
        <v>0</v>
      </c>
      <c r="AD159" s="662">
        <f t="shared" si="96"/>
        <v>0</v>
      </c>
      <c r="AE159" s="701">
        <f t="shared" si="97"/>
        <v>0</v>
      </c>
      <c r="AF159" s="662">
        <f t="shared" si="93"/>
        <v>0</v>
      </c>
      <c r="AG159" s="662">
        <f t="shared" si="98"/>
        <v>0</v>
      </c>
      <c r="AH159" s="701">
        <f t="shared" si="99"/>
        <v>0</v>
      </c>
    </row>
    <row r="160" spans="1:34" x14ac:dyDescent="0.35">
      <c r="A160" s="680">
        <v>38135</v>
      </c>
      <c r="B160" s="558" t="s">
        <v>25</v>
      </c>
      <c r="C160" s="558">
        <v>5</v>
      </c>
      <c r="D160" s="559">
        <f t="shared" si="71"/>
        <v>6</v>
      </c>
      <c r="E160" s="561">
        <v>0.15000000000000213</v>
      </c>
      <c r="F160" s="699">
        <f t="shared" si="77"/>
        <v>0</v>
      </c>
      <c r="G160" s="712">
        <f t="shared" si="78"/>
        <v>0</v>
      </c>
      <c r="H160" s="699">
        <f t="shared" si="72"/>
        <v>0</v>
      </c>
      <c r="I160" s="712">
        <f t="shared" si="73"/>
        <v>0</v>
      </c>
      <c r="J160" s="699">
        <f t="shared" si="79"/>
        <v>0</v>
      </c>
      <c r="K160" s="681">
        <f t="shared" si="80"/>
        <v>0</v>
      </c>
      <c r="L160" s="711">
        <f>IF($L$5="Yes",HLOOKUP(B160,'Outdoor Supply'!$D$32:$P$38,7,FALSE),0)</f>
        <v>0</v>
      </c>
      <c r="M160" s="701">
        <f t="shared" si="81"/>
        <v>0</v>
      </c>
      <c r="N160" s="564">
        <f t="shared" si="82"/>
        <v>0</v>
      </c>
      <c r="O160" s="564">
        <f t="shared" si="83"/>
        <v>0</v>
      </c>
      <c r="P160" s="564">
        <f t="shared" si="84"/>
        <v>0</v>
      </c>
      <c r="Q160" s="564">
        <f t="shared" si="85"/>
        <v>0</v>
      </c>
      <c r="R160" s="661">
        <f t="shared" si="74"/>
        <v>0</v>
      </c>
      <c r="S160" s="662">
        <f t="shared" si="75"/>
        <v>0</v>
      </c>
      <c r="T160" s="699">
        <f t="shared" si="76"/>
        <v>0</v>
      </c>
      <c r="U160" s="681">
        <f t="shared" si="86"/>
        <v>0</v>
      </c>
      <c r="V160" s="701">
        <f t="shared" si="87"/>
        <v>0</v>
      </c>
      <c r="W160" s="662">
        <f t="shared" si="88"/>
        <v>0</v>
      </c>
      <c r="X160" s="662">
        <f t="shared" si="89"/>
        <v>0</v>
      </c>
      <c r="Y160" s="662">
        <f t="shared" si="90"/>
        <v>0</v>
      </c>
      <c r="Z160" s="699">
        <f t="shared" si="91"/>
        <v>0</v>
      </c>
      <c r="AA160" s="681">
        <f t="shared" si="94"/>
        <v>0</v>
      </c>
      <c r="AB160" s="701">
        <f t="shared" si="95"/>
        <v>0</v>
      </c>
      <c r="AC160" s="662">
        <f t="shared" si="92"/>
        <v>0</v>
      </c>
      <c r="AD160" s="662">
        <f t="shared" si="96"/>
        <v>0</v>
      </c>
      <c r="AE160" s="701">
        <f t="shared" si="97"/>
        <v>0</v>
      </c>
      <c r="AF160" s="662">
        <f t="shared" si="93"/>
        <v>0</v>
      </c>
      <c r="AG160" s="662">
        <f t="shared" si="98"/>
        <v>0</v>
      </c>
      <c r="AH160" s="701">
        <f t="shared" si="99"/>
        <v>0</v>
      </c>
    </row>
    <row r="161" spans="1:34" x14ac:dyDescent="0.35">
      <c r="A161" s="680">
        <v>38136</v>
      </c>
      <c r="B161" s="558" t="s">
        <v>25</v>
      </c>
      <c r="C161" s="558">
        <v>5</v>
      </c>
      <c r="D161" s="559">
        <f t="shared" si="71"/>
        <v>7</v>
      </c>
      <c r="E161" s="561">
        <v>0</v>
      </c>
      <c r="F161" s="699">
        <f t="shared" si="77"/>
        <v>0</v>
      </c>
      <c r="G161" s="712">
        <f t="shared" si="78"/>
        <v>0</v>
      </c>
      <c r="H161" s="699">
        <f t="shared" si="72"/>
        <v>0</v>
      </c>
      <c r="I161" s="712">
        <f t="shared" si="73"/>
        <v>0</v>
      </c>
      <c r="J161" s="699">
        <f t="shared" si="79"/>
        <v>0</v>
      </c>
      <c r="K161" s="681">
        <f t="shared" si="80"/>
        <v>0</v>
      </c>
      <c r="L161" s="711">
        <f>IF($L$5="Yes",HLOOKUP(B161,'Outdoor Supply'!$D$32:$P$38,7,FALSE),0)</f>
        <v>0</v>
      </c>
      <c r="M161" s="701">
        <f t="shared" si="81"/>
        <v>0</v>
      </c>
      <c r="N161" s="564">
        <f t="shared" si="82"/>
        <v>0</v>
      </c>
      <c r="O161" s="564">
        <f t="shared" si="83"/>
        <v>0</v>
      </c>
      <c r="P161" s="564">
        <f t="shared" si="84"/>
        <v>0</v>
      </c>
      <c r="Q161" s="564">
        <f t="shared" si="85"/>
        <v>0</v>
      </c>
      <c r="R161" s="661">
        <f t="shared" si="74"/>
        <v>0</v>
      </c>
      <c r="S161" s="662">
        <f t="shared" si="75"/>
        <v>0</v>
      </c>
      <c r="T161" s="699">
        <f t="shared" si="76"/>
        <v>0</v>
      </c>
      <c r="U161" s="681">
        <f t="shared" si="86"/>
        <v>0</v>
      </c>
      <c r="V161" s="701">
        <f t="shared" si="87"/>
        <v>0</v>
      </c>
      <c r="W161" s="662">
        <f t="shared" si="88"/>
        <v>0</v>
      </c>
      <c r="X161" s="662">
        <f t="shared" si="89"/>
        <v>0</v>
      </c>
      <c r="Y161" s="662">
        <f t="shared" si="90"/>
        <v>0</v>
      </c>
      <c r="Z161" s="699">
        <f t="shared" si="91"/>
        <v>0</v>
      </c>
      <c r="AA161" s="681">
        <f t="shared" si="94"/>
        <v>0</v>
      </c>
      <c r="AB161" s="701">
        <f t="shared" si="95"/>
        <v>0</v>
      </c>
      <c r="AC161" s="662">
        <f t="shared" si="92"/>
        <v>0</v>
      </c>
      <c r="AD161" s="662">
        <f t="shared" si="96"/>
        <v>0</v>
      </c>
      <c r="AE161" s="701">
        <f t="shared" si="97"/>
        <v>0</v>
      </c>
      <c r="AF161" s="662">
        <f t="shared" si="93"/>
        <v>0</v>
      </c>
      <c r="AG161" s="662">
        <f t="shared" si="98"/>
        <v>0</v>
      </c>
      <c r="AH161" s="701">
        <f t="shared" si="99"/>
        <v>0</v>
      </c>
    </row>
    <row r="162" spans="1:34" x14ac:dyDescent="0.35">
      <c r="A162" s="680">
        <v>38137</v>
      </c>
      <c r="B162" s="558" t="s">
        <v>25</v>
      </c>
      <c r="C162" s="558">
        <v>5</v>
      </c>
      <c r="D162" s="559">
        <f t="shared" si="71"/>
        <v>1</v>
      </c>
      <c r="E162" s="561">
        <v>5.0000000000004263E-2</v>
      </c>
      <c r="F162" s="699">
        <f t="shared" si="77"/>
        <v>0</v>
      </c>
      <c r="G162" s="712">
        <f t="shared" si="78"/>
        <v>0</v>
      </c>
      <c r="H162" s="699">
        <f t="shared" si="72"/>
        <v>0</v>
      </c>
      <c r="I162" s="712">
        <f t="shared" si="73"/>
        <v>0</v>
      </c>
      <c r="J162" s="699">
        <f t="shared" si="79"/>
        <v>0</v>
      </c>
      <c r="K162" s="681">
        <f t="shared" si="80"/>
        <v>0</v>
      </c>
      <c r="L162" s="711">
        <f>IF($L$5="Yes",HLOOKUP(B162,'Outdoor Supply'!$D$32:$P$38,7,FALSE),0)</f>
        <v>0</v>
      </c>
      <c r="M162" s="701">
        <f t="shared" si="81"/>
        <v>0</v>
      </c>
      <c r="N162" s="564">
        <f t="shared" si="82"/>
        <v>0</v>
      </c>
      <c r="O162" s="564">
        <f t="shared" si="83"/>
        <v>0</v>
      </c>
      <c r="P162" s="564">
        <f t="shared" si="84"/>
        <v>0</v>
      </c>
      <c r="Q162" s="564">
        <f t="shared" si="85"/>
        <v>0</v>
      </c>
      <c r="R162" s="661">
        <f t="shared" si="74"/>
        <v>0</v>
      </c>
      <c r="S162" s="662">
        <f t="shared" si="75"/>
        <v>0</v>
      </c>
      <c r="T162" s="699">
        <f t="shared" si="76"/>
        <v>0</v>
      </c>
      <c r="U162" s="681">
        <f t="shared" si="86"/>
        <v>0</v>
      </c>
      <c r="V162" s="701">
        <f t="shared" si="87"/>
        <v>0</v>
      </c>
      <c r="W162" s="662">
        <f t="shared" si="88"/>
        <v>0</v>
      </c>
      <c r="X162" s="662">
        <f t="shared" si="89"/>
        <v>0</v>
      </c>
      <c r="Y162" s="662">
        <f t="shared" si="90"/>
        <v>0</v>
      </c>
      <c r="Z162" s="699">
        <f t="shared" si="91"/>
        <v>0</v>
      </c>
      <c r="AA162" s="681">
        <f t="shared" si="94"/>
        <v>0</v>
      </c>
      <c r="AB162" s="701">
        <f t="shared" si="95"/>
        <v>0</v>
      </c>
      <c r="AC162" s="662">
        <f t="shared" si="92"/>
        <v>0</v>
      </c>
      <c r="AD162" s="662">
        <f t="shared" si="96"/>
        <v>0</v>
      </c>
      <c r="AE162" s="701">
        <f t="shared" si="97"/>
        <v>0</v>
      </c>
      <c r="AF162" s="662">
        <f t="shared" si="93"/>
        <v>0</v>
      </c>
      <c r="AG162" s="662">
        <f t="shared" si="98"/>
        <v>0</v>
      </c>
      <c r="AH162" s="701">
        <f t="shared" si="99"/>
        <v>0</v>
      </c>
    </row>
    <row r="163" spans="1:34" x14ac:dyDescent="0.35">
      <c r="A163" s="680">
        <v>38138</v>
      </c>
      <c r="B163" s="558" t="s">
        <v>25</v>
      </c>
      <c r="C163" s="558">
        <v>5</v>
      </c>
      <c r="D163" s="559">
        <f t="shared" si="71"/>
        <v>2</v>
      </c>
      <c r="E163" s="561">
        <v>0</v>
      </c>
      <c r="F163" s="699">
        <f t="shared" si="77"/>
        <v>0</v>
      </c>
      <c r="G163" s="712">
        <f t="shared" si="78"/>
        <v>0</v>
      </c>
      <c r="H163" s="699">
        <f t="shared" si="72"/>
        <v>0</v>
      </c>
      <c r="I163" s="712">
        <f t="shared" si="73"/>
        <v>0</v>
      </c>
      <c r="J163" s="699">
        <f t="shared" si="79"/>
        <v>0</v>
      </c>
      <c r="K163" s="681">
        <f t="shared" si="80"/>
        <v>0</v>
      </c>
      <c r="L163" s="711">
        <f>IF($L$5="Yes",HLOOKUP(B163,'Outdoor Supply'!$D$32:$P$38,7,FALSE),0)</f>
        <v>0</v>
      </c>
      <c r="M163" s="701">
        <f t="shared" si="81"/>
        <v>0</v>
      </c>
      <c r="N163" s="564">
        <f t="shared" si="82"/>
        <v>0</v>
      </c>
      <c r="O163" s="564">
        <f t="shared" si="83"/>
        <v>0</v>
      </c>
      <c r="P163" s="564">
        <f t="shared" si="84"/>
        <v>0</v>
      </c>
      <c r="Q163" s="564">
        <f t="shared" si="85"/>
        <v>0</v>
      </c>
      <c r="R163" s="661">
        <f t="shared" si="74"/>
        <v>0</v>
      </c>
      <c r="S163" s="662">
        <f t="shared" si="75"/>
        <v>0</v>
      </c>
      <c r="T163" s="699">
        <f t="shared" si="76"/>
        <v>0</v>
      </c>
      <c r="U163" s="681">
        <f t="shared" si="86"/>
        <v>0</v>
      </c>
      <c r="V163" s="701">
        <f t="shared" si="87"/>
        <v>0</v>
      </c>
      <c r="W163" s="662">
        <f t="shared" si="88"/>
        <v>0</v>
      </c>
      <c r="X163" s="662">
        <f t="shared" si="89"/>
        <v>0</v>
      </c>
      <c r="Y163" s="662">
        <f t="shared" si="90"/>
        <v>0</v>
      </c>
      <c r="Z163" s="699">
        <f t="shared" si="91"/>
        <v>0</v>
      </c>
      <c r="AA163" s="681">
        <f t="shared" si="94"/>
        <v>0</v>
      </c>
      <c r="AB163" s="701">
        <f t="shared" si="95"/>
        <v>0</v>
      </c>
      <c r="AC163" s="662">
        <f t="shared" si="92"/>
        <v>0</v>
      </c>
      <c r="AD163" s="662">
        <f t="shared" si="96"/>
        <v>0</v>
      </c>
      <c r="AE163" s="701">
        <f t="shared" si="97"/>
        <v>0</v>
      </c>
      <c r="AF163" s="662">
        <f t="shared" si="93"/>
        <v>0</v>
      </c>
      <c r="AG163" s="662">
        <f t="shared" si="98"/>
        <v>0</v>
      </c>
      <c r="AH163" s="701">
        <f t="shared" si="99"/>
        <v>0</v>
      </c>
    </row>
    <row r="164" spans="1:34" x14ac:dyDescent="0.35">
      <c r="A164" s="680">
        <v>38139</v>
      </c>
      <c r="B164" s="558" t="s">
        <v>26</v>
      </c>
      <c r="C164" s="558">
        <v>6</v>
      </c>
      <c r="D164" s="559">
        <f t="shared" si="71"/>
        <v>3</v>
      </c>
      <c r="E164" s="561">
        <v>0.23000000000000043</v>
      </c>
      <c r="F164" s="699">
        <f t="shared" si="77"/>
        <v>0</v>
      </c>
      <c r="G164" s="712">
        <f t="shared" si="78"/>
        <v>0</v>
      </c>
      <c r="H164" s="699">
        <f t="shared" si="72"/>
        <v>0</v>
      </c>
      <c r="I164" s="712">
        <f t="shared" si="73"/>
        <v>0</v>
      </c>
      <c r="J164" s="699">
        <f t="shared" si="79"/>
        <v>0</v>
      </c>
      <c r="K164" s="681">
        <f t="shared" si="80"/>
        <v>0</v>
      </c>
      <c r="L164" s="711">
        <f>IF($L$5="Yes",HLOOKUP(B164,'Outdoor Supply'!$D$32:$P$38,7,FALSE),0)</f>
        <v>0</v>
      </c>
      <c r="M164" s="701">
        <f t="shared" si="81"/>
        <v>0</v>
      </c>
      <c r="N164" s="564">
        <f t="shared" si="82"/>
        <v>0</v>
      </c>
      <c r="O164" s="564">
        <f t="shared" si="83"/>
        <v>0</v>
      </c>
      <c r="P164" s="564">
        <f t="shared" si="84"/>
        <v>0</v>
      </c>
      <c r="Q164" s="564">
        <f t="shared" si="85"/>
        <v>0</v>
      </c>
      <c r="R164" s="661">
        <f t="shared" si="74"/>
        <v>0</v>
      </c>
      <c r="S164" s="662">
        <f t="shared" si="75"/>
        <v>0</v>
      </c>
      <c r="T164" s="699">
        <f t="shared" si="76"/>
        <v>0</v>
      </c>
      <c r="U164" s="681">
        <f t="shared" si="86"/>
        <v>0</v>
      </c>
      <c r="V164" s="701">
        <f t="shared" si="87"/>
        <v>0</v>
      </c>
      <c r="W164" s="662">
        <f t="shared" si="88"/>
        <v>0</v>
      </c>
      <c r="X164" s="662">
        <f t="shared" si="89"/>
        <v>0</v>
      </c>
      <c r="Y164" s="662">
        <f t="shared" si="90"/>
        <v>0</v>
      </c>
      <c r="Z164" s="699">
        <f t="shared" si="91"/>
        <v>0</v>
      </c>
      <c r="AA164" s="681">
        <f t="shared" si="94"/>
        <v>0</v>
      </c>
      <c r="AB164" s="701">
        <f t="shared" si="95"/>
        <v>0</v>
      </c>
      <c r="AC164" s="662">
        <f t="shared" si="92"/>
        <v>0</v>
      </c>
      <c r="AD164" s="662">
        <f t="shared" si="96"/>
        <v>0</v>
      </c>
      <c r="AE164" s="701">
        <f t="shared" si="97"/>
        <v>0</v>
      </c>
      <c r="AF164" s="662">
        <f t="shared" si="93"/>
        <v>0</v>
      </c>
      <c r="AG164" s="662">
        <f t="shared" si="98"/>
        <v>0</v>
      </c>
      <c r="AH164" s="701">
        <f t="shared" si="99"/>
        <v>0</v>
      </c>
    </row>
    <row r="165" spans="1:34" x14ac:dyDescent="0.35">
      <c r="A165" s="680">
        <v>38140</v>
      </c>
      <c r="B165" s="558" t="s">
        <v>26</v>
      </c>
      <c r="C165" s="558">
        <v>6</v>
      </c>
      <c r="D165" s="559">
        <f t="shared" si="71"/>
        <v>4</v>
      </c>
      <c r="E165" s="561">
        <v>0</v>
      </c>
      <c r="F165" s="699">
        <f t="shared" si="77"/>
        <v>0</v>
      </c>
      <c r="G165" s="712">
        <f t="shared" si="78"/>
        <v>0</v>
      </c>
      <c r="H165" s="699">
        <f t="shared" si="72"/>
        <v>0</v>
      </c>
      <c r="I165" s="712">
        <f t="shared" si="73"/>
        <v>0</v>
      </c>
      <c r="J165" s="699">
        <f t="shared" si="79"/>
        <v>0</v>
      </c>
      <c r="K165" s="681">
        <f t="shared" si="80"/>
        <v>0</v>
      </c>
      <c r="L165" s="711">
        <f>IF($L$5="Yes",HLOOKUP(B165,'Outdoor Supply'!$D$32:$P$38,7,FALSE),0)</f>
        <v>0</v>
      </c>
      <c r="M165" s="701">
        <f t="shared" si="81"/>
        <v>0</v>
      </c>
      <c r="N165" s="564">
        <f t="shared" si="82"/>
        <v>0</v>
      </c>
      <c r="O165" s="564">
        <f t="shared" si="83"/>
        <v>0</v>
      </c>
      <c r="P165" s="564">
        <f t="shared" si="84"/>
        <v>0</v>
      </c>
      <c r="Q165" s="564">
        <f t="shared" si="85"/>
        <v>0</v>
      </c>
      <c r="R165" s="661">
        <f t="shared" si="74"/>
        <v>0</v>
      </c>
      <c r="S165" s="662">
        <f t="shared" si="75"/>
        <v>0</v>
      </c>
      <c r="T165" s="699">
        <f t="shared" si="76"/>
        <v>0</v>
      </c>
      <c r="U165" s="681">
        <f t="shared" si="86"/>
        <v>0</v>
      </c>
      <c r="V165" s="701">
        <f t="shared" si="87"/>
        <v>0</v>
      </c>
      <c r="W165" s="662">
        <f t="shared" si="88"/>
        <v>0</v>
      </c>
      <c r="X165" s="662">
        <f t="shared" si="89"/>
        <v>0</v>
      </c>
      <c r="Y165" s="662">
        <f t="shared" si="90"/>
        <v>0</v>
      </c>
      <c r="Z165" s="699">
        <f t="shared" si="91"/>
        <v>0</v>
      </c>
      <c r="AA165" s="681">
        <f t="shared" si="94"/>
        <v>0</v>
      </c>
      <c r="AB165" s="701">
        <f t="shared" si="95"/>
        <v>0</v>
      </c>
      <c r="AC165" s="662">
        <f t="shared" si="92"/>
        <v>0</v>
      </c>
      <c r="AD165" s="662">
        <f t="shared" si="96"/>
        <v>0</v>
      </c>
      <c r="AE165" s="701">
        <f t="shared" si="97"/>
        <v>0</v>
      </c>
      <c r="AF165" s="662">
        <f t="shared" si="93"/>
        <v>0</v>
      </c>
      <c r="AG165" s="662">
        <f t="shared" si="98"/>
        <v>0</v>
      </c>
      <c r="AH165" s="701">
        <f t="shared" si="99"/>
        <v>0</v>
      </c>
    </row>
    <row r="166" spans="1:34" x14ac:dyDescent="0.35">
      <c r="A166" s="680">
        <v>38141</v>
      </c>
      <c r="B166" s="558" t="s">
        <v>26</v>
      </c>
      <c r="C166" s="558">
        <v>6</v>
      </c>
      <c r="D166" s="559">
        <f t="shared" si="71"/>
        <v>5</v>
      </c>
      <c r="E166" s="561">
        <v>1.0100000000000016</v>
      </c>
      <c r="F166" s="699">
        <f t="shared" si="77"/>
        <v>0</v>
      </c>
      <c r="G166" s="712">
        <f t="shared" si="78"/>
        <v>0</v>
      </c>
      <c r="H166" s="699">
        <f t="shared" si="72"/>
        <v>0</v>
      </c>
      <c r="I166" s="712">
        <f t="shared" si="73"/>
        <v>0</v>
      </c>
      <c r="J166" s="699">
        <f t="shared" si="79"/>
        <v>0</v>
      </c>
      <c r="K166" s="681">
        <f t="shared" si="80"/>
        <v>0</v>
      </c>
      <c r="L166" s="711">
        <f>IF($L$5="Yes",HLOOKUP(B166,'Outdoor Supply'!$D$32:$P$38,7,FALSE),0)</f>
        <v>0</v>
      </c>
      <c r="M166" s="701">
        <f t="shared" si="81"/>
        <v>0</v>
      </c>
      <c r="N166" s="564">
        <f t="shared" si="82"/>
        <v>0</v>
      </c>
      <c r="O166" s="564">
        <f t="shared" si="83"/>
        <v>0</v>
      </c>
      <c r="P166" s="564">
        <f t="shared" si="84"/>
        <v>0</v>
      </c>
      <c r="Q166" s="564">
        <f t="shared" si="85"/>
        <v>0</v>
      </c>
      <c r="R166" s="661">
        <f t="shared" si="74"/>
        <v>0</v>
      </c>
      <c r="S166" s="662">
        <f t="shared" si="75"/>
        <v>0</v>
      </c>
      <c r="T166" s="699">
        <f t="shared" si="76"/>
        <v>0</v>
      </c>
      <c r="U166" s="681">
        <f t="shared" si="86"/>
        <v>0</v>
      </c>
      <c r="V166" s="701">
        <f t="shared" si="87"/>
        <v>0</v>
      </c>
      <c r="W166" s="662">
        <f t="shared" si="88"/>
        <v>0</v>
      </c>
      <c r="X166" s="662">
        <f t="shared" si="89"/>
        <v>0</v>
      </c>
      <c r="Y166" s="662">
        <f t="shared" si="90"/>
        <v>0</v>
      </c>
      <c r="Z166" s="699">
        <f t="shared" si="91"/>
        <v>0</v>
      </c>
      <c r="AA166" s="681">
        <f t="shared" si="94"/>
        <v>0</v>
      </c>
      <c r="AB166" s="701">
        <f t="shared" si="95"/>
        <v>0</v>
      </c>
      <c r="AC166" s="662">
        <f t="shared" si="92"/>
        <v>0</v>
      </c>
      <c r="AD166" s="662">
        <f t="shared" si="96"/>
        <v>0</v>
      </c>
      <c r="AE166" s="701">
        <f t="shared" si="97"/>
        <v>0</v>
      </c>
      <c r="AF166" s="662">
        <f t="shared" si="93"/>
        <v>0</v>
      </c>
      <c r="AG166" s="662">
        <f t="shared" si="98"/>
        <v>0</v>
      </c>
      <c r="AH166" s="701">
        <f t="shared" si="99"/>
        <v>0</v>
      </c>
    </row>
    <row r="167" spans="1:34" x14ac:dyDescent="0.35">
      <c r="A167" s="680">
        <v>38142</v>
      </c>
      <c r="B167" s="558" t="s">
        <v>26</v>
      </c>
      <c r="C167" s="558">
        <v>6</v>
      </c>
      <c r="D167" s="559">
        <f t="shared" si="71"/>
        <v>6</v>
      </c>
      <c r="E167" s="561">
        <v>1.0000000000001563E-2</v>
      </c>
      <c r="F167" s="699">
        <f t="shared" si="77"/>
        <v>0</v>
      </c>
      <c r="G167" s="712">
        <f t="shared" si="78"/>
        <v>0</v>
      </c>
      <c r="H167" s="699">
        <f t="shared" si="72"/>
        <v>0</v>
      </c>
      <c r="I167" s="712">
        <f t="shared" si="73"/>
        <v>0</v>
      </c>
      <c r="J167" s="699">
        <f t="shared" si="79"/>
        <v>0</v>
      </c>
      <c r="K167" s="681">
        <f t="shared" si="80"/>
        <v>0</v>
      </c>
      <c r="L167" s="711">
        <f>IF($L$5="Yes",HLOOKUP(B167,'Outdoor Supply'!$D$32:$P$38,7,FALSE),0)</f>
        <v>0</v>
      </c>
      <c r="M167" s="701">
        <f t="shared" si="81"/>
        <v>0</v>
      </c>
      <c r="N167" s="564">
        <f t="shared" si="82"/>
        <v>0</v>
      </c>
      <c r="O167" s="564">
        <f t="shared" si="83"/>
        <v>0</v>
      </c>
      <c r="P167" s="564">
        <f t="shared" si="84"/>
        <v>0</v>
      </c>
      <c r="Q167" s="564">
        <f t="shared" si="85"/>
        <v>0</v>
      </c>
      <c r="R167" s="661">
        <f t="shared" si="74"/>
        <v>0</v>
      </c>
      <c r="S167" s="662">
        <f t="shared" si="75"/>
        <v>0</v>
      </c>
      <c r="T167" s="699">
        <f t="shared" si="76"/>
        <v>0</v>
      </c>
      <c r="U167" s="681">
        <f t="shared" si="86"/>
        <v>0</v>
      </c>
      <c r="V167" s="701">
        <f t="shared" si="87"/>
        <v>0</v>
      </c>
      <c r="W167" s="662">
        <f t="shared" si="88"/>
        <v>0</v>
      </c>
      <c r="X167" s="662">
        <f t="shared" si="89"/>
        <v>0</v>
      </c>
      <c r="Y167" s="662">
        <f t="shared" si="90"/>
        <v>0</v>
      </c>
      <c r="Z167" s="699">
        <f t="shared" si="91"/>
        <v>0</v>
      </c>
      <c r="AA167" s="681">
        <f t="shared" si="94"/>
        <v>0</v>
      </c>
      <c r="AB167" s="701">
        <f t="shared" si="95"/>
        <v>0</v>
      </c>
      <c r="AC167" s="662">
        <f t="shared" si="92"/>
        <v>0</v>
      </c>
      <c r="AD167" s="662">
        <f t="shared" si="96"/>
        <v>0</v>
      </c>
      <c r="AE167" s="701">
        <f t="shared" si="97"/>
        <v>0</v>
      </c>
      <c r="AF167" s="662">
        <f t="shared" si="93"/>
        <v>0</v>
      </c>
      <c r="AG167" s="662">
        <f t="shared" si="98"/>
        <v>0</v>
      </c>
      <c r="AH167" s="701">
        <f t="shared" si="99"/>
        <v>0</v>
      </c>
    </row>
    <row r="168" spans="1:34" x14ac:dyDescent="0.35">
      <c r="A168" s="680">
        <v>38143</v>
      </c>
      <c r="B168" s="558" t="s">
        <v>26</v>
      </c>
      <c r="C168" s="558">
        <v>6</v>
      </c>
      <c r="D168" s="559">
        <f t="shared" si="71"/>
        <v>7</v>
      </c>
      <c r="E168" s="561">
        <v>1.9999999999999574E-2</v>
      </c>
      <c r="F168" s="699">
        <f t="shared" si="77"/>
        <v>0</v>
      </c>
      <c r="G168" s="712">
        <f t="shared" si="78"/>
        <v>0</v>
      </c>
      <c r="H168" s="699">
        <f t="shared" si="72"/>
        <v>0</v>
      </c>
      <c r="I168" s="712">
        <f t="shared" si="73"/>
        <v>0</v>
      </c>
      <c r="J168" s="699">
        <f t="shared" si="79"/>
        <v>0</v>
      </c>
      <c r="K168" s="681">
        <f t="shared" si="80"/>
        <v>0</v>
      </c>
      <c r="L168" s="711">
        <f>IF($L$5="Yes",HLOOKUP(B168,'Outdoor Supply'!$D$32:$P$38,7,FALSE),0)</f>
        <v>0</v>
      </c>
      <c r="M168" s="701">
        <f t="shared" si="81"/>
        <v>0</v>
      </c>
      <c r="N168" s="564">
        <f t="shared" si="82"/>
        <v>0</v>
      </c>
      <c r="O168" s="564">
        <f t="shared" si="83"/>
        <v>0</v>
      </c>
      <c r="P168" s="564">
        <f t="shared" si="84"/>
        <v>0</v>
      </c>
      <c r="Q168" s="564">
        <f t="shared" si="85"/>
        <v>0</v>
      </c>
      <c r="R168" s="661">
        <f t="shared" si="74"/>
        <v>0</v>
      </c>
      <c r="S168" s="662">
        <f t="shared" si="75"/>
        <v>0</v>
      </c>
      <c r="T168" s="699">
        <f t="shared" si="76"/>
        <v>0</v>
      </c>
      <c r="U168" s="681">
        <f t="shared" si="86"/>
        <v>0</v>
      </c>
      <c r="V168" s="701">
        <f t="shared" si="87"/>
        <v>0</v>
      </c>
      <c r="W168" s="662">
        <f t="shared" si="88"/>
        <v>0</v>
      </c>
      <c r="X168" s="662">
        <f t="shared" si="89"/>
        <v>0</v>
      </c>
      <c r="Y168" s="662">
        <f t="shared" si="90"/>
        <v>0</v>
      </c>
      <c r="Z168" s="699">
        <f t="shared" si="91"/>
        <v>0</v>
      </c>
      <c r="AA168" s="681">
        <f t="shared" si="94"/>
        <v>0</v>
      </c>
      <c r="AB168" s="701">
        <f t="shared" si="95"/>
        <v>0</v>
      </c>
      <c r="AC168" s="662">
        <f t="shared" si="92"/>
        <v>0</v>
      </c>
      <c r="AD168" s="662">
        <f t="shared" si="96"/>
        <v>0</v>
      </c>
      <c r="AE168" s="701">
        <f t="shared" si="97"/>
        <v>0</v>
      </c>
      <c r="AF168" s="662">
        <f t="shared" si="93"/>
        <v>0</v>
      </c>
      <c r="AG168" s="662">
        <f t="shared" si="98"/>
        <v>0</v>
      </c>
      <c r="AH168" s="701">
        <f t="shared" si="99"/>
        <v>0</v>
      </c>
    </row>
    <row r="169" spans="1:34" x14ac:dyDescent="0.35">
      <c r="A169" s="680">
        <v>38144</v>
      </c>
      <c r="B169" s="558" t="s">
        <v>26</v>
      </c>
      <c r="C169" s="558">
        <v>6</v>
      </c>
      <c r="D169" s="559">
        <f t="shared" si="71"/>
        <v>1</v>
      </c>
      <c r="E169" s="561">
        <v>0</v>
      </c>
      <c r="F169" s="699">
        <f t="shared" si="77"/>
        <v>0</v>
      </c>
      <c r="G169" s="712">
        <f t="shared" si="78"/>
        <v>0</v>
      </c>
      <c r="H169" s="699">
        <f t="shared" si="72"/>
        <v>0</v>
      </c>
      <c r="I169" s="712">
        <f t="shared" si="73"/>
        <v>0</v>
      </c>
      <c r="J169" s="699">
        <f t="shared" si="79"/>
        <v>0</v>
      </c>
      <c r="K169" s="681">
        <f t="shared" si="80"/>
        <v>0</v>
      </c>
      <c r="L169" s="711">
        <f>IF($L$5="Yes",HLOOKUP(B169,'Outdoor Supply'!$D$32:$P$38,7,FALSE),0)</f>
        <v>0</v>
      </c>
      <c r="M169" s="701">
        <f t="shared" si="81"/>
        <v>0</v>
      </c>
      <c r="N169" s="564">
        <f t="shared" si="82"/>
        <v>0</v>
      </c>
      <c r="O169" s="564">
        <f t="shared" si="83"/>
        <v>0</v>
      </c>
      <c r="P169" s="564">
        <f t="shared" si="84"/>
        <v>0</v>
      </c>
      <c r="Q169" s="564">
        <f t="shared" si="85"/>
        <v>0</v>
      </c>
      <c r="R169" s="661">
        <f t="shared" si="74"/>
        <v>0</v>
      </c>
      <c r="S169" s="662">
        <f t="shared" si="75"/>
        <v>0</v>
      </c>
      <c r="T169" s="699">
        <f t="shared" si="76"/>
        <v>0</v>
      </c>
      <c r="U169" s="681">
        <f t="shared" si="86"/>
        <v>0</v>
      </c>
      <c r="V169" s="701">
        <f t="shared" si="87"/>
        <v>0</v>
      </c>
      <c r="W169" s="662">
        <f t="shared" si="88"/>
        <v>0</v>
      </c>
      <c r="X169" s="662">
        <f t="shared" si="89"/>
        <v>0</v>
      </c>
      <c r="Y169" s="662">
        <f t="shared" si="90"/>
        <v>0</v>
      </c>
      <c r="Z169" s="699">
        <f t="shared" si="91"/>
        <v>0</v>
      </c>
      <c r="AA169" s="681">
        <f t="shared" si="94"/>
        <v>0</v>
      </c>
      <c r="AB169" s="701">
        <f t="shared" si="95"/>
        <v>0</v>
      </c>
      <c r="AC169" s="662">
        <f t="shared" si="92"/>
        <v>0</v>
      </c>
      <c r="AD169" s="662">
        <f t="shared" si="96"/>
        <v>0</v>
      </c>
      <c r="AE169" s="701">
        <f t="shared" si="97"/>
        <v>0</v>
      </c>
      <c r="AF169" s="662">
        <f t="shared" si="93"/>
        <v>0</v>
      </c>
      <c r="AG169" s="662">
        <f t="shared" si="98"/>
        <v>0</v>
      </c>
      <c r="AH169" s="701">
        <f t="shared" si="99"/>
        <v>0</v>
      </c>
    </row>
    <row r="170" spans="1:34" x14ac:dyDescent="0.35">
      <c r="A170" s="680">
        <v>38145</v>
      </c>
      <c r="B170" s="558" t="s">
        <v>26</v>
      </c>
      <c r="C170" s="558">
        <v>6</v>
      </c>
      <c r="D170" s="559">
        <f t="shared" si="71"/>
        <v>2</v>
      </c>
      <c r="E170" s="561">
        <v>0</v>
      </c>
      <c r="F170" s="699">
        <f t="shared" si="77"/>
        <v>0</v>
      </c>
      <c r="G170" s="712">
        <f t="shared" si="78"/>
        <v>0</v>
      </c>
      <c r="H170" s="699">
        <f t="shared" si="72"/>
        <v>0</v>
      </c>
      <c r="I170" s="712">
        <f t="shared" si="73"/>
        <v>0</v>
      </c>
      <c r="J170" s="699">
        <f t="shared" si="79"/>
        <v>0</v>
      </c>
      <c r="K170" s="681">
        <f t="shared" si="80"/>
        <v>0</v>
      </c>
      <c r="L170" s="711">
        <f>IF($L$5="Yes",HLOOKUP(B170,'Outdoor Supply'!$D$32:$P$38,7,FALSE),0)</f>
        <v>0</v>
      </c>
      <c r="M170" s="701">
        <f t="shared" si="81"/>
        <v>0</v>
      </c>
      <c r="N170" s="564">
        <f t="shared" si="82"/>
        <v>0</v>
      </c>
      <c r="O170" s="564">
        <f t="shared" si="83"/>
        <v>0</v>
      </c>
      <c r="P170" s="564">
        <f t="shared" si="84"/>
        <v>0</v>
      </c>
      <c r="Q170" s="564">
        <f t="shared" si="85"/>
        <v>0</v>
      </c>
      <c r="R170" s="661">
        <f t="shared" si="74"/>
        <v>0</v>
      </c>
      <c r="S170" s="662">
        <f t="shared" si="75"/>
        <v>0</v>
      </c>
      <c r="T170" s="699">
        <f t="shared" si="76"/>
        <v>0</v>
      </c>
      <c r="U170" s="681">
        <f t="shared" si="86"/>
        <v>0</v>
      </c>
      <c r="V170" s="701">
        <f t="shared" si="87"/>
        <v>0</v>
      </c>
      <c r="W170" s="662">
        <f t="shared" si="88"/>
        <v>0</v>
      </c>
      <c r="X170" s="662">
        <f t="shared" si="89"/>
        <v>0</v>
      </c>
      <c r="Y170" s="662">
        <f t="shared" si="90"/>
        <v>0</v>
      </c>
      <c r="Z170" s="699">
        <f t="shared" si="91"/>
        <v>0</v>
      </c>
      <c r="AA170" s="681">
        <f t="shared" si="94"/>
        <v>0</v>
      </c>
      <c r="AB170" s="701">
        <f t="shared" si="95"/>
        <v>0</v>
      </c>
      <c r="AC170" s="662">
        <f t="shared" si="92"/>
        <v>0</v>
      </c>
      <c r="AD170" s="662">
        <f t="shared" si="96"/>
        <v>0</v>
      </c>
      <c r="AE170" s="701">
        <f t="shared" si="97"/>
        <v>0</v>
      </c>
      <c r="AF170" s="662">
        <f t="shared" si="93"/>
        <v>0</v>
      </c>
      <c r="AG170" s="662">
        <f t="shared" si="98"/>
        <v>0</v>
      </c>
      <c r="AH170" s="701">
        <f t="shared" si="99"/>
        <v>0</v>
      </c>
    </row>
    <row r="171" spans="1:34" x14ac:dyDescent="0.35">
      <c r="A171" s="680">
        <v>38146</v>
      </c>
      <c r="B171" s="558" t="s">
        <v>26</v>
      </c>
      <c r="C171" s="558">
        <v>6</v>
      </c>
      <c r="D171" s="559">
        <f t="shared" si="71"/>
        <v>3</v>
      </c>
      <c r="E171" s="561">
        <v>1.399999999999995</v>
      </c>
      <c r="F171" s="699">
        <f t="shared" si="77"/>
        <v>0</v>
      </c>
      <c r="G171" s="712">
        <f t="shared" si="78"/>
        <v>0</v>
      </c>
      <c r="H171" s="699">
        <f t="shared" si="72"/>
        <v>0</v>
      </c>
      <c r="I171" s="712">
        <f t="shared" si="73"/>
        <v>0</v>
      </c>
      <c r="J171" s="699">
        <f t="shared" si="79"/>
        <v>0</v>
      </c>
      <c r="K171" s="681">
        <f t="shared" si="80"/>
        <v>0</v>
      </c>
      <c r="L171" s="711">
        <f>IF($L$5="Yes",HLOOKUP(B171,'Outdoor Supply'!$D$32:$P$38,7,FALSE),0)</f>
        <v>0</v>
      </c>
      <c r="M171" s="701">
        <f t="shared" si="81"/>
        <v>0</v>
      </c>
      <c r="N171" s="564">
        <f t="shared" si="82"/>
        <v>0</v>
      </c>
      <c r="O171" s="564">
        <f t="shared" si="83"/>
        <v>0</v>
      </c>
      <c r="P171" s="564">
        <f t="shared" si="84"/>
        <v>0</v>
      </c>
      <c r="Q171" s="564">
        <f t="shared" si="85"/>
        <v>0</v>
      </c>
      <c r="R171" s="661">
        <f t="shared" si="74"/>
        <v>0</v>
      </c>
      <c r="S171" s="662">
        <f t="shared" si="75"/>
        <v>0</v>
      </c>
      <c r="T171" s="699">
        <f t="shared" si="76"/>
        <v>0</v>
      </c>
      <c r="U171" s="681">
        <f t="shared" si="86"/>
        <v>0</v>
      </c>
      <c r="V171" s="701">
        <f t="shared" si="87"/>
        <v>0</v>
      </c>
      <c r="W171" s="662">
        <f t="shared" si="88"/>
        <v>0</v>
      </c>
      <c r="X171" s="662">
        <f t="shared" si="89"/>
        <v>0</v>
      </c>
      <c r="Y171" s="662">
        <f t="shared" si="90"/>
        <v>0</v>
      </c>
      <c r="Z171" s="699">
        <f t="shared" si="91"/>
        <v>0</v>
      </c>
      <c r="AA171" s="681">
        <f t="shared" si="94"/>
        <v>0</v>
      </c>
      <c r="AB171" s="701">
        <f t="shared" si="95"/>
        <v>0</v>
      </c>
      <c r="AC171" s="662">
        <f t="shared" si="92"/>
        <v>0</v>
      </c>
      <c r="AD171" s="662">
        <f t="shared" si="96"/>
        <v>0</v>
      </c>
      <c r="AE171" s="701">
        <f t="shared" si="97"/>
        <v>0</v>
      </c>
      <c r="AF171" s="662">
        <f t="shared" si="93"/>
        <v>0</v>
      </c>
      <c r="AG171" s="662">
        <f t="shared" si="98"/>
        <v>0</v>
      </c>
      <c r="AH171" s="701">
        <f t="shared" si="99"/>
        <v>0</v>
      </c>
    </row>
    <row r="172" spans="1:34" x14ac:dyDescent="0.35">
      <c r="A172" s="680">
        <v>38147</v>
      </c>
      <c r="B172" s="558" t="s">
        <v>26</v>
      </c>
      <c r="C172" s="558">
        <v>6</v>
      </c>
      <c r="D172" s="559">
        <f t="shared" si="71"/>
        <v>4</v>
      </c>
      <c r="E172" s="561">
        <v>0.85000000000000497</v>
      </c>
      <c r="F172" s="699">
        <f t="shared" si="77"/>
        <v>0</v>
      </c>
      <c r="G172" s="712">
        <f t="shared" si="78"/>
        <v>0</v>
      </c>
      <c r="H172" s="699">
        <f t="shared" si="72"/>
        <v>0</v>
      </c>
      <c r="I172" s="712">
        <f t="shared" si="73"/>
        <v>0</v>
      </c>
      <c r="J172" s="699">
        <f t="shared" si="79"/>
        <v>0</v>
      </c>
      <c r="K172" s="681">
        <f t="shared" si="80"/>
        <v>0</v>
      </c>
      <c r="L172" s="711">
        <f>IF($L$5="Yes",HLOOKUP(B172,'Outdoor Supply'!$D$32:$P$38,7,FALSE),0)</f>
        <v>0</v>
      </c>
      <c r="M172" s="701">
        <f t="shared" si="81"/>
        <v>0</v>
      </c>
      <c r="N172" s="564">
        <f t="shared" si="82"/>
        <v>0</v>
      </c>
      <c r="O172" s="564">
        <f t="shared" si="83"/>
        <v>0</v>
      </c>
      <c r="P172" s="564">
        <f t="shared" si="84"/>
        <v>0</v>
      </c>
      <c r="Q172" s="564">
        <f t="shared" si="85"/>
        <v>0</v>
      </c>
      <c r="R172" s="661">
        <f t="shared" si="74"/>
        <v>0</v>
      </c>
      <c r="S172" s="662">
        <f t="shared" si="75"/>
        <v>0</v>
      </c>
      <c r="T172" s="699">
        <f t="shared" si="76"/>
        <v>0</v>
      </c>
      <c r="U172" s="681">
        <f t="shared" si="86"/>
        <v>0</v>
      </c>
      <c r="V172" s="701">
        <f t="shared" si="87"/>
        <v>0</v>
      </c>
      <c r="W172" s="662">
        <f t="shared" si="88"/>
        <v>0</v>
      </c>
      <c r="X172" s="662">
        <f t="shared" si="89"/>
        <v>0</v>
      </c>
      <c r="Y172" s="662">
        <f t="shared" si="90"/>
        <v>0</v>
      </c>
      <c r="Z172" s="699">
        <f t="shared" si="91"/>
        <v>0</v>
      </c>
      <c r="AA172" s="681">
        <f t="shared" si="94"/>
        <v>0</v>
      </c>
      <c r="AB172" s="701">
        <f t="shared" si="95"/>
        <v>0</v>
      </c>
      <c r="AC172" s="662">
        <f t="shared" si="92"/>
        <v>0</v>
      </c>
      <c r="AD172" s="662">
        <f t="shared" si="96"/>
        <v>0</v>
      </c>
      <c r="AE172" s="701">
        <f t="shared" si="97"/>
        <v>0</v>
      </c>
      <c r="AF172" s="662">
        <f t="shared" si="93"/>
        <v>0</v>
      </c>
      <c r="AG172" s="662">
        <f t="shared" si="98"/>
        <v>0</v>
      </c>
      <c r="AH172" s="701">
        <f t="shared" si="99"/>
        <v>0</v>
      </c>
    </row>
    <row r="173" spans="1:34" x14ac:dyDescent="0.35">
      <c r="A173" s="680">
        <v>38148</v>
      </c>
      <c r="B173" s="558" t="s">
        <v>26</v>
      </c>
      <c r="C173" s="558">
        <v>6</v>
      </c>
      <c r="D173" s="559">
        <f t="shared" si="71"/>
        <v>5</v>
      </c>
      <c r="E173" s="561">
        <v>3.7600000000000051</v>
      </c>
      <c r="F173" s="699">
        <f t="shared" si="77"/>
        <v>0</v>
      </c>
      <c r="G173" s="712">
        <f t="shared" si="78"/>
        <v>0</v>
      </c>
      <c r="H173" s="699">
        <f t="shared" si="72"/>
        <v>0</v>
      </c>
      <c r="I173" s="712">
        <f t="shared" si="73"/>
        <v>0</v>
      </c>
      <c r="J173" s="699">
        <f t="shared" si="79"/>
        <v>0</v>
      </c>
      <c r="K173" s="681">
        <f t="shared" si="80"/>
        <v>0</v>
      </c>
      <c r="L173" s="711">
        <f>IF($L$5="Yes",HLOOKUP(B173,'Outdoor Supply'!$D$32:$P$38,7,FALSE),0)</f>
        <v>0</v>
      </c>
      <c r="M173" s="701">
        <f t="shared" si="81"/>
        <v>0</v>
      </c>
      <c r="N173" s="564">
        <f t="shared" si="82"/>
        <v>0</v>
      </c>
      <c r="O173" s="564">
        <f t="shared" si="83"/>
        <v>0</v>
      </c>
      <c r="P173" s="564">
        <f t="shared" si="84"/>
        <v>0</v>
      </c>
      <c r="Q173" s="564">
        <f t="shared" si="85"/>
        <v>0</v>
      </c>
      <c r="R173" s="661">
        <f t="shared" si="74"/>
        <v>0</v>
      </c>
      <c r="S173" s="662">
        <f t="shared" si="75"/>
        <v>0</v>
      </c>
      <c r="T173" s="699">
        <f t="shared" si="76"/>
        <v>0</v>
      </c>
      <c r="U173" s="681">
        <f t="shared" si="86"/>
        <v>0</v>
      </c>
      <c r="V173" s="701">
        <f t="shared" si="87"/>
        <v>0</v>
      </c>
      <c r="W173" s="662">
        <f t="shared" si="88"/>
        <v>0</v>
      </c>
      <c r="X173" s="662">
        <f t="shared" si="89"/>
        <v>0</v>
      </c>
      <c r="Y173" s="662">
        <f t="shared" si="90"/>
        <v>0</v>
      </c>
      <c r="Z173" s="699">
        <f t="shared" si="91"/>
        <v>0</v>
      </c>
      <c r="AA173" s="681">
        <f t="shared" si="94"/>
        <v>0</v>
      </c>
      <c r="AB173" s="701">
        <f t="shared" si="95"/>
        <v>0</v>
      </c>
      <c r="AC173" s="662">
        <f t="shared" si="92"/>
        <v>0</v>
      </c>
      <c r="AD173" s="662">
        <f t="shared" si="96"/>
        <v>0</v>
      </c>
      <c r="AE173" s="701">
        <f t="shared" si="97"/>
        <v>0</v>
      </c>
      <c r="AF173" s="662">
        <f t="shared" si="93"/>
        <v>0</v>
      </c>
      <c r="AG173" s="662">
        <f t="shared" si="98"/>
        <v>0</v>
      </c>
      <c r="AH173" s="701">
        <f t="shared" si="99"/>
        <v>0</v>
      </c>
    </row>
    <row r="174" spans="1:34" x14ac:dyDescent="0.35">
      <c r="A174" s="680">
        <v>38149</v>
      </c>
      <c r="B174" s="558" t="s">
        <v>26</v>
      </c>
      <c r="C174" s="558">
        <v>6</v>
      </c>
      <c r="D174" s="559">
        <f t="shared" si="71"/>
        <v>6</v>
      </c>
      <c r="E174" s="561">
        <v>5.0000000000000711E-2</v>
      </c>
      <c r="F174" s="699">
        <f t="shared" si="77"/>
        <v>0</v>
      </c>
      <c r="G174" s="712">
        <f t="shared" si="78"/>
        <v>0</v>
      </c>
      <c r="H174" s="699">
        <f t="shared" si="72"/>
        <v>0</v>
      </c>
      <c r="I174" s="712">
        <f t="shared" si="73"/>
        <v>0</v>
      </c>
      <c r="J174" s="699">
        <f t="shared" si="79"/>
        <v>0</v>
      </c>
      <c r="K174" s="681">
        <f t="shared" si="80"/>
        <v>0</v>
      </c>
      <c r="L174" s="711">
        <f>IF($L$5="Yes",HLOOKUP(B174,'Outdoor Supply'!$D$32:$P$38,7,FALSE),0)</f>
        <v>0</v>
      </c>
      <c r="M174" s="701">
        <f t="shared" si="81"/>
        <v>0</v>
      </c>
      <c r="N174" s="564">
        <f t="shared" si="82"/>
        <v>0</v>
      </c>
      <c r="O174" s="564">
        <f t="shared" si="83"/>
        <v>0</v>
      </c>
      <c r="P174" s="564">
        <f t="shared" si="84"/>
        <v>0</v>
      </c>
      <c r="Q174" s="564">
        <f t="shared" si="85"/>
        <v>0</v>
      </c>
      <c r="R174" s="661">
        <f t="shared" si="74"/>
        <v>0</v>
      </c>
      <c r="S174" s="662">
        <f t="shared" si="75"/>
        <v>0</v>
      </c>
      <c r="T174" s="699">
        <f t="shared" si="76"/>
        <v>0</v>
      </c>
      <c r="U174" s="681">
        <f t="shared" si="86"/>
        <v>0</v>
      </c>
      <c r="V174" s="701">
        <f t="shared" si="87"/>
        <v>0</v>
      </c>
      <c r="W174" s="662">
        <f t="shared" si="88"/>
        <v>0</v>
      </c>
      <c r="X174" s="662">
        <f t="shared" si="89"/>
        <v>0</v>
      </c>
      <c r="Y174" s="662">
        <f t="shared" si="90"/>
        <v>0</v>
      </c>
      <c r="Z174" s="699">
        <f t="shared" si="91"/>
        <v>0</v>
      </c>
      <c r="AA174" s="681">
        <f t="shared" si="94"/>
        <v>0</v>
      </c>
      <c r="AB174" s="701">
        <f t="shared" si="95"/>
        <v>0</v>
      </c>
      <c r="AC174" s="662">
        <f t="shared" si="92"/>
        <v>0</v>
      </c>
      <c r="AD174" s="662">
        <f t="shared" si="96"/>
        <v>0</v>
      </c>
      <c r="AE174" s="701">
        <f t="shared" si="97"/>
        <v>0</v>
      </c>
      <c r="AF174" s="662">
        <f t="shared" si="93"/>
        <v>0</v>
      </c>
      <c r="AG174" s="662">
        <f t="shared" si="98"/>
        <v>0</v>
      </c>
      <c r="AH174" s="701">
        <f t="shared" si="99"/>
        <v>0</v>
      </c>
    </row>
    <row r="175" spans="1:34" x14ac:dyDescent="0.35">
      <c r="A175" s="680">
        <v>38150</v>
      </c>
      <c r="B175" s="558" t="s">
        <v>26</v>
      </c>
      <c r="C175" s="558">
        <v>6</v>
      </c>
      <c r="D175" s="559">
        <f t="shared" si="71"/>
        <v>7</v>
      </c>
      <c r="E175" s="561">
        <v>1.9999999999999574E-2</v>
      </c>
      <c r="F175" s="699">
        <f t="shared" si="77"/>
        <v>0</v>
      </c>
      <c r="G175" s="712">
        <f t="shared" si="78"/>
        <v>0</v>
      </c>
      <c r="H175" s="699">
        <f t="shared" si="72"/>
        <v>0</v>
      </c>
      <c r="I175" s="712">
        <f t="shared" si="73"/>
        <v>0</v>
      </c>
      <c r="J175" s="699">
        <f t="shared" si="79"/>
        <v>0</v>
      </c>
      <c r="K175" s="681">
        <f t="shared" si="80"/>
        <v>0</v>
      </c>
      <c r="L175" s="711">
        <f>IF($L$5="Yes",HLOOKUP(B175,'Outdoor Supply'!$D$32:$P$38,7,FALSE),0)</f>
        <v>0</v>
      </c>
      <c r="M175" s="701">
        <f t="shared" si="81"/>
        <v>0</v>
      </c>
      <c r="N175" s="564">
        <f t="shared" si="82"/>
        <v>0</v>
      </c>
      <c r="O175" s="564">
        <f t="shared" si="83"/>
        <v>0</v>
      </c>
      <c r="P175" s="564">
        <f t="shared" si="84"/>
        <v>0</v>
      </c>
      <c r="Q175" s="564">
        <f t="shared" si="85"/>
        <v>0</v>
      </c>
      <c r="R175" s="661">
        <f t="shared" si="74"/>
        <v>0</v>
      </c>
      <c r="S175" s="662">
        <f t="shared" si="75"/>
        <v>0</v>
      </c>
      <c r="T175" s="699">
        <f t="shared" si="76"/>
        <v>0</v>
      </c>
      <c r="U175" s="681">
        <f t="shared" si="86"/>
        <v>0</v>
      </c>
      <c r="V175" s="701">
        <f t="shared" si="87"/>
        <v>0</v>
      </c>
      <c r="W175" s="662">
        <f t="shared" si="88"/>
        <v>0</v>
      </c>
      <c r="X175" s="662">
        <f t="shared" si="89"/>
        <v>0</v>
      </c>
      <c r="Y175" s="662">
        <f t="shared" si="90"/>
        <v>0</v>
      </c>
      <c r="Z175" s="699">
        <f t="shared" si="91"/>
        <v>0</v>
      </c>
      <c r="AA175" s="681">
        <f t="shared" si="94"/>
        <v>0</v>
      </c>
      <c r="AB175" s="701">
        <f t="shared" si="95"/>
        <v>0</v>
      </c>
      <c r="AC175" s="662">
        <f t="shared" si="92"/>
        <v>0</v>
      </c>
      <c r="AD175" s="662">
        <f t="shared" si="96"/>
        <v>0</v>
      </c>
      <c r="AE175" s="701">
        <f t="shared" si="97"/>
        <v>0</v>
      </c>
      <c r="AF175" s="662">
        <f t="shared" si="93"/>
        <v>0</v>
      </c>
      <c r="AG175" s="662">
        <f t="shared" si="98"/>
        <v>0</v>
      </c>
      <c r="AH175" s="701">
        <f t="shared" si="99"/>
        <v>0</v>
      </c>
    </row>
    <row r="176" spans="1:34" x14ac:dyDescent="0.35">
      <c r="A176" s="680">
        <v>38151</v>
      </c>
      <c r="B176" s="558" t="s">
        <v>26</v>
      </c>
      <c r="C176" s="558">
        <v>6</v>
      </c>
      <c r="D176" s="559">
        <f t="shared" si="71"/>
        <v>1</v>
      </c>
      <c r="E176" s="561">
        <v>0</v>
      </c>
      <c r="F176" s="699">
        <f t="shared" si="77"/>
        <v>0</v>
      </c>
      <c r="G176" s="712">
        <f t="shared" si="78"/>
        <v>0</v>
      </c>
      <c r="H176" s="699">
        <f t="shared" si="72"/>
        <v>0</v>
      </c>
      <c r="I176" s="712">
        <f t="shared" si="73"/>
        <v>0</v>
      </c>
      <c r="J176" s="699">
        <f t="shared" si="79"/>
        <v>0</v>
      </c>
      <c r="K176" s="681">
        <f t="shared" si="80"/>
        <v>0</v>
      </c>
      <c r="L176" s="711">
        <f>IF($L$5="Yes",HLOOKUP(B176,'Outdoor Supply'!$D$32:$P$38,7,FALSE),0)</f>
        <v>0</v>
      </c>
      <c r="M176" s="701">
        <f t="shared" si="81"/>
        <v>0</v>
      </c>
      <c r="N176" s="564">
        <f t="shared" si="82"/>
        <v>0</v>
      </c>
      <c r="O176" s="564">
        <f t="shared" si="83"/>
        <v>0</v>
      </c>
      <c r="P176" s="564">
        <f t="shared" si="84"/>
        <v>0</v>
      </c>
      <c r="Q176" s="564">
        <f t="shared" si="85"/>
        <v>0</v>
      </c>
      <c r="R176" s="661">
        <f t="shared" si="74"/>
        <v>0</v>
      </c>
      <c r="S176" s="662">
        <f t="shared" si="75"/>
        <v>0</v>
      </c>
      <c r="T176" s="699">
        <f t="shared" si="76"/>
        <v>0</v>
      </c>
      <c r="U176" s="681">
        <f t="shared" si="86"/>
        <v>0</v>
      </c>
      <c r="V176" s="701">
        <f t="shared" si="87"/>
        <v>0</v>
      </c>
      <c r="W176" s="662">
        <f t="shared" si="88"/>
        <v>0</v>
      </c>
      <c r="X176" s="662">
        <f t="shared" si="89"/>
        <v>0</v>
      </c>
      <c r="Y176" s="662">
        <f t="shared" si="90"/>
        <v>0</v>
      </c>
      <c r="Z176" s="699">
        <f t="shared" si="91"/>
        <v>0</v>
      </c>
      <c r="AA176" s="681">
        <f t="shared" si="94"/>
        <v>0</v>
      </c>
      <c r="AB176" s="701">
        <f t="shared" si="95"/>
        <v>0</v>
      </c>
      <c r="AC176" s="662">
        <f t="shared" si="92"/>
        <v>0</v>
      </c>
      <c r="AD176" s="662">
        <f t="shared" si="96"/>
        <v>0</v>
      </c>
      <c r="AE176" s="701">
        <f t="shared" si="97"/>
        <v>0</v>
      </c>
      <c r="AF176" s="662">
        <f t="shared" si="93"/>
        <v>0</v>
      </c>
      <c r="AG176" s="662">
        <f t="shared" si="98"/>
        <v>0</v>
      </c>
      <c r="AH176" s="701">
        <f t="shared" si="99"/>
        <v>0</v>
      </c>
    </row>
    <row r="177" spans="1:34" x14ac:dyDescent="0.35">
      <c r="A177" s="680">
        <v>38152</v>
      </c>
      <c r="B177" s="558" t="s">
        <v>26</v>
      </c>
      <c r="C177" s="558">
        <v>6</v>
      </c>
      <c r="D177" s="559">
        <f t="shared" si="71"/>
        <v>2</v>
      </c>
      <c r="E177" s="561">
        <v>0</v>
      </c>
      <c r="F177" s="699">
        <f t="shared" si="77"/>
        <v>0</v>
      </c>
      <c r="G177" s="712">
        <f t="shared" si="78"/>
        <v>0</v>
      </c>
      <c r="H177" s="699">
        <f t="shared" si="72"/>
        <v>0</v>
      </c>
      <c r="I177" s="712">
        <f t="shared" si="73"/>
        <v>0</v>
      </c>
      <c r="J177" s="699">
        <f t="shared" si="79"/>
        <v>0</v>
      </c>
      <c r="K177" s="681">
        <f t="shared" si="80"/>
        <v>0</v>
      </c>
      <c r="L177" s="711">
        <f>IF($L$5="Yes",HLOOKUP(B177,'Outdoor Supply'!$D$32:$P$38,7,FALSE),0)</f>
        <v>0</v>
      </c>
      <c r="M177" s="701">
        <f t="shared" si="81"/>
        <v>0</v>
      </c>
      <c r="N177" s="564">
        <f t="shared" si="82"/>
        <v>0</v>
      </c>
      <c r="O177" s="564">
        <f t="shared" si="83"/>
        <v>0</v>
      </c>
      <c r="P177" s="564">
        <f t="shared" si="84"/>
        <v>0</v>
      </c>
      <c r="Q177" s="564">
        <f t="shared" si="85"/>
        <v>0</v>
      </c>
      <c r="R177" s="661">
        <f t="shared" si="74"/>
        <v>0</v>
      </c>
      <c r="S177" s="662">
        <f t="shared" si="75"/>
        <v>0</v>
      </c>
      <c r="T177" s="699">
        <f t="shared" si="76"/>
        <v>0</v>
      </c>
      <c r="U177" s="681">
        <f t="shared" si="86"/>
        <v>0</v>
      </c>
      <c r="V177" s="701">
        <f t="shared" si="87"/>
        <v>0</v>
      </c>
      <c r="W177" s="662">
        <f t="shared" si="88"/>
        <v>0</v>
      </c>
      <c r="X177" s="662">
        <f t="shared" si="89"/>
        <v>0</v>
      </c>
      <c r="Y177" s="662">
        <f t="shared" si="90"/>
        <v>0</v>
      </c>
      <c r="Z177" s="699">
        <f t="shared" si="91"/>
        <v>0</v>
      </c>
      <c r="AA177" s="681">
        <f t="shared" si="94"/>
        <v>0</v>
      </c>
      <c r="AB177" s="701">
        <f t="shared" si="95"/>
        <v>0</v>
      </c>
      <c r="AC177" s="662">
        <f t="shared" si="92"/>
        <v>0</v>
      </c>
      <c r="AD177" s="662">
        <f t="shared" si="96"/>
        <v>0</v>
      </c>
      <c r="AE177" s="701">
        <f t="shared" si="97"/>
        <v>0</v>
      </c>
      <c r="AF177" s="662">
        <f t="shared" si="93"/>
        <v>0</v>
      </c>
      <c r="AG177" s="662">
        <f t="shared" si="98"/>
        <v>0</v>
      </c>
      <c r="AH177" s="701">
        <f t="shared" si="99"/>
        <v>0</v>
      </c>
    </row>
    <row r="178" spans="1:34" x14ac:dyDescent="0.35">
      <c r="A178" s="680">
        <v>38153</v>
      </c>
      <c r="B178" s="558" t="s">
        <v>26</v>
      </c>
      <c r="C178" s="558">
        <v>6</v>
      </c>
      <c r="D178" s="559">
        <f t="shared" si="71"/>
        <v>3</v>
      </c>
      <c r="E178" s="561">
        <v>0</v>
      </c>
      <c r="F178" s="699">
        <f t="shared" si="77"/>
        <v>0</v>
      </c>
      <c r="G178" s="712">
        <f t="shared" si="78"/>
        <v>0</v>
      </c>
      <c r="H178" s="699">
        <f t="shared" si="72"/>
        <v>0</v>
      </c>
      <c r="I178" s="712">
        <f t="shared" si="73"/>
        <v>0</v>
      </c>
      <c r="J178" s="699">
        <f t="shared" si="79"/>
        <v>0</v>
      </c>
      <c r="K178" s="681">
        <f t="shared" si="80"/>
        <v>0</v>
      </c>
      <c r="L178" s="711">
        <f>IF($L$5="Yes",HLOOKUP(B178,'Outdoor Supply'!$D$32:$P$38,7,FALSE),0)</f>
        <v>0</v>
      </c>
      <c r="M178" s="701">
        <f t="shared" si="81"/>
        <v>0</v>
      </c>
      <c r="N178" s="564">
        <f t="shared" si="82"/>
        <v>0</v>
      </c>
      <c r="O178" s="564">
        <f t="shared" si="83"/>
        <v>0</v>
      </c>
      <c r="P178" s="564">
        <f t="shared" si="84"/>
        <v>0</v>
      </c>
      <c r="Q178" s="564">
        <f t="shared" si="85"/>
        <v>0</v>
      </c>
      <c r="R178" s="661">
        <f t="shared" si="74"/>
        <v>0</v>
      </c>
      <c r="S178" s="662">
        <f t="shared" si="75"/>
        <v>0</v>
      </c>
      <c r="T178" s="699">
        <f t="shared" si="76"/>
        <v>0</v>
      </c>
      <c r="U178" s="681">
        <f t="shared" si="86"/>
        <v>0</v>
      </c>
      <c r="V178" s="701">
        <f t="shared" si="87"/>
        <v>0</v>
      </c>
      <c r="W178" s="662">
        <f t="shared" si="88"/>
        <v>0</v>
      </c>
      <c r="X178" s="662">
        <f t="shared" si="89"/>
        <v>0</v>
      </c>
      <c r="Y178" s="662">
        <f t="shared" si="90"/>
        <v>0</v>
      </c>
      <c r="Z178" s="699">
        <f t="shared" si="91"/>
        <v>0</v>
      </c>
      <c r="AA178" s="681">
        <f t="shared" si="94"/>
        <v>0</v>
      </c>
      <c r="AB178" s="701">
        <f t="shared" si="95"/>
        <v>0</v>
      </c>
      <c r="AC178" s="662">
        <f t="shared" si="92"/>
        <v>0</v>
      </c>
      <c r="AD178" s="662">
        <f t="shared" si="96"/>
        <v>0</v>
      </c>
      <c r="AE178" s="701">
        <f t="shared" si="97"/>
        <v>0</v>
      </c>
      <c r="AF178" s="662">
        <f t="shared" si="93"/>
        <v>0</v>
      </c>
      <c r="AG178" s="662">
        <f t="shared" si="98"/>
        <v>0</v>
      </c>
      <c r="AH178" s="701">
        <f t="shared" si="99"/>
        <v>0</v>
      </c>
    </row>
    <row r="179" spans="1:34" x14ac:dyDescent="0.35">
      <c r="A179" s="680">
        <v>38154</v>
      </c>
      <c r="B179" s="558" t="s">
        <v>26</v>
      </c>
      <c r="C179" s="558">
        <v>6</v>
      </c>
      <c r="D179" s="559">
        <f t="shared" si="71"/>
        <v>4</v>
      </c>
      <c r="E179" s="561">
        <v>0</v>
      </c>
      <c r="F179" s="699">
        <f t="shared" si="77"/>
        <v>0</v>
      </c>
      <c r="G179" s="712">
        <f t="shared" si="78"/>
        <v>0</v>
      </c>
      <c r="H179" s="699">
        <f t="shared" si="72"/>
        <v>0</v>
      </c>
      <c r="I179" s="712">
        <f t="shared" si="73"/>
        <v>0</v>
      </c>
      <c r="J179" s="699">
        <f t="shared" si="79"/>
        <v>0</v>
      </c>
      <c r="K179" s="681">
        <f t="shared" si="80"/>
        <v>0</v>
      </c>
      <c r="L179" s="711">
        <f>IF($L$5="Yes",HLOOKUP(B179,'Outdoor Supply'!$D$32:$P$38,7,FALSE),0)</f>
        <v>0</v>
      </c>
      <c r="M179" s="701">
        <f t="shared" si="81"/>
        <v>0</v>
      </c>
      <c r="N179" s="564">
        <f t="shared" si="82"/>
        <v>0</v>
      </c>
      <c r="O179" s="564">
        <f t="shared" si="83"/>
        <v>0</v>
      </c>
      <c r="P179" s="564">
        <f t="shared" si="84"/>
        <v>0</v>
      </c>
      <c r="Q179" s="564">
        <f t="shared" si="85"/>
        <v>0</v>
      </c>
      <c r="R179" s="661">
        <f t="shared" si="74"/>
        <v>0</v>
      </c>
      <c r="S179" s="662">
        <f t="shared" si="75"/>
        <v>0</v>
      </c>
      <c r="T179" s="699">
        <f t="shared" si="76"/>
        <v>0</v>
      </c>
      <c r="U179" s="681">
        <f t="shared" si="86"/>
        <v>0</v>
      </c>
      <c r="V179" s="701">
        <f t="shared" si="87"/>
        <v>0</v>
      </c>
      <c r="W179" s="662">
        <f t="shared" si="88"/>
        <v>0</v>
      </c>
      <c r="X179" s="662">
        <f t="shared" si="89"/>
        <v>0</v>
      </c>
      <c r="Y179" s="662">
        <f t="shared" si="90"/>
        <v>0</v>
      </c>
      <c r="Z179" s="699">
        <f t="shared" si="91"/>
        <v>0</v>
      </c>
      <c r="AA179" s="681">
        <f t="shared" si="94"/>
        <v>0</v>
      </c>
      <c r="AB179" s="701">
        <f t="shared" si="95"/>
        <v>0</v>
      </c>
      <c r="AC179" s="662">
        <f t="shared" si="92"/>
        <v>0</v>
      </c>
      <c r="AD179" s="662">
        <f t="shared" si="96"/>
        <v>0</v>
      </c>
      <c r="AE179" s="701">
        <f t="shared" si="97"/>
        <v>0</v>
      </c>
      <c r="AF179" s="662">
        <f t="shared" si="93"/>
        <v>0</v>
      </c>
      <c r="AG179" s="662">
        <f t="shared" si="98"/>
        <v>0</v>
      </c>
      <c r="AH179" s="701">
        <f t="shared" si="99"/>
        <v>0</v>
      </c>
    </row>
    <row r="180" spans="1:34" x14ac:dyDescent="0.35">
      <c r="A180" s="680">
        <v>38155</v>
      </c>
      <c r="B180" s="558" t="s">
        <v>26</v>
      </c>
      <c r="C180" s="558">
        <v>6</v>
      </c>
      <c r="D180" s="559">
        <f t="shared" si="71"/>
        <v>5</v>
      </c>
      <c r="E180" s="561">
        <v>0</v>
      </c>
      <c r="F180" s="699">
        <f t="shared" si="77"/>
        <v>0</v>
      </c>
      <c r="G180" s="712">
        <f t="shared" si="78"/>
        <v>0</v>
      </c>
      <c r="H180" s="699">
        <f t="shared" si="72"/>
        <v>0</v>
      </c>
      <c r="I180" s="712">
        <f t="shared" si="73"/>
        <v>0</v>
      </c>
      <c r="J180" s="699">
        <f t="shared" si="79"/>
        <v>0</v>
      </c>
      <c r="K180" s="681">
        <f t="shared" si="80"/>
        <v>0</v>
      </c>
      <c r="L180" s="711">
        <f>IF($L$5="Yes",HLOOKUP(B180,'Outdoor Supply'!$D$32:$P$38,7,FALSE),0)</f>
        <v>0</v>
      </c>
      <c r="M180" s="701">
        <f t="shared" si="81"/>
        <v>0</v>
      </c>
      <c r="N180" s="564">
        <f t="shared" si="82"/>
        <v>0</v>
      </c>
      <c r="O180" s="564">
        <f t="shared" si="83"/>
        <v>0</v>
      </c>
      <c r="P180" s="564">
        <f t="shared" si="84"/>
        <v>0</v>
      </c>
      <c r="Q180" s="564">
        <f t="shared" si="85"/>
        <v>0</v>
      </c>
      <c r="R180" s="661">
        <f t="shared" si="74"/>
        <v>0</v>
      </c>
      <c r="S180" s="662">
        <f t="shared" si="75"/>
        <v>0</v>
      </c>
      <c r="T180" s="699">
        <f t="shared" si="76"/>
        <v>0</v>
      </c>
      <c r="U180" s="681">
        <f t="shared" si="86"/>
        <v>0</v>
      </c>
      <c r="V180" s="701">
        <f t="shared" si="87"/>
        <v>0</v>
      </c>
      <c r="W180" s="662">
        <f t="shared" si="88"/>
        <v>0</v>
      </c>
      <c r="X180" s="662">
        <f t="shared" si="89"/>
        <v>0</v>
      </c>
      <c r="Y180" s="662">
        <f t="shared" si="90"/>
        <v>0</v>
      </c>
      <c r="Z180" s="699">
        <f t="shared" si="91"/>
        <v>0</v>
      </c>
      <c r="AA180" s="681">
        <f t="shared" si="94"/>
        <v>0</v>
      </c>
      <c r="AB180" s="701">
        <f t="shared" si="95"/>
        <v>0</v>
      </c>
      <c r="AC180" s="662">
        <f t="shared" si="92"/>
        <v>0</v>
      </c>
      <c r="AD180" s="662">
        <f t="shared" si="96"/>
        <v>0</v>
      </c>
      <c r="AE180" s="701">
        <f t="shared" si="97"/>
        <v>0</v>
      </c>
      <c r="AF180" s="662">
        <f t="shared" si="93"/>
        <v>0</v>
      </c>
      <c r="AG180" s="662">
        <f t="shared" si="98"/>
        <v>0</v>
      </c>
      <c r="AH180" s="701">
        <f t="shared" si="99"/>
        <v>0</v>
      </c>
    </row>
    <row r="181" spans="1:34" x14ac:dyDescent="0.35">
      <c r="A181" s="680">
        <v>38156</v>
      </c>
      <c r="B181" s="558" t="s">
        <v>26</v>
      </c>
      <c r="C181" s="558">
        <v>6</v>
      </c>
      <c r="D181" s="559">
        <f t="shared" si="71"/>
        <v>6</v>
      </c>
      <c r="E181" s="561">
        <v>0</v>
      </c>
      <c r="F181" s="699">
        <f t="shared" si="77"/>
        <v>0</v>
      </c>
      <c r="G181" s="712">
        <f t="shared" si="78"/>
        <v>0</v>
      </c>
      <c r="H181" s="699">
        <f t="shared" si="72"/>
        <v>0</v>
      </c>
      <c r="I181" s="712">
        <f t="shared" si="73"/>
        <v>0</v>
      </c>
      <c r="J181" s="699">
        <f t="shared" si="79"/>
        <v>0</v>
      </c>
      <c r="K181" s="681">
        <f t="shared" si="80"/>
        <v>0</v>
      </c>
      <c r="L181" s="711">
        <f>IF($L$5="Yes",HLOOKUP(B181,'Outdoor Supply'!$D$32:$P$38,7,FALSE),0)</f>
        <v>0</v>
      </c>
      <c r="M181" s="701">
        <f t="shared" si="81"/>
        <v>0</v>
      </c>
      <c r="N181" s="564">
        <f t="shared" si="82"/>
        <v>0</v>
      </c>
      <c r="O181" s="564">
        <f t="shared" si="83"/>
        <v>0</v>
      </c>
      <c r="P181" s="564">
        <f t="shared" si="84"/>
        <v>0</v>
      </c>
      <c r="Q181" s="564">
        <f t="shared" si="85"/>
        <v>0</v>
      </c>
      <c r="R181" s="661">
        <f t="shared" si="74"/>
        <v>0</v>
      </c>
      <c r="S181" s="662">
        <f t="shared" si="75"/>
        <v>0</v>
      </c>
      <c r="T181" s="699">
        <f t="shared" si="76"/>
        <v>0</v>
      </c>
      <c r="U181" s="681">
        <f t="shared" si="86"/>
        <v>0</v>
      </c>
      <c r="V181" s="701">
        <f t="shared" si="87"/>
        <v>0</v>
      </c>
      <c r="W181" s="662">
        <f t="shared" si="88"/>
        <v>0</v>
      </c>
      <c r="X181" s="662">
        <f t="shared" si="89"/>
        <v>0</v>
      </c>
      <c r="Y181" s="662">
        <f t="shared" si="90"/>
        <v>0</v>
      </c>
      <c r="Z181" s="699">
        <f t="shared" si="91"/>
        <v>0</v>
      </c>
      <c r="AA181" s="681">
        <f t="shared" si="94"/>
        <v>0</v>
      </c>
      <c r="AB181" s="701">
        <f t="shared" si="95"/>
        <v>0</v>
      </c>
      <c r="AC181" s="662">
        <f t="shared" si="92"/>
        <v>0</v>
      </c>
      <c r="AD181" s="662">
        <f t="shared" si="96"/>
        <v>0</v>
      </c>
      <c r="AE181" s="701">
        <f t="shared" si="97"/>
        <v>0</v>
      </c>
      <c r="AF181" s="662">
        <f t="shared" si="93"/>
        <v>0</v>
      </c>
      <c r="AG181" s="662">
        <f t="shared" si="98"/>
        <v>0</v>
      </c>
      <c r="AH181" s="701">
        <f t="shared" si="99"/>
        <v>0</v>
      </c>
    </row>
    <row r="182" spans="1:34" x14ac:dyDescent="0.35">
      <c r="A182" s="680">
        <v>38157</v>
      </c>
      <c r="B182" s="558" t="s">
        <v>26</v>
      </c>
      <c r="C182" s="558">
        <v>6</v>
      </c>
      <c r="D182" s="559">
        <f t="shared" si="71"/>
        <v>7</v>
      </c>
      <c r="E182" s="561">
        <v>0</v>
      </c>
      <c r="F182" s="699">
        <f t="shared" si="77"/>
        <v>0</v>
      </c>
      <c r="G182" s="712">
        <f t="shared" si="78"/>
        <v>0</v>
      </c>
      <c r="H182" s="699">
        <f t="shared" si="72"/>
        <v>0</v>
      </c>
      <c r="I182" s="712">
        <f t="shared" si="73"/>
        <v>0</v>
      </c>
      <c r="J182" s="699">
        <f t="shared" si="79"/>
        <v>0</v>
      </c>
      <c r="K182" s="681">
        <f t="shared" si="80"/>
        <v>0</v>
      </c>
      <c r="L182" s="711">
        <f>IF($L$5="Yes",HLOOKUP(B182,'Outdoor Supply'!$D$32:$P$38,7,FALSE),0)</f>
        <v>0</v>
      </c>
      <c r="M182" s="701">
        <f t="shared" si="81"/>
        <v>0</v>
      </c>
      <c r="N182" s="564">
        <f t="shared" si="82"/>
        <v>0</v>
      </c>
      <c r="O182" s="564">
        <f t="shared" si="83"/>
        <v>0</v>
      </c>
      <c r="P182" s="564">
        <f t="shared" si="84"/>
        <v>0</v>
      </c>
      <c r="Q182" s="564">
        <f t="shared" si="85"/>
        <v>0</v>
      </c>
      <c r="R182" s="661">
        <f t="shared" si="74"/>
        <v>0</v>
      </c>
      <c r="S182" s="662">
        <f t="shared" si="75"/>
        <v>0</v>
      </c>
      <c r="T182" s="699">
        <f t="shared" si="76"/>
        <v>0</v>
      </c>
      <c r="U182" s="681">
        <f t="shared" si="86"/>
        <v>0</v>
      </c>
      <c r="V182" s="701">
        <f t="shared" si="87"/>
        <v>0</v>
      </c>
      <c r="W182" s="662">
        <f t="shared" si="88"/>
        <v>0</v>
      </c>
      <c r="X182" s="662">
        <f t="shared" si="89"/>
        <v>0</v>
      </c>
      <c r="Y182" s="662">
        <f t="shared" si="90"/>
        <v>0</v>
      </c>
      <c r="Z182" s="699">
        <f t="shared" si="91"/>
        <v>0</v>
      </c>
      <c r="AA182" s="681">
        <f t="shared" si="94"/>
        <v>0</v>
      </c>
      <c r="AB182" s="701">
        <f t="shared" si="95"/>
        <v>0</v>
      </c>
      <c r="AC182" s="662">
        <f t="shared" si="92"/>
        <v>0</v>
      </c>
      <c r="AD182" s="662">
        <f t="shared" si="96"/>
        <v>0</v>
      </c>
      <c r="AE182" s="701">
        <f t="shared" si="97"/>
        <v>0</v>
      </c>
      <c r="AF182" s="662">
        <f t="shared" si="93"/>
        <v>0</v>
      </c>
      <c r="AG182" s="662">
        <f t="shared" si="98"/>
        <v>0</v>
      </c>
      <c r="AH182" s="701">
        <f t="shared" si="99"/>
        <v>0</v>
      </c>
    </row>
    <row r="183" spans="1:34" x14ac:dyDescent="0.35">
      <c r="A183" s="680">
        <v>38158</v>
      </c>
      <c r="B183" s="558" t="s">
        <v>26</v>
      </c>
      <c r="C183" s="558">
        <v>6</v>
      </c>
      <c r="D183" s="559">
        <f t="shared" si="71"/>
        <v>1</v>
      </c>
      <c r="E183" s="561">
        <v>0</v>
      </c>
      <c r="F183" s="699">
        <f t="shared" si="77"/>
        <v>0</v>
      </c>
      <c r="G183" s="712">
        <f t="shared" si="78"/>
        <v>0</v>
      </c>
      <c r="H183" s="699">
        <f t="shared" si="72"/>
        <v>0</v>
      </c>
      <c r="I183" s="712">
        <f t="shared" si="73"/>
        <v>0</v>
      </c>
      <c r="J183" s="699">
        <f t="shared" si="79"/>
        <v>0</v>
      </c>
      <c r="K183" s="681">
        <f t="shared" si="80"/>
        <v>0</v>
      </c>
      <c r="L183" s="711">
        <f>IF($L$5="Yes",HLOOKUP(B183,'Outdoor Supply'!$D$32:$P$38,7,FALSE),0)</f>
        <v>0</v>
      </c>
      <c r="M183" s="701">
        <f t="shared" si="81"/>
        <v>0</v>
      </c>
      <c r="N183" s="564">
        <f t="shared" si="82"/>
        <v>0</v>
      </c>
      <c r="O183" s="564">
        <f t="shared" si="83"/>
        <v>0</v>
      </c>
      <c r="P183" s="564">
        <f t="shared" si="84"/>
        <v>0</v>
      </c>
      <c r="Q183" s="564">
        <f t="shared" si="85"/>
        <v>0</v>
      </c>
      <c r="R183" s="661">
        <f t="shared" si="74"/>
        <v>0</v>
      </c>
      <c r="S183" s="662">
        <f t="shared" si="75"/>
        <v>0</v>
      </c>
      <c r="T183" s="699">
        <f t="shared" si="76"/>
        <v>0</v>
      </c>
      <c r="U183" s="681">
        <f t="shared" si="86"/>
        <v>0</v>
      </c>
      <c r="V183" s="701">
        <f t="shared" si="87"/>
        <v>0</v>
      </c>
      <c r="W183" s="662">
        <f t="shared" si="88"/>
        <v>0</v>
      </c>
      <c r="X183" s="662">
        <f t="shared" si="89"/>
        <v>0</v>
      </c>
      <c r="Y183" s="662">
        <f t="shared" si="90"/>
        <v>0</v>
      </c>
      <c r="Z183" s="699">
        <f t="shared" si="91"/>
        <v>0</v>
      </c>
      <c r="AA183" s="681">
        <f t="shared" si="94"/>
        <v>0</v>
      </c>
      <c r="AB183" s="701">
        <f t="shared" si="95"/>
        <v>0</v>
      </c>
      <c r="AC183" s="662">
        <f t="shared" si="92"/>
        <v>0</v>
      </c>
      <c r="AD183" s="662">
        <f t="shared" si="96"/>
        <v>0</v>
      </c>
      <c r="AE183" s="701">
        <f t="shared" si="97"/>
        <v>0</v>
      </c>
      <c r="AF183" s="662">
        <f t="shared" si="93"/>
        <v>0</v>
      </c>
      <c r="AG183" s="662">
        <f t="shared" si="98"/>
        <v>0</v>
      </c>
      <c r="AH183" s="701">
        <f t="shared" si="99"/>
        <v>0</v>
      </c>
    </row>
    <row r="184" spans="1:34" x14ac:dyDescent="0.35">
      <c r="A184" s="680">
        <v>38159</v>
      </c>
      <c r="B184" s="558" t="s">
        <v>26</v>
      </c>
      <c r="C184" s="558">
        <v>6</v>
      </c>
      <c r="D184" s="559">
        <f t="shared" si="71"/>
        <v>2</v>
      </c>
      <c r="E184" s="561">
        <v>0</v>
      </c>
      <c r="F184" s="699">
        <f t="shared" si="77"/>
        <v>0</v>
      </c>
      <c r="G184" s="712">
        <f t="shared" si="78"/>
        <v>0</v>
      </c>
      <c r="H184" s="699">
        <f t="shared" si="72"/>
        <v>0</v>
      </c>
      <c r="I184" s="712">
        <f t="shared" si="73"/>
        <v>0</v>
      </c>
      <c r="J184" s="699">
        <f t="shared" si="79"/>
        <v>0</v>
      </c>
      <c r="K184" s="681">
        <f t="shared" si="80"/>
        <v>0</v>
      </c>
      <c r="L184" s="711">
        <f>IF($L$5="Yes",HLOOKUP(B184,'Outdoor Supply'!$D$32:$P$38,7,FALSE),0)</f>
        <v>0</v>
      </c>
      <c r="M184" s="701">
        <f t="shared" si="81"/>
        <v>0</v>
      </c>
      <c r="N184" s="564">
        <f t="shared" si="82"/>
        <v>0</v>
      </c>
      <c r="O184" s="564">
        <f t="shared" si="83"/>
        <v>0</v>
      </c>
      <c r="P184" s="564">
        <f t="shared" si="84"/>
        <v>0</v>
      </c>
      <c r="Q184" s="564">
        <f t="shared" si="85"/>
        <v>0</v>
      </c>
      <c r="R184" s="661">
        <f t="shared" si="74"/>
        <v>0</v>
      </c>
      <c r="S184" s="662">
        <f t="shared" si="75"/>
        <v>0</v>
      </c>
      <c r="T184" s="699">
        <f t="shared" si="76"/>
        <v>0</v>
      </c>
      <c r="U184" s="681">
        <f t="shared" si="86"/>
        <v>0</v>
      </c>
      <c r="V184" s="701">
        <f t="shared" si="87"/>
        <v>0</v>
      </c>
      <c r="W184" s="662">
        <f t="shared" si="88"/>
        <v>0</v>
      </c>
      <c r="X184" s="662">
        <f t="shared" si="89"/>
        <v>0</v>
      </c>
      <c r="Y184" s="662">
        <f t="shared" si="90"/>
        <v>0</v>
      </c>
      <c r="Z184" s="699">
        <f t="shared" si="91"/>
        <v>0</v>
      </c>
      <c r="AA184" s="681">
        <f t="shared" si="94"/>
        <v>0</v>
      </c>
      <c r="AB184" s="701">
        <f t="shared" si="95"/>
        <v>0</v>
      </c>
      <c r="AC184" s="662">
        <f t="shared" si="92"/>
        <v>0</v>
      </c>
      <c r="AD184" s="662">
        <f t="shared" si="96"/>
        <v>0</v>
      </c>
      <c r="AE184" s="701">
        <f t="shared" si="97"/>
        <v>0</v>
      </c>
      <c r="AF184" s="662">
        <f t="shared" si="93"/>
        <v>0</v>
      </c>
      <c r="AG184" s="662">
        <f t="shared" si="98"/>
        <v>0</v>
      </c>
      <c r="AH184" s="701">
        <f t="shared" si="99"/>
        <v>0</v>
      </c>
    </row>
    <row r="185" spans="1:34" x14ac:dyDescent="0.35">
      <c r="A185" s="680">
        <v>38160</v>
      </c>
      <c r="B185" s="558" t="s">
        <v>26</v>
      </c>
      <c r="C185" s="558">
        <v>6</v>
      </c>
      <c r="D185" s="559">
        <f t="shared" si="71"/>
        <v>3</v>
      </c>
      <c r="E185" s="561">
        <v>0.26000000000000156</v>
      </c>
      <c r="F185" s="699">
        <f t="shared" si="77"/>
        <v>0</v>
      </c>
      <c r="G185" s="712">
        <f t="shared" si="78"/>
        <v>0</v>
      </c>
      <c r="H185" s="699">
        <f t="shared" si="72"/>
        <v>0</v>
      </c>
      <c r="I185" s="712">
        <f t="shared" si="73"/>
        <v>0</v>
      </c>
      <c r="J185" s="699">
        <f t="shared" si="79"/>
        <v>0</v>
      </c>
      <c r="K185" s="681">
        <f t="shared" si="80"/>
        <v>0</v>
      </c>
      <c r="L185" s="711">
        <f>IF($L$5="Yes",HLOOKUP(B185,'Outdoor Supply'!$D$32:$P$38,7,FALSE),0)</f>
        <v>0</v>
      </c>
      <c r="M185" s="701">
        <f t="shared" si="81"/>
        <v>0</v>
      </c>
      <c r="N185" s="564">
        <f t="shared" si="82"/>
        <v>0</v>
      </c>
      <c r="O185" s="564">
        <f t="shared" si="83"/>
        <v>0</v>
      </c>
      <c r="P185" s="564">
        <f t="shared" si="84"/>
        <v>0</v>
      </c>
      <c r="Q185" s="564">
        <f t="shared" si="85"/>
        <v>0</v>
      </c>
      <c r="R185" s="661">
        <f t="shared" si="74"/>
        <v>0</v>
      </c>
      <c r="S185" s="662">
        <f t="shared" si="75"/>
        <v>0</v>
      </c>
      <c r="T185" s="699">
        <f t="shared" si="76"/>
        <v>0</v>
      </c>
      <c r="U185" s="681">
        <f t="shared" si="86"/>
        <v>0</v>
      </c>
      <c r="V185" s="701">
        <f t="shared" si="87"/>
        <v>0</v>
      </c>
      <c r="W185" s="662">
        <f t="shared" si="88"/>
        <v>0</v>
      </c>
      <c r="X185" s="662">
        <f t="shared" si="89"/>
        <v>0</v>
      </c>
      <c r="Y185" s="662">
        <f t="shared" si="90"/>
        <v>0</v>
      </c>
      <c r="Z185" s="699">
        <f t="shared" si="91"/>
        <v>0</v>
      </c>
      <c r="AA185" s="681">
        <f t="shared" si="94"/>
        <v>0</v>
      </c>
      <c r="AB185" s="701">
        <f t="shared" si="95"/>
        <v>0</v>
      </c>
      <c r="AC185" s="662">
        <f t="shared" si="92"/>
        <v>0</v>
      </c>
      <c r="AD185" s="662">
        <f t="shared" si="96"/>
        <v>0</v>
      </c>
      <c r="AE185" s="701">
        <f t="shared" si="97"/>
        <v>0</v>
      </c>
      <c r="AF185" s="662">
        <f t="shared" si="93"/>
        <v>0</v>
      </c>
      <c r="AG185" s="662">
        <f t="shared" si="98"/>
        <v>0</v>
      </c>
      <c r="AH185" s="701">
        <f t="shared" si="99"/>
        <v>0</v>
      </c>
    </row>
    <row r="186" spans="1:34" x14ac:dyDescent="0.35">
      <c r="A186" s="680">
        <v>38161</v>
      </c>
      <c r="B186" s="558" t="s">
        <v>26</v>
      </c>
      <c r="C186" s="558">
        <v>6</v>
      </c>
      <c r="D186" s="559">
        <f t="shared" si="71"/>
        <v>4</v>
      </c>
      <c r="E186" s="561">
        <v>0</v>
      </c>
      <c r="F186" s="699">
        <f t="shared" si="77"/>
        <v>0</v>
      </c>
      <c r="G186" s="712">
        <f t="shared" si="78"/>
        <v>0</v>
      </c>
      <c r="H186" s="699">
        <f t="shared" si="72"/>
        <v>0</v>
      </c>
      <c r="I186" s="712">
        <f t="shared" si="73"/>
        <v>0</v>
      </c>
      <c r="J186" s="699">
        <f t="shared" si="79"/>
        <v>0</v>
      </c>
      <c r="K186" s="681">
        <f t="shared" si="80"/>
        <v>0</v>
      </c>
      <c r="L186" s="711">
        <f>IF($L$5="Yes",HLOOKUP(B186,'Outdoor Supply'!$D$32:$P$38,7,FALSE),0)</f>
        <v>0</v>
      </c>
      <c r="M186" s="701">
        <f t="shared" si="81"/>
        <v>0</v>
      </c>
      <c r="N186" s="564">
        <f t="shared" si="82"/>
        <v>0</v>
      </c>
      <c r="O186" s="564">
        <f t="shared" si="83"/>
        <v>0</v>
      </c>
      <c r="P186" s="564">
        <f t="shared" si="84"/>
        <v>0</v>
      </c>
      <c r="Q186" s="564">
        <f t="shared" si="85"/>
        <v>0</v>
      </c>
      <c r="R186" s="661">
        <f t="shared" si="74"/>
        <v>0</v>
      </c>
      <c r="S186" s="662">
        <f t="shared" si="75"/>
        <v>0</v>
      </c>
      <c r="T186" s="699">
        <f t="shared" si="76"/>
        <v>0</v>
      </c>
      <c r="U186" s="681">
        <f t="shared" si="86"/>
        <v>0</v>
      </c>
      <c r="V186" s="701">
        <f t="shared" si="87"/>
        <v>0</v>
      </c>
      <c r="W186" s="662">
        <f t="shared" si="88"/>
        <v>0</v>
      </c>
      <c r="X186" s="662">
        <f t="shared" si="89"/>
        <v>0</v>
      </c>
      <c r="Y186" s="662">
        <f t="shared" si="90"/>
        <v>0</v>
      </c>
      <c r="Z186" s="699">
        <f t="shared" si="91"/>
        <v>0</v>
      </c>
      <c r="AA186" s="681">
        <f t="shared" si="94"/>
        <v>0</v>
      </c>
      <c r="AB186" s="701">
        <f t="shared" si="95"/>
        <v>0</v>
      </c>
      <c r="AC186" s="662">
        <f t="shared" si="92"/>
        <v>0</v>
      </c>
      <c r="AD186" s="662">
        <f t="shared" si="96"/>
        <v>0</v>
      </c>
      <c r="AE186" s="701">
        <f t="shared" si="97"/>
        <v>0</v>
      </c>
      <c r="AF186" s="662">
        <f t="shared" si="93"/>
        <v>0</v>
      </c>
      <c r="AG186" s="662">
        <f t="shared" si="98"/>
        <v>0</v>
      </c>
      <c r="AH186" s="701">
        <f t="shared" si="99"/>
        <v>0</v>
      </c>
    </row>
    <row r="187" spans="1:34" x14ac:dyDescent="0.35">
      <c r="A187" s="680">
        <v>38162</v>
      </c>
      <c r="B187" s="558" t="s">
        <v>26</v>
      </c>
      <c r="C187" s="558">
        <v>6</v>
      </c>
      <c r="D187" s="559">
        <f t="shared" si="71"/>
        <v>5</v>
      </c>
      <c r="E187" s="561">
        <v>0</v>
      </c>
      <c r="F187" s="699">
        <f t="shared" si="77"/>
        <v>0</v>
      </c>
      <c r="G187" s="712">
        <f t="shared" si="78"/>
        <v>0</v>
      </c>
      <c r="H187" s="699">
        <f t="shared" si="72"/>
        <v>0</v>
      </c>
      <c r="I187" s="712">
        <f t="shared" si="73"/>
        <v>0</v>
      </c>
      <c r="J187" s="699">
        <f t="shared" si="79"/>
        <v>0</v>
      </c>
      <c r="K187" s="681">
        <f t="shared" si="80"/>
        <v>0</v>
      </c>
      <c r="L187" s="711">
        <f>IF($L$5="Yes",HLOOKUP(B187,'Outdoor Supply'!$D$32:$P$38,7,FALSE),0)</f>
        <v>0</v>
      </c>
      <c r="M187" s="701">
        <f t="shared" si="81"/>
        <v>0</v>
      </c>
      <c r="N187" s="564">
        <f t="shared" si="82"/>
        <v>0</v>
      </c>
      <c r="O187" s="564">
        <f t="shared" si="83"/>
        <v>0</v>
      </c>
      <c r="P187" s="564">
        <f t="shared" si="84"/>
        <v>0</v>
      </c>
      <c r="Q187" s="564">
        <f t="shared" si="85"/>
        <v>0</v>
      </c>
      <c r="R187" s="661">
        <f t="shared" si="74"/>
        <v>0</v>
      </c>
      <c r="S187" s="662">
        <f t="shared" si="75"/>
        <v>0</v>
      </c>
      <c r="T187" s="699">
        <f t="shared" si="76"/>
        <v>0</v>
      </c>
      <c r="U187" s="681">
        <f t="shared" si="86"/>
        <v>0</v>
      </c>
      <c r="V187" s="701">
        <f t="shared" si="87"/>
        <v>0</v>
      </c>
      <c r="W187" s="662">
        <f t="shared" si="88"/>
        <v>0</v>
      </c>
      <c r="X187" s="662">
        <f t="shared" si="89"/>
        <v>0</v>
      </c>
      <c r="Y187" s="662">
        <f t="shared" si="90"/>
        <v>0</v>
      </c>
      <c r="Z187" s="699">
        <f t="shared" si="91"/>
        <v>0</v>
      </c>
      <c r="AA187" s="681">
        <f t="shared" si="94"/>
        <v>0</v>
      </c>
      <c r="AB187" s="701">
        <f t="shared" si="95"/>
        <v>0</v>
      </c>
      <c r="AC187" s="662">
        <f t="shared" si="92"/>
        <v>0</v>
      </c>
      <c r="AD187" s="662">
        <f t="shared" si="96"/>
        <v>0</v>
      </c>
      <c r="AE187" s="701">
        <f t="shared" si="97"/>
        <v>0</v>
      </c>
      <c r="AF187" s="662">
        <f t="shared" si="93"/>
        <v>0</v>
      </c>
      <c r="AG187" s="662">
        <f t="shared" si="98"/>
        <v>0</v>
      </c>
      <c r="AH187" s="701">
        <f t="shared" si="99"/>
        <v>0</v>
      </c>
    </row>
    <row r="188" spans="1:34" x14ac:dyDescent="0.35">
      <c r="A188" s="680">
        <v>38163</v>
      </c>
      <c r="B188" s="558" t="s">
        <v>26</v>
      </c>
      <c r="C188" s="558">
        <v>6</v>
      </c>
      <c r="D188" s="559">
        <f t="shared" si="71"/>
        <v>6</v>
      </c>
      <c r="E188" s="561">
        <v>1.0000000000001563E-2</v>
      </c>
      <c r="F188" s="699">
        <f t="shared" si="77"/>
        <v>0</v>
      </c>
      <c r="G188" s="712">
        <f t="shared" si="78"/>
        <v>0</v>
      </c>
      <c r="H188" s="699">
        <f t="shared" si="72"/>
        <v>0</v>
      </c>
      <c r="I188" s="712">
        <f t="shared" si="73"/>
        <v>0</v>
      </c>
      <c r="J188" s="699">
        <f t="shared" si="79"/>
        <v>0</v>
      </c>
      <c r="K188" s="681">
        <f t="shared" si="80"/>
        <v>0</v>
      </c>
      <c r="L188" s="711">
        <f>IF($L$5="Yes",HLOOKUP(B188,'Outdoor Supply'!$D$32:$P$38,7,FALSE),0)</f>
        <v>0</v>
      </c>
      <c r="M188" s="701">
        <f t="shared" si="81"/>
        <v>0</v>
      </c>
      <c r="N188" s="564">
        <f t="shared" si="82"/>
        <v>0</v>
      </c>
      <c r="O188" s="564">
        <f t="shared" si="83"/>
        <v>0</v>
      </c>
      <c r="P188" s="564">
        <f t="shared" si="84"/>
        <v>0</v>
      </c>
      <c r="Q188" s="564">
        <f t="shared" si="85"/>
        <v>0</v>
      </c>
      <c r="R188" s="661">
        <f t="shared" si="74"/>
        <v>0</v>
      </c>
      <c r="S188" s="662">
        <f t="shared" si="75"/>
        <v>0</v>
      </c>
      <c r="T188" s="699">
        <f t="shared" si="76"/>
        <v>0</v>
      </c>
      <c r="U188" s="681">
        <f t="shared" si="86"/>
        <v>0</v>
      </c>
      <c r="V188" s="701">
        <f t="shared" si="87"/>
        <v>0</v>
      </c>
      <c r="W188" s="662">
        <f t="shared" si="88"/>
        <v>0</v>
      </c>
      <c r="X188" s="662">
        <f t="shared" si="89"/>
        <v>0</v>
      </c>
      <c r="Y188" s="662">
        <f t="shared" si="90"/>
        <v>0</v>
      </c>
      <c r="Z188" s="699">
        <f t="shared" si="91"/>
        <v>0</v>
      </c>
      <c r="AA188" s="681">
        <f t="shared" si="94"/>
        <v>0</v>
      </c>
      <c r="AB188" s="701">
        <f t="shared" si="95"/>
        <v>0</v>
      </c>
      <c r="AC188" s="662">
        <f t="shared" si="92"/>
        <v>0</v>
      </c>
      <c r="AD188" s="662">
        <f t="shared" si="96"/>
        <v>0</v>
      </c>
      <c r="AE188" s="701">
        <f t="shared" si="97"/>
        <v>0</v>
      </c>
      <c r="AF188" s="662">
        <f t="shared" si="93"/>
        <v>0</v>
      </c>
      <c r="AG188" s="662">
        <f t="shared" si="98"/>
        <v>0</v>
      </c>
      <c r="AH188" s="701">
        <f t="shared" si="99"/>
        <v>0</v>
      </c>
    </row>
    <row r="189" spans="1:34" x14ac:dyDescent="0.35">
      <c r="A189" s="680">
        <v>38164</v>
      </c>
      <c r="B189" s="558" t="s">
        <v>26</v>
      </c>
      <c r="C189" s="558">
        <v>6</v>
      </c>
      <c r="D189" s="559">
        <f t="shared" si="71"/>
        <v>7</v>
      </c>
      <c r="E189" s="561">
        <v>0.49000000000000199</v>
      </c>
      <c r="F189" s="699">
        <f t="shared" si="77"/>
        <v>0</v>
      </c>
      <c r="G189" s="712">
        <f t="shared" si="78"/>
        <v>0</v>
      </c>
      <c r="H189" s="699">
        <f t="shared" si="72"/>
        <v>0</v>
      </c>
      <c r="I189" s="712">
        <f t="shared" si="73"/>
        <v>0</v>
      </c>
      <c r="J189" s="699">
        <f t="shared" si="79"/>
        <v>0</v>
      </c>
      <c r="K189" s="681">
        <f t="shared" si="80"/>
        <v>0</v>
      </c>
      <c r="L189" s="711">
        <f>IF($L$5="Yes",HLOOKUP(B189,'Outdoor Supply'!$D$32:$P$38,7,FALSE),0)</f>
        <v>0</v>
      </c>
      <c r="M189" s="701">
        <f t="shared" si="81"/>
        <v>0</v>
      </c>
      <c r="N189" s="564">
        <f t="shared" si="82"/>
        <v>0</v>
      </c>
      <c r="O189" s="564">
        <f t="shared" si="83"/>
        <v>0</v>
      </c>
      <c r="P189" s="564">
        <f t="shared" si="84"/>
        <v>0</v>
      </c>
      <c r="Q189" s="564">
        <f t="shared" si="85"/>
        <v>0</v>
      </c>
      <c r="R189" s="661">
        <f t="shared" si="74"/>
        <v>0</v>
      </c>
      <c r="S189" s="662">
        <f t="shared" si="75"/>
        <v>0</v>
      </c>
      <c r="T189" s="699">
        <f t="shared" si="76"/>
        <v>0</v>
      </c>
      <c r="U189" s="681">
        <f t="shared" si="86"/>
        <v>0</v>
      </c>
      <c r="V189" s="701">
        <f t="shared" si="87"/>
        <v>0</v>
      </c>
      <c r="W189" s="662">
        <f t="shared" si="88"/>
        <v>0</v>
      </c>
      <c r="X189" s="662">
        <f t="shared" si="89"/>
        <v>0</v>
      </c>
      <c r="Y189" s="662">
        <f t="shared" si="90"/>
        <v>0</v>
      </c>
      <c r="Z189" s="699">
        <f t="shared" si="91"/>
        <v>0</v>
      </c>
      <c r="AA189" s="681">
        <f t="shared" si="94"/>
        <v>0</v>
      </c>
      <c r="AB189" s="701">
        <f t="shared" si="95"/>
        <v>0</v>
      </c>
      <c r="AC189" s="662">
        <f t="shared" si="92"/>
        <v>0</v>
      </c>
      <c r="AD189" s="662">
        <f t="shared" si="96"/>
        <v>0</v>
      </c>
      <c r="AE189" s="701">
        <f t="shared" si="97"/>
        <v>0</v>
      </c>
      <c r="AF189" s="662">
        <f t="shared" si="93"/>
        <v>0</v>
      </c>
      <c r="AG189" s="662">
        <f t="shared" si="98"/>
        <v>0</v>
      </c>
      <c r="AH189" s="701">
        <f t="shared" si="99"/>
        <v>0</v>
      </c>
    </row>
    <row r="190" spans="1:34" x14ac:dyDescent="0.35">
      <c r="A190" s="680">
        <v>38165</v>
      </c>
      <c r="B190" s="558" t="s">
        <v>26</v>
      </c>
      <c r="C190" s="558">
        <v>6</v>
      </c>
      <c r="D190" s="559">
        <f t="shared" si="71"/>
        <v>1</v>
      </c>
      <c r="E190" s="561">
        <v>1</v>
      </c>
      <c r="F190" s="699">
        <f t="shared" si="77"/>
        <v>0</v>
      </c>
      <c r="G190" s="712">
        <f t="shared" si="78"/>
        <v>0</v>
      </c>
      <c r="H190" s="699">
        <f t="shared" si="72"/>
        <v>0</v>
      </c>
      <c r="I190" s="712">
        <f t="shared" si="73"/>
        <v>0</v>
      </c>
      <c r="J190" s="699">
        <f t="shared" si="79"/>
        <v>0</v>
      </c>
      <c r="K190" s="681">
        <f t="shared" si="80"/>
        <v>0</v>
      </c>
      <c r="L190" s="711">
        <f>IF($L$5="Yes",HLOOKUP(B190,'Outdoor Supply'!$D$32:$P$38,7,FALSE),0)</f>
        <v>0</v>
      </c>
      <c r="M190" s="701">
        <f t="shared" si="81"/>
        <v>0</v>
      </c>
      <c r="N190" s="564">
        <f t="shared" si="82"/>
        <v>0</v>
      </c>
      <c r="O190" s="564">
        <f t="shared" si="83"/>
        <v>0</v>
      </c>
      <c r="P190" s="564">
        <f t="shared" si="84"/>
        <v>0</v>
      </c>
      <c r="Q190" s="564">
        <f t="shared" si="85"/>
        <v>0</v>
      </c>
      <c r="R190" s="661">
        <f t="shared" si="74"/>
        <v>0</v>
      </c>
      <c r="S190" s="662">
        <f t="shared" si="75"/>
        <v>0</v>
      </c>
      <c r="T190" s="699">
        <f t="shared" si="76"/>
        <v>0</v>
      </c>
      <c r="U190" s="681">
        <f t="shared" si="86"/>
        <v>0</v>
      </c>
      <c r="V190" s="701">
        <f t="shared" si="87"/>
        <v>0</v>
      </c>
      <c r="W190" s="662">
        <f t="shared" si="88"/>
        <v>0</v>
      </c>
      <c r="X190" s="662">
        <f t="shared" si="89"/>
        <v>0</v>
      </c>
      <c r="Y190" s="662">
        <f t="shared" si="90"/>
        <v>0</v>
      </c>
      <c r="Z190" s="699">
        <f t="shared" si="91"/>
        <v>0</v>
      </c>
      <c r="AA190" s="681">
        <f t="shared" si="94"/>
        <v>0</v>
      </c>
      <c r="AB190" s="701">
        <f t="shared" si="95"/>
        <v>0</v>
      </c>
      <c r="AC190" s="662">
        <f t="shared" si="92"/>
        <v>0</v>
      </c>
      <c r="AD190" s="662">
        <f t="shared" si="96"/>
        <v>0</v>
      </c>
      <c r="AE190" s="701">
        <f t="shared" si="97"/>
        <v>0</v>
      </c>
      <c r="AF190" s="662">
        <f t="shared" si="93"/>
        <v>0</v>
      </c>
      <c r="AG190" s="662">
        <f t="shared" si="98"/>
        <v>0</v>
      </c>
      <c r="AH190" s="701">
        <f t="shared" si="99"/>
        <v>0</v>
      </c>
    </row>
    <row r="191" spans="1:34" x14ac:dyDescent="0.35">
      <c r="A191" s="680">
        <v>38166</v>
      </c>
      <c r="B191" s="558" t="s">
        <v>26</v>
      </c>
      <c r="C191" s="558">
        <v>6</v>
      </c>
      <c r="D191" s="559">
        <f t="shared" si="71"/>
        <v>2</v>
      </c>
      <c r="E191" s="561">
        <v>5.0000000000000711E-2</v>
      </c>
      <c r="F191" s="699">
        <f t="shared" si="77"/>
        <v>0</v>
      </c>
      <c r="G191" s="712">
        <f t="shared" si="78"/>
        <v>0</v>
      </c>
      <c r="H191" s="699">
        <f t="shared" si="72"/>
        <v>0</v>
      </c>
      <c r="I191" s="712">
        <f t="shared" si="73"/>
        <v>0</v>
      </c>
      <c r="J191" s="699">
        <f t="shared" si="79"/>
        <v>0</v>
      </c>
      <c r="K191" s="681">
        <f t="shared" si="80"/>
        <v>0</v>
      </c>
      <c r="L191" s="711">
        <f>IF($L$5="Yes",HLOOKUP(B191,'Outdoor Supply'!$D$32:$P$38,7,FALSE),0)</f>
        <v>0</v>
      </c>
      <c r="M191" s="701">
        <f t="shared" si="81"/>
        <v>0</v>
      </c>
      <c r="N191" s="564">
        <f t="shared" si="82"/>
        <v>0</v>
      </c>
      <c r="O191" s="564">
        <f t="shared" si="83"/>
        <v>0</v>
      </c>
      <c r="P191" s="564">
        <f t="shared" si="84"/>
        <v>0</v>
      </c>
      <c r="Q191" s="564">
        <f t="shared" si="85"/>
        <v>0</v>
      </c>
      <c r="R191" s="661">
        <f t="shared" si="74"/>
        <v>0</v>
      </c>
      <c r="S191" s="662">
        <f t="shared" si="75"/>
        <v>0</v>
      </c>
      <c r="T191" s="699">
        <f t="shared" si="76"/>
        <v>0</v>
      </c>
      <c r="U191" s="681">
        <f t="shared" si="86"/>
        <v>0</v>
      </c>
      <c r="V191" s="701">
        <f t="shared" si="87"/>
        <v>0</v>
      </c>
      <c r="W191" s="662">
        <f t="shared" si="88"/>
        <v>0</v>
      </c>
      <c r="X191" s="662">
        <f t="shared" si="89"/>
        <v>0</v>
      </c>
      <c r="Y191" s="662">
        <f t="shared" si="90"/>
        <v>0</v>
      </c>
      <c r="Z191" s="699">
        <f t="shared" si="91"/>
        <v>0</v>
      </c>
      <c r="AA191" s="681">
        <f t="shared" si="94"/>
        <v>0</v>
      </c>
      <c r="AB191" s="701">
        <f t="shared" si="95"/>
        <v>0</v>
      </c>
      <c r="AC191" s="662">
        <f t="shared" si="92"/>
        <v>0</v>
      </c>
      <c r="AD191" s="662">
        <f t="shared" si="96"/>
        <v>0</v>
      </c>
      <c r="AE191" s="701">
        <f t="shared" si="97"/>
        <v>0</v>
      </c>
      <c r="AF191" s="662">
        <f t="shared" si="93"/>
        <v>0</v>
      </c>
      <c r="AG191" s="662">
        <f t="shared" si="98"/>
        <v>0</v>
      </c>
      <c r="AH191" s="701">
        <f t="shared" si="99"/>
        <v>0</v>
      </c>
    </row>
    <row r="192" spans="1:34" x14ac:dyDescent="0.35">
      <c r="A192" s="680">
        <v>38167</v>
      </c>
      <c r="B192" s="558" t="s">
        <v>26</v>
      </c>
      <c r="C192" s="558">
        <v>6</v>
      </c>
      <c r="D192" s="559">
        <f t="shared" si="71"/>
        <v>3</v>
      </c>
      <c r="E192" s="561">
        <v>0.81000000000000227</v>
      </c>
      <c r="F192" s="699">
        <f t="shared" si="77"/>
        <v>0</v>
      </c>
      <c r="G192" s="712">
        <f t="shared" si="78"/>
        <v>0</v>
      </c>
      <c r="H192" s="699">
        <f t="shared" si="72"/>
        <v>0</v>
      </c>
      <c r="I192" s="712">
        <f t="shared" si="73"/>
        <v>0</v>
      </c>
      <c r="J192" s="699">
        <f t="shared" si="79"/>
        <v>0</v>
      </c>
      <c r="K192" s="681">
        <f t="shared" si="80"/>
        <v>0</v>
      </c>
      <c r="L192" s="711">
        <f>IF($L$5="Yes",HLOOKUP(B192,'Outdoor Supply'!$D$32:$P$38,7,FALSE),0)</f>
        <v>0</v>
      </c>
      <c r="M192" s="701">
        <f t="shared" si="81"/>
        <v>0</v>
      </c>
      <c r="N192" s="564">
        <f t="shared" si="82"/>
        <v>0</v>
      </c>
      <c r="O192" s="564">
        <f t="shared" si="83"/>
        <v>0</v>
      </c>
      <c r="P192" s="564">
        <f t="shared" si="84"/>
        <v>0</v>
      </c>
      <c r="Q192" s="564">
        <f t="shared" si="85"/>
        <v>0</v>
      </c>
      <c r="R192" s="661">
        <f t="shared" si="74"/>
        <v>0</v>
      </c>
      <c r="S192" s="662">
        <f t="shared" si="75"/>
        <v>0</v>
      </c>
      <c r="T192" s="699">
        <f t="shared" si="76"/>
        <v>0</v>
      </c>
      <c r="U192" s="681">
        <f t="shared" si="86"/>
        <v>0</v>
      </c>
      <c r="V192" s="701">
        <f t="shared" si="87"/>
        <v>0</v>
      </c>
      <c r="W192" s="662">
        <f t="shared" si="88"/>
        <v>0</v>
      </c>
      <c r="X192" s="662">
        <f t="shared" si="89"/>
        <v>0</v>
      </c>
      <c r="Y192" s="662">
        <f t="shared" si="90"/>
        <v>0</v>
      </c>
      <c r="Z192" s="699">
        <f t="shared" si="91"/>
        <v>0</v>
      </c>
      <c r="AA192" s="681">
        <f t="shared" si="94"/>
        <v>0</v>
      </c>
      <c r="AB192" s="701">
        <f t="shared" si="95"/>
        <v>0</v>
      </c>
      <c r="AC192" s="662">
        <f t="shared" si="92"/>
        <v>0</v>
      </c>
      <c r="AD192" s="662">
        <f t="shared" si="96"/>
        <v>0</v>
      </c>
      <c r="AE192" s="701">
        <f t="shared" si="97"/>
        <v>0</v>
      </c>
      <c r="AF192" s="662">
        <f t="shared" si="93"/>
        <v>0</v>
      </c>
      <c r="AG192" s="662">
        <f t="shared" si="98"/>
        <v>0</v>
      </c>
      <c r="AH192" s="701">
        <f t="shared" si="99"/>
        <v>0</v>
      </c>
    </row>
    <row r="193" spans="1:34" x14ac:dyDescent="0.35">
      <c r="A193" s="680">
        <v>38168</v>
      </c>
      <c r="B193" s="558" t="s">
        <v>26</v>
      </c>
      <c r="C193" s="558">
        <v>6</v>
      </c>
      <c r="D193" s="559">
        <f t="shared" si="71"/>
        <v>4</v>
      </c>
      <c r="E193" s="561">
        <v>1.0100000000000051</v>
      </c>
      <c r="F193" s="699">
        <f t="shared" si="77"/>
        <v>0</v>
      </c>
      <c r="G193" s="712">
        <f t="shared" si="78"/>
        <v>0</v>
      </c>
      <c r="H193" s="699">
        <f t="shared" si="72"/>
        <v>0</v>
      </c>
      <c r="I193" s="712">
        <f t="shared" si="73"/>
        <v>0</v>
      </c>
      <c r="J193" s="699">
        <f t="shared" si="79"/>
        <v>0</v>
      </c>
      <c r="K193" s="681">
        <f t="shared" si="80"/>
        <v>0</v>
      </c>
      <c r="L193" s="711">
        <f>IF($L$5="Yes",HLOOKUP(B193,'Outdoor Supply'!$D$32:$P$38,7,FALSE),0)</f>
        <v>0</v>
      </c>
      <c r="M193" s="701">
        <f t="shared" si="81"/>
        <v>0</v>
      </c>
      <c r="N193" s="564">
        <f t="shared" si="82"/>
        <v>0</v>
      </c>
      <c r="O193" s="564">
        <f t="shared" si="83"/>
        <v>0</v>
      </c>
      <c r="P193" s="564">
        <f t="shared" si="84"/>
        <v>0</v>
      </c>
      <c r="Q193" s="564">
        <f t="shared" si="85"/>
        <v>0</v>
      </c>
      <c r="R193" s="661">
        <f t="shared" si="74"/>
        <v>0</v>
      </c>
      <c r="S193" s="662">
        <f t="shared" si="75"/>
        <v>0</v>
      </c>
      <c r="T193" s="699">
        <f t="shared" si="76"/>
        <v>0</v>
      </c>
      <c r="U193" s="681">
        <f t="shared" si="86"/>
        <v>0</v>
      </c>
      <c r="V193" s="701">
        <f t="shared" si="87"/>
        <v>0</v>
      </c>
      <c r="W193" s="662">
        <f t="shared" si="88"/>
        <v>0</v>
      </c>
      <c r="X193" s="662">
        <f t="shared" si="89"/>
        <v>0</v>
      </c>
      <c r="Y193" s="662">
        <f t="shared" si="90"/>
        <v>0</v>
      </c>
      <c r="Z193" s="699">
        <f t="shared" si="91"/>
        <v>0</v>
      </c>
      <c r="AA193" s="681">
        <f t="shared" si="94"/>
        <v>0</v>
      </c>
      <c r="AB193" s="701">
        <f t="shared" si="95"/>
        <v>0</v>
      </c>
      <c r="AC193" s="662">
        <f t="shared" si="92"/>
        <v>0</v>
      </c>
      <c r="AD193" s="662">
        <f t="shared" si="96"/>
        <v>0</v>
      </c>
      <c r="AE193" s="701">
        <f t="shared" si="97"/>
        <v>0</v>
      </c>
      <c r="AF193" s="662">
        <f t="shared" si="93"/>
        <v>0</v>
      </c>
      <c r="AG193" s="662">
        <f t="shared" si="98"/>
        <v>0</v>
      </c>
      <c r="AH193" s="701">
        <f t="shared" si="99"/>
        <v>0</v>
      </c>
    </row>
    <row r="194" spans="1:34" x14ac:dyDescent="0.35">
      <c r="A194" s="680">
        <v>38169</v>
      </c>
      <c r="B194" s="558" t="s">
        <v>27</v>
      </c>
      <c r="C194" s="558">
        <v>7</v>
      </c>
      <c r="D194" s="559">
        <f t="shared" si="71"/>
        <v>5</v>
      </c>
      <c r="E194" s="561">
        <v>0.66000000000000014</v>
      </c>
      <c r="F194" s="699">
        <f t="shared" si="77"/>
        <v>0</v>
      </c>
      <c r="G194" s="712">
        <f t="shared" si="78"/>
        <v>0</v>
      </c>
      <c r="H194" s="699">
        <f t="shared" si="72"/>
        <v>0</v>
      </c>
      <c r="I194" s="712">
        <f t="shared" si="73"/>
        <v>0</v>
      </c>
      <c r="J194" s="699">
        <f t="shared" si="79"/>
        <v>0</v>
      </c>
      <c r="K194" s="681">
        <f t="shared" si="80"/>
        <v>0</v>
      </c>
      <c r="L194" s="711">
        <f>IF($L$5="Yes",HLOOKUP(B194,'Outdoor Supply'!$D$32:$P$38,7,FALSE),0)</f>
        <v>0</v>
      </c>
      <c r="M194" s="701">
        <f t="shared" si="81"/>
        <v>0</v>
      </c>
      <c r="N194" s="564">
        <f t="shared" si="82"/>
        <v>0</v>
      </c>
      <c r="O194" s="564">
        <f t="shared" si="83"/>
        <v>0</v>
      </c>
      <c r="P194" s="564">
        <f t="shared" si="84"/>
        <v>0</v>
      </c>
      <c r="Q194" s="564">
        <f t="shared" si="85"/>
        <v>0</v>
      </c>
      <c r="R194" s="661">
        <f t="shared" si="74"/>
        <v>0</v>
      </c>
      <c r="S194" s="662">
        <f t="shared" si="75"/>
        <v>0</v>
      </c>
      <c r="T194" s="699">
        <f t="shared" si="76"/>
        <v>0</v>
      </c>
      <c r="U194" s="681">
        <f t="shared" si="86"/>
        <v>0</v>
      </c>
      <c r="V194" s="701">
        <f t="shared" si="87"/>
        <v>0</v>
      </c>
      <c r="W194" s="662">
        <f t="shared" si="88"/>
        <v>0</v>
      </c>
      <c r="X194" s="662">
        <f t="shared" si="89"/>
        <v>0</v>
      </c>
      <c r="Y194" s="662">
        <f t="shared" si="90"/>
        <v>0</v>
      </c>
      <c r="Z194" s="699">
        <f t="shared" si="91"/>
        <v>0</v>
      </c>
      <c r="AA194" s="681">
        <f t="shared" si="94"/>
        <v>0</v>
      </c>
      <c r="AB194" s="701">
        <f t="shared" si="95"/>
        <v>0</v>
      </c>
      <c r="AC194" s="662">
        <f t="shared" si="92"/>
        <v>0</v>
      </c>
      <c r="AD194" s="662">
        <f t="shared" si="96"/>
        <v>0</v>
      </c>
      <c r="AE194" s="701">
        <f t="shared" si="97"/>
        <v>0</v>
      </c>
      <c r="AF194" s="662">
        <f t="shared" si="93"/>
        <v>0</v>
      </c>
      <c r="AG194" s="662">
        <f t="shared" si="98"/>
        <v>0</v>
      </c>
      <c r="AH194" s="701">
        <f t="shared" si="99"/>
        <v>0</v>
      </c>
    </row>
    <row r="195" spans="1:34" x14ac:dyDescent="0.35">
      <c r="A195" s="680">
        <v>38170</v>
      </c>
      <c r="B195" s="558" t="s">
        <v>27</v>
      </c>
      <c r="C195" s="558">
        <v>7</v>
      </c>
      <c r="D195" s="559">
        <f t="shared" si="71"/>
        <v>6</v>
      </c>
      <c r="E195" s="561">
        <v>0</v>
      </c>
      <c r="F195" s="699">
        <f t="shared" si="77"/>
        <v>0</v>
      </c>
      <c r="G195" s="712">
        <f t="shared" si="78"/>
        <v>0</v>
      </c>
      <c r="H195" s="699">
        <f t="shared" si="72"/>
        <v>0</v>
      </c>
      <c r="I195" s="712">
        <f t="shared" si="73"/>
        <v>0</v>
      </c>
      <c r="J195" s="699">
        <f t="shared" si="79"/>
        <v>0</v>
      </c>
      <c r="K195" s="681">
        <f t="shared" si="80"/>
        <v>0</v>
      </c>
      <c r="L195" s="711">
        <f>IF($L$5="Yes",HLOOKUP(B195,'Outdoor Supply'!$D$32:$P$38,7,FALSE),0)</f>
        <v>0</v>
      </c>
      <c r="M195" s="701">
        <f t="shared" si="81"/>
        <v>0</v>
      </c>
      <c r="N195" s="564">
        <f t="shared" si="82"/>
        <v>0</v>
      </c>
      <c r="O195" s="564">
        <f t="shared" si="83"/>
        <v>0</v>
      </c>
      <c r="P195" s="564">
        <f t="shared" si="84"/>
        <v>0</v>
      </c>
      <c r="Q195" s="564">
        <f t="shared" si="85"/>
        <v>0</v>
      </c>
      <c r="R195" s="661">
        <f t="shared" si="74"/>
        <v>0</v>
      </c>
      <c r="S195" s="662">
        <f t="shared" si="75"/>
        <v>0</v>
      </c>
      <c r="T195" s="699">
        <f t="shared" si="76"/>
        <v>0</v>
      </c>
      <c r="U195" s="681">
        <f t="shared" si="86"/>
        <v>0</v>
      </c>
      <c r="V195" s="701">
        <f t="shared" si="87"/>
        <v>0</v>
      </c>
      <c r="W195" s="662">
        <f t="shared" si="88"/>
        <v>0</v>
      </c>
      <c r="X195" s="662">
        <f t="shared" si="89"/>
        <v>0</v>
      </c>
      <c r="Y195" s="662">
        <f t="shared" si="90"/>
        <v>0</v>
      </c>
      <c r="Z195" s="699">
        <f t="shared" si="91"/>
        <v>0</v>
      </c>
      <c r="AA195" s="681">
        <f t="shared" si="94"/>
        <v>0</v>
      </c>
      <c r="AB195" s="701">
        <f t="shared" si="95"/>
        <v>0</v>
      </c>
      <c r="AC195" s="662">
        <f t="shared" si="92"/>
        <v>0</v>
      </c>
      <c r="AD195" s="662">
        <f t="shared" si="96"/>
        <v>0</v>
      </c>
      <c r="AE195" s="701">
        <f t="shared" si="97"/>
        <v>0</v>
      </c>
      <c r="AF195" s="662">
        <f t="shared" si="93"/>
        <v>0</v>
      </c>
      <c r="AG195" s="662">
        <f t="shared" si="98"/>
        <v>0</v>
      </c>
      <c r="AH195" s="701">
        <f t="shared" si="99"/>
        <v>0</v>
      </c>
    </row>
    <row r="196" spans="1:34" x14ac:dyDescent="0.35">
      <c r="A196" s="680">
        <v>38171</v>
      </c>
      <c r="B196" s="558" t="s">
        <v>27</v>
      </c>
      <c r="C196" s="558">
        <v>7</v>
      </c>
      <c r="D196" s="559">
        <f t="shared" si="71"/>
        <v>7</v>
      </c>
      <c r="E196" s="561">
        <v>0</v>
      </c>
      <c r="F196" s="699">
        <f t="shared" si="77"/>
        <v>0</v>
      </c>
      <c r="G196" s="712">
        <f t="shared" si="78"/>
        <v>0</v>
      </c>
      <c r="H196" s="699">
        <f t="shared" si="72"/>
        <v>0</v>
      </c>
      <c r="I196" s="712">
        <f t="shared" si="73"/>
        <v>0</v>
      </c>
      <c r="J196" s="699">
        <f t="shared" si="79"/>
        <v>0</v>
      </c>
      <c r="K196" s="681">
        <f t="shared" si="80"/>
        <v>0</v>
      </c>
      <c r="L196" s="711">
        <f>IF($L$5="Yes",HLOOKUP(B196,'Outdoor Supply'!$D$32:$P$38,7,FALSE),0)</f>
        <v>0</v>
      </c>
      <c r="M196" s="701">
        <f t="shared" si="81"/>
        <v>0</v>
      </c>
      <c r="N196" s="564">
        <f t="shared" si="82"/>
        <v>0</v>
      </c>
      <c r="O196" s="564">
        <f t="shared" si="83"/>
        <v>0</v>
      </c>
      <c r="P196" s="564">
        <f t="shared" si="84"/>
        <v>0</v>
      </c>
      <c r="Q196" s="564">
        <f t="shared" si="85"/>
        <v>0</v>
      </c>
      <c r="R196" s="661">
        <f t="shared" si="74"/>
        <v>0</v>
      </c>
      <c r="S196" s="662">
        <f t="shared" si="75"/>
        <v>0</v>
      </c>
      <c r="T196" s="699">
        <f t="shared" si="76"/>
        <v>0</v>
      </c>
      <c r="U196" s="681">
        <f t="shared" si="86"/>
        <v>0</v>
      </c>
      <c r="V196" s="701">
        <f t="shared" si="87"/>
        <v>0</v>
      </c>
      <c r="W196" s="662">
        <f t="shared" si="88"/>
        <v>0</v>
      </c>
      <c r="X196" s="662">
        <f t="shared" si="89"/>
        <v>0</v>
      </c>
      <c r="Y196" s="662">
        <f t="shared" si="90"/>
        <v>0</v>
      </c>
      <c r="Z196" s="699">
        <f t="shared" si="91"/>
        <v>0</v>
      </c>
      <c r="AA196" s="681">
        <f t="shared" si="94"/>
        <v>0</v>
      </c>
      <c r="AB196" s="701">
        <f t="shared" si="95"/>
        <v>0</v>
      </c>
      <c r="AC196" s="662">
        <f t="shared" si="92"/>
        <v>0</v>
      </c>
      <c r="AD196" s="662">
        <f t="shared" si="96"/>
        <v>0</v>
      </c>
      <c r="AE196" s="701">
        <f t="shared" si="97"/>
        <v>0</v>
      </c>
      <c r="AF196" s="662">
        <f t="shared" si="93"/>
        <v>0</v>
      </c>
      <c r="AG196" s="662">
        <f t="shared" si="98"/>
        <v>0</v>
      </c>
      <c r="AH196" s="701">
        <f t="shared" si="99"/>
        <v>0</v>
      </c>
    </row>
    <row r="197" spans="1:34" x14ac:dyDescent="0.35">
      <c r="A197" s="680">
        <v>38172</v>
      </c>
      <c r="B197" s="558" t="s">
        <v>27</v>
      </c>
      <c r="C197" s="558">
        <v>7</v>
      </c>
      <c r="D197" s="559">
        <f t="shared" si="71"/>
        <v>1</v>
      </c>
      <c r="E197" s="561">
        <v>0</v>
      </c>
      <c r="F197" s="699">
        <f t="shared" si="77"/>
        <v>0</v>
      </c>
      <c r="G197" s="712">
        <f t="shared" si="78"/>
        <v>0</v>
      </c>
      <c r="H197" s="699">
        <f t="shared" si="72"/>
        <v>0</v>
      </c>
      <c r="I197" s="712">
        <f t="shared" si="73"/>
        <v>0</v>
      </c>
      <c r="J197" s="699">
        <f t="shared" si="79"/>
        <v>0</v>
      </c>
      <c r="K197" s="681">
        <f t="shared" si="80"/>
        <v>0</v>
      </c>
      <c r="L197" s="711">
        <f>IF($L$5="Yes",HLOOKUP(B197,'Outdoor Supply'!$D$32:$P$38,7,FALSE),0)</f>
        <v>0</v>
      </c>
      <c r="M197" s="701">
        <f t="shared" si="81"/>
        <v>0</v>
      </c>
      <c r="N197" s="564">
        <f t="shared" si="82"/>
        <v>0</v>
      </c>
      <c r="O197" s="564">
        <f t="shared" si="83"/>
        <v>0</v>
      </c>
      <c r="P197" s="564">
        <f t="shared" si="84"/>
        <v>0</v>
      </c>
      <c r="Q197" s="564">
        <f t="shared" si="85"/>
        <v>0</v>
      </c>
      <c r="R197" s="661">
        <f t="shared" si="74"/>
        <v>0</v>
      </c>
      <c r="S197" s="662">
        <f t="shared" si="75"/>
        <v>0</v>
      </c>
      <c r="T197" s="699">
        <f t="shared" si="76"/>
        <v>0</v>
      </c>
      <c r="U197" s="681">
        <f t="shared" si="86"/>
        <v>0</v>
      </c>
      <c r="V197" s="701">
        <f t="shared" si="87"/>
        <v>0</v>
      </c>
      <c r="W197" s="662">
        <f t="shared" si="88"/>
        <v>0</v>
      </c>
      <c r="X197" s="662">
        <f t="shared" si="89"/>
        <v>0</v>
      </c>
      <c r="Y197" s="662">
        <f t="shared" si="90"/>
        <v>0</v>
      </c>
      <c r="Z197" s="699">
        <f t="shared" si="91"/>
        <v>0</v>
      </c>
      <c r="AA197" s="681">
        <f t="shared" si="94"/>
        <v>0</v>
      </c>
      <c r="AB197" s="701">
        <f t="shared" si="95"/>
        <v>0</v>
      </c>
      <c r="AC197" s="662">
        <f t="shared" si="92"/>
        <v>0</v>
      </c>
      <c r="AD197" s="662">
        <f t="shared" si="96"/>
        <v>0</v>
      </c>
      <c r="AE197" s="701">
        <f t="shared" si="97"/>
        <v>0</v>
      </c>
      <c r="AF197" s="662">
        <f t="shared" si="93"/>
        <v>0</v>
      </c>
      <c r="AG197" s="662">
        <f t="shared" si="98"/>
        <v>0</v>
      </c>
      <c r="AH197" s="701">
        <f t="shared" si="99"/>
        <v>0</v>
      </c>
    </row>
    <row r="198" spans="1:34" x14ac:dyDescent="0.35">
      <c r="A198" s="680">
        <v>38173</v>
      </c>
      <c r="B198" s="558" t="s">
        <v>27</v>
      </c>
      <c r="C198" s="558">
        <v>7</v>
      </c>
      <c r="D198" s="559">
        <f t="shared" si="71"/>
        <v>2</v>
      </c>
      <c r="E198" s="561">
        <v>0</v>
      </c>
      <c r="F198" s="699">
        <f t="shared" si="77"/>
        <v>0</v>
      </c>
      <c r="G198" s="712">
        <f t="shared" si="78"/>
        <v>0</v>
      </c>
      <c r="H198" s="699">
        <f t="shared" si="72"/>
        <v>0</v>
      </c>
      <c r="I198" s="712">
        <f t="shared" si="73"/>
        <v>0</v>
      </c>
      <c r="J198" s="699">
        <f t="shared" si="79"/>
        <v>0</v>
      </c>
      <c r="K198" s="681">
        <f t="shared" si="80"/>
        <v>0</v>
      </c>
      <c r="L198" s="711">
        <f>IF($L$5="Yes",HLOOKUP(B198,'Outdoor Supply'!$D$32:$P$38,7,FALSE),0)</f>
        <v>0</v>
      </c>
      <c r="M198" s="701">
        <f t="shared" si="81"/>
        <v>0</v>
      </c>
      <c r="N198" s="564">
        <f t="shared" si="82"/>
        <v>0</v>
      </c>
      <c r="O198" s="564">
        <f t="shared" si="83"/>
        <v>0</v>
      </c>
      <c r="P198" s="564">
        <f t="shared" si="84"/>
        <v>0</v>
      </c>
      <c r="Q198" s="564">
        <f t="shared" si="85"/>
        <v>0</v>
      </c>
      <c r="R198" s="661">
        <f t="shared" si="74"/>
        <v>0</v>
      </c>
      <c r="S198" s="662">
        <f t="shared" si="75"/>
        <v>0</v>
      </c>
      <c r="T198" s="699">
        <f t="shared" si="76"/>
        <v>0</v>
      </c>
      <c r="U198" s="681">
        <f t="shared" si="86"/>
        <v>0</v>
      </c>
      <c r="V198" s="701">
        <f t="shared" si="87"/>
        <v>0</v>
      </c>
      <c r="W198" s="662">
        <f t="shared" si="88"/>
        <v>0</v>
      </c>
      <c r="X198" s="662">
        <f t="shared" si="89"/>
        <v>0</v>
      </c>
      <c r="Y198" s="662">
        <f t="shared" si="90"/>
        <v>0</v>
      </c>
      <c r="Z198" s="699">
        <f t="shared" si="91"/>
        <v>0</v>
      </c>
      <c r="AA198" s="681">
        <f t="shared" si="94"/>
        <v>0</v>
      </c>
      <c r="AB198" s="701">
        <f t="shared" si="95"/>
        <v>0</v>
      </c>
      <c r="AC198" s="662">
        <f t="shared" si="92"/>
        <v>0</v>
      </c>
      <c r="AD198" s="662">
        <f t="shared" si="96"/>
        <v>0</v>
      </c>
      <c r="AE198" s="701">
        <f t="shared" si="97"/>
        <v>0</v>
      </c>
      <c r="AF198" s="662">
        <f t="shared" si="93"/>
        <v>0</v>
      </c>
      <c r="AG198" s="662">
        <f t="shared" si="98"/>
        <v>0</v>
      </c>
      <c r="AH198" s="701">
        <f t="shared" si="99"/>
        <v>0</v>
      </c>
    </row>
    <row r="199" spans="1:34" x14ac:dyDescent="0.35">
      <c r="A199" s="680">
        <v>38174</v>
      </c>
      <c r="B199" s="558" t="s">
        <v>27</v>
      </c>
      <c r="C199" s="558">
        <v>7</v>
      </c>
      <c r="D199" s="559">
        <f t="shared" si="71"/>
        <v>3</v>
      </c>
      <c r="E199" s="561">
        <v>0</v>
      </c>
      <c r="F199" s="699">
        <f t="shared" si="77"/>
        <v>0</v>
      </c>
      <c r="G199" s="712">
        <f t="shared" si="78"/>
        <v>0</v>
      </c>
      <c r="H199" s="699">
        <f t="shared" si="72"/>
        <v>0</v>
      </c>
      <c r="I199" s="712">
        <f t="shared" si="73"/>
        <v>0</v>
      </c>
      <c r="J199" s="699">
        <f t="shared" si="79"/>
        <v>0</v>
      </c>
      <c r="K199" s="681">
        <f t="shared" si="80"/>
        <v>0</v>
      </c>
      <c r="L199" s="711">
        <f>IF($L$5="Yes",HLOOKUP(B199,'Outdoor Supply'!$D$32:$P$38,7,FALSE),0)</f>
        <v>0</v>
      </c>
      <c r="M199" s="701">
        <f t="shared" si="81"/>
        <v>0</v>
      </c>
      <c r="N199" s="564">
        <f t="shared" si="82"/>
        <v>0</v>
      </c>
      <c r="O199" s="564">
        <f t="shared" si="83"/>
        <v>0</v>
      </c>
      <c r="P199" s="564">
        <f t="shared" si="84"/>
        <v>0</v>
      </c>
      <c r="Q199" s="564">
        <f t="shared" si="85"/>
        <v>0</v>
      </c>
      <c r="R199" s="661">
        <f t="shared" si="74"/>
        <v>0</v>
      </c>
      <c r="S199" s="662">
        <f t="shared" si="75"/>
        <v>0</v>
      </c>
      <c r="T199" s="699">
        <f t="shared" si="76"/>
        <v>0</v>
      </c>
      <c r="U199" s="681">
        <f t="shared" si="86"/>
        <v>0</v>
      </c>
      <c r="V199" s="701">
        <f t="shared" si="87"/>
        <v>0</v>
      </c>
      <c r="W199" s="662">
        <f t="shared" si="88"/>
        <v>0</v>
      </c>
      <c r="X199" s="662">
        <f t="shared" si="89"/>
        <v>0</v>
      </c>
      <c r="Y199" s="662">
        <f t="shared" si="90"/>
        <v>0</v>
      </c>
      <c r="Z199" s="699">
        <f t="shared" si="91"/>
        <v>0</v>
      </c>
      <c r="AA199" s="681">
        <f t="shared" si="94"/>
        <v>0</v>
      </c>
      <c r="AB199" s="701">
        <f t="shared" si="95"/>
        <v>0</v>
      </c>
      <c r="AC199" s="662">
        <f t="shared" si="92"/>
        <v>0</v>
      </c>
      <c r="AD199" s="662">
        <f t="shared" si="96"/>
        <v>0</v>
      </c>
      <c r="AE199" s="701">
        <f t="shared" si="97"/>
        <v>0</v>
      </c>
      <c r="AF199" s="662">
        <f t="shared" si="93"/>
        <v>0</v>
      </c>
      <c r="AG199" s="662">
        <f t="shared" si="98"/>
        <v>0</v>
      </c>
      <c r="AH199" s="701">
        <f t="shared" si="99"/>
        <v>0</v>
      </c>
    </row>
    <row r="200" spans="1:34" x14ac:dyDescent="0.35">
      <c r="A200" s="680">
        <v>38175</v>
      </c>
      <c r="B200" s="558" t="s">
        <v>27</v>
      </c>
      <c r="C200" s="558">
        <v>7</v>
      </c>
      <c r="D200" s="559">
        <f t="shared" si="71"/>
        <v>4</v>
      </c>
      <c r="E200" s="561">
        <v>0</v>
      </c>
      <c r="F200" s="699">
        <f t="shared" si="77"/>
        <v>0</v>
      </c>
      <c r="G200" s="712">
        <f t="shared" si="78"/>
        <v>0</v>
      </c>
      <c r="H200" s="699">
        <f t="shared" si="72"/>
        <v>0</v>
      </c>
      <c r="I200" s="712">
        <f t="shared" si="73"/>
        <v>0</v>
      </c>
      <c r="J200" s="699">
        <f t="shared" si="79"/>
        <v>0</v>
      </c>
      <c r="K200" s="681">
        <f t="shared" si="80"/>
        <v>0</v>
      </c>
      <c r="L200" s="711">
        <f>IF($L$5="Yes",HLOOKUP(B200,'Outdoor Supply'!$D$32:$P$38,7,FALSE),0)</f>
        <v>0</v>
      </c>
      <c r="M200" s="701">
        <f t="shared" si="81"/>
        <v>0</v>
      </c>
      <c r="N200" s="564">
        <f t="shared" si="82"/>
        <v>0</v>
      </c>
      <c r="O200" s="564">
        <f t="shared" si="83"/>
        <v>0</v>
      </c>
      <c r="P200" s="564">
        <f t="shared" si="84"/>
        <v>0</v>
      </c>
      <c r="Q200" s="564">
        <f t="shared" si="85"/>
        <v>0</v>
      </c>
      <c r="R200" s="661">
        <f t="shared" si="74"/>
        <v>0</v>
      </c>
      <c r="S200" s="662">
        <f t="shared" si="75"/>
        <v>0</v>
      </c>
      <c r="T200" s="699">
        <f t="shared" si="76"/>
        <v>0</v>
      </c>
      <c r="U200" s="681">
        <f t="shared" si="86"/>
        <v>0</v>
      </c>
      <c r="V200" s="701">
        <f t="shared" si="87"/>
        <v>0</v>
      </c>
      <c r="W200" s="662">
        <f t="shared" si="88"/>
        <v>0</v>
      </c>
      <c r="X200" s="662">
        <f t="shared" si="89"/>
        <v>0</v>
      </c>
      <c r="Y200" s="662">
        <f t="shared" si="90"/>
        <v>0</v>
      </c>
      <c r="Z200" s="699">
        <f t="shared" si="91"/>
        <v>0</v>
      </c>
      <c r="AA200" s="681">
        <f t="shared" si="94"/>
        <v>0</v>
      </c>
      <c r="AB200" s="701">
        <f t="shared" si="95"/>
        <v>0</v>
      </c>
      <c r="AC200" s="662">
        <f t="shared" si="92"/>
        <v>0</v>
      </c>
      <c r="AD200" s="662">
        <f t="shared" si="96"/>
        <v>0</v>
      </c>
      <c r="AE200" s="701">
        <f t="shared" si="97"/>
        <v>0</v>
      </c>
      <c r="AF200" s="662">
        <f t="shared" si="93"/>
        <v>0</v>
      </c>
      <c r="AG200" s="662">
        <f t="shared" si="98"/>
        <v>0</v>
      </c>
      <c r="AH200" s="701">
        <f t="shared" si="99"/>
        <v>0</v>
      </c>
    </row>
    <row r="201" spans="1:34" x14ac:dyDescent="0.35">
      <c r="A201" s="680">
        <v>38176</v>
      </c>
      <c r="B201" s="558" t="s">
        <v>27</v>
      </c>
      <c r="C201" s="558">
        <v>7</v>
      </c>
      <c r="D201" s="559">
        <f t="shared" si="71"/>
        <v>5</v>
      </c>
      <c r="E201" s="561">
        <v>0</v>
      </c>
      <c r="F201" s="699">
        <f t="shared" si="77"/>
        <v>0</v>
      </c>
      <c r="G201" s="712">
        <f t="shared" si="78"/>
        <v>0</v>
      </c>
      <c r="H201" s="699">
        <f t="shared" si="72"/>
        <v>0</v>
      </c>
      <c r="I201" s="712">
        <f t="shared" si="73"/>
        <v>0</v>
      </c>
      <c r="J201" s="699">
        <f t="shared" si="79"/>
        <v>0</v>
      </c>
      <c r="K201" s="681">
        <f t="shared" si="80"/>
        <v>0</v>
      </c>
      <c r="L201" s="711">
        <f>IF($L$5="Yes",HLOOKUP(B201,'Outdoor Supply'!$D$32:$P$38,7,FALSE),0)</f>
        <v>0</v>
      </c>
      <c r="M201" s="701">
        <f t="shared" si="81"/>
        <v>0</v>
      </c>
      <c r="N201" s="564">
        <f t="shared" si="82"/>
        <v>0</v>
      </c>
      <c r="O201" s="564">
        <f t="shared" si="83"/>
        <v>0</v>
      </c>
      <c r="P201" s="564">
        <f t="shared" si="84"/>
        <v>0</v>
      </c>
      <c r="Q201" s="564">
        <f t="shared" si="85"/>
        <v>0</v>
      </c>
      <c r="R201" s="661">
        <f t="shared" si="74"/>
        <v>0</v>
      </c>
      <c r="S201" s="662">
        <f t="shared" si="75"/>
        <v>0</v>
      </c>
      <c r="T201" s="699">
        <f t="shared" si="76"/>
        <v>0</v>
      </c>
      <c r="U201" s="681">
        <f t="shared" si="86"/>
        <v>0</v>
      </c>
      <c r="V201" s="701">
        <f t="shared" si="87"/>
        <v>0</v>
      </c>
      <c r="W201" s="662">
        <f t="shared" si="88"/>
        <v>0</v>
      </c>
      <c r="X201" s="662">
        <f t="shared" si="89"/>
        <v>0</v>
      </c>
      <c r="Y201" s="662">
        <f t="shared" si="90"/>
        <v>0</v>
      </c>
      <c r="Z201" s="699">
        <f t="shared" si="91"/>
        <v>0</v>
      </c>
      <c r="AA201" s="681">
        <f t="shared" si="94"/>
        <v>0</v>
      </c>
      <c r="AB201" s="701">
        <f t="shared" si="95"/>
        <v>0</v>
      </c>
      <c r="AC201" s="662">
        <f t="shared" si="92"/>
        <v>0</v>
      </c>
      <c r="AD201" s="662">
        <f t="shared" si="96"/>
        <v>0</v>
      </c>
      <c r="AE201" s="701">
        <f t="shared" si="97"/>
        <v>0</v>
      </c>
      <c r="AF201" s="662">
        <f t="shared" si="93"/>
        <v>0</v>
      </c>
      <c r="AG201" s="662">
        <f t="shared" si="98"/>
        <v>0</v>
      </c>
      <c r="AH201" s="701">
        <f t="shared" si="99"/>
        <v>0</v>
      </c>
    </row>
    <row r="202" spans="1:34" x14ac:dyDescent="0.35">
      <c r="A202" s="680">
        <v>38177</v>
      </c>
      <c r="B202" s="558" t="s">
        <v>27</v>
      </c>
      <c r="C202" s="558">
        <v>7</v>
      </c>
      <c r="D202" s="559">
        <f t="shared" si="71"/>
        <v>6</v>
      </c>
      <c r="E202" s="561">
        <v>0</v>
      </c>
      <c r="F202" s="699">
        <f t="shared" si="77"/>
        <v>0</v>
      </c>
      <c r="G202" s="712">
        <f t="shared" si="78"/>
        <v>0</v>
      </c>
      <c r="H202" s="699">
        <f t="shared" si="72"/>
        <v>0</v>
      </c>
      <c r="I202" s="712">
        <f t="shared" si="73"/>
        <v>0</v>
      </c>
      <c r="J202" s="699">
        <f t="shared" si="79"/>
        <v>0</v>
      </c>
      <c r="K202" s="681">
        <f t="shared" si="80"/>
        <v>0</v>
      </c>
      <c r="L202" s="711">
        <f>IF($L$5="Yes",HLOOKUP(B202,'Outdoor Supply'!$D$32:$P$38,7,FALSE),0)</f>
        <v>0</v>
      </c>
      <c r="M202" s="701">
        <f t="shared" si="81"/>
        <v>0</v>
      </c>
      <c r="N202" s="564">
        <f t="shared" si="82"/>
        <v>0</v>
      </c>
      <c r="O202" s="564">
        <f t="shared" si="83"/>
        <v>0</v>
      </c>
      <c r="P202" s="564">
        <f t="shared" si="84"/>
        <v>0</v>
      </c>
      <c r="Q202" s="564">
        <f t="shared" si="85"/>
        <v>0</v>
      </c>
      <c r="R202" s="661">
        <f t="shared" si="74"/>
        <v>0</v>
      </c>
      <c r="S202" s="662">
        <f t="shared" si="75"/>
        <v>0</v>
      </c>
      <c r="T202" s="699">
        <f t="shared" si="76"/>
        <v>0</v>
      </c>
      <c r="U202" s="681">
        <f t="shared" si="86"/>
        <v>0</v>
      </c>
      <c r="V202" s="701">
        <f t="shared" si="87"/>
        <v>0</v>
      </c>
      <c r="W202" s="662">
        <f t="shared" si="88"/>
        <v>0</v>
      </c>
      <c r="X202" s="662">
        <f t="shared" si="89"/>
        <v>0</v>
      </c>
      <c r="Y202" s="662">
        <f t="shared" si="90"/>
        <v>0</v>
      </c>
      <c r="Z202" s="699">
        <f t="shared" si="91"/>
        <v>0</v>
      </c>
      <c r="AA202" s="681">
        <f t="shared" si="94"/>
        <v>0</v>
      </c>
      <c r="AB202" s="701">
        <f t="shared" si="95"/>
        <v>0</v>
      </c>
      <c r="AC202" s="662">
        <f t="shared" si="92"/>
        <v>0</v>
      </c>
      <c r="AD202" s="662">
        <f t="shared" si="96"/>
        <v>0</v>
      </c>
      <c r="AE202" s="701">
        <f t="shared" si="97"/>
        <v>0</v>
      </c>
      <c r="AF202" s="662">
        <f t="shared" si="93"/>
        <v>0</v>
      </c>
      <c r="AG202" s="662">
        <f t="shared" si="98"/>
        <v>0</v>
      </c>
      <c r="AH202" s="701">
        <f t="shared" si="99"/>
        <v>0</v>
      </c>
    </row>
    <row r="203" spans="1:34" x14ac:dyDescent="0.35">
      <c r="A203" s="680">
        <v>38178</v>
      </c>
      <c r="B203" s="558" t="s">
        <v>27</v>
      </c>
      <c r="C203" s="558">
        <v>7</v>
      </c>
      <c r="D203" s="559">
        <f t="shared" ref="D203:D266" si="100">WEEKDAY(A203)</f>
        <v>7</v>
      </c>
      <c r="E203" s="561">
        <v>0</v>
      </c>
      <c r="F203" s="699">
        <f t="shared" si="77"/>
        <v>0</v>
      </c>
      <c r="G203" s="712">
        <f t="shared" si="78"/>
        <v>0</v>
      </c>
      <c r="H203" s="699">
        <f t="shared" ref="H203:H266" si="101">$C$3*$F$3*(E203/12)*7.48</f>
        <v>0</v>
      </c>
      <c r="I203" s="712">
        <f t="shared" ref="I203:I266" si="102">$C$4*$F$4*(E203/12)*7.48</f>
        <v>0</v>
      </c>
      <c r="J203" s="699">
        <f t="shared" si="79"/>
        <v>0</v>
      </c>
      <c r="K203" s="681">
        <f t="shared" si="80"/>
        <v>0</v>
      </c>
      <c r="L203" s="711">
        <f>IF($L$5="Yes",HLOOKUP(B203,'Outdoor Supply'!$D$32:$P$38,7,FALSE),0)</f>
        <v>0</v>
      </c>
      <c r="M203" s="701">
        <f t="shared" si="81"/>
        <v>0</v>
      </c>
      <c r="N203" s="564">
        <f t="shared" si="82"/>
        <v>0</v>
      </c>
      <c r="O203" s="564">
        <f t="shared" si="83"/>
        <v>0</v>
      </c>
      <c r="P203" s="564">
        <f t="shared" si="84"/>
        <v>0</v>
      </c>
      <c r="Q203" s="564">
        <f t="shared" si="85"/>
        <v>0</v>
      </c>
      <c r="R203" s="661">
        <f t="shared" ref="R203:R266" si="103">$Q$3</f>
        <v>0</v>
      </c>
      <c r="S203" s="662">
        <f t="shared" ref="S203:S266" si="104">SUM(N203:R203)</f>
        <v>0</v>
      </c>
      <c r="T203" s="699">
        <f t="shared" ref="T203:T266" si="105">IF(V203&lt;0,0,IF(V203&gt;$G$3,$G$3,V203))</f>
        <v>0</v>
      </c>
      <c r="U203" s="681">
        <f t="shared" si="86"/>
        <v>0</v>
      </c>
      <c r="V203" s="701">
        <f t="shared" si="87"/>
        <v>0</v>
      </c>
      <c r="W203" s="662">
        <f t="shared" si="88"/>
        <v>0</v>
      </c>
      <c r="X203" s="662">
        <f t="shared" si="89"/>
        <v>0</v>
      </c>
      <c r="Y203" s="662">
        <f t="shared" si="90"/>
        <v>0</v>
      </c>
      <c r="Z203" s="699">
        <f t="shared" si="91"/>
        <v>0</v>
      </c>
      <c r="AA203" s="681">
        <f t="shared" si="94"/>
        <v>0</v>
      </c>
      <c r="AB203" s="701">
        <f t="shared" si="95"/>
        <v>0</v>
      </c>
      <c r="AC203" s="662">
        <f t="shared" si="92"/>
        <v>0</v>
      </c>
      <c r="AD203" s="662">
        <f t="shared" si="96"/>
        <v>0</v>
      </c>
      <c r="AE203" s="701">
        <f t="shared" si="97"/>
        <v>0</v>
      </c>
      <c r="AF203" s="662">
        <f t="shared" si="93"/>
        <v>0</v>
      </c>
      <c r="AG203" s="662">
        <f t="shared" si="98"/>
        <v>0</v>
      </c>
      <c r="AH203" s="701">
        <f t="shared" si="99"/>
        <v>0</v>
      </c>
    </row>
    <row r="204" spans="1:34" x14ac:dyDescent="0.35">
      <c r="A204" s="680">
        <v>38179</v>
      </c>
      <c r="B204" s="558" t="s">
        <v>27</v>
      </c>
      <c r="C204" s="558">
        <v>7</v>
      </c>
      <c r="D204" s="559">
        <f t="shared" si="100"/>
        <v>1</v>
      </c>
      <c r="E204" s="561">
        <v>0</v>
      </c>
      <c r="F204" s="699">
        <f t="shared" ref="F204:F267" si="106">$B$3*$F$3*(E204/12)*7.48</f>
        <v>0</v>
      </c>
      <c r="G204" s="712">
        <f t="shared" ref="G204:G267" si="107">$B$4*$F$4*(E204/12)*7.48</f>
        <v>0</v>
      </c>
      <c r="H204" s="699">
        <f t="shared" si="101"/>
        <v>0</v>
      </c>
      <c r="I204" s="712">
        <f t="shared" si="102"/>
        <v>0</v>
      </c>
      <c r="J204" s="699">
        <f t="shared" ref="J204:J267" si="108">IF($L$3="Yes",$M$3*$N$3*(E204/12)*7.48,0)</f>
        <v>0</v>
      </c>
      <c r="K204" s="681">
        <f t="shared" ref="K204:K267" si="109">IF($L$4="Yes",$M$4*$N$4*(E204/12)*7.48,0)</f>
        <v>0</v>
      </c>
      <c r="L204" s="711">
        <f>IF($L$5="Yes",HLOOKUP(B204,'Outdoor Supply'!$D$32:$P$38,7,FALSE),0)</f>
        <v>0</v>
      </c>
      <c r="M204" s="701">
        <f t="shared" ref="M204:M267" si="110">SUM(J204:L204)</f>
        <v>0</v>
      </c>
      <c r="N204" s="564">
        <f t="shared" ref="N204:N267" si="111">HLOOKUP(B204,$U$2:$AF$6,2,FALSE)</f>
        <v>0</v>
      </c>
      <c r="O204" s="564">
        <f t="shared" ref="O204:O267" si="112">HLOOKUP(B204,$U$2:$AF$6,3,FALSE)</f>
        <v>0</v>
      </c>
      <c r="P204" s="564">
        <f t="shared" ref="P204:P267" si="113">HLOOKUP(B204,$U$2:$AF$6,4,FALSE)</f>
        <v>0</v>
      </c>
      <c r="Q204" s="564">
        <f t="shared" ref="Q204:Q267" si="114">HLOOKUP(B204,$U$2:$AF$6,5,FALSE)</f>
        <v>0</v>
      </c>
      <c r="R204" s="661">
        <f t="shared" si="103"/>
        <v>0</v>
      </c>
      <c r="S204" s="662">
        <f t="shared" si="104"/>
        <v>0</v>
      </c>
      <c r="T204" s="699">
        <f t="shared" si="105"/>
        <v>0</v>
      </c>
      <c r="U204" s="681">
        <f t="shared" ref="U204:U267" si="115">IF(F204+T203&gt;S204,S204,F204+T203)</f>
        <v>0</v>
      </c>
      <c r="V204" s="701">
        <f t="shared" ref="V204:V267" si="116">T203+F204-S204</f>
        <v>0</v>
      </c>
      <c r="W204" s="662">
        <f t="shared" ref="W204:W267" si="117">IF(Y204&lt;0,0,IF(Y204&gt;$G$4,$G$4,Y204))</f>
        <v>0</v>
      </c>
      <c r="X204" s="662">
        <f t="shared" ref="X204:X267" si="118">IF(G204+W203&gt;S204,S204,G204+W203)</f>
        <v>0</v>
      </c>
      <c r="Y204" s="662">
        <f t="shared" ref="Y204:Y267" si="119">W203+G204-S204</f>
        <v>0</v>
      </c>
      <c r="Z204" s="699">
        <f t="shared" ref="Z204:Z267" si="120">IF(AB204&lt;0,0,IF(AB204&gt;$H$3,$H$3,AB204))</f>
        <v>0</v>
      </c>
      <c r="AA204" s="681">
        <f t="shared" si="94"/>
        <v>0</v>
      </c>
      <c r="AB204" s="701">
        <f t="shared" si="95"/>
        <v>0</v>
      </c>
      <c r="AC204" s="662">
        <f t="shared" ref="AC204:AC267" si="121">IF(AE204&lt;0,0,IF(AE204&gt;$H$4,$H$4,AE204))</f>
        <v>0</v>
      </c>
      <c r="AD204" s="662">
        <f t="shared" si="96"/>
        <v>0</v>
      </c>
      <c r="AE204" s="701">
        <f t="shared" si="97"/>
        <v>0</v>
      </c>
      <c r="AF204" s="662">
        <f t="shared" ref="AF204:AF267" si="122">IF(AH204&lt;0,0,IF(AH204&gt;$O$3,$O$3,AH204))</f>
        <v>0</v>
      </c>
      <c r="AG204" s="662">
        <f t="shared" si="98"/>
        <v>0</v>
      </c>
      <c r="AH204" s="701">
        <f t="shared" si="99"/>
        <v>0</v>
      </c>
    </row>
    <row r="205" spans="1:34" x14ac:dyDescent="0.35">
      <c r="A205" s="680">
        <v>38180</v>
      </c>
      <c r="B205" s="558" t="s">
        <v>27</v>
      </c>
      <c r="C205" s="558">
        <v>7</v>
      </c>
      <c r="D205" s="559">
        <f t="shared" si="100"/>
        <v>2</v>
      </c>
      <c r="E205" s="561">
        <v>0.25</v>
      </c>
      <c r="F205" s="699">
        <f t="shared" si="106"/>
        <v>0</v>
      </c>
      <c r="G205" s="712">
        <f t="shared" si="107"/>
        <v>0</v>
      </c>
      <c r="H205" s="699">
        <f t="shared" si="101"/>
        <v>0</v>
      </c>
      <c r="I205" s="712">
        <f t="shared" si="102"/>
        <v>0</v>
      </c>
      <c r="J205" s="699">
        <f t="shared" si="108"/>
        <v>0</v>
      </c>
      <c r="K205" s="681">
        <f t="shared" si="109"/>
        <v>0</v>
      </c>
      <c r="L205" s="711">
        <f>IF($L$5="Yes",HLOOKUP(B205,'Outdoor Supply'!$D$32:$P$38,7,FALSE),0)</f>
        <v>0</v>
      </c>
      <c r="M205" s="701">
        <f t="shared" si="110"/>
        <v>0</v>
      </c>
      <c r="N205" s="564">
        <f t="shared" si="111"/>
        <v>0</v>
      </c>
      <c r="O205" s="564">
        <f t="shared" si="112"/>
        <v>0</v>
      </c>
      <c r="P205" s="564">
        <f t="shared" si="113"/>
        <v>0</v>
      </c>
      <c r="Q205" s="564">
        <f t="shared" si="114"/>
        <v>0</v>
      </c>
      <c r="R205" s="661">
        <f t="shared" si="103"/>
        <v>0</v>
      </c>
      <c r="S205" s="662">
        <f t="shared" si="104"/>
        <v>0</v>
      </c>
      <c r="T205" s="699">
        <f t="shared" si="105"/>
        <v>0</v>
      </c>
      <c r="U205" s="681">
        <f t="shared" si="115"/>
        <v>0</v>
      </c>
      <c r="V205" s="701">
        <f t="shared" si="116"/>
        <v>0</v>
      </c>
      <c r="W205" s="662">
        <f t="shared" si="117"/>
        <v>0</v>
      </c>
      <c r="X205" s="662">
        <f t="shared" si="118"/>
        <v>0</v>
      </c>
      <c r="Y205" s="662">
        <f t="shared" si="119"/>
        <v>0</v>
      </c>
      <c r="Z205" s="699">
        <f t="shared" si="120"/>
        <v>0</v>
      </c>
      <c r="AA205" s="681">
        <f t="shared" ref="AA205:AA268" si="123">IF(H205+Z204&gt;S205,S205,H205+Z204)</f>
        <v>0</v>
      </c>
      <c r="AB205" s="701">
        <f t="shared" ref="AB205:AB268" si="124">Z204+H205-S205</f>
        <v>0</v>
      </c>
      <c r="AC205" s="662">
        <f t="shared" si="121"/>
        <v>0</v>
      </c>
      <c r="AD205" s="662">
        <f t="shared" ref="AD205:AD268" si="125">IF(I205+AC204&gt;S205,S205,I205+AC204)</f>
        <v>0</v>
      </c>
      <c r="AE205" s="701">
        <f t="shared" ref="AE205:AE268" si="126">AC204+I205-S205</f>
        <v>0</v>
      </c>
      <c r="AF205" s="662">
        <f t="shared" si="122"/>
        <v>0</v>
      </c>
      <c r="AG205" s="662">
        <f t="shared" ref="AG205:AG268" si="127">IF(M205+AF204&gt;S205,S205,M205+AF204)</f>
        <v>0</v>
      </c>
      <c r="AH205" s="701">
        <f t="shared" ref="AH205:AH268" si="128">AF204+M205-S205</f>
        <v>0</v>
      </c>
    </row>
    <row r="206" spans="1:34" x14ac:dyDescent="0.35">
      <c r="A206" s="680">
        <v>38181</v>
      </c>
      <c r="B206" s="558" t="s">
        <v>27</v>
      </c>
      <c r="C206" s="558">
        <v>7</v>
      </c>
      <c r="D206" s="559">
        <f t="shared" si="100"/>
        <v>3</v>
      </c>
      <c r="E206" s="561">
        <v>0</v>
      </c>
      <c r="F206" s="699">
        <f t="shared" si="106"/>
        <v>0</v>
      </c>
      <c r="G206" s="712">
        <f t="shared" si="107"/>
        <v>0</v>
      </c>
      <c r="H206" s="699">
        <f t="shared" si="101"/>
        <v>0</v>
      </c>
      <c r="I206" s="712">
        <f t="shared" si="102"/>
        <v>0</v>
      </c>
      <c r="J206" s="699">
        <f t="shared" si="108"/>
        <v>0</v>
      </c>
      <c r="K206" s="681">
        <f t="shared" si="109"/>
        <v>0</v>
      </c>
      <c r="L206" s="711">
        <f>IF($L$5="Yes",HLOOKUP(B206,'Outdoor Supply'!$D$32:$P$38,7,FALSE),0)</f>
        <v>0</v>
      </c>
      <c r="M206" s="701">
        <f t="shared" si="110"/>
        <v>0</v>
      </c>
      <c r="N206" s="564">
        <f t="shared" si="111"/>
        <v>0</v>
      </c>
      <c r="O206" s="564">
        <f t="shared" si="112"/>
        <v>0</v>
      </c>
      <c r="P206" s="564">
        <f t="shared" si="113"/>
        <v>0</v>
      </c>
      <c r="Q206" s="564">
        <f t="shared" si="114"/>
        <v>0</v>
      </c>
      <c r="R206" s="661">
        <f t="shared" si="103"/>
        <v>0</v>
      </c>
      <c r="S206" s="662">
        <f t="shared" si="104"/>
        <v>0</v>
      </c>
      <c r="T206" s="699">
        <f t="shared" si="105"/>
        <v>0</v>
      </c>
      <c r="U206" s="681">
        <f t="shared" si="115"/>
        <v>0</v>
      </c>
      <c r="V206" s="701">
        <f t="shared" si="116"/>
        <v>0</v>
      </c>
      <c r="W206" s="662">
        <f t="shared" si="117"/>
        <v>0</v>
      </c>
      <c r="X206" s="662">
        <f t="shared" si="118"/>
        <v>0</v>
      </c>
      <c r="Y206" s="662">
        <f t="shared" si="119"/>
        <v>0</v>
      </c>
      <c r="Z206" s="699">
        <f t="shared" si="120"/>
        <v>0</v>
      </c>
      <c r="AA206" s="681">
        <f t="shared" si="123"/>
        <v>0</v>
      </c>
      <c r="AB206" s="701">
        <f t="shared" si="124"/>
        <v>0</v>
      </c>
      <c r="AC206" s="662">
        <f t="shared" si="121"/>
        <v>0</v>
      </c>
      <c r="AD206" s="662">
        <f t="shared" si="125"/>
        <v>0</v>
      </c>
      <c r="AE206" s="701">
        <f t="shared" si="126"/>
        <v>0</v>
      </c>
      <c r="AF206" s="662">
        <f t="shared" si="122"/>
        <v>0</v>
      </c>
      <c r="AG206" s="662">
        <f t="shared" si="127"/>
        <v>0</v>
      </c>
      <c r="AH206" s="701">
        <f t="shared" si="128"/>
        <v>0</v>
      </c>
    </row>
    <row r="207" spans="1:34" x14ac:dyDescent="0.35">
      <c r="A207" s="680">
        <v>38182</v>
      </c>
      <c r="B207" s="558" t="s">
        <v>27</v>
      </c>
      <c r="C207" s="558">
        <v>7</v>
      </c>
      <c r="D207" s="559">
        <f t="shared" si="100"/>
        <v>4</v>
      </c>
      <c r="E207" s="561">
        <v>0</v>
      </c>
      <c r="F207" s="699">
        <f t="shared" si="106"/>
        <v>0</v>
      </c>
      <c r="G207" s="712">
        <f t="shared" si="107"/>
        <v>0</v>
      </c>
      <c r="H207" s="699">
        <f t="shared" si="101"/>
        <v>0</v>
      </c>
      <c r="I207" s="712">
        <f t="shared" si="102"/>
        <v>0</v>
      </c>
      <c r="J207" s="699">
        <f t="shared" si="108"/>
        <v>0</v>
      </c>
      <c r="K207" s="681">
        <f t="shared" si="109"/>
        <v>0</v>
      </c>
      <c r="L207" s="711">
        <f>IF($L$5="Yes",HLOOKUP(B207,'Outdoor Supply'!$D$32:$P$38,7,FALSE),0)</f>
        <v>0</v>
      </c>
      <c r="M207" s="701">
        <f t="shared" si="110"/>
        <v>0</v>
      </c>
      <c r="N207" s="564">
        <f t="shared" si="111"/>
        <v>0</v>
      </c>
      <c r="O207" s="564">
        <f t="shared" si="112"/>
        <v>0</v>
      </c>
      <c r="P207" s="564">
        <f t="shared" si="113"/>
        <v>0</v>
      </c>
      <c r="Q207" s="564">
        <f t="shared" si="114"/>
        <v>0</v>
      </c>
      <c r="R207" s="661">
        <f t="shared" si="103"/>
        <v>0</v>
      </c>
      <c r="S207" s="662">
        <f t="shared" si="104"/>
        <v>0</v>
      </c>
      <c r="T207" s="699">
        <f t="shared" si="105"/>
        <v>0</v>
      </c>
      <c r="U207" s="681">
        <f t="shared" si="115"/>
        <v>0</v>
      </c>
      <c r="V207" s="701">
        <f t="shared" si="116"/>
        <v>0</v>
      </c>
      <c r="W207" s="662">
        <f t="shared" si="117"/>
        <v>0</v>
      </c>
      <c r="X207" s="662">
        <f t="shared" si="118"/>
        <v>0</v>
      </c>
      <c r="Y207" s="662">
        <f t="shared" si="119"/>
        <v>0</v>
      </c>
      <c r="Z207" s="699">
        <f t="shared" si="120"/>
        <v>0</v>
      </c>
      <c r="AA207" s="681">
        <f t="shared" si="123"/>
        <v>0</v>
      </c>
      <c r="AB207" s="701">
        <f t="shared" si="124"/>
        <v>0</v>
      </c>
      <c r="AC207" s="662">
        <f t="shared" si="121"/>
        <v>0</v>
      </c>
      <c r="AD207" s="662">
        <f t="shared" si="125"/>
        <v>0</v>
      </c>
      <c r="AE207" s="701">
        <f t="shared" si="126"/>
        <v>0</v>
      </c>
      <c r="AF207" s="662">
        <f t="shared" si="122"/>
        <v>0</v>
      </c>
      <c r="AG207" s="662">
        <f t="shared" si="127"/>
        <v>0</v>
      </c>
      <c r="AH207" s="701">
        <f t="shared" si="128"/>
        <v>0</v>
      </c>
    </row>
    <row r="208" spans="1:34" x14ac:dyDescent="0.35">
      <c r="A208" s="680">
        <v>38183</v>
      </c>
      <c r="B208" s="558" t="s">
        <v>27</v>
      </c>
      <c r="C208" s="558">
        <v>7</v>
      </c>
      <c r="D208" s="559">
        <f t="shared" si="100"/>
        <v>5</v>
      </c>
      <c r="E208" s="561">
        <v>0</v>
      </c>
      <c r="F208" s="699">
        <f t="shared" si="106"/>
        <v>0</v>
      </c>
      <c r="G208" s="712">
        <f t="shared" si="107"/>
        <v>0</v>
      </c>
      <c r="H208" s="699">
        <f t="shared" si="101"/>
        <v>0</v>
      </c>
      <c r="I208" s="712">
        <f t="shared" si="102"/>
        <v>0</v>
      </c>
      <c r="J208" s="699">
        <f t="shared" si="108"/>
        <v>0</v>
      </c>
      <c r="K208" s="681">
        <f t="shared" si="109"/>
        <v>0</v>
      </c>
      <c r="L208" s="711">
        <f>IF($L$5="Yes",HLOOKUP(B208,'Outdoor Supply'!$D$32:$P$38,7,FALSE),0)</f>
        <v>0</v>
      </c>
      <c r="M208" s="701">
        <f t="shared" si="110"/>
        <v>0</v>
      </c>
      <c r="N208" s="564">
        <f t="shared" si="111"/>
        <v>0</v>
      </c>
      <c r="O208" s="564">
        <f t="shared" si="112"/>
        <v>0</v>
      </c>
      <c r="P208" s="564">
        <f t="shared" si="113"/>
        <v>0</v>
      </c>
      <c r="Q208" s="564">
        <f t="shared" si="114"/>
        <v>0</v>
      </c>
      <c r="R208" s="661">
        <f t="shared" si="103"/>
        <v>0</v>
      </c>
      <c r="S208" s="662">
        <f t="shared" si="104"/>
        <v>0</v>
      </c>
      <c r="T208" s="699">
        <f t="shared" si="105"/>
        <v>0</v>
      </c>
      <c r="U208" s="681">
        <f t="shared" si="115"/>
        <v>0</v>
      </c>
      <c r="V208" s="701">
        <f t="shared" si="116"/>
        <v>0</v>
      </c>
      <c r="W208" s="662">
        <f t="shared" si="117"/>
        <v>0</v>
      </c>
      <c r="X208" s="662">
        <f t="shared" si="118"/>
        <v>0</v>
      </c>
      <c r="Y208" s="662">
        <f t="shared" si="119"/>
        <v>0</v>
      </c>
      <c r="Z208" s="699">
        <f t="shared" si="120"/>
        <v>0</v>
      </c>
      <c r="AA208" s="681">
        <f t="shared" si="123"/>
        <v>0</v>
      </c>
      <c r="AB208" s="701">
        <f t="shared" si="124"/>
        <v>0</v>
      </c>
      <c r="AC208" s="662">
        <f t="shared" si="121"/>
        <v>0</v>
      </c>
      <c r="AD208" s="662">
        <f t="shared" si="125"/>
        <v>0</v>
      </c>
      <c r="AE208" s="701">
        <f t="shared" si="126"/>
        <v>0</v>
      </c>
      <c r="AF208" s="662">
        <f t="shared" si="122"/>
        <v>0</v>
      </c>
      <c r="AG208" s="662">
        <f t="shared" si="127"/>
        <v>0</v>
      </c>
      <c r="AH208" s="701">
        <f t="shared" si="128"/>
        <v>0</v>
      </c>
    </row>
    <row r="209" spans="1:34" x14ac:dyDescent="0.35">
      <c r="A209" s="680">
        <v>38184</v>
      </c>
      <c r="B209" s="558" t="s">
        <v>27</v>
      </c>
      <c r="C209" s="558">
        <v>7</v>
      </c>
      <c r="D209" s="559">
        <f t="shared" si="100"/>
        <v>6</v>
      </c>
      <c r="E209" s="561">
        <v>0</v>
      </c>
      <c r="F209" s="699">
        <f t="shared" si="106"/>
        <v>0</v>
      </c>
      <c r="G209" s="712">
        <f t="shared" si="107"/>
        <v>0</v>
      </c>
      <c r="H209" s="699">
        <f t="shared" si="101"/>
        <v>0</v>
      </c>
      <c r="I209" s="712">
        <f t="shared" si="102"/>
        <v>0</v>
      </c>
      <c r="J209" s="699">
        <f t="shared" si="108"/>
        <v>0</v>
      </c>
      <c r="K209" s="681">
        <f t="shared" si="109"/>
        <v>0</v>
      </c>
      <c r="L209" s="711">
        <f>IF($L$5="Yes",HLOOKUP(B209,'Outdoor Supply'!$D$32:$P$38,7,FALSE),0)</f>
        <v>0</v>
      </c>
      <c r="M209" s="701">
        <f t="shared" si="110"/>
        <v>0</v>
      </c>
      <c r="N209" s="564">
        <f t="shared" si="111"/>
        <v>0</v>
      </c>
      <c r="O209" s="564">
        <f t="shared" si="112"/>
        <v>0</v>
      </c>
      <c r="P209" s="564">
        <f t="shared" si="113"/>
        <v>0</v>
      </c>
      <c r="Q209" s="564">
        <f t="shared" si="114"/>
        <v>0</v>
      </c>
      <c r="R209" s="661">
        <f t="shared" si="103"/>
        <v>0</v>
      </c>
      <c r="S209" s="662">
        <f t="shared" si="104"/>
        <v>0</v>
      </c>
      <c r="T209" s="699">
        <f t="shared" si="105"/>
        <v>0</v>
      </c>
      <c r="U209" s="681">
        <f t="shared" si="115"/>
        <v>0</v>
      </c>
      <c r="V209" s="701">
        <f t="shared" si="116"/>
        <v>0</v>
      </c>
      <c r="W209" s="662">
        <f t="shared" si="117"/>
        <v>0</v>
      </c>
      <c r="X209" s="662">
        <f t="shared" si="118"/>
        <v>0</v>
      </c>
      <c r="Y209" s="662">
        <f t="shared" si="119"/>
        <v>0</v>
      </c>
      <c r="Z209" s="699">
        <f t="shared" si="120"/>
        <v>0</v>
      </c>
      <c r="AA209" s="681">
        <f t="shared" si="123"/>
        <v>0</v>
      </c>
      <c r="AB209" s="701">
        <f t="shared" si="124"/>
        <v>0</v>
      </c>
      <c r="AC209" s="662">
        <f t="shared" si="121"/>
        <v>0</v>
      </c>
      <c r="AD209" s="662">
        <f t="shared" si="125"/>
        <v>0</v>
      </c>
      <c r="AE209" s="701">
        <f t="shared" si="126"/>
        <v>0</v>
      </c>
      <c r="AF209" s="662">
        <f t="shared" si="122"/>
        <v>0</v>
      </c>
      <c r="AG209" s="662">
        <f t="shared" si="127"/>
        <v>0</v>
      </c>
      <c r="AH209" s="701">
        <f t="shared" si="128"/>
        <v>0</v>
      </c>
    </row>
    <row r="210" spans="1:34" x14ac:dyDescent="0.35">
      <c r="A210" s="680">
        <v>38185</v>
      </c>
      <c r="B210" s="558" t="s">
        <v>27</v>
      </c>
      <c r="C210" s="558">
        <v>7</v>
      </c>
      <c r="D210" s="559">
        <f t="shared" si="100"/>
        <v>7</v>
      </c>
      <c r="E210" s="561">
        <v>0</v>
      </c>
      <c r="F210" s="699">
        <f t="shared" si="106"/>
        <v>0</v>
      </c>
      <c r="G210" s="712">
        <f t="shared" si="107"/>
        <v>0</v>
      </c>
      <c r="H210" s="699">
        <f t="shared" si="101"/>
        <v>0</v>
      </c>
      <c r="I210" s="712">
        <f t="shared" si="102"/>
        <v>0</v>
      </c>
      <c r="J210" s="699">
        <f t="shared" si="108"/>
        <v>0</v>
      </c>
      <c r="K210" s="681">
        <f t="shared" si="109"/>
        <v>0</v>
      </c>
      <c r="L210" s="711">
        <f>IF($L$5="Yes",HLOOKUP(B210,'Outdoor Supply'!$D$32:$P$38,7,FALSE),0)</f>
        <v>0</v>
      </c>
      <c r="M210" s="701">
        <f t="shared" si="110"/>
        <v>0</v>
      </c>
      <c r="N210" s="564">
        <f t="shared" si="111"/>
        <v>0</v>
      </c>
      <c r="O210" s="564">
        <f t="shared" si="112"/>
        <v>0</v>
      </c>
      <c r="P210" s="564">
        <f t="shared" si="113"/>
        <v>0</v>
      </c>
      <c r="Q210" s="564">
        <f t="shared" si="114"/>
        <v>0</v>
      </c>
      <c r="R210" s="661">
        <f t="shared" si="103"/>
        <v>0</v>
      </c>
      <c r="S210" s="662">
        <f t="shared" si="104"/>
        <v>0</v>
      </c>
      <c r="T210" s="699">
        <f t="shared" si="105"/>
        <v>0</v>
      </c>
      <c r="U210" s="681">
        <f t="shared" si="115"/>
        <v>0</v>
      </c>
      <c r="V210" s="701">
        <f t="shared" si="116"/>
        <v>0</v>
      </c>
      <c r="W210" s="662">
        <f t="shared" si="117"/>
        <v>0</v>
      </c>
      <c r="X210" s="662">
        <f t="shared" si="118"/>
        <v>0</v>
      </c>
      <c r="Y210" s="662">
        <f t="shared" si="119"/>
        <v>0</v>
      </c>
      <c r="Z210" s="699">
        <f t="shared" si="120"/>
        <v>0</v>
      </c>
      <c r="AA210" s="681">
        <f t="shared" si="123"/>
        <v>0</v>
      </c>
      <c r="AB210" s="701">
        <f t="shared" si="124"/>
        <v>0</v>
      </c>
      <c r="AC210" s="662">
        <f t="shared" si="121"/>
        <v>0</v>
      </c>
      <c r="AD210" s="662">
        <f t="shared" si="125"/>
        <v>0</v>
      </c>
      <c r="AE210" s="701">
        <f t="shared" si="126"/>
        <v>0</v>
      </c>
      <c r="AF210" s="662">
        <f t="shared" si="122"/>
        <v>0</v>
      </c>
      <c r="AG210" s="662">
        <f t="shared" si="127"/>
        <v>0</v>
      </c>
      <c r="AH210" s="701">
        <f t="shared" si="128"/>
        <v>0</v>
      </c>
    </row>
    <row r="211" spans="1:34" x14ac:dyDescent="0.35">
      <c r="A211" s="680">
        <v>38186</v>
      </c>
      <c r="B211" s="558" t="s">
        <v>27</v>
      </c>
      <c r="C211" s="558">
        <v>7</v>
      </c>
      <c r="D211" s="559">
        <f t="shared" si="100"/>
        <v>1</v>
      </c>
      <c r="E211" s="561">
        <v>0</v>
      </c>
      <c r="F211" s="699">
        <f t="shared" si="106"/>
        <v>0</v>
      </c>
      <c r="G211" s="712">
        <f t="shared" si="107"/>
        <v>0</v>
      </c>
      <c r="H211" s="699">
        <f t="shared" si="101"/>
        <v>0</v>
      </c>
      <c r="I211" s="712">
        <f t="shared" si="102"/>
        <v>0</v>
      </c>
      <c r="J211" s="699">
        <f t="shared" si="108"/>
        <v>0</v>
      </c>
      <c r="K211" s="681">
        <f t="shared" si="109"/>
        <v>0</v>
      </c>
      <c r="L211" s="711">
        <f>IF($L$5="Yes",HLOOKUP(B211,'Outdoor Supply'!$D$32:$P$38,7,FALSE),0)</f>
        <v>0</v>
      </c>
      <c r="M211" s="701">
        <f t="shared" si="110"/>
        <v>0</v>
      </c>
      <c r="N211" s="564">
        <f t="shared" si="111"/>
        <v>0</v>
      </c>
      <c r="O211" s="564">
        <f t="shared" si="112"/>
        <v>0</v>
      </c>
      <c r="P211" s="564">
        <f t="shared" si="113"/>
        <v>0</v>
      </c>
      <c r="Q211" s="564">
        <f t="shared" si="114"/>
        <v>0</v>
      </c>
      <c r="R211" s="661">
        <f t="shared" si="103"/>
        <v>0</v>
      </c>
      <c r="S211" s="662">
        <f t="shared" si="104"/>
        <v>0</v>
      </c>
      <c r="T211" s="699">
        <f t="shared" si="105"/>
        <v>0</v>
      </c>
      <c r="U211" s="681">
        <f t="shared" si="115"/>
        <v>0</v>
      </c>
      <c r="V211" s="701">
        <f t="shared" si="116"/>
        <v>0</v>
      </c>
      <c r="W211" s="662">
        <f t="shared" si="117"/>
        <v>0</v>
      </c>
      <c r="X211" s="662">
        <f t="shared" si="118"/>
        <v>0</v>
      </c>
      <c r="Y211" s="662">
        <f t="shared" si="119"/>
        <v>0</v>
      </c>
      <c r="Z211" s="699">
        <f t="shared" si="120"/>
        <v>0</v>
      </c>
      <c r="AA211" s="681">
        <f t="shared" si="123"/>
        <v>0</v>
      </c>
      <c r="AB211" s="701">
        <f t="shared" si="124"/>
        <v>0</v>
      </c>
      <c r="AC211" s="662">
        <f t="shared" si="121"/>
        <v>0</v>
      </c>
      <c r="AD211" s="662">
        <f t="shared" si="125"/>
        <v>0</v>
      </c>
      <c r="AE211" s="701">
        <f t="shared" si="126"/>
        <v>0</v>
      </c>
      <c r="AF211" s="662">
        <f t="shared" si="122"/>
        <v>0</v>
      </c>
      <c r="AG211" s="662">
        <f t="shared" si="127"/>
        <v>0</v>
      </c>
      <c r="AH211" s="701">
        <f t="shared" si="128"/>
        <v>0</v>
      </c>
    </row>
    <row r="212" spans="1:34" x14ac:dyDescent="0.35">
      <c r="A212" s="680">
        <v>38187</v>
      </c>
      <c r="B212" s="558" t="s">
        <v>27</v>
      </c>
      <c r="C212" s="558">
        <v>7</v>
      </c>
      <c r="D212" s="559">
        <f t="shared" si="100"/>
        <v>2</v>
      </c>
      <c r="E212" s="561">
        <v>0</v>
      </c>
      <c r="F212" s="699">
        <f t="shared" si="106"/>
        <v>0</v>
      </c>
      <c r="G212" s="712">
        <f t="shared" si="107"/>
        <v>0</v>
      </c>
      <c r="H212" s="699">
        <f t="shared" si="101"/>
        <v>0</v>
      </c>
      <c r="I212" s="712">
        <f t="shared" si="102"/>
        <v>0</v>
      </c>
      <c r="J212" s="699">
        <f t="shared" si="108"/>
        <v>0</v>
      </c>
      <c r="K212" s="681">
        <f t="shared" si="109"/>
        <v>0</v>
      </c>
      <c r="L212" s="711">
        <f>IF($L$5="Yes",HLOOKUP(B212,'Outdoor Supply'!$D$32:$P$38,7,FALSE),0)</f>
        <v>0</v>
      </c>
      <c r="M212" s="701">
        <f t="shared" si="110"/>
        <v>0</v>
      </c>
      <c r="N212" s="564">
        <f t="shared" si="111"/>
        <v>0</v>
      </c>
      <c r="O212" s="564">
        <f t="shared" si="112"/>
        <v>0</v>
      </c>
      <c r="P212" s="564">
        <f t="shared" si="113"/>
        <v>0</v>
      </c>
      <c r="Q212" s="564">
        <f t="shared" si="114"/>
        <v>0</v>
      </c>
      <c r="R212" s="661">
        <f t="shared" si="103"/>
        <v>0</v>
      </c>
      <c r="S212" s="662">
        <f t="shared" si="104"/>
        <v>0</v>
      </c>
      <c r="T212" s="699">
        <f t="shared" si="105"/>
        <v>0</v>
      </c>
      <c r="U212" s="681">
        <f t="shared" si="115"/>
        <v>0</v>
      </c>
      <c r="V212" s="701">
        <f t="shared" si="116"/>
        <v>0</v>
      </c>
      <c r="W212" s="662">
        <f t="shared" si="117"/>
        <v>0</v>
      </c>
      <c r="X212" s="662">
        <f t="shared" si="118"/>
        <v>0</v>
      </c>
      <c r="Y212" s="662">
        <f t="shared" si="119"/>
        <v>0</v>
      </c>
      <c r="Z212" s="699">
        <f t="shared" si="120"/>
        <v>0</v>
      </c>
      <c r="AA212" s="681">
        <f t="shared" si="123"/>
        <v>0</v>
      </c>
      <c r="AB212" s="701">
        <f t="shared" si="124"/>
        <v>0</v>
      </c>
      <c r="AC212" s="662">
        <f t="shared" si="121"/>
        <v>0</v>
      </c>
      <c r="AD212" s="662">
        <f t="shared" si="125"/>
        <v>0</v>
      </c>
      <c r="AE212" s="701">
        <f t="shared" si="126"/>
        <v>0</v>
      </c>
      <c r="AF212" s="662">
        <f t="shared" si="122"/>
        <v>0</v>
      </c>
      <c r="AG212" s="662">
        <f t="shared" si="127"/>
        <v>0</v>
      </c>
      <c r="AH212" s="701">
        <f t="shared" si="128"/>
        <v>0</v>
      </c>
    </row>
    <row r="213" spans="1:34" x14ac:dyDescent="0.35">
      <c r="A213" s="680">
        <v>38188</v>
      </c>
      <c r="B213" s="558" t="s">
        <v>27</v>
      </c>
      <c r="C213" s="558">
        <v>7</v>
      </c>
      <c r="D213" s="559">
        <f t="shared" si="100"/>
        <v>3</v>
      </c>
      <c r="E213" s="561">
        <v>0</v>
      </c>
      <c r="F213" s="699">
        <f t="shared" si="106"/>
        <v>0</v>
      </c>
      <c r="G213" s="712">
        <f t="shared" si="107"/>
        <v>0</v>
      </c>
      <c r="H213" s="699">
        <f t="shared" si="101"/>
        <v>0</v>
      </c>
      <c r="I213" s="712">
        <f t="shared" si="102"/>
        <v>0</v>
      </c>
      <c r="J213" s="699">
        <f t="shared" si="108"/>
        <v>0</v>
      </c>
      <c r="K213" s="681">
        <f t="shared" si="109"/>
        <v>0</v>
      </c>
      <c r="L213" s="711">
        <f>IF($L$5="Yes",HLOOKUP(B213,'Outdoor Supply'!$D$32:$P$38,7,FALSE),0)</f>
        <v>0</v>
      </c>
      <c r="M213" s="701">
        <f t="shared" si="110"/>
        <v>0</v>
      </c>
      <c r="N213" s="564">
        <f t="shared" si="111"/>
        <v>0</v>
      </c>
      <c r="O213" s="564">
        <f t="shared" si="112"/>
        <v>0</v>
      </c>
      <c r="P213" s="564">
        <f t="shared" si="113"/>
        <v>0</v>
      </c>
      <c r="Q213" s="564">
        <f t="shared" si="114"/>
        <v>0</v>
      </c>
      <c r="R213" s="661">
        <f t="shared" si="103"/>
        <v>0</v>
      </c>
      <c r="S213" s="662">
        <f t="shared" si="104"/>
        <v>0</v>
      </c>
      <c r="T213" s="699">
        <f t="shared" si="105"/>
        <v>0</v>
      </c>
      <c r="U213" s="681">
        <f t="shared" si="115"/>
        <v>0</v>
      </c>
      <c r="V213" s="701">
        <f t="shared" si="116"/>
        <v>0</v>
      </c>
      <c r="W213" s="662">
        <f t="shared" si="117"/>
        <v>0</v>
      </c>
      <c r="X213" s="662">
        <f t="shared" si="118"/>
        <v>0</v>
      </c>
      <c r="Y213" s="662">
        <f t="shared" si="119"/>
        <v>0</v>
      </c>
      <c r="Z213" s="699">
        <f t="shared" si="120"/>
        <v>0</v>
      </c>
      <c r="AA213" s="681">
        <f t="shared" si="123"/>
        <v>0</v>
      </c>
      <c r="AB213" s="701">
        <f t="shared" si="124"/>
        <v>0</v>
      </c>
      <c r="AC213" s="662">
        <f t="shared" si="121"/>
        <v>0</v>
      </c>
      <c r="AD213" s="662">
        <f t="shared" si="125"/>
        <v>0</v>
      </c>
      <c r="AE213" s="701">
        <f t="shared" si="126"/>
        <v>0</v>
      </c>
      <c r="AF213" s="662">
        <f t="shared" si="122"/>
        <v>0</v>
      </c>
      <c r="AG213" s="662">
        <f t="shared" si="127"/>
        <v>0</v>
      </c>
      <c r="AH213" s="701">
        <f t="shared" si="128"/>
        <v>0</v>
      </c>
    </row>
    <row r="214" spans="1:34" x14ac:dyDescent="0.35">
      <c r="A214" s="680">
        <v>38189</v>
      </c>
      <c r="B214" s="558" t="s">
        <v>27</v>
      </c>
      <c r="C214" s="558">
        <v>7</v>
      </c>
      <c r="D214" s="559">
        <f t="shared" si="100"/>
        <v>4</v>
      </c>
      <c r="E214" s="561">
        <v>0</v>
      </c>
      <c r="F214" s="699">
        <f t="shared" si="106"/>
        <v>0</v>
      </c>
      <c r="G214" s="712">
        <f t="shared" si="107"/>
        <v>0</v>
      </c>
      <c r="H214" s="699">
        <f t="shared" si="101"/>
        <v>0</v>
      </c>
      <c r="I214" s="712">
        <f t="shared" si="102"/>
        <v>0</v>
      </c>
      <c r="J214" s="699">
        <f t="shared" si="108"/>
        <v>0</v>
      </c>
      <c r="K214" s="681">
        <f t="shared" si="109"/>
        <v>0</v>
      </c>
      <c r="L214" s="711">
        <f>IF($L$5="Yes",HLOOKUP(B214,'Outdoor Supply'!$D$32:$P$38,7,FALSE),0)</f>
        <v>0</v>
      </c>
      <c r="M214" s="701">
        <f t="shared" si="110"/>
        <v>0</v>
      </c>
      <c r="N214" s="564">
        <f t="shared" si="111"/>
        <v>0</v>
      </c>
      <c r="O214" s="564">
        <f t="shared" si="112"/>
        <v>0</v>
      </c>
      <c r="P214" s="564">
        <f t="shared" si="113"/>
        <v>0</v>
      </c>
      <c r="Q214" s="564">
        <f t="shared" si="114"/>
        <v>0</v>
      </c>
      <c r="R214" s="661">
        <f t="shared" si="103"/>
        <v>0</v>
      </c>
      <c r="S214" s="662">
        <f t="shared" si="104"/>
        <v>0</v>
      </c>
      <c r="T214" s="699">
        <f t="shared" si="105"/>
        <v>0</v>
      </c>
      <c r="U214" s="681">
        <f t="shared" si="115"/>
        <v>0</v>
      </c>
      <c r="V214" s="701">
        <f t="shared" si="116"/>
        <v>0</v>
      </c>
      <c r="W214" s="662">
        <f t="shared" si="117"/>
        <v>0</v>
      </c>
      <c r="X214" s="662">
        <f t="shared" si="118"/>
        <v>0</v>
      </c>
      <c r="Y214" s="662">
        <f t="shared" si="119"/>
        <v>0</v>
      </c>
      <c r="Z214" s="699">
        <f t="shared" si="120"/>
        <v>0</v>
      </c>
      <c r="AA214" s="681">
        <f t="shared" si="123"/>
        <v>0</v>
      </c>
      <c r="AB214" s="701">
        <f t="shared" si="124"/>
        <v>0</v>
      </c>
      <c r="AC214" s="662">
        <f t="shared" si="121"/>
        <v>0</v>
      </c>
      <c r="AD214" s="662">
        <f t="shared" si="125"/>
        <v>0</v>
      </c>
      <c r="AE214" s="701">
        <f t="shared" si="126"/>
        <v>0</v>
      </c>
      <c r="AF214" s="662">
        <f t="shared" si="122"/>
        <v>0</v>
      </c>
      <c r="AG214" s="662">
        <f t="shared" si="127"/>
        <v>0</v>
      </c>
      <c r="AH214" s="701">
        <f t="shared" si="128"/>
        <v>0</v>
      </c>
    </row>
    <row r="215" spans="1:34" x14ac:dyDescent="0.35">
      <c r="A215" s="680">
        <v>38190</v>
      </c>
      <c r="B215" s="558" t="s">
        <v>27</v>
      </c>
      <c r="C215" s="558">
        <v>7</v>
      </c>
      <c r="D215" s="559">
        <f t="shared" si="100"/>
        <v>5</v>
      </c>
      <c r="E215" s="561">
        <v>0</v>
      </c>
      <c r="F215" s="699">
        <f t="shared" si="106"/>
        <v>0</v>
      </c>
      <c r="G215" s="712">
        <f t="shared" si="107"/>
        <v>0</v>
      </c>
      <c r="H215" s="699">
        <f t="shared" si="101"/>
        <v>0</v>
      </c>
      <c r="I215" s="712">
        <f t="shared" si="102"/>
        <v>0</v>
      </c>
      <c r="J215" s="699">
        <f t="shared" si="108"/>
        <v>0</v>
      </c>
      <c r="K215" s="681">
        <f t="shared" si="109"/>
        <v>0</v>
      </c>
      <c r="L215" s="711">
        <f>IF($L$5="Yes",HLOOKUP(B215,'Outdoor Supply'!$D$32:$P$38,7,FALSE),0)</f>
        <v>0</v>
      </c>
      <c r="M215" s="701">
        <f t="shared" si="110"/>
        <v>0</v>
      </c>
      <c r="N215" s="564">
        <f t="shared" si="111"/>
        <v>0</v>
      </c>
      <c r="O215" s="564">
        <f t="shared" si="112"/>
        <v>0</v>
      </c>
      <c r="P215" s="564">
        <f t="shared" si="113"/>
        <v>0</v>
      </c>
      <c r="Q215" s="564">
        <f t="shared" si="114"/>
        <v>0</v>
      </c>
      <c r="R215" s="661">
        <f t="shared" si="103"/>
        <v>0</v>
      </c>
      <c r="S215" s="662">
        <f t="shared" si="104"/>
        <v>0</v>
      </c>
      <c r="T215" s="699">
        <f t="shared" si="105"/>
        <v>0</v>
      </c>
      <c r="U215" s="681">
        <f t="shared" si="115"/>
        <v>0</v>
      </c>
      <c r="V215" s="701">
        <f t="shared" si="116"/>
        <v>0</v>
      </c>
      <c r="W215" s="662">
        <f t="shared" si="117"/>
        <v>0</v>
      </c>
      <c r="X215" s="662">
        <f t="shared" si="118"/>
        <v>0</v>
      </c>
      <c r="Y215" s="662">
        <f t="shared" si="119"/>
        <v>0</v>
      </c>
      <c r="Z215" s="699">
        <f t="shared" si="120"/>
        <v>0</v>
      </c>
      <c r="AA215" s="681">
        <f t="shared" si="123"/>
        <v>0</v>
      </c>
      <c r="AB215" s="701">
        <f t="shared" si="124"/>
        <v>0</v>
      </c>
      <c r="AC215" s="662">
        <f t="shared" si="121"/>
        <v>0</v>
      </c>
      <c r="AD215" s="662">
        <f t="shared" si="125"/>
        <v>0</v>
      </c>
      <c r="AE215" s="701">
        <f t="shared" si="126"/>
        <v>0</v>
      </c>
      <c r="AF215" s="662">
        <f t="shared" si="122"/>
        <v>0</v>
      </c>
      <c r="AG215" s="662">
        <f t="shared" si="127"/>
        <v>0</v>
      </c>
      <c r="AH215" s="701">
        <f t="shared" si="128"/>
        <v>0</v>
      </c>
    </row>
    <row r="216" spans="1:34" x14ac:dyDescent="0.35">
      <c r="A216" s="680">
        <v>38191</v>
      </c>
      <c r="B216" s="558" t="s">
        <v>27</v>
      </c>
      <c r="C216" s="558">
        <v>7</v>
      </c>
      <c r="D216" s="559">
        <f t="shared" si="100"/>
        <v>6</v>
      </c>
      <c r="E216" s="561">
        <v>0</v>
      </c>
      <c r="F216" s="699">
        <f t="shared" si="106"/>
        <v>0</v>
      </c>
      <c r="G216" s="712">
        <f t="shared" si="107"/>
        <v>0</v>
      </c>
      <c r="H216" s="699">
        <f t="shared" si="101"/>
        <v>0</v>
      </c>
      <c r="I216" s="712">
        <f t="shared" si="102"/>
        <v>0</v>
      </c>
      <c r="J216" s="699">
        <f t="shared" si="108"/>
        <v>0</v>
      </c>
      <c r="K216" s="681">
        <f t="shared" si="109"/>
        <v>0</v>
      </c>
      <c r="L216" s="711">
        <f>IF($L$5="Yes",HLOOKUP(B216,'Outdoor Supply'!$D$32:$P$38,7,FALSE),0)</f>
        <v>0</v>
      </c>
      <c r="M216" s="701">
        <f t="shared" si="110"/>
        <v>0</v>
      </c>
      <c r="N216" s="564">
        <f t="shared" si="111"/>
        <v>0</v>
      </c>
      <c r="O216" s="564">
        <f t="shared" si="112"/>
        <v>0</v>
      </c>
      <c r="P216" s="564">
        <f t="shared" si="113"/>
        <v>0</v>
      </c>
      <c r="Q216" s="564">
        <f t="shared" si="114"/>
        <v>0</v>
      </c>
      <c r="R216" s="661">
        <f t="shared" si="103"/>
        <v>0</v>
      </c>
      <c r="S216" s="662">
        <f t="shared" si="104"/>
        <v>0</v>
      </c>
      <c r="T216" s="699">
        <f t="shared" si="105"/>
        <v>0</v>
      </c>
      <c r="U216" s="681">
        <f t="shared" si="115"/>
        <v>0</v>
      </c>
      <c r="V216" s="701">
        <f t="shared" si="116"/>
        <v>0</v>
      </c>
      <c r="W216" s="662">
        <f t="shared" si="117"/>
        <v>0</v>
      </c>
      <c r="X216" s="662">
        <f t="shared" si="118"/>
        <v>0</v>
      </c>
      <c r="Y216" s="662">
        <f t="shared" si="119"/>
        <v>0</v>
      </c>
      <c r="Z216" s="699">
        <f t="shared" si="120"/>
        <v>0</v>
      </c>
      <c r="AA216" s="681">
        <f t="shared" si="123"/>
        <v>0</v>
      </c>
      <c r="AB216" s="701">
        <f t="shared" si="124"/>
        <v>0</v>
      </c>
      <c r="AC216" s="662">
        <f t="shared" si="121"/>
        <v>0</v>
      </c>
      <c r="AD216" s="662">
        <f t="shared" si="125"/>
        <v>0</v>
      </c>
      <c r="AE216" s="701">
        <f t="shared" si="126"/>
        <v>0</v>
      </c>
      <c r="AF216" s="662">
        <f t="shared" si="122"/>
        <v>0</v>
      </c>
      <c r="AG216" s="662">
        <f t="shared" si="127"/>
        <v>0</v>
      </c>
      <c r="AH216" s="701">
        <f t="shared" si="128"/>
        <v>0</v>
      </c>
    </row>
    <row r="217" spans="1:34" x14ac:dyDescent="0.35">
      <c r="A217" s="680">
        <v>38192</v>
      </c>
      <c r="B217" s="558" t="s">
        <v>27</v>
      </c>
      <c r="C217" s="558">
        <v>7</v>
      </c>
      <c r="D217" s="559">
        <f t="shared" si="100"/>
        <v>7</v>
      </c>
      <c r="E217" s="561">
        <v>0</v>
      </c>
      <c r="F217" s="699">
        <f t="shared" si="106"/>
        <v>0</v>
      </c>
      <c r="G217" s="712">
        <f t="shared" si="107"/>
        <v>0</v>
      </c>
      <c r="H217" s="699">
        <f t="shared" si="101"/>
        <v>0</v>
      </c>
      <c r="I217" s="712">
        <f t="shared" si="102"/>
        <v>0</v>
      </c>
      <c r="J217" s="699">
        <f t="shared" si="108"/>
        <v>0</v>
      </c>
      <c r="K217" s="681">
        <f t="shared" si="109"/>
        <v>0</v>
      </c>
      <c r="L217" s="711">
        <f>IF($L$5="Yes",HLOOKUP(B217,'Outdoor Supply'!$D$32:$P$38,7,FALSE),0)</f>
        <v>0</v>
      </c>
      <c r="M217" s="701">
        <f t="shared" si="110"/>
        <v>0</v>
      </c>
      <c r="N217" s="564">
        <f t="shared" si="111"/>
        <v>0</v>
      </c>
      <c r="O217" s="564">
        <f t="shared" si="112"/>
        <v>0</v>
      </c>
      <c r="P217" s="564">
        <f t="shared" si="113"/>
        <v>0</v>
      </c>
      <c r="Q217" s="564">
        <f t="shared" si="114"/>
        <v>0</v>
      </c>
      <c r="R217" s="661">
        <f t="shared" si="103"/>
        <v>0</v>
      </c>
      <c r="S217" s="662">
        <f t="shared" si="104"/>
        <v>0</v>
      </c>
      <c r="T217" s="699">
        <f t="shared" si="105"/>
        <v>0</v>
      </c>
      <c r="U217" s="681">
        <f t="shared" si="115"/>
        <v>0</v>
      </c>
      <c r="V217" s="701">
        <f t="shared" si="116"/>
        <v>0</v>
      </c>
      <c r="W217" s="662">
        <f t="shared" si="117"/>
        <v>0</v>
      </c>
      <c r="X217" s="662">
        <f t="shared" si="118"/>
        <v>0</v>
      </c>
      <c r="Y217" s="662">
        <f t="shared" si="119"/>
        <v>0</v>
      </c>
      <c r="Z217" s="699">
        <f t="shared" si="120"/>
        <v>0</v>
      </c>
      <c r="AA217" s="681">
        <f t="shared" si="123"/>
        <v>0</v>
      </c>
      <c r="AB217" s="701">
        <f t="shared" si="124"/>
        <v>0</v>
      </c>
      <c r="AC217" s="662">
        <f t="shared" si="121"/>
        <v>0</v>
      </c>
      <c r="AD217" s="662">
        <f t="shared" si="125"/>
        <v>0</v>
      </c>
      <c r="AE217" s="701">
        <f t="shared" si="126"/>
        <v>0</v>
      </c>
      <c r="AF217" s="662">
        <f t="shared" si="122"/>
        <v>0</v>
      </c>
      <c r="AG217" s="662">
        <f t="shared" si="127"/>
        <v>0</v>
      </c>
      <c r="AH217" s="701">
        <f t="shared" si="128"/>
        <v>0</v>
      </c>
    </row>
    <row r="218" spans="1:34" x14ac:dyDescent="0.35">
      <c r="A218" s="680">
        <v>38193</v>
      </c>
      <c r="B218" s="558" t="s">
        <v>27</v>
      </c>
      <c r="C218" s="558">
        <v>7</v>
      </c>
      <c r="D218" s="559">
        <f t="shared" si="100"/>
        <v>1</v>
      </c>
      <c r="E218" s="561">
        <v>0</v>
      </c>
      <c r="F218" s="699">
        <f t="shared" si="106"/>
        <v>0</v>
      </c>
      <c r="G218" s="712">
        <f t="shared" si="107"/>
        <v>0</v>
      </c>
      <c r="H218" s="699">
        <f t="shared" si="101"/>
        <v>0</v>
      </c>
      <c r="I218" s="712">
        <f t="shared" si="102"/>
        <v>0</v>
      </c>
      <c r="J218" s="699">
        <f t="shared" si="108"/>
        <v>0</v>
      </c>
      <c r="K218" s="681">
        <f t="shared" si="109"/>
        <v>0</v>
      </c>
      <c r="L218" s="711">
        <f>IF($L$5="Yes",HLOOKUP(B218,'Outdoor Supply'!$D$32:$P$38,7,FALSE),0)</f>
        <v>0</v>
      </c>
      <c r="M218" s="701">
        <f t="shared" si="110"/>
        <v>0</v>
      </c>
      <c r="N218" s="564">
        <f t="shared" si="111"/>
        <v>0</v>
      </c>
      <c r="O218" s="564">
        <f t="shared" si="112"/>
        <v>0</v>
      </c>
      <c r="P218" s="564">
        <f t="shared" si="113"/>
        <v>0</v>
      </c>
      <c r="Q218" s="564">
        <f t="shared" si="114"/>
        <v>0</v>
      </c>
      <c r="R218" s="661">
        <f t="shared" si="103"/>
        <v>0</v>
      </c>
      <c r="S218" s="662">
        <f t="shared" si="104"/>
        <v>0</v>
      </c>
      <c r="T218" s="699">
        <f t="shared" si="105"/>
        <v>0</v>
      </c>
      <c r="U218" s="681">
        <f t="shared" si="115"/>
        <v>0</v>
      </c>
      <c r="V218" s="701">
        <f t="shared" si="116"/>
        <v>0</v>
      </c>
      <c r="W218" s="662">
        <f t="shared" si="117"/>
        <v>0</v>
      </c>
      <c r="X218" s="662">
        <f t="shared" si="118"/>
        <v>0</v>
      </c>
      <c r="Y218" s="662">
        <f t="shared" si="119"/>
        <v>0</v>
      </c>
      <c r="Z218" s="699">
        <f t="shared" si="120"/>
        <v>0</v>
      </c>
      <c r="AA218" s="681">
        <f t="shared" si="123"/>
        <v>0</v>
      </c>
      <c r="AB218" s="701">
        <f t="shared" si="124"/>
        <v>0</v>
      </c>
      <c r="AC218" s="662">
        <f t="shared" si="121"/>
        <v>0</v>
      </c>
      <c r="AD218" s="662">
        <f t="shared" si="125"/>
        <v>0</v>
      </c>
      <c r="AE218" s="701">
        <f t="shared" si="126"/>
        <v>0</v>
      </c>
      <c r="AF218" s="662">
        <f t="shared" si="122"/>
        <v>0</v>
      </c>
      <c r="AG218" s="662">
        <f t="shared" si="127"/>
        <v>0</v>
      </c>
      <c r="AH218" s="701">
        <f t="shared" si="128"/>
        <v>0</v>
      </c>
    </row>
    <row r="219" spans="1:34" x14ac:dyDescent="0.35">
      <c r="A219" s="680">
        <v>38194</v>
      </c>
      <c r="B219" s="558" t="s">
        <v>27</v>
      </c>
      <c r="C219" s="558">
        <v>7</v>
      </c>
      <c r="D219" s="559">
        <f t="shared" si="100"/>
        <v>2</v>
      </c>
      <c r="E219" s="561">
        <v>0.19000000000000128</v>
      </c>
      <c r="F219" s="699">
        <f t="shared" si="106"/>
        <v>0</v>
      </c>
      <c r="G219" s="712">
        <f t="shared" si="107"/>
        <v>0</v>
      </c>
      <c r="H219" s="699">
        <f t="shared" si="101"/>
        <v>0</v>
      </c>
      <c r="I219" s="712">
        <f t="shared" si="102"/>
        <v>0</v>
      </c>
      <c r="J219" s="699">
        <f t="shared" si="108"/>
        <v>0</v>
      </c>
      <c r="K219" s="681">
        <f t="shared" si="109"/>
        <v>0</v>
      </c>
      <c r="L219" s="711">
        <f>IF($L$5="Yes",HLOOKUP(B219,'Outdoor Supply'!$D$32:$P$38,7,FALSE),0)</f>
        <v>0</v>
      </c>
      <c r="M219" s="701">
        <f t="shared" si="110"/>
        <v>0</v>
      </c>
      <c r="N219" s="564">
        <f t="shared" si="111"/>
        <v>0</v>
      </c>
      <c r="O219" s="564">
        <f t="shared" si="112"/>
        <v>0</v>
      </c>
      <c r="P219" s="564">
        <f t="shared" si="113"/>
        <v>0</v>
      </c>
      <c r="Q219" s="564">
        <f t="shared" si="114"/>
        <v>0</v>
      </c>
      <c r="R219" s="661">
        <f t="shared" si="103"/>
        <v>0</v>
      </c>
      <c r="S219" s="662">
        <f t="shared" si="104"/>
        <v>0</v>
      </c>
      <c r="T219" s="699">
        <f t="shared" si="105"/>
        <v>0</v>
      </c>
      <c r="U219" s="681">
        <f t="shared" si="115"/>
        <v>0</v>
      </c>
      <c r="V219" s="701">
        <f t="shared" si="116"/>
        <v>0</v>
      </c>
      <c r="W219" s="662">
        <f t="shared" si="117"/>
        <v>0</v>
      </c>
      <c r="X219" s="662">
        <f t="shared" si="118"/>
        <v>0</v>
      </c>
      <c r="Y219" s="662">
        <f t="shared" si="119"/>
        <v>0</v>
      </c>
      <c r="Z219" s="699">
        <f t="shared" si="120"/>
        <v>0</v>
      </c>
      <c r="AA219" s="681">
        <f t="shared" si="123"/>
        <v>0</v>
      </c>
      <c r="AB219" s="701">
        <f t="shared" si="124"/>
        <v>0</v>
      </c>
      <c r="AC219" s="662">
        <f t="shared" si="121"/>
        <v>0</v>
      </c>
      <c r="AD219" s="662">
        <f t="shared" si="125"/>
        <v>0</v>
      </c>
      <c r="AE219" s="701">
        <f t="shared" si="126"/>
        <v>0</v>
      </c>
      <c r="AF219" s="662">
        <f t="shared" si="122"/>
        <v>0</v>
      </c>
      <c r="AG219" s="662">
        <f t="shared" si="127"/>
        <v>0</v>
      </c>
      <c r="AH219" s="701">
        <f t="shared" si="128"/>
        <v>0</v>
      </c>
    </row>
    <row r="220" spans="1:34" x14ac:dyDescent="0.35">
      <c r="A220" s="680">
        <v>38195</v>
      </c>
      <c r="B220" s="558" t="s">
        <v>27</v>
      </c>
      <c r="C220" s="558">
        <v>7</v>
      </c>
      <c r="D220" s="559">
        <f t="shared" si="100"/>
        <v>3</v>
      </c>
      <c r="E220" s="561">
        <v>0</v>
      </c>
      <c r="F220" s="699">
        <f t="shared" si="106"/>
        <v>0</v>
      </c>
      <c r="G220" s="712">
        <f t="shared" si="107"/>
        <v>0</v>
      </c>
      <c r="H220" s="699">
        <f t="shared" si="101"/>
        <v>0</v>
      </c>
      <c r="I220" s="712">
        <f t="shared" si="102"/>
        <v>0</v>
      </c>
      <c r="J220" s="699">
        <f t="shared" si="108"/>
        <v>0</v>
      </c>
      <c r="K220" s="681">
        <f t="shared" si="109"/>
        <v>0</v>
      </c>
      <c r="L220" s="711">
        <f>IF($L$5="Yes",HLOOKUP(B220,'Outdoor Supply'!$D$32:$P$38,7,FALSE),0)</f>
        <v>0</v>
      </c>
      <c r="M220" s="701">
        <f t="shared" si="110"/>
        <v>0</v>
      </c>
      <c r="N220" s="564">
        <f t="shared" si="111"/>
        <v>0</v>
      </c>
      <c r="O220" s="564">
        <f t="shared" si="112"/>
        <v>0</v>
      </c>
      <c r="P220" s="564">
        <f t="shared" si="113"/>
        <v>0</v>
      </c>
      <c r="Q220" s="564">
        <f t="shared" si="114"/>
        <v>0</v>
      </c>
      <c r="R220" s="661">
        <f t="shared" si="103"/>
        <v>0</v>
      </c>
      <c r="S220" s="662">
        <f t="shared" si="104"/>
        <v>0</v>
      </c>
      <c r="T220" s="699">
        <f t="shared" si="105"/>
        <v>0</v>
      </c>
      <c r="U220" s="681">
        <f t="shared" si="115"/>
        <v>0</v>
      </c>
      <c r="V220" s="701">
        <f t="shared" si="116"/>
        <v>0</v>
      </c>
      <c r="W220" s="662">
        <f t="shared" si="117"/>
        <v>0</v>
      </c>
      <c r="X220" s="662">
        <f t="shared" si="118"/>
        <v>0</v>
      </c>
      <c r="Y220" s="662">
        <f t="shared" si="119"/>
        <v>0</v>
      </c>
      <c r="Z220" s="699">
        <f t="shared" si="120"/>
        <v>0</v>
      </c>
      <c r="AA220" s="681">
        <f t="shared" si="123"/>
        <v>0</v>
      </c>
      <c r="AB220" s="701">
        <f t="shared" si="124"/>
        <v>0</v>
      </c>
      <c r="AC220" s="662">
        <f t="shared" si="121"/>
        <v>0</v>
      </c>
      <c r="AD220" s="662">
        <f t="shared" si="125"/>
        <v>0</v>
      </c>
      <c r="AE220" s="701">
        <f t="shared" si="126"/>
        <v>0</v>
      </c>
      <c r="AF220" s="662">
        <f t="shared" si="122"/>
        <v>0</v>
      </c>
      <c r="AG220" s="662">
        <f t="shared" si="127"/>
        <v>0</v>
      </c>
      <c r="AH220" s="701">
        <f t="shared" si="128"/>
        <v>0</v>
      </c>
    </row>
    <row r="221" spans="1:34" x14ac:dyDescent="0.35">
      <c r="A221" s="680">
        <v>38196</v>
      </c>
      <c r="B221" s="558" t="s">
        <v>27</v>
      </c>
      <c r="C221" s="558">
        <v>7</v>
      </c>
      <c r="D221" s="559">
        <f t="shared" si="100"/>
        <v>4</v>
      </c>
      <c r="E221" s="561">
        <v>0</v>
      </c>
      <c r="F221" s="699">
        <f t="shared" si="106"/>
        <v>0</v>
      </c>
      <c r="G221" s="712">
        <f t="shared" si="107"/>
        <v>0</v>
      </c>
      <c r="H221" s="699">
        <f t="shared" si="101"/>
        <v>0</v>
      </c>
      <c r="I221" s="712">
        <f t="shared" si="102"/>
        <v>0</v>
      </c>
      <c r="J221" s="699">
        <f t="shared" si="108"/>
        <v>0</v>
      </c>
      <c r="K221" s="681">
        <f t="shared" si="109"/>
        <v>0</v>
      </c>
      <c r="L221" s="711">
        <f>IF($L$5="Yes",HLOOKUP(B221,'Outdoor Supply'!$D$32:$P$38,7,FALSE),0)</f>
        <v>0</v>
      </c>
      <c r="M221" s="701">
        <f t="shared" si="110"/>
        <v>0</v>
      </c>
      <c r="N221" s="564">
        <f t="shared" si="111"/>
        <v>0</v>
      </c>
      <c r="O221" s="564">
        <f t="shared" si="112"/>
        <v>0</v>
      </c>
      <c r="P221" s="564">
        <f t="shared" si="113"/>
        <v>0</v>
      </c>
      <c r="Q221" s="564">
        <f t="shared" si="114"/>
        <v>0</v>
      </c>
      <c r="R221" s="661">
        <f t="shared" si="103"/>
        <v>0</v>
      </c>
      <c r="S221" s="662">
        <f t="shared" si="104"/>
        <v>0</v>
      </c>
      <c r="T221" s="699">
        <f t="shared" si="105"/>
        <v>0</v>
      </c>
      <c r="U221" s="681">
        <f t="shared" si="115"/>
        <v>0</v>
      </c>
      <c r="V221" s="701">
        <f t="shared" si="116"/>
        <v>0</v>
      </c>
      <c r="W221" s="662">
        <f t="shared" si="117"/>
        <v>0</v>
      </c>
      <c r="X221" s="662">
        <f t="shared" si="118"/>
        <v>0</v>
      </c>
      <c r="Y221" s="662">
        <f t="shared" si="119"/>
        <v>0</v>
      </c>
      <c r="Z221" s="699">
        <f t="shared" si="120"/>
        <v>0</v>
      </c>
      <c r="AA221" s="681">
        <f t="shared" si="123"/>
        <v>0</v>
      </c>
      <c r="AB221" s="701">
        <f t="shared" si="124"/>
        <v>0</v>
      </c>
      <c r="AC221" s="662">
        <f t="shared" si="121"/>
        <v>0</v>
      </c>
      <c r="AD221" s="662">
        <f t="shared" si="125"/>
        <v>0</v>
      </c>
      <c r="AE221" s="701">
        <f t="shared" si="126"/>
        <v>0</v>
      </c>
      <c r="AF221" s="662">
        <f t="shared" si="122"/>
        <v>0</v>
      </c>
      <c r="AG221" s="662">
        <f t="shared" si="127"/>
        <v>0</v>
      </c>
      <c r="AH221" s="701">
        <f t="shared" si="128"/>
        <v>0</v>
      </c>
    </row>
    <row r="222" spans="1:34" x14ac:dyDescent="0.35">
      <c r="A222" s="680">
        <v>38197</v>
      </c>
      <c r="B222" s="558" t="s">
        <v>27</v>
      </c>
      <c r="C222" s="558">
        <v>7</v>
      </c>
      <c r="D222" s="559">
        <f t="shared" si="100"/>
        <v>5</v>
      </c>
      <c r="E222" s="561">
        <v>0</v>
      </c>
      <c r="F222" s="699">
        <f t="shared" si="106"/>
        <v>0</v>
      </c>
      <c r="G222" s="712">
        <f t="shared" si="107"/>
        <v>0</v>
      </c>
      <c r="H222" s="699">
        <f t="shared" si="101"/>
        <v>0</v>
      </c>
      <c r="I222" s="712">
        <f t="shared" si="102"/>
        <v>0</v>
      </c>
      <c r="J222" s="699">
        <f t="shared" si="108"/>
        <v>0</v>
      </c>
      <c r="K222" s="681">
        <f t="shared" si="109"/>
        <v>0</v>
      </c>
      <c r="L222" s="711">
        <f>IF($L$5="Yes",HLOOKUP(B222,'Outdoor Supply'!$D$32:$P$38,7,FALSE),0)</f>
        <v>0</v>
      </c>
      <c r="M222" s="701">
        <f t="shared" si="110"/>
        <v>0</v>
      </c>
      <c r="N222" s="564">
        <f t="shared" si="111"/>
        <v>0</v>
      </c>
      <c r="O222" s="564">
        <f t="shared" si="112"/>
        <v>0</v>
      </c>
      <c r="P222" s="564">
        <f t="shared" si="113"/>
        <v>0</v>
      </c>
      <c r="Q222" s="564">
        <f t="shared" si="114"/>
        <v>0</v>
      </c>
      <c r="R222" s="661">
        <f t="shared" si="103"/>
        <v>0</v>
      </c>
      <c r="S222" s="662">
        <f t="shared" si="104"/>
        <v>0</v>
      </c>
      <c r="T222" s="699">
        <f t="shared" si="105"/>
        <v>0</v>
      </c>
      <c r="U222" s="681">
        <f t="shared" si="115"/>
        <v>0</v>
      </c>
      <c r="V222" s="701">
        <f t="shared" si="116"/>
        <v>0</v>
      </c>
      <c r="W222" s="662">
        <f t="shared" si="117"/>
        <v>0</v>
      </c>
      <c r="X222" s="662">
        <f t="shared" si="118"/>
        <v>0</v>
      </c>
      <c r="Y222" s="662">
        <f t="shared" si="119"/>
        <v>0</v>
      </c>
      <c r="Z222" s="699">
        <f t="shared" si="120"/>
        <v>0</v>
      </c>
      <c r="AA222" s="681">
        <f t="shared" si="123"/>
        <v>0</v>
      </c>
      <c r="AB222" s="701">
        <f t="shared" si="124"/>
        <v>0</v>
      </c>
      <c r="AC222" s="662">
        <f t="shared" si="121"/>
        <v>0</v>
      </c>
      <c r="AD222" s="662">
        <f t="shared" si="125"/>
        <v>0</v>
      </c>
      <c r="AE222" s="701">
        <f t="shared" si="126"/>
        <v>0</v>
      </c>
      <c r="AF222" s="662">
        <f t="shared" si="122"/>
        <v>0</v>
      </c>
      <c r="AG222" s="662">
        <f t="shared" si="127"/>
        <v>0</v>
      </c>
      <c r="AH222" s="701">
        <f t="shared" si="128"/>
        <v>0</v>
      </c>
    </row>
    <row r="223" spans="1:34" x14ac:dyDescent="0.35">
      <c r="A223" s="680">
        <v>38198</v>
      </c>
      <c r="B223" s="558" t="s">
        <v>27</v>
      </c>
      <c r="C223" s="558">
        <v>7</v>
      </c>
      <c r="D223" s="559">
        <f t="shared" si="100"/>
        <v>6</v>
      </c>
      <c r="E223" s="561">
        <v>0.21000000000000085</v>
      </c>
      <c r="F223" s="699">
        <f t="shared" si="106"/>
        <v>0</v>
      </c>
      <c r="G223" s="712">
        <f t="shared" si="107"/>
        <v>0</v>
      </c>
      <c r="H223" s="699">
        <f t="shared" si="101"/>
        <v>0</v>
      </c>
      <c r="I223" s="712">
        <f t="shared" si="102"/>
        <v>0</v>
      </c>
      <c r="J223" s="699">
        <f t="shared" si="108"/>
        <v>0</v>
      </c>
      <c r="K223" s="681">
        <f t="shared" si="109"/>
        <v>0</v>
      </c>
      <c r="L223" s="711">
        <f>IF($L$5="Yes",HLOOKUP(B223,'Outdoor Supply'!$D$32:$P$38,7,FALSE),0)</f>
        <v>0</v>
      </c>
      <c r="M223" s="701">
        <f t="shared" si="110"/>
        <v>0</v>
      </c>
      <c r="N223" s="564">
        <f t="shared" si="111"/>
        <v>0</v>
      </c>
      <c r="O223" s="564">
        <f t="shared" si="112"/>
        <v>0</v>
      </c>
      <c r="P223" s="564">
        <f t="shared" si="113"/>
        <v>0</v>
      </c>
      <c r="Q223" s="564">
        <f t="shared" si="114"/>
        <v>0</v>
      </c>
      <c r="R223" s="661">
        <f t="shared" si="103"/>
        <v>0</v>
      </c>
      <c r="S223" s="662">
        <f t="shared" si="104"/>
        <v>0</v>
      </c>
      <c r="T223" s="699">
        <f t="shared" si="105"/>
        <v>0</v>
      </c>
      <c r="U223" s="681">
        <f t="shared" si="115"/>
        <v>0</v>
      </c>
      <c r="V223" s="701">
        <f t="shared" si="116"/>
        <v>0</v>
      </c>
      <c r="W223" s="662">
        <f t="shared" si="117"/>
        <v>0</v>
      </c>
      <c r="X223" s="662">
        <f t="shared" si="118"/>
        <v>0</v>
      </c>
      <c r="Y223" s="662">
        <f t="shared" si="119"/>
        <v>0</v>
      </c>
      <c r="Z223" s="699">
        <f t="shared" si="120"/>
        <v>0</v>
      </c>
      <c r="AA223" s="681">
        <f t="shared" si="123"/>
        <v>0</v>
      </c>
      <c r="AB223" s="701">
        <f t="shared" si="124"/>
        <v>0</v>
      </c>
      <c r="AC223" s="662">
        <f t="shared" si="121"/>
        <v>0</v>
      </c>
      <c r="AD223" s="662">
        <f t="shared" si="125"/>
        <v>0</v>
      </c>
      <c r="AE223" s="701">
        <f t="shared" si="126"/>
        <v>0</v>
      </c>
      <c r="AF223" s="662">
        <f t="shared" si="122"/>
        <v>0</v>
      </c>
      <c r="AG223" s="662">
        <f t="shared" si="127"/>
        <v>0</v>
      </c>
      <c r="AH223" s="701">
        <f t="shared" si="128"/>
        <v>0</v>
      </c>
    </row>
    <row r="224" spans="1:34" x14ac:dyDescent="0.35">
      <c r="A224" s="680">
        <v>38199</v>
      </c>
      <c r="B224" s="558" t="s">
        <v>27</v>
      </c>
      <c r="C224" s="558">
        <v>7</v>
      </c>
      <c r="D224" s="559">
        <f t="shared" si="100"/>
        <v>7</v>
      </c>
      <c r="E224" s="561">
        <v>0.10999999999999943</v>
      </c>
      <c r="F224" s="699">
        <f t="shared" si="106"/>
        <v>0</v>
      </c>
      <c r="G224" s="712">
        <f t="shared" si="107"/>
        <v>0</v>
      </c>
      <c r="H224" s="699">
        <f t="shared" si="101"/>
        <v>0</v>
      </c>
      <c r="I224" s="712">
        <f t="shared" si="102"/>
        <v>0</v>
      </c>
      <c r="J224" s="699">
        <f t="shared" si="108"/>
        <v>0</v>
      </c>
      <c r="K224" s="681">
        <f t="shared" si="109"/>
        <v>0</v>
      </c>
      <c r="L224" s="711">
        <f>IF($L$5="Yes",HLOOKUP(B224,'Outdoor Supply'!$D$32:$P$38,7,FALSE),0)</f>
        <v>0</v>
      </c>
      <c r="M224" s="701">
        <f t="shared" si="110"/>
        <v>0</v>
      </c>
      <c r="N224" s="564">
        <f t="shared" si="111"/>
        <v>0</v>
      </c>
      <c r="O224" s="564">
        <f t="shared" si="112"/>
        <v>0</v>
      </c>
      <c r="P224" s="564">
        <f t="shared" si="113"/>
        <v>0</v>
      </c>
      <c r="Q224" s="564">
        <f t="shared" si="114"/>
        <v>0</v>
      </c>
      <c r="R224" s="661">
        <f t="shared" si="103"/>
        <v>0</v>
      </c>
      <c r="S224" s="662">
        <f t="shared" si="104"/>
        <v>0</v>
      </c>
      <c r="T224" s="699">
        <f t="shared" si="105"/>
        <v>0</v>
      </c>
      <c r="U224" s="681">
        <f t="shared" si="115"/>
        <v>0</v>
      </c>
      <c r="V224" s="701">
        <f t="shared" si="116"/>
        <v>0</v>
      </c>
      <c r="W224" s="662">
        <f t="shared" si="117"/>
        <v>0</v>
      </c>
      <c r="X224" s="662">
        <f t="shared" si="118"/>
        <v>0</v>
      </c>
      <c r="Y224" s="662">
        <f t="shared" si="119"/>
        <v>0</v>
      </c>
      <c r="Z224" s="699">
        <f t="shared" si="120"/>
        <v>0</v>
      </c>
      <c r="AA224" s="681">
        <f t="shared" si="123"/>
        <v>0</v>
      </c>
      <c r="AB224" s="701">
        <f t="shared" si="124"/>
        <v>0</v>
      </c>
      <c r="AC224" s="662">
        <f t="shared" si="121"/>
        <v>0</v>
      </c>
      <c r="AD224" s="662">
        <f t="shared" si="125"/>
        <v>0</v>
      </c>
      <c r="AE224" s="701">
        <f t="shared" si="126"/>
        <v>0</v>
      </c>
      <c r="AF224" s="662">
        <f t="shared" si="122"/>
        <v>0</v>
      </c>
      <c r="AG224" s="662">
        <f t="shared" si="127"/>
        <v>0</v>
      </c>
      <c r="AH224" s="701">
        <f t="shared" si="128"/>
        <v>0</v>
      </c>
    </row>
    <row r="225" spans="1:34" x14ac:dyDescent="0.35">
      <c r="A225" s="680">
        <v>38200</v>
      </c>
      <c r="B225" s="558" t="s">
        <v>28</v>
      </c>
      <c r="C225" s="558">
        <v>8</v>
      </c>
      <c r="D225" s="559">
        <f t="shared" si="100"/>
        <v>1</v>
      </c>
      <c r="E225" s="561">
        <v>0</v>
      </c>
      <c r="F225" s="699">
        <f t="shared" si="106"/>
        <v>0</v>
      </c>
      <c r="G225" s="712">
        <f t="shared" si="107"/>
        <v>0</v>
      </c>
      <c r="H225" s="699">
        <f t="shared" si="101"/>
        <v>0</v>
      </c>
      <c r="I225" s="712">
        <f t="shared" si="102"/>
        <v>0</v>
      </c>
      <c r="J225" s="699">
        <f t="shared" si="108"/>
        <v>0</v>
      </c>
      <c r="K225" s="681">
        <f t="shared" si="109"/>
        <v>0</v>
      </c>
      <c r="L225" s="711">
        <f>IF($L$5="Yes",HLOOKUP(B225,'Outdoor Supply'!$D$32:$P$38,7,FALSE),0)</f>
        <v>0</v>
      </c>
      <c r="M225" s="701">
        <f t="shared" si="110"/>
        <v>0</v>
      </c>
      <c r="N225" s="564">
        <f t="shared" si="111"/>
        <v>0</v>
      </c>
      <c r="O225" s="564">
        <f t="shared" si="112"/>
        <v>0</v>
      </c>
      <c r="P225" s="564">
        <f t="shared" si="113"/>
        <v>0</v>
      </c>
      <c r="Q225" s="564">
        <f t="shared" si="114"/>
        <v>0</v>
      </c>
      <c r="R225" s="661">
        <f t="shared" si="103"/>
        <v>0</v>
      </c>
      <c r="S225" s="662">
        <f t="shared" si="104"/>
        <v>0</v>
      </c>
      <c r="T225" s="699">
        <f t="shared" si="105"/>
        <v>0</v>
      </c>
      <c r="U225" s="681">
        <f t="shared" si="115"/>
        <v>0</v>
      </c>
      <c r="V225" s="701">
        <f t="shared" si="116"/>
        <v>0</v>
      </c>
      <c r="W225" s="662">
        <f t="shared" si="117"/>
        <v>0</v>
      </c>
      <c r="X225" s="662">
        <f t="shared" si="118"/>
        <v>0</v>
      </c>
      <c r="Y225" s="662">
        <f t="shared" si="119"/>
        <v>0</v>
      </c>
      <c r="Z225" s="699">
        <f t="shared" si="120"/>
        <v>0</v>
      </c>
      <c r="AA225" s="681">
        <f t="shared" si="123"/>
        <v>0</v>
      </c>
      <c r="AB225" s="701">
        <f t="shared" si="124"/>
        <v>0</v>
      </c>
      <c r="AC225" s="662">
        <f t="shared" si="121"/>
        <v>0</v>
      </c>
      <c r="AD225" s="662">
        <f t="shared" si="125"/>
        <v>0</v>
      </c>
      <c r="AE225" s="701">
        <f t="shared" si="126"/>
        <v>0</v>
      </c>
      <c r="AF225" s="662">
        <f t="shared" si="122"/>
        <v>0</v>
      </c>
      <c r="AG225" s="662">
        <f t="shared" si="127"/>
        <v>0</v>
      </c>
      <c r="AH225" s="701">
        <f t="shared" si="128"/>
        <v>0</v>
      </c>
    </row>
    <row r="226" spans="1:34" x14ac:dyDescent="0.35">
      <c r="A226" s="680">
        <v>38201</v>
      </c>
      <c r="B226" s="558" t="s">
        <v>28</v>
      </c>
      <c r="C226" s="558">
        <v>8</v>
      </c>
      <c r="D226" s="559">
        <f t="shared" si="100"/>
        <v>2</v>
      </c>
      <c r="E226" s="561">
        <v>0</v>
      </c>
      <c r="F226" s="699">
        <f t="shared" si="106"/>
        <v>0</v>
      </c>
      <c r="G226" s="712">
        <f t="shared" si="107"/>
        <v>0</v>
      </c>
      <c r="H226" s="699">
        <f t="shared" si="101"/>
        <v>0</v>
      </c>
      <c r="I226" s="712">
        <f t="shared" si="102"/>
        <v>0</v>
      </c>
      <c r="J226" s="699">
        <f t="shared" si="108"/>
        <v>0</v>
      </c>
      <c r="K226" s="681">
        <f t="shared" si="109"/>
        <v>0</v>
      </c>
      <c r="L226" s="711">
        <f>IF($L$5="Yes",HLOOKUP(B226,'Outdoor Supply'!$D$32:$P$38,7,FALSE),0)</f>
        <v>0</v>
      </c>
      <c r="M226" s="701">
        <f t="shared" si="110"/>
        <v>0</v>
      </c>
      <c r="N226" s="564">
        <f t="shared" si="111"/>
        <v>0</v>
      </c>
      <c r="O226" s="564">
        <f t="shared" si="112"/>
        <v>0</v>
      </c>
      <c r="P226" s="564">
        <f t="shared" si="113"/>
        <v>0</v>
      </c>
      <c r="Q226" s="564">
        <f t="shared" si="114"/>
        <v>0</v>
      </c>
      <c r="R226" s="661">
        <f t="shared" si="103"/>
        <v>0</v>
      </c>
      <c r="S226" s="662">
        <f t="shared" si="104"/>
        <v>0</v>
      </c>
      <c r="T226" s="699">
        <f t="shared" si="105"/>
        <v>0</v>
      </c>
      <c r="U226" s="681">
        <f t="shared" si="115"/>
        <v>0</v>
      </c>
      <c r="V226" s="701">
        <f t="shared" si="116"/>
        <v>0</v>
      </c>
      <c r="W226" s="662">
        <f t="shared" si="117"/>
        <v>0</v>
      </c>
      <c r="X226" s="662">
        <f t="shared" si="118"/>
        <v>0</v>
      </c>
      <c r="Y226" s="662">
        <f t="shared" si="119"/>
        <v>0</v>
      </c>
      <c r="Z226" s="699">
        <f t="shared" si="120"/>
        <v>0</v>
      </c>
      <c r="AA226" s="681">
        <f t="shared" si="123"/>
        <v>0</v>
      </c>
      <c r="AB226" s="701">
        <f t="shared" si="124"/>
        <v>0</v>
      </c>
      <c r="AC226" s="662">
        <f t="shared" si="121"/>
        <v>0</v>
      </c>
      <c r="AD226" s="662">
        <f t="shared" si="125"/>
        <v>0</v>
      </c>
      <c r="AE226" s="701">
        <f t="shared" si="126"/>
        <v>0</v>
      </c>
      <c r="AF226" s="662">
        <f t="shared" si="122"/>
        <v>0</v>
      </c>
      <c r="AG226" s="662">
        <f t="shared" si="127"/>
        <v>0</v>
      </c>
      <c r="AH226" s="701">
        <f t="shared" si="128"/>
        <v>0</v>
      </c>
    </row>
    <row r="227" spans="1:34" x14ac:dyDescent="0.35">
      <c r="A227" s="680">
        <v>38202</v>
      </c>
      <c r="B227" s="558" t="s">
        <v>28</v>
      </c>
      <c r="C227" s="558">
        <v>8</v>
      </c>
      <c r="D227" s="559">
        <f t="shared" si="100"/>
        <v>3</v>
      </c>
      <c r="E227" s="561">
        <v>0</v>
      </c>
      <c r="F227" s="699">
        <f t="shared" si="106"/>
        <v>0</v>
      </c>
      <c r="G227" s="712">
        <f t="shared" si="107"/>
        <v>0</v>
      </c>
      <c r="H227" s="699">
        <f t="shared" si="101"/>
        <v>0</v>
      </c>
      <c r="I227" s="712">
        <f t="shared" si="102"/>
        <v>0</v>
      </c>
      <c r="J227" s="699">
        <f t="shared" si="108"/>
        <v>0</v>
      </c>
      <c r="K227" s="681">
        <f t="shared" si="109"/>
        <v>0</v>
      </c>
      <c r="L227" s="711">
        <f>IF($L$5="Yes",HLOOKUP(B227,'Outdoor Supply'!$D$32:$P$38,7,FALSE),0)</f>
        <v>0</v>
      </c>
      <c r="M227" s="701">
        <f t="shared" si="110"/>
        <v>0</v>
      </c>
      <c r="N227" s="564">
        <f t="shared" si="111"/>
        <v>0</v>
      </c>
      <c r="O227" s="564">
        <f t="shared" si="112"/>
        <v>0</v>
      </c>
      <c r="P227" s="564">
        <f t="shared" si="113"/>
        <v>0</v>
      </c>
      <c r="Q227" s="564">
        <f t="shared" si="114"/>
        <v>0</v>
      </c>
      <c r="R227" s="661">
        <f t="shared" si="103"/>
        <v>0</v>
      </c>
      <c r="S227" s="662">
        <f t="shared" si="104"/>
        <v>0</v>
      </c>
      <c r="T227" s="699">
        <f t="shared" si="105"/>
        <v>0</v>
      </c>
      <c r="U227" s="681">
        <f t="shared" si="115"/>
        <v>0</v>
      </c>
      <c r="V227" s="701">
        <f t="shared" si="116"/>
        <v>0</v>
      </c>
      <c r="W227" s="662">
        <f t="shared" si="117"/>
        <v>0</v>
      </c>
      <c r="X227" s="662">
        <f t="shared" si="118"/>
        <v>0</v>
      </c>
      <c r="Y227" s="662">
        <f t="shared" si="119"/>
        <v>0</v>
      </c>
      <c r="Z227" s="699">
        <f t="shared" si="120"/>
        <v>0</v>
      </c>
      <c r="AA227" s="681">
        <f t="shared" si="123"/>
        <v>0</v>
      </c>
      <c r="AB227" s="701">
        <f t="shared" si="124"/>
        <v>0</v>
      </c>
      <c r="AC227" s="662">
        <f t="shared" si="121"/>
        <v>0</v>
      </c>
      <c r="AD227" s="662">
        <f t="shared" si="125"/>
        <v>0</v>
      </c>
      <c r="AE227" s="701">
        <f t="shared" si="126"/>
        <v>0</v>
      </c>
      <c r="AF227" s="662">
        <f t="shared" si="122"/>
        <v>0</v>
      </c>
      <c r="AG227" s="662">
        <f t="shared" si="127"/>
        <v>0</v>
      </c>
      <c r="AH227" s="701">
        <f t="shared" si="128"/>
        <v>0</v>
      </c>
    </row>
    <row r="228" spans="1:34" x14ac:dyDescent="0.35">
      <c r="A228" s="680">
        <v>38203</v>
      </c>
      <c r="B228" s="558" t="s">
        <v>28</v>
      </c>
      <c r="C228" s="558">
        <v>8</v>
      </c>
      <c r="D228" s="559">
        <f t="shared" si="100"/>
        <v>4</v>
      </c>
      <c r="E228" s="561">
        <v>0</v>
      </c>
      <c r="F228" s="699">
        <f t="shared" si="106"/>
        <v>0</v>
      </c>
      <c r="G228" s="712">
        <f t="shared" si="107"/>
        <v>0</v>
      </c>
      <c r="H228" s="699">
        <f t="shared" si="101"/>
        <v>0</v>
      </c>
      <c r="I228" s="712">
        <f t="shared" si="102"/>
        <v>0</v>
      </c>
      <c r="J228" s="699">
        <f t="shared" si="108"/>
        <v>0</v>
      </c>
      <c r="K228" s="681">
        <f t="shared" si="109"/>
        <v>0</v>
      </c>
      <c r="L228" s="711">
        <f>IF($L$5="Yes",HLOOKUP(B228,'Outdoor Supply'!$D$32:$P$38,7,FALSE),0)</f>
        <v>0</v>
      </c>
      <c r="M228" s="701">
        <f t="shared" si="110"/>
        <v>0</v>
      </c>
      <c r="N228" s="564">
        <f t="shared" si="111"/>
        <v>0</v>
      </c>
      <c r="O228" s="564">
        <f t="shared" si="112"/>
        <v>0</v>
      </c>
      <c r="P228" s="564">
        <f t="shared" si="113"/>
        <v>0</v>
      </c>
      <c r="Q228" s="564">
        <f t="shared" si="114"/>
        <v>0</v>
      </c>
      <c r="R228" s="661">
        <f t="shared" si="103"/>
        <v>0</v>
      </c>
      <c r="S228" s="662">
        <f t="shared" si="104"/>
        <v>0</v>
      </c>
      <c r="T228" s="699">
        <f t="shared" si="105"/>
        <v>0</v>
      </c>
      <c r="U228" s="681">
        <f t="shared" si="115"/>
        <v>0</v>
      </c>
      <c r="V228" s="701">
        <f t="shared" si="116"/>
        <v>0</v>
      </c>
      <c r="W228" s="662">
        <f t="shared" si="117"/>
        <v>0</v>
      </c>
      <c r="X228" s="662">
        <f t="shared" si="118"/>
        <v>0</v>
      </c>
      <c r="Y228" s="662">
        <f t="shared" si="119"/>
        <v>0</v>
      </c>
      <c r="Z228" s="699">
        <f t="shared" si="120"/>
        <v>0</v>
      </c>
      <c r="AA228" s="681">
        <f t="shared" si="123"/>
        <v>0</v>
      </c>
      <c r="AB228" s="701">
        <f t="shared" si="124"/>
        <v>0</v>
      </c>
      <c r="AC228" s="662">
        <f t="shared" si="121"/>
        <v>0</v>
      </c>
      <c r="AD228" s="662">
        <f t="shared" si="125"/>
        <v>0</v>
      </c>
      <c r="AE228" s="701">
        <f t="shared" si="126"/>
        <v>0</v>
      </c>
      <c r="AF228" s="662">
        <f t="shared" si="122"/>
        <v>0</v>
      </c>
      <c r="AG228" s="662">
        <f t="shared" si="127"/>
        <v>0</v>
      </c>
      <c r="AH228" s="701">
        <f t="shared" si="128"/>
        <v>0</v>
      </c>
    </row>
    <row r="229" spans="1:34" x14ac:dyDescent="0.35">
      <c r="A229" s="680">
        <v>38204</v>
      </c>
      <c r="B229" s="558" t="s">
        <v>28</v>
      </c>
      <c r="C229" s="558">
        <v>8</v>
      </c>
      <c r="D229" s="559">
        <f t="shared" si="100"/>
        <v>5</v>
      </c>
      <c r="E229" s="561">
        <v>0</v>
      </c>
      <c r="F229" s="699">
        <f t="shared" si="106"/>
        <v>0</v>
      </c>
      <c r="G229" s="712">
        <f t="shared" si="107"/>
        <v>0</v>
      </c>
      <c r="H229" s="699">
        <f t="shared" si="101"/>
        <v>0</v>
      </c>
      <c r="I229" s="712">
        <f t="shared" si="102"/>
        <v>0</v>
      </c>
      <c r="J229" s="699">
        <f t="shared" si="108"/>
        <v>0</v>
      </c>
      <c r="K229" s="681">
        <f t="shared" si="109"/>
        <v>0</v>
      </c>
      <c r="L229" s="711">
        <f>IF($L$5="Yes",HLOOKUP(B229,'Outdoor Supply'!$D$32:$P$38,7,FALSE),0)</f>
        <v>0</v>
      </c>
      <c r="M229" s="701">
        <f t="shared" si="110"/>
        <v>0</v>
      </c>
      <c r="N229" s="564">
        <f t="shared" si="111"/>
        <v>0</v>
      </c>
      <c r="O229" s="564">
        <f t="shared" si="112"/>
        <v>0</v>
      </c>
      <c r="P229" s="564">
        <f t="shared" si="113"/>
        <v>0</v>
      </c>
      <c r="Q229" s="564">
        <f t="shared" si="114"/>
        <v>0</v>
      </c>
      <c r="R229" s="661">
        <f t="shared" si="103"/>
        <v>0</v>
      </c>
      <c r="S229" s="662">
        <f t="shared" si="104"/>
        <v>0</v>
      </c>
      <c r="T229" s="699">
        <f t="shared" si="105"/>
        <v>0</v>
      </c>
      <c r="U229" s="681">
        <f t="shared" si="115"/>
        <v>0</v>
      </c>
      <c r="V229" s="701">
        <f t="shared" si="116"/>
        <v>0</v>
      </c>
      <c r="W229" s="662">
        <f t="shared" si="117"/>
        <v>0</v>
      </c>
      <c r="X229" s="662">
        <f t="shared" si="118"/>
        <v>0</v>
      </c>
      <c r="Y229" s="662">
        <f t="shared" si="119"/>
        <v>0</v>
      </c>
      <c r="Z229" s="699">
        <f t="shared" si="120"/>
        <v>0</v>
      </c>
      <c r="AA229" s="681">
        <f t="shared" si="123"/>
        <v>0</v>
      </c>
      <c r="AB229" s="701">
        <f t="shared" si="124"/>
        <v>0</v>
      </c>
      <c r="AC229" s="662">
        <f t="shared" si="121"/>
        <v>0</v>
      </c>
      <c r="AD229" s="662">
        <f t="shared" si="125"/>
        <v>0</v>
      </c>
      <c r="AE229" s="701">
        <f t="shared" si="126"/>
        <v>0</v>
      </c>
      <c r="AF229" s="662">
        <f t="shared" si="122"/>
        <v>0</v>
      </c>
      <c r="AG229" s="662">
        <f t="shared" si="127"/>
        <v>0</v>
      </c>
      <c r="AH229" s="701">
        <f t="shared" si="128"/>
        <v>0</v>
      </c>
    </row>
    <row r="230" spans="1:34" x14ac:dyDescent="0.35">
      <c r="A230" s="680">
        <v>38205</v>
      </c>
      <c r="B230" s="558" t="s">
        <v>28</v>
      </c>
      <c r="C230" s="558">
        <v>8</v>
      </c>
      <c r="D230" s="559">
        <f t="shared" si="100"/>
        <v>6</v>
      </c>
      <c r="E230" s="561">
        <v>0</v>
      </c>
      <c r="F230" s="699">
        <f t="shared" si="106"/>
        <v>0</v>
      </c>
      <c r="G230" s="712">
        <f t="shared" si="107"/>
        <v>0</v>
      </c>
      <c r="H230" s="699">
        <f t="shared" si="101"/>
        <v>0</v>
      </c>
      <c r="I230" s="712">
        <f t="shared" si="102"/>
        <v>0</v>
      </c>
      <c r="J230" s="699">
        <f t="shared" si="108"/>
        <v>0</v>
      </c>
      <c r="K230" s="681">
        <f t="shared" si="109"/>
        <v>0</v>
      </c>
      <c r="L230" s="711">
        <f>IF($L$5="Yes",HLOOKUP(B230,'Outdoor Supply'!$D$32:$P$38,7,FALSE),0)</f>
        <v>0</v>
      </c>
      <c r="M230" s="701">
        <f t="shared" si="110"/>
        <v>0</v>
      </c>
      <c r="N230" s="564">
        <f t="shared" si="111"/>
        <v>0</v>
      </c>
      <c r="O230" s="564">
        <f t="shared" si="112"/>
        <v>0</v>
      </c>
      <c r="P230" s="564">
        <f t="shared" si="113"/>
        <v>0</v>
      </c>
      <c r="Q230" s="564">
        <f t="shared" si="114"/>
        <v>0</v>
      </c>
      <c r="R230" s="661">
        <f t="shared" si="103"/>
        <v>0</v>
      </c>
      <c r="S230" s="662">
        <f t="shared" si="104"/>
        <v>0</v>
      </c>
      <c r="T230" s="699">
        <f t="shared" si="105"/>
        <v>0</v>
      </c>
      <c r="U230" s="681">
        <f t="shared" si="115"/>
        <v>0</v>
      </c>
      <c r="V230" s="701">
        <f t="shared" si="116"/>
        <v>0</v>
      </c>
      <c r="W230" s="662">
        <f t="shared" si="117"/>
        <v>0</v>
      </c>
      <c r="X230" s="662">
        <f t="shared" si="118"/>
        <v>0</v>
      </c>
      <c r="Y230" s="662">
        <f t="shared" si="119"/>
        <v>0</v>
      </c>
      <c r="Z230" s="699">
        <f t="shared" si="120"/>
        <v>0</v>
      </c>
      <c r="AA230" s="681">
        <f t="shared" si="123"/>
        <v>0</v>
      </c>
      <c r="AB230" s="701">
        <f t="shared" si="124"/>
        <v>0</v>
      </c>
      <c r="AC230" s="662">
        <f t="shared" si="121"/>
        <v>0</v>
      </c>
      <c r="AD230" s="662">
        <f t="shared" si="125"/>
        <v>0</v>
      </c>
      <c r="AE230" s="701">
        <f t="shared" si="126"/>
        <v>0</v>
      </c>
      <c r="AF230" s="662">
        <f t="shared" si="122"/>
        <v>0</v>
      </c>
      <c r="AG230" s="662">
        <f t="shared" si="127"/>
        <v>0</v>
      </c>
      <c r="AH230" s="701">
        <f t="shared" si="128"/>
        <v>0</v>
      </c>
    </row>
    <row r="231" spans="1:34" x14ac:dyDescent="0.35">
      <c r="A231" s="680">
        <v>38206</v>
      </c>
      <c r="B231" s="558" t="s">
        <v>28</v>
      </c>
      <c r="C231" s="558">
        <v>8</v>
      </c>
      <c r="D231" s="559">
        <f t="shared" si="100"/>
        <v>7</v>
      </c>
      <c r="E231" s="561">
        <v>0</v>
      </c>
      <c r="F231" s="699">
        <f t="shared" si="106"/>
        <v>0</v>
      </c>
      <c r="G231" s="712">
        <f t="shared" si="107"/>
        <v>0</v>
      </c>
      <c r="H231" s="699">
        <f t="shared" si="101"/>
        <v>0</v>
      </c>
      <c r="I231" s="712">
        <f t="shared" si="102"/>
        <v>0</v>
      </c>
      <c r="J231" s="699">
        <f t="shared" si="108"/>
        <v>0</v>
      </c>
      <c r="K231" s="681">
        <f t="shared" si="109"/>
        <v>0</v>
      </c>
      <c r="L231" s="711">
        <f>IF($L$5="Yes",HLOOKUP(B231,'Outdoor Supply'!$D$32:$P$38,7,FALSE),0)</f>
        <v>0</v>
      </c>
      <c r="M231" s="701">
        <f t="shared" si="110"/>
        <v>0</v>
      </c>
      <c r="N231" s="564">
        <f t="shared" si="111"/>
        <v>0</v>
      </c>
      <c r="O231" s="564">
        <f t="shared" si="112"/>
        <v>0</v>
      </c>
      <c r="P231" s="564">
        <f t="shared" si="113"/>
        <v>0</v>
      </c>
      <c r="Q231" s="564">
        <f t="shared" si="114"/>
        <v>0</v>
      </c>
      <c r="R231" s="661">
        <f t="shared" si="103"/>
        <v>0</v>
      </c>
      <c r="S231" s="662">
        <f t="shared" si="104"/>
        <v>0</v>
      </c>
      <c r="T231" s="699">
        <f t="shared" si="105"/>
        <v>0</v>
      </c>
      <c r="U231" s="681">
        <f t="shared" si="115"/>
        <v>0</v>
      </c>
      <c r="V231" s="701">
        <f t="shared" si="116"/>
        <v>0</v>
      </c>
      <c r="W231" s="662">
        <f t="shared" si="117"/>
        <v>0</v>
      </c>
      <c r="X231" s="662">
        <f t="shared" si="118"/>
        <v>0</v>
      </c>
      <c r="Y231" s="662">
        <f t="shared" si="119"/>
        <v>0</v>
      </c>
      <c r="Z231" s="699">
        <f t="shared" si="120"/>
        <v>0</v>
      </c>
      <c r="AA231" s="681">
        <f t="shared" si="123"/>
        <v>0</v>
      </c>
      <c r="AB231" s="701">
        <f t="shared" si="124"/>
        <v>0</v>
      </c>
      <c r="AC231" s="662">
        <f t="shared" si="121"/>
        <v>0</v>
      </c>
      <c r="AD231" s="662">
        <f t="shared" si="125"/>
        <v>0</v>
      </c>
      <c r="AE231" s="701">
        <f t="shared" si="126"/>
        <v>0</v>
      </c>
      <c r="AF231" s="662">
        <f t="shared" si="122"/>
        <v>0</v>
      </c>
      <c r="AG231" s="662">
        <f t="shared" si="127"/>
        <v>0</v>
      </c>
      <c r="AH231" s="701">
        <f t="shared" si="128"/>
        <v>0</v>
      </c>
    </row>
    <row r="232" spans="1:34" x14ac:dyDescent="0.35">
      <c r="A232" s="680">
        <v>38207</v>
      </c>
      <c r="B232" s="558" t="s">
        <v>28</v>
      </c>
      <c r="C232" s="558">
        <v>8</v>
      </c>
      <c r="D232" s="559">
        <f t="shared" si="100"/>
        <v>1</v>
      </c>
      <c r="E232" s="561">
        <v>0</v>
      </c>
      <c r="F232" s="699">
        <f t="shared" si="106"/>
        <v>0</v>
      </c>
      <c r="G232" s="712">
        <f t="shared" si="107"/>
        <v>0</v>
      </c>
      <c r="H232" s="699">
        <f t="shared" si="101"/>
        <v>0</v>
      </c>
      <c r="I232" s="712">
        <f t="shared" si="102"/>
        <v>0</v>
      </c>
      <c r="J232" s="699">
        <f t="shared" si="108"/>
        <v>0</v>
      </c>
      <c r="K232" s="681">
        <f t="shared" si="109"/>
        <v>0</v>
      </c>
      <c r="L232" s="711">
        <f>IF($L$5="Yes",HLOOKUP(B232,'Outdoor Supply'!$D$32:$P$38,7,FALSE),0)</f>
        <v>0</v>
      </c>
      <c r="M232" s="701">
        <f t="shared" si="110"/>
        <v>0</v>
      </c>
      <c r="N232" s="564">
        <f t="shared" si="111"/>
        <v>0</v>
      </c>
      <c r="O232" s="564">
        <f t="shared" si="112"/>
        <v>0</v>
      </c>
      <c r="P232" s="564">
        <f t="shared" si="113"/>
        <v>0</v>
      </c>
      <c r="Q232" s="564">
        <f t="shared" si="114"/>
        <v>0</v>
      </c>
      <c r="R232" s="661">
        <f t="shared" si="103"/>
        <v>0</v>
      </c>
      <c r="S232" s="662">
        <f t="shared" si="104"/>
        <v>0</v>
      </c>
      <c r="T232" s="699">
        <f t="shared" si="105"/>
        <v>0</v>
      </c>
      <c r="U232" s="681">
        <f t="shared" si="115"/>
        <v>0</v>
      </c>
      <c r="V232" s="701">
        <f t="shared" si="116"/>
        <v>0</v>
      </c>
      <c r="W232" s="662">
        <f t="shared" si="117"/>
        <v>0</v>
      </c>
      <c r="X232" s="662">
        <f t="shared" si="118"/>
        <v>0</v>
      </c>
      <c r="Y232" s="662">
        <f t="shared" si="119"/>
        <v>0</v>
      </c>
      <c r="Z232" s="699">
        <f t="shared" si="120"/>
        <v>0</v>
      </c>
      <c r="AA232" s="681">
        <f t="shared" si="123"/>
        <v>0</v>
      </c>
      <c r="AB232" s="701">
        <f t="shared" si="124"/>
        <v>0</v>
      </c>
      <c r="AC232" s="662">
        <f t="shared" si="121"/>
        <v>0</v>
      </c>
      <c r="AD232" s="662">
        <f t="shared" si="125"/>
        <v>0</v>
      </c>
      <c r="AE232" s="701">
        <f t="shared" si="126"/>
        <v>0</v>
      </c>
      <c r="AF232" s="662">
        <f t="shared" si="122"/>
        <v>0</v>
      </c>
      <c r="AG232" s="662">
        <f t="shared" si="127"/>
        <v>0</v>
      </c>
      <c r="AH232" s="701">
        <f t="shared" si="128"/>
        <v>0</v>
      </c>
    </row>
    <row r="233" spans="1:34" x14ac:dyDescent="0.35">
      <c r="A233" s="680">
        <v>38208</v>
      </c>
      <c r="B233" s="558" t="s">
        <v>28</v>
      </c>
      <c r="C233" s="558">
        <v>8</v>
      </c>
      <c r="D233" s="559">
        <f t="shared" si="100"/>
        <v>2</v>
      </c>
      <c r="E233" s="561">
        <v>0</v>
      </c>
      <c r="F233" s="699">
        <f t="shared" si="106"/>
        <v>0</v>
      </c>
      <c r="G233" s="712">
        <f t="shared" si="107"/>
        <v>0</v>
      </c>
      <c r="H233" s="699">
        <f t="shared" si="101"/>
        <v>0</v>
      </c>
      <c r="I233" s="712">
        <f t="shared" si="102"/>
        <v>0</v>
      </c>
      <c r="J233" s="699">
        <f t="shared" si="108"/>
        <v>0</v>
      </c>
      <c r="K233" s="681">
        <f t="shared" si="109"/>
        <v>0</v>
      </c>
      <c r="L233" s="711">
        <f>IF($L$5="Yes",HLOOKUP(B233,'Outdoor Supply'!$D$32:$P$38,7,FALSE),0)</f>
        <v>0</v>
      </c>
      <c r="M233" s="701">
        <f t="shared" si="110"/>
        <v>0</v>
      </c>
      <c r="N233" s="564">
        <f t="shared" si="111"/>
        <v>0</v>
      </c>
      <c r="O233" s="564">
        <f t="shared" si="112"/>
        <v>0</v>
      </c>
      <c r="P233" s="564">
        <f t="shared" si="113"/>
        <v>0</v>
      </c>
      <c r="Q233" s="564">
        <f t="shared" si="114"/>
        <v>0</v>
      </c>
      <c r="R233" s="661">
        <f t="shared" si="103"/>
        <v>0</v>
      </c>
      <c r="S233" s="662">
        <f t="shared" si="104"/>
        <v>0</v>
      </c>
      <c r="T233" s="699">
        <f t="shared" si="105"/>
        <v>0</v>
      </c>
      <c r="U233" s="681">
        <f t="shared" si="115"/>
        <v>0</v>
      </c>
      <c r="V233" s="701">
        <f t="shared" si="116"/>
        <v>0</v>
      </c>
      <c r="W233" s="662">
        <f t="shared" si="117"/>
        <v>0</v>
      </c>
      <c r="X233" s="662">
        <f t="shared" si="118"/>
        <v>0</v>
      </c>
      <c r="Y233" s="662">
        <f t="shared" si="119"/>
        <v>0</v>
      </c>
      <c r="Z233" s="699">
        <f t="shared" si="120"/>
        <v>0</v>
      </c>
      <c r="AA233" s="681">
        <f t="shared" si="123"/>
        <v>0</v>
      </c>
      <c r="AB233" s="701">
        <f t="shared" si="124"/>
        <v>0</v>
      </c>
      <c r="AC233" s="662">
        <f t="shared" si="121"/>
        <v>0</v>
      </c>
      <c r="AD233" s="662">
        <f t="shared" si="125"/>
        <v>0</v>
      </c>
      <c r="AE233" s="701">
        <f t="shared" si="126"/>
        <v>0</v>
      </c>
      <c r="AF233" s="662">
        <f t="shared" si="122"/>
        <v>0</v>
      </c>
      <c r="AG233" s="662">
        <f t="shared" si="127"/>
        <v>0</v>
      </c>
      <c r="AH233" s="701">
        <f t="shared" si="128"/>
        <v>0</v>
      </c>
    </row>
    <row r="234" spans="1:34" x14ac:dyDescent="0.35">
      <c r="A234" s="680">
        <v>38209</v>
      </c>
      <c r="B234" s="558" t="s">
        <v>28</v>
      </c>
      <c r="C234" s="558">
        <v>8</v>
      </c>
      <c r="D234" s="559">
        <f t="shared" si="100"/>
        <v>3</v>
      </c>
      <c r="E234" s="561">
        <v>0</v>
      </c>
      <c r="F234" s="699">
        <f t="shared" si="106"/>
        <v>0</v>
      </c>
      <c r="G234" s="712">
        <f t="shared" si="107"/>
        <v>0</v>
      </c>
      <c r="H234" s="699">
        <f t="shared" si="101"/>
        <v>0</v>
      </c>
      <c r="I234" s="712">
        <f t="shared" si="102"/>
        <v>0</v>
      </c>
      <c r="J234" s="699">
        <f t="shared" si="108"/>
        <v>0</v>
      </c>
      <c r="K234" s="681">
        <f t="shared" si="109"/>
        <v>0</v>
      </c>
      <c r="L234" s="711">
        <f>IF($L$5="Yes",HLOOKUP(B234,'Outdoor Supply'!$D$32:$P$38,7,FALSE),0)</f>
        <v>0</v>
      </c>
      <c r="M234" s="701">
        <f t="shared" si="110"/>
        <v>0</v>
      </c>
      <c r="N234" s="564">
        <f t="shared" si="111"/>
        <v>0</v>
      </c>
      <c r="O234" s="564">
        <f t="shared" si="112"/>
        <v>0</v>
      </c>
      <c r="P234" s="564">
        <f t="shared" si="113"/>
        <v>0</v>
      </c>
      <c r="Q234" s="564">
        <f t="shared" si="114"/>
        <v>0</v>
      </c>
      <c r="R234" s="661">
        <f t="shared" si="103"/>
        <v>0</v>
      </c>
      <c r="S234" s="662">
        <f t="shared" si="104"/>
        <v>0</v>
      </c>
      <c r="T234" s="699">
        <f t="shared" si="105"/>
        <v>0</v>
      </c>
      <c r="U234" s="681">
        <f t="shared" si="115"/>
        <v>0</v>
      </c>
      <c r="V234" s="701">
        <f t="shared" si="116"/>
        <v>0</v>
      </c>
      <c r="W234" s="662">
        <f t="shared" si="117"/>
        <v>0</v>
      </c>
      <c r="X234" s="662">
        <f t="shared" si="118"/>
        <v>0</v>
      </c>
      <c r="Y234" s="662">
        <f t="shared" si="119"/>
        <v>0</v>
      </c>
      <c r="Z234" s="699">
        <f t="shared" si="120"/>
        <v>0</v>
      </c>
      <c r="AA234" s="681">
        <f t="shared" si="123"/>
        <v>0</v>
      </c>
      <c r="AB234" s="701">
        <f t="shared" si="124"/>
        <v>0</v>
      </c>
      <c r="AC234" s="662">
        <f t="shared" si="121"/>
        <v>0</v>
      </c>
      <c r="AD234" s="662">
        <f t="shared" si="125"/>
        <v>0</v>
      </c>
      <c r="AE234" s="701">
        <f t="shared" si="126"/>
        <v>0</v>
      </c>
      <c r="AF234" s="662">
        <f t="shared" si="122"/>
        <v>0</v>
      </c>
      <c r="AG234" s="662">
        <f t="shared" si="127"/>
        <v>0</v>
      </c>
      <c r="AH234" s="701">
        <f t="shared" si="128"/>
        <v>0</v>
      </c>
    </row>
    <row r="235" spans="1:34" x14ac:dyDescent="0.35">
      <c r="A235" s="680">
        <v>38210</v>
      </c>
      <c r="B235" s="558" t="s">
        <v>28</v>
      </c>
      <c r="C235" s="558">
        <v>8</v>
      </c>
      <c r="D235" s="559">
        <f t="shared" si="100"/>
        <v>4</v>
      </c>
      <c r="E235" s="561">
        <v>3.0000000000001137E-2</v>
      </c>
      <c r="F235" s="699">
        <f t="shared" si="106"/>
        <v>0</v>
      </c>
      <c r="G235" s="712">
        <f t="shared" si="107"/>
        <v>0</v>
      </c>
      <c r="H235" s="699">
        <f t="shared" si="101"/>
        <v>0</v>
      </c>
      <c r="I235" s="712">
        <f t="shared" si="102"/>
        <v>0</v>
      </c>
      <c r="J235" s="699">
        <f t="shared" si="108"/>
        <v>0</v>
      </c>
      <c r="K235" s="681">
        <f t="shared" si="109"/>
        <v>0</v>
      </c>
      <c r="L235" s="711">
        <f>IF($L$5="Yes",HLOOKUP(B235,'Outdoor Supply'!$D$32:$P$38,7,FALSE),0)</f>
        <v>0</v>
      </c>
      <c r="M235" s="701">
        <f t="shared" si="110"/>
        <v>0</v>
      </c>
      <c r="N235" s="564">
        <f t="shared" si="111"/>
        <v>0</v>
      </c>
      <c r="O235" s="564">
        <f t="shared" si="112"/>
        <v>0</v>
      </c>
      <c r="P235" s="564">
        <f t="shared" si="113"/>
        <v>0</v>
      </c>
      <c r="Q235" s="564">
        <f t="shared" si="114"/>
        <v>0</v>
      </c>
      <c r="R235" s="661">
        <f t="shared" si="103"/>
        <v>0</v>
      </c>
      <c r="S235" s="662">
        <f t="shared" si="104"/>
        <v>0</v>
      </c>
      <c r="T235" s="699">
        <f t="shared" si="105"/>
        <v>0</v>
      </c>
      <c r="U235" s="681">
        <f t="shared" si="115"/>
        <v>0</v>
      </c>
      <c r="V235" s="701">
        <f t="shared" si="116"/>
        <v>0</v>
      </c>
      <c r="W235" s="662">
        <f t="shared" si="117"/>
        <v>0</v>
      </c>
      <c r="X235" s="662">
        <f t="shared" si="118"/>
        <v>0</v>
      </c>
      <c r="Y235" s="662">
        <f t="shared" si="119"/>
        <v>0</v>
      </c>
      <c r="Z235" s="699">
        <f t="shared" si="120"/>
        <v>0</v>
      </c>
      <c r="AA235" s="681">
        <f t="shared" si="123"/>
        <v>0</v>
      </c>
      <c r="AB235" s="701">
        <f t="shared" si="124"/>
        <v>0</v>
      </c>
      <c r="AC235" s="662">
        <f t="shared" si="121"/>
        <v>0</v>
      </c>
      <c r="AD235" s="662">
        <f t="shared" si="125"/>
        <v>0</v>
      </c>
      <c r="AE235" s="701">
        <f t="shared" si="126"/>
        <v>0</v>
      </c>
      <c r="AF235" s="662">
        <f t="shared" si="122"/>
        <v>0</v>
      </c>
      <c r="AG235" s="662">
        <f t="shared" si="127"/>
        <v>0</v>
      </c>
      <c r="AH235" s="701">
        <f t="shared" si="128"/>
        <v>0</v>
      </c>
    </row>
    <row r="236" spans="1:34" x14ac:dyDescent="0.35">
      <c r="A236" s="680">
        <v>38211</v>
      </c>
      <c r="B236" s="558" t="s">
        <v>28</v>
      </c>
      <c r="C236" s="558">
        <v>8</v>
      </c>
      <c r="D236" s="559">
        <f t="shared" si="100"/>
        <v>5</v>
      </c>
      <c r="E236" s="561">
        <v>0.23000000000000043</v>
      </c>
      <c r="F236" s="699">
        <f t="shared" si="106"/>
        <v>0</v>
      </c>
      <c r="G236" s="712">
        <f t="shared" si="107"/>
        <v>0</v>
      </c>
      <c r="H236" s="699">
        <f t="shared" si="101"/>
        <v>0</v>
      </c>
      <c r="I236" s="712">
        <f t="shared" si="102"/>
        <v>0</v>
      </c>
      <c r="J236" s="699">
        <f t="shared" si="108"/>
        <v>0</v>
      </c>
      <c r="K236" s="681">
        <f t="shared" si="109"/>
        <v>0</v>
      </c>
      <c r="L236" s="711">
        <f>IF($L$5="Yes",HLOOKUP(B236,'Outdoor Supply'!$D$32:$P$38,7,FALSE),0)</f>
        <v>0</v>
      </c>
      <c r="M236" s="701">
        <f t="shared" si="110"/>
        <v>0</v>
      </c>
      <c r="N236" s="564">
        <f t="shared" si="111"/>
        <v>0</v>
      </c>
      <c r="O236" s="564">
        <f t="shared" si="112"/>
        <v>0</v>
      </c>
      <c r="P236" s="564">
        <f t="shared" si="113"/>
        <v>0</v>
      </c>
      <c r="Q236" s="564">
        <f t="shared" si="114"/>
        <v>0</v>
      </c>
      <c r="R236" s="661">
        <f t="shared" si="103"/>
        <v>0</v>
      </c>
      <c r="S236" s="662">
        <f t="shared" si="104"/>
        <v>0</v>
      </c>
      <c r="T236" s="699">
        <f t="shared" si="105"/>
        <v>0</v>
      </c>
      <c r="U236" s="681">
        <f t="shared" si="115"/>
        <v>0</v>
      </c>
      <c r="V236" s="701">
        <f t="shared" si="116"/>
        <v>0</v>
      </c>
      <c r="W236" s="662">
        <f t="shared" si="117"/>
        <v>0</v>
      </c>
      <c r="X236" s="662">
        <f t="shared" si="118"/>
        <v>0</v>
      </c>
      <c r="Y236" s="662">
        <f t="shared" si="119"/>
        <v>0</v>
      </c>
      <c r="Z236" s="699">
        <f t="shared" si="120"/>
        <v>0</v>
      </c>
      <c r="AA236" s="681">
        <f t="shared" si="123"/>
        <v>0</v>
      </c>
      <c r="AB236" s="701">
        <f t="shared" si="124"/>
        <v>0</v>
      </c>
      <c r="AC236" s="662">
        <f t="shared" si="121"/>
        <v>0</v>
      </c>
      <c r="AD236" s="662">
        <f t="shared" si="125"/>
        <v>0</v>
      </c>
      <c r="AE236" s="701">
        <f t="shared" si="126"/>
        <v>0</v>
      </c>
      <c r="AF236" s="662">
        <f t="shared" si="122"/>
        <v>0</v>
      </c>
      <c r="AG236" s="662">
        <f t="shared" si="127"/>
        <v>0</v>
      </c>
      <c r="AH236" s="701">
        <f t="shared" si="128"/>
        <v>0</v>
      </c>
    </row>
    <row r="237" spans="1:34" x14ac:dyDescent="0.35">
      <c r="A237" s="680">
        <v>38212</v>
      </c>
      <c r="B237" s="558" t="s">
        <v>28</v>
      </c>
      <c r="C237" s="558">
        <v>8</v>
      </c>
      <c r="D237" s="559">
        <f t="shared" si="100"/>
        <v>6</v>
      </c>
      <c r="E237" s="561">
        <v>0</v>
      </c>
      <c r="F237" s="699">
        <f t="shared" si="106"/>
        <v>0</v>
      </c>
      <c r="G237" s="712">
        <f t="shared" si="107"/>
        <v>0</v>
      </c>
      <c r="H237" s="699">
        <f t="shared" si="101"/>
        <v>0</v>
      </c>
      <c r="I237" s="712">
        <f t="shared" si="102"/>
        <v>0</v>
      </c>
      <c r="J237" s="699">
        <f t="shared" si="108"/>
        <v>0</v>
      </c>
      <c r="K237" s="681">
        <f t="shared" si="109"/>
        <v>0</v>
      </c>
      <c r="L237" s="711">
        <f>IF($L$5="Yes",HLOOKUP(B237,'Outdoor Supply'!$D$32:$P$38,7,FALSE),0)</f>
        <v>0</v>
      </c>
      <c r="M237" s="701">
        <f t="shared" si="110"/>
        <v>0</v>
      </c>
      <c r="N237" s="564">
        <f t="shared" si="111"/>
        <v>0</v>
      </c>
      <c r="O237" s="564">
        <f t="shared" si="112"/>
        <v>0</v>
      </c>
      <c r="P237" s="564">
        <f t="shared" si="113"/>
        <v>0</v>
      </c>
      <c r="Q237" s="564">
        <f t="shared" si="114"/>
        <v>0</v>
      </c>
      <c r="R237" s="661">
        <f t="shared" si="103"/>
        <v>0</v>
      </c>
      <c r="S237" s="662">
        <f t="shared" si="104"/>
        <v>0</v>
      </c>
      <c r="T237" s="699">
        <f t="shared" si="105"/>
        <v>0</v>
      </c>
      <c r="U237" s="681">
        <f t="shared" si="115"/>
        <v>0</v>
      </c>
      <c r="V237" s="701">
        <f t="shared" si="116"/>
        <v>0</v>
      </c>
      <c r="W237" s="662">
        <f t="shared" si="117"/>
        <v>0</v>
      </c>
      <c r="X237" s="662">
        <f t="shared" si="118"/>
        <v>0</v>
      </c>
      <c r="Y237" s="662">
        <f t="shared" si="119"/>
        <v>0</v>
      </c>
      <c r="Z237" s="699">
        <f t="shared" si="120"/>
        <v>0</v>
      </c>
      <c r="AA237" s="681">
        <f t="shared" si="123"/>
        <v>0</v>
      </c>
      <c r="AB237" s="701">
        <f t="shared" si="124"/>
        <v>0</v>
      </c>
      <c r="AC237" s="662">
        <f t="shared" si="121"/>
        <v>0</v>
      </c>
      <c r="AD237" s="662">
        <f t="shared" si="125"/>
        <v>0</v>
      </c>
      <c r="AE237" s="701">
        <f t="shared" si="126"/>
        <v>0</v>
      </c>
      <c r="AF237" s="662">
        <f t="shared" si="122"/>
        <v>0</v>
      </c>
      <c r="AG237" s="662">
        <f t="shared" si="127"/>
        <v>0</v>
      </c>
      <c r="AH237" s="701">
        <f t="shared" si="128"/>
        <v>0</v>
      </c>
    </row>
    <row r="238" spans="1:34" x14ac:dyDescent="0.35">
      <c r="A238" s="680">
        <v>38213</v>
      </c>
      <c r="B238" s="558" t="s">
        <v>28</v>
      </c>
      <c r="C238" s="558">
        <v>8</v>
      </c>
      <c r="D238" s="559">
        <f t="shared" si="100"/>
        <v>7</v>
      </c>
      <c r="E238" s="561">
        <v>0</v>
      </c>
      <c r="F238" s="699">
        <f t="shared" si="106"/>
        <v>0</v>
      </c>
      <c r="G238" s="712">
        <f t="shared" si="107"/>
        <v>0</v>
      </c>
      <c r="H238" s="699">
        <f t="shared" si="101"/>
        <v>0</v>
      </c>
      <c r="I238" s="712">
        <f t="shared" si="102"/>
        <v>0</v>
      </c>
      <c r="J238" s="699">
        <f t="shared" si="108"/>
        <v>0</v>
      </c>
      <c r="K238" s="681">
        <f t="shared" si="109"/>
        <v>0</v>
      </c>
      <c r="L238" s="711">
        <f>IF($L$5="Yes",HLOOKUP(B238,'Outdoor Supply'!$D$32:$P$38,7,FALSE),0)</f>
        <v>0</v>
      </c>
      <c r="M238" s="701">
        <f t="shared" si="110"/>
        <v>0</v>
      </c>
      <c r="N238" s="564">
        <f t="shared" si="111"/>
        <v>0</v>
      </c>
      <c r="O238" s="564">
        <f t="shared" si="112"/>
        <v>0</v>
      </c>
      <c r="P238" s="564">
        <f t="shared" si="113"/>
        <v>0</v>
      </c>
      <c r="Q238" s="564">
        <f t="shared" si="114"/>
        <v>0</v>
      </c>
      <c r="R238" s="661">
        <f t="shared" si="103"/>
        <v>0</v>
      </c>
      <c r="S238" s="662">
        <f t="shared" si="104"/>
        <v>0</v>
      </c>
      <c r="T238" s="699">
        <f t="shared" si="105"/>
        <v>0</v>
      </c>
      <c r="U238" s="681">
        <f t="shared" si="115"/>
        <v>0</v>
      </c>
      <c r="V238" s="701">
        <f t="shared" si="116"/>
        <v>0</v>
      </c>
      <c r="W238" s="662">
        <f t="shared" si="117"/>
        <v>0</v>
      </c>
      <c r="X238" s="662">
        <f t="shared" si="118"/>
        <v>0</v>
      </c>
      <c r="Y238" s="662">
        <f t="shared" si="119"/>
        <v>0</v>
      </c>
      <c r="Z238" s="699">
        <f t="shared" si="120"/>
        <v>0</v>
      </c>
      <c r="AA238" s="681">
        <f t="shared" si="123"/>
        <v>0</v>
      </c>
      <c r="AB238" s="701">
        <f t="shared" si="124"/>
        <v>0</v>
      </c>
      <c r="AC238" s="662">
        <f t="shared" si="121"/>
        <v>0</v>
      </c>
      <c r="AD238" s="662">
        <f t="shared" si="125"/>
        <v>0</v>
      </c>
      <c r="AE238" s="701">
        <f t="shared" si="126"/>
        <v>0</v>
      </c>
      <c r="AF238" s="662">
        <f t="shared" si="122"/>
        <v>0</v>
      </c>
      <c r="AG238" s="662">
        <f t="shared" si="127"/>
        <v>0</v>
      </c>
      <c r="AH238" s="701">
        <f t="shared" si="128"/>
        <v>0</v>
      </c>
    </row>
    <row r="239" spans="1:34" x14ac:dyDescent="0.35">
      <c r="A239" s="680">
        <v>38214</v>
      </c>
      <c r="B239" s="558" t="s">
        <v>28</v>
      </c>
      <c r="C239" s="558">
        <v>8</v>
      </c>
      <c r="D239" s="559">
        <f t="shared" si="100"/>
        <v>1</v>
      </c>
      <c r="E239" s="561">
        <v>0</v>
      </c>
      <c r="F239" s="699">
        <f t="shared" si="106"/>
        <v>0</v>
      </c>
      <c r="G239" s="712">
        <f t="shared" si="107"/>
        <v>0</v>
      </c>
      <c r="H239" s="699">
        <f t="shared" si="101"/>
        <v>0</v>
      </c>
      <c r="I239" s="712">
        <f t="shared" si="102"/>
        <v>0</v>
      </c>
      <c r="J239" s="699">
        <f t="shared" si="108"/>
        <v>0</v>
      </c>
      <c r="K239" s="681">
        <f t="shared" si="109"/>
        <v>0</v>
      </c>
      <c r="L239" s="711">
        <f>IF($L$5="Yes",HLOOKUP(B239,'Outdoor Supply'!$D$32:$P$38,7,FALSE),0)</f>
        <v>0</v>
      </c>
      <c r="M239" s="701">
        <f t="shared" si="110"/>
        <v>0</v>
      </c>
      <c r="N239" s="564">
        <f t="shared" si="111"/>
        <v>0</v>
      </c>
      <c r="O239" s="564">
        <f t="shared" si="112"/>
        <v>0</v>
      </c>
      <c r="P239" s="564">
        <f t="shared" si="113"/>
        <v>0</v>
      </c>
      <c r="Q239" s="564">
        <f t="shared" si="114"/>
        <v>0</v>
      </c>
      <c r="R239" s="661">
        <f t="shared" si="103"/>
        <v>0</v>
      </c>
      <c r="S239" s="662">
        <f t="shared" si="104"/>
        <v>0</v>
      </c>
      <c r="T239" s="699">
        <f t="shared" si="105"/>
        <v>0</v>
      </c>
      <c r="U239" s="681">
        <f t="shared" si="115"/>
        <v>0</v>
      </c>
      <c r="V239" s="701">
        <f t="shared" si="116"/>
        <v>0</v>
      </c>
      <c r="W239" s="662">
        <f t="shared" si="117"/>
        <v>0</v>
      </c>
      <c r="X239" s="662">
        <f t="shared" si="118"/>
        <v>0</v>
      </c>
      <c r="Y239" s="662">
        <f t="shared" si="119"/>
        <v>0</v>
      </c>
      <c r="Z239" s="699">
        <f t="shared" si="120"/>
        <v>0</v>
      </c>
      <c r="AA239" s="681">
        <f t="shared" si="123"/>
        <v>0</v>
      </c>
      <c r="AB239" s="701">
        <f t="shared" si="124"/>
        <v>0</v>
      </c>
      <c r="AC239" s="662">
        <f t="shared" si="121"/>
        <v>0</v>
      </c>
      <c r="AD239" s="662">
        <f t="shared" si="125"/>
        <v>0</v>
      </c>
      <c r="AE239" s="701">
        <f t="shared" si="126"/>
        <v>0</v>
      </c>
      <c r="AF239" s="662">
        <f t="shared" si="122"/>
        <v>0</v>
      </c>
      <c r="AG239" s="662">
        <f t="shared" si="127"/>
        <v>0</v>
      </c>
      <c r="AH239" s="701">
        <f t="shared" si="128"/>
        <v>0</v>
      </c>
    </row>
    <row r="240" spans="1:34" x14ac:dyDescent="0.35">
      <c r="A240" s="680">
        <v>38215</v>
      </c>
      <c r="B240" s="558" t="s">
        <v>28</v>
      </c>
      <c r="C240" s="558">
        <v>8</v>
      </c>
      <c r="D240" s="559">
        <f t="shared" si="100"/>
        <v>2</v>
      </c>
      <c r="E240" s="561">
        <v>0</v>
      </c>
      <c r="F240" s="699">
        <f t="shared" si="106"/>
        <v>0</v>
      </c>
      <c r="G240" s="712">
        <f t="shared" si="107"/>
        <v>0</v>
      </c>
      <c r="H240" s="699">
        <f t="shared" si="101"/>
        <v>0</v>
      </c>
      <c r="I240" s="712">
        <f t="shared" si="102"/>
        <v>0</v>
      </c>
      <c r="J240" s="699">
        <f t="shared" si="108"/>
        <v>0</v>
      </c>
      <c r="K240" s="681">
        <f t="shared" si="109"/>
        <v>0</v>
      </c>
      <c r="L240" s="711">
        <f>IF($L$5="Yes",HLOOKUP(B240,'Outdoor Supply'!$D$32:$P$38,7,FALSE),0)</f>
        <v>0</v>
      </c>
      <c r="M240" s="701">
        <f t="shared" si="110"/>
        <v>0</v>
      </c>
      <c r="N240" s="564">
        <f t="shared" si="111"/>
        <v>0</v>
      </c>
      <c r="O240" s="564">
        <f t="shared" si="112"/>
        <v>0</v>
      </c>
      <c r="P240" s="564">
        <f t="shared" si="113"/>
        <v>0</v>
      </c>
      <c r="Q240" s="564">
        <f t="shared" si="114"/>
        <v>0</v>
      </c>
      <c r="R240" s="661">
        <f t="shared" si="103"/>
        <v>0</v>
      </c>
      <c r="S240" s="662">
        <f t="shared" si="104"/>
        <v>0</v>
      </c>
      <c r="T240" s="699">
        <f t="shared" si="105"/>
        <v>0</v>
      </c>
      <c r="U240" s="681">
        <f t="shared" si="115"/>
        <v>0</v>
      </c>
      <c r="V240" s="701">
        <f t="shared" si="116"/>
        <v>0</v>
      </c>
      <c r="W240" s="662">
        <f t="shared" si="117"/>
        <v>0</v>
      </c>
      <c r="X240" s="662">
        <f t="shared" si="118"/>
        <v>0</v>
      </c>
      <c r="Y240" s="662">
        <f t="shared" si="119"/>
        <v>0</v>
      </c>
      <c r="Z240" s="699">
        <f t="shared" si="120"/>
        <v>0</v>
      </c>
      <c r="AA240" s="681">
        <f t="shared" si="123"/>
        <v>0</v>
      </c>
      <c r="AB240" s="701">
        <f t="shared" si="124"/>
        <v>0</v>
      </c>
      <c r="AC240" s="662">
        <f t="shared" si="121"/>
        <v>0</v>
      </c>
      <c r="AD240" s="662">
        <f t="shared" si="125"/>
        <v>0</v>
      </c>
      <c r="AE240" s="701">
        <f t="shared" si="126"/>
        <v>0</v>
      </c>
      <c r="AF240" s="662">
        <f t="shared" si="122"/>
        <v>0</v>
      </c>
      <c r="AG240" s="662">
        <f t="shared" si="127"/>
        <v>0</v>
      </c>
      <c r="AH240" s="701">
        <f t="shared" si="128"/>
        <v>0</v>
      </c>
    </row>
    <row r="241" spans="1:34" x14ac:dyDescent="0.35">
      <c r="A241" s="680">
        <v>38216</v>
      </c>
      <c r="B241" s="558" t="s">
        <v>28</v>
      </c>
      <c r="C241" s="558">
        <v>8</v>
      </c>
      <c r="D241" s="559">
        <f t="shared" si="100"/>
        <v>3</v>
      </c>
      <c r="E241" s="561">
        <v>0</v>
      </c>
      <c r="F241" s="699">
        <f t="shared" si="106"/>
        <v>0</v>
      </c>
      <c r="G241" s="712">
        <f t="shared" si="107"/>
        <v>0</v>
      </c>
      <c r="H241" s="699">
        <f t="shared" si="101"/>
        <v>0</v>
      </c>
      <c r="I241" s="712">
        <f t="shared" si="102"/>
        <v>0</v>
      </c>
      <c r="J241" s="699">
        <f t="shared" si="108"/>
        <v>0</v>
      </c>
      <c r="K241" s="681">
        <f t="shared" si="109"/>
        <v>0</v>
      </c>
      <c r="L241" s="711">
        <f>IF($L$5="Yes",HLOOKUP(B241,'Outdoor Supply'!$D$32:$P$38,7,FALSE),0)</f>
        <v>0</v>
      </c>
      <c r="M241" s="701">
        <f t="shared" si="110"/>
        <v>0</v>
      </c>
      <c r="N241" s="564">
        <f t="shared" si="111"/>
        <v>0</v>
      </c>
      <c r="O241" s="564">
        <f t="shared" si="112"/>
        <v>0</v>
      </c>
      <c r="P241" s="564">
        <f t="shared" si="113"/>
        <v>0</v>
      </c>
      <c r="Q241" s="564">
        <f t="shared" si="114"/>
        <v>0</v>
      </c>
      <c r="R241" s="661">
        <f t="shared" si="103"/>
        <v>0</v>
      </c>
      <c r="S241" s="662">
        <f t="shared" si="104"/>
        <v>0</v>
      </c>
      <c r="T241" s="699">
        <f t="shared" si="105"/>
        <v>0</v>
      </c>
      <c r="U241" s="681">
        <f t="shared" si="115"/>
        <v>0</v>
      </c>
      <c r="V241" s="701">
        <f t="shared" si="116"/>
        <v>0</v>
      </c>
      <c r="W241" s="662">
        <f t="shared" si="117"/>
        <v>0</v>
      </c>
      <c r="X241" s="662">
        <f t="shared" si="118"/>
        <v>0</v>
      </c>
      <c r="Y241" s="662">
        <f t="shared" si="119"/>
        <v>0</v>
      </c>
      <c r="Z241" s="699">
        <f t="shared" si="120"/>
        <v>0</v>
      </c>
      <c r="AA241" s="681">
        <f t="shared" si="123"/>
        <v>0</v>
      </c>
      <c r="AB241" s="701">
        <f t="shared" si="124"/>
        <v>0</v>
      </c>
      <c r="AC241" s="662">
        <f t="shared" si="121"/>
        <v>0</v>
      </c>
      <c r="AD241" s="662">
        <f t="shared" si="125"/>
        <v>0</v>
      </c>
      <c r="AE241" s="701">
        <f t="shared" si="126"/>
        <v>0</v>
      </c>
      <c r="AF241" s="662">
        <f t="shared" si="122"/>
        <v>0</v>
      </c>
      <c r="AG241" s="662">
        <f t="shared" si="127"/>
        <v>0</v>
      </c>
      <c r="AH241" s="701">
        <f t="shared" si="128"/>
        <v>0</v>
      </c>
    </row>
    <row r="242" spans="1:34" x14ac:dyDescent="0.35">
      <c r="A242" s="680">
        <v>38217</v>
      </c>
      <c r="B242" s="558" t="s">
        <v>28</v>
      </c>
      <c r="C242" s="558">
        <v>8</v>
      </c>
      <c r="D242" s="559">
        <f t="shared" si="100"/>
        <v>4</v>
      </c>
      <c r="E242" s="561">
        <v>0</v>
      </c>
      <c r="F242" s="699">
        <f t="shared" si="106"/>
        <v>0</v>
      </c>
      <c r="G242" s="712">
        <f t="shared" si="107"/>
        <v>0</v>
      </c>
      <c r="H242" s="699">
        <f t="shared" si="101"/>
        <v>0</v>
      </c>
      <c r="I242" s="712">
        <f t="shared" si="102"/>
        <v>0</v>
      </c>
      <c r="J242" s="699">
        <f t="shared" si="108"/>
        <v>0</v>
      </c>
      <c r="K242" s="681">
        <f t="shared" si="109"/>
        <v>0</v>
      </c>
      <c r="L242" s="711">
        <f>IF($L$5="Yes",HLOOKUP(B242,'Outdoor Supply'!$D$32:$P$38,7,FALSE),0)</f>
        <v>0</v>
      </c>
      <c r="M242" s="701">
        <f t="shared" si="110"/>
        <v>0</v>
      </c>
      <c r="N242" s="564">
        <f t="shared" si="111"/>
        <v>0</v>
      </c>
      <c r="O242" s="564">
        <f t="shared" si="112"/>
        <v>0</v>
      </c>
      <c r="P242" s="564">
        <f t="shared" si="113"/>
        <v>0</v>
      </c>
      <c r="Q242" s="564">
        <f t="shared" si="114"/>
        <v>0</v>
      </c>
      <c r="R242" s="661">
        <f t="shared" si="103"/>
        <v>0</v>
      </c>
      <c r="S242" s="662">
        <f t="shared" si="104"/>
        <v>0</v>
      </c>
      <c r="T242" s="699">
        <f t="shared" si="105"/>
        <v>0</v>
      </c>
      <c r="U242" s="681">
        <f t="shared" si="115"/>
        <v>0</v>
      </c>
      <c r="V242" s="701">
        <f t="shared" si="116"/>
        <v>0</v>
      </c>
      <c r="W242" s="662">
        <f t="shared" si="117"/>
        <v>0</v>
      </c>
      <c r="X242" s="662">
        <f t="shared" si="118"/>
        <v>0</v>
      </c>
      <c r="Y242" s="662">
        <f t="shared" si="119"/>
        <v>0</v>
      </c>
      <c r="Z242" s="699">
        <f t="shared" si="120"/>
        <v>0</v>
      </c>
      <c r="AA242" s="681">
        <f t="shared" si="123"/>
        <v>0</v>
      </c>
      <c r="AB242" s="701">
        <f t="shared" si="124"/>
        <v>0</v>
      </c>
      <c r="AC242" s="662">
        <f t="shared" si="121"/>
        <v>0</v>
      </c>
      <c r="AD242" s="662">
        <f t="shared" si="125"/>
        <v>0</v>
      </c>
      <c r="AE242" s="701">
        <f t="shared" si="126"/>
        <v>0</v>
      </c>
      <c r="AF242" s="662">
        <f t="shared" si="122"/>
        <v>0</v>
      </c>
      <c r="AG242" s="662">
        <f t="shared" si="127"/>
        <v>0</v>
      </c>
      <c r="AH242" s="701">
        <f t="shared" si="128"/>
        <v>0</v>
      </c>
    </row>
    <row r="243" spans="1:34" x14ac:dyDescent="0.35">
      <c r="A243" s="680">
        <v>38218</v>
      </c>
      <c r="B243" s="558" t="s">
        <v>28</v>
      </c>
      <c r="C243" s="558">
        <v>8</v>
      </c>
      <c r="D243" s="559">
        <f t="shared" si="100"/>
        <v>5</v>
      </c>
      <c r="E243" s="561">
        <v>0</v>
      </c>
      <c r="F243" s="699">
        <f t="shared" si="106"/>
        <v>0</v>
      </c>
      <c r="G243" s="712">
        <f t="shared" si="107"/>
        <v>0</v>
      </c>
      <c r="H243" s="699">
        <f t="shared" si="101"/>
        <v>0</v>
      </c>
      <c r="I243" s="712">
        <f t="shared" si="102"/>
        <v>0</v>
      </c>
      <c r="J243" s="699">
        <f t="shared" si="108"/>
        <v>0</v>
      </c>
      <c r="K243" s="681">
        <f t="shared" si="109"/>
        <v>0</v>
      </c>
      <c r="L243" s="711">
        <f>IF($L$5="Yes",HLOOKUP(B243,'Outdoor Supply'!$D$32:$P$38,7,FALSE),0)</f>
        <v>0</v>
      </c>
      <c r="M243" s="701">
        <f t="shared" si="110"/>
        <v>0</v>
      </c>
      <c r="N243" s="564">
        <f t="shared" si="111"/>
        <v>0</v>
      </c>
      <c r="O243" s="564">
        <f t="shared" si="112"/>
        <v>0</v>
      </c>
      <c r="P243" s="564">
        <f t="shared" si="113"/>
        <v>0</v>
      </c>
      <c r="Q243" s="564">
        <f t="shared" si="114"/>
        <v>0</v>
      </c>
      <c r="R243" s="661">
        <f t="shared" si="103"/>
        <v>0</v>
      </c>
      <c r="S243" s="662">
        <f t="shared" si="104"/>
        <v>0</v>
      </c>
      <c r="T243" s="699">
        <f t="shared" si="105"/>
        <v>0</v>
      </c>
      <c r="U243" s="681">
        <f t="shared" si="115"/>
        <v>0</v>
      </c>
      <c r="V243" s="701">
        <f t="shared" si="116"/>
        <v>0</v>
      </c>
      <c r="W243" s="662">
        <f t="shared" si="117"/>
        <v>0</v>
      </c>
      <c r="X243" s="662">
        <f t="shared" si="118"/>
        <v>0</v>
      </c>
      <c r="Y243" s="662">
        <f t="shared" si="119"/>
        <v>0</v>
      </c>
      <c r="Z243" s="699">
        <f t="shared" si="120"/>
        <v>0</v>
      </c>
      <c r="AA243" s="681">
        <f t="shared" si="123"/>
        <v>0</v>
      </c>
      <c r="AB243" s="701">
        <f t="shared" si="124"/>
        <v>0</v>
      </c>
      <c r="AC243" s="662">
        <f t="shared" si="121"/>
        <v>0</v>
      </c>
      <c r="AD243" s="662">
        <f t="shared" si="125"/>
        <v>0</v>
      </c>
      <c r="AE243" s="701">
        <f t="shared" si="126"/>
        <v>0</v>
      </c>
      <c r="AF243" s="662">
        <f t="shared" si="122"/>
        <v>0</v>
      </c>
      <c r="AG243" s="662">
        <f t="shared" si="127"/>
        <v>0</v>
      </c>
      <c r="AH243" s="701">
        <f t="shared" si="128"/>
        <v>0</v>
      </c>
    </row>
    <row r="244" spans="1:34" x14ac:dyDescent="0.35">
      <c r="A244" s="680">
        <v>38219</v>
      </c>
      <c r="B244" s="558" t="s">
        <v>28</v>
      </c>
      <c r="C244" s="558">
        <v>8</v>
      </c>
      <c r="D244" s="559">
        <f t="shared" si="100"/>
        <v>6</v>
      </c>
      <c r="E244" s="561">
        <v>0.99000000000000199</v>
      </c>
      <c r="F244" s="699">
        <f t="shared" si="106"/>
        <v>0</v>
      </c>
      <c r="G244" s="712">
        <f t="shared" si="107"/>
        <v>0</v>
      </c>
      <c r="H244" s="699">
        <f t="shared" si="101"/>
        <v>0</v>
      </c>
      <c r="I244" s="712">
        <f t="shared" si="102"/>
        <v>0</v>
      </c>
      <c r="J244" s="699">
        <f t="shared" si="108"/>
        <v>0</v>
      </c>
      <c r="K244" s="681">
        <f t="shared" si="109"/>
        <v>0</v>
      </c>
      <c r="L244" s="711">
        <f>IF($L$5="Yes",HLOOKUP(B244,'Outdoor Supply'!$D$32:$P$38,7,FALSE),0)</f>
        <v>0</v>
      </c>
      <c r="M244" s="701">
        <f t="shared" si="110"/>
        <v>0</v>
      </c>
      <c r="N244" s="564">
        <f t="shared" si="111"/>
        <v>0</v>
      </c>
      <c r="O244" s="564">
        <f t="shared" si="112"/>
        <v>0</v>
      </c>
      <c r="P244" s="564">
        <f t="shared" si="113"/>
        <v>0</v>
      </c>
      <c r="Q244" s="564">
        <f t="shared" si="114"/>
        <v>0</v>
      </c>
      <c r="R244" s="661">
        <f t="shared" si="103"/>
        <v>0</v>
      </c>
      <c r="S244" s="662">
        <f t="shared" si="104"/>
        <v>0</v>
      </c>
      <c r="T244" s="699">
        <f t="shared" si="105"/>
        <v>0</v>
      </c>
      <c r="U244" s="681">
        <f t="shared" si="115"/>
        <v>0</v>
      </c>
      <c r="V244" s="701">
        <f t="shared" si="116"/>
        <v>0</v>
      </c>
      <c r="W244" s="662">
        <f t="shared" si="117"/>
        <v>0</v>
      </c>
      <c r="X244" s="662">
        <f t="shared" si="118"/>
        <v>0</v>
      </c>
      <c r="Y244" s="662">
        <f t="shared" si="119"/>
        <v>0</v>
      </c>
      <c r="Z244" s="699">
        <f t="shared" si="120"/>
        <v>0</v>
      </c>
      <c r="AA244" s="681">
        <f t="shared" si="123"/>
        <v>0</v>
      </c>
      <c r="AB244" s="701">
        <f t="shared" si="124"/>
        <v>0</v>
      </c>
      <c r="AC244" s="662">
        <f t="shared" si="121"/>
        <v>0</v>
      </c>
      <c r="AD244" s="662">
        <f t="shared" si="125"/>
        <v>0</v>
      </c>
      <c r="AE244" s="701">
        <f t="shared" si="126"/>
        <v>0</v>
      </c>
      <c r="AF244" s="662">
        <f t="shared" si="122"/>
        <v>0</v>
      </c>
      <c r="AG244" s="662">
        <f t="shared" si="127"/>
        <v>0</v>
      </c>
      <c r="AH244" s="701">
        <f t="shared" si="128"/>
        <v>0</v>
      </c>
    </row>
    <row r="245" spans="1:34" x14ac:dyDescent="0.35">
      <c r="A245" s="680">
        <v>38220</v>
      </c>
      <c r="B245" s="558" t="s">
        <v>28</v>
      </c>
      <c r="C245" s="558">
        <v>8</v>
      </c>
      <c r="D245" s="559">
        <f t="shared" si="100"/>
        <v>7</v>
      </c>
      <c r="E245" s="561">
        <v>0.37000000000000099</v>
      </c>
      <c r="F245" s="699">
        <f t="shared" si="106"/>
        <v>0</v>
      </c>
      <c r="G245" s="712">
        <f t="shared" si="107"/>
        <v>0</v>
      </c>
      <c r="H245" s="699">
        <f t="shared" si="101"/>
        <v>0</v>
      </c>
      <c r="I245" s="712">
        <f t="shared" si="102"/>
        <v>0</v>
      </c>
      <c r="J245" s="699">
        <f t="shared" si="108"/>
        <v>0</v>
      </c>
      <c r="K245" s="681">
        <f t="shared" si="109"/>
        <v>0</v>
      </c>
      <c r="L245" s="711">
        <f>IF($L$5="Yes",HLOOKUP(B245,'Outdoor Supply'!$D$32:$P$38,7,FALSE),0)</f>
        <v>0</v>
      </c>
      <c r="M245" s="701">
        <f t="shared" si="110"/>
        <v>0</v>
      </c>
      <c r="N245" s="564">
        <f t="shared" si="111"/>
        <v>0</v>
      </c>
      <c r="O245" s="564">
        <f t="shared" si="112"/>
        <v>0</v>
      </c>
      <c r="P245" s="564">
        <f t="shared" si="113"/>
        <v>0</v>
      </c>
      <c r="Q245" s="564">
        <f t="shared" si="114"/>
        <v>0</v>
      </c>
      <c r="R245" s="661">
        <f t="shared" si="103"/>
        <v>0</v>
      </c>
      <c r="S245" s="662">
        <f t="shared" si="104"/>
        <v>0</v>
      </c>
      <c r="T245" s="699">
        <f t="shared" si="105"/>
        <v>0</v>
      </c>
      <c r="U245" s="681">
        <f t="shared" si="115"/>
        <v>0</v>
      </c>
      <c r="V245" s="701">
        <f t="shared" si="116"/>
        <v>0</v>
      </c>
      <c r="W245" s="662">
        <f t="shared" si="117"/>
        <v>0</v>
      </c>
      <c r="X245" s="662">
        <f t="shared" si="118"/>
        <v>0</v>
      </c>
      <c r="Y245" s="662">
        <f t="shared" si="119"/>
        <v>0</v>
      </c>
      <c r="Z245" s="699">
        <f t="shared" si="120"/>
        <v>0</v>
      </c>
      <c r="AA245" s="681">
        <f t="shared" si="123"/>
        <v>0</v>
      </c>
      <c r="AB245" s="701">
        <f t="shared" si="124"/>
        <v>0</v>
      </c>
      <c r="AC245" s="662">
        <f t="shared" si="121"/>
        <v>0</v>
      </c>
      <c r="AD245" s="662">
        <f t="shared" si="125"/>
        <v>0</v>
      </c>
      <c r="AE245" s="701">
        <f t="shared" si="126"/>
        <v>0</v>
      </c>
      <c r="AF245" s="662">
        <f t="shared" si="122"/>
        <v>0</v>
      </c>
      <c r="AG245" s="662">
        <f t="shared" si="127"/>
        <v>0</v>
      </c>
      <c r="AH245" s="701">
        <f t="shared" si="128"/>
        <v>0</v>
      </c>
    </row>
    <row r="246" spans="1:34" x14ac:dyDescent="0.35">
      <c r="A246" s="680">
        <v>38221</v>
      </c>
      <c r="B246" s="558" t="s">
        <v>28</v>
      </c>
      <c r="C246" s="558">
        <v>8</v>
      </c>
      <c r="D246" s="559">
        <f t="shared" si="100"/>
        <v>1</v>
      </c>
      <c r="E246" s="561">
        <v>0.19000000000000128</v>
      </c>
      <c r="F246" s="699">
        <f t="shared" si="106"/>
        <v>0</v>
      </c>
      <c r="G246" s="712">
        <f t="shared" si="107"/>
        <v>0</v>
      </c>
      <c r="H246" s="699">
        <f t="shared" si="101"/>
        <v>0</v>
      </c>
      <c r="I246" s="712">
        <f t="shared" si="102"/>
        <v>0</v>
      </c>
      <c r="J246" s="699">
        <f t="shared" si="108"/>
        <v>0</v>
      </c>
      <c r="K246" s="681">
        <f t="shared" si="109"/>
        <v>0</v>
      </c>
      <c r="L246" s="711">
        <f>IF($L$5="Yes",HLOOKUP(B246,'Outdoor Supply'!$D$32:$P$38,7,FALSE),0)</f>
        <v>0</v>
      </c>
      <c r="M246" s="701">
        <f t="shared" si="110"/>
        <v>0</v>
      </c>
      <c r="N246" s="564">
        <f t="shared" si="111"/>
        <v>0</v>
      </c>
      <c r="O246" s="564">
        <f t="shared" si="112"/>
        <v>0</v>
      </c>
      <c r="P246" s="564">
        <f t="shared" si="113"/>
        <v>0</v>
      </c>
      <c r="Q246" s="564">
        <f t="shared" si="114"/>
        <v>0</v>
      </c>
      <c r="R246" s="661">
        <f t="shared" si="103"/>
        <v>0</v>
      </c>
      <c r="S246" s="662">
        <f t="shared" si="104"/>
        <v>0</v>
      </c>
      <c r="T246" s="699">
        <f t="shared" si="105"/>
        <v>0</v>
      </c>
      <c r="U246" s="681">
        <f t="shared" si="115"/>
        <v>0</v>
      </c>
      <c r="V246" s="701">
        <f t="shared" si="116"/>
        <v>0</v>
      </c>
      <c r="W246" s="662">
        <f t="shared" si="117"/>
        <v>0</v>
      </c>
      <c r="X246" s="662">
        <f t="shared" si="118"/>
        <v>0</v>
      </c>
      <c r="Y246" s="662">
        <f t="shared" si="119"/>
        <v>0</v>
      </c>
      <c r="Z246" s="699">
        <f t="shared" si="120"/>
        <v>0</v>
      </c>
      <c r="AA246" s="681">
        <f t="shared" si="123"/>
        <v>0</v>
      </c>
      <c r="AB246" s="701">
        <f t="shared" si="124"/>
        <v>0</v>
      </c>
      <c r="AC246" s="662">
        <f t="shared" si="121"/>
        <v>0</v>
      </c>
      <c r="AD246" s="662">
        <f t="shared" si="125"/>
        <v>0</v>
      </c>
      <c r="AE246" s="701">
        <f t="shared" si="126"/>
        <v>0</v>
      </c>
      <c r="AF246" s="662">
        <f t="shared" si="122"/>
        <v>0</v>
      </c>
      <c r="AG246" s="662">
        <f t="shared" si="127"/>
        <v>0</v>
      </c>
      <c r="AH246" s="701">
        <f t="shared" si="128"/>
        <v>0</v>
      </c>
    </row>
    <row r="247" spans="1:34" x14ac:dyDescent="0.35">
      <c r="A247" s="680">
        <v>38222</v>
      </c>
      <c r="B247" s="558" t="s">
        <v>28</v>
      </c>
      <c r="C247" s="558">
        <v>8</v>
      </c>
      <c r="D247" s="559">
        <f t="shared" si="100"/>
        <v>2</v>
      </c>
      <c r="E247" s="561">
        <v>0.10000000000000497</v>
      </c>
      <c r="F247" s="699">
        <f t="shared" si="106"/>
        <v>0</v>
      </c>
      <c r="G247" s="712">
        <f t="shared" si="107"/>
        <v>0</v>
      </c>
      <c r="H247" s="699">
        <f t="shared" si="101"/>
        <v>0</v>
      </c>
      <c r="I247" s="712">
        <f t="shared" si="102"/>
        <v>0</v>
      </c>
      <c r="J247" s="699">
        <f t="shared" si="108"/>
        <v>0</v>
      </c>
      <c r="K247" s="681">
        <f t="shared" si="109"/>
        <v>0</v>
      </c>
      <c r="L247" s="711">
        <f>IF($L$5="Yes",HLOOKUP(B247,'Outdoor Supply'!$D$32:$P$38,7,FALSE),0)</f>
        <v>0</v>
      </c>
      <c r="M247" s="701">
        <f t="shared" si="110"/>
        <v>0</v>
      </c>
      <c r="N247" s="564">
        <f t="shared" si="111"/>
        <v>0</v>
      </c>
      <c r="O247" s="564">
        <f t="shared" si="112"/>
        <v>0</v>
      </c>
      <c r="P247" s="564">
        <f t="shared" si="113"/>
        <v>0</v>
      </c>
      <c r="Q247" s="564">
        <f t="shared" si="114"/>
        <v>0</v>
      </c>
      <c r="R247" s="661">
        <f t="shared" si="103"/>
        <v>0</v>
      </c>
      <c r="S247" s="662">
        <f t="shared" si="104"/>
        <v>0</v>
      </c>
      <c r="T247" s="699">
        <f t="shared" si="105"/>
        <v>0</v>
      </c>
      <c r="U247" s="681">
        <f t="shared" si="115"/>
        <v>0</v>
      </c>
      <c r="V247" s="701">
        <f t="shared" si="116"/>
        <v>0</v>
      </c>
      <c r="W247" s="662">
        <f t="shared" si="117"/>
        <v>0</v>
      </c>
      <c r="X247" s="662">
        <f t="shared" si="118"/>
        <v>0</v>
      </c>
      <c r="Y247" s="662">
        <f t="shared" si="119"/>
        <v>0</v>
      </c>
      <c r="Z247" s="699">
        <f t="shared" si="120"/>
        <v>0</v>
      </c>
      <c r="AA247" s="681">
        <f t="shared" si="123"/>
        <v>0</v>
      </c>
      <c r="AB247" s="701">
        <f t="shared" si="124"/>
        <v>0</v>
      </c>
      <c r="AC247" s="662">
        <f t="shared" si="121"/>
        <v>0</v>
      </c>
      <c r="AD247" s="662">
        <f t="shared" si="125"/>
        <v>0</v>
      </c>
      <c r="AE247" s="701">
        <f t="shared" si="126"/>
        <v>0</v>
      </c>
      <c r="AF247" s="662">
        <f t="shared" si="122"/>
        <v>0</v>
      </c>
      <c r="AG247" s="662">
        <f t="shared" si="127"/>
        <v>0</v>
      </c>
      <c r="AH247" s="701">
        <f t="shared" si="128"/>
        <v>0</v>
      </c>
    </row>
    <row r="248" spans="1:34" x14ac:dyDescent="0.35">
      <c r="A248" s="680">
        <v>38223</v>
      </c>
      <c r="B248" s="558" t="s">
        <v>28</v>
      </c>
      <c r="C248" s="558">
        <v>8</v>
      </c>
      <c r="D248" s="559">
        <f t="shared" si="100"/>
        <v>3</v>
      </c>
      <c r="E248" s="561">
        <v>0</v>
      </c>
      <c r="F248" s="699">
        <f t="shared" si="106"/>
        <v>0</v>
      </c>
      <c r="G248" s="712">
        <f t="shared" si="107"/>
        <v>0</v>
      </c>
      <c r="H248" s="699">
        <f t="shared" si="101"/>
        <v>0</v>
      </c>
      <c r="I248" s="712">
        <f t="shared" si="102"/>
        <v>0</v>
      </c>
      <c r="J248" s="699">
        <f t="shared" si="108"/>
        <v>0</v>
      </c>
      <c r="K248" s="681">
        <f t="shared" si="109"/>
        <v>0</v>
      </c>
      <c r="L248" s="711">
        <f>IF($L$5="Yes",HLOOKUP(B248,'Outdoor Supply'!$D$32:$P$38,7,FALSE),0)</f>
        <v>0</v>
      </c>
      <c r="M248" s="701">
        <f t="shared" si="110"/>
        <v>0</v>
      </c>
      <c r="N248" s="564">
        <f t="shared" si="111"/>
        <v>0</v>
      </c>
      <c r="O248" s="564">
        <f t="shared" si="112"/>
        <v>0</v>
      </c>
      <c r="P248" s="564">
        <f t="shared" si="113"/>
        <v>0</v>
      </c>
      <c r="Q248" s="564">
        <f t="shared" si="114"/>
        <v>0</v>
      </c>
      <c r="R248" s="661">
        <f t="shared" si="103"/>
        <v>0</v>
      </c>
      <c r="S248" s="662">
        <f t="shared" si="104"/>
        <v>0</v>
      </c>
      <c r="T248" s="699">
        <f t="shared" si="105"/>
        <v>0</v>
      </c>
      <c r="U248" s="681">
        <f t="shared" si="115"/>
        <v>0</v>
      </c>
      <c r="V248" s="701">
        <f t="shared" si="116"/>
        <v>0</v>
      </c>
      <c r="W248" s="662">
        <f t="shared" si="117"/>
        <v>0</v>
      </c>
      <c r="X248" s="662">
        <f t="shared" si="118"/>
        <v>0</v>
      </c>
      <c r="Y248" s="662">
        <f t="shared" si="119"/>
        <v>0</v>
      </c>
      <c r="Z248" s="699">
        <f t="shared" si="120"/>
        <v>0</v>
      </c>
      <c r="AA248" s="681">
        <f t="shared" si="123"/>
        <v>0</v>
      </c>
      <c r="AB248" s="701">
        <f t="shared" si="124"/>
        <v>0</v>
      </c>
      <c r="AC248" s="662">
        <f t="shared" si="121"/>
        <v>0</v>
      </c>
      <c r="AD248" s="662">
        <f t="shared" si="125"/>
        <v>0</v>
      </c>
      <c r="AE248" s="701">
        <f t="shared" si="126"/>
        <v>0</v>
      </c>
      <c r="AF248" s="662">
        <f t="shared" si="122"/>
        <v>0</v>
      </c>
      <c r="AG248" s="662">
        <f t="shared" si="127"/>
        <v>0</v>
      </c>
      <c r="AH248" s="701">
        <f t="shared" si="128"/>
        <v>0</v>
      </c>
    </row>
    <row r="249" spans="1:34" x14ac:dyDescent="0.35">
      <c r="A249" s="680">
        <v>38224</v>
      </c>
      <c r="B249" s="558" t="s">
        <v>28</v>
      </c>
      <c r="C249" s="558">
        <v>8</v>
      </c>
      <c r="D249" s="559">
        <f t="shared" si="100"/>
        <v>4</v>
      </c>
      <c r="E249" s="561">
        <v>0</v>
      </c>
      <c r="F249" s="699">
        <f t="shared" si="106"/>
        <v>0</v>
      </c>
      <c r="G249" s="712">
        <f t="shared" si="107"/>
        <v>0</v>
      </c>
      <c r="H249" s="699">
        <f t="shared" si="101"/>
        <v>0</v>
      </c>
      <c r="I249" s="712">
        <f t="shared" si="102"/>
        <v>0</v>
      </c>
      <c r="J249" s="699">
        <f t="shared" si="108"/>
        <v>0</v>
      </c>
      <c r="K249" s="681">
        <f t="shared" si="109"/>
        <v>0</v>
      </c>
      <c r="L249" s="711">
        <f>IF($L$5="Yes",HLOOKUP(B249,'Outdoor Supply'!$D$32:$P$38,7,FALSE),0)</f>
        <v>0</v>
      </c>
      <c r="M249" s="701">
        <f t="shared" si="110"/>
        <v>0</v>
      </c>
      <c r="N249" s="564">
        <f t="shared" si="111"/>
        <v>0</v>
      </c>
      <c r="O249" s="564">
        <f t="shared" si="112"/>
        <v>0</v>
      </c>
      <c r="P249" s="564">
        <f t="shared" si="113"/>
        <v>0</v>
      </c>
      <c r="Q249" s="564">
        <f t="shared" si="114"/>
        <v>0</v>
      </c>
      <c r="R249" s="661">
        <f t="shared" si="103"/>
        <v>0</v>
      </c>
      <c r="S249" s="662">
        <f t="shared" si="104"/>
        <v>0</v>
      </c>
      <c r="T249" s="699">
        <f t="shared" si="105"/>
        <v>0</v>
      </c>
      <c r="U249" s="681">
        <f t="shared" si="115"/>
        <v>0</v>
      </c>
      <c r="V249" s="701">
        <f t="shared" si="116"/>
        <v>0</v>
      </c>
      <c r="W249" s="662">
        <f t="shared" si="117"/>
        <v>0</v>
      </c>
      <c r="X249" s="662">
        <f t="shared" si="118"/>
        <v>0</v>
      </c>
      <c r="Y249" s="662">
        <f t="shared" si="119"/>
        <v>0</v>
      </c>
      <c r="Z249" s="699">
        <f t="shared" si="120"/>
        <v>0</v>
      </c>
      <c r="AA249" s="681">
        <f t="shared" si="123"/>
        <v>0</v>
      </c>
      <c r="AB249" s="701">
        <f t="shared" si="124"/>
        <v>0</v>
      </c>
      <c r="AC249" s="662">
        <f t="shared" si="121"/>
        <v>0</v>
      </c>
      <c r="AD249" s="662">
        <f t="shared" si="125"/>
        <v>0</v>
      </c>
      <c r="AE249" s="701">
        <f t="shared" si="126"/>
        <v>0</v>
      </c>
      <c r="AF249" s="662">
        <f t="shared" si="122"/>
        <v>0</v>
      </c>
      <c r="AG249" s="662">
        <f t="shared" si="127"/>
        <v>0</v>
      </c>
      <c r="AH249" s="701">
        <f t="shared" si="128"/>
        <v>0</v>
      </c>
    </row>
    <row r="250" spans="1:34" x14ac:dyDescent="0.35">
      <c r="A250" s="680">
        <v>38225</v>
      </c>
      <c r="B250" s="558" t="s">
        <v>28</v>
      </c>
      <c r="C250" s="558">
        <v>8</v>
      </c>
      <c r="D250" s="559">
        <f t="shared" si="100"/>
        <v>5</v>
      </c>
      <c r="E250" s="561">
        <v>0</v>
      </c>
      <c r="F250" s="699">
        <f t="shared" si="106"/>
        <v>0</v>
      </c>
      <c r="G250" s="712">
        <f t="shared" si="107"/>
        <v>0</v>
      </c>
      <c r="H250" s="699">
        <f t="shared" si="101"/>
        <v>0</v>
      </c>
      <c r="I250" s="712">
        <f t="shared" si="102"/>
        <v>0</v>
      </c>
      <c r="J250" s="699">
        <f t="shared" si="108"/>
        <v>0</v>
      </c>
      <c r="K250" s="681">
        <f t="shared" si="109"/>
        <v>0</v>
      </c>
      <c r="L250" s="711">
        <f>IF($L$5="Yes",HLOOKUP(B250,'Outdoor Supply'!$D$32:$P$38,7,FALSE),0)</f>
        <v>0</v>
      </c>
      <c r="M250" s="701">
        <f t="shared" si="110"/>
        <v>0</v>
      </c>
      <c r="N250" s="564">
        <f t="shared" si="111"/>
        <v>0</v>
      </c>
      <c r="O250" s="564">
        <f t="shared" si="112"/>
        <v>0</v>
      </c>
      <c r="P250" s="564">
        <f t="shared" si="113"/>
        <v>0</v>
      </c>
      <c r="Q250" s="564">
        <f t="shared" si="114"/>
        <v>0</v>
      </c>
      <c r="R250" s="661">
        <f t="shared" si="103"/>
        <v>0</v>
      </c>
      <c r="S250" s="662">
        <f t="shared" si="104"/>
        <v>0</v>
      </c>
      <c r="T250" s="699">
        <f t="shared" si="105"/>
        <v>0</v>
      </c>
      <c r="U250" s="681">
        <f t="shared" si="115"/>
        <v>0</v>
      </c>
      <c r="V250" s="701">
        <f t="shared" si="116"/>
        <v>0</v>
      </c>
      <c r="W250" s="662">
        <f t="shared" si="117"/>
        <v>0</v>
      </c>
      <c r="X250" s="662">
        <f t="shared" si="118"/>
        <v>0</v>
      </c>
      <c r="Y250" s="662">
        <f t="shared" si="119"/>
        <v>0</v>
      </c>
      <c r="Z250" s="699">
        <f t="shared" si="120"/>
        <v>0</v>
      </c>
      <c r="AA250" s="681">
        <f t="shared" si="123"/>
        <v>0</v>
      </c>
      <c r="AB250" s="701">
        <f t="shared" si="124"/>
        <v>0</v>
      </c>
      <c r="AC250" s="662">
        <f t="shared" si="121"/>
        <v>0</v>
      </c>
      <c r="AD250" s="662">
        <f t="shared" si="125"/>
        <v>0</v>
      </c>
      <c r="AE250" s="701">
        <f t="shared" si="126"/>
        <v>0</v>
      </c>
      <c r="AF250" s="662">
        <f t="shared" si="122"/>
        <v>0</v>
      </c>
      <c r="AG250" s="662">
        <f t="shared" si="127"/>
        <v>0</v>
      </c>
      <c r="AH250" s="701">
        <f t="shared" si="128"/>
        <v>0</v>
      </c>
    </row>
    <row r="251" spans="1:34" x14ac:dyDescent="0.35">
      <c r="A251" s="680">
        <v>38226</v>
      </c>
      <c r="B251" s="558" t="s">
        <v>28</v>
      </c>
      <c r="C251" s="558">
        <v>8</v>
      </c>
      <c r="D251" s="559">
        <f t="shared" si="100"/>
        <v>6</v>
      </c>
      <c r="E251" s="561">
        <v>0</v>
      </c>
      <c r="F251" s="699">
        <f t="shared" si="106"/>
        <v>0</v>
      </c>
      <c r="G251" s="712">
        <f t="shared" si="107"/>
        <v>0</v>
      </c>
      <c r="H251" s="699">
        <f t="shared" si="101"/>
        <v>0</v>
      </c>
      <c r="I251" s="712">
        <f t="shared" si="102"/>
        <v>0</v>
      </c>
      <c r="J251" s="699">
        <f t="shared" si="108"/>
        <v>0</v>
      </c>
      <c r="K251" s="681">
        <f t="shared" si="109"/>
        <v>0</v>
      </c>
      <c r="L251" s="711">
        <f>IF($L$5="Yes",HLOOKUP(B251,'Outdoor Supply'!$D$32:$P$38,7,FALSE),0)</f>
        <v>0</v>
      </c>
      <c r="M251" s="701">
        <f t="shared" si="110"/>
        <v>0</v>
      </c>
      <c r="N251" s="564">
        <f t="shared" si="111"/>
        <v>0</v>
      </c>
      <c r="O251" s="564">
        <f t="shared" si="112"/>
        <v>0</v>
      </c>
      <c r="P251" s="564">
        <f t="shared" si="113"/>
        <v>0</v>
      </c>
      <c r="Q251" s="564">
        <f t="shared" si="114"/>
        <v>0</v>
      </c>
      <c r="R251" s="661">
        <f t="shared" si="103"/>
        <v>0</v>
      </c>
      <c r="S251" s="662">
        <f t="shared" si="104"/>
        <v>0</v>
      </c>
      <c r="T251" s="699">
        <f t="shared" si="105"/>
        <v>0</v>
      </c>
      <c r="U251" s="681">
        <f t="shared" si="115"/>
        <v>0</v>
      </c>
      <c r="V251" s="701">
        <f t="shared" si="116"/>
        <v>0</v>
      </c>
      <c r="W251" s="662">
        <f t="shared" si="117"/>
        <v>0</v>
      </c>
      <c r="X251" s="662">
        <f t="shared" si="118"/>
        <v>0</v>
      </c>
      <c r="Y251" s="662">
        <f t="shared" si="119"/>
        <v>0</v>
      </c>
      <c r="Z251" s="699">
        <f t="shared" si="120"/>
        <v>0</v>
      </c>
      <c r="AA251" s="681">
        <f t="shared" si="123"/>
        <v>0</v>
      </c>
      <c r="AB251" s="701">
        <f t="shared" si="124"/>
        <v>0</v>
      </c>
      <c r="AC251" s="662">
        <f t="shared" si="121"/>
        <v>0</v>
      </c>
      <c r="AD251" s="662">
        <f t="shared" si="125"/>
        <v>0</v>
      </c>
      <c r="AE251" s="701">
        <f t="shared" si="126"/>
        <v>0</v>
      </c>
      <c r="AF251" s="662">
        <f t="shared" si="122"/>
        <v>0</v>
      </c>
      <c r="AG251" s="662">
        <f t="shared" si="127"/>
        <v>0</v>
      </c>
      <c r="AH251" s="701">
        <f t="shared" si="128"/>
        <v>0</v>
      </c>
    </row>
    <row r="252" spans="1:34" x14ac:dyDescent="0.35">
      <c r="A252" s="680">
        <v>38227</v>
      </c>
      <c r="B252" s="558" t="s">
        <v>28</v>
      </c>
      <c r="C252" s="558">
        <v>8</v>
      </c>
      <c r="D252" s="559">
        <f t="shared" si="100"/>
        <v>7</v>
      </c>
      <c r="E252" s="561">
        <v>0</v>
      </c>
      <c r="F252" s="699">
        <f t="shared" si="106"/>
        <v>0</v>
      </c>
      <c r="G252" s="712">
        <f t="shared" si="107"/>
        <v>0</v>
      </c>
      <c r="H252" s="699">
        <f t="shared" si="101"/>
        <v>0</v>
      </c>
      <c r="I252" s="712">
        <f t="shared" si="102"/>
        <v>0</v>
      </c>
      <c r="J252" s="699">
        <f t="shared" si="108"/>
        <v>0</v>
      </c>
      <c r="K252" s="681">
        <f t="shared" si="109"/>
        <v>0</v>
      </c>
      <c r="L252" s="711">
        <f>IF($L$5="Yes",HLOOKUP(B252,'Outdoor Supply'!$D$32:$P$38,7,FALSE),0)</f>
        <v>0</v>
      </c>
      <c r="M252" s="701">
        <f t="shared" si="110"/>
        <v>0</v>
      </c>
      <c r="N252" s="564">
        <f t="shared" si="111"/>
        <v>0</v>
      </c>
      <c r="O252" s="564">
        <f t="shared" si="112"/>
        <v>0</v>
      </c>
      <c r="P252" s="564">
        <f t="shared" si="113"/>
        <v>0</v>
      </c>
      <c r="Q252" s="564">
        <f t="shared" si="114"/>
        <v>0</v>
      </c>
      <c r="R252" s="661">
        <f t="shared" si="103"/>
        <v>0</v>
      </c>
      <c r="S252" s="662">
        <f t="shared" si="104"/>
        <v>0</v>
      </c>
      <c r="T252" s="699">
        <f t="shared" si="105"/>
        <v>0</v>
      </c>
      <c r="U252" s="681">
        <f t="shared" si="115"/>
        <v>0</v>
      </c>
      <c r="V252" s="701">
        <f t="shared" si="116"/>
        <v>0</v>
      </c>
      <c r="W252" s="662">
        <f t="shared" si="117"/>
        <v>0</v>
      </c>
      <c r="X252" s="662">
        <f t="shared" si="118"/>
        <v>0</v>
      </c>
      <c r="Y252" s="662">
        <f t="shared" si="119"/>
        <v>0</v>
      </c>
      <c r="Z252" s="699">
        <f t="shared" si="120"/>
        <v>0</v>
      </c>
      <c r="AA252" s="681">
        <f t="shared" si="123"/>
        <v>0</v>
      </c>
      <c r="AB252" s="701">
        <f t="shared" si="124"/>
        <v>0</v>
      </c>
      <c r="AC252" s="662">
        <f t="shared" si="121"/>
        <v>0</v>
      </c>
      <c r="AD252" s="662">
        <f t="shared" si="125"/>
        <v>0</v>
      </c>
      <c r="AE252" s="701">
        <f t="shared" si="126"/>
        <v>0</v>
      </c>
      <c r="AF252" s="662">
        <f t="shared" si="122"/>
        <v>0</v>
      </c>
      <c r="AG252" s="662">
        <f t="shared" si="127"/>
        <v>0</v>
      </c>
      <c r="AH252" s="701">
        <f t="shared" si="128"/>
        <v>0</v>
      </c>
    </row>
    <row r="253" spans="1:34" x14ac:dyDescent="0.35">
      <c r="A253" s="680">
        <v>38228</v>
      </c>
      <c r="B253" s="558" t="s">
        <v>28</v>
      </c>
      <c r="C253" s="558">
        <v>8</v>
      </c>
      <c r="D253" s="559">
        <f t="shared" si="100"/>
        <v>1</v>
      </c>
      <c r="E253" s="561">
        <v>0</v>
      </c>
      <c r="F253" s="699">
        <f t="shared" si="106"/>
        <v>0</v>
      </c>
      <c r="G253" s="712">
        <f t="shared" si="107"/>
        <v>0</v>
      </c>
      <c r="H253" s="699">
        <f t="shared" si="101"/>
        <v>0</v>
      </c>
      <c r="I253" s="712">
        <f t="shared" si="102"/>
        <v>0</v>
      </c>
      <c r="J253" s="699">
        <f t="shared" si="108"/>
        <v>0</v>
      </c>
      <c r="K253" s="681">
        <f t="shared" si="109"/>
        <v>0</v>
      </c>
      <c r="L253" s="711">
        <f>IF($L$5="Yes",HLOOKUP(B253,'Outdoor Supply'!$D$32:$P$38,7,FALSE),0)</f>
        <v>0</v>
      </c>
      <c r="M253" s="701">
        <f t="shared" si="110"/>
        <v>0</v>
      </c>
      <c r="N253" s="564">
        <f t="shared" si="111"/>
        <v>0</v>
      </c>
      <c r="O253" s="564">
        <f t="shared" si="112"/>
        <v>0</v>
      </c>
      <c r="P253" s="564">
        <f t="shared" si="113"/>
        <v>0</v>
      </c>
      <c r="Q253" s="564">
        <f t="shared" si="114"/>
        <v>0</v>
      </c>
      <c r="R253" s="661">
        <f t="shared" si="103"/>
        <v>0</v>
      </c>
      <c r="S253" s="662">
        <f t="shared" si="104"/>
        <v>0</v>
      </c>
      <c r="T253" s="699">
        <f t="shared" si="105"/>
        <v>0</v>
      </c>
      <c r="U253" s="681">
        <f t="shared" si="115"/>
        <v>0</v>
      </c>
      <c r="V253" s="701">
        <f t="shared" si="116"/>
        <v>0</v>
      </c>
      <c r="W253" s="662">
        <f t="shared" si="117"/>
        <v>0</v>
      </c>
      <c r="X253" s="662">
        <f t="shared" si="118"/>
        <v>0</v>
      </c>
      <c r="Y253" s="662">
        <f t="shared" si="119"/>
        <v>0</v>
      </c>
      <c r="Z253" s="699">
        <f t="shared" si="120"/>
        <v>0</v>
      </c>
      <c r="AA253" s="681">
        <f t="shared" si="123"/>
        <v>0</v>
      </c>
      <c r="AB253" s="701">
        <f t="shared" si="124"/>
        <v>0</v>
      </c>
      <c r="AC253" s="662">
        <f t="shared" si="121"/>
        <v>0</v>
      </c>
      <c r="AD253" s="662">
        <f t="shared" si="125"/>
        <v>0</v>
      </c>
      <c r="AE253" s="701">
        <f t="shared" si="126"/>
        <v>0</v>
      </c>
      <c r="AF253" s="662">
        <f t="shared" si="122"/>
        <v>0</v>
      </c>
      <c r="AG253" s="662">
        <f t="shared" si="127"/>
        <v>0</v>
      </c>
      <c r="AH253" s="701">
        <f t="shared" si="128"/>
        <v>0</v>
      </c>
    </row>
    <row r="254" spans="1:34" x14ac:dyDescent="0.35">
      <c r="A254" s="680">
        <v>38229</v>
      </c>
      <c r="B254" s="558" t="s">
        <v>28</v>
      </c>
      <c r="C254" s="558">
        <v>8</v>
      </c>
      <c r="D254" s="559">
        <f t="shared" si="100"/>
        <v>2</v>
      </c>
      <c r="E254" s="561">
        <v>0</v>
      </c>
      <c r="F254" s="699">
        <f t="shared" si="106"/>
        <v>0</v>
      </c>
      <c r="G254" s="712">
        <f t="shared" si="107"/>
        <v>0</v>
      </c>
      <c r="H254" s="699">
        <f t="shared" si="101"/>
        <v>0</v>
      </c>
      <c r="I254" s="712">
        <f t="shared" si="102"/>
        <v>0</v>
      </c>
      <c r="J254" s="699">
        <f t="shared" si="108"/>
        <v>0</v>
      </c>
      <c r="K254" s="681">
        <f t="shared" si="109"/>
        <v>0</v>
      </c>
      <c r="L254" s="711">
        <f>IF($L$5="Yes",HLOOKUP(B254,'Outdoor Supply'!$D$32:$P$38,7,FALSE),0)</f>
        <v>0</v>
      </c>
      <c r="M254" s="701">
        <f t="shared" si="110"/>
        <v>0</v>
      </c>
      <c r="N254" s="564">
        <f t="shared" si="111"/>
        <v>0</v>
      </c>
      <c r="O254" s="564">
        <f t="shared" si="112"/>
        <v>0</v>
      </c>
      <c r="P254" s="564">
        <f t="shared" si="113"/>
        <v>0</v>
      </c>
      <c r="Q254" s="564">
        <f t="shared" si="114"/>
        <v>0</v>
      </c>
      <c r="R254" s="661">
        <f t="shared" si="103"/>
        <v>0</v>
      </c>
      <c r="S254" s="662">
        <f t="shared" si="104"/>
        <v>0</v>
      </c>
      <c r="T254" s="699">
        <f t="shared" si="105"/>
        <v>0</v>
      </c>
      <c r="U254" s="681">
        <f t="shared" si="115"/>
        <v>0</v>
      </c>
      <c r="V254" s="701">
        <f t="shared" si="116"/>
        <v>0</v>
      </c>
      <c r="W254" s="662">
        <f t="shared" si="117"/>
        <v>0</v>
      </c>
      <c r="X254" s="662">
        <f t="shared" si="118"/>
        <v>0</v>
      </c>
      <c r="Y254" s="662">
        <f t="shared" si="119"/>
        <v>0</v>
      </c>
      <c r="Z254" s="699">
        <f t="shared" si="120"/>
        <v>0</v>
      </c>
      <c r="AA254" s="681">
        <f t="shared" si="123"/>
        <v>0</v>
      </c>
      <c r="AB254" s="701">
        <f t="shared" si="124"/>
        <v>0</v>
      </c>
      <c r="AC254" s="662">
        <f t="shared" si="121"/>
        <v>0</v>
      </c>
      <c r="AD254" s="662">
        <f t="shared" si="125"/>
        <v>0</v>
      </c>
      <c r="AE254" s="701">
        <f t="shared" si="126"/>
        <v>0</v>
      </c>
      <c r="AF254" s="662">
        <f t="shared" si="122"/>
        <v>0</v>
      </c>
      <c r="AG254" s="662">
        <f t="shared" si="127"/>
        <v>0</v>
      </c>
      <c r="AH254" s="701">
        <f t="shared" si="128"/>
        <v>0</v>
      </c>
    </row>
    <row r="255" spans="1:34" x14ac:dyDescent="0.35">
      <c r="A255" s="680">
        <v>38230</v>
      </c>
      <c r="B255" s="558" t="s">
        <v>28</v>
      </c>
      <c r="C255" s="558">
        <v>8</v>
      </c>
      <c r="D255" s="559">
        <f t="shared" si="100"/>
        <v>3</v>
      </c>
      <c r="E255" s="561">
        <v>0</v>
      </c>
      <c r="F255" s="699">
        <f t="shared" si="106"/>
        <v>0</v>
      </c>
      <c r="G255" s="712">
        <f t="shared" si="107"/>
        <v>0</v>
      </c>
      <c r="H255" s="699">
        <f t="shared" si="101"/>
        <v>0</v>
      </c>
      <c r="I255" s="712">
        <f t="shared" si="102"/>
        <v>0</v>
      </c>
      <c r="J255" s="699">
        <f t="shared" si="108"/>
        <v>0</v>
      </c>
      <c r="K255" s="681">
        <f t="shared" si="109"/>
        <v>0</v>
      </c>
      <c r="L255" s="711">
        <f>IF($L$5="Yes",HLOOKUP(B255,'Outdoor Supply'!$D$32:$P$38,7,FALSE),0)</f>
        <v>0</v>
      </c>
      <c r="M255" s="701">
        <f t="shared" si="110"/>
        <v>0</v>
      </c>
      <c r="N255" s="564">
        <f t="shared" si="111"/>
        <v>0</v>
      </c>
      <c r="O255" s="564">
        <f t="shared" si="112"/>
        <v>0</v>
      </c>
      <c r="P255" s="564">
        <f t="shared" si="113"/>
        <v>0</v>
      </c>
      <c r="Q255" s="564">
        <f t="shared" si="114"/>
        <v>0</v>
      </c>
      <c r="R255" s="661">
        <f t="shared" si="103"/>
        <v>0</v>
      </c>
      <c r="S255" s="662">
        <f t="shared" si="104"/>
        <v>0</v>
      </c>
      <c r="T255" s="699">
        <f t="shared" si="105"/>
        <v>0</v>
      </c>
      <c r="U255" s="681">
        <f t="shared" si="115"/>
        <v>0</v>
      </c>
      <c r="V255" s="701">
        <f t="shared" si="116"/>
        <v>0</v>
      </c>
      <c r="W255" s="662">
        <f t="shared" si="117"/>
        <v>0</v>
      </c>
      <c r="X255" s="662">
        <f t="shared" si="118"/>
        <v>0</v>
      </c>
      <c r="Y255" s="662">
        <f t="shared" si="119"/>
        <v>0</v>
      </c>
      <c r="Z255" s="699">
        <f t="shared" si="120"/>
        <v>0</v>
      </c>
      <c r="AA255" s="681">
        <f t="shared" si="123"/>
        <v>0</v>
      </c>
      <c r="AB255" s="701">
        <f t="shared" si="124"/>
        <v>0</v>
      </c>
      <c r="AC255" s="662">
        <f t="shared" si="121"/>
        <v>0</v>
      </c>
      <c r="AD255" s="662">
        <f t="shared" si="125"/>
        <v>0</v>
      </c>
      <c r="AE255" s="701">
        <f t="shared" si="126"/>
        <v>0</v>
      </c>
      <c r="AF255" s="662">
        <f t="shared" si="122"/>
        <v>0</v>
      </c>
      <c r="AG255" s="662">
        <f t="shared" si="127"/>
        <v>0</v>
      </c>
      <c r="AH255" s="701">
        <f t="shared" si="128"/>
        <v>0</v>
      </c>
    </row>
    <row r="256" spans="1:34" x14ac:dyDescent="0.35">
      <c r="A256" s="680">
        <v>38231</v>
      </c>
      <c r="B256" s="558" t="s">
        <v>29</v>
      </c>
      <c r="C256" s="558">
        <v>9</v>
      </c>
      <c r="D256" s="559">
        <f t="shared" si="100"/>
        <v>4</v>
      </c>
      <c r="E256" s="561">
        <v>0</v>
      </c>
      <c r="F256" s="699">
        <f t="shared" si="106"/>
        <v>0</v>
      </c>
      <c r="G256" s="712">
        <f t="shared" si="107"/>
        <v>0</v>
      </c>
      <c r="H256" s="699">
        <f t="shared" si="101"/>
        <v>0</v>
      </c>
      <c r="I256" s="712">
        <f t="shared" si="102"/>
        <v>0</v>
      </c>
      <c r="J256" s="699">
        <f t="shared" si="108"/>
        <v>0</v>
      </c>
      <c r="K256" s="681">
        <f t="shared" si="109"/>
        <v>0</v>
      </c>
      <c r="L256" s="711">
        <f>IF($L$5="Yes",HLOOKUP(B256,'Outdoor Supply'!$D$32:$P$38,7,FALSE),0)</f>
        <v>0</v>
      </c>
      <c r="M256" s="701">
        <f t="shared" si="110"/>
        <v>0</v>
      </c>
      <c r="N256" s="564">
        <f t="shared" si="111"/>
        <v>0</v>
      </c>
      <c r="O256" s="564">
        <f t="shared" si="112"/>
        <v>0</v>
      </c>
      <c r="P256" s="564">
        <f t="shared" si="113"/>
        <v>0</v>
      </c>
      <c r="Q256" s="564">
        <f t="shared" si="114"/>
        <v>0</v>
      </c>
      <c r="R256" s="661">
        <f t="shared" si="103"/>
        <v>0</v>
      </c>
      <c r="S256" s="662">
        <f t="shared" si="104"/>
        <v>0</v>
      </c>
      <c r="T256" s="699">
        <f t="shared" si="105"/>
        <v>0</v>
      </c>
      <c r="U256" s="681">
        <f t="shared" si="115"/>
        <v>0</v>
      </c>
      <c r="V256" s="701">
        <f t="shared" si="116"/>
        <v>0</v>
      </c>
      <c r="W256" s="662">
        <f t="shared" si="117"/>
        <v>0</v>
      </c>
      <c r="X256" s="662">
        <f t="shared" si="118"/>
        <v>0</v>
      </c>
      <c r="Y256" s="662">
        <f t="shared" si="119"/>
        <v>0</v>
      </c>
      <c r="Z256" s="699">
        <f t="shared" si="120"/>
        <v>0</v>
      </c>
      <c r="AA256" s="681">
        <f t="shared" si="123"/>
        <v>0</v>
      </c>
      <c r="AB256" s="701">
        <f t="shared" si="124"/>
        <v>0</v>
      </c>
      <c r="AC256" s="662">
        <f t="shared" si="121"/>
        <v>0</v>
      </c>
      <c r="AD256" s="662">
        <f t="shared" si="125"/>
        <v>0</v>
      </c>
      <c r="AE256" s="701">
        <f t="shared" si="126"/>
        <v>0</v>
      </c>
      <c r="AF256" s="662">
        <f t="shared" si="122"/>
        <v>0</v>
      </c>
      <c r="AG256" s="662">
        <f t="shared" si="127"/>
        <v>0</v>
      </c>
      <c r="AH256" s="701">
        <f t="shared" si="128"/>
        <v>0</v>
      </c>
    </row>
    <row r="257" spans="1:34" x14ac:dyDescent="0.35">
      <c r="A257" s="680">
        <v>38232</v>
      </c>
      <c r="B257" s="558" t="s">
        <v>29</v>
      </c>
      <c r="C257" s="558">
        <v>9</v>
      </c>
      <c r="D257" s="559">
        <f t="shared" si="100"/>
        <v>5</v>
      </c>
      <c r="E257" s="561">
        <v>0</v>
      </c>
      <c r="F257" s="699">
        <f t="shared" si="106"/>
        <v>0</v>
      </c>
      <c r="G257" s="712">
        <f t="shared" si="107"/>
        <v>0</v>
      </c>
      <c r="H257" s="699">
        <f t="shared" si="101"/>
        <v>0</v>
      </c>
      <c r="I257" s="712">
        <f t="shared" si="102"/>
        <v>0</v>
      </c>
      <c r="J257" s="699">
        <f t="shared" si="108"/>
        <v>0</v>
      </c>
      <c r="K257" s="681">
        <f t="shared" si="109"/>
        <v>0</v>
      </c>
      <c r="L257" s="711">
        <f>IF($L$5="Yes",HLOOKUP(B257,'Outdoor Supply'!$D$32:$P$38,7,FALSE),0)</f>
        <v>0</v>
      </c>
      <c r="M257" s="701">
        <f t="shared" si="110"/>
        <v>0</v>
      </c>
      <c r="N257" s="564">
        <f t="shared" si="111"/>
        <v>0</v>
      </c>
      <c r="O257" s="564">
        <f t="shared" si="112"/>
        <v>0</v>
      </c>
      <c r="P257" s="564">
        <f t="shared" si="113"/>
        <v>0</v>
      </c>
      <c r="Q257" s="564">
        <f t="shared" si="114"/>
        <v>0</v>
      </c>
      <c r="R257" s="661">
        <f t="shared" si="103"/>
        <v>0</v>
      </c>
      <c r="S257" s="662">
        <f t="shared" si="104"/>
        <v>0</v>
      </c>
      <c r="T257" s="699">
        <f t="shared" si="105"/>
        <v>0</v>
      </c>
      <c r="U257" s="681">
        <f t="shared" si="115"/>
        <v>0</v>
      </c>
      <c r="V257" s="701">
        <f t="shared" si="116"/>
        <v>0</v>
      </c>
      <c r="W257" s="662">
        <f t="shared" si="117"/>
        <v>0</v>
      </c>
      <c r="X257" s="662">
        <f t="shared" si="118"/>
        <v>0</v>
      </c>
      <c r="Y257" s="662">
        <f t="shared" si="119"/>
        <v>0</v>
      </c>
      <c r="Z257" s="699">
        <f t="shared" si="120"/>
        <v>0</v>
      </c>
      <c r="AA257" s="681">
        <f t="shared" si="123"/>
        <v>0</v>
      </c>
      <c r="AB257" s="701">
        <f t="shared" si="124"/>
        <v>0</v>
      </c>
      <c r="AC257" s="662">
        <f t="shared" si="121"/>
        <v>0</v>
      </c>
      <c r="AD257" s="662">
        <f t="shared" si="125"/>
        <v>0</v>
      </c>
      <c r="AE257" s="701">
        <f t="shared" si="126"/>
        <v>0</v>
      </c>
      <c r="AF257" s="662">
        <f t="shared" si="122"/>
        <v>0</v>
      </c>
      <c r="AG257" s="662">
        <f t="shared" si="127"/>
        <v>0</v>
      </c>
      <c r="AH257" s="701">
        <f t="shared" si="128"/>
        <v>0</v>
      </c>
    </row>
    <row r="258" spans="1:34" x14ac:dyDescent="0.35">
      <c r="A258" s="680">
        <v>38233</v>
      </c>
      <c r="B258" s="558" t="s">
        <v>29</v>
      </c>
      <c r="C258" s="558">
        <v>9</v>
      </c>
      <c r="D258" s="559">
        <f t="shared" si="100"/>
        <v>6</v>
      </c>
      <c r="E258" s="561">
        <v>0</v>
      </c>
      <c r="F258" s="699">
        <f t="shared" si="106"/>
        <v>0</v>
      </c>
      <c r="G258" s="712">
        <f t="shared" si="107"/>
        <v>0</v>
      </c>
      <c r="H258" s="699">
        <f t="shared" si="101"/>
        <v>0</v>
      </c>
      <c r="I258" s="712">
        <f t="shared" si="102"/>
        <v>0</v>
      </c>
      <c r="J258" s="699">
        <f t="shared" si="108"/>
        <v>0</v>
      </c>
      <c r="K258" s="681">
        <f t="shared" si="109"/>
        <v>0</v>
      </c>
      <c r="L258" s="711">
        <f>IF($L$5="Yes",HLOOKUP(B258,'Outdoor Supply'!$D$32:$P$38,7,FALSE),0)</f>
        <v>0</v>
      </c>
      <c r="M258" s="701">
        <f t="shared" si="110"/>
        <v>0</v>
      </c>
      <c r="N258" s="564">
        <f t="shared" si="111"/>
        <v>0</v>
      </c>
      <c r="O258" s="564">
        <f t="shared" si="112"/>
        <v>0</v>
      </c>
      <c r="P258" s="564">
        <f t="shared" si="113"/>
        <v>0</v>
      </c>
      <c r="Q258" s="564">
        <f t="shared" si="114"/>
        <v>0</v>
      </c>
      <c r="R258" s="661">
        <f t="shared" si="103"/>
        <v>0</v>
      </c>
      <c r="S258" s="662">
        <f t="shared" si="104"/>
        <v>0</v>
      </c>
      <c r="T258" s="699">
        <f t="shared" si="105"/>
        <v>0</v>
      </c>
      <c r="U258" s="681">
        <f t="shared" si="115"/>
        <v>0</v>
      </c>
      <c r="V258" s="701">
        <f t="shared" si="116"/>
        <v>0</v>
      </c>
      <c r="W258" s="662">
        <f t="shared" si="117"/>
        <v>0</v>
      </c>
      <c r="X258" s="662">
        <f t="shared" si="118"/>
        <v>0</v>
      </c>
      <c r="Y258" s="662">
        <f t="shared" si="119"/>
        <v>0</v>
      </c>
      <c r="Z258" s="699">
        <f t="shared" si="120"/>
        <v>0</v>
      </c>
      <c r="AA258" s="681">
        <f t="shared" si="123"/>
        <v>0</v>
      </c>
      <c r="AB258" s="701">
        <f t="shared" si="124"/>
        <v>0</v>
      </c>
      <c r="AC258" s="662">
        <f t="shared" si="121"/>
        <v>0</v>
      </c>
      <c r="AD258" s="662">
        <f t="shared" si="125"/>
        <v>0</v>
      </c>
      <c r="AE258" s="701">
        <f t="shared" si="126"/>
        <v>0</v>
      </c>
      <c r="AF258" s="662">
        <f t="shared" si="122"/>
        <v>0</v>
      </c>
      <c r="AG258" s="662">
        <f t="shared" si="127"/>
        <v>0</v>
      </c>
      <c r="AH258" s="701">
        <f t="shared" si="128"/>
        <v>0</v>
      </c>
    </row>
    <row r="259" spans="1:34" x14ac:dyDescent="0.35">
      <c r="A259" s="680">
        <v>38234</v>
      </c>
      <c r="B259" s="558" t="s">
        <v>29</v>
      </c>
      <c r="C259" s="558">
        <v>9</v>
      </c>
      <c r="D259" s="559">
        <f t="shared" si="100"/>
        <v>7</v>
      </c>
      <c r="E259" s="561">
        <v>0</v>
      </c>
      <c r="F259" s="699">
        <f t="shared" si="106"/>
        <v>0</v>
      </c>
      <c r="G259" s="712">
        <f t="shared" si="107"/>
        <v>0</v>
      </c>
      <c r="H259" s="699">
        <f t="shared" si="101"/>
        <v>0</v>
      </c>
      <c r="I259" s="712">
        <f t="shared" si="102"/>
        <v>0</v>
      </c>
      <c r="J259" s="699">
        <f t="shared" si="108"/>
        <v>0</v>
      </c>
      <c r="K259" s="681">
        <f t="shared" si="109"/>
        <v>0</v>
      </c>
      <c r="L259" s="711">
        <f>IF($L$5="Yes",HLOOKUP(B259,'Outdoor Supply'!$D$32:$P$38,7,FALSE),0)</f>
        <v>0</v>
      </c>
      <c r="M259" s="701">
        <f t="shared" si="110"/>
        <v>0</v>
      </c>
      <c r="N259" s="564">
        <f t="shared" si="111"/>
        <v>0</v>
      </c>
      <c r="O259" s="564">
        <f t="shared" si="112"/>
        <v>0</v>
      </c>
      <c r="P259" s="564">
        <f t="shared" si="113"/>
        <v>0</v>
      </c>
      <c r="Q259" s="564">
        <f t="shared" si="114"/>
        <v>0</v>
      </c>
      <c r="R259" s="661">
        <f t="shared" si="103"/>
        <v>0</v>
      </c>
      <c r="S259" s="662">
        <f t="shared" si="104"/>
        <v>0</v>
      </c>
      <c r="T259" s="699">
        <f t="shared" si="105"/>
        <v>0</v>
      </c>
      <c r="U259" s="681">
        <f t="shared" si="115"/>
        <v>0</v>
      </c>
      <c r="V259" s="701">
        <f t="shared" si="116"/>
        <v>0</v>
      </c>
      <c r="W259" s="662">
        <f t="shared" si="117"/>
        <v>0</v>
      </c>
      <c r="X259" s="662">
        <f t="shared" si="118"/>
        <v>0</v>
      </c>
      <c r="Y259" s="662">
        <f t="shared" si="119"/>
        <v>0</v>
      </c>
      <c r="Z259" s="699">
        <f t="shared" si="120"/>
        <v>0</v>
      </c>
      <c r="AA259" s="681">
        <f t="shared" si="123"/>
        <v>0</v>
      </c>
      <c r="AB259" s="701">
        <f t="shared" si="124"/>
        <v>0</v>
      </c>
      <c r="AC259" s="662">
        <f t="shared" si="121"/>
        <v>0</v>
      </c>
      <c r="AD259" s="662">
        <f t="shared" si="125"/>
        <v>0</v>
      </c>
      <c r="AE259" s="701">
        <f t="shared" si="126"/>
        <v>0</v>
      </c>
      <c r="AF259" s="662">
        <f t="shared" si="122"/>
        <v>0</v>
      </c>
      <c r="AG259" s="662">
        <f t="shared" si="127"/>
        <v>0</v>
      </c>
      <c r="AH259" s="701">
        <f t="shared" si="128"/>
        <v>0</v>
      </c>
    </row>
    <row r="260" spans="1:34" x14ac:dyDescent="0.35">
      <c r="A260" s="680">
        <v>38235</v>
      </c>
      <c r="B260" s="558" t="s">
        <v>29</v>
      </c>
      <c r="C260" s="558">
        <v>9</v>
      </c>
      <c r="D260" s="559">
        <f t="shared" si="100"/>
        <v>1</v>
      </c>
      <c r="E260" s="561">
        <v>0</v>
      </c>
      <c r="F260" s="699">
        <f t="shared" si="106"/>
        <v>0</v>
      </c>
      <c r="G260" s="712">
        <f t="shared" si="107"/>
        <v>0</v>
      </c>
      <c r="H260" s="699">
        <f t="shared" si="101"/>
        <v>0</v>
      </c>
      <c r="I260" s="712">
        <f t="shared" si="102"/>
        <v>0</v>
      </c>
      <c r="J260" s="699">
        <f t="shared" si="108"/>
        <v>0</v>
      </c>
      <c r="K260" s="681">
        <f t="shared" si="109"/>
        <v>0</v>
      </c>
      <c r="L260" s="711">
        <f>IF($L$5="Yes",HLOOKUP(B260,'Outdoor Supply'!$D$32:$P$38,7,FALSE),0)</f>
        <v>0</v>
      </c>
      <c r="M260" s="701">
        <f t="shared" si="110"/>
        <v>0</v>
      </c>
      <c r="N260" s="564">
        <f t="shared" si="111"/>
        <v>0</v>
      </c>
      <c r="O260" s="564">
        <f t="shared" si="112"/>
        <v>0</v>
      </c>
      <c r="P260" s="564">
        <f t="shared" si="113"/>
        <v>0</v>
      </c>
      <c r="Q260" s="564">
        <f t="shared" si="114"/>
        <v>0</v>
      </c>
      <c r="R260" s="661">
        <f t="shared" si="103"/>
        <v>0</v>
      </c>
      <c r="S260" s="662">
        <f t="shared" si="104"/>
        <v>0</v>
      </c>
      <c r="T260" s="699">
        <f t="shared" si="105"/>
        <v>0</v>
      </c>
      <c r="U260" s="681">
        <f t="shared" si="115"/>
        <v>0</v>
      </c>
      <c r="V260" s="701">
        <f t="shared" si="116"/>
        <v>0</v>
      </c>
      <c r="W260" s="662">
        <f t="shared" si="117"/>
        <v>0</v>
      </c>
      <c r="X260" s="662">
        <f t="shared" si="118"/>
        <v>0</v>
      </c>
      <c r="Y260" s="662">
        <f t="shared" si="119"/>
        <v>0</v>
      </c>
      <c r="Z260" s="699">
        <f t="shared" si="120"/>
        <v>0</v>
      </c>
      <c r="AA260" s="681">
        <f t="shared" si="123"/>
        <v>0</v>
      </c>
      <c r="AB260" s="701">
        <f t="shared" si="124"/>
        <v>0</v>
      </c>
      <c r="AC260" s="662">
        <f t="shared" si="121"/>
        <v>0</v>
      </c>
      <c r="AD260" s="662">
        <f t="shared" si="125"/>
        <v>0</v>
      </c>
      <c r="AE260" s="701">
        <f t="shared" si="126"/>
        <v>0</v>
      </c>
      <c r="AF260" s="662">
        <f t="shared" si="122"/>
        <v>0</v>
      </c>
      <c r="AG260" s="662">
        <f t="shared" si="127"/>
        <v>0</v>
      </c>
      <c r="AH260" s="701">
        <f t="shared" si="128"/>
        <v>0</v>
      </c>
    </row>
    <row r="261" spans="1:34" x14ac:dyDescent="0.35">
      <c r="A261" s="680">
        <v>38236</v>
      </c>
      <c r="B261" s="558" t="s">
        <v>29</v>
      </c>
      <c r="C261" s="558">
        <v>9</v>
      </c>
      <c r="D261" s="559">
        <f t="shared" si="100"/>
        <v>2</v>
      </c>
      <c r="E261" s="561">
        <v>0.14000000000000057</v>
      </c>
      <c r="F261" s="699">
        <f t="shared" si="106"/>
        <v>0</v>
      </c>
      <c r="G261" s="712">
        <f t="shared" si="107"/>
        <v>0</v>
      </c>
      <c r="H261" s="699">
        <f t="shared" si="101"/>
        <v>0</v>
      </c>
      <c r="I261" s="712">
        <f t="shared" si="102"/>
        <v>0</v>
      </c>
      <c r="J261" s="699">
        <f t="shared" si="108"/>
        <v>0</v>
      </c>
      <c r="K261" s="681">
        <f t="shared" si="109"/>
        <v>0</v>
      </c>
      <c r="L261" s="711">
        <f>IF($L$5="Yes",HLOOKUP(B261,'Outdoor Supply'!$D$32:$P$38,7,FALSE),0)</f>
        <v>0</v>
      </c>
      <c r="M261" s="701">
        <f t="shared" si="110"/>
        <v>0</v>
      </c>
      <c r="N261" s="564">
        <f t="shared" si="111"/>
        <v>0</v>
      </c>
      <c r="O261" s="564">
        <f t="shared" si="112"/>
        <v>0</v>
      </c>
      <c r="P261" s="564">
        <f t="shared" si="113"/>
        <v>0</v>
      </c>
      <c r="Q261" s="564">
        <f t="shared" si="114"/>
        <v>0</v>
      </c>
      <c r="R261" s="661">
        <f t="shared" si="103"/>
        <v>0</v>
      </c>
      <c r="S261" s="662">
        <f t="shared" si="104"/>
        <v>0</v>
      </c>
      <c r="T261" s="699">
        <f t="shared" si="105"/>
        <v>0</v>
      </c>
      <c r="U261" s="681">
        <f t="shared" si="115"/>
        <v>0</v>
      </c>
      <c r="V261" s="701">
        <f t="shared" si="116"/>
        <v>0</v>
      </c>
      <c r="W261" s="662">
        <f t="shared" si="117"/>
        <v>0</v>
      </c>
      <c r="X261" s="662">
        <f t="shared" si="118"/>
        <v>0</v>
      </c>
      <c r="Y261" s="662">
        <f t="shared" si="119"/>
        <v>0</v>
      </c>
      <c r="Z261" s="699">
        <f t="shared" si="120"/>
        <v>0</v>
      </c>
      <c r="AA261" s="681">
        <f t="shared" si="123"/>
        <v>0</v>
      </c>
      <c r="AB261" s="701">
        <f t="shared" si="124"/>
        <v>0</v>
      </c>
      <c r="AC261" s="662">
        <f t="shared" si="121"/>
        <v>0</v>
      </c>
      <c r="AD261" s="662">
        <f t="shared" si="125"/>
        <v>0</v>
      </c>
      <c r="AE261" s="701">
        <f t="shared" si="126"/>
        <v>0</v>
      </c>
      <c r="AF261" s="662">
        <f t="shared" si="122"/>
        <v>0</v>
      </c>
      <c r="AG261" s="662">
        <f t="shared" si="127"/>
        <v>0</v>
      </c>
      <c r="AH261" s="701">
        <f t="shared" si="128"/>
        <v>0</v>
      </c>
    </row>
    <row r="262" spans="1:34" x14ac:dyDescent="0.35">
      <c r="A262" s="680">
        <v>38237</v>
      </c>
      <c r="B262" s="558" t="s">
        <v>29</v>
      </c>
      <c r="C262" s="558">
        <v>9</v>
      </c>
      <c r="D262" s="559">
        <f t="shared" si="100"/>
        <v>3</v>
      </c>
      <c r="E262" s="561">
        <v>0</v>
      </c>
      <c r="F262" s="699">
        <f t="shared" si="106"/>
        <v>0</v>
      </c>
      <c r="G262" s="712">
        <f t="shared" si="107"/>
        <v>0</v>
      </c>
      <c r="H262" s="699">
        <f t="shared" si="101"/>
        <v>0</v>
      </c>
      <c r="I262" s="712">
        <f t="shared" si="102"/>
        <v>0</v>
      </c>
      <c r="J262" s="699">
        <f t="shared" si="108"/>
        <v>0</v>
      </c>
      <c r="K262" s="681">
        <f t="shared" si="109"/>
        <v>0</v>
      </c>
      <c r="L262" s="711">
        <f>IF($L$5="Yes",HLOOKUP(B262,'Outdoor Supply'!$D$32:$P$38,7,FALSE),0)</f>
        <v>0</v>
      </c>
      <c r="M262" s="701">
        <f t="shared" si="110"/>
        <v>0</v>
      </c>
      <c r="N262" s="564">
        <f t="shared" si="111"/>
        <v>0</v>
      </c>
      <c r="O262" s="564">
        <f t="shared" si="112"/>
        <v>0</v>
      </c>
      <c r="P262" s="564">
        <f t="shared" si="113"/>
        <v>0</v>
      </c>
      <c r="Q262" s="564">
        <f t="shared" si="114"/>
        <v>0</v>
      </c>
      <c r="R262" s="661">
        <f t="shared" si="103"/>
        <v>0</v>
      </c>
      <c r="S262" s="662">
        <f t="shared" si="104"/>
        <v>0</v>
      </c>
      <c r="T262" s="699">
        <f t="shared" si="105"/>
        <v>0</v>
      </c>
      <c r="U262" s="681">
        <f t="shared" si="115"/>
        <v>0</v>
      </c>
      <c r="V262" s="701">
        <f t="shared" si="116"/>
        <v>0</v>
      </c>
      <c r="W262" s="662">
        <f t="shared" si="117"/>
        <v>0</v>
      </c>
      <c r="X262" s="662">
        <f t="shared" si="118"/>
        <v>0</v>
      </c>
      <c r="Y262" s="662">
        <f t="shared" si="119"/>
        <v>0</v>
      </c>
      <c r="Z262" s="699">
        <f t="shared" si="120"/>
        <v>0</v>
      </c>
      <c r="AA262" s="681">
        <f t="shared" si="123"/>
        <v>0</v>
      </c>
      <c r="AB262" s="701">
        <f t="shared" si="124"/>
        <v>0</v>
      </c>
      <c r="AC262" s="662">
        <f t="shared" si="121"/>
        <v>0</v>
      </c>
      <c r="AD262" s="662">
        <f t="shared" si="125"/>
        <v>0</v>
      </c>
      <c r="AE262" s="701">
        <f t="shared" si="126"/>
        <v>0</v>
      </c>
      <c r="AF262" s="662">
        <f t="shared" si="122"/>
        <v>0</v>
      </c>
      <c r="AG262" s="662">
        <f t="shared" si="127"/>
        <v>0</v>
      </c>
      <c r="AH262" s="701">
        <f t="shared" si="128"/>
        <v>0</v>
      </c>
    </row>
    <row r="263" spans="1:34" x14ac:dyDescent="0.35">
      <c r="A263" s="680">
        <v>38238</v>
      </c>
      <c r="B263" s="558" t="s">
        <v>29</v>
      </c>
      <c r="C263" s="558">
        <v>9</v>
      </c>
      <c r="D263" s="559">
        <f t="shared" si="100"/>
        <v>4</v>
      </c>
      <c r="E263" s="561">
        <v>0</v>
      </c>
      <c r="F263" s="699">
        <f t="shared" si="106"/>
        <v>0</v>
      </c>
      <c r="G263" s="712">
        <f t="shared" si="107"/>
        <v>0</v>
      </c>
      <c r="H263" s="699">
        <f t="shared" si="101"/>
        <v>0</v>
      </c>
      <c r="I263" s="712">
        <f t="shared" si="102"/>
        <v>0</v>
      </c>
      <c r="J263" s="699">
        <f t="shared" si="108"/>
        <v>0</v>
      </c>
      <c r="K263" s="681">
        <f t="shared" si="109"/>
        <v>0</v>
      </c>
      <c r="L263" s="711">
        <f>IF($L$5="Yes",HLOOKUP(B263,'Outdoor Supply'!$D$32:$P$38,7,FALSE),0)</f>
        <v>0</v>
      </c>
      <c r="M263" s="701">
        <f t="shared" si="110"/>
        <v>0</v>
      </c>
      <c r="N263" s="564">
        <f t="shared" si="111"/>
        <v>0</v>
      </c>
      <c r="O263" s="564">
        <f t="shared" si="112"/>
        <v>0</v>
      </c>
      <c r="P263" s="564">
        <f t="shared" si="113"/>
        <v>0</v>
      </c>
      <c r="Q263" s="564">
        <f t="shared" si="114"/>
        <v>0</v>
      </c>
      <c r="R263" s="661">
        <f t="shared" si="103"/>
        <v>0</v>
      </c>
      <c r="S263" s="662">
        <f t="shared" si="104"/>
        <v>0</v>
      </c>
      <c r="T263" s="699">
        <f t="shared" si="105"/>
        <v>0</v>
      </c>
      <c r="U263" s="681">
        <f t="shared" si="115"/>
        <v>0</v>
      </c>
      <c r="V263" s="701">
        <f t="shared" si="116"/>
        <v>0</v>
      </c>
      <c r="W263" s="662">
        <f t="shared" si="117"/>
        <v>0</v>
      </c>
      <c r="X263" s="662">
        <f t="shared" si="118"/>
        <v>0</v>
      </c>
      <c r="Y263" s="662">
        <f t="shared" si="119"/>
        <v>0</v>
      </c>
      <c r="Z263" s="699">
        <f t="shared" si="120"/>
        <v>0</v>
      </c>
      <c r="AA263" s="681">
        <f t="shared" si="123"/>
        <v>0</v>
      </c>
      <c r="AB263" s="701">
        <f t="shared" si="124"/>
        <v>0</v>
      </c>
      <c r="AC263" s="662">
        <f t="shared" si="121"/>
        <v>0</v>
      </c>
      <c r="AD263" s="662">
        <f t="shared" si="125"/>
        <v>0</v>
      </c>
      <c r="AE263" s="701">
        <f t="shared" si="126"/>
        <v>0</v>
      </c>
      <c r="AF263" s="662">
        <f t="shared" si="122"/>
        <v>0</v>
      </c>
      <c r="AG263" s="662">
        <f t="shared" si="127"/>
        <v>0</v>
      </c>
      <c r="AH263" s="701">
        <f t="shared" si="128"/>
        <v>0</v>
      </c>
    </row>
    <row r="264" spans="1:34" x14ac:dyDescent="0.35">
      <c r="A264" s="680">
        <v>38239</v>
      </c>
      <c r="B264" s="558" t="s">
        <v>29</v>
      </c>
      <c r="C264" s="558">
        <v>9</v>
      </c>
      <c r="D264" s="559">
        <f t="shared" si="100"/>
        <v>5</v>
      </c>
      <c r="E264" s="561">
        <v>0</v>
      </c>
      <c r="F264" s="699">
        <f t="shared" si="106"/>
        <v>0</v>
      </c>
      <c r="G264" s="712">
        <f t="shared" si="107"/>
        <v>0</v>
      </c>
      <c r="H264" s="699">
        <f t="shared" si="101"/>
        <v>0</v>
      </c>
      <c r="I264" s="712">
        <f t="shared" si="102"/>
        <v>0</v>
      </c>
      <c r="J264" s="699">
        <f t="shared" si="108"/>
        <v>0</v>
      </c>
      <c r="K264" s="681">
        <f t="shared" si="109"/>
        <v>0</v>
      </c>
      <c r="L264" s="711">
        <f>IF($L$5="Yes",HLOOKUP(B264,'Outdoor Supply'!$D$32:$P$38,7,FALSE),0)</f>
        <v>0</v>
      </c>
      <c r="M264" s="701">
        <f t="shared" si="110"/>
        <v>0</v>
      </c>
      <c r="N264" s="564">
        <f t="shared" si="111"/>
        <v>0</v>
      </c>
      <c r="O264" s="564">
        <f t="shared" si="112"/>
        <v>0</v>
      </c>
      <c r="P264" s="564">
        <f t="shared" si="113"/>
        <v>0</v>
      </c>
      <c r="Q264" s="564">
        <f t="shared" si="114"/>
        <v>0</v>
      </c>
      <c r="R264" s="661">
        <f t="shared" si="103"/>
        <v>0</v>
      </c>
      <c r="S264" s="662">
        <f t="shared" si="104"/>
        <v>0</v>
      </c>
      <c r="T264" s="699">
        <f t="shared" si="105"/>
        <v>0</v>
      </c>
      <c r="U264" s="681">
        <f t="shared" si="115"/>
        <v>0</v>
      </c>
      <c r="V264" s="701">
        <f t="shared" si="116"/>
        <v>0</v>
      </c>
      <c r="W264" s="662">
        <f t="shared" si="117"/>
        <v>0</v>
      </c>
      <c r="X264" s="662">
        <f t="shared" si="118"/>
        <v>0</v>
      </c>
      <c r="Y264" s="662">
        <f t="shared" si="119"/>
        <v>0</v>
      </c>
      <c r="Z264" s="699">
        <f t="shared" si="120"/>
        <v>0</v>
      </c>
      <c r="AA264" s="681">
        <f t="shared" si="123"/>
        <v>0</v>
      </c>
      <c r="AB264" s="701">
        <f t="shared" si="124"/>
        <v>0</v>
      </c>
      <c r="AC264" s="662">
        <f t="shared" si="121"/>
        <v>0</v>
      </c>
      <c r="AD264" s="662">
        <f t="shared" si="125"/>
        <v>0</v>
      </c>
      <c r="AE264" s="701">
        <f t="shared" si="126"/>
        <v>0</v>
      </c>
      <c r="AF264" s="662">
        <f t="shared" si="122"/>
        <v>0</v>
      </c>
      <c r="AG264" s="662">
        <f t="shared" si="127"/>
        <v>0</v>
      </c>
      <c r="AH264" s="701">
        <f t="shared" si="128"/>
        <v>0</v>
      </c>
    </row>
    <row r="265" spans="1:34" x14ac:dyDescent="0.35">
      <c r="A265" s="680">
        <v>38240</v>
      </c>
      <c r="B265" s="558" t="s">
        <v>29</v>
      </c>
      <c r="C265" s="558">
        <v>9</v>
      </c>
      <c r="D265" s="559">
        <f t="shared" si="100"/>
        <v>6</v>
      </c>
      <c r="E265" s="561">
        <v>0</v>
      </c>
      <c r="F265" s="699">
        <f t="shared" si="106"/>
        <v>0</v>
      </c>
      <c r="G265" s="712">
        <f t="shared" si="107"/>
        <v>0</v>
      </c>
      <c r="H265" s="699">
        <f t="shared" si="101"/>
        <v>0</v>
      </c>
      <c r="I265" s="712">
        <f t="shared" si="102"/>
        <v>0</v>
      </c>
      <c r="J265" s="699">
        <f t="shared" si="108"/>
        <v>0</v>
      </c>
      <c r="K265" s="681">
        <f t="shared" si="109"/>
        <v>0</v>
      </c>
      <c r="L265" s="711">
        <f>IF($L$5="Yes",HLOOKUP(B265,'Outdoor Supply'!$D$32:$P$38,7,FALSE),0)</f>
        <v>0</v>
      </c>
      <c r="M265" s="701">
        <f t="shared" si="110"/>
        <v>0</v>
      </c>
      <c r="N265" s="564">
        <f t="shared" si="111"/>
        <v>0</v>
      </c>
      <c r="O265" s="564">
        <f t="shared" si="112"/>
        <v>0</v>
      </c>
      <c r="P265" s="564">
        <f t="shared" si="113"/>
        <v>0</v>
      </c>
      <c r="Q265" s="564">
        <f t="shared" si="114"/>
        <v>0</v>
      </c>
      <c r="R265" s="661">
        <f t="shared" si="103"/>
        <v>0</v>
      </c>
      <c r="S265" s="662">
        <f t="shared" si="104"/>
        <v>0</v>
      </c>
      <c r="T265" s="699">
        <f t="shared" si="105"/>
        <v>0</v>
      </c>
      <c r="U265" s="681">
        <f t="shared" si="115"/>
        <v>0</v>
      </c>
      <c r="V265" s="701">
        <f t="shared" si="116"/>
        <v>0</v>
      </c>
      <c r="W265" s="662">
        <f t="shared" si="117"/>
        <v>0</v>
      </c>
      <c r="X265" s="662">
        <f t="shared" si="118"/>
        <v>0</v>
      </c>
      <c r="Y265" s="662">
        <f t="shared" si="119"/>
        <v>0</v>
      </c>
      <c r="Z265" s="699">
        <f t="shared" si="120"/>
        <v>0</v>
      </c>
      <c r="AA265" s="681">
        <f t="shared" si="123"/>
        <v>0</v>
      </c>
      <c r="AB265" s="701">
        <f t="shared" si="124"/>
        <v>0</v>
      </c>
      <c r="AC265" s="662">
        <f t="shared" si="121"/>
        <v>0</v>
      </c>
      <c r="AD265" s="662">
        <f t="shared" si="125"/>
        <v>0</v>
      </c>
      <c r="AE265" s="701">
        <f t="shared" si="126"/>
        <v>0</v>
      </c>
      <c r="AF265" s="662">
        <f t="shared" si="122"/>
        <v>0</v>
      </c>
      <c r="AG265" s="662">
        <f t="shared" si="127"/>
        <v>0</v>
      </c>
      <c r="AH265" s="701">
        <f t="shared" si="128"/>
        <v>0</v>
      </c>
    </row>
    <row r="266" spans="1:34" x14ac:dyDescent="0.35">
      <c r="A266" s="680">
        <v>38241</v>
      </c>
      <c r="B266" s="558" t="s">
        <v>29</v>
      </c>
      <c r="C266" s="558">
        <v>9</v>
      </c>
      <c r="D266" s="559">
        <f t="shared" si="100"/>
        <v>7</v>
      </c>
      <c r="E266" s="561">
        <v>0</v>
      </c>
      <c r="F266" s="699">
        <f t="shared" si="106"/>
        <v>0</v>
      </c>
      <c r="G266" s="712">
        <f t="shared" si="107"/>
        <v>0</v>
      </c>
      <c r="H266" s="699">
        <f t="shared" si="101"/>
        <v>0</v>
      </c>
      <c r="I266" s="712">
        <f t="shared" si="102"/>
        <v>0</v>
      </c>
      <c r="J266" s="699">
        <f t="shared" si="108"/>
        <v>0</v>
      </c>
      <c r="K266" s="681">
        <f t="shared" si="109"/>
        <v>0</v>
      </c>
      <c r="L266" s="711">
        <f>IF($L$5="Yes",HLOOKUP(B266,'Outdoor Supply'!$D$32:$P$38,7,FALSE),0)</f>
        <v>0</v>
      </c>
      <c r="M266" s="701">
        <f t="shared" si="110"/>
        <v>0</v>
      </c>
      <c r="N266" s="564">
        <f t="shared" si="111"/>
        <v>0</v>
      </c>
      <c r="O266" s="564">
        <f t="shared" si="112"/>
        <v>0</v>
      </c>
      <c r="P266" s="564">
        <f t="shared" si="113"/>
        <v>0</v>
      </c>
      <c r="Q266" s="564">
        <f t="shared" si="114"/>
        <v>0</v>
      </c>
      <c r="R266" s="661">
        <f t="shared" si="103"/>
        <v>0</v>
      </c>
      <c r="S266" s="662">
        <f t="shared" si="104"/>
        <v>0</v>
      </c>
      <c r="T266" s="699">
        <f t="shared" si="105"/>
        <v>0</v>
      </c>
      <c r="U266" s="681">
        <f t="shared" si="115"/>
        <v>0</v>
      </c>
      <c r="V266" s="701">
        <f t="shared" si="116"/>
        <v>0</v>
      </c>
      <c r="W266" s="662">
        <f t="shared" si="117"/>
        <v>0</v>
      </c>
      <c r="X266" s="662">
        <f t="shared" si="118"/>
        <v>0</v>
      </c>
      <c r="Y266" s="662">
        <f t="shared" si="119"/>
        <v>0</v>
      </c>
      <c r="Z266" s="699">
        <f t="shared" si="120"/>
        <v>0</v>
      </c>
      <c r="AA266" s="681">
        <f t="shared" si="123"/>
        <v>0</v>
      </c>
      <c r="AB266" s="701">
        <f t="shared" si="124"/>
        <v>0</v>
      </c>
      <c r="AC266" s="662">
        <f t="shared" si="121"/>
        <v>0</v>
      </c>
      <c r="AD266" s="662">
        <f t="shared" si="125"/>
        <v>0</v>
      </c>
      <c r="AE266" s="701">
        <f t="shared" si="126"/>
        <v>0</v>
      </c>
      <c r="AF266" s="662">
        <f t="shared" si="122"/>
        <v>0</v>
      </c>
      <c r="AG266" s="662">
        <f t="shared" si="127"/>
        <v>0</v>
      </c>
      <c r="AH266" s="701">
        <f t="shared" si="128"/>
        <v>0</v>
      </c>
    </row>
    <row r="267" spans="1:34" x14ac:dyDescent="0.35">
      <c r="A267" s="680">
        <v>38242</v>
      </c>
      <c r="B267" s="558" t="s">
        <v>29</v>
      </c>
      <c r="C267" s="558">
        <v>9</v>
      </c>
      <c r="D267" s="559">
        <f t="shared" ref="D267:D330" si="129">WEEKDAY(A267)</f>
        <v>1</v>
      </c>
      <c r="E267" s="561">
        <v>0</v>
      </c>
      <c r="F267" s="699">
        <f t="shared" si="106"/>
        <v>0</v>
      </c>
      <c r="G267" s="712">
        <f t="shared" si="107"/>
        <v>0</v>
      </c>
      <c r="H267" s="699">
        <f t="shared" ref="H267:H330" si="130">$C$3*$F$3*(E267/12)*7.48</f>
        <v>0</v>
      </c>
      <c r="I267" s="712">
        <f t="shared" ref="I267:I330" si="131">$C$4*$F$4*(E267/12)*7.48</f>
        <v>0</v>
      </c>
      <c r="J267" s="699">
        <f t="shared" si="108"/>
        <v>0</v>
      </c>
      <c r="K267" s="681">
        <f t="shared" si="109"/>
        <v>0</v>
      </c>
      <c r="L267" s="711">
        <f>IF($L$5="Yes",HLOOKUP(B267,'Outdoor Supply'!$D$32:$P$38,7,FALSE),0)</f>
        <v>0</v>
      </c>
      <c r="M267" s="701">
        <f t="shared" si="110"/>
        <v>0</v>
      </c>
      <c r="N267" s="564">
        <f t="shared" si="111"/>
        <v>0</v>
      </c>
      <c r="O267" s="564">
        <f t="shared" si="112"/>
        <v>0</v>
      </c>
      <c r="P267" s="564">
        <f t="shared" si="113"/>
        <v>0</v>
      </c>
      <c r="Q267" s="564">
        <f t="shared" si="114"/>
        <v>0</v>
      </c>
      <c r="R267" s="661">
        <f t="shared" ref="R267:R330" si="132">$Q$3</f>
        <v>0</v>
      </c>
      <c r="S267" s="662">
        <f t="shared" ref="S267:S330" si="133">SUM(N267:R267)</f>
        <v>0</v>
      </c>
      <c r="T267" s="699">
        <f t="shared" ref="T267:T330" si="134">IF(V267&lt;0,0,IF(V267&gt;$G$3,$G$3,V267))</f>
        <v>0</v>
      </c>
      <c r="U267" s="681">
        <f t="shared" si="115"/>
        <v>0</v>
      </c>
      <c r="V267" s="701">
        <f t="shared" si="116"/>
        <v>0</v>
      </c>
      <c r="W267" s="662">
        <f t="shared" si="117"/>
        <v>0</v>
      </c>
      <c r="X267" s="662">
        <f t="shared" si="118"/>
        <v>0</v>
      </c>
      <c r="Y267" s="662">
        <f t="shared" si="119"/>
        <v>0</v>
      </c>
      <c r="Z267" s="699">
        <f t="shared" si="120"/>
        <v>0</v>
      </c>
      <c r="AA267" s="681">
        <f t="shared" si="123"/>
        <v>0</v>
      </c>
      <c r="AB267" s="701">
        <f t="shared" si="124"/>
        <v>0</v>
      </c>
      <c r="AC267" s="662">
        <f t="shared" si="121"/>
        <v>0</v>
      </c>
      <c r="AD267" s="662">
        <f t="shared" si="125"/>
        <v>0</v>
      </c>
      <c r="AE267" s="701">
        <f t="shared" si="126"/>
        <v>0</v>
      </c>
      <c r="AF267" s="662">
        <f t="shared" si="122"/>
        <v>0</v>
      </c>
      <c r="AG267" s="662">
        <f t="shared" si="127"/>
        <v>0</v>
      </c>
      <c r="AH267" s="701">
        <f t="shared" si="128"/>
        <v>0</v>
      </c>
    </row>
    <row r="268" spans="1:34" x14ac:dyDescent="0.35">
      <c r="A268" s="680">
        <v>38243</v>
      </c>
      <c r="B268" s="558" t="s">
        <v>29</v>
      </c>
      <c r="C268" s="558">
        <v>9</v>
      </c>
      <c r="D268" s="559">
        <f t="shared" si="129"/>
        <v>2</v>
      </c>
      <c r="E268" s="561">
        <v>0</v>
      </c>
      <c r="F268" s="699">
        <f t="shared" ref="F268:F331" si="135">$B$3*$F$3*(E268/12)*7.48</f>
        <v>0</v>
      </c>
      <c r="G268" s="712">
        <f t="shared" ref="G268:G331" si="136">$B$4*$F$4*(E268/12)*7.48</f>
        <v>0</v>
      </c>
      <c r="H268" s="699">
        <f t="shared" si="130"/>
        <v>0</v>
      </c>
      <c r="I268" s="712">
        <f t="shared" si="131"/>
        <v>0</v>
      </c>
      <c r="J268" s="699">
        <f t="shared" ref="J268:J331" si="137">IF($L$3="Yes",$M$3*$N$3*(E268/12)*7.48,0)</f>
        <v>0</v>
      </c>
      <c r="K268" s="681">
        <f t="shared" ref="K268:K331" si="138">IF($L$4="Yes",$M$4*$N$4*(E268/12)*7.48,0)</f>
        <v>0</v>
      </c>
      <c r="L268" s="711">
        <f>IF($L$5="Yes",HLOOKUP(B268,'Outdoor Supply'!$D$32:$P$38,7,FALSE),0)</f>
        <v>0</v>
      </c>
      <c r="M268" s="701">
        <f t="shared" ref="M268:M331" si="139">SUM(J268:L268)</f>
        <v>0</v>
      </c>
      <c r="N268" s="564">
        <f t="shared" ref="N268:N331" si="140">HLOOKUP(B268,$U$2:$AF$6,2,FALSE)</f>
        <v>0</v>
      </c>
      <c r="O268" s="564">
        <f t="shared" ref="O268:O331" si="141">HLOOKUP(B268,$U$2:$AF$6,3,FALSE)</f>
        <v>0</v>
      </c>
      <c r="P268" s="564">
        <f t="shared" ref="P268:P331" si="142">HLOOKUP(B268,$U$2:$AF$6,4,FALSE)</f>
        <v>0</v>
      </c>
      <c r="Q268" s="564">
        <f t="shared" ref="Q268:Q331" si="143">HLOOKUP(B268,$U$2:$AF$6,5,FALSE)</f>
        <v>0</v>
      </c>
      <c r="R268" s="661">
        <f t="shared" si="132"/>
        <v>0</v>
      </c>
      <c r="S268" s="662">
        <f t="shared" si="133"/>
        <v>0</v>
      </c>
      <c r="T268" s="699">
        <f t="shared" si="134"/>
        <v>0</v>
      </c>
      <c r="U268" s="681">
        <f t="shared" ref="U268:U331" si="144">IF(F268+T267&gt;S268,S268,F268+T267)</f>
        <v>0</v>
      </c>
      <c r="V268" s="701">
        <f t="shared" ref="V268:V331" si="145">T267+F268-S268</f>
        <v>0</v>
      </c>
      <c r="W268" s="662">
        <f t="shared" ref="W268:W331" si="146">IF(Y268&lt;0,0,IF(Y268&gt;$G$4,$G$4,Y268))</f>
        <v>0</v>
      </c>
      <c r="X268" s="662">
        <f t="shared" ref="X268:X331" si="147">IF(G268+W267&gt;S268,S268,G268+W267)</f>
        <v>0</v>
      </c>
      <c r="Y268" s="662">
        <f t="shared" ref="Y268:Y331" si="148">W267+G268-S268</f>
        <v>0</v>
      </c>
      <c r="Z268" s="699">
        <f t="shared" ref="Z268:Z331" si="149">IF(AB268&lt;0,0,IF(AB268&gt;$H$3,$H$3,AB268))</f>
        <v>0</v>
      </c>
      <c r="AA268" s="681">
        <f t="shared" si="123"/>
        <v>0</v>
      </c>
      <c r="AB268" s="701">
        <f t="shared" si="124"/>
        <v>0</v>
      </c>
      <c r="AC268" s="662">
        <f t="shared" ref="AC268:AC331" si="150">IF(AE268&lt;0,0,IF(AE268&gt;$H$4,$H$4,AE268))</f>
        <v>0</v>
      </c>
      <c r="AD268" s="662">
        <f t="shared" si="125"/>
        <v>0</v>
      </c>
      <c r="AE268" s="701">
        <f t="shared" si="126"/>
        <v>0</v>
      </c>
      <c r="AF268" s="662">
        <f t="shared" ref="AF268:AF331" si="151">IF(AH268&lt;0,0,IF(AH268&gt;$O$3,$O$3,AH268))</f>
        <v>0</v>
      </c>
      <c r="AG268" s="662">
        <f t="shared" si="127"/>
        <v>0</v>
      </c>
      <c r="AH268" s="701">
        <f t="shared" si="128"/>
        <v>0</v>
      </c>
    </row>
    <row r="269" spans="1:34" x14ac:dyDescent="0.35">
      <c r="A269" s="680">
        <v>38244</v>
      </c>
      <c r="B269" s="558" t="s">
        <v>29</v>
      </c>
      <c r="C269" s="558">
        <v>9</v>
      </c>
      <c r="D269" s="559">
        <f t="shared" si="129"/>
        <v>3</v>
      </c>
      <c r="E269" s="561">
        <v>0.67000000000000526</v>
      </c>
      <c r="F269" s="699">
        <f t="shared" si="135"/>
        <v>0</v>
      </c>
      <c r="G269" s="712">
        <f t="shared" si="136"/>
        <v>0</v>
      </c>
      <c r="H269" s="699">
        <f t="shared" si="130"/>
        <v>0</v>
      </c>
      <c r="I269" s="712">
        <f t="shared" si="131"/>
        <v>0</v>
      </c>
      <c r="J269" s="699">
        <f t="shared" si="137"/>
        <v>0</v>
      </c>
      <c r="K269" s="681">
        <f t="shared" si="138"/>
        <v>0</v>
      </c>
      <c r="L269" s="711">
        <f>IF($L$5="Yes",HLOOKUP(B269,'Outdoor Supply'!$D$32:$P$38,7,FALSE),0)</f>
        <v>0</v>
      </c>
      <c r="M269" s="701">
        <f t="shared" si="139"/>
        <v>0</v>
      </c>
      <c r="N269" s="564">
        <f t="shared" si="140"/>
        <v>0</v>
      </c>
      <c r="O269" s="564">
        <f t="shared" si="141"/>
        <v>0</v>
      </c>
      <c r="P269" s="564">
        <f t="shared" si="142"/>
        <v>0</v>
      </c>
      <c r="Q269" s="564">
        <f t="shared" si="143"/>
        <v>0</v>
      </c>
      <c r="R269" s="661">
        <f t="shared" si="132"/>
        <v>0</v>
      </c>
      <c r="S269" s="662">
        <f t="shared" si="133"/>
        <v>0</v>
      </c>
      <c r="T269" s="699">
        <f t="shared" si="134"/>
        <v>0</v>
      </c>
      <c r="U269" s="681">
        <f t="shared" si="144"/>
        <v>0</v>
      </c>
      <c r="V269" s="701">
        <f t="shared" si="145"/>
        <v>0</v>
      </c>
      <c r="W269" s="662">
        <f t="shared" si="146"/>
        <v>0</v>
      </c>
      <c r="X269" s="662">
        <f t="shared" si="147"/>
        <v>0</v>
      </c>
      <c r="Y269" s="662">
        <f t="shared" si="148"/>
        <v>0</v>
      </c>
      <c r="Z269" s="699">
        <f t="shared" si="149"/>
        <v>0</v>
      </c>
      <c r="AA269" s="681">
        <f t="shared" ref="AA269:AA332" si="152">IF(H269+Z268&gt;S269,S269,H269+Z268)</f>
        <v>0</v>
      </c>
      <c r="AB269" s="701">
        <f t="shared" ref="AB269:AB332" si="153">Z268+H269-S269</f>
        <v>0</v>
      </c>
      <c r="AC269" s="662">
        <f t="shared" si="150"/>
        <v>0</v>
      </c>
      <c r="AD269" s="662">
        <f t="shared" ref="AD269:AD332" si="154">IF(I269+AC268&gt;S269,S269,I269+AC268)</f>
        <v>0</v>
      </c>
      <c r="AE269" s="701">
        <f t="shared" ref="AE269:AE332" si="155">AC268+I269-S269</f>
        <v>0</v>
      </c>
      <c r="AF269" s="662">
        <f t="shared" si="151"/>
        <v>0</v>
      </c>
      <c r="AG269" s="662">
        <f t="shared" ref="AG269:AG332" si="156">IF(M269+AF268&gt;S269,S269,M269+AF268)</f>
        <v>0</v>
      </c>
      <c r="AH269" s="701">
        <f t="shared" ref="AH269:AH332" si="157">AF268+M269-S269</f>
        <v>0</v>
      </c>
    </row>
    <row r="270" spans="1:34" x14ac:dyDescent="0.35">
      <c r="A270" s="680">
        <v>38245</v>
      </c>
      <c r="B270" s="558" t="s">
        <v>29</v>
      </c>
      <c r="C270" s="558">
        <v>9</v>
      </c>
      <c r="D270" s="559">
        <f t="shared" si="129"/>
        <v>4</v>
      </c>
      <c r="E270" s="561">
        <v>0.76000000000000512</v>
      </c>
      <c r="F270" s="699">
        <f t="shared" si="135"/>
        <v>0</v>
      </c>
      <c r="G270" s="712">
        <f t="shared" si="136"/>
        <v>0</v>
      </c>
      <c r="H270" s="699">
        <f t="shared" si="130"/>
        <v>0</v>
      </c>
      <c r="I270" s="712">
        <f t="shared" si="131"/>
        <v>0</v>
      </c>
      <c r="J270" s="699">
        <f t="shared" si="137"/>
        <v>0</v>
      </c>
      <c r="K270" s="681">
        <f t="shared" si="138"/>
        <v>0</v>
      </c>
      <c r="L270" s="711">
        <f>IF($L$5="Yes",HLOOKUP(B270,'Outdoor Supply'!$D$32:$P$38,7,FALSE),0)</f>
        <v>0</v>
      </c>
      <c r="M270" s="701">
        <f t="shared" si="139"/>
        <v>0</v>
      </c>
      <c r="N270" s="564">
        <f t="shared" si="140"/>
        <v>0</v>
      </c>
      <c r="O270" s="564">
        <f t="shared" si="141"/>
        <v>0</v>
      </c>
      <c r="P270" s="564">
        <f t="shared" si="142"/>
        <v>0</v>
      </c>
      <c r="Q270" s="564">
        <f t="shared" si="143"/>
        <v>0</v>
      </c>
      <c r="R270" s="661">
        <f t="shared" si="132"/>
        <v>0</v>
      </c>
      <c r="S270" s="662">
        <f t="shared" si="133"/>
        <v>0</v>
      </c>
      <c r="T270" s="699">
        <f t="shared" si="134"/>
        <v>0</v>
      </c>
      <c r="U270" s="681">
        <f t="shared" si="144"/>
        <v>0</v>
      </c>
      <c r="V270" s="701">
        <f t="shared" si="145"/>
        <v>0</v>
      </c>
      <c r="W270" s="662">
        <f t="shared" si="146"/>
        <v>0</v>
      </c>
      <c r="X270" s="662">
        <f t="shared" si="147"/>
        <v>0</v>
      </c>
      <c r="Y270" s="662">
        <f t="shared" si="148"/>
        <v>0</v>
      </c>
      <c r="Z270" s="699">
        <f t="shared" si="149"/>
        <v>0</v>
      </c>
      <c r="AA270" s="681">
        <f t="shared" si="152"/>
        <v>0</v>
      </c>
      <c r="AB270" s="701">
        <f t="shared" si="153"/>
        <v>0</v>
      </c>
      <c r="AC270" s="662">
        <f t="shared" si="150"/>
        <v>0</v>
      </c>
      <c r="AD270" s="662">
        <f t="shared" si="154"/>
        <v>0</v>
      </c>
      <c r="AE270" s="701">
        <f t="shared" si="155"/>
        <v>0</v>
      </c>
      <c r="AF270" s="662">
        <f t="shared" si="151"/>
        <v>0</v>
      </c>
      <c r="AG270" s="662">
        <f t="shared" si="156"/>
        <v>0</v>
      </c>
      <c r="AH270" s="701">
        <f t="shared" si="157"/>
        <v>0</v>
      </c>
    </row>
    <row r="271" spans="1:34" x14ac:dyDescent="0.35">
      <c r="A271" s="680">
        <v>38246</v>
      </c>
      <c r="B271" s="558" t="s">
        <v>29</v>
      </c>
      <c r="C271" s="558">
        <v>9</v>
      </c>
      <c r="D271" s="559">
        <f t="shared" si="129"/>
        <v>5</v>
      </c>
      <c r="E271" s="561">
        <v>0</v>
      </c>
      <c r="F271" s="699">
        <f t="shared" si="135"/>
        <v>0</v>
      </c>
      <c r="G271" s="712">
        <f t="shared" si="136"/>
        <v>0</v>
      </c>
      <c r="H271" s="699">
        <f t="shared" si="130"/>
        <v>0</v>
      </c>
      <c r="I271" s="712">
        <f t="shared" si="131"/>
        <v>0</v>
      </c>
      <c r="J271" s="699">
        <f t="shared" si="137"/>
        <v>0</v>
      </c>
      <c r="K271" s="681">
        <f t="shared" si="138"/>
        <v>0</v>
      </c>
      <c r="L271" s="711">
        <f>IF($L$5="Yes",HLOOKUP(B271,'Outdoor Supply'!$D$32:$P$38,7,FALSE),0)</f>
        <v>0</v>
      </c>
      <c r="M271" s="701">
        <f t="shared" si="139"/>
        <v>0</v>
      </c>
      <c r="N271" s="564">
        <f t="shared" si="140"/>
        <v>0</v>
      </c>
      <c r="O271" s="564">
        <f t="shared" si="141"/>
        <v>0</v>
      </c>
      <c r="P271" s="564">
        <f t="shared" si="142"/>
        <v>0</v>
      </c>
      <c r="Q271" s="564">
        <f t="shared" si="143"/>
        <v>0</v>
      </c>
      <c r="R271" s="661">
        <f t="shared" si="132"/>
        <v>0</v>
      </c>
      <c r="S271" s="662">
        <f t="shared" si="133"/>
        <v>0</v>
      </c>
      <c r="T271" s="699">
        <f t="shared" si="134"/>
        <v>0</v>
      </c>
      <c r="U271" s="681">
        <f t="shared" si="144"/>
        <v>0</v>
      </c>
      <c r="V271" s="701">
        <f t="shared" si="145"/>
        <v>0</v>
      </c>
      <c r="W271" s="662">
        <f t="shared" si="146"/>
        <v>0</v>
      </c>
      <c r="X271" s="662">
        <f t="shared" si="147"/>
        <v>0</v>
      </c>
      <c r="Y271" s="662">
        <f t="shared" si="148"/>
        <v>0</v>
      </c>
      <c r="Z271" s="699">
        <f t="shared" si="149"/>
        <v>0</v>
      </c>
      <c r="AA271" s="681">
        <f t="shared" si="152"/>
        <v>0</v>
      </c>
      <c r="AB271" s="701">
        <f t="shared" si="153"/>
        <v>0</v>
      </c>
      <c r="AC271" s="662">
        <f t="shared" si="150"/>
        <v>0</v>
      </c>
      <c r="AD271" s="662">
        <f t="shared" si="154"/>
        <v>0</v>
      </c>
      <c r="AE271" s="701">
        <f t="shared" si="155"/>
        <v>0</v>
      </c>
      <c r="AF271" s="662">
        <f t="shared" si="151"/>
        <v>0</v>
      </c>
      <c r="AG271" s="662">
        <f t="shared" si="156"/>
        <v>0</v>
      </c>
      <c r="AH271" s="701">
        <f t="shared" si="157"/>
        <v>0</v>
      </c>
    </row>
    <row r="272" spans="1:34" x14ac:dyDescent="0.35">
      <c r="A272" s="680">
        <v>38247</v>
      </c>
      <c r="B272" s="558" t="s">
        <v>29</v>
      </c>
      <c r="C272" s="558">
        <v>9</v>
      </c>
      <c r="D272" s="559">
        <f t="shared" si="129"/>
        <v>6</v>
      </c>
      <c r="E272" s="561">
        <v>0</v>
      </c>
      <c r="F272" s="699">
        <f t="shared" si="135"/>
        <v>0</v>
      </c>
      <c r="G272" s="712">
        <f t="shared" si="136"/>
        <v>0</v>
      </c>
      <c r="H272" s="699">
        <f t="shared" si="130"/>
        <v>0</v>
      </c>
      <c r="I272" s="712">
        <f t="shared" si="131"/>
        <v>0</v>
      </c>
      <c r="J272" s="699">
        <f t="shared" si="137"/>
        <v>0</v>
      </c>
      <c r="K272" s="681">
        <f t="shared" si="138"/>
        <v>0</v>
      </c>
      <c r="L272" s="711">
        <f>IF($L$5="Yes",HLOOKUP(B272,'Outdoor Supply'!$D$32:$P$38,7,FALSE),0)</f>
        <v>0</v>
      </c>
      <c r="M272" s="701">
        <f t="shared" si="139"/>
        <v>0</v>
      </c>
      <c r="N272" s="564">
        <f t="shared" si="140"/>
        <v>0</v>
      </c>
      <c r="O272" s="564">
        <f t="shared" si="141"/>
        <v>0</v>
      </c>
      <c r="P272" s="564">
        <f t="shared" si="142"/>
        <v>0</v>
      </c>
      <c r="Q272" s="564">
        <f t="shared" si="143"/>
        <v>0</v>
      </c>
      <c r="R272" s="661">
        <f t="shared" si="132"/>
        <v>0</v>
      </c>
      <c r="S272" s="662">
        <f t="shared" si="133"/>
        <v>0</v>
      </c>
      <c r="T272" s="699">
        <f t="shared" si="134"/>
        <v>0</v>
      </c>
      <c r="U272" s="681">
        <f t="shared" si="144"/>
        <v>0</v>
      </c>
      <c r="V272" s="701">
        <f t="shared" si="145"/>
        <v>0</v>
      </c>
      <c r="W272" s="662">
        <f t="shared" si="146"/>
        <v>0</v>
      </c>
      <c r="X272" s="662">
        <f t="shared" si="147"/>
        <v>0</v>
      </c>
      <c r="Y272" s="662">
        <f t="shared" si="148"/>
        <v>0</v>
      </c>
      <c r="Z272" s="699">
        <f t="shared" si="149"/>
        <v>0</v>
      </c>
      <c r="AA272" s="681">
        <f t="shared" si="152"/>
        <v>0</v>
      </c>
      <c r="AB272" s="701">
        <f t="shared" si="153"/>
        <v>0</v>
      </c>
      <c r="AC272" s="662">
        <f t="shared" si="150"/>
        <v>0</v>
      </c>
      <c r="AD272" s="662">
        <f t="shared" si="154"/>
        <v>0</v>
      </c>
      <c r="AE272" s="701">
        <f t="shared" si="155"/>
        <v>0</v>
      </c>
      <c r="AF272" s="662">
        <f t="shared" si="151"/>
        <v>0</v>
      </c>
      <c r="AG272" s="662">
        <f t="shared" si="156"/>
        <v>0</v>
      </c>
      <c r="AH272" s="701">
        <f t="shared" si="157"/>
        <v>0</v>
      </c>
    </row>
    <row r="273" spans="1:34" x14ac:dyDescent="0.35">
      <c r="A273" s="680">
        <v>38248</v>
      </c>
      <c r="B273" s="558" t="s">
        <v>29</v>
      </c>
      <c r="C273" s="558">
        <v>9</v>
      </c>
      <c r="D273" s="559">
        <f t="shared" si="129"/>
        <v>7</v>
      </c>
      <c r="E273" s="561">
        <v>0</v>
      </c>
      <c r="F273" s="699">
        <f t="shared" si="135"/>
        <v>0</v>
      </c>
      <c r="G273" s="712">
        <f t="shared" si="136"/>
        <v>0</v>
      </c>
      <c r="H273" s="699">
        <f t="shared" si="130"/>
        <v>0</v>
      </c>
      <c r="I273" s="712">
        <f t="shared" si="131"/>
        <v>0</v>
      </c>
      <c r="J273" s="699">
        <f t="shared" si="137"/>
        <v>0</v>
      </c>
      <c r="K273" s="681">
        <f t="shared" si="138"/>
        <v>0</v>
      </c>
      <c r="L273" s="711">
        <f>IF($L$5="Yes",HLOOKUP(B273,'Outdoor Supply'!$D$32:$P$38,7,FALSE),0)</f>
        <v>0</v>
      </c>
      <c r="M273" s="701">
        <f t="shared" si="139"/>
        <v>0</v>
      </c>
      <c r="N273" s="564">
        <f t="shared" si="140"/>
        <v>0</v>
      </c>
      <c r="O273" s="564">
        <f t="shared" si="141"/>
        <v>0</v>
      </c>
      <c r="P273" s="564">
        <f t="shared" si="142"/>
        <v>0</v>
      </c>
      <c r="Q273" s="564">
        <f t="shared" si="143"/>
        <v>0</v>
      </c>
      <c r="R273" s="661">
        <f t="shared" si="132"/>
        <v>0</v>
      </c>
      <c r="S273" s="662">
        <f t="shared" si="133"/>
        <v>0</v>
      </c>
      <c r="T273" s="699">
        <f t="shared" si="134"/>
        <v>0</v>
      </c>
      <c r="U273" s="681">
        <f t="shared" si="144"/>
        <v>0</v>
      </c>
      <c r="V273" s="701">
        <f t="shared" si="145"/>
        <v>0</v>
      </c>
      <c r="W273" s="662">
        <f t="shared" si="146"/>
        <v>0</v>
      </c>
      <c r="X273" s="662">
        <f t="shared" si="147"/>
        <v>0</v>
      </c>
      <c r="Y273" s="662">
        <f t="shared" si="148"/>
        <v>0</v>
      </c>
      <c r="Z273" s="699">
        <f t="shared" si="149"/>
        <v>0</v>
      </c>
      <c r="AA273" s="681">
        <f t="shared" si="152"/>
        <v>0</v>
      </c>
      <c r="AB273" s="701">
        <f t="shared" si="153"/>
        <v>0</v>
      </c>
      <c r="AC273" s="662">
        <f t="shared" si="150"/>
        <v>0</v>
      </c>
      <c r="AD273" s="662">
        <f t="shared" si="154"/>
        <v>0</v>
      </c>
      <c r="AE273" s="701">
        <f t="shared" si="155"/>
        <v>0</v>
      </c>
      <c r="AF273" s="662">
        <f t="shared" si="151"/>
        <v>0</v>
      </c>
      <c r="AG273" s="662">
        <f t="shared" si="156"/>
        <v>0</v>
      </c>
      <c r="AH273" s="701">
        <f t="shared" si="157"/>
        <v>0</v>
      </c>
    </row>
    <row r="274" spans="1:34" x14ac:dyDescent="0.35">
      <c r="A274" s="680">
        <v>38249</v>
      </c>
      <c r="B274" s="558" t="s">
        <v>29</v>
      </c>
      <c r="C274" s="558">
        <v>9</v>
      </c>
      <c r="D274" s="559">
        <f t="shared" si="129"/>
        <v>1</v>
      </c>
      <c r="E274" s="561">
        <v>0</v>
      </c>
      <c r="F274" s="699">
        <f t="shared" si="135"/>
        <v>0</v>
      </c>
      <c r="G274" s="712">
        <f t="shared" si="136"/>
        <v>0</v>
      </c>
      <c r="H274" s="699">
        <f t="shared" si="130"/>
        <v>0</v>
      </c>
      <c r="I274" s="712">
        <f t="shared" si="131"/>
        <v>0</v>
      </c>
      <c r="J274" s="699">
        <f t="shared" si="137"/>
        <v>0</v>
      </c>
      <c r="K274" s="681">
        <f t="shared" si="138"/>
        <v>0</v>
      </c>
      <c r="L274" s="711">
        <f>IF($L$5="Yes",HLOOKUP(B274,'Outdoor Supply'!$D$32:$P$38,7,FALSE),0)</f>
        <v>0</v>
      </c>
      <c r="M274" s="701">
        <f t="shared" si="139"/>
        <v>0</v>
      </c>
      <c r="N274" s="564">
        <f t="shared" si="140"/>
        <v>0</v>
      </c>
      <c r="O274" s="564">
        <f t="shared" si="141"/>
        <v>0</v>
      </c>
      <c r="P274" s="564">
        <f t="shared" si="142"/>
        <v>0</v>
      </c>
      <c r="Q274" s="564">
        <f t="shared" si="143"/>
        <v>0</v>
      </c>
      <c r="R274" s="661">
        <f t="shared" si="132"/>
        <v>0</v>
      </c>
      <c r="S274" s="662">
        <f t="shared" si="133"/>
        <v>0</v>
      </c>
      <c r="T274" s="699">
        <f t="shared" si="134"/>
        <v>0</v>
      </c>
      <c r="U274" s="681">
        <f t="shared" si="144"/>
        <v>0</v>
      </c>
      <c r="V274" s="701">
        <f t="shared" si="145"/>
        <v>0</v>
      </c>
      <c r="W274" s="662">
        <f t="shared" si="146"/>
        <v>0</v>
      </c>
      <c r="X274" s="662">
        <f t="shared" si="147"/>
        <v>0</v>
      </c>
      <c r="Y274" s="662">
        <f t="shared" si="148"/>
        <v>0</v>
      </c>
      <c r="Z274" s="699">
        <f t="shared" si="149"/>
        <v>0</v>
      </c>
      <c r="AA274" s="681">
        <f t="shared" si="152"/>
        <v>0</v>
      </c>
      <c r="AB274" s="701">
        <f t="shared" si="153"/>
        <v>0</v>
      </c>
      <c r="AC274" s="662">
        <f t="shared" si="150"/>
        <v>0</v>
      </c>
      <c r="AD274" s="662">
        <f t="shared" si="154"/>
        <v>0</v>
      </c>
      <c r="AE274" s="701">
        <f t="shared" si="155"/>
        <v>0</v>
      </c>
      <c r="AF274" s="662">
        <f t="shared" si="151"/>
        <v>0</v>
      </c>
      <c r="AG274" s="662">
        <f t="shared" si="156"/>
        <v>0</v>
      </c>
      <c r="AH274" s="701">
        <f t="shared" si="157"/>
        <v>0</v>
      </c>
    </row>
    <row r="275" spans="1:34" x14ac:dyDescent="0.35">
      <c r="A275" s="680">
        <v>38250</v>
      </c>
      <c r="B275" s="558" t="s">
        <v>29</v>
      </c>
      <c r="C275" s="558">
        <v>9</v>
      </c>
      <c r="D275" s="559">
        <f t="shared" si="129"/>
        <v>2</v>
      </c>
      <c r="E275" s="561">
        <v>0</v>
      </c>
      <c r="F275" s="699">
        <f t="shared" si="135"/>
        <v>0</v>
      </c>
      <c r="G275" s="712">
        <f t="shared" si="136"/>
        <v>0</v>
      </c>
      <c r="H275" s="699">
        <f t="shared" si="130"/>
        <v>0</v>
      </c>
      <c r="I275" s="712">
        <f t="shared" si="131"/>
        <v>0</v>
      </c>
      <c r="J275" s="699">
        <f t="shared" si="137"/>
        <v>0</v>
      </c>
      <c r="K275" s="681">
        <f t="shared" si="138"/>
        <v>0</v>
      </c>
      <c r="L275" s="711">
        <f>IF($L$5="Yes",HLOOKUP(B275,'Outdoor Supply'!$D$32:$P$38,7,FALSE),0)</f>
        <v>0</v>
      </c>
      <c r="M275" s="701">
        <f t="shared" si="139"/>
        <v>0</v>
      </c>
      <c r="N275" s="564">
        <f t="shared" si="140"/>
        <v>0</v>
      </c>
      <c r="O275" s="564">
        <f t="shared" si="141"/>
        <v>0</v>
      </c>
      <c r="P275" s="564">
        <f t="shared" si="142"/>
        <v>0</v>
      </c>
      <c r="Q275" s="564">
        <f t="shared" si="143"/>
        <v>0</v>
      </c>
      <c r="R275" s="661">
        <f t="shared" si="132"/>
        <v>0</v>
      </c>
      <c r="S275" s="662">
        <f t="shared" si="133"/>
        <v>0</v>
      </c>
      <c r="T275" s="699">
        <f t="shared" si="134"/>
        <v>0</v>
      </c>
      <c r="U275" s="681">
        <f t="shared" si="144"/>
        <v>0</v>
      </c>
      <c r="V275" s="701">
        <f t="shared" si="145"/>
        <v>0</v>
      </c>
      <c r="W275" s="662">
        <f t="shared" si="146"/>
        <v>0</v>
      </c>
      <c r="X275" s="662">
        <f t="shared" si="147"/>
        <v>0</v>
      </c>
      <c r="Y275" s="662">
        <f t="shared" si="148"/>
        <v>0</v>
      </c>
      <c r="Z275" s="699">
        <f t="shared" si="149"/>
        <v>0</v>
      </c>
      <c r="AA275" s="681">
        <f t="shared" si="152"/>
        <v>0</v>
      </c>
      <c r="AB275" s="701">
        <f t="shared" si="153"/>
        <v>0</v>
      </c>
      <c r="AC275" s="662">
        <f t="shared" si="150"/>
        <v>0</v>
      </c>
      <c r="AD275" s="662">
        <f t="shared" si="154"/>
        <v>0</v>
      </c>
      <c r="AE275" s="701">
        <f t="shared" si="155"/>
        <v>0</v>
      </c>
      <c r="AF275" s="662">
        <f t="shared" si="151"/>
        <v>0</v>
      </c>
      <c r="AG275" s="662">
        <f t="shared" si="156"/>
        <v>0</v>
      </c>
      <c r="AH275" s="701">
        <f t="shared" si="157"/>
        <v>0</v>
      </c>
    </row>
    <row r="276" spans="1:34" x14ac:dyDescent="0.35">
      <c r="A276" s="680">
        <v>38251</v>
      </c>
      <c r="B276" s="558" t="s">
        <v>29</v>
      </c>
      <c r="C276" s="558">
        <v>9</v>
      </c>
      <c r="D276" s="559">
        <f t="shared" si="129"/>
        <v>3</v>
      </c>
      <c r="E276" s="561">
        <v>0</v>
      </c>
      <c r="F276" s="699">
        <f t="shared" si="135"/>
        <v>0</v>
      </c>
      <c r="G276" s="712">
        <f t="shared" si="136"/>
        <v>0</v>
      </c>
      <c r="H276" s="699">
        <f t="shared" si="130"/>
        <v>0</v>
      </c>
      <c r="I276" s="712">
        <f t="shared" si="131"/>
        <v>0</v>
      </c>
      <c r="J276" s="699">
        <f t="shared" si="137"/>
        <v>0</v>
      </c>
      <c r="K276" s="681">
        <f t="shared" si="138"/>
        <v>0</v>
      </c>
      <c r="L276" s="711">
        <f>IF($L$5="Yes",HLOOKUP(B276,'Outdoor Supply'!$D$32:$P$38,7,FALSE),0)</f>
        <v>0</v>
      </c>
      <c r="M276" s="701">
        <f t="shared" si="139"/>
        <v>0</v>
      </c>
      <c r="N276" s="564">
        <f t="shared" si="140"/>
        <v>0</v>
      </c>
      <c r="O276" s="564">
        <f t="shared" si="141"/>
        <v>0</v>
      </c>
      <c r="P276" s="564">
        <f t="shared" si="142"/>
        <v>0</v>
      </c>
      <c r="Q276" s="564">
        <f t="shared" si="143"/>
        <v>0</v>
      </c>
      <c r="R276" s="661">
        <f t="shared" si="132"/>
        <v>0</v>
      </c>
      <c r="S276" s="662">
        <f t="shared" si="133"/>
        <v>0</v>
      </c>
      <c r="T276" s="699">
        <f t="shared" si="134"/>
        <v>0</v>
      </c>
      <c r="U276" s="681">
        <f t="shared" si="144"/>
        <v>0</v>
      </c>
      <c r="V276" s="701">
        <f t="shared" si="145"/>
        <v>0</v>
      </c>
      <c r="W276" s="662">
        <f t="shared" si="146"/>
        <v>0</v>
      </c>
      <c r="X276" s="662">
        <f t="shared" si="147"/>
        <v>0</v>
      </c>
      <c r="Y276" s="662">
        <f t="shared" si="148"/>
        <v>0</v>
      </c>
      <c r="Z276" s="699">
        <f t="shared" si="149"/>
        <v>0</v>
      </c>
      <c r="AA276" s="681">
        <f t="shared" si="152"/>
        <v>0</v>
      </c>
      <c r="AB276" s="701">
        <f t="shared" si="153"/>
        <v>0</v>
      </c>
      <c r="AC276" s="662">
        <f t="shared" si="150"/>
        <v>0</v>
      </c>
      <c r="AD276" s="662">
        <f t="shared" si="154"/>
        <v>0</v>
      </c>
      <c r="AE276" s="701">
        <f t="shared" si="155"/>
        <v>0</v>
      </c>
      <c r="AF276" s="662">
        <f t="shared" si="151"/>
        <v>0</v>
      </c>
      <c r="AG276" s="662">
        <f t="shared" si="156"/>
        <v>0</v>
      </c>
      <c r="AH276" s="701">
        <f t="shared" si="157"/>
        <v>0</v>
      </c>
    </row>
    <row r="277" spans="1:34" x14ac:dyDescent="0.35">
      <c r="A277" s="680">
        <v>38252</v>
      </c>
      <c r="B277" s="558" t="s">
        <v>29</v>
      </c>
      <c r="C277" s="558">
        <v>9</v>
      </c>
      <c r="D277" s="559">
        <f t="shared" si="129"/>
        <v>4</v>
      </c>
      <c r="E277" s="561">
        <v>0</v>
      </c>
      <c r="F277" s="699">
        <f t="shared" si="135"/>
        <v>0</v>
      </c>
      <c r="G277" s="712">
        <f t="shared" si="136"/>
        <v>0</v>
      </c>
      <c r="H277" s="699">
        <f t="shared" si="130"/>
        <v>0</v>
      </c>
      <c r="I277" s="712">
        <f t="shared" si="131"/>
        <v>0</v>
      </c>
      <c r="J277" s="699">
        <f t="shared" si="137"/>
        <v>0</v>
      </c>
      <c r="K277" s="681">
        <f t="shared" si="138"/>
        <v>0</v>
      </c>
      <c r="L277" s="711">
        <f>IF($L$5="Yes",HLOOKUP(B277,'Outdoor Supply'!$D$32:$P$38,7,FALSE),0)</f>
        <v>0</v>
      </c>
      <c r="M277" s="701">
        <f t="shared" si="139"/>
        <v>0</v>
      </c>
      <c r="N277" s="564">
        <f t="shared" si="140"/>
        <v>0</v>
      </c>
      <c r="O277" s="564">
        <f t="shared" si="141"/>
        <v>0</v>
      </c>
      <c r="P277" s="564">
        <f t="shared" si="142"/>
        <v>0</v>
      </c>
      <c r="Q277" s="564">
        <f t="shared" si="143"/>
        <v>0</v>
      </c>
      <c r="R277" s="661">
        <f t="shared" si="132"/>
        <v>0</v>
      </c>
      <c r="S277" s="662">
        <f t="shared" si="133"/>
        <v>0</v>
      </c>
      <c r="T277" s="699">
        <f t="shared" si="134"/>
        <v>0</v>
      </c>
      <c r="U277" s="681">
        <f t="shared" si="144"/>
        <v>0</v>
      </c>
      <c r="V277" s="701">
        <f t="shared" si="145"/>
        <v>0</v>
      </c>
      <c r="W277" s="662">
        <f t="shared" si="146"/>
        <v>0</v>
      </c>
      <c r="X277" s="662">
        <f t="shared" si="147"/>
        <v>0</v>
      </c>
      <c r="Y277" s="662">
        <f t="shared" si="148"/>
        <v>0</v>
      </c>
      <c r="Z277" s="699">
        <f t="shared" si="149"/>
        <v>0</v>
      </c>
      <c r="AA277" s="681">
        <f t="shared" si="152"/>
        <v>0</v>
      </c>
      <c r="AB277" s="701">
        <f t="shared" si="153"/>
        <v>0</v>
      </c>
      <c r="AC277" s="662">
        <f t="shared" si="150"/>
        <v>0</v>
      </c>
      <c r="AD277" s="662">
        <f t="shared" si="154"/>
        <v>0</v>
      </c>
      <c r="AE277" s="701">
        <f t="shared" si="155"/>
        <v>0</v>
      </c>
      <c r="AF277" s="662">
        <f t="shared" si="151"/>
        <v>0</v>
      </c>
      <c r="AG277" s="662">
        <f t="shared" si="156"/>
        <v>0</v>
      </c>
      <c r="AH277" s="701">
        <f t="shared" si="157"/>
        <v>0</v>
      </c>
    </row>
    <row r="278" spans="1:34" x14ac:dyDescent="0.35">
      <c r="A278" s="680">
        <v>38253</v>
      </c>
      <c r="B278" s="558" t="s">
        <v>29</v>
      </c>
      <c r="C278" s="558">
        <v>9</v>
      </c>
      <c r="D278" s="559">
        <f t="shared" si="129"/>
        <v>5</v>
      </c>
      <c r="E278" s="561">
        <v>0</v>
      </c>
      <c r="F278" s="699">
        <f t="shared" si="135"/>
        <v>0</v>
      </c>
      <c r="G278" s="712">
        <f t="shared" si="136"/>
        <v>0</v>
      </c>
      <c r="H278" s="699">
        <f t="shared" si="130"/>
        <v>0</v>
      </c>
      <c r="I278" s="712">
        <f t="shared" si="131"/>
        <v>0</v>
      </c>
      <c r="J278" s="699">
        <f t="shared" si="137"/>
        <v>0</v>
      </c>
      <c r="K278" s="681">
        <f t="shared" si="138"/>
        <v>0</v>
      </c>
      <c r="L278" s="711">
        <f>IF($L$5="Yes",HLOOKUP(B278,'Outdoor Supply'!$D$32:$P$38,7,FALSE),0)</f>
        <v>0</v>
      </c>
      <c r="M278" s="701">
        <f t="shared" si="139"/>
        <v>0</v>
      </c>
      <c r="N278" s="564">
        <f t="shared" si="140"/>
        <v>0</v>
      </c>
      <c r="O278" s="564">
        <f t="shared" si="141"/>
        <v>0</v>
      </c>
      <c r="P278" s="564">
        <f t="shared" si="142"/>
        <v>0</v>
      </c>
      <c r="Q278" s="564">
        <f t="shared" si="143"/>
        <v>0</v>
      </c>
      <c r="R278" s="661">
        <f t="shared" si="132"/>
        <v>0</v>
      </c>
      <c r="S278" s="662">
        <f t="shared" si="133"/>
        <v>0</v>
      </c>
      <c r="T278" s="699">
        <f t="shared" si="134"/>
        <v>0</v>
      </c>
      <c r="U278" s="681">
        <f t="shared" si="144"/>
        <v>0</v>
      </c>
      <c r="V278" s="701">
        <f t="shared" si="145"/>
        <v>0</v>
      </c>
      <c r="W278" s="662">
        <f t="shared" si="146"/>
        <v>0</v>
      </c>
      <c r="X278" s="662">
        <f t="shared" si="147"/>
        <v>0</v>
      </c>
      <c r="Y278" s="662">
        <f t="shared" si="148"/>
        <v>0</v>
      </c>
      <c r="Z278" s="699">
        <f t="shared" si="149"/>
        <v>0</v>
      </c>
      <c r="AA278" s="681">
        <f t="shared" si="152"/>
        <v>0</v>
      </c>
      <c r="AB278" s="701">
        <f t="shared" si="153"/>
        <v>0</v>
      </c>
      <c r="AC278" s="662">
        <f t="shared" si="150"/>
        <v>0</v>
      </c>
      <c r="AD278" s="662">
        <f t="shared" si="154"/>
        <v>0</v>
      </c>
      <c r="AE278" s="701">
        <f t="shared" si="155"/>
        <v>0</v>
      </c>
      <c r="AF278" s="662">
        <f t="shared" si="151"/>
        <v>0</v>
      </c>
      <c r="AG278" s="662">
        <f t="shared" si="156"/>
        <v>0</v>
      </c>
      <c r="AH278" s="701">
        <f t="shared" si="157"/>
        <v>0</v>
      </c>
    </row>
    <row r="279" spans="1:34" x14ac:dyDescent="0.35">
      <c r="A279" s="680">
        <v>38254</v>
      </c>
      <c r="B279" s="558" t="s">
        <v>29</v>
      </c>
      <c r="C279" s="558">
        <v>9</v>
      </c>
      <c r="D279" s="559">
        <f t="shared" si="129"/>
        <v>6</v>
      </c>
      <c r="E279" s="561">
        <v>0</v>
      </c>
      <c r="F279" s="699">
        <f t="shared" si="135"/>
        <v>0</v>
      </c>
      <c r="G279" s="712">
        <f t="shared" si="136"/>
        <v>0</v>
      </c>
      <c r="H279" s="699">
        <f t="shared" si="130"/>
        <v>0</v>
      </c>
      <c r="I279" s="712">
        <f t="shared" si="131"/>
        <v>0</v>
      </c>
      <c r="J279" s="699">
        <f t="shared" si="137"/>
        <v>0</v>
      </c>
      <c r="K279" s="681">
        <f t="shared" si="138"/>
        <v>0</v>
      </c>
      <c r="L279" s="711">
        <f>IF($L$5="Yes",HLOOKUP(B279,'Outdoor Supply'!$D$32:$P$38,7,FALSE),0)</f>
        <v>0</v>
      </c>
      <c r="M279" s="701">
        <f t="shared" si="139"/>
        <v>0</v>
      </c>
      <c r="N279" s="564">
        <f t="shared" si="140"/>
        <v>0</v>
      </c>
      <c r="O279" s="564">
        <f t="shared" si="141"/>
        <v>0</v>
      </c>
      <c r="P279" s="564">
        <f t="shared" si="142"/>
        <v>0</v>
      </c>
      <c r="Q279" s="564">
        <f t="shared" si="143"/>
        <v>0</v>
      </c>
      <c r="R279" s="661">
        <f t="shared" si="132"/>
        <v>0</v>
      </c>
      <c r="S279" s="662">
        <f t="shared" si="133"/>
        <v>0</v>
      </c>
      <c r="T279" s="699">
        <f t="shared" si="134"/>
        <v>0</v>
      </c>
      <c r="U279" s="681">
        <f t="shared" si="144"/>
        <v>0</v>
      </c>
      <c r="V279" s="701">
        <f t="shared" si="145"/>
        <v>0</v>
      </c>
      <c r="W279" s="662">
        <f t="shared" si="146"/>
        <v>0</v>
      </c>
      <c r="X279" s="662">
        <f t="shared" si="147"/>
        <v>0</v>
      </c>
      <c r="Y279" s="662">
        <f t="shared" si="148"/>
        <v>0</v>
      </c>
      <c r="Z279" s="699">
        <f t="shared" si="149"/>
        <v>0</v>
      </c>
      <c r="AA279" s="681">
        <f t="shared" si="152"/>
        <v>0</v>
      </c>
      <c r="AB279" s="701">
        <f t="shared" si="153"/>
        <v>0</v>
      </c>
      <c r="AC279" s="662">
        <f t="shared" si="150"/>
        <v>0</v>
      </c>
      <c r="AD279" s="662">
        <f t="shared" si="154"/>
        <v>0</v>
      </c>
      <c r="AE279" s="701">
        <f t="shared" si="155"/>
        <v>0</v>
      </c>
      <c r="AF279" s="662">
        <f t="shared" si="151"/>
        <v>0</v>
      </c>
      <c r="AG279" s="662">
        <f t="shared" si="156"/>
        <v>0</v>
      </c>
      <c r="AH279" s="701">
        <f t="shared" si="157"/>
        <v>0</v>
      </c>
    </row>
    <row r="280" spans="1:34" x14ac:dyDescent="0.35">
      <c r="A280" s="680">
        <v>38255</v>
      </c>
      <c r="B280" s="558" t="s">
        <v>29</v>
      </c>
      <c r="C280" s="558">
        <v>9</v>
      </c>
      <c r="D280" s="559">
        <f t="shared" si="129"/>
        <v>7</v>
      </c>
      <c r="E280" s="561">
        <v>0</v>
      </c>
      <c r="F280" s="699">
        <f t="shared" si="135"/>
        <v>0</v>
      </c>
      <c r="G280" s="712">
        <f t="shared" si="136"/>
        <v>0</v>
      </c>
      <c r="H280" s="699">
        <f t="shared" si="130"/>
        <v>0</v>
      </c>
      <c r="I280" s="712">
        <f t="shared" si="131"/>
        <v>0</v>
      </c>
      <c r="J280" s="699">
        <f t="shared" si="137"/>
        <v>0</v>
      </c>
      <c r="K280" s="681">
        <f t="shared" si="138"/>
        <v>0</v>
      </c>
      <c r="L280" s="711">
        <f>IF($L$5="Yes",HLOOKUP(B280,'Outdoor Supply'!$D$32:$P$38,7,FALSE),0)</f>
        <v>0</v>
      </c>
      <c r="M280" s="701">
        <f t="shared" si="139"/>
        <v>0</v>
      </c>
      <c r="N280" s="564">
        <f t="shared" si="140"/>
        <v>0</v>
      </c>
      <c r="O280" s="564">
        <f t="shared" si="141"/>
        <v>0</v>
      </c>
      <c r="P280" s="564">
        <f t="shared" si="142"/>
        <v>0</v>
      </c>
      <c r="Q280" s="564">
        <f t="shared" si="143"/>
        <v>0</v>
      </c>
      <c r="R280" s="661">
        <f t="shared" si="132"/>
        <v>0</v>
      </c>
      <c r="S280" s="662">
        <f t="shared" si="133"/>
        <v>0</v>
      </c>
      <c r="T280" s="699">
        <f t="shared" si="134"/>
        <v>0</v>
      </c>
      <c r="U280" s="681">
        <f t="shared" si="144"/>
        <v>0</v>
      </c>
      <c r="V280" s="701">
        <f t="shared" si="145"/>
        <v>0</v>
      </c>
      <c r="W280" s="662">
        <f t="shared" si="146"/>
        <v>0</v>
      </c>
      <c r="X280" s="662">
        <f t="shared" si="147"/>
        <v>0</v>
      </c>
      <c r="Y280" s="662">
        <f t="shared" si="148"/>
        <v>0</v>
      </c>
      <c r="Z280" s="699">
        <f t="shared" si="149"/>
        <v>0</v>
      </c>
      <c r="AA280" s="681">
        <f t="shared" si="152"/>
        <v>0</v>
      </c>
      <c r="AB280" s="701">
        <f t="shared" si="153"/>
        <v>0</v>
      </c>
      <c r="AC280" s="662">
        <f t="shared" si="150"/>
        <v>0</v>
      </c>
      <c r="AD280" s="662">
        <f t="shared" si="154"/>
        <v>0</v>
      </c>
      <c r="AE280" s="701">
        <f t="shared" si="155"/>
        <v>0</v>
      </c>
      <c r="AF280" s="662">
        <f t="shared" si="151"/>
        <v>0</v>
      </c>
      <c r="AG280" s="662">
        <f t="shared" si="156"/>
        <v>0</v>
      </c>
      <c r="AH280" s="701">
        <f t="shared" si="157"/>
        <v>0</v>
      </c>
    </row>
    <row r="281" spans="1:34" x14ac:dyDescent="0.35">
      <c r="A281" s="680">
        <v>38256</v>
      </c>
      <c r="B281" s="558" t="s">
        <v>29</v>
      </c>
      <c r="C281" s="558">
        <v>9</v>
      </c>
      <c r="D281" s="559">
        <f t="shared" si="129"/>
        <v>1</v>
      </c>
      <c r="E281" s="561">
        <v>0</v>
      </c>
      <c r="F281" s="699">
        <f t="shared" si="135"/>
        <v>0</v>
      </c>
      <c r="G281" s="712">
        <f t="shared" si="136"/>
        <v>0</v>
      </c>
      <c r="H281" s="699">
        <f t="shared" si="130"/>
        <v>0</v>
      </c>
      <c r="I281" s="712">
        <f t="shared" si="131"/>
        <v>0</v>
      </c>
      <c r="J281" s="699">
        <f t="shared" si="137"/>
        <v>0</v>
      </c>
      <c r="K281" s="681">
        <f t="shared" si="138"/>
        <v>0</v>
      </c>
      <c r="L281" s="711">
        <f>IF($L$5="Yes",HLOOKUP(B281,'Outdoor Supply'!$D$32:$P$38,7,FALSE),0)</f>
        <v>0</v>
      </c>
      <c r="M281" s="701">
        <f t="shared" si="139"/>
        <v>0</v>
      </c>
      <c r="N281" s="564">
        <f t="shared" si="140"/>
        <v>0</v>
      </c>
      <c r="O281" s="564">
        <f t="shared" si="141"/>
        <v>0</v>
      </c>
      <c r="P281" s="564">
        <f t="shared" si="142"/>
        <v>0</v>
      </c>
      <c r="Q281" s="564">
        <f t="shared" si="143"/>
        <v>0</v>
      </c>
      <c r="R281" s="661">
        <f t="shared" si="132"/>
        <v>0</v>
      </c>
      <c r="S281" s="662">
        <f t="shared" si="133"/>
        <v>0</v>
      </c>
      <c r="T281" s="699">
        <f t="shared" si="134"/>
        <v>0</v>
      </c>
      <c r="U281" s="681">
        <f t="shared" si="144"/>
        <v>0</v>
      </c>
      <c r="V281" s="701">
        <f t="shared" si="145"/>
        <v>0</v>
      </c>
      <c r="W281" s="662">
        <f t="shared" si="146"/>
        <v>0</v>
      </c>
      <c r="X281" s="662">
        <f t="shared" si="147"/>
        <v>0</v>
      </c>
      <c r="Y281" s="662">
        <f t="shared" si="148"/>
        <v>0</v>
      </c>
      <c r="Z281" s="699">
        <f t="shared" si="149"/>
        <v>0</v>
      </c>
      <c r="AA281" s="681">
        <f t="shared" si="152"/>
        <v>0</v>
      </c>
      <c r="AB281" s="701">
        <f t="shared" si="153"/>
        <v>0</v>
      </c>
      <c r="AC281" s="662">
        <f t="shared" si="150"/>
        <v>0</v>
      </c>
      <c r="AD281" s="662">
        <f t="shared" si="154"/>
        <v>0</v>
      </c>
      <c r="AE281" s="701">
        <f t="shared" si="155"/>
        <v>0</v>
      </c>
      <c r="AF281" s="662">
        <f t="shared" si="151"/>
        <v>0</v>
      </c>
      <c r="AG281" s="662">
        <f t="shared" si="156"/>
        <v>0</v>
      </c>
      <c r="AH281" s="701">
        <f t="shared" si="157"/>
        <v>0</v>
      </c>
    </row>
    <row r="282" spans="1:34" x14ac:dyDescent="0.35">
      <c r="A282" s="680">
        <v>38257</v>
      </c>
      <c r="B282" s="558" t="s">
        <v>29</v>
      </c>
      <c r="C282" s="558">
        <v>9</v>
      </c>
      <c r="D282" s="559">
        <f t="shared" si="129"/>
        <v>2</v>
      </c>
      <c r="E282" s="561">
        <v>0</v>
      </c>
      <c r="F282" s="699">
        <f t="shared" si="135"/>
        <v>0</v>
      </c>
      <c r="G282" s="712">
        <f t="shared" si="136"/>
        <v>0</v>
      </c>
      <c r="H282" s="699">
        <f t="shared" si="130"/>
        <v>0</v>
      </c>
      <c r="I282" s="712">
        <f t="shared" si="131"/>
        <v>0</v>
      </c>
      <c r="J282" s="699">
        <f t="shared" si="137"/>
        <v>0</v>
      </c>
      <c r="K282" s="681">
        <f t="shared" si="138"/>
        <v>0</v>
      </c>
      <c r="L282" s="711">
        <f>IF($L$5="Yes",HLOOKUP(B282,'Outdoor Supply'!$D$32:$P$38,7,FALSE),0)</f>
        <v>0</v>
      </c>
      <c r="M282" s="701">
        <f t="shared" si="139"/>
        <v>0</v>
      </c>
      <c r="N282" s="564">
        <f t="shared" si="140"/>
        <v>0</v>
      </c>
      <c r="O282" s="564">
        <f t="shared" si="141"/>
        <v>0</v>
      </c>
      <c r="P282" s="564">
        <f t="shared" si="142"/>
        <v>0</v>
      </c>
      <c r="Q282" s="564">
        <f t="shared" si="143"/>
        <v>0</v>
      </c>
      <c r="R282" s="661">
        <f t="shared" si="132"/>
        <v>0</v>
      </c>
      <c r="S282" s="662">
        <f t="shared" si="133"/>
        <v>0</v>
      </c>
      <c r="T282" s="699">
        <f t="shared" si="134"/>
        <v>0</v>
      </c>
      <c r="U282" s="681">
        <f t="shared" si="144"/>
        <v>0</v>
      </c>
      <c r="V282" s="701">
        <f t="shared" si="145"/>
        <v>0</v>
      </c>
      <c r="W282" s="662">
        <f t="shared" si="146"/>
        <v>0</v>
      </c>
      <c r="X282" s="662">
        <f t="shared" si="147"/>
        <v>0</v>
      </c>
      <c r="Y282" s="662">
        <f t="shared" si="148"/>
        <v>0</v>
      </c>
      <c r="Z282" s="699">
        <f t="shared" si="149"/>
        <v>0</v>
      </c>
      <c r="AA282" s="681">
        <f t="shared" si="152"/>
        <v>0</v>
      </c>
      <c r="AB282" s="701">
        <f t="shared" si="153"/>
        <v>0</v>
      </c>
      <c r="AC282" s="662">
        <f t="shared" si="150"/>
        <v>0</v>
      </c>
      <c r="AD282" s="662">
        <f t="shared" si="154"/>
        <v>0</v>
      </c>
      <c r="AE282" s="701">
        <f t="shared" si="155"/>
        <v>0</v>
      </c>
      <c r="AF282" s="662">
        <f t="shared" si="151"/>
        <v>0</v>
      </c>
      <c r="AG282" s="662">
        <f t="shared" si="156"/>
        <v>0</v>
      </c>
      <c r="AH282" s="701">
        <f t="shared" si="157"/>
        <v>0</v>
      </c>
    </row>
    <row r="283" spans="1:34" x14ac:dyDescent="0.35">
      <c r="A283" s="680">
        <v>38258</v>
      </c>
      <c r="B283" s="558" t="s">
        <v>29</v>
      </c>
      <c r="C283" s="558">
        <v>9</v>
      </c>
      <c r="D283" s="559">
        <f t="shared" si="129"/>
        <v>3</v>
      </c>
      <c r="E283" s="561">
        <v>0</v>
      </c>
      <c r="F283" s="699">
        <f t="shared" si="135"/>
        <v>0</v>
      </c>
      <c r="G283" s="712">
        <f t="shared" si="136"/>
        <v>0</v>
      </c>
      <c r="H283" s="699">
        <f t="shared" si="130"/>
        <v>0</v>
      </c>
      <c r="I283" s="712">
        <f t="shared" si="131"/>
        <v>0</v>
      </c>
      <c r="J283" s="699">
        <f t="shared" si="137"/>
        <v>0</v>
      </c>
      <c r="K283" s="681">
        <f t="shared" si="138"/>
        <v>0</v>
      </c>
      <c r="L283" s="711">
        <f>IF($L$5="Yes",HLOOKUP(B283,'Outdoor Supply'!$D$32:$P$38,7,FALSE),0)</f>
        <v>0</v>
      </c>
      <c r="M283" s="701">
        <f t="shared" si="139"/>
        <v>0</v>
      </c>
      <c r="N283" s="564">
        <f t="shared" si="140"/>
        <v>0</v>
      </c>
      <c r="O283" s="564">
        <f t="shared" si="141"/>
        <v>0</v>
      </c>
      <c r="P283" s="564">
        <f t="shared" si="142"/>
        <v>0</v>
      </c>
      <c r="Q283" s="564">
        <f t="shared" si="143"/>
        <v>0</v>
      </c>
      <c r="R283" s="661">
        <f t="shared" si="132"/>
        <v>0</v>
      </c>
      <c r="S283" s="662">
        <f t="shared" si="133"/>
        <v>0</v>
      </c>
      <c r="T283" s="699">
        <f t="shared" si="134"/>
        <v>0</v>
      </c>
      <c r="U283" s="681">
        <f t="shared" si="144"/>
        <v>0</v>
      </c>
      <c r="V283" s="701">
        <f t="shared" si="145"/>
        <v>0</v>
      </c>
      <c r="W283" s="662">
        <f t="shared" si="146"/>
        <v>0</v>
      </c>
      <c r="X283" s="662">
        <f t="shared" si="147"/>
        <v>0</v>
      </c>
      <c r="Y283" s="662">
        <f t="shared" si="148"/>
        <v>0</v>
      </c>
      <c r="Z283" s="699">
        <f t="shared" si="149"/>
        <v>0</v>
      </c>
      <c r="AA283" s="681">
        <f t="shared" si="152"/>
        <v>0</v>
      </c>
      <c r="AB283" s="701">
        <f t="shared" si="153"/>
        <v>0</v>
      </c>
      <c r="AC283" s="662">
        <f t="shared" si="150"/>
        <v>0</v>
      </c>
      <c r="AD283" s="662">
        <f t="shared" si="154"/>
        <v>0</v>
      </c>
      <c r="AE283" s="701">
        <f t="shared" si="155"/>
        <v>0</v>
      </c>
      <c r="AF283" s="662">
        <f t="shared" si="151"/>
        <v>0</v>
      </c>
      <c r="AG283" s="662">
        <f t="shared" si="156"/>
        <v>0</v>
      </c>
      <c r="AH283" s="701">
        <f t="shared" si="157"/>
        <v>0</v>
      </c>
    </row>
    <row r="284" spans="1:34" x14ac:dyDescent="0.35">
      <c r="A284" s="680">
        <v>38259</v>
      </c>
      <c r="B284" s="558" t="s">
        <v>29</v>
      </c>
      <c r="C284" s="558">
        <v>9</v>
      </c>
      <c r="D284" s="559">
        <f t="shared" si="129"/>
        <v>4</v>
      </c>
      <c r="E284" s="561">
        <v>0</v>
      </c>
      <c r="F284" s="699">
        <f t="shared" si="135"/>
        <v>0</v>
      </c>
      <c r="G284" s="712">
        <f t="shared" si="136"/>
        <v>0</v>
      </c>
      <c r="H284" s="699">
        <f t="shared" si="130"/>
        <v>0</v>
      </c>
      <c r="I284" s="712">
        <f t="shared" si="131"/>
        <v>0</v>
      </c>
      <c r="J284" s="699">
        <f t="shared" si="137"/>
        <v>0</v>
      </c>
      <c r="K284" s="681">
        <f t="shared" si="138"/>
        <v>0</v>
      </c>
      <c r="L284" s="711">
        <f>IF($L$5="Yes",HLOOKUP(B284,'Outdoor Supply'!$D$32:$P$38,7,FALSE),0)</f>
        <v>0</v>
      </c>
      <c r="M284" s="701">
        <f t="shared" si="139"/>
        <v>0</v>
      </c>
      <c r="N284" s="564">
        <f t="shared" si="140"/>
        <v>0</v>
      </c>
      <c r="O284" s="564">
        <f t="shared" si="141"/>
        <v>0</v>
      </c>
      <c r="P284" s="564">
        <f t="shared" si="142"/>
        <v>0</v>
      </c>
      <c r="Q284" s="564">
        <f t="shared" si="143"/>
        <v>0</v>
      </c>
      <c r="R284" s="661">
        <f t="shared" si="132"/>
        <v>0</v>
      </c>
      <c r="S284" s="662">
        <f t="shared" si="133"/>
        <v>0</v>
      </c>
      <c r="T284" s="699">
        <f t="shared" si="134"/>
        <v>0</v>
      </c>
      <c r="U284" s="681">
        <f t="shared" si="144"/>
        <v>0</v>
      </c>
      <c r="V284" s="701">
        <f t="shared" si="145"/>
        <v>0</v>
      </c>
      <c r="W284" s="662">
        <f t="shared" si="146"/>
        <v>0</v>
      </c>
      <c r="X284" s="662">
        <f t="shared" si="147"/>
        <v>0</v>
      </c>
      <c r="Y284" s="662">
        <f t="shared" si="148"/>
        <v>0</v>
      </c>
      <c r="Z284" s="699">
        <f t="shared" si="149"/>
        <v>0</v>
      </c>
      <c r="AA284" s="681">
        <f t="shared" si="152"/>
        <v>0</v>
      </c>
      <c r="AB284" s="701">
        <f t="shared" si="153"/>
        <v>0</v>
      </c>
      <c r="AC284" s="662">
        <f t="shared" si="150"/>
        <v>0</v>
      </c>
      <c r="AD284" s="662">
        <f t="shared" si="154"/>
        <v>0</v>
      </c>
      <c r="AE284" s="701">
        <f t="shared" si="155"/>
        <v>0</v>
      </c>
      <c r="AF284" s="662">
        <f t="shared" si="151"/>
        <v>0</v>
      </c>
      <c r="AG284" s="662">
        <f t="shared" si="156"/>
        <v>0</v>
      </c>
      <c r="AH284" s="701">
        <f t="shared" si="157"/>
        <v>0</v>
      </c>
    </row>
    <row r="285" spans="1:34" x14ac:dyDescent="0.35">
      <c r="A285" s="680">
        <v>38260</v>
      </c>
      <c r="B285" s="558" t="s">
        <v>29</v>
      </c>
      <c r="C285" s="558">
        <v>9</v>
      </c>
      <c r="D285" s="559">
        <f t="shared" si="129"/>
        <v>5</v>
      </c>
      <c r="E285" s="561">
        <v>0</v>
      </c>
      <c r="F285" s="699">
        <f t="shared" si="135"/>
        <v>0</v>
      </c>
      <c r="G285" s="712">
        <f t="shared" si="136"/>
        <v>0</v>
      </c>
      <c r="H285" s="699">
        <f t="shared" si="130"/>
        <v>0</v>
      </c>
      <c r="I285" s="712">
        <f t="shared" si="131"/>
        <v>0</v>
      </c>
      <c r="J285" s="699">
        <f t="shared" si="137"/>
        <v>0</v>
      </c>
      <c r="K285" s="681">
        <f t="shared" si="138"/>
        <v>0</v>
      </c>
      <c r="L285" s="711">
        <f>IF($L$5="Yes",HLOOKUP(B285,'Outdoor Supply'!$D$32:$P$38,7,FALSE),0)</f>
        <v>0</v>
      </c>
      <c r="M285" s="701">
        <f t="shared" si="139"/>
        <v>0</v>
      </c>
      <c r="N285" s="564">
        <f t="shared" si="140"/>
        <v>0</v>
      </c>
      <c r="O285" s="564">
        <f t="shared" si="141"/>
        <v>0</v>
      </c>
      <c r="P285" s="564">
        <f t="shared" si="142"/>
        <v>0</v>
      </c>
      <c r="Q285" s="564">
        <f t="shared" si="143"/>
        <v>0</v>
      </c>
      <c r="R285" s="661">
        <f t="shared" si="132"/>
        <v>0</v>
      </c>
      <c r="S285" s="662">
        <f t="shared" si="133"/>
        <v>0</v>
      </c>
      <c r="T285" s="699">
        <f t="shared" si="134"/>
        <v>0</v>
      </c>
      <c r="U285" s="681">
        <f t="shared" si="144"/>
        <v>0</v>
      </c>
      <c r="V285" s="701">
        <f t="shared" si="145"/>
        <v>0</v>
      </c>
      <c r="W285" s="662">
        <f t="shared" si="146"/>
        <v>0</v>
      </c>
      <c r="X285" s="662">
        <f t="shared" si="147"/>
        <v>0</v>
      </c>
      <c r="Y285" s="662">
        <f t="shared" si="148"/>
        <v>0</v>
      </c>
      <c r="Z285" s="699">
        <f t="shared" si="149"/>
        <v>0</v>
      </c>
      <c r="AA285" s="681">
        <f t="shared" si="152"/>
        <v>0</v>
      </c>
      <c r="AB285" s="701">
        <f t="shared" si="153"/>
        <v>0</v>
      </c>
      <c r="AC285" s="662">
        <f t="shared" si="150"/>
        <v>0</v>
      </c>
      <c r="AD285" s="662">
        <f t="shared" si="154"/>
        <v>0</v>
      </c>
      <c r="AE285" s="701">
        <f t="shared" si="155"/>
        <v>0</v>
      </c>
      <c r="AF285" s="662">
        <f t="shared" si="151"/>
        <v>0</v>
      </c>
      <c r="AG285" s="662">
        <f t="shared" si="156"/>
        <v>0</v>
      </c>
      <c r="AH285" s="701">
        <f t="shared" si="157"/>
        <v>0</v>
      </c>
    </row>
    <row r="286" spans="1:34" x14ac:dyDescent="0.35">
      <c r="A286" s="680">
        <v>38261</v>
      </c>
      <c r="B286" s="558" t="s">
        <v>30</v>
      </c>
      <c r="C286" s="558">
        <v>10</v>
      </c>
      <c r="D286" s="559">
        <f t="shared" si="129"/>
        <v>6</v>
      </c>
      <c r="E286" s="561">
        <v>0</v>
      </c>
      <c r="F286" s="699">
        <f t="shared" si="135"/>
        <v>0</v>
      </c>
      <c r="G286" s="712">
        <f t="shared" si="136"/>
        <v>0</v>
      </c>
      <c r="H286" s="699">
        <f t="shared" si="130"/>
        <v>0</v>
      </c>
      <c r="I286" s="712">
        <f t="shared" si="131"/>
        <v>0</v>
      </c>
      <c r="J286" s="699">
        <f t="shared" si="137"/>
        <v>0</v>
      </c>
      <c r="K286" s="681">
        <f t="shared" si="138"/>
        <v>0</v>
      </c>
      <c r="L286" s="711">
        <f>IF($L$5="Yes",HLOOKUP(B286,'Outdoor Supply'!$D$32:$P$38,7,FALSE),0)</f>
        <v>0</v>
      </c>
      <c r="M286" s="701">
        <f t="shared" si="139"/>
        <v>0</v>
      </c>
      <c r="N286" s="564">
        <f t="shared" si="140"/>
        <v>0</v>
      </c>
      <c r="O286" s="564">
        <f t="shared" si="141"/>
        <v>0</v>
      </c>
      <c r="P286" s="564">
        <f t="shared" si="142"/>
        <v>0</v>
      </c>
      <c r="Q286" s="564">
        <f t="shared" si="143"/>
        <v>0</v>
      </c>
      <c r="R286" s="661">
        <f t="shared" si="132"/>
        <v>0</v>
      </c>
      <c r="S286" s="662">
        <f t="shared" si="133"/>
        <v>0</v>
      </c>
      <c r="T286" s="699">
        <f t="shared" si="134"/>
        <v>0</v>
      </c>
      <c r="U286" s="681">
        <f t="shared" si="144"/>
        <v>0</v>
      </c>
      <c r="V286" s="701">
        <f t="shared" si="145"/>
        <v>0</v>
      </c>
      <c r="W286" s="662">
        <f t="shared" si="146"/>
        <v>0</v>
      </c>
      <c r="X286" s="662">
        <f t="shared" si="147"/>
        <v>0</v>
      </c>
      <c r="Y286" s="662">
        <f t="shared" si="148"/>
        <v>0</v>
      </c>
      <c r="Z286" s="699">
        <f t="shared" si="149"/>
        <v>0</v>
      </c>
      <c r="AA286" s="681">
        <f t="shared" si="152"/>
        <v>0</v>
      </c>
      <c r="AB286" s="701">
        <f t="shared" si="153"/>
        <v>0</v>
      </c>
      <c r="AC286" s="662">
        <f t="shared" si="150"/>
        <v>0</v>
      </c>
      <c r="AD286" s="662">
        <f t="shared" si="154"/>
        <v>0</v>
      </c>
      <c r="AE286" s="701">
        <f t="shared" si="155"/>
        <v>0</v>
      </c>
      <c r="AF286" s="662">
        <f t="shared" si="151"/>
        <v>0</v>
      </c>
      <c r="AG286" s="662">
        <f t="shared" si="156"/>
        <v>0</v>
      </c>
      <c r="AH286" s="701">
        <f t="shared" si="157"/>
        <v>0</v>
      </c>
    </row>
    <row r="287" spans="1:34" x14ac:dyDescent="0.35">
      <c r="A287" s="680">
        <v>38262</v>
      </c>
      <c r="B287" s="558" t="s">
        <v>30</v>
      </c>
      <c r="C287" s="558">
        <v>10</v>
      </c>
      <c r="D287" s="559">
        <f t="shared" si="129"/>
        <v>7</v>
      </c>
      <c r="E287" s="561">
        <v>1.9799999999999969</v>
      </c>
      <c r="F287" s="699">
        <f t="shared" si="135"/>
        <v>0</v>
      </c>
      <c r="G287" s="712">
        <f t="shared" si="136"/>
        <v>0</v>
      </c>
      <c r="H287" s="699">
        <f t="shared" si="130"/>
        <v>0</v>
      </c>
      <c r="I287" s="712">
        <f t="shared" si="131"/>
        <v>0</v>
      </c>
      <c r="J287" s="699">
        <f t="shared" si="137"/>
        <v>0</v>
      </c>
      <c r="K287" s="681">
        <f t="shared" si="138"/>
        <v>0</v>
      </c>
      <c r="L287" s="711">
        <f>IF($L$5="Yes",HLOOKUP(B287,'Outdoor Supply'!$D$32:$P$38,7,FALSE),0)</f>
        <v>0</v>
      </c>
      <c r="M287" s="701">
        <f t="shared" si="139"/>
        <v>0</v>
      </c>
      <c r="N287" s="564">
        <f t="shared" si="140"/>
        <v>0</v>
      </c>
      <c r="O287" s="564">
        <f t="shared" si="141"/>
        <v>0</v>
      </c>
      <c r="P287" s="564">
        <f t="shared" si="142"/>
        <v>0</v>
      </c>
      <c r="Q287" s="564">
        <f t="shared" si="143"/>
        <v>0</v>
      </c>
      <c r="R287" s="661">
        <f t="shared" si="132"/>
        <v>0</v>
      </c>
      <c r="S287" s="662">
        <f t="shared" si="133"/>
        <v>0</v>
      </c>
      <c r="T287" s="699">
        <f t="shared" si="134"/>
        <v>0</v>
      </c>
      <c r="U287" s="681">
        <f t="shared" si="144"/>
        <v>0</v>
      </c>
      <c r="V287" s="701">
        <f t="shared" si="145"/>
        <v>0</v>
      </c>
      <c r="W287" s="662">
        <f t="shared" si="146"/>
        <v>0</v>
      </c>
      <c r="X287" s="662">
        <f t="shared" si="147"/>
        <v>0</v>
      </c>
      <c r="Y287" s="662">
        <f t="shared" si="148"/>
        <v>0</v>
      </c>
      <c r="Z287" s="699">
        <f t="shared" si="149"/>
        <v>0</v>
      </c>
      <c r="AA287" s="681">
        <f t="shared" si="152"/>
        <v>0</v>
      </c>
      <c r="AB287" s="701">
        <f t="shared" si="153"/>
        <v>0</v>
      </c>
      <c r="AC287" s="662">
        <f t="shared" si="150"/>
        <v>0</v>
      </c>
      <c r="AD287" s="662">
        <f t="shared" si="154"/>
        <v>0</v>
      </c>
      <c r="AE287" s="701">
        <f t="shared" si="155"/>
        <v>0</v>
      </c>
      <c r="AF287" s="662">
        <f t="shared" si="151"/>
        <v>0</v>
      </c>
      <c r="AG287" s="662">
        <f t="shared" si="156"/>
        <v>0</v>
      </c>
      <c r="AH287" s="701">
        <f t="shared" si="157"/>
        <v>0</v>
      </c>
    </row>
    <row r="288" spans="1:34" x14ac:dyDescent="0.35">
      <c r="A288" s="680">
        <v>38263</v>
      </c>
      <c r="B288" s="558" t="s">
        <v>30</v>
      </c>
      <c r="C288" s="558">
        <v>10</v>
      </c>
      <c r="D288" s="559">
        <f t="shared" si="129"/>
        <v>1</v>
      </c>
      <c r="E288" s="561">
        <v>0</v>
      </c>
      <c r="F288" s="699">
        <f t="shared" si="135"/>
        <v>0</v>
      </c>
      <c r="G288" s="712">
        <f t="shared" si="136"/>
        <v>0</v>
      </c>
      <c r="H288" s="699">
        <f t="shared" si="130"/>
        <v>0</v>
      </c>
      <c r="I288" s="712">
        <f t="shared" si="131"/>
        <v>0</v>
      </c>
      <c r="J288" s="699">
        <f t="shared" si="137"/>
        <v>0</v>
      </c>
      <c r="K288" s="681">
        <f t="shared" si="138"/>
        <v>0</v>
      </c>
      <c r="L288" s="711">
        <f>IF($L$5="Yes",HLOOKUP(B288,'Outdoor Supply'!$D$32:$P$38,7,FALSE),0)</f>
        <v>0</v>
      </c>
      <c r="M288" s="701">
        <f t="shared" si="139"/>
        <v>0</v>
      </c>
      <c r="N288" s="564">
        <f t="shared" si="140"/>
        <v>0</v>
      </c>
      <c r="O288" s="564">
        <f t="shared" si="141"/>
        <v>0</v>
      </c>
      <c r="P288" s="564">
        <f t="shared" si="142"/>
        <v>0</v>
      </c>
      <c r="Q288" s="564">
        <f t="shared" si="143"/>
        <v>0</v>
      </c>
      <c r="R288" s="661">
        <f t="shared" si="132"/>
        <v>0</v>
      </c>
      <c r="S288" s="662">
        <f t="shared" si="133"/>
        <v>0</v>
      </c>
      <c r="T288" s="699">
        <f t="shared" si="134"/>
        <v>0</v>
      </c>
      <c r="U288" s="681">
        <f t="shared" si="144"/>
        <v>0</v>
      </c>
      <c r="V288" s="701">
        <f t="shared" si="145"/>
        <v>0</v>
      </c>
      <c r="W288" s="662">
        <f t="shared" si="146"/>
        <v>0</v>
      </c>
      <c r="X288" s="662">
        <f t="shared" si="147"/>
        <v>0</v>
      </c>
      <c r="Y288" s="662">
        <f t="shared" si="148"/>
        <v>0</v>
      </c>
      <c r="Z288" s="699">
        <f t="shared" si="149"/>
        <v>0</v>
      </c>
      <c r="AA288" s="681">
        <f t="shared" si="152"/>
        <v>0</v>
      </c>
      <c r="AB288" s="701">
        <f t="shared" si="153"/>
        <v>0</v>
      </c>
      <c r="AC288" s="662">
        <f t="shared" si="150"/>
        <v>0</v>
      </c>
      <c r="AD288" s="662">
        <f t="shared" si="154"/>
        <v>0</v>
      </c>
      <c r="AE288" s="701">
        <f t="shared" si="155"/>
        <v>0</v>
      </c>
      <c r="AF288" s="662">
        <f t="shared" si="151"/>
        <v>0</v>
      </c>
      <c r="AG288" s="662">
        <f t="shared" si="156"/>
        <v>0</v>
      </c>
      <c r="AH288" s="701">
        <f t="shared" si="157"/>
        <v>0</v>
      </c>
    </row>
    <row r="289" spans="1:34" x14ac:dyDescent="0.35">
      <c r="A289" s="680">
        <v>38264</v>
      </c>
      <c r="B289" s="558" t="s">
        <v>30</v>
      </c>
      <c r="C289" s="558">
        <v>10</v>
      </c>
      <c r="D289" s="559">
        <f t="shared" si="129"/>
        <v>2</v>
      </c>
      <c r="E289" s="561">
        <v>0</v>
      </c>
      <c r="F289" s="699">
        <f t="shared" si="135"/>
        <v>0</v>
      </c>
      <c r="G289" s="712">
        <f t="shared" si="136"/>
        <v>0</v>
      </c>
      <c r="H289" s="699">
        <f t="shared" si="130"/>
        <v>0</v>
      </c>
      <c r="I289" s="712">
        <f t="shared" si="131"/>
        <v>0</v>
      </c>
      <c r="J289" s="699">
        <f t="shared" si="137"/>
        <v>0</v>
      </c>
      <c r="K289" s="681">
        <f t="shared" si="138"/>
        <v>0</v>
      </c>
      <c r="L289" s="711">
        <f>IF($L$5="Yes",HLOOKUP(B289,'Outdoor Supply'!$D$32:$P$38,7,FALSE),0)</f>
        <v>0</v>
      </c>
      <c r="M289" s="701">
        <f t="shared" si="139"/>
        <v>0</v>
      </c>
      <c r="N289" s="564">
        <f t="shared" si="140"/>
        <v>0</v>
      </c>
      <c r="O289" s="564">
        <f t="shared" si="141"/>
        <v>0</v>
      </c>
      <c r="P289" s="564">
        <f t="shared" si="142"/>
        <v>0</v>
      </c>
      <c r="Q289" s="564">
        <f t="shared" si="143"/>
        <v>0</v>
      </c>
      <c r="R289" s="661">
        <f t="shared" si="132"/>
        <v>0</v>
      </c>
      <c r="S289" s="662">
        <f t="shared" si="133"/>
        <v>0</v>
      </c>
      <c r="T289" s="699">
        <f t="shared" si="134"/>
        <v>0</v>
      </c>
      <c r="U289" s="681">
        <f t="shared" si="144"/>
        <v>0</v>
      </c>
      <c r="V289" s="701">
        <f t="shared" si="145"/>
        <v>0</v>
      </c>
      <c r="W289" s="662">
        <f t="shared" si="146"/>
        <v>0</v>
      </c>
      <c r="X289" s="662">
        <f t="shared" si="147"/>
        <v>0</v>
      </c>
      <c r="Y289" s="662">
        <f t="shared" si="148"/>
        <v>0</v>
      </c>
      <c r="Z289" s="699">
        <f t="shared" si="149"/>
        <v>0</v>
      </c>
      <c r="AA289" s="681">
        <f t="shared" si="152"/>
        <v>0</v>
      </c>
      <c r="AB289" s="701">
        <f t="shared" si="153"/>
        <v>0</v>
      </c>
      <c r="AC289" s="662">
        <f t="shared" si="150"/>
        <v>0</v>
      </c>
      <c r="AD289" s="662">
        <f t="shared" si="154"/>
        <v>0</v>
      </c>
      <c r="AE289" s="701">
        <f t="shared" si="155"/>
        <v>0</v>
      </c>
      <c r="AF289" s="662">
        <f t="shared" si="151"/>
        <v>0</v>
      </c>
      <c r="AG289" s="662">
        <f t="shared" si="156"/>
        <v>0</v>
      </c>
      <c r="AH289" s="701">
        <f t="shared" si="157"/>
        <v>0</v>
      </c>
    </row>
    <row r="290" spans="1:34" x14ac:dyDescent="0.35">
      <c r="A290" s="680">
        <v>38265</v>
      </c>
      <c r="B290" s="558" t="s">
        <v>30</v>
      </c>
      <c r="C290" s="558">
        <v>10</v>
      </c>
      <c r="D290" s="559">
        <f t="shared" si="129"/>
        <v>3</v>
      </c>
      <c r="E290" s="561">
        <v>0.17000000000000171</v>
      </c>
      <c r="F290" s="699">
        <f t="shared" si="135"/>
        <v>0</v>
      </c>
      <c r="G290" s="712">
        <f t="shared" si="136"/>
        <v>0</v>
      </c>
      <c r="H290" s="699">
        <f t="shared" si="130"/>
        <v>0</v>
      </c>
      <c r="I290" s="712">
        <f t="shared" si="131"/>
        <v>0</v>
      </c>
      <c r="J290" s="699">
        <f t="shared" si="137"/>
        <v>0</v>
      </c>
      <c r="K290" s="681">
        <f t="shared" si="138"/>
        <v>0</v>
      </c>
      <c r="L290" s="711">
        <f>IF($L$5="Yes",HLOOKUP(B290,'Outdoor Supply'!$D$32:$P$38,7,FALSE),0)</f>
        <v>0</v>
      </c>
      <c r="M290" s="701">
        <f t="shared" si="139"/>
        <v>0</v>
      </c>
      <c r="N290" s="564">
        <f t="shared" si="140"/>
        <v>0</v>
      </c>
      <c r="O290" s="564">
        <f t="shared" si="141"/>
        <v>0</v>
      </c>
      <c r="P290" s="564">
        <f t="shared" si="142"/>
        <v>0</v>
      </c>
      <c r="Q290" s="564">
        <f t="shared" si="143"/>
        <v>0</v>
      </c>
      <c r="R290" s="661">
        <f t="shared" si="132"/>
        <v>0</v>
      </c>
      <c r="S290" s="662">
        <f t="shared" si="133"/>
        <v>0</v>
      </c>
      <c r="T290" s="699">
        <f t="shared" si="134"/>
        <v>0</v>
      </c>
      <c r="U290" s="681">
        <f t="shared" si="144"/>
        <v>0</v>
      </c>
      <c r="V290" s="701">
        <f t="shared" si="145"/>
        <v>0</v>
      </c>
      <c r="W290" s="662">
        <f t="shared" si="146"/>
        <v>0</v>
      </c>
      <c r="X290" s="662">
        <f t="shared" si="147"/>
        <v>0</v>
      </c>
      <c r="Y290" s="662">
        <f t="shared" si="148"/>
        <v>0</v>
      </c>
      <c r="Z290" s="699">
        <f t="shared" si="149"/>
        <v>0</v>
      </c>
      <c r="AA290" s="681">
        <f t="shared" si="152"/>
        <v>0</v>
      </c>
      <c r="AB290" s="701">
        <f t="shared" si="153"/>
        <v>0</v>
      </c>
      <c r="AC290" s="662">
        <f t="shared" si="150"/>
        <v>0</v>
      </c>
      <c r="AD290" s="662">
        <f t="shared" si="154"/>
        <v>0</v>
      </c>
      <c r="AE290" s="701">
        <f t="shared" si="155"/>
        <v>0</v>
      </c>
      <c r="AF290" s="662">
        <f t="shared" si="151"/>
        <v>0</v>
      </c>
      <c r="AG290" s="662">
        <f t="shared" si="156"/>
        <v>0</v>
      </c>
      <c r="AH290" s="701">
        <f t="shared" si="157"/>
        <v>0</v>
      </c>
    </row>
    <row r="291" spans="1:34" x14ac:dyDescent="0.35">
      <c r="A291" s="680">
        <v>38266</v>
      </c>
      <c r="B291" s="558" t="s">
        <v>30</v>
      </c>
      <c r="C291" s="558">
        <v>10</v>
      </c>
      <c r="D291" s="559">
        <f t="shared" si="129"/>
        <v>4</v>
      </c>
      <c r="E291" s="561">
        <v>0</v>
      </c>
      <c r="F291" s="699">
        <f t="shared" si="135"/>
        <v>0</v>
      </c>
      <c r="G291" s="712">
        <f t="shared" si="136"/>
        <v>0</v>
      </c>
      <c r="H291" s="699">
        <f t="shared" si="130"/>
        <v>0</v>
      </c>
      <c r="I291" s="712">
        <f t="shared" si="131"/>
        <v>0</v>
      </c>
      <c r="J291" s="699">
        <f t="shared" si="137"/>
        <v>0</v>
      </c>
      <c r="K291" s="681">
        <f t="shared" si="138"/>
        <v>0</v>
      </c>
      <c r="L291" s="711">
        <f>IF($L$5="Yes",HLOOKUP(B291,'Outdoor Supply'!$D$32:$P$38,7,FALSE),0)</f>
        <v>0</v>
      </c>
      <c r="M291" s="701">
        <f t="shared" si="139"/>
        <v>0</v>
      </c>
      <c r="N291" s="564">
        <f t="shared" si="140"/>
        <v>0</v>
      </c>
      <c r="O291" s="564">
        <f t="shared" si="141"/>
        <v>0</v>
      </c>
      <c r="P291" s="564">
        <f t="shared" si="142"/>
        <v>0</v>
      </c>
      <c r="Q291" s="564">
        <f t="shared" si="143"/>
        <v>0</v>
      </c>
      <c r="R291" s="661">
        <f t="shared" si="132"/>
        <v>0</v>
      </c>
      <c r="S291" s="662">
        <f t="shared" si="133"/>
        <v>0</v>
      </c>
      <c r="T291" s="699">
        <f t="shared" si="134"/>
        <v>0</v>
      </c>
      <c r="U291" s="681">
        <f t="shared" si="144"/>
        <v>0</v>
      </c>
      <c r="V291" s="701">
        <f t="shared" si="145"/>
        <v>0</v>
      </c>
      <c r="W291" s="662">
        <f t="shared" si="146"/>
        <v>0</v>
      </c>
      <c r="X291" s="662">
        <f t="shared" si="147"/>
        <v>0</v>
      </c>
      <c r="Y291" s="662">
        <f t="shared" si="148"/>
        <v>0</v>
      </c>
      <c r="Z291" s="699">
        <f t="shared" si="149"/>
        <v>0</v>
      </c>
      <c r="AA291" s="681">
        <f t="shared" si="152"/>
        <v>0</v>
      </c>
      <c r="AB291" s="701">
        <f t="shared" si="153"/>
        <v>0</v>
      </c>
      <c r="AC291" s="662">
        <f t="shared" si="150"/>
        <v>0</v>
      </c>
      <c r="AD291" s="662">
        <f t="shared" si="154"/>
        <v>0</v>
      </c>
      <c r="AE291" s="701">
        <f t="shared" si="155"/>
        <v>0</v>
      </c>
      <c r="AF291" s="662">
        <f t="shared" si="151"/>
        <v>0</v>
      </c>
      <c r="AG291" s="662">
        <f t="shared" si="156"/>
        <v>0</v>
      </c>
      <c r="AH291" s="701">
        <f t="shared" si="157"/>
        <v>0</v>
      </c>
    </row>
    <row r="292" spans="1:34" x14ac:dyDescent="0.35">
      <c r="A292" s="680">
        <v>38267</v>
      </c>
      <c r="B292" s="558" t="s">
        <v>30</v>
      </c>
      <c r="C292" s="558">
        <v>10</v>
      </c>
      <c r="D292" s="559">
        <f t="shared" si="129"/>
        <v>5</v>
      </c>
      <c r="E292" s="561">
        <v>0.10999999999999943</v>
      </c>
      <c r="F292" s="699">
        <f t="shared" si="135"/>
        <v>0</v>
      </c>
      <c r="G292" s="712">
        <f t="shared" si="136"/>
        <v>0</v>
      </c>
      <c r="H292" s="699">
        <f t="shared" si="130"/>
        <v>0</v>
      </c>
      <c r="I292" s="712">
        <f t="shared" si="131"/>
        <v>0</v>
      </c>
      <c r="J292" s="699">
        <f t="shared" si="137"/>
        <v>0</v>
      </c>
      <c r="K292" s="681">
        <f t="shared" si="138"/>
        <v>0</v>
      </c>
      <c r="L292" s="711">
        <f>IF($L$5="Yes",HLOOKUP(B292,'Outdoor Supply'!$D$32:$P$38,7,FALSE),0)</f>
        <v>0</v>
      </c>
      <c r="M292" s="701">
        <f t="shared" si="139"/>
        <v>0</v>
      </c>
      <c r="N292" s="564">
        <f t="shared" si="140"/>
        <v>0</v>
      </c>
      <c r="O292" s="564">
        <f t="shared" si="141"/>
        <v>0</v>
      </c>
      <c r="P292" s="564">
        <f t="shared" si="142"/>
        <v>0</v>
      </c>
      <c r="Q292" s="564">
        <f t="shared" si="143"/>
        <v>0</v>
      </c>
      <c r="R292" s="661">
        <f t="shared" si="132"/>
        <v>0</v>
      </c>
      <c r="S292" s="662">
        <f t="shared" si="133"/>
        <v>0</v>
      </c>
      <c r="T292" s="699">
        <f t="shared" si="134"/>
        <v>0</v>
      </c>
      <c r="U292" s="681">
        <f t="shared" si="144"/>
        <v>0</v>
      </c>
      <c r="V292" s="701">
        <f t="shared" si="145"/>
        <v>0</v>
      </c>
      <c r="W292" s="662">
        <f t="shared" si="146"/>
        <v>0</v>
      </c>
      <c r="X292" s="662">
        <f t="shared" si="147"/>
        <v>0</v>
      </c>
      <c r="Y292" s="662">
        <f t="shared" si="148"/>
        <v>0</v>
      </c>
      <c r="Z292" s="699">
        <f t="shared" si="149"/>
        <v>0</v>
      </c>
      <c r="AA292" s="681">
        <f t="shared" si="152"/>
        <v>0</v>
      </c>
      <c r="AB292" s="701">
        <f t="shared" si="153"/>
        <v>0</v>
      </c>
      <c r="AC292" s="662">
        <f t="shared" si="150"/>
        <v>0</v>
      </c>
      <c r="AD292" s="662">
        <f t="shared" si="154"/>
        <v>0</v>
      </c>
      <c r="AE292" s="701">
        <f t="shared" si="155"/>
        <v>0</v>
      </c>
      <c r="AF292" s="662">
        <f t="shared" si="151"/>
        <v>0</v>
      </c>
      <c r="AG292" s="662">
        <f t="shared" si="156"/>
        <v>0</v>
      </c>
      <c r="AH292" s="701">
        <f t="shared" si="157"/>
        <v>0</v>
      </c>
    </row>
    <row r="293" spans="1:34" x14ac:dyDescent="0.35">
      <c r="A293" s="680">
        <v>38268</v>
      </c>
      <c r="B293" s="558" t="s">
        <v>30</v>
      </c>
      <c r="C293" s="558">
        <v>10</v>
      </c>
      <c r="D293" s="559">
        <f t="shared" si="129"/>
        <v>6</v>
      </c>
      <c r="E293" s="561">
        <v>0</v>
      </c>
      <c r="F293" s="699">
        <f t="shared" si="135"/>
        <v>0</v>
      </c>
      <c r="G293" s="712">
        <f t="shared" si="136"/>
        <v>0</v>
      </c>
      <c r="H293" s="699">
        <f t="shared" si="130"/>
        <v>0</v>
      </c>
      <c r="I293" s="712">
        <f t="shared" si="131"/>
        <v>0</v>
      </c>
      <c r="J293" s="699">
        <f t="shared" si="137"/>
        <v>0</v>
      </c>
      <c r="K293" s="681">
        <f t="shared" si="138"/>
        <v>0</v>
      </c>
      <c r="L293" s="711">
        <f>IF($L$5="Yes",HLOOKUP(B293,'Outdoor Supply'!$D$32:$P$38,7,FALSE),0)</f>
        <v>0</v>
      </c>
      <c r="M293" s="701">
        <f t="shared" si="139"/>
        <v>0</v>
      </c>
      <c r="N293" s="564">
        <f t="shared" si="140"/>
        <v>0</v>
      </c>
      <c r="O293" s="564">
        <f t="shared" si="141"/>
        <v>0</v>
      </c>
      <c r="P293" s="564">
        <f t="shared" si="142"/>
        <v>0</v>
      </c>
      <c r="Q293" s="564">
        <f t="shared" si="143"/>
        <v>0</v>
      </c>
      <c r="R293" s="661">
        <f t="shared" si="132"/>
        <v>0</v>
      </c>
      <c r="S293" s="662">
        <f t="shared" si="133"/>
        <v>0</v>
      </c>
      <c r="T293" s="699">
        <f t="shared" si="134"/>
        <v>0</v>
      </c>
      <c r="U293" s="681">
        <f t="shared" si="144"/>
        <v>0</v>
      </c>
      <c r="V293" s="701">
        <f t="shared" si="145"/>
        <v>0</v>
      </c>
      <c r="W293" s="662">
        <f t="shared" si="146"/>
        <v>0</v>
      </c>
      <c r="X293" s="662">
        <f t="shared" si="147"/>
        <v>0</v>
      </c>
      <c r="Y293" s="662">
        <f t="shared" si="148"/>
        <v>0</v>
      </c>
      <c r="Z293" s="699">
        <f t="shared" si="149"/>
        <v>0</v>
      </c>
      <c r="AA293" s="681">
        <f t="shared" si="152"/>
        <v>0</v>
      </c>
      <c r="AB293" s="701">
        <f t="shared" si="153"/>
        <v>0</v>
      </c>
      <c r="AC293" s="662">
        <f t="shared" si="150"/>
        <v>0</v>
      </c>
      <c r="AD293" s="662">
        <f t="shared" si="154"/>
        <v>0</v>
      </c>
      <c r="AE293" s="701">
        <f t="shared" si="155"/>
        <v>0</v>
      </c>
      <c r="AF293" s="662">
        <f t="shared" si="151"/>
        <v>0</v>
      </c>
      <c r="AG293" s="662">
        <f t="shared" si="156"/>
        <v>0</v>
      </c>
      <c r="AH293" s="701">
        <f t="shared" si="157"/>
        <v>0</v>
      </c>
    </row>
    <row r="294" spans="1:34" x14ac:dyDescent="0.35">
      <c r="A294" s="680">
        <v>38269</v>
      </c>
      <c r="B294" s="558" t="s">
        <v>30</v>
      </c>
      <c r="C294" s="558">
        <v>10</v>
      </c>
      <c r="D294" s="559">
        <f t="shared" si="129"/>
        <v>7</v>
      </c>
      <c r="E294" s="561">
        <v>0</v>
      </c>
      <c r="F294" s="699">
        <f t="shared" si="135"/>
        <v>0</v>
      </c>
      <c r="G294" s="712">
        <f t="shared" si="136"/>
        <v>0</v>
      </c>
      <c r="H294" s="699">
        <f t="shared" si="130"/>
        <v>0</v>
      </c>
      <c r="I294" s="712">
        <f t="shared" si="131"/>
        <v>0</v>
      </c>
      <c r="J294" s="699">
        <f t="shared" si="137"/>
        <v>0</v>
      </c>
      <c r="K294" s="681">
        <f t="shared" si="138"/>
        <v>0</v>
      </c>
      <c r="L294" s="711">
        <f>IF($L$5="Yes",HLOOKUP(B294,'Outdoor Supply'!$D$32:$P$38,7,FALSE),0)</f>
        <v>0</v>
      </c>
      <c r="M294" s="701">
        <f t="shared" si="139"/>
        <v>0</v>
      </c>
      <c r="N294" s="564">
        <f t="shared" si="140"/>
        <v>0</v>
      </c>
      <c r="O294" s="564">
        <f t="shared" si="141"/>
        <v>0</v>
      </c>
      <c r="P294" s="564">
        <f t="shared" si="142"/>
        <v>0</v>
      </c>
      <c r="Q294" s="564">
        <f t="shared" si="143"/>
        <v>0</v>
      </c>
      <c r="R294" s="661">
        <f t="shared" si="132"/>
        <v>0</v>
      </c>
      <c r="S294" s="662">
        <f t="shared" si="133"/>
        <v>0</v>
      </c>
      <c r="T294" s="699">
        <f t="shared" si="134"/>
        <v>0</v>
      </c>
      <c r="U294" s="681">
        <f t="shared" si="144"/>
        <v>0</v>
      </c>
      <c r="V294" s="701">
        <f t="shared" si="145"/>
        <v>0</v>
      </c>
      <c r="W294" s="662">
        <f t="shared" si="146"/>
        <v>0</v>
      </c>
      <c r="X294" s="662">
        <f t="shared" si="147"/>
        <v>0</v>
      </c>
      <c r="Y294" s="662">
        <f t="shared" si="148"/>
        <v>0</v>
      </c>
      <c r="Z294" s="699">
        <f t="shared" si="149"/>
        <v>0</v>
      </c>
      <c r="AA294" s="681">
        <f t="shared" si="152"/>
        <v>0</v>
      </c>
      <c r="AB294" s="701">
        <f t="shared" si="153"/>
        <v>0</v>
      </c>
      <c r="AC294" s="662">
        <f t="shared" si="150"/>
        <v>0</v>
      </c>
      <c r="AD294" s="662">
        <f t="shared" si="154"/>
        <v>0</v>
      </c>
      <c r="AE294" s="701">
        <f t="shared" si="155"/>
        <v>0</v>
      </c>
      <c r="AF294" s="662">
        <f t="shared" si="151"/>
        <v>0</v>
      </c>
      <c r="AG294" s="662">
        <f t="shared" si="156"/>
        <v>0</v>
      </c>
      <c r="AH294" s="701">
        <f t="shared" si="157"/>
        <v>0</v>
      </c>
    </row>
    <row r="295" spans="1:34" x14ac:dyDescent="0.35">
      <c r="A295" s="680">
        <v>38270</v>
      </c>
      <c r="B295" s="558" t="s">
        <v>30</v>
      </c>
      <c r="C295" s="558">
        <v>10</v>
      </c>
      <c r="D295" s="559">
        <f t="shared" si="129"/>
        <v>1</v>
      </c>
      <c r="E295" s="561">
        <v>0</v>
      </c>
      <c r="F295" s="699">
        <f t="shared" si="135"/>
        <v>0</v>
      </c>
      <c r="G295" s="712">
        <f t="shared" si="136"/>
        <v>0</v>
      </c>
      <c r="H295" s="699">
        <f t="shared" si="130"/>
        <v>0</v>
      </c>
      <c r="I295" s="712">
        <f t="shared" si="131"/>
        <v>0</v>
      </c>
      <c r="J295" s="699">
        <f t="shared" si="137"/>
        <v>0</v>
      </c>
      <c r="K295" s="681">
        <f t="shared" si="138"/>
        <v>0</v>
      </c>
      <c r="L295" s="711">
        <f>IF($L$5="Yes",HLOOKUP(B295,'Outdoor Supply'!$D$32:$P$38,7,FALSE),0)</f>
        <v>0</v>
      </c>
      <c r="M295" s="701">
        <f t="shared" si="139"/>
        <v>0</v>
      </c>
      <c r="N295" s="564">
        <f t="shared" si="140"/>
        <v>0</v>
      </c>
      <c r="O295" s="564">
        <f t="shared" si="141"/>
        <v>0</v>
      </c>
      <c r="P295" s="564">
        <f t="shared" si="142"/>
        <v>0</v>
      </c>
      <c r="Q295" s="564">
        <f t="shared" si="143"/>
        <v>0</v>
      </c>
      <c r="R295" s="661">
        <f t="shared" si="132"/>
        <v>0</v>
      </c>
      <c r="S295" s="662">
        <f t="shared" si="133"/>
        <v>0</v>
      </c>
      <c r="T295" s="699">
        <f t="shared" si="134"/>
        <v>0</v>
      </c>
      <c r="U295" s="681">
        <f t="shared" si="144"/>
        <v>0</v>
      </c>
      <c r="V295" s="701">
        <f t="shared" si="145"/>
        <v>0</v>
      </c>
      <c r="W295" s="662">
        <f t="shared" si="146"/>
        <v>0</v>
      </c>
      <c r="X295" s="662">
        <f t="shared" si="147"/>
        <v>0</v>
      </c>
      <c r="Y295" s="662">
        <f t="shared" si="148"/>
        <v>0</v>
      </c>
      <c r="Z295" s="699">
        <f t="shared" si="149"/>
        <v>0</v>
      </c>
      <c r="AA295" s="681">
        <f t="shared" si="152"/>
        <v>0</v>
      </c>
      <c r="AB295" s="701">
        <f t="shared" si="153"/>
        <v>0</v>
      </c>
      <c r="AC295" s="662">
        <f t="shared" si="150"/>
        <v>0</v>
      </c>
      <c r="AD295" s="662">
        <f t="shared" si="154"/>
        <v>0</v>
      </c>
      <c r="AE295" s="701">
        <f t="shared" si="155"/>
        <v>0</v>
      </c>
      <c r="AF295" s="662">
        <f t="shared" si="151"/>
        <v>0</v>
      </c>
      <c r="AG295" s="662">
        <f t="shared" si="156"/>
        <v>0</v>
      </c>
      <c r="AH295" s="701">
        <f t="shared" si="157"/>
        <v>0</v>
      </c>
    </row>
    <row r="296" spans="1:34" x14ac:dyDescent="0.35">
      <c r="A296" s="680">
        <v>38271</v>
      </c>
      <c r="B296" s="558" t="s">
        <v>30</v>
      </c>
      <c r="C296" s="558">
        <v>10</v>
      </c>
      <c r="D296" s="559">
        <f t="shared" si="129"/>
        <v>2</v>
      </c>
      <c r="E296" s="561">
        <v>0</v>
      </c>
      <c r="F296" s="699">
        <f t="shared" si="135"/>
        <v>0</v>
      </c>
      <c r="G296" s="712">
        <f t="shared" si="136"/>
        <v>0</v>
      </c>
      <c r="H296" s="699">
        <f t="shared" si="130"/>
        <v>0</v>
      </c>
      <c r="I296" s="712">
        <f t="shared" si="131"/>
        <v>0</v>
      </c>
      <c r="J296" s="699">
        <f t="shared" si="137"/>
        <v>0</v>
      </c>
      <c r="K296" s="681">
        <f t="shared" si="138"/>
        <v>0</v>
      </c>
      <c r="L296" s="711">
        <f>IF($L$5="Yes",HLOOKUP(B296,'Outdoor Supply'!$D$32:$P$38,7,FALSE),0)</f>
        <v>0</v>
      </c>
      <c r="M296" s="701">
        <f t="shared" si="139"/>
        <v>0</v>
      </c>
      <c r="N296" s="564">
        <f t="shared" si="140"/>
        <v>0</v>
      </c>
      <c r="O296" s="564">
        <f t="shared" si="141"/>
        <v>0</v>
      </c>
      <c r="P296" s="564">
        <f t="shared" si="142"/>
        <v>0</v>
      </c>
      <c r="Q296" s="564">
        <f t="shared" si="143"/>
        <v>0</v>
      </c>
      <c r="R296" s="661">
        <f t="shared" si="132"/>
        <v>0</v>
      </c>
      <c r="S296" s="662">
        <f t="shared" si="133"/>
        <v>0</v>
      </c>
      <c r="T296" s="699">
        <f t="shared" si="134"/>
        <v>0</v>
      </c>
      <c r="U296" s="681">
        <f t="shared" si="144"/>
        <v>0</v>
      </c>
      <c r="V296" s="701">
        <f t="shared" si="145"/>
        <v>0</v>
      </c>
      <c r="W296" s="662">
        <f t="shared" si="146"/>
        <v>0</v>
      </c>
      <c r="X296" s="662">
        <f t="shared" si="147"/>
        <v>0</v>
      </c>
      <c r="Y296" s="662">
        <f t="shared" si="148"/>
        <v>0</v>
      </c>
      <c r="Z296" s="699">
        <f t="shared" si="149"/>
        <v>0</v>
      </c>
      <c r="AA296" s="681">
        <f t="shared" si="152"/>
        <v>0</v>
      </c>
      <c r="AB296" s="701">
        <f t="shared" si="153"/>
        <v>0</v>
      </c>
      <c r="AC296" s="662">
        <f t="shared" si="150"/>
        <v>0</v>
      </c>
      <c r="AD296" s="662">
        <f t="shared" si="154"/>
        <v>0</v>
      </c>
      <c r="AE296" s="701">
        <f t="shared" si="155"/>
        <v>0</v>
      </c>
      <c r="AF296" s="662">
        <f t="shared" si="151"/>
        <v>0</v>
      </c>
      <c r="AG296" s="662">
        <f t="shared" si="156"/>
        <v>0</v>
      </c>
      <c r="AH296" s="701">
        <f t="shared" si="157"/>
        <v>0</v>
      </c>
    </row>
    <row r="297" spans="1:34" x14ac:dyDescent="0.35">
      <c r="A297" s="680">
        <v>38272</v>
      </c>
      <c r="B297" s="558" t="s">
        <v>30</v>
      </c>
      <c r="C297" s="558">
        <v>10</v>
      </c>
      <c r="D297" s="559">
        <f t="shared" si="129"/>
        <v>3</v>
      </c>
      <c r="E297" s="561">
        <v>0</v>
      </c>
      <c r="F297" s="699">
        <f t="shared" si="135"/>
        <v>0</v>
      </c>
      <c r="G297" s="712">
        <f t="shared" si="136"/>
        <v>0</v>
      </c>
      <c r="H297" s="699">
        <f t="shared" si="130"/>
        <v>0</v>
      </c>
      <c r="I297" s="712">
        <f t="shared" si="131"/>
        <v>0</v>
      </c>
      <c r="J297" s="699">
        <f t="shared" si="137"/>
        <v>0</v>
      </c>
      <c r="K297" s="681">
        <f t="shared" si="138"/>
        <v>0</v>
      </c>
      <c r="L297" s="711">
        <f>IF($L$5="Yes",HLOOKUP(B297,'Outdoor Supply'!$D$32:$P$38,7,FALSE),0)</f>
        <v>0</v>
      </c>
      <c r="M297" s="701">
        <f t="shared" si="139"/>
        <v>0</v>
      </c>
      <c r="N297" s="564">
        <f t="shared" si="140"/>
        <v>0</v>
      </c>
      <c r="O297" s="564">
        <f t="shared" si="141"/>
        <v>0</v>
      </c>
      <c r="P297" s="564">
        <f t="shared" si="142"/>
        <v>0</v>
      </c>
      <c r="Q297" s="564">
        <f t="shared" si="143"/>
        <v>0</v>
      </c>
      <c r="R297" s="661">
        <f t="shared" si="132"/>
        <v>0</v>
      </c>
      <c r="S297" s="662">
        <f t="shared" si="133"/>
        <v>0</v>
      </c>
      <c r="T297" s="699">
        <f t="shared" si="134"/>
        <v>0</v>
      </c>
      <c r="U297" s="681">
        <f t="shared" si="144"/>
        <v>0</v>
      </c>
      <c r="V297" s="701">
        <f t="shared" si="145"/>
        <v>0</v>
      </c>
      <c r="W297" s="662">
        <f t="shared" si="146"/>
        <v>0</v>
      </c>
      <c r="X297" s="662">
        <f t="shared" si="147"/>
        <v>0</v>
      </c>
      <c r="Y297" s="662">
        <f t="shared" si="148"/>
        <v>0</v>
      </c>
      <c r="Z297" s="699">
        <f t="shared" si="149"/>
        <v>0</v>
      </c>
      <c r="AA297" s="681">
        <f t="shared" si="152"/>
        <v>0</v>
      </c>
      <c r="AB297" s="701">
        <f t="shared" si="153"/>
        <v>0</v>
      </c>
      <c r="AC297" s="662">
        <f t="shared" si="150"/>
        <v>0</v>
      </c>
      <c r="AD297" s="662">
        <f t="shared" si="154"/>
        <v>0</v>
      </c>
      <c r="AE297" s="701">
        <f t="shared" si="155"/>
        <v>0</v>
      </c>
      <c r="AF297" s="662">
        <f t="shared" si="151"/>
        <v>0</v>
      </c>
      <c r="AG297" s="662">
        <f t="shared" si="156"/>
        <v>0</v>
      </c>
      <c r="AH297" s="701">
        <f t="shared" si="157"/>
        <v>0</v>
      </c>
    </row>
    <row r="298" spans="1:34" x14ac:dyDescent="0.35">
      <c r="A298" s="680">
        <v>38273</v>
      </c>
      <c r="B298" s="558" t="s">
        <v>30</v>
      </c>
      <c r="C298" s="558">
        <v>10</v>
      </c>
      <c r="D298" s="559">
        <f t="shared" si="129"/>
        <v>4</v>
      </c>
      <c r="E298" s="561">
        <v>0</v>
      </c>
      <c r="F298" s="699">
        <f t="shared" si="135"/>
        <v>0</v>
      </c>
      <c r="G298" s="712">
        <f t="shared" si="136"/>
        <v>0</v>
      </c>
      <c r="H298" s="699">
        <f t="shared" si="130"/>
        <v>0</v>
      </c>
      <c r="I298" s="712">
        <f t="shared" si="131"/>
        <v>0</v>
      </c>
      <c r="J298" s="699">
        <f t="shared" si="137"/>
        <v>0</v>
      </c>
      <c r="K298" s="681">
        <f t="shared" si="138"/>
        <v>0</v>
      </c>
      <c r="L298" s="711">
        <f>IF($L$5="Yes",HLOOKUP(B298,'Outdoor Supply'!$D$32:$P$38,7,FALSE),0)</f>
        <v>0</v>
      </c>
      <c r="M298" s="701">
        <f t="shared" si="139"/>
        <v>0</v>
      </c>
      <c r="N298" s="564">
        <f t="shared" si="140"/>
        <v>0</v>
      </c>
      <c r="O298" s="564">
        <f t="shared" si="141"/>
        <v>0</v>
      </c>
      <c r="P298" s="564">
        <f t="shared" si="142"/>
        <v>0</v>
      </c>
      <c r="Q298" s="564">
        <f t="shared" si="143"/>
        <v>0</v>
      </c>
      <c r="R298" s="661">
        <f t="shared" si="132"/>
        <v>0</v>
      </c>
      <c r="S298" s="662">
        <f t="shared" si="133"/>
        <v>0</v>
      </c>
      <c r="T298" s="699">
        <f t="shared" si="134"/>
        <v>0</v>
      </c>
      <c r="U298" s="681">
        <f t="shared" si="144"/>
        <v>0</v>
      </c>
      <c r="V298" s="701">
        <f t="shared" si="145"/>
        <v>0</v>
      </c>
      <c r="W298" s="662">
        <f t="shared" si="146"/>
        <v>0</v>
      </c>
      <c r="X298" s="662">
        <f t="shared" si="147"/>
        <v>0</v>
      </c>
      <c r="Y298" s="662">
        <f t="shared" si="148"/>
        <v>0</v>
      </c>
      <c r="Z298" s="699">
        <f t="shared" si="149"/>
        <v>0</v>
      </c>
      <c r="AA298" s="681">
        <f t="shared" si="152"/>
        <v>0</v>
      </c>
      <c r="AB298" s="701">
        <f t="shared" si="153"/>
        <v>0</v>
      </c>
      <c r="AC298" s="662">
        <f t="shared" si="150"/>
        <v>0</v>
      </c>
      <c r="AD298" s="662">
        <f t="shared" si="154"/>
        <v>0</v>
      </c>
      <c r="AE298" s="701">
        <f t="shared" si="155"/>
        <v>0</v>
      </c>
      <c r="AF298" s="662">
        <f t="shared" si="151"/>
        <v>0</v>
      </c>
      <c r="AG298" s="662">
        <f t="shared" si="156"/>
        <v>0</v>
      </c>
      <c r="AH298" s="701">
        <f t="shared" si="157"/>
        <v>0</v>
      </c>
    </row>
    <row r="299" spans="1:34" x14ac:dyDescent="0.35">
      <c r="A299" s="680">
        <v>38274</v>
      </c>
      <c r="B299" s="558" t="s">
        <v>30</v>
      </c>
      <c r="C299" s="558">
        <v>10</v>
      </c>
      <c r="D299" s="559">
        <f t="shared" si="129"/>
        <v>5</v>
      </c>
      <c r="E299" s="561">
        <v>0.25</v>
      </c>
      <c r="F299" s="699">
        <f t="shared" si="135"/>
        <v>0</v>
      </c>
      <c r="G299" s="712">
        <f t="shared" si="136"/>
        <v>0</v>
      </c>
      <c r="H299" s="699">
        <f t="shared" si="130"/>
        <v>0</v>
      </c>
      <c r="I299" s="712">
        <f t="shared" si="131"/>
        <v>0</v>
      </c>
      <c r="J299" s="699">
        <f t="shared" si="137"/>
        <v>0</v>
      </c>
      <c r="K299" s="681">
        <f t="shared" si="138"/>
        <v>0</v>
      </c>
      <c r="L299" s="711">
        <f>IF($L$5="Yes",HLOOKUP(B299,'Outdoor Supply'!$D$32:$P$38,7,FALSE),0)</f>
        <v>0</v>
      </c>
      <c r="M299" s="701">
        <f t="shared" si="139"/>
        <v>0</v>
      </c>
      <c r="N299" s="564">
        <f t="shared" si="140"/>
        <v>0</v>
      </c>
      <c r="O299" s="564">
        <f t="shared" si="141"/>
        <v>0</v>
      </c>
      <c r="P299" s="564">
        <f t="shared" si="142"/>
        <v>0</v>
      </c>
      <c r="Q299" s="564">
        <f t="shared" si="143"/>
        <v>0</v>
      </c>
      <c r="R299" s="661">
        <f t="shared" si="132"/>
        <v>0</v>
      </c>
      <c r="S299" s="662">
        <f t="shared" si="133"/>
        <v>0</v>
      </c>
      <c r="T299" s="699">
        <f t="shared" si="134"/>
        <v>0</v>
      </c>
      <c r="U299" s="681">
        <f t="shared" si="144"/>
        <v>0</v>
      </c>
      <c r="V299" s="701">
        <f t="shared" si="145"/>
        <v>0</v>
      </c>
      <c r="W299" s="662">
        <f t="shared" si="146"/>
        <v>0</v>
      </c>
      <c r="X299" s="662">
        <f t="shared" si="147"/>
        <v>0</v>
      </c>
      <c r="Y299" s="662">
        <f t="shared" si="148"/>
        <v>0</v>
      </c>
      <c r="Z299" s="699">
        <f t="shared" si="149"/>
        <v>0</v>
      </c>
      <c r="AA299" s="681">
        <f t="shared" si="152"/>
        <v>0</v>
      </c>
      <c r="AB299" s="701">
        <f t="shared" si="153"/>
        <v>0</v>
      </c>
      <c r="AC299" s="662">
        <f t="shared" si="150"/>
        <v>0</v>
      </c>
      <c r="AD299" s="662">
        <f t="shared" si="154"/>
        <v>0</v>
      </c>
      <c r="AE299" s="701">
        <f t="shared" si="155"/>
        <v>0</v>
      </c>
      <c r="AF299" s="662">
        <f t="shared" si="151"/>
        <v>0</v>
      </c>
      <c r="AG299" s="662">
        <f t="shared" si="156"/>
        <v>0</v>
      </c>
      <c r="AH299" s="701">
        <f t="shared" si="157"/>
        <v>0</v>
      </c>
    </row>
    <row r="300" spans="1:34" x14ac:dyDescent="0.35">
      <c r="A300" s="680">
        <v>38275</v>
      </c>
      <c r="B300" s="558" t="s">
        <v>30</v>
      </c>
      <c r="C300" s="558">
        <v>10</v>
      </c>
      <c r="D300" s="559">
        <f t="shared" si="129"/>
        <v>6</v>
      </c>
      <c r="E300" s="561">
        <v>0</v>
      </c>
      <c r="F300" s="699">
        <f t="shared" si="135"/>
        <v>0</v>
      </c>
      <c r="G300" s="712">
        <f t="shared" si="136"/>
        <v>0</v>
      </c>
      <c r="H300" s="699">
        <f t="shared" si="130"/>
        <v>0</v>
      </c>
      <c r="I300" s="712">
        <f t="shared" si="131"/>
        <v>0</v>
      </c>
      <c r="J300" s="699">
        <f t="shared" si="137"/>
        <v>0</v>
      </c>
      <c r="K300" s="681">
        <f t="shared" si="138"/>
        <v>0</v>
      </c>
      <c r="L300" s="711">
        <f>IF($L$5="Yes",HLOOKUP(B300,'Outdoor Supply'!$D$32:$P$38,7,FALSE),0)</f>
        <v>0</v>
      </c>
      <c r="M300" s="701">
        <f t="shared" si="139"/>
        <v>0</v>
      </c>
      <c r="N300" s="564">
        <f t="shared" si="140"/>
        <v>0</v>
      </c>
      <c r="O300" s="564">
        <f t="shared" si="141"/>
        <v>0</v>
      </c>
      <c r="P300" s="564">
        <f t="shared" si="142"/>
        <v>0</v>
      </c>
      <c r="Q300" s="564">
        <f t="shared" si="143"/>
        <v>0</v>
      </c>
      <c r="R300" s="661">
        <f t="shared" si="132"/>
        <v>0</v>
      </c>
      <c r="S300" s="662">
        <f t="shared" si="133"/>
        <v>0</v>
      </c>
      <c r="T300" s="699">
        <f t="shared" si="134"/>
        <v>0</v>
      </c>
      <c r="U300" s="681">
        <f t="shared" si="144"/>
        <v>0</v>
      </c>
      <c r="V300" s="701">
        <f t="shared" si="145"/>
        <v>0</v>
      </c>
      <c r="W300" s="662">
        <f t="shared" si="146"/>
        <v>0</v>
      </c>
      <c r="X300" s="662">
        <f t="shared" si="147"/>
        <v>0</v>
      </c>
      <c r="Y300" s="662">
        <f t="shared" si="148"/>
        <v>0</v>
      </c>
      <c r="Z300" s="699">
        <f t="shared" si="149"/>
        <v>0</v>
      </c>
      <c r="AA300" s="681">
        <f t="shared" si="152"/>
        <v>0</v>
      </c>
      <c r="AB300" s="701">
        <f t="shared" si="153"/>
        <v>0</v>
      </c>
      <c r="AC300" s="662">
        <f t="shared" si="150"/>
        <v>0</v>
      </c>
      <c r="AD300" s="662">
        <f t="shared" si="154"/>
        <v>0</v>
      </c>
      <c r="AE300" s="701">
        <f t="shared" si="155"/>
        <v>0</v>
      </c>
      <c r="AF300" s="662">
        <f t="shared" si="151"/>
        <v>0</v>
      </c>
      <c r="AG300" s="662">
        <f t="shared" si="156"/>
        <v>0</v>
      </c>
      <c r="AH300" s="701">
        <f t="shared" si="157"/>
        <v>0</v>
      </c>
    </row>
    <row r="301" spans="1:34" x14ac:dyDescent="0.35">
      <c r="A301" s="680">
        <v>38276</v>
      </c>
      <c r="B301" s="558" t="s">
        <v>30</v>
      </c>
      <c r="C301" s="558">
        <v>10</v>
      </c>
      <c r="D301" s="559">
        <f t="shared" si="129"/>
        <v>7</v>
      </c>
      <c r="E301" s="561">
        <v>0</v>
      </c>
      <c r="F301" s="699">
        <f t="shared" si="135"/>
        <v>0</v>
      </c>
      <c r="G301" s="712">
        <f t="shared" si="136"/>
        <v>0</v>
      </c>
      <c r="H301" s="699">
        <f t="shared" si="130"/>
        <v>0</v>
      </c>
      <c r="I301" s="712">
        <f t="shared" si="131"/>
        <v>0</v>
      </c>
      <c r="J301" s="699">
        <f t="shared" si="137"/>
        <v>0</v>
      </c>
      <c r="K301" s="681">
        <f t="shared" si="138"/>
        <v>0</v>
      </c>
      <c r="L301" s="711">
        <f>IF($L$5="Yes",HLOOKUP(B301,'Outdoor Supply'!$D$32:$P$38,7,FALSE),0)</f>
        <v>0</v>
      </c>
      <c r="M301" s="701">
        <f t="shared" si="139"/>
        <v>0</v>
      </c>
      <c r="N301" s="564">
        <f t="shared" si="140"/>
        <v>0</v>
      </c>
      <c r="O301" s="564">
        <f t="shared" si="141"/>
        <v>0</v>
      </c>
      <c r="P301" s="564">
        <f t="shared" si="142"/>
        <v>0</v>
      </c>
      <c r="Q301" s="564">
        <f t="shared" si="143"/>
        <v>0</v>
      </c>
      <c r="R301" s="661">
        <f t="shared" si="132"/>
        <v>0</v>
      </c>
      <c r="S301" s="662">
        <f t="shared" si="133"/>
        <v>0</v>
      </c>
      <c r="T301" s="699">
        <f t="shared" si="134"/>
        <v>0</v>
      </c>
      <c r="U301" s="681">
        <f t="shared" si="144"/>
        <v>0</v>
      </c>
      <c r="V301" s="701">
        <f t="shared" si="145"/>
        <v>0</v>
      </c>
      <c r="W301" s="662">
        <f t="shared" si="146"/>
        <v>0</v>
      </c>
      <c r="X301" s="662">
        <f t="shared" si="147"/>
        <v>0</v>
      </c>
      <c r="Y301" s="662">
        <f t="shared" si="148"/>
        <v>0</v>
      </c>
      <c r="Z301" s="699">
        <f t="shared" si="149"/>
        <v>0</v>
      </c>
      <c r="AA301" s="681">
        <f t="shared" si="152"/>
        <v>0</v>
      </c>
      <c r="AB301" s="701">
        <f t="shared" si="153"/>
        <v>0</v>
      </c>
      <c r="AC301" s="662">
        <f t="shared" si="150"/>
        <v>0</v>
      </c>
      <c r="AD301" s="662">
        <f t="shared" si="154"/>
        <v>0</v>
      </c>
      <c r="AE301" s="701">
        <f t="shared" si="155"/>
        <v>0</v>
      </c>
      <c r="AF301" s="662">
        <f t="shared" si="151"/>
        <v>0</v>
      </c>
      <c r="AG301" s="662">
        <f t="shared" si="156"/>
        <v>0</v>
      </c>
      <c r="AH301" s="701">
        <f t="shared" si="157"/>
        <v>0</v>
      </c>
    </row>
    <row r="302" spans="1:34" x14ac:dyDescent="0.35">
      <c r="A302" s="680">
        <v>38277</v>
      </c>
      <c r="B302" s="558" t="s">
        <v>30</v>
      </c>
      <c r="C302" s="558">
        <v>10</v>
      </c>
      <c r="D302" s="559">
        <f t="shared" si="129"/>
        <v>1</v>
      </c>
      <c r="E302" s="561">
        <v>0</v>
      </c>
      <c r="F302" s="699">
        <f t="shared" si="135"/>
        <v>0</v>
      </c>
      <c r="G302" s="712">
        <f t="shared" si="136"/>
        <v>0</v>
      </c>
      <c r="H302" s="699">
        <f t="shared" si="130"/>
        <v>0</v>
      </c>
      <c r="I302" s="712">
        <f t="shared" si="131"/>
        <v>0</v>
      </c>
      <c r="J302" s="699">
        <f t="shared" si="137"/>
        <v>0</v>
      </c>
      <c r="K302" s="681">
        <f t="shared" si="138"/>
        <v>0</v>
      </c>
      <c r="L302" s="711">
        <f>IF($L$5="Yes",HLOOKUP(B302,'Outdoor Supply'!$D$32:$P$38,7,FALSE),0)</f>
        <v>0</v>
      </c>
      <c r="M302" s="701">
        <f t="shared" si="139"/>
        <v>0</v>
      </c>
      <c r="N302" s="564">
        <f t="shared" si="140"/>
        <v>0</v>
      </c>
      <c r="O302" s="564">
        <f t="shared" si="141"/>
        <v>0</v>
      </c>
      <c r="P302" s="564">
        <f t="shared" si="142"/>
        <v>0</v>
      </c>
      <c r="Q302" s="564">
        <f t="shared" si="143"/>
        <v>0</v>
      </c>
      <c r="R302" s="661">
        <f t="shared" si="132"/>
        <v>0</v>
      </c>
      <c r="S302" s="662">
        <f t="shared" si="133"/>
        <v>0</v>
      </c>
      <c r="T302" s="699">
        <f t="shared" si="134"/>
        <v>0</v>
      </c>
      <c r="U302" s="681">
        <f t="shared" si="144"/>
        <v>0</v>
      </c>
      <c r="V302" s="701">
        <f t="shared" si="145"/>
        <v>0</v>
      </c>
      <c r="W302" s="662">
        <f t="shared" si="146"/>
        <v>0</v>
      </c>
      <c r="X302" s="662">
        <f t="shared" si="147"/>
        <v>0</v>
      </c>
      <c r="Y302" s="662">
        <f t="shared" si="148"/>
        <v>0</v>
      </c>
      <c r="Z302" s="699">
        <f t="shared" si="149"/>
        <v>0</v>
      </c>
      <c r="AA302" s="681">
        <f t="shared" si="152"/>
        <v>0</v>
      </c>
      <c r="AB302" s="701">
        <f t="shared" si="153"/>
        <v>0</v>
      </c>
      <c r="AC302" s="662">
        <f t="shared" si="150"/>
        <v>0</v>
      </c>
      <c r="AD302" s="662">
        <f t="shared" si="154"/>
        <v>0</v>
      </c>
      <c r="AE302" s="701">
        <f t="shared" si="155"/>
        <v>0</v>
      </c>
      <c r="AF302" s="662">
        <f t="shared" si="151"/>
        <v>0</v>
      </c>
      <c r="AG302" s="662">
        <f t="shared" si="156"/>
        <v>0</v>
      </c>
      <c r="AH302" s="701">
        <f t="shared" si="157"/>
        <v>0</v>
      </c>
    </row>
    <row r="303" spans="1:34" x14ac:dyDescent="0.35">
      <c r="A303" s="680">
        <v>38278</v>
      </c>
      <c r="B303" s="558" t="s">
        <v>30</v>
      </c>
      <c r="C303" s="558">
        <v>10</v>
      </c>
      <c r="D303" s="559">
        <f t="shared" si="129"/>
        <v>2</v>
      </c>
      <c r="E303" s="561">
        <v>0</v>
      </c>
      <c r="F303" s="699">
        <f t="shared" si="135"/>
        <v>0</v>
      </c>
      <c r="G303" s="712">
        <f t="shared" si="136"/>
        <v>0</v>
      </c>
      <c r="H303" s="699">
        <f t="shared" si="130"/>
        <v>0</v>
      </c>
      <c r="I303" s="712">
        <f t="shared" si="131"/>
        <v>0</v>
      </c>
      <c r="J303" s="699">
        <f t="shared" si="137"/>
        <v>0</v>
      </c>
      <c r="K303" s="681">
        <f t="shared" si="138"/>
        <v>0</v>
      </c>
      <c r="L303" s="711">
        <f>IF($L$5="Yes",HLOOKUP(B303,'Outdoor Supply'!$D$32:$P$38,7,FALSE),0)</f>
        <v>0</v>
      </c>
      <c r="M303" s="701">
        <f t="shared" si="139"/>
        <v>0</v>
      </c>
      <c r="N303" s="564">
        <f t="shared" si="140"/>
        <v>0</v>
      </c>
      <c r="O303" s="564">
        <f t="shared" si="141"/>
        <v>0</v>
      </c>
      <c r="P303" s="564">
        <f t="shared" si="142"/>
        <v>0</v>
      </c>
      <c r="Q303" s="564">
        <f t="shared" si="143"/>
        <v>0</v>
      </c>
      <c r="R303" s="661">
        <f t="shared" si="132"/>
        <v>0</v>
      </c>
      <c r="S303" s="662">
        <f t="shared" si="133"/>
        <v>0</v>
      </c>
      <c r="T303" s="699">
        <f t="shared" si="134"/>
        <v>0</v>
      </c>
      <c r="U303" s="681">
        <f t="shared" si="144"/>
        <v>0</v>
      </c>
      <c r="V303" s="701">
        <f t="shared" si="145"/>
        <v>0</v>
      </c>
      <c r="W303" s="662">
        <f t="shared" si="146"/>
        <v>0</v>
      </c>
      <c r="X303" s="662">
        <f t="shared" si="147"/>
        <v>0</v>
      </c>
      <c r="Y303" s="662">
        <f t="shared" si="148"/>
        <v>0</v>
      </c>
      <c r="Z303" s="699">
        <f t="shared" si="149"/>
        <v>0</v>
      </c>
      <c r="AA303" s="681">
        <f t="shared" si="152"/>
        <v>0</v>
      </c>
      <c r="AB303" s="701">
        <f t="shared" si="153"/>
        <v>0</v>
      </c>
      <c r="AC303" s="662">
        <f t="shared" si="150"/>
        <v>0</v>
      </c>
      <c r="AD303" s="662">
        <f t="shared" si="154"/>
        <v>0</v>
      </c>
      <c r="AE303" s="701">
        <f t="shared" si="155"/>
        <v>0</v>
      </c>
      <c r="AF303" s="662">
        <f t="shared" si="151"/>
        <v>0</v>
      </c>
      <c r="AG303" s="662">
        <f t="shared" si="156"/>
        <v>0</v>
      </c>
      <c r="AH303" s="701">
        <f t="shared" si="157"/>
        <v>0</v>
      </c>
    </row>
    <row r="304" spans="1:34" x14ac:dyDescent="0.35">
      <c r="A304" s="680">
        <v>38279</v>
      </c>
      <c r="B304" s="558" t="s">
        <v>30</v>
      </c>
      <c r="C304" s="558">
        <v>10</v>
      </c>
      <c r="D304" s="559">
        <f t="shared" si="129"/>
        <v>3</v>
      </c>
      <c r="E304" s="561">
        <v>0</v>
      </c>
      <c r="F304" s="699">
        <f t="shared" si="135"/>
        <v>0</v>
      </c>
      <c r="G304" s="712">
        <f t="shared" si="136"/>
        <v>0</v>
      </c>
      <c r="H304" s="699">
        <f t="shared" si="130"/>
        <v>0</v>
      </c>
      <c r="I304" s="712">
        <f t="shared" si="131"/>
        <v>0</v>
      </c>
      <c r="J304" s="699">
        <f t="shared" si="137"/>
        <v>0</v>
      </c>
      <c r="K304" s="681">
        <f t="shared" si="138"/>
        <v>0</v>
      </c>
      <c r="L304" s="711">
        <f>IF($L$5="Yes",HLOOKUP(B304,'Outdoor Supply'!$D$32:$P$38,7,FALSE),0)</f>
        <v>0</v>
      </c>
      <c r="M304" s="701">
        <f t="shared" si="139"/>
        <v>0</v>
      </c>
      <c r="N304" s="564">
        <f t="shared" si="140"/>
        <v>0</v>
      </c>
      <c r="O304" s="564">
        <f t="shared" si="141"/>
        <v>0</v>
      </c>
      <c r="P304" s="564">
        <f t="shared" si="142"/>
        <v>0</v>
      </c>
      <c r="Q304" s="564">
        <f t="shared" si="143"/>
        <v>0</v>
      </c>
      <c r="R304" s="661">
        <f t="shared" si="132"/>
        <v>0</v>
      </c>
      <c r="S304" s="662">
        <f t="shared" si="133"/>
        <v>0</v>
      </c>
      <c r="T304" s="699">
        <f t="shared" si="134"/>
        <v>0</v>
      </c>
      <c r="U304" s="681">
        <f t="shared" si="144"/>
        <v>0</v>
      </c>
      <c r="V304" s="701">
        <f t="shared" si="145"/>
        <v>0</v>
      </c>
      <c r="W304" s="662">
        <f t="shared" si="146"/>
        <v>0</v>
      </c>
      <c r="X304" s="662">
        <f t="shared" si="147"/>
        <v>0</v>
      </c>
      <c r="Y304" s="662">
        <f t="shared" si="148"/>
        <v>0</v>
      </c>
      <c r="Z304" s="699">
        <f t="shared" si="149"/>
        <v>0</v>
      </c>
      <c r="AA304" s="681">
        <f t="shared" si="152"/>
        <v>0</v>
      </c>
      <c r="AB304" s="701">
        <f t="shared" si="153"/>
        <v>0</v>
      </c>
      <c r="AC304" s="662">
        <f t="shared" si="150"/>
        <v>0</v>
      </c>
      <c r="AD304" s="662">
        <f t="shared" si="154"/>
        <v>0</v>
      </c>
      <c r="AE304" s="701">
        <f t="shared" si="155"/>
        <v>0</v>
      </c>
      <c r="AF304" s="662">
        <f t="shared" si="151"/>
        <v>0</v>
      </c>
      <c r="AG304" s="662">
        <f t="shared" si="156"/>
        <v>0</v>
      </c>
      <c r="AH304" s="701">
        <f t="shared" si="157"/>
        <v>0</v>
      </c>
    </row>
    <row r="305" spans="1:34" x14ac:dyDescent="0.35">
      <c r="A305" s="680">
        <v>38280</v>
      </c>
      <c r="B305" s="558" t="s">
        <v>30</v>
      </c>
      <c r="C305" s="558">
        <v>10</v>
      </c>
      <c r="D305" s="559">
        <f t="shared" si="129"/>
        <v>4</v>
      </c>
      <c r="E305" s="561">
        <v>0</v>
      </c>
      <c r="F305" s="699">
        <f t="shared" si="135"/>
        <v>0</v>
      </c>
      <c r="G305" s="712">
        <f t="shared" si="136"/>
        <v>0</v>
      </c>
      <c r="H305" s="699">
        <f t="shared" si="130"/>
        <v>0</v>
      </c>
      <c r="I305" s="712">
        <f t="shared" si="131"/>
        <v>0</v>
      </c>
      <c r="J305" s="699">
        <f t="shared" si="137"/>
        <v>0</v>
      </c>
      <c r="K305" s="681">
        <f t="shared" si="138"/>
        <v>0</v>
      </c>
      <c r="L305" s="711">
        <f>IF($L$5="Yes",HLOOKUP(B305,'Outdoor Supply'!$D$32:$P$38,7,FALSE),0)</f>
        <v>0</v>
      </c>
      <c r="M305" s="701">
        <f t="shared" si="139"/>
        <v>0</v>
      </c>
      <c r="N305" s="564">
        <f t="shared" si="140"/>
        <v>0</v>
      </c>
      <c r="O305" s="564">
        <f t="shared" si="141"/>
        <v>0</v>
      </c>
      <c r="P305" s="564">
        <f t="shared" si="142"/>
        <v>0</v>
      </c>
      <c r="Q305" s="564">
        <f t="shared" si="143"/>
        <v>0</v>
      </c>
      <c r="R305" s="661">
        <f t="shared" si="132"/>
        <v>0</v>
      </c>
      <c r="S305" s="662">
        <f t="shared" si="133"/>
        <v>0</v>
      </c>
      <c r="T305" s="699">
        <f t="shared" si="134"/>
        <v>0</v>
      </c>
      <c r="U305" s="681">
        <f t="shared" si="144"/>
        <v>0</v>
      </c>
      <c r="V305" s="701">
        <f t="shared" si="145"/>
        <v>0</v>
      </c>
      <c r="W305" s="662">
        <f t="shared" si="146"/>
        <v>0</v>
      </c>
      <c r="X305" s="662">
        <f t="shared" si="147"/>
        <v>0</v>
      </c>
      <c r="Y305" s="662">
        <f t="shared" si="148"/>
        <v>0</v>
      </c>
      <c r="Z305" s="699">
        <f t="shared" si="149"/>
        <v>0</v>
      </c>
      <c r="AA305" s="681">
        <f t="shared" si="152"/>
        <v>0</v>
      </c>
      <c r="AB305" s="701">
        <f t="shared" si="153"/>
        <v>0</v>
      </c>
      <c r="AC305" s="662">
        <f t="shared" si="150"/>
        <v>0</v>
      </c>
      <c r="AD305" s="662">
        <f t="shared" si="154"/>
        <v>0</v>
      </c>
      <c r="AE305" s="701">
        <f t="shared" si="155"/>
        <v>0</v>
      </c>
      <c r="AF305" s="662">
        <f t="shared" si="151"/>
        <v>0</v>
      </c>
      <c r="AG305" s="662">
        <f t="shared" si="156"/>
        <v>0</v>
      </c>
      <c r="AH305" s="701">
        <f t="shared" si="157"/>
        <v>0</v>
      </c>
    </row>
    <row r="306" spans="1:34" x14ac:dyDescent="0.35">
      <c r="A306" s="680">
        <v>38281</v>
      </c>
      <c r="B306" s="558" t="s">
        <v>30</v>
      </c>
      <c r="C306" s="558">
        <v>10</v>
      </c>
      <c r="D306" s="559">
        <f t="shared" si="129"/>
        <v>5</v>
      </c>
      <c r="E306" s="561">
        <v>0</v>
      </c>
      <c r="F306" s="699">
        <f t="shared" si="135"/>
        <v>0</v>
      </c>
      <c r="G306" s="712">
        <f t="shared" si="136"/>
        <v>0</v>
      </c>
      <c r="H306" s="699">
        <f t="shared" si="130"/>
        <v>0</v>
      </c>
      <c r="I306" s="712">
        <f t="shared" si="131"/>
        <v>0</v>
      </c>
      <c r="J306" s="699">
        <f t="shared" si="137"/>
        <v>0</v>
      </c>
      <c r="K306" s="681">
        <f t="shared" si="138"/>
        <v>0</v>
      </c>
      <c r="L306" s="711">
        <f>IF($L$5="Yes",HLOOKUP(B306,'Outdoor Supply'!$D$32:$P$38,7,FALSE),0)</f>
        <v>0</v>
      </c>
      <c r="M306" s="701">
        <f t="shared" si="139"/>
        <v>0</v>
      </c>
      <c r="N306" s="564">
        <f t="shared" si="140"/>
        <v>0</v>
      </c>
      <c r="O306" s="564">
        <f t="shared" si="141"/>
        <v>0</v>
      </c>
      <c r="P306" s="564">
        <f t="shared" si="142"/>
        <v>0</v>
      </c>
      <c r="Q306" s="564">
        <f t="shared" si="143"/>
        <v>0</v>
      </c>
      <c r="R306" s="661">
        <f t="shared" si="132"/>
        <v>0</v>
      </c>
      <c r="S306" s="662">
        <f t="shared" si="133"/>
        <v>0</v>
      </c>
      <c r="T306" s="699">
        <f t="shared" si="134"/>
        <v>0</v>
      </c>
      <c r="U306" s="681">
        <f t="shared" si="144"/>
        <v>0</v>
      </c>
      <c r="V306" s="701">
        <f t="shared" si="145"/>
        <v>0</v>
      </c>
      <c r="W306" s="662">
        <f t="shared" si="146"/>
        <v>0</v>
      </c>
      <c r="X306" s="662">
        <f t="shared" si="147"/>
        <v>0</v>
      </c>
      <c r="Y306" s="662">
        <f t="shared" si="148"/>
        <v>0</v>
      </c>
      <c r="Z306" s="699">
        <f t="shared" si="149"/>
        <v>0</v>
      </c>
      <c r="AA306" s="681">
        <f t="shared" si="152"/>
        <v>0</v>
      </c>
      <c r="AB306" s="701">
        <f t="shared" si="153"/>
        <v>0</v>
      </c>
      <c r="AC306" s="662">
        <f t="shared" si="150"/>
        <v>0</v>
      </c>
      <c r="AD306" s="662">
        <f t="shared" si="154"/>
        <v>0</v>
      </c>
      <c r="AE306" s="701">
        <f t="shared" si="155"/>
        <v>0</v>
      </c>
      <c r="AF306" s="662">
        <f t="shared" si="151"/>
        <v>0</v>
      </c>
      <c r="AG306" s="662">
        <f t="shared" si="156"/>
        <v>0</v>
      </c>
      <c r="AH306" s="701">
        <f t="shared" si="157"/>
        <v>0</v>
      </c>
    </row>
    <row r="307" spans="1:34" x14ac:dyDescent="0.35">
      <c r="A307" s="680">
        <v>38282</v>
      </c>
      <c r="B307" s="558" t="s">
        <v>30</v>
      </c>
      <c r="C307" s="558">
        <v>10</v>
      </c>
      <c r="D307" s="559">
        <f t="shared" si="129"/>
        <v>6</v>
      </c>
      <c r="E307" s="561">
        <v>0</v>
      </c>
      <c r="F307" s="699">
        <f t="shared" si="135"/>
        <v>0</v>
      </c>
      <c r="G307" s="712">
        <f t="shared" si="136"/>
        <v>0</v>
      </c>
      <c r="H307" s="699">
        <f t="shared" si="130"/>
        <v>0</v>
      </c>
      <c r="I307" s="712">
        <f t="shared" si="131"/>
        <v>0</v>
      </c>
      <c r="J307" s="699">
        <f t="shared" si="137"/>
        <v>0</v>
      </c>
      <c r="K307" s="681">
        <f t="shared" si="138"/>
        <v>0</v>
      </c>
      <c r="L307" s="711">
        <f>IF($L$5="Yes",HLOOKUP(B307,'Outdoor Supply'!$D$32:$P$38,7,FALSE),0)</f>
        <v>0</v>
      </c>
      <c r="M307" s="701">
        <f t="shared" si="139"/>
        <v>0</v>
      </c>
      <c r="N307" s="564">
        <f t="shared" si="140"/>
        <v>0</v>
      </c>
      <c r="O307" s="564">
        <f t="shared" si="141"/>
        <v>0</v>
      </c>
      <c r="P307" s="564">
        <f t="shared" si="142"/>
        <v>0</v>
      </c>
      <c r="Q307" s="564">
        <f t="shared" si="143"/>
        <v>0</v>
      </c>
      <c r="R307" s="661">
        <f t="shared" si="132"/>
        <v>0</v>
      </c>
      <c r="S307" s="662">
        <f t="shared" si="133"/>
        <v>0</v>
      </c>
      <c r="T307" s="699">
        <f t="shared" si="134"/>
        <v>0</v>
      </c>
      <c r="U307" s="681">
        <f t="shared" si="144"/>
        <v>0</v>
      </c>
      <c r="V307" s="701">
        <f t="shared" si="145"/>
        <v>0</v>
      </c>
      <c r="W307" s="662">
        <f t="shared" si="146"/>
        <v>0</v>
      </c>
      <c r="X307" s="662">
        <f t="shared" si="147"/>
        <v>0</v>
      </c>
      <c r="Y307" s="662">
        <f t="shared" si="148"/>
        <v>0</v>
      </c>
      <c r="Z307" s="699">
        <f t="shared" si="149"/>
        <v>0</v>
      </c>
      <c r="AA307" s="681">
        <f t="shared" si="152"/>
        <v>0</v>
      </c>
      <c r="AB307" s="701">
        <f t="shared" si="153"/>
        <v>0</v>
      </c>
      <c r="AC307" s="662">
        <f t="shared" si="150"/>
        <v>0</v>
      </c>
      <c r="AD307" s="662">
        <f t="shared" si="154"/>
        <v>0</v>
      </c>
      <c r="AE307" s="701">
        <f t="shared" si="155"/>
        <v>0</v>
      </c>
      <c r="AF307" s="662">
        <f t="shared" si="151"/>
        <v>0</v>
      </c>
      <c r="AG307" s="662">
        <f t="shared" si="156"/>
        <v>0</v>
      </c>
      <c r="AH307" s="701">
        <f t="shared" si="157"/>
        <v>0</v>
      </c>
    </row>
    <row r="308" spans="1:34" x14ac:dyDescent="0.35">
      <c r="A308" s="680">
        <v>38283</v>
      </c>
      <c r="B308" s="558" t="s">
        <v>30</v>
      </c>
      <c r="C308" s="558">
        <v>10</v>
      </c>
      <c r="D308" s="559">
        <f t="shared" si="129"/>
        <v>7</v>
      </c>
      <c r="E308" s="561">
        <v>1.9699999999999989</v>
      </c>
      <c r="F308" s="699">
        <f t="shared" si="135"/>
        <v>0</v>
      </c>
      <c r="G308" s="712">
        <f t="shared" si="136"/>
        <v>0</v>
      </c>
      <c r="H308" s="699">
        <f t="shared" si="130"/>
        <v>0</v>
      </c>
      <c r="I308" s="712">
        <f t="shared" si="131"/>
        <v>0</v>
      </c>
      <c r="J308" s="699">
        <f t="shared" si="137"/>
        <v>0</v>
      </c>
      <c r="K308" s="681">
        <f t="shared" si="138"/>
        <v>0</v>
      </c>
      <c r="L308" s="711">
        <f>IF($L$5="Yes",HLOOKUP(B308,'Outdoor Supply'!$D$32:$P$38,7,FALSE),0)</f>
        <v>0</v>
      </c>
      <c r="M308" s="701">
        <f t="shared" si="139"/>
        <v>0</v>
      </c>
      <c r="N308" s="564">
        <f t="shared" si="140"/>
        <v>0</v>
      </c>
      <c r="O308" s="564">
        <f t="shared" si="141"/>
        <v>0</v>
      </c>
      <c r="P308" s="564">
        <f t="shared" si="142"/>
        <v>0</v>
      </c>
      <c r="Q308" s="564">
        <f t="shared" si="143"/>
        <v>0</v>
      </c>
      <c r="R308" s="661">
        <f t="shared" si="132"/>
        <v>0</v>
      </c>
      <c r="S308" s="662">
        <f t="shared" si="133"/>
        <v>0</v>
      </c>
      <c r="T308" s="699">
        <f t="shared" si="134"/>
        <v>0</v>
      </c>
      <c r="U308" s="681">
        <f t="shared" si="144"/>
        <v>0</v>
      </c>
      <c r="V308" s="701">
        <f t="shared" si="145"/>
        <v>0</v>
      </c>
      <c r="W308" s="662">
        <f t="shared" si="146"/>
        <v>0</v>
      </c>
      <c r="X308" s="662">
        <f t="shared" si="147"/>
        <v>0</v>
      </c>
      <c r="Y308" s="662">
        <f t="shared" si="148"/>
        <v>0</v>
      </c>
      <c r="Z308" s="699">
        <f t="shared" si="149"/>
        <v>0</v>
      </c>
      <c r="AA308" s="681">
        <f t="shared" si="152"/>
        <v>0</v>
      </c>
      <c r="AB308" s="701">
        <f t="shared" si="153"/>
        <v>0</v>
      </c>
      <c r="AC308" s="662">
        <f t="shared" si="150"/>
        <v>0</v>
      </c>
      <c r="AD308" s="662">
        <f t="shared" si="154"/>
        <v>0</v>
      </c>
      <c r="AE308" s="701">
        <f t="shared" si="155"/>
        <v>0</v>
      </c>
      <c r="AF308" s="662">
        <f t="shared" si="151"/>
        <v>0</v>
      </c>
      <c r="AG308" s="662">
        <f t="shared" si="156"/>
        <v>0</v>
      </c>
      <c r="AH308" s="701">
        <f t="shared" si="157"/>
        <v>0</v>
      </c>
    </row>
    <row r="309" spans="1:34" x14ac:dyDescent="0.35">
      <c r="A309" s="680">
        <v>38284</v>
      </c>
      <c r="B309" s="558" t="s">
        <v>30</v>
      </c>
      <c r="C309" s="558">
        <v>10</v>
      </c>
      <c r="D309" s="559">
        <f t="shared" si="129"/>
        <v>1</v>
      </c>
      <c r="E309" s="561">
        <v>0</v>
      </c>
      <c r="F309" s="699">
        <f t="shared" si="135"/>
        <v>0</v>
      </c>
      <c r="G309" s="712">
        <f t="shared" si="136"/>
        <v>0</v>
      </c>
      <c r="H309" s="699">
        <f t="shared" si="130"/>
        <v>0</v>
      </c>
      <c r="I309" s="712">
        <f t="shared" si="131"/>
        <v>0</v>
      </c>
      <c r="J309" s="699">
        <f t="shared" si="137"/>
        <v>0</v>
      </c>
      <c r="K309" s="681">
        <f t="shared" si="138"/>
        <v>0</v>
      </c>
      <c r="L309" s="711">
        <f>IF($L$5="Yes",HLOOKUP(B309,'Outdoor Supply'!$D$32:$P$38,7,FALSE),0)</f>
        <v>0</v>
      </c>
      <c r="M309" s="701">
        <f t="shared" si="139"/>
        <v>0</v>
      </c>
      <c r="N309" s="564">
        <f t="shared" si="140"/>
        <v>0</v>
      </c>
      <c r="O309" s="564">
        <f t="shared" si="141"/>
        <v>0</v>
      </c>
      <c r="P309" s="564">
        <f t="shared" si="142"/>
        <v>0</v>
      </c>
      <c r="Q309" s="564">
        <f t="shared" si="143"/>
        <v>0</v>
      </c>
      <c r="R309" s="661">
        <f t="shared" si="132"/>
        <v>0</v>
      </c>
      <c r="S309" s="662">
        <f t="shared" si="133"/>
        <v>0</v>
      </c>
      <c r="T309" s="699">
        <f t="shared" si="134"/>
        <v>0</v>
      </c>
      <c r="U309" s="681">
        <f t="shared" si="144"/>
        <v>0</v>
      </c>
      <c r="V309" s="701">
        <f t="shared" si="145"/>
        <v>0</v>
      </c>
      <c r="W309" s="662">
        <f t="shared" si="146"/>
        <v>0</v>
      </c>
      <c r="X309" s="662">
        <f t="shared" si="147"/>
        <v>0</v>
      </c>
      <c r="Y309" s="662">
        <f t="shared" si="148"/>
        <v>0</v>
      </c>
      <c r="Z309" s="699">
        <f t="shared" si="149"/>
        <v>0</v>
      </c>
      <c r="AA309" s="681">
        <f t="shared" si="152"/>
        <v>0</v>
      </c>
      <c r="AB309" s="701">
        <f t="shared" si="153"/>
        <v>0</v>
      </c>
      <c r="AC309" s="662">
        <f t="shared" si="150"/>
        <v>0</v>
      </c>
      <c r="AD309" s="662">
        <f t="shared" si="154"/>
        <v>0</v>
      </c>
      <c r="AE309" s="701">
        <f t="shared" si="155"/>
        <v>0</v>
      </c>
      <c r="AF309" s="662">
        <f t="shared" si="151"/>
        <v>0</v>
      </c>
      <c r="AG309" s="662">
        <f t="shared" si="156"/>
        <v>0</v>
      </c>
      <c r="AH309" s="701">
        <f t="shared" si="157"/>
        <v>0</v>
      </c>
    </row>
    <row r="310" spans="1:34" x14ac:dyDescent="0.35">
      <c r="A310" s="680">
        <v>38285</v>
      </c>
      <c r="B310" s="558" t="s">
        <v>30</v>
      </c>
      <c r="C310" s="558">
        <v>10</v>
      </c>
      <c r="D310" s="559">
        <f t="shared" si="129"/>
        <v>2</v>
      </c>
      <c r="E310" s="561">
        <v>7.0000000000000284E-2</v>
      </c>
      <c r="F310" s="699">
        <f t="shared" si="135"/>
        <v>0</v>
      </c>
      <c r="G310" s="712">
        <f t="shared" si="136"/>
        <v>0</v>
      </c>
      <c r="H310" s="699">
        <f t="shared" si="130"/>
        <v>0</v>
      </c>
      <c r="I310" s="712">
        <f t="shared" si="131"/>
        <v>0</v>
      </c>
      <c r="J310" s="699">
        <f t="shared" si="137"/>
        <v>0</v>
      </c>
      <c r="K310" s="681">
        <f t="shared" si="138"/>
        <v>0</v>
      </c>
      <c r="L310" s="711">
        <f>IF($L$5="Yes",HLOOKUP(B310,'Outdoor Supply'!$D$32:$P$38,7,FALSE),0)</f>
        <v>0</v>
      </c>
      <c r="M310" s="701">
        <f t="shared" si="139"/>
        <v>0</v>
      </c>
      <c r="N310" s="564">
        <f t="shared" si="140"/>
        <v>0</v>
      </c>
      <c r="O310" s="564">
        <f t="shared" si="141"/>
        <v>0</v>
      </c>
      <c r="P310" s="564">
        <f t="shared" si="142"/>
        <v>0</v>
      </c>
      <c r="Q310" s="564">
        <f t="shared" si="143"/>
        <v>0</v>
      </c>
      <c r="R310" s="661">
        <f t="shared" si="132"/>
        <v>0</v>
      </c>
      <c r="S310" s="662">
        <f t="shared" si="133"/>
        <v>0</v>
      </c>
      <c r="T310" s="699">
        <f t="shared" si="134"/>
        <v>0</v>
      </c>
      <c r="U310" s="681">
        <f t="shared" si="144"/>
        <v>0</v>
      </c>
      <c r="V310" s="701">
        <f t="shared" si="145"/>
        <v>0</v>
      </c>
      <c r="W310" s="662">
        <f t="shared" si="146"/>
        <v>0</v>
      </c>
      <c r="X310" s="662">
        <f t="shared" si="147"/>
        <v>0</v>
      </c>
      <c r="Y310" s="662">
        <f t="shared" si="148"/>
        <v>0</v>
      </c>
      <c r="Z310" s="699">
        <f t="shared" si="149"/>
        <v>0</v>
      </c>
      <c r="AA310" s="681">
        <f t="shared" si="152"/>
        <v>0</v>
      </c>
      <c r="AB310" s="701">
        <f t="shared" si="153"/>
        <v>0</v>
      </c>
      <c r="AC310" s="662">
        <f t="shared" si="150"/>
        <v>0</v>
      </c>
      <c r="AD310" s="662">
        <f t="shared" si="154"/>
        <v>0</v>
      </c>
      <c r="AE310" s="701">
        <f t="shared" si="155"/>
        <v>0</v>
      </c>
      <c r="AF310" s="662">
        <f t="shared" si="151"/>
        <v>0</v>
      </c>
      <c r="AG310" s="662">
        <f t="shared" si="156"/>
        <v>0</v>
      </c>
      <c r="AH310" s="701">
        <f t="shared" si="157"/>
        <v>0</v>
      </c>
    </row>
    <row r="311" spans="1:34" x14ac:dyDescent="0.35">
      <c r="A311" s="680">
        <v>38286</v>
      </c>
      <c r="B311" s="558" t="s">
        <v>30</v>
      </c>
      <c r="C311" s="558">
        <v>10</v>
      </c>
      <c r="D311" s="559">
        <f t="shared" si="129"/>
        <v>3</v>
      </c>
      <c r="E311" s="561">
        <v>0</v>
      </c>
      <c r="F311" s="699">
        <f t="shared" si="135"/>
        <v>0</v>
      </c>
      <c r="G311" s="712">
        <f t="shared" si="136"/>
        <v>0</v>
      </c>
      <c r="H311" s="699">
        <f t="shared" si="130"/>
        <v>0</v>
      </c>
      <c r="I311" s="712">
        <f t="shared" si="131"/>
        <v>0</v>
      </c>
      <c r="J311" s="699">
        <f t="shared" si="137"/>
        <v>0</v>
      </c>
      <c r="K311" s="681">
        <f t="shared" si="138"/>
        <v>0</v>
      </c>
      <c r="L311" s="711">
        <f>IF($L$5="Yes",HLOOKUP(B311,'Outdoor Supply'!$D$32:$P$38,7,FALSE),0)</f>
        <v>0</v>
      </c>
      <c r="M311" s="701">
        <f t="shared" si="139"/>
        <v>0</v>
      </c>
      <c r="N311" s="564">
        <f t="shared" si="140"/>
        <v>0</v>
      </c>
      <c r="O311" s="564">
        <f t="shared" si="141"/>
        <v>0</v>
      </c>
      <c r="P311" s="564">
        <f t="shared" si="142"/>
        <v>0</v>
      </c>
      <c r="Q311" s="564">
        <f t="shared" si="143"/>
        <v>0</v>
      </c>
      <c r="R311" s="661">
        <f t="shared" si="132"/>
        <v>0</v>
      </c>
      <c r="S311" s="662">
        <f t="shared" si="133"/>
        <v>0</v>
      </c>
      <c r="T311" s="699">
        <f t="shared" si="134"/>
        <v>0</v>
      </c>
      <c r="U311" s="681">
        <f t="shared" si="144"/>
        <v>0</v>
      </c>
      <c r="V311" s="701">
        <f t="shared" si="145"/>
        <v>0</v>
      </c>
      <c r="W311" s="662">
        <f t="shared" si="146"/>
        <v>0</v>
      </c>
      <c r="X311" s="662">
        <f t="shared" si="147"/>
        <v>0</v>
      </c>
      <c r="Y311" s="662">
        <f t="shared" si="148"/>
        <v>0</v>
      </c>
      <c r="Z311" s="699">
        <f t="shared" si="149"/>
        <v>0</v>
      </c>
      <c r="AA311" s="681">
        <f t="shared" si="152"/>
        <v>0</v>
      </c>
      <c r="AB311" s="701">
        <f t="shared" si="153"/>
        <v>0</v>
      </c>
      <c r="AC311" s="662">
        <f t="shared" si="150"/>
        <v>0</v>
      </c>
      <c r="AD311" s="662">
        <f t="shared" si="154"/>
        <v>0</v>
      </c>
      <c r="AE311" s="701">
        <f t="shared" si="155"/>
        <v>0</v>
      </c>
      <c r="AF311" s="662">
        <f t="shared" si="151"/>
        <v>0</v>
      </c>
      <c r="AG311" s="662">
        <f t="shared" si="156"/>
        <v>0</v>
      </c>
      <c r="AH311" s="701">
        <f t="shared" si="157"/>
        <v>0</v>
      </c>
    </row>
    <row r="312" spans="1:34" x14ac:dyDescent="0.35">
      <c r="A312" s="680">
        <v>38287</v>
      </c>
      <c r="B312" s="558" t="s">
        <v>30</v>
      </c>
      <c r="C312" s="558">
        <v>10</v>
      </c>
      <c r="D312" s="559">
        <f t="shared" si="129"/>
        <v>4</v>
      </c>
      <c r="E312" s="561">
        <v>6.0000000000002274E-2</v>
      </c>
      <c r="F312" s="699">
        <f t="shared" si="135"/>
        <v>0</v>
      </c>
      <c r="G312" s="712">
        <f t="shared" si="136"/>
        <v>0</v>
      </c>
      <c r="H312" s="699">
        <f t="shared" si="130"/>
        <v>0</v>
      </c>
      <c r="I312" s="712">
        <f t="shared" si="131"/>
        <v>0</v>
      </c>
      <c r="J312" s="699">
        <f t="shared" si="137"/>
        <v>0</v>
      </c>
      <c r="K312" s="681">
        <f t="shared" si="138"/>
        <v>0</v>
      </c>
      <c r="L312" s="711">
        <f>IF($L$5="Yes",HLOOKUP(B312,'Outdoor Supply'!$D$32:$P$38,7,FALSE),0)</f>
        <v>0</v>
      </c>
      <c r="M312" s="701">
        <f t="shared" si="139"/>
        <v>0</v>
      </c>
      <c r="N312" s="564">
        <f t="shared" si="140"/>
        <v>0</v>
      </c>
      <c r="O312" s="564">
        <f t="shared" si="141"/>
        <v>0</v>
      </c>
      <c r="P312" s="564">
        <f t="shared" si="142"/>
        <v>0</v>
      </c>
      <c r="Q312" s="564">
        <f t="shared" si="143"/>
        <v>0</v>
      </c>
      <c r="R312" s="661">
        <f t="shared" si="132"/>
        <v>0</v>
      </c>
      <c r="S312" s="662">
        <f t="shared" si="133"/>
        <v>0</v>
      </c>
      <c r="T312" s="699">
        <f t="shared" si="134"/>
        <v>0</v>
      </c>
      <c r="U312" s="681">
        <f t="shared" si="144"/>
        <v>0</v>
      </c>
      <c r="V312" s="701">
        <f t="shared" si="145"/>
        <v>0</v>
      </c>
      <c r="W312" s="662">
        <f t="shared" si="146"/>
        <v>0</v>
      </c>
      <c r="X312" s="662">
        <f t="shared" si="147"/>
        <v>0</v>
      </c>
      <c r="Y312" s="662">
        <f t="shared" si="148"/>
        <v>0</v>
      </c>
      <c r="Z312" s="699">
        <f t="shared" si="149"/>
        <v>0</v>
      </c>
      <c r="AA312" s="681">
        <f t="shared" si="152"/>
        <v>0</v>
      </c>
      <c r="AB312" s="701">
        <f t="shared" si="153"/>
        <v>0</v>
      </c>
      <c r="AC312" s="662">
        <f t="shared" si="150"/>
        <v>0</v>
      </c>
      <c r="AD312" s="662">
        <f t="shared" si="154"/>
        <v>0</v>
      </c>
      <c r="AE312" s="701">
        <f t="shared" si="155"/>
        <v>0</v>
      </c>
      <c r="AF312" s="662">
        <f t="shared" si="151"/>
        <v>0</v>
      </c>
      <c r="AG312" s="662">
        <f t="shared" si="156"/>
        <v>0</v>
      </c>
      <c r="AH312" s="701">
        <f t="shared" si="157"/>
        <v>0</v>
      </c>
    </row>
    <row r="313" spans="1:34" x14ac:dyDescent="0.35">
      <c r="A313" s="680">
        <v>38288</v>
      </c>
      <c r="B313" s="558" t="s">
        <v>30</v>
      </c>
      <c r="C313" s="558">
        <v>10</v>
      </c>
      <c r="D313" s="559">
        <f t="shared" si="129"/>
        <v>5</v>
      </c>
      <c r="E313" s="561">
        <v>9.9999999999980105E-3</v>
      </c>
      <c r="F313" s="699">
        <f t="shared" si="135"/>
        <v>0</v>
      </c>
      <c r="G313" s="712">
        <f t="shared" si="136"/>
        <v>0</v>
      </c>
      <c r="H313" s="699">
        <f t="shared" si="130"/>
        <v>0</v>
      </c>
      <c r="I313" s="712">
        <f t="shared" si="131"/>
        <v>0</v>
      </c>
      <c r="J313" s="699">
        <f t="shared" si="137"/>
        <v>0</v>
      </c>
      <c r="K313" s="681">
        <f t="shared" si="138"/>
        <v>0</v>
      </c>
      <c r="L313" s="711">
        <f>IF($L$5="Yes",HLOOKUP(B313,'Outdoor Supply'!$D$32:$P$38,7,FALSE),0)</f>
        <v>0</v>
      </c>
      <c r="M313" s="701">
        <f t="shared" si="139"/>
        <v>0</v>
      </c>
      <c r="N313" s="564">
        <f t="shared" si="140"/>
        <v>0</v>
      </c>
      <c r="O313" s="564">
        <f t="shared" si="141"/>
        <v>0</v>
      </c>
      <c r="P313" s="564">
        <f t="shared" si="142"/>
        <v>0</v>
      </c>
      <c r="Q313" s="564">
        <f t="shared" si="143"/>
        <v>0</v>
      </c>
      <c r="R313" s="661">
        <f t="shared" si="132"/>
        <v>0</v>
      </c>
      <c r="S313" s="662">
        <f t="shared" si="133"/>
        <v>0</v>
      </c>
      <c r="T313" s="699">
        <f t="shared" si="134"/>
        <v>0</v>
      </c>
      <c r="U313" s="681">
        <f t="shared" si="144"/>
        <v>0</v>
      </c>
      <c r="V313" s="701">
        <f t="shared" si="145"/>
        <v>0</v>
      </c>
      <c r="W313" s="662">
        <f t="shared" si="146"/>
        <v>0</v>
      </c>
      <c r="X313" s="662">
        <f t="shared" si="147"/>
        <v>0</v>
      </c>
      <c r="Y313" s="662">
        <f t="shared" si="148"/>
        <v>0</v>
      </c>
      <c r="Z313" s="699">
        <f t="shared" si="149"/>
        <v>0</v>
      </c>
      <c r="AA313" s="681">
        <f t="shared" si="152"/>
        <v>0</v>
      </c>
      <c r="AB313" s="701">
        <f t="shared" si="153"/>
        <v>0</v>
      </c>
      <c r="AC313" s="662">
        <f t="shared" si="150"/>
        <v>0</v>
      </c>
      <c r="AD313" s="662">
        <f t="shared" si="154"/>
        <v>0</v>
      </c>
      <c r="AE313" s="701">
        <f t="shared" si="155"/>
        <v>0</v>
      </c>
      <c r="AF313" s="662">
        <f t="shared" si="151"/>
        <v>0</v>
      </c>
      <c r="AG313" s="662">
        <f t="shared" si="156"/>
        <v>0</v>
      </c>
      <c r="AH313" s="701">
        <f t="shared" si="157"/>
        <v>0</v>
      </c>
    </row>
    <row r="314" spans="1:34" x14ac:dyDescent="0.35">
      <c r="A314" s="680">
        <v>38289</v>
      </c>
      <c r="B314" s="558" t="s">
        <v>30</v>
      </c>
      <c r="C314" s="558">
        <v>10</v>
      </c>
      <c r="D314" s="559">
        <f t="shared" si="129"/>
        <v>6</v>
      </c>
      <c r="E314" s="561">
        <v>0</v>
      </c>
      <c r="F314" s="699">
        <f t="shared" si="135"/>
        <v>0</v>
      </c>
      <c r="G314" s="712">
        <f t="shared" si="136"/>
        <v>0</v>
      </c>
      <c r="H314" s="699">
        <f t="shared" si="130"/>
        <v>0</v>
      </c>
      <c r="I314" s="712">
        <f t="shared" si="131"/>
        <v>0</v>
      </c>
      <c r="J314" s="699">
        <f t="shared" si="137"/>
        <v>0</v>
      </c>
      <c r="K314" s="681">
        <f t="shared" si="138"/>
        <v>0</v>
      </c>
      <c r="L314" s="711">
        <f>IF($L$5="Yes",HLOOKUP(B314,'Outdoor Supply'!$D$32:$P$38,7,FALSE),0)</f>
        <v>0</v>
      </c>
      <c r="M314" s="701">
        <f t="shared" si="139"/>
        <v>0</v>
      </c>
      <c r="N314" s="564">
        <f t="shared" si="140"/>
        <v>0</v>
      </c>
      <c r="O314" s="564">
        <f t="shared" si="141"/>
        <v>0</v>
      </c>
      <c r="P314" s="564">
        <f t="shared" si="142"/>
        <v>0</v>
      </c>
      <c r="Q314" s="564">
        <f t="shared" si="143"/>
        <v>0</v>
      </c>
      <c r="R314" s="661">
        <f t="shared" si="132"/>
        <v>0</v>
      </c>
      <c r="S314" s="662">
        <f t="shared" si="133"/>
        <v>0</v>
      </c>
      <c r="T314" s="699">
        <f t="shared" si="134"/>
        <v>0</v>
      </c>
      <c r="U314" s="681">
        <f t="shared" si="144"/>
        <v>0</v>
      </c>
      <c r="V314" s="701">
        <f t="shared" si="145"/>
        <v>0</v>
      </c>
      <c r="W314" s="662">
        <f t="shared" si="146"/>
        <v>0</v>
      </c>
      <c r="X314" s="662">
        <f t="shared" si="147"/>
        <v>0</v>
      </c>
      <c r="Y314" s="662">
        <f t="shared" si="148"/>
        <v>0</v>
      </c>
      <c r="Z314" s="699">
        <f t="shared" si="149"/>
        <v>0</v>
      </c>
      <c r="AA314" s="681">
        <f t="shared" si="152"/>
        <v>0</v>
      </c>
      <c r="AB314" s="701">
        <f t="shared" si="153"/>
        <v>0</v>
      </c>
      <c r="AC314" s="662">
        <f t="shared" si="150"/>
        <v>0</v>
      </c>
      <c r="AD314" s="662">
        <f t="shared" si="154"/>
        <v>0</v>
      </c>
      <c r="AE314" s="701">
        <f t="shared" si="155"/>
        <v>0</v>
      </c>
      <c r="AF314" s="662">
        <f t="shared" si="151"/>
        <v>0</v>
      </c>
      <c r="AG314" s="662">
        <f t="shared" si="156"/>
        <v>0</v>
      </c>
      <c r="AH314" s="701">
        <f t="shared" si="157"/>
        <v>0</v>
      </c>
    </row>
    <row r="315" spans="1:34" x14ac:dyDescent="0.35">
      <c r="A315" s="680">
        <v>38290</v>
      </c>
      <c r="B315" s="558" t="s">
        <v>30</v>
      </c>
      <c r="C315" s="558">
        <v>10</v>
      </c>
      <c r="D315" s="559">
        <f t="shared" si="129"/>
        <v>7</v>
      </c>
      <c r="E315" s="561">
        <v>0</v>
      </c>
      <c r="F315" s="699">
        <f t="shared" si="135"/>
        <v>0</v>
      </c>
      <c r="G315" s="712">
        <f t="shared" si="136"/>
        <v>0</v>
      </c>
      <c r="H315" s="699">
        <f t="shared" si="130"/>
        <v>0</v>
      </c>
      <c r="I315" s="712">
        <f t="shared" si="131"/>
        <v>0</v>
      </c>
      <c r="J315" s="699">
        <f t="shared" si="137"/>
        <v>0</v>
      </c>
      <c r="K315" s="681">
        <f t="shared" si="138"/>
        <v>0</v>
      </c>
      <c r="L315" s="711">
        <f>IF($L$5="Yes",HLOOKUP(B315,'Outdoor Supply'!$D$32:$P$38,7,FALSE),0)</f>
        <v>0</v>
      </c>
      <c r="M315" s="701">
        <f t="shared" si="139"/>
        <v>0</v>
      </c>
      <c r="N315" s="564">
        <f t="shared" si="140"/>
        <v>0</v>
      </c>
      <c r="O315" s="564">
        <f t="shared" si="141"/>
        <v>0</v>
      </c>
      <c r="P315" s="564">
        <f t="shared" si="142"/>
        <v>0</v>
      </c>
      <c r="Q315" s="564">
        <f t="shared" si="143"/>
        <v>0</v>
      </c>
      <c r="R315" s="661">
        <f t="shared" si="132"/>
        <v>0</v>
      </c>
      <c r="S315" s="662">
        <f t="shared" si="133"/>
        <v>0</v>
      </c>
      <c r="T315" s="699">
        <f t="shared" si="134"/>
        <v>0</v>
      </c>
      <c r="U315" s="681">
        <f t="shared" si="144"/>
        <v>0</v>
      </c>
      <c r="V315" s="701">
        <f t="shared" si="145"/>
        <v>0</v>
      </c>
      <c r="W315" s="662">
        <f t="shared" si="146"/>
        <v>0</v>
      </c>
      <c r="X315" s="662">
        <f t="shared" si="147"/>
        <v>0</v>
      </c>
      <c r="Y315" s="662">
        <f t="shared" si="148"/>
        <v>0</v>
      </c>
      <c r="Z315" s="699">
        <f t="shared" si="149"/>
        <v>0</v>
      </c>
      <c r="AA315" s="681">
        <f t="shared" si="152"/>
        <v>0</v>
      </c>
      <c r="AB315" s="701">
        <f t="shared" si="153"/>
        <v>0</v>
      </c>
      <c r="AC315" s="662">
        <f t="shared" si="150"/>
        <v>0</v>
      </c>
      <c r="AD315" s="662">
        <f t="shared" si="154"/>
        <v>0</v>
      </c>
      <c r="AE315" s="701">
        <f t="shared" si="155"/>
        <v>0</v>
      </c>
      <c r="AF315" s="662">
        <f t="shared" si="151"/>
        <v>0</v>
      </c>
      <c r="AG315" s="662">
        <f t="shared" si="156"/>
        <v>0</v>
      </c>
      <c r="AH315" s="701">
        <f t="shared" si="157"/>
        <v>0</v>
      </c>
    </row>
    <row r="316" spans="1:34" x14ac:dyDescent="0.35">
      <c r="A316" s="680">
        <v>38291</v>
      </c>
      <c r="B316" s="558" t="s">
        <v>30</v>
      </c>
      <c r="C316" s="558">
        <v>10</v>
      </c>
      <c r="D316" s="559">
        <f t="shared" si="129"/>
        <v>1</v>
      </c>
      <c r="E316" s="561">
        <v>0</v>
      </c>
      <c r="F316" s="699">
        <f t="shared" si="135"/>
        <v>0</v>
      </c>
      <c r="G316" s="712">
        <f t="shared" si="136"/>
        <v>0</v>
      </c>
      <c r="H316" s="699">
        <f t="shared" si="130"/>
        <v>0</v>
      </c>
      <c r="I316" s="712">
        <f t="shared" si="131"/>
        <v>0</v>
      </c>
      <c r="J316" s="699">
        <f t="shared" si="137"/>
        <v>0</v>
      </c>
      <c r="K316" s="681">
        <f t="shared" si="138"/>
        <v>0</v>
      </c>
      <c r="L316" s="711">
        <f>IF($L$5="Yes",HLOOKUP(B316,'Outdoor Supply'!$D$32:$P$38,7,FALSE),0)</f>
        <v>0</v>
      </c>
      <c r="M316" s="701">
        <f t="shared" si="139"/>
        <v>0</v>
      </c>
      <c r="N316" s="564">
        <f t="shared" si="140"/>
        <v>0</v>
      </c>
      <c r="O316" s="564">
        <f t="shared" si="141"/>
        <v>0</v>
      </c>
      <c r="P316" s="564">
        <f t="shared" si="142"/>
        <v>0</v>
      </c>
      <c r="Q316" s="564">
        <f t="shared" si="143"/>
        <v>0</v>
      </c>
      <c r="R316" s="661">
        <f t="shared" si="132"/>
        <v>0</v>
      </c>
      <c r="S316" s="662">
        <f t="shared" si="133"/>
        <v>0</v>
      </c>
      <c r="T316" s="699">
        <f t="shared" si="134"/>
        <v>0</v>
      </c>
      <c r="U316" s="681">
        <f t="shared" si="144"/>
        <v>0</v>
      </c>
      <c r="V316" s="701">
        <f t="shared" si="145"/>
        <v>0</v>
      </c>
      <c r="W316" s="662">
        <f t="shared" si="146"/>
        <v>0</v>
      </c>
      <c r="X316" s="662">
        <f t="shared" si="147"/>
        <v>0</v>
      </c>
      <c r="Y316" s="662">
        <f t="shared" si="148"/>
        <v>0</v>
      </c>
      <c r="Z316" s="699">
        <f t="shared" si="149"/>
        <v>0</v>
      </c>
      <c r="AA316" s="681">
        <f t="shared" si="152"/>
        <v>0</v>
      </c>
      <c r="AB316" s="701">
        <f t="shared" si="153"/>
        <v>0</v>
      </c>
      <c r="AC316" s="662">
        <f t="shared" si="150"/>
        <v>0</v>
      </c>
      <c r="AD316" s="662">
        <f t="shared" si="154"/>
        <v>0</v>
      </c>
      <c r="AE316" s="701">
        <f t="shared" si="155"/>
        <v>0</v>
      </c>
      <c r="AF316" s="662">
        <f t="shared" si="151"/>
        <v>0</v>
      </c>
      <c r="AG316" s="662">
        <f t="shared" si="156"/>
        <v>0</v>
      </c>
      <c r="AH316" s="701">
        <f t="shared" si="157"/>
        <v>0</v>
      </c>
    </row>
    <row r="317" spans="1:34" x14ac:dyDescent="0.35">
      <c r="A317" s="680">
        <v>38292</v>
      </c>
      <c r="B317" s="558" t="s">
        <v>31</v>
      </c>
      <c r="C317" s="558">
        <v>11</v>
      </c>
      <c r="D317" s="559">
        <f t="shared" si="129"/>
        <v>2</v>
      </c>
      <c r="E317" s="561">
        <v>1.539999999999992</v>
      </c>
      <c r="F317" s="699">
        <f t="shared" si="135"/>
        <v>0</v>
      </c>
      <c r="G317" s="712">
        <f t="shared" si="136"/>
        <v>0</v>
      </c>
      <c r="H317" s="699">
        <f t="shared" si="130"/>
        <v>0</v>
      </c>
      <c r="I317" s="712">
        <f t="shared" si="131"/>
        <v>0</v>
      </c>
      <c r="J317" s="699">
        <f t="shared" si="137"/>
        <v>0</v>
      </c>
      <c r="K317" s="681">
        <f t="shared" si="138"/>
        <v>0</v>
      </c>
      <c r="L317" s="711">
        <f>IF($L$5="Yes",HLOOKUP(B317,'Outdoor Supply'!$D$32:$P$38,7,FALSE),0)</f>
        <v>0</v>
      </c>
      <c r="M317" s="701">
        <f t="shared" si="139"/>
        <v>0</v>
      </c>
      <c r="N317" s="564">
        <f t="shared" si="140"/>
        <v>0</v>
      </c>
      <c r="O317" s="564">
        <f t="shared" si="141"/>
        <v>0</v>
      </c>
      <c r="P317" s="564">
        <f t="shared" si="142"/>
        <v>0</v>
      </c>
      <c r="Q317" s="564">
        <f t="shared" si="143"/>
        <v>0</v>
      </c>
      <c r="R317" s="661">
        <f t="shared" si="132"/>
        <v>0</v>
      </c>
      <c r="S317" s="662">
        <f t="shared" si="133"/>
        <v>0</v>
      </c>
      <c r="T317" s="699">
        <f t="shared" si="134"/>
        <v>0</v>
      </c>
      <c r="U317" s="681">
        <f t="shared" si="144"/>
        <v>0</v>
      </c>
      <c r="V317" s="701">
        <f t="shared" si="145"/>
        <v>0</v>
      </c>
      <c r="W317" s="662">
        <f t="shared" si="146"/>
        <v>0</v>
      </c>
      <c r="X317" s="662">
        <f t="shared" si="147"/>
        <v>0</v>
      </c>
      <c r="Y317" s="662">
        <f t="shared" si="148"/>
        <v>0</v>
      </c>
      <c r="Z317" s="699">
        <f t="shared" si="149"/>
        <v>0</v>
      </c>
      <c r="AA317" s="681">
        <f t="shared" si="152"/>
        <v>0</v>
      </c>
      <c r="AB317" s="701">
        <f t="shared" si="153"/>
        <v>0</v>
      </c>
      <c r="AC317" s="662">
        <f t="shared" si="150"/>
        <v>0</v>
      </c>
      <c r="AD317" s="662">
        <f t="shared" si="154"/>
        <v>0</v>
      </c>
      <c r="AE317" s="701">
        <f t="shared" si="155"/>
        <v>0</v>
      </c>
      <c r="AF317" s="662">
        <f t="shared" si="151"/>
        <v>0</v>
      </c>
      <c r="AG317" s="662">
        <f t="shared" si="156"/>
        <v>0</v>
      </c>
      <c r="AH317" s="701">
        <f t="shared" si="157"/>
        <v>0</v>
      </c>
    </row>
    <row r="318" spans="1:34" x14ac:dyDescent="0.35">
      <c r="A318" s="680">
        <v>38293</v>
      </c>
      <c r="B318" s="558" t="s">
        <v>31</v>
      </c>
      <c r="C318" s="558">
        <v>11</v>
      </c>
      <c r="D318" s="559">
        <f t="shared" si="129"/>
        <v>3</v>
      </c>
      <c r="E318" s="561">
        <v>0</v>
      </c>
      <c r="F318" s="699">
        <f t="shared" si="135"/>
        <v>0</v>
      </c>
      <c r="G318" s="712">
        <f t="shared" si="136"/>
        <v>0</v>
      </c>
      <c r="H318" s="699">
        <f t="shared" si="130"/>
        <v>0</v>
      </c>
      <c r="I318" s="712">
        <f t="shared" si="131"/>
        <v>0</v>
      </c>
      <c r="J318" s="699">
        <f t="shared" si="137"/>
        <v>0</v>
      </c>
      <c r="K318" s="681">
        <f t="shared" si="138"/>
        <v>0</v>
      </c>
      <c r="L318" s="711">
        <f>IF($L$5="Yes",HLOOKUP(B318,'Outdoor Supply'!$D$32:$P$38,7,FALSE),0)</f>
        <v>0</v>
      </c>
      <c r="M318" s="701">
        <f t="shared" si="139"/>
        <v>0</v>
      </c>
      <c r="N318" s="564">
        <f t="shared" si="140"/>
        <v>0</v>
      </c>
      <c r="O318" s="564">
        <f t="shared" si="141"/>
        <v>0</v>
      </c>
      <c r="P318" s="564">
        <f t="shared" si="142"/>
        <v>0</v>
      </c>
      <c r="Q318" s="564">
        <f t="shared" si="143"/>
        <v>0</v>
      </c>
      <c r="R318" s="661">
        <f t="shared" si="132"/>
        <v>0</v>
      </c>
      <c r="S318" s="662">
        <f t="shared" si="133"/>
        <v>0</v>
      </c>
      <c r="T318" s="699">
        <f t="shared" si="134"/>
        <v>0</v>
      </c>
      <c r="U318" s="681">
        <f t="shared" si="144"/>
        <v>0</v>
      </c>
      <c r="V318" s="701">
        <f t="shared" si="145"/>
        <v>0</v>
      </c>
      <c r="W318" s="662">
        <f t="shared" si="146"/>
        <v>0</v>
      </c>
      <c r="X318" s="662">
        <f t="shared" si="147"/>
        <v>0</v>
      </c>
      <c r="Y318" s="662">
        <f t="shared" si="148"/>
        <v>0</v>
      </c>
      <c r="Z318" s="699">
        <f t="shared" si="149"/>
        <v>0</v>
      </c>
      <c r="AA318" s="681">
        <f t="shared" si="152"/>
        <v>0</v>
      </c>
      <c r="AB318" s="701">
        <f t="shared" si="153"/>
        <v>0</v>
      </c>
      <c r="AC318" s="662">
        <f t="shared" si="150"/>
        <v>0</v>
      </c>
      <c r="AD318" s="662">
        <f t="shared" si="154"/>
        <v>0</v>
      </c>
      <c r="AE318" s="701">
        <f t="shared" si="155"/>
        <v>0</v>
      </c>
      <c r="AF318" s="662">
        <f t="shared" si="151"/>
        <v>0</v>
      </c>
      <c r="AG318" s="662">
        <f t="shared" si="156"/>
        <v>0</v>
      </c>
      <c r="AH318" s="701">
        <f t="shared" si="157"/>
        <v>0</v>
      </c>
    </row>
    <row r="319" spans="1:34" x14ac:dyDescent="0.35">
      <c r="A319" s="680">
        <v>38294</v>
      </c>
      <c r="B319" s="558" t="s">
        <v>31</v>
      </c>
      <c r="C319" s="558">
        <v>11</v>
      </c>
      <c r="D319" s="559">
        <f t="shared" si="129"/>
        <v>4</v>
      </c>
      <c r="E319" s="561">
        <v>0</v>
      </c>
      <c r="F319" s="699">
        <f t="shared" si="135"/>
        <v>0</v>
      </c>
      <c r="G319" s="712">
        <f t="shared" si="136"/>
        <v>0</v>
      </c>
      <c r="H319" s="699">
        <f t="shared" si="130"/>
        <v>0</v>
      </c>
      <c r="I319" s="712">
        <f t="shared" si="131"/>
        <v>0</v>
      </c>
      <c r="J319" s="699">
        <f t="shared" si="137"/>
        <v>0</v>
      </c>
      <c r="K319" s="681">
        <f t="shared" si="138"/>
        <v>0</v>
      </c>
      <c r="L319" s="711">
        <f>IF($L$5="Yes",HLOOKUP(B319,'Outdoor Supply'!$D$32:$P$38,7,FALSE),0)</f>
        <v>0</v>
      </c>
      <c r="M319" s="701">
        <f t="shared" si="139"/>
        <v>0</v>
      </c>
      <c r="N319" s="564">
        <f t="shared" si="140"/>
        <v>0</v>
      </c>
      <c r="O319" s="564">
        <f t="shared" si="141"/>
        <v>0</v>
      </c>
      <c r="P319" s="564">
        <f t="shared" si="142"/>
        <v>0</v>
      </c>
      <c r="Q319" s="564">
        <f t="shared" si="143"/>
        <v>0</v>
      </c>
      <c r="R319" s="661">
        <f t="shared" si="132"/>
        <v>0</v>
      </c>
      <c r="S319" s="662">
        <f t="shared" si="133"/>
        <v>0</v>
      </c>
      <c r="T319" s="699">
        <f t="shared" si="134"/>
        <v>0</v>
      </c>
      <c r="U319" s="681">
        <f t="shared" si="144"/>
        <v>0</v>
      </c>
      <c r="V319" s="701">
        <f t="shared" si="145"/>
        <v>0</v>
      </c>
      <c r="W319" s="662">
        <f t="shared" si="146"/>
        <v>0</v>
      </c>
      <c r="X319" s="662">
        <f t="shared" si="147"/>
        <v>0</v>
      </c>
      <c r="Y319" s="662">
        <f t="shared" si="148"/>
        <v>0</v>
      </c>
      <c r="Z319" s="699">
        <f t="shared" si="149"/>
        <v>0</v>
      </c>
      <c r="AA319" s="681">
        <f t="shared" si="152"/>
        <v>0</v>
      </c>
      <c r="AB319" s="701">
        <f t="shared" si="153"/>
        <v>0</v>
      </c>
      <c r="AC319" s="662">
        <f t="shared" si="150"/>
        <v>0</v>
      </c>
      <c r="AD319" s="662">
        <f t="shared" si="154"/>
        <v>0</v>
      </c>
      <c r="AE319" s="701">
        <f t="shared" si="155"/>
        <v>0</v>
      </c>
      <c r="AF319" s="662">
        <f t="shared" si="151"/>
        <v>0</v>
      </c>
      <c r="AG319" s="662">
        <f t="shared" si="156"/>
        <v>0</v>
      </c>
      <c r="AH319" s="701">
        <f t="shared" si="157"/>
        <v>0</v>
      </c>
    </row>
    <row r="320" spans="1:34" x14ac:dyDescent="0.35">
      <c r="A320" s="680">
        <v>38295</v>
      </c>
      <c r="B320" s="558" t="s">
        <v>31</v>
      </c>
      <c r="C320" s="558">
        <v>11</v>
      </c>
      <c r="D320" s="559">
        <f t="shared" si="129"/>
        <v>5</v>
      </c>
      <c r="E320" s="561">
        <v>0</v>
      </c>
      <c r="F320" s="699">
        <f t="shared" si="135"/>
        <v>0</v>
      </c>
      <c r="G320" s="712">
        <f t="shared" si="136"/>
        <v>0</v>
      </c>
      <c r="H320" s="699">
        <f t="shared" si="130"/>
        <v>0</v>
      </c>
      <c r="I320" s="712">
        <f t="shared" si="131"/>
        <v>0</v>
      </c>
      <c r="J320" s="699">
        <f t="shared" si="137"/>
        <v>0</v>
      </c>
      <c r="K320" s="681">
        <f t="shared" si="138"/>
        <v>0</v>
      </c>
      <c r="L320" s="711">
        <f>IF($L$5="Yes",HLOOKUP(B320,'Outdoor Supply'!$D$32:$P$38,7,FALSE),0)</f>
        <v>0</v>
      </c>
      <c r="M320" s="701">
        <f t="shared" si="139"/>
        <v>0</v>
      </c>
      <c r="N320" s="564">
        <f t="shared" si="140"/>
        <v>0</v>
      </c>
      <c r="O320" s="564">
        <f t="shared" si="141"/>
        <v>0</v>
      </c>
      <c r="P320" s="564">
        <f t="shared" si="142"/>
        <v>0</v>
      </c>
      <c r="Q320" s="564">
        <f t="shared" si="143"/>
        <v>0</v>
      </c>
      <c r="R320" s="661">
        <f t="shared" si="132"/>
        <v>0</v>
      </c>
      <c r="S320" s="662">
        <f t="shared" si="133"/>
        <v>0</v>
      </c>
      <c r="T320" s="699">
        <f t="shared" si="134"/>
        <v>0</v>
      </c>
      <c r="U320" s="681">
        <f t="shared" si="144"/>
        <v>0</v>
      </c>
      <c r="V320" s="701">
        <f t="shared" si="145"/>
        <v>0</v>
      </c>
      <c r="W320" s="662">
        <f t="shared" si="146"/>
        <v>0</v>
      </c>
      <c r="X320" s="662">
        <f t="shared" si="147"/>
        <v>0</v>
      </c>
      <c r="Y320" s="662">
        <f t="shared" si="148"/>
        <v>0</v>
      </c>
      <c r="Z320" s="699">
        <f t="shared" si="149"/>
        <v>0</v>
      </c>
      <c r="AA320" s="681">
        <f t="shared" si="152"/>
        <v>0</v>
      </c>
      <c r="AB320" s="701">
        <f t="shared" si="153"/>
        <v>0</v>
      </c>
      <c r="AC320" s="662">
        <f t="shared" si="150"/>
        <v>0</v>
      </c>
      <c r="AD320" s="662">
        <f t="shared" si="154"/>
        <v>0</v>
      </c>
      <c r="AE320" s="701">
        <f t="shared" si="155"/>
        <v>0</v>
      </c>
      <c r="AF320" s="662">
        <f t="shared" si="151"/>
        <v>0</v>
      </c>
      <c r="AG320" s="662">
        <f t="shared" si="156"/>
        <v>0</v>
      </c>
      <c r="AH320" s="701">
        <f t="shared" si="157"/>
        <v>0</v>
      </c>
    </row>
    <row r="321" spans="1:34" x14ac:dyDescent="0.35">
      <c r="A321" s="680">
        <v>38296</v>
      </c>
      <c r="B321" s="558" t="s">
        <v>31</v>
      </c>
      <c r="C321" s="558">
        <v>11</v>
      </c>
      <c r="D321" s="559">
        <f t="shared" si="129"/>
        <v>6</v>
      </c>
      <c r="E321" s="561">
        <v>0</v>
      </c>
      <c r="F321" s="699">
        <f t="shared" si="135"/>
        <v>0</v>
      </c>
      <c r="G321" s="712">
        <f t="shared" si="136"/>
        <v>0</v>
      </c>
      <c r="H321" s="699">
        <f t="shared" si="130"/>
        <v>0</v>
      </c>
      <c r="I321" s="712">
        <f t="shared" si="131"/>
        <v>0</v>
      </c>
      <c r="J321" s="699">
        <f t="shared" si="137"/>
        <v>0</v>
      </c>
      <c r="K321" s="681">
        <f t="shared" si="138"/>
        <v>0</v>
      </c>
      <c r="L321" s="711">
        <f>IF($L$5="Yes",HLOOKUP(B321,'Outdoor Supply'!$D$32:$P$38,7,FALSE),0)</f>
        <v>0</v>
      </c>
      <c r="M321" s="701">
        <f t="shared" si="139"/>
        <v>0</v>
      </c>
      <c r="N321" s="564">
        <f t="shared" si="140"/>
        <v>0</v>
      </c>
      <c r="O321" s="564">
        <f t="shared" si="141"/>
        <v>0</v>
      </c>
      <c r="P321" s="564">
        <f t="shared" si="142"/>
        <v>0</v>
      </c>
      <c r="Q321" s="564">
        <f t="shared" si="143"/>
        <v>0</v>
      </c>
      <c r="R321" s="661">
        <f t="shared" si="132"/>
        <v>0</v>
      </c>
      <c r="S321" s="662">
        <f t="shared" si="133"/>
        <v>0</v>
      </c>
      <c r="T321" s="699">
        <f t="shared" si="134"/>
        <v>0</v>
      </c>
      <c r="U321" s="681">
        <f t="shared" si="144"/>
        <v>0</v>
      </c>
      <c r="V321" s="701">
        <f t="shared" si="145"/>
        <v>0</v>
      </c>
      <c r="W321" s="662">
        <f t="shared" si="146"/>
        <v>0</v>
      </c>
      <c r="X321" s="662">
        <f t="shared" si="147"/>
        <v>0</v>
      </c>
      <c r="Y321" s="662">
        <f t="shared" si="148"/>
        <v>0</v>
      </c>
      <c r="Z321" s="699">
        <f t="shared" si="149"/>
        <v>0</v>
      </c>
      <c r="AA321" s="681">
        <f t="shared" si="152"/>
        <v>0</v>
      </c>
      <c r="AB321" s="701">
        <f t="shared" si="153"/>
        <v>0</v>
      </c>
      <c r="AC321" s="662">
        <f t="shared" si="150"/>
        <v>0</v>
      </c>
      <c r="AD321" s="662">
        <f t="shared" si="154"/>
        <v>0</v>
      </c>
      <c r="AE321" s="701">
        <f t="shared" si="155"/>
        <v>0</v>
      </c>
      <c r="AF321" s="662">
        <f t="shared" si="151"/>
        <v>0</v>
      </c>
      <c r="AG321" s="662">
        <f t="shared" si="156"/>
        <v>0</v>
      </c>
      <c r="AH321" s="701">
        <f t="shared" si="157"/>
        <v>0</v>
      </c>
    </row>
    <row r="322" spans="1:34" x14ac:dyDescent="0.35">
      <c r="A322" s="680">
        <v>38297</v>
      </c>
      <c r="B322" s="558" t="s">
        <v>31</v>
      </c>
      <c r="C322" s="558">
        <v>11</v>
      </c>
      <c r="D322" s="559">
        <f t="shared" si="129"/>
        <v>7</v>
      </c>
      <c r="E322" s="561">
        <v>0</v>
      </c>
      <c r="F322" s="699">
        <f t="shared" si="135"/>
        <v>0</v>
      </c>
      <c r="G322" s="712">
        <f t="shared" si="136"/>
        <v>0</v>
      </c>
      <c r="H322" s="699">
        <f t="shared" si="130"/>
        <v>0</v>
      </c>
      <c r="I322" s="712">
        <f t="shared" si="131"/>
        <v>0</v>
      </c>
      <c r="J322" s="699">
        <f t="shared" si="137"/>
        <v>0</v>
      </c>
      <c r="K322" s="681">
        <f t="shared" si="138"/>
        <v>0</v>
      </c>
      <c r="L322" s="711">
        <f>IF($L$5="Yes",HLOOKUP(B322,'Outdoor Supply'!$D$32:$P$38,7,FALSE),0)</f>
        <v>0</v>
      </c>
      <c r="M322" s="701">
        <f t="shared" si="139"/>
        <v>0</v>
      </c>
      <c r="N322" s="564">
        <f t="shared" si="140"/>
        <v>0</v>
      </c>
      <c r="O322" s="564">
        <f t="shared" si="141"/>
        <v>0</v>
      </c>
      <c r="P322" s="564">
        <f t="shared" si="142"/>
        <v>0</v>
      </c>
      <c r="Q322" s="564">
        <f t="shared" si="143"/>
        <v>0</v>
      </c>
      <c r="R322" s="661">
        <f t="shared" si="132"/>
        <v>0</v>
      </c>
      <c r="S322" s="662">
        <f t="shared" si="133"/>
        <v>0</v>
      </c>
      <c r="T322" s="699">
        <f t="shared" si="134"/>
        <v>0</v>
      </c>
      <c r="U322" s="681">
        <f t="shared" si="144"/>
        <v>0</v>
      </c>
      <c r="V322" s="701">
        <f t="shared" si="145"/>
        <v>0</v>
      </c>
      <c r="W322" s="662">
        <f t="shared" si="146"/>
        <v>0</v>
      </c>
      <c r="X322" s="662">
        <f t="shared" si="147"/>
        <v>0</v>
      </c>
      <c r="Y322" s="662">
        <f t="shared" si="148"/>
        <v>0</v>
      </c>
      <c r="Z322" s="699">
        <f t="shared" si="149"/>
        <v>0</v>
      </c>
      <c r="AA322" s="681">
        <f t="shared" si="152"/>
        <v>0</v>
      </c>
      <c r="AB322" s="701">
        <f t="shared" si="153"/>
        <v>0</v>
      </c>
      <c r="AC322" s="662">
        <f t="shared" si="150"/>
        <v>0</v>
      </c>
      <c r="AD322" s="662">
        <f t="shared" si="154"/>
        <v>0</v>
      </c>
      <c r="AE322" s="701">
        <f t="shared" si="155"/>
        <v>0</v>
      </c>
      <c r="AF322" s="662">
        <f t="shared" si="151"/>
        <v>0</v>
      </c>
      <c r="AG322" s="662">
        <f t="shared" si="156"/>
        <v>0</v>
      </c>
      <c r="AH322" s="701">
        <f t="shared" si="157"/>
        <v>0</v>
      </c>
    </row>
    <row r="323" spans="1:34" x14ac:dyDescent="0.35">
      <c r="A323" s="680">
        <v>38298</v>
      </c>
      <c r="B323" s="558" t="s">
        <v>31</v>
      </c>
      <c r="C323" s="558">
        <v>11</v>
      </c>
      <c r="D323" s="559">
        <f t="shared" si="129"/>
        <v>1</v>
      </c>
      <c r="E323" s="561">
        <v>0</v>
      </c>
      <c r="F323" s="699">
        <f t="shared" si="135"/>
        <v>0</v>
      </c>
      <c r="G323" s="712">
        <f t="shared" si="136"/>
        <v>0</v>
      </c>
      <c r="H323" s="699">
        <f t="shared" si="130"/>
        <v>0</v>
      </c>
      <c r="I323" s="712">
        <f t="shared" si="131"/>
        <v>0</v>
      </c>
      <c r="J323" s="699">
        <f t="shared" si="137"/>
        <v>0</v>
      </c>
      <c r="K323" s="681">
        <f t="shared" si="138"/>
        <v>0</v>
      </c>
      <c r="L323" s="711">
        <f>IF($L$5="Yes",HLOOKUP(B323,'Outdoor Supply'!$D$32:$P$38,7,FALSE),0)</f>
        <v>0</v>
      </c>
      <c r="M323" s="701">
        <f t="shared" si="139"/>
        <v>0</v>
      </c>
      <c r="N323" s="564">
        <f t="shared" si="140"/>
        <v>0</v>
      </c>
      <c r="O323" s="564">
        <f t="shared" si="141"/>
        <v>0</v>
      </c>
      <c r="P323" s="564">
        <f t="shared" si="142"/>
        <v>0</v>
      </c>
      <c r="Q323" s="564">
        <f t="shared" si="143"/>
        <v>0</v>
      </c>
      <c r="R323" s="661">
        <f t="shared" si="132"/>
        <v>0</v>
      </c>
      <c r="S323" s="662">
        <f t="shared" si="133"/>
        <v>0</v>
      </c>
      <c r="T323" s="699">
        <f t="shared" si="134"/>
        <v>0</v>
      </c>
      <c r="U323" s="681">
        <f t="shared" si="144"/>
        <v>0</v>
      </c>
      <c r="V323" s="701">
        <f t="shared" si="145"/>
        <v>0</v>
      </c>
      <c r="W323" s="662">
        <f t="shared" si="146"/>
        <v>0</v>
      </c>
      <c r="X323" s="662">
        <f t="shared" si="147"/>
        <v>0</v>
      </c>
      <c r="Y323" s="662">
        <f t="shared" si="148"/>
        <v>0</v>
      </c>
      <c r="Z323" s="699">
        <f t="shared" si="149"/>
        <v>0</v>
      </c>
      <c r="AA323" s="681">
        <f t="shared" si="152"/>
        <v>0</v>
      </c>
      <c r="AB323" s="701">
        <f t="shared" si="153"/>
        <v>0</v>
      </c>
      <c r="AC323" s="662">
        <f t="shared" si="150"/>
        <v>0</v>
      </c>
      <c r="AD323" s="662">
        <f t="shared" si="154"/>
        <v>0</v>
      </c>
      <c r="AE323" s="701">
        <f t="shared" si="155"/>
        <v>0</v>
      </c>
      <c r="AF323" s="662">
        <f t="shared" si="151"/>
        <v>0</v>
      </c>
      <c r="AG323" s="662">
        <f t="shared" si="156"/>
        <v>0</v>
      </c>
      <c r="AH323" s="701">
        <f t="shared" si="157"/>
        <v>0</v>
      </c>
    </row>
    <row r="324" spans="1:34" x14ac:dyDescent="0.35">
      <c r="A324" s="680">
        <v>38299</v>
      </c>
      <c r="B324" s="558" t="s">
        <v>31</v>
      </c>
      <c r="C324" s="558">
        <v>11</v>
      </c>
      <c r="D324" s="559">
        <f t="shared" si="129"/>
        <v>2</v>
      </c>
      <c r="E324" s="561">
        <v>0</v>
      </c>
      <c r="F324" s="699">
        <f t="shared" si="135"/>
        <v>0</v>
      </c>
      <c r="G324" s="712">
        <f t="shared" si="136"/>
        <v>0</v>
      </c>
      <c r="H324" s="699">
        <f t="shared" si="130"/>
        <v>0</v>
      </c>
      <c r="I324" s="712">
        <f t="shared" si="131"/>
        <v>0</v>
      </c>
      <c r="J324" s="699">
        <f t="shared" si="137"/>
        <v>0</v>
      </c>
      <c r="K324" s="681">
        <f t="shared" si="138"/>
        <v>0</v>
      </c>
      <c r="L324" s="711">
        <f>IF($L$5="Yes",HLOOKUP(B324,'Outdoor Supply'!$D$32:$P$38,7,FALSE),0)</f>
        <v>0</v>
      </c>
      <c r="M324" s="701">
        <f t="shared" si="139"/>
        <v>0</v>
      </c>
      <c r="N324" s="564">
        <f t="shared" si="140"/>
        <v>0</v>
      </c>
      <c r="O324" s="564">
        <f t="shared" si="141"/>
        <v>0</v>
      </c>
      <c r="P324" s="564">
        <f t="shared" si="142"/>
        <v>0</v>
      </c>
      <c r="Q324" s="564">
        <f t="shared" si="143"/>
        <v>0</v>
      </c>
      <c r="R324" s="661">
        <f t="shared" si="132"/>
        <v>0</v>
      </c>
      <c r="S324" s="662">
        <f t="shared" si="133"/>
        <v>0</v>
      </c>
      <c r="T324" s="699">
        <f t="shared" si="134"/>
        <v>0</v>
      </c>
      <c r="U324" s="681">
        <f t="shared" si="144"/>
        <v>0</v>
      </c>
      <c r="V324" s="701">
        <f t="shared" si="145"/>
        <v>0</v>
      </c>
      <c r="W324" s="662">
        <f t="shared" si="146"/>
        <v>0</v>
      </c>
      <c r="X324" s="662">
        <f t="shared" si="147"/>
        <v>0</v>
      </c>
      <c r="Y324" s="662">
        <f t="shared" si="148"/>
        <v>0</v>
      </c>
      <c r="Z324" s="699">
        <f t="shared" si="149"/>
        <v>0</v>
      </c>
      <c r="AA324" s="681">
        <f t="shared" si="152"/>
        <v>0</v>
      </c>
      <c r="AB324" s="701">
        <f t="shared" si="153"/>
        <v>0</v>
      </c>
      <c r="AC324" s="662">
        <f t="shared" si="150"/>
        <v>0</v>
      </c>
      <c r="AD324" s="662">
        <f t="shared" si="154"/>
        <v>0</v>
      </c>
      <c r="AE324" s="701">
        <f t="shared" si="155"/>
        <v>0</v>
      </c>
      <c r="AF324" s="662">
        <f t="shared" si="151"/>
        <v>0</v>
      </c>
      <c r="AG324" s="662">
        <f t="shared" si="156"/>
        <v>0</v>
      </c>
      <c r="AH324" s="701">
        <f t="shared" si="157"/>
        <v>0</v>
      </c>
    </row>
    <row r="325" spans="1:34" x14ac:dyDescent="0.35">
      <c r="A325" s="680">
        <v>38300</v>
      </c>
      <c r="B325" s="558" t="s">
        <v>31</v>
      </c>
      <c r="C325" s="558">
        <v>11</v>
      </c>
      <c r="D325" s="559">
        <f t="shared" si="129"/>
        <v>3</v>
      </c>
      <c r="E325" s="561">
        <v>0</v>
      </c>
      <c r="F325" s="699">
        <f t="shared" si="135"/>
        <v>0</v>
      </c>
      <c r="G325" s="712">
        <f t="shared" si="136"/>
        <v>0</v>
      </c>
      <c r="H325" s="699">
        <f t="shared" si="130"/>
        <v>0</v>
      </c>
      <c r="I325" s="712">
        <f t="shared" si="131"/>
        <v>0</v>
      </c>
      <c r="J325" s="699">
        <f t="shared" si="137"/>
        <v>0</v>
      </c>
      <c r="K325" s="681">
        <f t="shared" si="138"/>
        <v>0</v>
      </c>
      <c r="L325" s="711">
        <f>IF($L$5="Yes",HLOOKUP(B325,'Outdoor Supply'!$D$32:$P$38,7,FALSE),0)</f>
        <v>0</v>
      </c>
      <c r="M325" s="701">
        <f t="shared" si="139"/>
        <v>0</v>
      </c>
      <c r="N325" s="564">
        <f t="shared" si="140"/>
        <v>0</v>
      </c>
      <c r="O325" s="564">
        <f t="shared" si="141"/>
        <v>0</v>
      </c>
      <c r="P325" s="564">
        <f t="shared" si="142"/>
        <v>0</v>
      </c>
      <c r="Q325" s="564">
        <f t="shared" si="143"/>
        <v>0</v>
      </c>
      <c r="R325" s="661">
        <f t="shared" si="132"/>
        <v>0</v>
      </c>
      <c r="S325" s="662">
        <f t="shared" si="133"/>
        <v>0</v>
      </c>
      <c r="T325" s="699">
        <f t="shared" si="134"/>
        <v>0</v>
      </c>
      <c r="U325" s="681">
        <f t="shared" si="144"/>
        <v>0</v>
      </c>
      <c r="V325" s="701">
        <f t="shared" si="145"/>
        <v>0</v>
      </c>
      <c r="W325" s="662">
        <f t="shared" si="146"/>
        <v>0</v>
      </c>
      <c r="X325" s="662">
        <f t="shared" si="147"/>
        <v>0</v>
      </c>
      <c r="Y325" s="662">
        <f t="shared" si="148"/>
        <v>0</v>
      </c>
      <c r="Z325" s="699">
        <f t="shared" si="149"/>
        <v>0</v>
      </c>
      <c r="AA325" s="681">
        <f t="shared" si="152"/>
        <v>0</v>
      </c>
      <c r="AB325" s="701">
        <f t="shared" si="153"/>
        <v>0</v>
      </c>
      <c r="AC325" s="662">
        <f t="shared" si="150"/>
        <v>0</v>
      </c>
      <c r="AD325" s="662">
        <f t="shared" si="154"/>
        <v>0</v>
      </c>
      <c r="AE325" s="701">
        <f t="shared" si="155"/>
        <v>0</v>
      </c>
      <c r="AF325" s="662">
        <f t="shared" si="151"/>
        <v>0</v>
      </c>
      <c r="AG325" s="662">
        <f t="shared" si="156"/>
        <v>0</v>
      </c>
      <c r="AH325" s="701">
        <f t="shared" si="157"/>
        <v>0</v>
      </c>
    </row>
    <row r="326" spans="1:34" x14ac:dyDescent="0.35">
      <c r="A326" s="680">
        <v>38301</v>
      </c>
      <c r="B326" s="558" t="s">
        <v>31</v>
      </c>
      <c r="C326" s="558">
        <v>11</v>
      </c>
      <c r="D326" s="559">
        <f t="shared" si="129"/>
        <v>4</v>
      </c>
      <c r="E326" s="561">
        <v>0</v>
      </c>
      <c r="F326" s="699">
        <f t="shared" si="135"/>
        <v>0</v>
      </c>
      <c r="G326" s="712">
        <f t="shared" si="136"/>
        <v>0</v>
      </c>
      <c r="H326" s="699">
        <f t="shared" si="130"/>
        <v>0</v>
      </c>
      <c r="I326" s="712">
        <f t="shared" si="131"/>
        <v>0</v>
      </c>
      <c r="J326" s="699">
        <f t="shared" si="137"/>
        <v>0</v>
      </c>
      <c r="K326" s="681">
        <f t="shared" si="138"/>
        <v>0</v>
      </c>
      <c r="L326" s="711">
        <f>IF($L$5="Yes",HLOOKUP(B326,'Outdoor Supply'!$D$32:$P$38,7,FALSE),0)</f>
        <v>0</v>
      </c>
      <c r="M326" s="701">
        <f t="shared" si="139"/>
        <v>0</v>
      </c>
      <c r="N326" s="564">
        <f t="shared" si="140"/>
        <v>0</v>
      </c>
      <c r="O326" s="564">
        <f t="shared" si="141"/>
        <v>0</v>
      </c>
      <c r="P326" s="564">
        <f t="shared" si="142"/>
        <v>0</v>
      </c>
      <c r="Q326" s="564">
        <f t="shared" si="143"/>
        <v>0</v>
      </c>
      <c r="R326" s="661">
        <f t="shared" si="132"/>
        <v>0</v>
      </c>
      <c r="S326" s="662">
        <f t="shared" si="133"/>
        <v>0</v>
      </c>
      <c r="T326" s="699">
        <f t="shared" si="134"/>
        <v>0</v>
      </c>
      <c r="U326" s="681">
        <f t="shared" si="144"/>
        <v>0</v>
      </c>
      <c r="V326" s="701">
        <f t="shared" si="145"/>
        <v>0</v>
      </c>
      <c r="W326" s="662">
        <f t="shared" si="146"/>
        <v>0</v>
      </c>
      <c r="X326" s="662">
        <f t="shared" si="147"/>
        <v>0</v>
      </c>
      <c r="Y326" s="662">
        <f t="shared" si="148"/>
        <v>0</v>
      </c>
      <c r="Z326" s="699">
        <f t="shared" si="149"/>
        <v>0</v>
      </c>
      <c r="AA326" s="681">
        <f t="shared" si="152"/>
        <v>0</v>
      </c>
      <c r="AB326" s="701">
        <f t="shared" si="153"/>
        <v>0</v>
      </c>
      <c r="AC326" s="662">
        <f t="shared" si="150"/>
        <v>0</v>
      </c>
      <c r="AD326" s="662">
        <f t="shared" si="154"/>
        <v>0</v>
      </c>
      <c r="AE326" s="701">
        <f t="shared" si="155"/>
        <v>0</v>
      </c>
      <c r="AF326" s="662">
        <f t="shared" si="151"/>
        <v>0</v>
      </c>
      <c r="AG326" s="662">
        <f t="shared" si="156"/>
        <v>0</v>
      </c>
      <c r="AH326" s="701">
        <f t="shared" si="157"/>
        <v>0</v>
      </c>
    </row>
    <row r="327" spans="1:34" x14ac:dyDescent="0.35">
      <c r="A327" s="680">
        <v>38302</v>
      </c>
      <c r="B327" s="558" t="s">
        <v>31</v>
      </c>
      <c r="C327" s="558">
        <v>11</v>
      </c>
      <c r="D327" s="559">
        <f t="shared" si="129"/>
        <v>5</v>
      </c>
      <c r="E327" s="561">
        <v>0</v>
      </c>
      <c r="F327" s="699">
        <f t="shared" si="135"/>
        <v>0</v>
      </c>
      <c r="G327" s="712">
        <f t="shared" si="136"/>
        <v>0</v>
      </c>
      <c r="H327" s="699">
        <f t="shared" si="130"/>
        <v>0</v>
      </c>
      <c r="I327" s="712">
        <f t="shared" si="131"/>
        <v>0</v>
      </c>
      <c r="J327" s="699">
        <f t="shared" si="137"/>
        <v>0</v>
      </c>
      <c r="K327" s="681">
        <f t="shared" si="138"/>
        <v>0</v>
      </c>
      <c r="L327" s="711">
        <f>IF($L$5="Yes",HLOOKUP(B327,'Outdoor Supply'!$D$32:$P$38,7,FALSE),0)</f>
        <v>0</v>
      </c>
      <c r="M327" s="701">
        <f t="shared" si="139"/>
        <v>0</v>
      </c>
      <c r="N327" s="564">
        <f t="shared" si="140"/>
        <v>0</v>
      </c>
      <c r="O327" s="564">
        <f t="shared" si="141"/>
        <v>0</v>
      </c>
      <c r="P327" s="564">
        <f t="shared" si="142"/>
        <v>0</v>
      </c>
      <c r="Q327" s="564">
        <f t="shared" si="143"/>
        <v>0</v>
      </c>
      <c r="R327" s="661">
        <f t="shared" si="132"/>
        <v>0</v>
      </c>
      <c r="S327" s="662">
        <f t="shared" si="133"/>
        <v>0</v>
      </c>
      <c r="T327" s="699">
        <f t="shared" si="134"/>
        <v>0</v>
      </c>
      <c r="U327" s="681">
        <f t="shared" si="144"/>
        <v>0</v>
      </c>
      <c r="V327" s="701">
        <f t="shared" si="145"/>
        <v>0</v>
      </c>
      <c r="W327" s="662">
        <f t="shared" si="146"/>
        <v>0</v>
      </c>
      <c r="X327" s="662">
        <f t="shared" si="147"/>
        <v>0</v>
      </c>
      <c r="Y327" s="662">
        <f t="shared" si="148"/>
        <v>0</v>
      </c>
      <c r="Z327" s="699">
        <f t="shared" si="149"/>
        <v>0</v>
      </c>
      <c r="AA327" s="681">
        <f t="shared" si="152"/>
        <v>0</v>
      </c>
      <c r="AB327" s="701">
        <f t="shared" si="153"/>
        <v>0</v>
      </c>
      <c r="AC327" s="662">
        <f t="shared" si="150"/>
        <v>0</v>
      </c>
      <c r="AD327" s="662">
        <f t="shared" si="154"/>
        <v>0</v>
      </c>
      <c r="AE327" s="701">
        <f t="shared" si="155"/>
        <v>0</v>
      </c>
      <c r="AF327" s="662">
        <f t="shared" si="151"/>
        <v>0</v>
      </c>
      <c r="AG327" s="662">
        <f t="shared" si="156"/>
        <v>0</v>
      </c>
      <c r="AH327" s="701">
        <f t="shared" si="157"/>
        <v>0</v>
      </c>
    </row>
    <row r="328" spans="1:34" x14ac:dyDescent="0.35">
      <c r="A328" s="680">
        <v>38303</v>
      </c>
      <c r="B328" s="558" t="s">
        <v>31</v>
      </c>
      <c r="C328" s="558">
        <v>11</v>
      </c>
      <c r="D328" s="559">
        <f t="shared" si="129"/>
        <v>6</v>
      </c>
      <c r="E328" s="561">
        <v>0</v>
      </c>
      <c r="F328" s="699">
        <f t="shared" si="135"/>
        <v>0</v>
      </c>
      <c r="G328" s="712">
        <f t="shared" si="136"/>
        <v>0</v>
      </c>
      <c r="H328" s="699">
        <f t="shared" si="130"/>
        <v>0</v>
      </c>
      <c r="I328" s="712">
        <f t="shared" si="131"/>
        <v>0</v>
      </c>
      <c r="J328" s="699">
        <f t="shared" si="137"/>
        <v>0</v>
      </c>
      <c r="K328" s="681">
        <f t="shared" si="138"/>
        <v>0</v>
      </c>
      <c r="L328" s="711">
        <f>IF($L$5="Yes",HLOOKUP(B328,'Outdoor Supply'!$D$32:$P$38,7,FALSE),0)</f>
        <v>0</v>
      </c>
      <c r="M328" s="701">
        <f t="shared" si="139"/>
        <v>0</v>
      </c>
      <c r="N328" s="564">
        <f t="shared" si="140"/>
        <v>0</v>
      </c>
      <c r="O328" s="564">
        <f t="shared" si="141"/>
        <v>0</v>
      </c>
      <c r="P328" s="564">
        <f t="shared" si="142"/>
        <v>0</v>
      </c>
      <c r="Q328" s="564">
        <f t="shared" si="143"/>
        <v>0</v>
      </c>
      <c r="R328" s="661">
        <f t="shared" si="132"/>
        <v>0</v>
      </c>
      <c r="S328" s="662">
        <f t="shared" si="133"/>
        <v>0</v>
      </c>
      <c r="T328" s="699">
        <f t="shared" si="134"/>
        <v>0</v>
      </c>
      <c r="U328" s="681">
        <f t="shared" si="144"/>
        <v>0</v>
      </c>
      <c r="V328" s="701">
        <f t="shared" si="145"/>
        <v>0</v>
      </c>
      <c r="W328" s="662">
        <f t="shared" si="146"/>
        <v>0</v>
      </c>
      <c r="X328" s="662">
        <f t="shared" si="147"/>
        <v>0</v>
      </c>
      <c r="Y328" s="662">
        <f t="shared" si="148"/>
        <v>0</v>
      </c>
      <c r="Z328" s="699">
        <f t="shared" si="149"/>
        <v>0</v>
      </c>
      <c r="AA328" s="681">
        <f t="shared" si="152"/>
        <v>0</v>
      </c>
      <c r="AB328" s="701">
        <f t="shared" si="153"/>
        <v>0</v>
      </c>
      <c r="AC328" s="662">
        <f t="shared" si="150"/>
        <v>0</v>
      </c>
      <c r="AD328" s="662">
        <f t="shared" si="154"/>
        <v>0</v>
      </c>
      <c r="AE328" s="701">
        <f t="shared" si="155"/>
        <v>0</v>
      </c>
      <c r="AF328" s="662">
        <f t="shared" si="151"/>
        <v>0</v>
      </c>
      <c r="AG328" s="662">
        <f t="shared" si="156"/>
        <v>0</v>
      </c>
      <c r="AH328" s="701">
        <f t="shared" si="157"/>
        <v>0</v>
      </c>
    </row>
    <row r="329" spans="1:34" x14ac:dyDescent="0.35">
      <c r="A329" s="680">
        <v>38304</v>
      </c>
      <c r="B329" s="558" t="s">
        <v>31</v>
      </c>
      <c r="C329" s="558">
        <v>11</v>
      </c>
      <c r="D329" s="559">
        <f t="shared" si="129"/>
        <v>7</v>
      </c>
      <c r="E329" s="561">
        <v>0</v>
      </c>
      <c r="F329" s="699">
        <f t="shared" si="135"/>
        <v>0</v>
      </c>
      <c r="G329" s="712">
        <f t="shared" si="136"/>
        <v>0</v>
      </c>
      <c r="H329" s="699">
        <f t="shared" si="130"/>
        <v>0</v>
      </c>
      <c r="I329" s="712">
        <f t="shared" si="131"/>
        <v>0</v>
      </c>
      <c r="J329" s="699">
        <f t="shared" si="137"/>
        <v>0</v>
      </c>
      <c r="K329" s="681">
        <f t="shared" si="138"/>
        <v>0</v>
      </c>
      <c r="L329" s="711">
        <f>IF($L$5="Yes",HLOOKUP(B329,'Outdoor Supply'!$D$32:$P$38,7,FALSE),0)</f>
        <v>0</v>
      </c>
      <c r="M329" s="701">
        <f t="shared" si="139"/>
        <v>0</v>
      </c>
      <c r="N329" s="564">
        <f t="shared" si="140"/>
        <v>0</v>
      </c>
      <c r="O329" s="564">
        <f t="shared" si="141"/>
        <v>0</v>
      </c>
      <c r="P329" s="564">
        <f t="shared" si="142"/>
        <v>0</v>
      </c>
      <c r="Q329" s="564">
        <f t="shared" si="143"/>
        <v>0</v>
      </c>
      <c r="R329" s="661">
        <f t="shared" si="132"/>
        <v>0</v>
      </c>
      <c r="S329" s="662">
        <f t="shared" si="133"/>
        <v>0</v>
      </c>
      <c r="T329" s="699">
        <f t="shared" si="134"/>
        <v>0</v>
      </c>
      <c r="U329" s="681">
        <f t="shared" si="144"/>
        <v>0</v>
      </c>
      <c r="V329" s="701">
        <f t="shared" si="145"/>
        <v>0</v>
      </c>
      <c r="W329" s="662">
        <f t="shared" si="146"/>
        <v>0</v>
      </c>
      <c r="X329" s="662">
        <f t="shared" si="147"/>
        <v>0</v>
      </c>
      <c r="Y329" s="662">
        <f t="shared" si="148"/>
        <v>0</v>
      </c>
      <c r="Z329" s="699">
        <f t="shared" si="149"/>
        <v>0</v>
      </c>
      <c r="AA329" s="681">
        <f t="shared" si="152"/>
        <v>0</v>
      </c>
      <c r="AB329" s="701">
        <f t="shared" si="153"/>
        <v>0</v>
      </c>
      <c r="AC329" s="662">
        <f t="shared" si="150"/>
        <v>0</v>
      </c>
      <c r="AD329" s="662">
        <f t="shared" si="154"/>
        <v>0</v>
      </c>
      <c r="AE329" s="701">
        <f t="shared" si="155"/>
        <v>0</v>
      </c>
      <c r="AF329" s="662">
        <f t="shared" si="151"/>
        <v>0</v>
      </c>
      <c r="AG329" s="662">
        <f t="shared" si="156"/>
        <v>0</v>
      </c>
      <c r="AH329" s="701">
        <f t="shared" si="157"/>
        <v>0</v>
      </c>
    </row>
    <row r="330" spans="1:34" x14ac:dyDescent="0.35">
      <c r="A330" s="680">
        <v>38305</v>
      </c>
      <c r="B330" s="558" t="s">
        <v>31</v>
      </c>
      <c r="C330" s="558">
        <v>11</v>
      </c>
      <c r="D330" s="559">
        <f t="shared" si="129"/>
        <v>1</v>
      </c>
      <c r="E330" s="561">
        <v>0.42000000000000171</v>
      </c>
      <c r="F330" s="699">
        <f t="shared" si="135"/>
        <v>0</v>
      </c>
      <c r="G330" s="712">
        <f t="shared" si="136"/>
        <v>0</v>
      </c>
      <c r="H330" s="699">
        <f t="shared" si="130"/>
        <v>0</v>
      </c>
      <c r="I330" s="712">
        <f t="shared" si="131"/>
        <v>0</v>
      </c>
      <c r="J330" s="699">
        <f t="shared" si="137"/>
        <v>0</v>
      </c>
      <c r="K330" s="681">
        <f t="shared" si="138"/>
        <v>0</v>
      </c>
      <c r="L330" s="711">
        <f>IF($L$5="Yes",HLOOKUP(B330,'Outdoor Supply'!$D$32:$P$38,7,FALSE),0)</f>
        <v>0</v>
      </c>
      <c r="M330" s="701">
        <f t="shared" si="139"/>
        <v>0</v>
      </c>
      <c r="N330" s="564">
        <f t="shared" si="140"/>
        <v>0</v>
      </c>
      <c r="O330" s="564">
        <f t="shared" si="141"/>
        <v>0</v>
      </c>
      <c r="P330" s="564">
        <f t="shared" si="142"/>
        <v>0</v>
      </c>
      <c r="Q330" s="564">
        <f t="shared" si="143"/>
        <v>0</v>
      </c>
      <c r="R330" s="661">
        <f t="shared" si="132"/>
        <v>0</v>
      </c>
      <c r="S330" s="662">
        <f t="shared" si="133"/>
        <v>0</v>
      </c>
      <c r="T330" s="699">
        <f t="shared" si="134"/>
        <v>0</v>
      </c>
      <c r="U330" s="681">
        <f t="shared" si="144"/>
        <v>0</v>
      </c>
      <c r="V330" s="701">
        <f t="shared" si="145"/>
        <v>0</v>
      </c>
      <c r="W330" s="662">
        <f t="shared" si="146"/>
        <v>0</v>
      </c>
      <c r="X330" s="662">
        <f t="shared" si="147"/>
        <v>0</v>
      </c>
      <c r="Y330" s="662">
        <f t="shared" si="148"/>
        <v>0</v>
      </c>
      <c r="Z330" s="699">
        <f t="shared" si="149"/>
        <v>0</v>
      </c>
      <c r="AA330" s="681">
        <f t="shared" si="152"/>
        <v>0</v>
      </c>
      <c r="AB330" s="701">
        <f t="shared" si="153"/>
        <v>0</v>
      </c>
      <c r="AC330" s="662">
        <f t="shared" si="150"/>
        <v>0</v>
      </c>
      <c r="AD330" s="662">
        <f t="shared" si="154"/>
        <v>0</v>
      </c>
      <c r="AE330" s="701">
        <f t="shared" si="155"/>
        <v>0</v>
      </c>
      <c r="AF330" s="662">
        <f t="shared" si="151"/>
        <v>0</v>
      </c>
      <c r="AG330" s="662">
        <f t="shared" si="156"/>
        <v>0</v>
      </c>
      <c r="AH330" s="701">
        <f t="shared" si="157"/>
        <v>0</v>
      </c>
    </row>
    <row r="331" spans="1:34" x14ac:dyDescent="0.35">
      <c r="A331" s="680">
        <v>38306</v>
      </c>
      <c r="B331" s="558" t="s">
        <v>31</v>
      </c>
      <c r="C331" s="558">
        <v>11</v>
      </c>
      <c r="D331" s="559">
        <f t="shared" ref="D331:D394" si="158">WEEKDAY(A331)</f>
        <v>2</v>
      </c>
      <c r="E331" s="561">
        <v>0.54999999999999716</v>
      </c>
      <c r="F331" s="699">
        <f t="shared" si="135"/>
        <v>0</v>
      </c>
      <c r="G331" s="712">
        <f t="shared" si="136"/>
        <v>0</v>
      </c>
      <c r="H331" s="699">
        <f t="shared" ref="H331:H394" si="159">$C$3*$F$3*(E331/12)*7.48</f>
        <v>0</v>
      </c>
      <c r="I331" s="712">
        <f t="shared" ref="I331:I394" si="160">$C$4*$F$4*(E331/12)*7.48</f>
        <v>0</v>
      </c>
      <c r="J331" s="699">
        <f t="shared" si="137"/>
        <v>0</v>
      </c>
      <c r="K331" s="681">
        <f t="shared" si="138"/>
        <v>0</v>
      </c>
      <c r="L331" s="711">
        <f>IF($L$5="Yes",HLOOKUP(B331,'Outdoor Supply'!$D$32:$P$38,7,FALSE),0)</f>
        <v>0</v>
      </c>
      <c r="M331" s="701">
        <f t="shared" si="139"/>
        <v>0</v>
      </c>
      <c r="N331" s="564">
        <f t="shared" si="140"/>
        <v>0</v>
      </c>
      <c r="O331" s="564">
        <f t="shared" si="141"/>
        <v>0</v>
      </c>
      <c r="P331" s="564">
        <f t="shared" si="142"/>
        <v>0</v>
      </c>
      <c r="Q331" s="564">
        <f t="shared" si="143"/>
        <v>0</v>
      </c>
      <c r="R331" s="661">
        <f t="shared" ref="R331:R394" si="161">$Q$3</f>
        <v>0</v>
      </c>
      <c r="S331" s="662">
        <f t="shared" ref="S331:S394" si="162">SUM(N331:R331)</f>
        <v>0</v>
      </c>
      <c r="T331" s="699">
        <f t="shared" ref="T331:T394" si="163">IF(V331&lt;0,0,IF(V331&gt;$G$3,$G$3,V331))</f>
        <v>0</v>
      </c>
      <c r="U331" s="681">
        <f t="shared" si="144"/>
        <v>0</v>
      </c>
      <c r="V331" s="701">
        <f t="shared" si="145"/>
        <v>0</v>
      </c>
      <c r="W331" s="662">
        <f t="shared" si="146"/>
        <v>0</v>
      </c>
      <c r="X331" s="662">
        <f t="shared" si="147"/>
        <v>0</v>
      </c>
      <c r="Y331" s="662">
        <f t="shared" si="148"/>
        <v>0</v>
      </c>
      <c r="Z331" s="699">
        <f t="shared" si="149"/>
        <v>0</v>
      </c>
      <c r="AA331" s="681">
        <f t="shared" si="152"/>
        <v>0</v>
      </c>
      <c r="AB331" s="701">
        <f t="shared" si="153"/>
        <v>0</v>
      </c>
      <c r="AC331" s="662">
        <f t="shared" si="150"/>
        <v>0</v>
      </c>
      <c r="AD331" s="662">
        <f t="shared" si="154"/>
        <v>0</v>
      </c>
      <c r="AE331" s="701">
        <f t="shared" si="155"/>
        <v>0</v>
      </c>
      <c r="AF331" s="662">
        <f t="shared" si="151"/>
        <v>0</v>
      </c>
      <c r="AG331" s="662">
        <f t="shared" si="156"/>
        <v>0</v>
      </c>
      <c r="AH331" s="701">
        <f t="shared" si="157"/>
        <v>0</v>
      </c>
    </row>
    <row r="332" spans="1:34" x14ac:dyDescent="0.35">
      <c r="A332" s="680">
        <v>38307</v>
      </c>
      <c r="B332" s="558" t="s">
        <v>31</v>
      </c>
      <c r="C332" s="558">
        <v>11</v>
      </c>
      <c r="D332" s="559">
        <f t="shared" si="158"/>
        <v>3</v>
      </c>
      <c r="E332" s="561">
        <v>0.12999999999999545</v>
      </c>
      <c r="F332" s="699">
        <f t="shared" ref="F332:F395" si="164">$B$3*$F$3*(E332/12)*7.48</f>
        <v>0</v>
      </c>
      <c r="G332" s="712">
        <f t="shared" ref="G332:G395" si="165">$B$4*$F$4*(E332/12)*7.48</f>
        <v>0</v>
      </c>
      <c r="H332" s="699">
        <f t="shared" si="159"/>
        <v>0</v>
      </c>
      <c r="I332" s="712">
        <f t="shared" si="160"/>
        <v>0</v>
      </c>
      <c r="J332" s="699">
        <f t="shared" ref="J332:J395" si="166">IF($L$3="Yes",$M$3*$N$3*(E332/12)*7.48,0)</f>
        <v>0</v>
      </c>
      <c r="K332" s="681">
        <f t="shared" ref="K332:K395" si="167">IF($L$4="Yes",$M$4*$N$4*(E332/12)*7.48,0)</f>
        <v>0</v>
      </c>
      <c r="L332" s="711">
        <f>IF($L$5="Yes",HLOOKUP(B332,'Outdoor Supply'!$D$32:$P$38,7,FALSE),0)</f>
        <v>0</v>
      </c>
      <c r="M332" s="701">
        <f t="shared" ref="M332:M395" si="168">SUM(J332:L332)</f>
        <v>0</v>
      </c>
      <c r="N332" s="564">
        <f t="shared" ref="N332:N395" si="169">HLOOKUP(B332,$U$2:$AF$6,2,FALSE)</f>
        <v>0</v>
      </c>
      <c r="O332" s="564">
        <f t="shared" ref="O332:O395" si="170">HLOOKUP(B332,$U$2:$AF$6,3,FALSE)</f>
        <v>0</v>
      </c>
      <c r="P332" s="564">
        <f t="shared" ref="P332:P395" si="171">HLOOKUP(B332,$U$2:$AF$6,4,FALSE)</f>
        <v>0</v>
      </c>
      <c r="Q332" s="564">
        <f t="shared" ref="Q332:Q395" si="172">HLOOKUP(B332,$U$2:$AF$6,5,FALSE)</f>
        <v>0</v>
      </c>
      <c r="R332" s="661">
        <f t="shared" si="161"/>
        <v>0</v>
      </c>
      <c r="S332" s="662">
        <f t="shared" si="162"/>
        <v>0</v>
      </c>
      <c r="T332" s="699">
        <f t="shared" si="163"/>
        <v>0</v>
      </c>
      <c r="U332" s="681">
        <f t="shared" ref="U332:U395" si="173">IF(F332+T331&gt;S332,S332,F332+T331)</f>
        <v>0</v>
      </c>
      <c r="V332" s="701">
        <f t="shared" ref="V332:V395" si="174">T331+F332-S332</f>
        <v>0</v>
      </c>
      <c r="W332" s="662">
        <f t="shared" ref="W332:W395" si="175">IF(Y332&lt;0,0,IF(Y332&gt;$G$4,$G$4,Y332))</f>
        <v>0</v>
      </c>
      <c r="X332" s="662">
        <f t="shared" ref="X332:X395" si="176">IF(G332+W331&gt;S332,S332,G332+W331)</f>
        <v>0</v>
      </c>
      <c r="Y332" s="662">
        <f t="shared" ref="Y332:Y395" si="177">W331+G332-S332</f>
        <v>0</v>
      </c>
      <c r="Z332" s="699">
        <f t="shared" ref="Z332:Z395" si="178">IF(AB332&lt;0,0,IF(AB332&gt;$H$3,$H$3,AB332))</f>
        <v>0</v>
      </c>
      <c r="AA332" s="681">
        <f t="shared" si="152"/>
        <v>0</v>
      </c>
      <c r="AB332" s="701">
        <f t="shared" si="153"/>
        <v>0</v>
      </c>
      <c r="AC332" s="662">
        <f t="shared" ref="AC332:AC395" si="179">IF(AE332&lt;0,0,IF(AE332&gt;$H$4,$H$4,AE332))</f>
        <v>0</v>
      </c>
      <c r="AD332" s="662">
        <f t="shared" si="154"/>
        <v>0</v>
      </c>
      <c r="AE332" s="701">
        <f t="shared" si="155"/>
        <v>0</v>
      </c>
      <c r="AF332" s="662">
        <f t="shared" ref="AF332:AF395" si="180">IF(AH332&lt;0,0,IF(AH332&gt;$O$3,$O$3,AH332))</f>
        <v>0</v>
      </c>
      <c r="AG332" s="662">
        <f t="shared" si="156"/>
        <v>0</v>
      </c>
      <c r="AH332" s="701">
        <f t="shared" si="157"/>
        <v>0</v>
      </c>
    </row>
    <row r="333" spans="1:34" x14ac:dyDescent="0.35">
      <c r="A333" s="680">
        <v>38308</v>
      </c>
      <c r="B333" s="558" t="s">
        <v>31</v>
      </c>
      <c r="C333" s="558">
        <v>11</v>
      </c>
      <c r="D333" s="559">
        <f t="shared" si="158"/>
        <v>4</v>
      </c>
      <c r="E333" s="561">
        <v>4.8999999999999915</v>
      </c>
      <c r="F333" s="699">
        <f t="shared" si="164"/>
        <v>0</v>
      </c>
      <c r="G333" s="712">
        <f t="shared" si="165"/>
        <v>0</v>
      </c>
      <c r="H333" s="699">
        <f t="shared" si="159"/>
        <v>0</v>
      </c>
      <c r="I333" s="712">
        <f t="shared" si="160"/>
        <v>0</v>
      </c>
      <c r="J333" s="699">
        <f t="shared" si="166"/>
        <v>0</v>
      </c>
      <c r="K333" s="681">
        <f t="shared" si="167"/>
        <v>0</v>
      </c>
      <c r="L333" s="711">
        <f>IF($L$5="Yes",HLOOKUP(B333,'Outdoor Supply'!$D$32:$P$38,7,FALSE),0)</f>
        <v>0</v>
      </c>
      <c r="M333" s="701">
        <f t="shared" si="168"/>
        <v>0</v>
      </c>
      <c r="N333" s="564">
        <f t="shared" si="169"/>
        <v>0</v>
      </c>
      <c r="O333" s="564">
        <f t="shared" si="170"/>
        <v>0</v>
      </c>
      <c r="P333" s="564">
        <f t="shared" si="171"/>
        <v>0</v>
      </c>
      <c r="Q333" s="564">
        <f t="shared" si="172"/>
        <v>0</v>
      </c>
      <c r="R333" s="661">
        <f t="shared" si="161"/>
        <v>0</v>
      </c>
      <c r="S333" s="662">
        <f t="shared" si="162"/>
        <v>0</v>
      </c>
      <c r="T333" s="699">
        <f t="shared" si="163"/>
        <v>0</v>
      </c>
      <c r="U333" s="681">
        <f t="shared" si="173"/>
        <v>0</v>
      </c>
      <c r="V333" s="701">
        <f t="shared" si="174"/>
        <v>0</v>
      </c>
      <c r="W333" s="662">
        <f t="shared" si="175"/>
        <v>0</v>
      </c>
      <c r="X333" s="662">
        <f t="shared" si="176"/>
        <v>0</v>
      </c>
      <c r="Y333" s="662">
        <f t="shared" si="177"/>
        <v>0</v>
      </c>
      <c r="Z333" s="699">
        <f t="shared" si="178"/>
        <v>0</v>
      </c>
      <c r="AA333" s="681">
        <f t="shared" ref="AA333:AA396" si="181">IF(H333+Z332&gt;S333,S333,H333+Z332)</f>
        <v>0</v>
      </c>
      <c r="AB333" s="701">
        <f t="shared" ref="AB333:AB396" si="182">Z332+H333-S333</f>
        <v>0</v>
      </c>
      <c r="AC333" s="662">
        <f t="shared" si="179"/>
        <v>0</v>
      </c>
      <c r="AD333" s="662">
        <f t="shared" ref="AD333:AD396" si="183">IF(I333+AC332&gt;S333,S333,I333+AC332)</f>
        <v>0</v>
      </c>
      <c r="AE333" s="701">
        <f t="shared" ref="AE333:AE396" si="184">AC332+I333-S333</f>
        <v>0</v>
      </c>
      <c r="AF333" s="662">
        <f t="shared" si="180"/>
        <v>0</v>
      </c>
      <c r="AG333" s="662">
        <f t="shared" ref="AG333:AG396" si="185">IF(M333+AF332&gt;S333,S333,M333+AF332)</f>
        <v>0</v>
      </c>
      <c r="AH333" s="701">
        <f t="shared" ref="AH333:AH396" si="186">AF332+M333-S333</f>
        <v>0</v>
      </c>
    </row>
    <row r="334" spans="1:34" x14ac:dyDescent="0.35">
      <c r="A334" s="680">
        <v>38309</v>
      </c>
      <c r="B334" s="558" t="s">
        <v>31</v>
      </c>
      <c r="C334" s="558">
        <v>11</v>
      </c>
      <c r="D334" s="559">
        <f t="shared" si="158"/>
        <v>5</v>
      </c>
      <c r="E334" s="561">
        <v>0</v>
      </c>
      <c r="F334" s="699">
        <f t="shared" si="164"/>
        <v>0</v>
      </c>
      <c r="G334" s="712">
        <f t="shared" si="165"/>
        <v>0</v>
      </c>
      <c r="H334" s="699">
        <f t="shared" si="159"/>
        <v>0</v>
      </c>
      <c r="I334" s="712">
        <f t="shared" si="160"/>
        <v>0</v>
      </c>
      <c r="J334" s="699">
        <f t="shared" si="166"/>
        <v>0</v>
      </c>
      <c r="K334" s="681">
        <f t="shared" si="167"/>
        <v>0</v>
      </c>
      <c r="L334" s="711">
        <f>IF($L$5="Yes",HLOOKUP(B334,'Outdoor Supply'!$D$32:$P$38,7,FALSE),0)</f>
        <v>0</v>
      </c>
      <c r="M334" s="701">
        <f t="shared" si="168"/>
        <v>0</v>
      </c>
      <c r="N334" s="564">
        <f t="shared" si="169"/>
        <v>0</v>
      </c>
      <c r="O334" s="564">
        <f t="shared" si="170"/>
        <v>0</v>
      </c>
      <c r="P334" s="564">
        <f t="shared" si="171"/>
        <v>0</v>
      </c>
      <c r="Q334" s="564">
        <f t="shared" si="172"/>
        <v>0</v>
      </c>
      <c r="R334" s="661">
        <f t="shared" si="161"/>
        <v>0</v>
      </c>
      <c r="S334" s="662">
        <f t="shared" si="162"/>
        <v>0</v>
      </c>
      <c r="T334" s="699">
        <f t="shared" si="163"/>
        <v>0</v>
      </c>
      <c r="U334" s="681">
        <f t="shared" si="173"/>
        <v>0</v>
      </c>
      <c r="V334" s="701">
        <f t="shared" si="174"/>
        <v>0</v>
      </c>
      <c r="W334" s="662">
        <f t="shared" si="175"/>
        <v>0</v>
      </c>
      <c r="X334" s="662">
        <f t="shared" si="176"/>
        <v>0</v>
      </c>
      <c r="Y334" s="662">
        <f t="shared" si="177"/>
        <v>0</v>
      </c>
      <c r="Z334" s="699">
        <f t="shared" si="178"/>
        <v>0</v>
      </c>
      <c r="AA334" s="681">
        <f t="shared" si="181"/>
        <v>0</v>
      </c>
      <c r="AB334" s="701">
        <f t="shared" si="182"/>
        <v>0</v>
      </c>
      <c r="AC334" s="662">
        <f t="shared" si="179"/>
        <v>0</v>
      </c>
      <c r="AD334" s="662">
        <f t="shared" si="183"/>
        <v>0</v>
      </c>
      <c r="AE334" s="701">
        <f t="shared" si="184"/>
        <v>0</v>
      </c>
      <c r="AF334" s="662">
        <f t="shared" si="180"/>
        <v>0</v>
      </c>
      <c r="AG334" s="662">
        <f t="shared" si="185"/>
        <v>0</v>
      </c>
      <c r="AH334" s="701">
        <f t="shared" si="186"/>
        <v>0</v>
      </c>
    </row>
    <row r="335" spans="1:34" x14ac:dyDescent="0.35">
      <c r="A335" s="680">
        <v>38310</v>
      </c>
      <c r="B335" s="558" t="s">
        <v>31</v>
      </c>
      <c r="C335" s="558">
        <v>11</v>
      </c>
      <c r="D335" s="559">
        <f t="shared" si="158"/>
        <v>6</v>
      </c>
      <c r="E335" s="561">
        <v>0</v>
      </c>
      <c r="F335" s="699">
        <f t="shared" si="164"/>
        <v>0</v>
      </c>
      <c r="G335" s="712">
        <f t="shared" si="165"/>
        <v>0</v>
      </c>
      <c r="H335" s="699">
        <f t="shared" si="159"/>
        <v>0</v>
      </c>
      <c r="I335" s="712">
        <f t="shared" si="160"/>
        <v>0</v>
      </c>
      <c r="J335" s="699">
        <f t="shared" si="166"/>
        <v>0</v>
      </c>
      <c r="K335" s="681">
        <f t="shared" si="167"/>
        <v>0</v>
      </c>
      <c r="L335" s="711">
        <f>IF($L$5="Yes",HLOOKUP(B335,'Outdoor Supply'!$D$32:$P$38,7,FALSE),0)</f>
        <v>0</v>
      </c>
      <c r="M335" s="701">
        <f t="shared" si="168"/>
        <v>0</v>
      </c>
      <c r="N335" s="564">
        <f t="shared" si="169"/>
        <v>0</v>
      </c>
      <c r="O335" s="564">
        <f t="shared" si="170"/>
        <v>0</v>
      </c>
      <c r="P335" s="564">
        <f t="shared" si="171"/>
        <v>0</v>
      </c>
      <c r="Q335" s="564">
        <f t="shared" si="172"/>
        <v>0</v>
      </c>
      <c r="R335" s="661">
        <f t="shared" si="161"/>
        <v>0</v>
      </c>
      <c r="S335" s="662">
        <f t="shared" si="162"/>
        <v>0</v>
      </c>
      <c r="T335" s="699">
        <f t="shared" si="163"/>
        <v>0</v>
      </c>
      <c r="U335" s="681">
        <f t="shared" si="173"/>
        <v>0</v>
      </c>
      <c r="V335" s="701">
        <f t="shared" si="174"/>
        <v>0</v>
      </c>
      <c r="W335" s="662">
        <f t="shared" si="175"/>
        <v>0</v>
      </c>
      <c r="X335" s="662">
        <f t="shared" si="176"/>
        <v>0</v>
      </c>
      <c r="Y335" s="662">
        <f t="shared" si="177"/>
        <v>0</v>
      </c>
      <c r="Z335" s="699">
        <f t="shared" si="178"/>
        <v>0</v>
      </c>
      <c r="AA335" s="681">
        <f t="shared" si="181"/>
        <v>0</v>
      </c>
      <c r="AB335" s="701">
        <f t="shared" si="182"/>
        <v>0</v>
      </c>
      <c r="AC335" s="662">
        <f t="shared" si="179"/>
        <v>0</v>
      </c>
      <c r="AD335" s="662">
        <f t="shared" si="183"/>
        <v>0</v>
      </c>
      <c r="AE335" s="701">
        <f t="shared" si="184"/>
        <v>0</v>
      </c>
      <c r="AF335" s="662">
        <f t="shared" si="180"/>
        <v>0</v>
      </c>
      <c r="AG335" s="662">
        <f t="shared" si="185"/>
        <v>0</v>
      </c>
      <c r="AH335" s="701">
        <f t="shared" si="186"/>
        <v>0</v>
      </c>
    </row>
    <row r="336" spans="1:34" x14ac:dyDescent="0.35">
      <c r="A336" s="680">
        <v>38311</v>
      </c>
      <c r="B336" s="558" t="s">
        <v>31</v>
      </c>
      <c r="C336" s="558">
        <v>11</v>
      </c>
      <c r="D336" s="559">
        <f t="shared" si="158"/>
        <v>7</v>
      </c>
      <c r="E336" s="561">
        <v>0</v>
      </c>
      <c r="F336" s="699">
        <f t="shared" si="164"/>
        <v>0</v>
      </c>
      <c r="G336" s="712">
        <f t="shared" si="165"/>
        <v>0</v>
      </c>
      <c r="H336" s="699">
        <f t="shared" si="159"/>
        <v>0</v>
      </c>
      <c r="I336" s="712">
        <f t="shared" si="160"/>
        <v>0</v>
      </c>
      <c r="J336" s="699">
        <f t="shared" si="166"/>
        <v>0</v>
      </c>
      <c r="K336" s="681">
        <f t="shared" si="167"/>
        <v>0</v>
      </c>
      <c r="L336" s="711">
        <f>IF($L$5="Yes",HLOOKUP(B336,'Outdoor Supply'!$D$32:$P$38,7,FALSE),0)</f>
        <v>0</v>
      </c>
      <c r="M336" s="701">
        <f t="shared" si="168"/>
        <v>0</v>
      </c>
      <c r="N336" s="564">
        <f t="shared" si="169"/>
        <v>0</v>
      </c>
      <c r="O336" s="564">
        <f t="shared" si="170"/>
        <v>0</v>
      </c>
      <c r="P336" s="564">
        <f t="shared" si="171"/>
        <v>0</v>
      </c>
      <c r="Q336" s="564">
        <f t="shared" si="172"/>
        <v>0</v>
      </c>
      <c r="R336" s="661">
        <f t="shared" si="161"/>
        <v>0</v>
      </c>
      <c r="S336" s="662">
        <f t="shared" si="162"/>
        <v>0</v>
      </c>
      <c r="T336" s="699">
        <f t="shared" si="163"/>
        <v>0</v>
      </c>
      <c r="U336" s="681">
        <f t="shared" si="173"/>
        <v>0</v>
      </c>
      <c r="V336" s="701">
        <f t="shared" si="174"/>
        <v>0</v>
      </c>
      <c r="W336" s="662">
        <f t="shared" si="175"/>
        <v>0</v>
      </c>
      <c r="X336" s="662">
        <f t="shared" si="176"/>
        <v>0</v>
      </c>
      <c r="Y336" s="662">
        <f t="shared" si="177"/>
        <v>0</v>
      </c>
      <c r="Z336" s="699">
        <f t="shared" si="178"/>
        <v>0</v>
      </c>
      <c r="AA336" s="681">
        <f t="shared" si="181"/>
        <v>0</v>
      </c>
      <c r="AB336" s="701">
        <f t="shared" si="182"/>
        <v>0</v>
      </c>
      <c r="AC336" s="662">
        <f t="shared" si="179"/>
        <v>0</v>
      </c>
      <c r="AD336" s="662">
        <f t="shared" si="183"/>
        <v>0</v>
      </c>
      <c r="AE336" s="701">
        <f t="shared" si="184"/>
        <v>0</v>
      </c>
      <c r="AF336" s="662">
        <f t="shared" si="180"/>
        <v>0</v>
      </c>
      <c r="AG336" s="662">
        <f t="shared" si="185"/>
        <v>0</v>
      </c>
      <c r="AH336" s="701">
        <f t="shared" si="186"/>
        <v>0</v>
      </c>
    </row>
    <row r="337" spans="1:34" x14ac:dyDescent="0.35">
      <c r="A337" s="680">
        <v>38312</v>
      </c>
      <c r="B337" s="558" t="s">
        <v>31</v>
      </c>
      <c r="C337" s="558">
        <v>11</v>
      </c>
      <c r="D337" s="559">
        <f t="shared" si="158"/>
        <v>1</v>
      </c>
      <c r="E337" s="561">
        <v>0.68999999999999773</v>
      </c>
      <c r="F337" s="699">
        <f t="shared" si="164"/>
        <v>0</v>
      </c>
      <c r="G337" s="712">
        <f t="shared" si="165"/>
        <v>0</v>
      </c>
      <c r="H337" s="699">
        <f t="shared" si="159"/>
        <v>0</v>
      </c>
      <c r="I337" s="712">
        <f t="shared" si="160"/>
        <v>0</v>
      </c>
      <c r="J337" s="699">
        <f t="shared" si="166"/>
        <v>0</v>
      </c>
      <c r="K337" s="681">
        <f t="shared" si="167"/>
        <v>0</v>
      </c>
      <c r="L337" s="711">
        <f>IF($L$5="Yes",HLOOKUP(B337,'Outdoor Supply'!$D$32:$P$38,7,FALSE),0)</f>
        <v>0</v>
      </c>
      <c r="M337" s="701">
        <f t="shared" si="168"/>
        <v>0</v>
      </c>
      <c r="N337" s="564">
        <f t="shared" si="169"/>
        <v>0</v>
      </c>
      <c r="O337" s="564">
        <f t="shared" si="170"/>
        <v>0</v>
      </c>
      <c r="P337" s="564">
        <f t="shared" si="171"/>
        <v>0</v>
      </c>
      <c r="Q337" s="564">
        <f t="shared" si="172"/>
        <v>0</v>
      </c>
      <c r="R337" s="661">
        <f t="shared" si="161"/>
        <v>0</v>
      </c>
      <c r="S337" s="662">
        <f t="shared" si="162"/>
        <v>0</v>
      </c>
      <c r="T337" s="699">
        <f t="shared" si="163"/>
        <v>0</v>
      </c>
      <c r="U337" s="681">
        <f t="shared" si="173"/>
        <v>0</v>
      </c>
      <c r="V337" s="701">
        <f t="shared" si="174"/>
        <v>0</v>
      </c>
      <c r="W337" s="662">
        <f t="shared" si="175"/>
        <v>0</v>
      </c>
      <c r="X337" s="662">
        <f t="shared" si="176"/>
        <v>0</v>
      </c>
      <c r="Y337" s="662">
        <f t="shared" si="177"/>
        <v>0</v>
      </c>
      <c r="Z337" s="699">
        <f t="shared" si="178"/>
        <v>0</v>
      </c>
      <c r="AA337" s="681">
        <f t="shared" si="181"/>
        <v>0</v>
      </c>
      <c r="AB337" s="701">
        <f t="shared" si="182"/>
        <v>0</v>
      </c>
      <c r="AC337" s="662">
        <f t="shared" si="179"/>
        <v>0</v>
      </c>
      <c r="AD337" s="662">
        <f t="shared" si="183"/>
        <v>0</v>
      </c>
      <c r="AE337" s="701">
        <f t="shared" si="184"/>
        <v>0</v>
      </c>
      <c r="AF337" s="662">
        <f t="shared" si="180"/>
        <v>0</v>
      </c>
      <c r="AG337" s="662">
        <f t="shared" si="185"/>
        <v>0</v>
      </c>
      <c r="AH337" s="701">
        <f t="shared" si="186"/>
        <v>0</v>
      </c>
    </row>
    <row r="338" spans="1:34" x14ac:dyDescent="0.35">
      <c r="A338" s="680">
        <v>38313</v>
      </c>
      <c r="B338" s="558" t="s">
        <v>31</v>
      </c>
      <c r="C338" s="558">
        <v>11</v>
      </c>
      <c r="D338" s="559">
        <f t="shared" si="158"/>
        <v>2</v>
      </c>
      <c r="E338" s="561">
        <v>3.1499999999999986</v>
      </c>
      <c r="F338" s="699">
        <f t="shared" si="164"/>
        <v>0</v>
      </c>
      <c r="G338" s="712">
        <f t="shared" si="165"/>
        <v>0</v>
      </c>
      <c r="H338" s="699">
        <f t="shared" si="159"/>
        <v>0</v>
      </c>
      <c r="I338" s="712">
        <f t="shared" si="160"/>
        <v>0</v>
      </c>
      <c r="J338" s="699">
        <f t="shared" si="166"/>
        <v>0</v>
      </c>
      <c r="K338" s="681">
        <f t="shared" si="167"/>
        <v>0</v>
      </c>
      <c r="L338" s="711">
        <f>IF($L$5="Yes",HLOOKUP(B338,'Outdoor Supply'!$D$32:$P$38,7,FALSE),0)</f>
        <v>0</v>
      </c>
      <c r="M338" s="701">
        <f t="shared" si="168"/>
        <v>0</v>
      </c>
      <c r="N338" s="564">
        <f t="shared" si="169"/>
        <v>0</v>
      </c>
      <c r="O338" s="564">
        <f t="shared" si="170"/>
        <v>0</v>
      </c>
      <c r="P338" s="564">
        <f t="shared" si="171"/>
        <v>0</v>
      </c>
      <c r="Q338" s="564">
        <f t="shared" si="172"/>
        <v>0</v>
      </c>
      <c r="R338" s="661">
        <f t="shared" si="161"/>
        <v>0</v>
      </c>
      <c r="S338" s="662">
        <f t="shared" si="162"/>
        <v>0</v>
      </c>
      <c r="T338" s="699">
        <f t="shared" si="163"/>
        <v>0</v>
      </c>
      <c r="U338" s="681">
        <f t="shared" si="173"/>
        <v>0</v>
      </c>
      <c r="V338" s="701">
        <f t="shared" si="174"/>
        <v>0</v>
      </c>
      <c r="W338" s="662">
        <f t="shared" si="175"/>
        <v>0</v>
      </c>
      <c r="X338" s="662">
        <f t="shared" si="176"/>
        <v>0</v>
      </c>
      <c r="Y338" s="662">
        <f t="shared" si="177"/>
        <v>0</v>
      </c>
      <c r="Z338" s="699">
        <f t="shared" si="178"/>
        <v>0</v>
      </c>
      <c r="AA338" s="681">
        <f t="shared" si="181"/>
        <v>0</v>
      </c>
      <c r="AB338" s="701">
        <f t="shared" si="182"/>
        <v>0</v>
      </c>
      <c r="AC338" s="662">
        <f t="shared" si="179"/>
        <v>0</v>
      </c>
      <c r="AD338" s="662">
        <f t="shared" si="183"/>
        <v>0</v>
      </c>
      <c r="AE338" s="701">
        <f t="shared" si="184"/>
        <v>0</v>
      </c>
      <c r="AF338" s="662">
        <f t="shared" si="180"/>
        <v>0</v>
      </c>
      <c r="AG338" s="662">
        <f t="shared" si="185"/>
        <v>0</v>
      </c>
      <c r="AH338" s="701">
        <f t="shared" si="186"/>
        <v>0</v>
      </c>
    </row>
    <row r="339" spans="1:34" x14ac:dyDescent="0.35">
      <c r="A339" s="680">
        <v>38314</v>
      </c>
      <c r="B339" s="558" t="s">
        <v>31</v>
      </c>
      <c r="C339" s="558">
        <v>11</v>
      </c>
      <c r="D339" s="559">
        <f t="shared" si="158"/>
        <v>3</v>
      </c>
      <c r="E339" s="561">
        <v>2.3800000000000026</v>
      </c>
      <c r="F339" s="699">
        <f t="shared" si="164"/>
        <v>0</v>
      </c>
      <c r="G339" s="712">
        <f t="shared" si="165"/>
        <v>0</v>
      </c>
      <c r="H339" s="699">
        <f t="shared" si="159"/>
        <v>0</v>
      </c>
      <c r="I339" s="712">
        <f t="shared" si="160"/>
        <v>0</v>
      </c>
      <c r="J339" s="699">
        <f t="shared" si="166"/>
        <v>0</v>
      </c>
      <c r="K339" s="681">
        <f t="shared" si="167"/>
        <v>0</v>
      </c>
      <c r="L339" s="711">
        <f>IF($L$5="Yes",HLOOKUP(B339,'Outdoor Supply'!$D$32:$P$38,7,FALSE),0)</f>
        <v>0</v>
      </c>
      <c r="M339" s="701">
        <f t="shared" si="168"/>
        <v>0</v>
      </c>
      <c r="N339" s="564">
        <f t="shared" si="169"/>
        <v>0</v>
      </c>
      <c r="O339" s="564">
        <f t="shared" si="170"/>
        <v>0</v>
      </c>
      <c r="P339" s="564">
        <f t="shared" si="171"/>
        <v>0</v>
      </c>
      <c r="Q339" s="564">
        <f t="shared" si="172"/>
        <v>0</v>
      </c>
      <c r="R339" s="661">
        <f t="shared" si="161"/>
        <v>0</v>
      </c>
      <c r="S339" s="662">
        <f t="shared" si="162"/>
        <v>0</v>
      </c>
      <c r="T339" s="699">
        <f t="shared" si="163"/>
        <v>0</v>
      </c>
      <c r="U339" s="681">
        <f t="shared" si="173"/>
        <v>0</v>
      </c>
      <c r="V339" s="701">
        <f t="shared" si="174"/>
        <v>0</v>
      </c>
      <c r="W339" s="662">
        <f t="shared" si="175"/>
        <v>0</v>
      </c>
      <c r="X339" s="662">
        <f t="shared" si="176"/>
        <v>0</v>
      </c>
      <c r="Y339" s="662">
        <f t="shared" si="177"/>
        <v>0</v>
      </c>
      <c r="Z339" s="699">
        <f t="shared" si="178"/>
        <v>0</v>
      </c>
      <c r="AA339" s="681">
        <f t="shared" si="181"/>
        <v>0</v>
      </c>
      <c r="AB339" s="701">
        <f t="shared" si="182"/>
        <v>0</v>
      </c>
      <c r="AC339" s="662">
        <f t="shared" si="179"/>
        <v>0</v>
      </c>
      <c r="AD339" s="662">
        <f t="shared" si="183"/>
        <v>0</v>
      </c>
      <c r="AE339" s="701">
        <f t="shared" si="184"/>
        <v>0</v>
      </c>
      <c r="AF339" s="662">
        <f t="shared" si="180"/>
        <v>0</v>
      </c>
      <c r="AG339" s="662">
        <f t="shared" si="185"/>
        <v>0</v>
      </c>
      <c r="AH339" s="701">
        <f t="shared" si="186"/>
        <v>0</v>
      </c>
    </row>
    <row r="340" spans="1:34" x14ac:dyDescent="0.35">
      <c r="A340" s="680">
        <v>38315</v>
      </c>
      <c r="B340" s="558" t="s">
        <v>31</v>
      </c>
      <c r="C340" s="558">
        <v>11</v>
      </c>
      <c r="D340" s="559">
        <f t="shared" si="158"/>
        <v>4</v>
      </c>
      <c r="E340" s="561">
        <v>0</v>
      </c>
      <c r="F340" s="699">
        <f t="shared" si="164"/>
        <v>0</v>
      </c>
      <c r="G340" s="712">
        <f t="shared" si="165"/>
        <v>0</v>
      </c>
      <c r="H340" s="699">
        <f t="shared" si="159"/>
        <v>0</v>
      </c>
      <c r="I340" s="712">
        <f t="shared" si="160"/>
        <v>0</v>
      </c>
      <c r="J340" s="699">
        <f t="shared" si="166"/>
        <v>0</v>
      </c>
      <c r="K340" s="681">
        <f t="shared" si="167"/>
        <v>0</v>
      </c>
      <c r="L340" s="711">
        <f>IF($L$5="Yes",HLOOKUP(B340,'Outdoor Supply'!$D$32:$P$38,7,FALSE),0)</f>
        <v>0</v>
      </c>
      <c r="M340" s="701">
        <f t="shared" si="168"/>
        <v>0</v>
      </c>
      <c r="N340" s="564">
        <f t="shared" si="169"/>
        <v>0</v>
      </c>
      <c r="O340" s="564">
        <f t="shared" si="170"/>
        <v>0</v>
      </c>
      <c r="P340" s="564">
        <f t="shared" si="171"/>
        <v>0</v>
      </c>
      <c r="Q340" s="564">
        <f t="shared" si="172"/>
        <v>0</v>
      </c>
      <c r="R340" s="661">
        <f t="shared" si="161"/>
        <v>0</v>
      </c>
      <c r="S340" s="662">
        <f t="shared" si="162"/>
        <v>0</v>
      </c>
      <c r="T340" s="699">
        <f t="shared" si="163"/>
        <v>0</v>
      </c>
      <c r="U340" s="681">
        <f t="shared" si="173"/>
        <v>0</v>
      </c>
      <c r="V340" s="701">
        <f t="shared" si="174"/>
        <v>0</v>
      </c>
      <c r="W340" s="662">
        <f t="shared" si="175"/>
        <v>0</v>
      </c>
      <c r="X340" s="662">
        <f t="shared" si="176"/>
        <v>0</v>
      </c>
      <c r="Y340" s="662">
        <f t="shared" si="177"/>
        <v>0</v>
      </c>
      <c r="Z340" s="699">
        <f t="shared" si="178"/>
        <v>0</v>
      </c>
      <c r="AA340" s="681">
        <f t="shared" si="181"/>
        <v>0</v>
      </c>
      <c r="AB340" s="701">
        <f t="shared" si="182"/>
        <v>0</v>
      </c>
      <c r="AC340" s="662">
        <f t="shared" si="179"/>
        <v>0</v>
      </c>
      <c r="AD340" s="662">
        <f t="shared" si="183"/>
        <v>0</v>
      </c>
      <c r="AE340" s="701">
        <f t="shared" si="184"/>
        <v>0</v>
      </c>
      <c r="AF340" s="662">
        <f t="shared" si="180"/>
        <v>0</v>
      </c>
      <c r="AG340" s="662">
        <f t="shared" si="185"/>
        <v>0</v>
      </c>
      <c r="AH340" s="701">
        <f t="shared" si="186"/>
        <v>0</v>
      </c>
    </row>
    <row r="341" spans="1:34" x14ac:dyDescent="0.35">
      <c r="A341" s="680">
        <v>38316</v>
      </c>
      <c r="B341" s="558" t="s">
        <v>31</v>
      </c>
      <c r="C341" s="558">
        <v>11</v>
      </c>
      <c r="D341" s="559">
        <f t="shared" si="158"/>
        <v>5</v>
      </c>
      <c r="E341" s="561">
        <v>0</v>
      </c>
      <c r="F341" s="699">
        <f t="shared" si="164"/>
        <v>0</v>
      </c>
      <c r="G341" s="712">
        <f t="shared" si="165"/>
        <v>0</v>
      </c>
      <c r="H341" s="699">
        <f t="shared" si="159"/>
        <v>0</v>
      </c>
      <c r="I341" s="712">
        <f t="shared" si="160"/>
        <v>0</v>
      </c>
      <c r="J341" s="699">
        <f t="shared" si="166"/>
        <v>0</v>
      </c>
      <c r="K341" s="681">
        <f t="shared" si="167"/>
        <v>0</v>
      </c>
      <c r="L341" s="711">
        <f>IF($L$5="Yes",HLOOKUP(B341,'Outdoor Supply'!$D$32:$P$38,7,FALSE),0)</f>
        <v>0</v>
      </c>
      <c r="M341" s="701">
        <f t="shared" si="168"/>
        <v>0</v>
      </c>
      <c r="N341" s="564">
        <f t="shared" si="169"/>
        <v>0</v>
      </c>
      <c r="O341" s="564">
        <f t="shared" si="170"/>
        <v>0</v>
      </c>
      <c r="P341" s="564">
        <f t="shared" si="171"/>
        <v>0</v>
      </c>
      <c r="Q341" s="564">
        <f t="shared" si="172"/>
        <v>0</v>
      </c>
      <c r="R341" s="661">
        <f t="shared" si="161"/>
        <v>0</v>
      </c>
      <c r="S341" s="662">
        <f t="shared" si="162"/>
        <v>0</v>
      </c>
      <c r="T341" s="699">
        <f t="shared" si="163"/>
        <v>0</v>
      </c>
      <c r="U341" s="681">
        <f t="shared" si="173"/>
        <v>0</v>
      </c>
      <c r="V341" s="701">
        <f t="shared" si="174"/>
        <v>0</v>
      </c>
      <c r="W341" s="662">
        <f t="shared" si="175"/>
        <v>0</v>
      </c>
      <c r="X341" s="662">
        <f t="shared" si="176"/>
        <v>0</v>
      </c>
      <c r="Y341" s="662">
        <f t="shared" si="177"/>
        <v>0</v>
      </c>
      <c r="Z341" s="699">
        <f t="shared" si="178"/>
        <v>0</v>
      </c>
      <c r="AA341" s="681">
        <f t="shared" si="181"/>
        <v>0</v>
      </c>
      <c r="AB341" s="701">
        <f t="shared" si="182"/>
        <v>0</v>
      </c>
      <c r="AC341" s="662">
        <f t="shared" si="179"/>
        <v>0</v>
      </c>
      <c r="AD341" s="662">
        <f t="shared" si="183"/>
        <v>0</v>
      </c>
      <c r="AE341" s="701">
        <f t="shared" si="184"/>
        <v>0</v>
      </c>
      <c r="AF341" s="662">
        <f t="shared" si="180"/>
        <v>0</v>
      </c>
      <c r="AG341" s="662">
        <f t="shared" si="185"/>
        <v>0</v>
      </c>
      <c r="AH341" s="701">
        <f t="shared" si="186"/>
        <v>0</v>
      </c>
    </row>
    <row r="342" spans="1:34" x14ac:dyDescent="0.35">
      <c r="A342" s="680">
        <v>38317</v>
      </c>
      <c r="B342" s="558" t="s">
        <v>31</v>
      </c>
      <c r="C342" s="558">
        <v>11</v>
      </c>
      <c r="D342" s="559">
        <f t="shared" si="158"/>
        <v>6</v>
      </c>
      <c r="E342" s="561">
        <v>0</v>
      </c>
      <c r="F342" s="699">
        <f t="shared" si="164"/>
        <v>0</v>
      </c>
      <c r="G342" s="712">
        <f t="shared" si="165"/>
        <v>0</v>
      </c>
      <c r="H342" s="699">
        <f t="shared" si="159"/>
        <v>0</v>
      </c>
      <c r="I342" s="712">
        <f t="shared" si="160"/>
        <v>0</v>
      </c>
      <c r="J342" s="699">
        <f t="shared" si="166"/>
        <v>0</v>
      </c>
      <c r="K342" s="681">
        <f t="shared" si="167"/>
        <v>0</v>
      </c>
      <c r="L342" s="711">
        <f>IF($L$5="Yes",HLOOKUP(B342,'Outdoor Supply'!$D$32:$P$38,7,FALSE),0)</f>
        <v>0</v>
      </c>
      <c r="M342" s="701">
        <f t="shared" si="168"/>
        <v>0</v>
      </c>
      <c r="N342" s="564">
        <f t="shared" si="169"/>
        <v>0</v>
      </c>
      <c r="O342" s="564">
        <f t="shared" si="170"/>
        <v>0</v>
      </c>
      <c r="P342" s="564">
        <f t="shared" si="171"/>
        <v>0</v>
      </c>
      <c r="Q342" s="564">
        <f t="shared" si="172"/>
        <v>0</v>
      </c>
      <c r="R342" s="661">
        <f t="shared" si="161"/>
        <v>0</v>
      </c>
      <c r="S342" s="662">
        <f t="shared" si="162"/>
        <v>0</v>
      </c>
      <c r="T342" s="699">
        <f t="shared" si="163"/>
        <v>0</v>
      </c>
      <c r="U342" s="681">
        <f t="shared" si="173"/>
        <v>0</v>
      </c>
      <c r="V342" s="701">
        <f t="shared" si="174"/>
        <v>0</v>
      </c>
      <c r="W342" s="662">
        <f t="shared" si="175"/>
        <v>0</v>
      </c>
      <c r="X342" s="662">
        <f t="shared" si="176"/>
        <v>0</v>
      </c>
      <c r="Y342" s="662">
        <f t="shared" si="177"/>
        <v>0</v>
      </c>
      <c r="Z342" s="699">
        <f t="shared" si="178"/>
        <v>0</v>
      </c>
      <c r="AA342" s="681">
        <f t="shared" si="181"/>
        <v>0</v>
      </c>
      <c r="AB342" s="701">
        <f t="shared" si="182"/>
        <v>0</v>
      </c>
      <c r="AC342" s="662">
        <f t="shared" si="179"/>
        <v>0</v>
      </c>
      <c r="AD342" s="662">
        <f t="shared" si="183"/>
        <v>0</v>
      </c>
      <c r="AE342" s="701">
        <f t="shared" si="184"/>
        <v>0</v>
      </c>
      <c r="AF342" s="662">
        <f t="shared" si="180"/>
        <v>0</v>
      </c>
      <c r="AG342" s="662">
        <f t="shared" si="185"/>
        <v>0</v>
      </c>
      <c r="AH342" s="701">
        <f t="shared" si="186"/>
        <v>0</v>
      </c>
    </row>
    <row r="343" spans="1:34" x14ac:dyDescent="0.35">
      <c r="A343" s="680">
        <v>38318</v>
      </c>
      <c r="B343" s="558" t="s">
        <v>31</v>
      </c>
      <c r="C343" s="558">
        <v>11</v>
      </c>
      <c r="D343" s="559">
        <f t="shared" si="158"/>
        <v>7</v>
      </c>
      <c r="E343" s="561">
        <v>0</v>
      </c>
      <c r="F343" s="699">
        <f t="shared" si="164"/>
        <v>0</v>
      </c>
      <c r="G343" s="712">
        <f t="shared" si="165"/>
        <v>0</v>
      </c>
      <c r="H343" s="699">
        <f t="shared" si="159"/>
        <v>0</v>
      </c>
      <c r="I343" s="712">
        <f t="shared" si="160"/>
        <v>0</v>
      </c>
      <c r="J343" s="699">
        <f t="shared" si="166"/>
        <v>0</v>
      </c>
      <c r="K343" s="681">
        <f t="shared" si="167"/>
        <v>0</v>
      </c>
      <c r="L343" s="711">
        <f>IF($L$5="Yes",HLOOKUP(B343,'Outdoor Supply'!$D$32:$P$38,7,FALSE),0)</f>
        <v>0</v>
      </c>
      <c r="M343" s="701">
        <f t="shared" si="168"/>
        <v>0</v>
      </c>
      <c r="N343" s="564">
        <f t="shared" si="169"/>
        <v>0</v>
      </c>
      <c r="O343" s="564">
        <f t="shared" si="170"/>
        <v>0</v>
      </c>
      <c r="P343" s="564">
        <f t="shared" si="171"/>
        <v>0</v>
      </c>
      <c r="Q343" s="564">
        <f t="shared" si="172"/>
        <v>0</v>
      </c>
      <c r="R343" s="661">
        <f t="shared" si="161"/>
        <v>0</v>
      </c>
      <c r="S343" s="662">
        <f t="shared" si="162"/>
        <v>0</v>
      </c>
      <c r="T343" s="699">
        <f t="shared" si="163"/>
        <v>0</v>
      </c>
      <c r="U343" s="681">
        <f t="shared" si="173"/>
        <v>0</v>
      </c>
      <c r="V343" s="701">
        <f t="shared" si="174"/>
        <v>0</v>
      </c>
      <c r="W343" s="662">
        <f t="shared" si="175"/>
        <v>0</v>
      </c>
      <c r="X343" s="662">
        <f t="shared" si="176"/>
        <v>0</v>
      </c>
      <c r="Y343" s="662">
        <f t="shared" si="177"/>
        <v>0</v>
      </c>
      <c r="Z343" s="699">
        <f t="shared" si="178"/>
        <v>0</v>
      </c>
      <c r="AA343" s="681">
        <f t="shared" si="181"/>
        <v>0</v>
      </c>
      <c r="AB343" s="701">
        <f t="shared" si="182"/>
        <v>0</v>
      </c>
      <c r="AC343" s="662">
        <f t="shared" si="179"/>
        <v>0</v>
      </c>
      <c r="AD343" s="662">
        <f t="shared" si="183"/>
        <v>0</v>
      </c>
      <c r="AE343" s="701">
        <f t="shared" si="184"/>
        <v>0</v>
      </c>
      <c r="AF343" s="662">
        <f t="shared" si="180"/>
        <v>0</v>
      </c>
      <c r="AG343" s="662">
        <f t="shared" si="185"/>
        <v>0</v>
      </c>
      <c r="AH343" s="701">
        <f t="shared" si="186"/>
        <v>0</v>
      </c>
    </row>
    <row r="344" spans="1:34" x14ac:dyDescent="0.35">
      <c r="A344" s="680">
        <v>38319</v>
      </c>
      <c r="B344" s="558" t="s">
        <v>31</v>
      </c>
      <c r="C344" s="558">
        <v>11</v>
      </c>
      <c r="D344" s="559">
        <f t="shared" si="158"/>
        <v>1</v>
      </c>
      <c r="E344" s="561">
        <v>0</v>
      </c>
      <c r="F344" s="699">
        <f t="shared" si="164"/>
        <v>0</v>
      </c>
      <c r="G344" s="712">
        <f t="shared" si="165"/>
        <v>0</v>
      </c>
      <c r="H344" s="699">
        <f t="shared" si="159"/>
        <v>0</v>
      </c>
      <c r="I344" s="712">
        <f t="shared" si="160"/>
        <v>0</v>
      </c>
      <c r="J344" s="699">
        <f t="shared" si="166"/>
        <v>0</v>
      </c>
      <c r="K344" s="681">
        <f t="shared" si="167"/>
        <v>0</v>
      </c>
      <c r="L344" s="711">
        <f>IF($L$5="Yes",HLOOKUP(B344,'Outdoor Supply'!$D$32:$P$38,7,FALSE),0)</f>
        <v>0</v>
      </c>
      <c r="M344" s="701">
        <f t="shared" si="168"/>
        <v>0</v>
      </c>
      <c r="N344" s="564">
        <f t="shared" si="169"/>
        <v>0</v>
      </c>
      <c r="O344" s="564">
        <f t="shared" si="170"/>
        <v>0</v>
      </c>
      <c r="P344" s="564">
        <f t="shared" si="171"/>
        <v>0</v>
      </c>
      <c r="Q344" s="564">
        <f t="shared" si="172"/>
        <v>0</v>
      </c>
      <c r="R344" s="661">
        <f t="shared" si="161"/>
        <v>0</v>
      </c>
      <c r="S344" s="662">
        <f t="shared" si="162"/>
        <v>0</v>
      </c>
      <c r="T344" s="699">
        <f t="shared" si="163"/>
        <v>0</v>
      </c>
      <c r="U344" s="681">
        <f t="shared" si="173"/>
        <v>0</v>
      </c>
      <c r="V344" s="701">
        <f t="shared" si="174"/>
        <v>0</v>
      </c>
      <c r="W344" s="662">
        <f t="shared" si="175"/>
        <v>0</v>
      </c>
      <c r="X344" s="662">
        <f t="shared" si="176"/>
        <v>0</v>
      </c>
      <c r="Y344" s="662">
        <f t="shared" si="177"/>
        <v>0</v>
      </c>
      <c r="Z344" s="699">
        <f t="shared" si="178"/>
        <v>0</v>
      </c>
      <c r="AA344" s="681">
        <f t="shared" si="181"/>
        <v>0</v>
      </c>
      <c r="AB344" s="701">
        <f t="shared" si="182"/>
        <v>0</v>
      </c>
      <c r="AC344" s="662">
        <f t="shared" si="179"/>
        <v>0</v>
      </c>
      <c r="AD344" s="662">
        <f t="shared" si="183"/>
        <v>0</v>
      </c>
      <c r="AE344" s="701">
        <f t="shared" si="184"/>
        <v>0</v>
      </c>
      <c r="AF344" s="662">
        <f t="shared" si="180"/>
        <v>0</v>
      </c>
      <c r="AG344" s="662">
        <f t="shared" si="185"/>
        <v>0</v>
      </c>
      <c r="AH344" s="701">
        <f t="shared" si="186"/>
        <v>0</v>
      </c>
    </row>
    <row r="345" spans="1:34" x14ac:dyDescent="0.35">
      <c r="A345" s="680">
        <v>38320</v>
      </c>
      <c r="B345" s="558" t="s">
        <v>31</v>
      </c>
      <c r="C345" s="558">
        <v>11</v>
      </c>
      <c r="D345" s="559">
        <f t="shared" si="158"/>
        <v>2</v>
      </c>
      <c r="E345" s="561">
        <v>0</v>
      </c>
      <c r="F345" s="699">
        <f t="shared" si="164"/>
        <v>0</v>
      </c>
      <c r="G345" s="712">
        <f t="shared" si="165"/>
        <v>0</v>
      </c>
      <c r="H345" s="699">
        <f t="shared" si="159"/>
        <v>0</v>
      </c>
      <c r="I345" s="712">
        <f t="shared" si="160"/>
        <v>0</v>
      </c>
      <c r="J345" s="699">
        <f t="shared" si="166"/>
        <v>0</v>
      </c>
      <c r="K345" s="681">
        <f t="shared" si="167"/>
        <v>0</v>
      </c>
      <c r="L345" s="711">
        <f>IF($L$5="Yes",HLOOKUP(B345,'Outdoor Supply'!$D$32:$P$38,7,FALSE),0)</f>
        <v>0</v>
      </c>
      <c r="M345" s="701">
        <f t="shared" si="168"/>
        <v>0</v>
      </c>
      <c r="N345" s="564">
        <f t="shared" si="169"/>
        <v>0</v>
      </c>
      <c r="O345" s="564">
        <f t="shared" si="170"/>
        <v>0</v>
      </c>
      <c r="P345" s="564">
        <f t="shared" si="171"/>
        <v>0</v>
      </c>
      <c r="Q345" s="564">
        <f t="shared" si="172"/>
        <v>0</v>
      </c>
      <c r="R345" s="661">
        <f t="shared" si="161"/>
        <v>0</v>
      </c>
      <c r="S345" s="662">
        <f t="shared" si="162"/>
        <v>0</v>
      </c>
      <c r="T345" s="699">
        <f t="shared" si="163"/>
        <v>0</v>
      </c>
      <c r="U345" s="681">
        <f t="shared" si="173"/>
        <v>0</v>
      </c>
      <c r="V345" s="701">
        <f t="shared" si="174"/>
        <v>0</v>
      </c>
      <c r="W345" s="662">
        <f t="shared" si="175"/>
        <v>0</v>
      </c>
      <c r="X345" s="662">
        <f t="shared" si="176"/>
        <v>0</v>
      </c>
      <c r="Y345" s="662">
        <f t="shared" si="177"/>
        <v>0</v>
      </c>
      <c r="Z345" s="699">
        <f t="shared" si="178"/>
        <v>0</v>
      </c>
      <c r="AA345" s="681">
        <f t="shared" si="181"/>
        <v>0</v>
      </c>
      <c r="AB345" s="701">
        <f t="shared" si="182"/>
        <v>0</v>
      </c>
      <c r="AC345" s="662">
        <f t="shared" si="179"/>
        <v>0</v>
      </c>
      <c r="AD345" s="662">
        <f t="shared" si="183"/>
        <v>0</v>
      </c>
      <c r="AE345" s="701">
        <f t="shared" si="184"/>
        <v>0</v>
      </c>
      <c r="AF345" s="662">
        <f t="shared" si="180"/>
        <v>0</v>
      </c>
      <c r="AG345" s="662">
        <f t="shared" si="185"/>
        <v>0</v>
      </c>
      <c r="AH345" s="701">
        <f t="shared" si="186"/>
        <v>0</v>
      </c>
    </row>
    <row r="346" spans="1:34" x14ac:dyDescent="0.35">
      <c r="A346" s="680">
        <v>38321</v>
      </c>
      <c r="B346" s="558" t="s">
        <v>31</v>
      </c>
      <c r="C346" s="558">
        <v>11</v>
      </c>
      <c r="D346" s="559">
        <f t="shared" si="158"/>
        <v>3</v>
      </c>
      <c r="E346" s="561">
        <v>0.33999999999999631</v>
      </c>
      <c r="F346" s="699">
        <f t="shared" si="164"/>
        <v>0</v>
      </c>
      <c r="G346" s="712">
        <f t="shared" si="165"/>
        <v>0</v>
      </c>
      <c r="H346" s="699">
        <f t="shared" si="159"/>
        <v>0</v>
      </c>
      <c r="I346" s="712">
        <f t="shared" si="160"/>
        <v>0</v>
      </c>
      <c r="J346" s="699">
        <f t="shared" si="166"/>
        <v>0</v>
      </c>
      <c r="K346" s="681">
        <f t="shared" si="167"/>
        <v>0</v>
      </c>
      <c r="L346" s="711">
        <f>IF($L$5="Yes",HLOOKUP(B346,'Outdoor Supply'!$D$32:$P$38,7,FALSE),0)</f>
        <v>0</v>
      </c>
      <c r="M346" s="701">
        <f t="shared" si="168"/>
        <v>0</v>
      </c>
      <c r="N346" s="564">
        <f t="shared" si="169"/>
        <v>0</v>
      </c>
      <c r="O346" s="564">
        <f t="shared" si="170"/>
        <v>0</v>
      </c>
      <c r="P346" s="564">
        <f t="shared" si="171"/>
        <v>0</v>
      </c>
      <c r="Q346" s="564">
        <f t="shared" si="172"/>
        <v>0</v>
      </c>
      <c r="R346" s="661">
        <f t="shared" si="161"/>
        <v>0</v>
      </c>
      <c r="S346" s="662">
        <f t="shared" si="162"/>
        <v>0</v>
      </c>
      <c r="T346" s="699">
        <f t="shared" si="163"/>
        <v>0</v>
      </c>
      <c r="U346" s="681">
        <f t="shared" si="173"/>
        <v>0</v>
      </c>
      <c r="V346" s="701">
        <f t="shared" si="174"/>
        <v>0</v>
      </c>
      <c r="W346" s="662">
        <f t="shared" si="175"/>
        <v>0</v>
      </c>
      <c r="X346" s="662">
        <f t="shared" si="176"/>
        <v>0</v>
      </c>
      <c r="Y346" s="662">
        <f t="shared" si="177"/>
        <v>0</v>
      </c>
      <c r="Z346" s="699">
        <f t="shared" si="178"/>
        <v>0</v>
      </c>
      <c r="AA346" s="681">
        <f t="shared" si="181"/>
        <v>0</v>
      </c>
      <c r="AB346" s="701">
        <f t="shared" si="182"/>
        <v>0</v>
      </c>
      <c r="AC346" s="662">
        <f t="shared" si="179"/>
        <v>0</v>
      </c>
      <c r="AD346" s="662">
        <f t="shared" si="183"/>
        <v>0</v>
      </c>
      <c r="AE346" s="701">
        <f t="shared" si="184"/>
        <v>0</v>
      </c>
      <c r="AF346" s="662">
        <f t="shared" si="180"/>
        <v>0</v>
      </c>
      <c r="AG346" s="662">
        <f t="shared" si="185"/>
        <v>0</v>
      </c>
      <c r="AH346" s="701">
        <f t="shared" si="186"/>
        <v>0</v>
      </c>
    </row>
    <row r="347" spans="1:34" x14ac:dyDescent="0.35">
      <c r="A347" s="680">
        <v>38322</v>
      </c>
      <c r="B347" s="558" t="s">
        <v>32</v>
      </c>
      <c r="C347" s="558">
        <v>12</v>
      </c>
      <c r="D347" s="559">
        <f t="shared" si="158"/>
        <v>4</v>
      </c>
      <c r="E347" s="561">
        <v>0</v>
      </c>
      <c r="F347" s="699">
        <f t="shared" si="164"/>
        <v>0</v>
      </c>
      <c r="G347" s="712">
        <f t="shared" si="165"/>
        <v>0</v>
      </c>
      <c r="H347" s="699">
        <f t="shared" si="159"/>
        <v>0</v>
      </c>
      <c r="I347" s="712">
        <f t="shared" si="160"/>
        <v>0</v>
      </c>
      <c r="J347" s="699">
        <f t="shared" si="166"/>
        <v>0</v>
      </c>
      <c r="K347" s="681">
        <f t="shared" si="167"/>
        <v>0</v>
      </c>
      <c r="L347" s="711">
        <f>IF($L$5="Yes",HLOOKUP(B347,'Outdoor Supply'!$D$32:$P$38,7,FALSE),0)</f>
        <v>0</v>
      </c>
      <c r="M347" s="701">
        <f t="shared" si="168"/>
        <v>0</v>
      </c>
      <c r="N347" s="564">
        <f t="shared" si="169"/>
        <v>0</v>
      </c>
      <c r="O347" s="564">
        <f t="shared" si="170"/>
        <v>0</v>
      </c>
      <c r="P347" s="564">
        <f t="shared" si="171"/>
        <v>0</v>
      </c>
      <c r="Q347" s="564">
        <f t="shared" si="172"/>
        <v>0</v>
      </c>
      <c r="R347" s="661">
        <f t="shared" si="161"/>
        <v>0</v>
      </c>
      <c r="S347" s="662">
        <f t="shared" si="162"/>
        <v>0</v>
      </c>
      <c r="T347" s="699">
        <f t="shared" si="163"/>
        <v>0</v>
      </c>
      <c r="U347" s="681">
        <f t="shared" si="173"/>
        <v>0</v>
      </c>
      <c r="V347" s="701">
        <f t="shared" si="174"/>
        <v>0</v>
      </c>
      <c r="W347" s="662">
        <f t="shared" si="175"/>
        <v>0</v>
      </c>
      <c r="X347" s="662">
        <f t="shared" si="176"/>
        <v>0</v>
      </c>
      <c r="Y347" s="662">
        <f t="shared" si="177"/>
        <v>0</v>
      </c>
      <c r="Z347" s="699">
        <f t="shared" si="178"/>
        <v>0</v>
      </c>
      <c r="AA347" s="681">
        <f t="shared" si="181"/>
        <v>0</v>
      </c>
      <c r="AB347" s="701">
        <f t="shared" si="182"/>
        <v>0</v>
      </c>
      <c r="AC347" s="662">
        <f t="shared" si="179"/>
        <v>0</v>
      </c>
      <c r="AD347" s="662">
        <f t="shared" si="183"/>
        <v>0</v>
      </c>
      <c r="AE347" s="701">
        <f t="shared" si="184"/>
        <v>0</v>
      </c>
      <c r="AF347" s="662">
        <f t="shared" si="180"/>
        <v>0</v>
      </c>
      <c r="AG347" s="662">
        <f t="shared" si="185"/>
        <v>0</v>
      </c>
      <c r="AH347" s="701">
        <f t="shared" si="186"/>
        <v>0</v>
      </c>
    </row>
    <row r="348" spans="1:34" x14ac:dyDescent="0.35">
      <c r="A348" s="680">
        <v>38323</v>
      </c>
      <c r="B348" s="558" t="s">
        <v>32</v>
      </c>
      <c r="C348" s="558">
        <v>12</v>
      </c>
      <c r="D348" s="559">
        <f t="shared" si="158"/>
        <v>5</v>
      </c>
      <c r="E348" s="561">
        <v>0</v>
      </c>
      <c r="F348" s="699">
        <f t="shared" si="164"/>
        <v>0</v>
      </c>
      <c r="G348" s="712">
        <f t="shared" si="165"/>
        <v>0</v>
      </c>
      <c r="H348" s="699">
        <f t="shared" si="159"/>
        <v>0</v>
      </c>
      <c r="I348" s="712">
        <f t="shared" si="160"/>
        <v>0</v>
      </c>
      <c r="J348" s="699">
        <f t="shared" si="166"/>
        <v>0</v>
      </c>
      <c r="K348" s="681">
        <f t="shared" si="167"/>
        <v>0</v>
      </c>
      <c r="L348" s="711">
        <f>IF($L$5="Yes",HLOOKUP(B348,'Outdoor Supply'!$D$32:$P$38,7,FALSE),0)</f>
        <v>0</v>
      </c>
      <c r="M348" s="701">
        <f t="shared" si="168"/>
        <v>0</v>
      </c>
      <c r="N348" s="564">
        <f t="shared" si="169"/>
        <v>0</v>
      </c>
      <c r="O348" s="564">
        <f t="shared" si="170"/>
        <v>0</v>
      </c>
      <c r="P348" s="564">
        <f t="shared" si="171"/>
        <v>0</v>
      </c>
      <c r="Q348" s="564">
        <f t="shared" si="172"/>
        <v>0</v>
      </c>
      <c r="R348" s="661">
        <f t="shared" si="161"/>
        <v>0</v>
      </c>
      <c r="S348" s="662">
        <f t="shared" si="162"/>
        <v>0</v>
      </c>
      <c r="T348" s="699">
        <f t="shared" si="163"/>
        <v>0</v>
      </c>
      <c r="U348" s="681">
        <f t="shared" si="173"/>
        <v>0</v>
      </c>
      <c r="V348" s="701">
        <f t="shared" si="174"/>
        <v>0</v>
      </c>
      <c r="W348" s="662">
        <f t="shared" si="175"/>
        <v>0</v>
      </c>
      <c r="X348" s="662">
        <f t="shared" si="176"/>
        <v>0</v>
      </c>
      <c r="Y348" s="662">
        <f t="shared" si="177"/>
        <v>0</v>
      </c>
      <c r="Z348" s="699">
        <f t="shared" si="178"/>
        <v>0</v>
      </c>
      <c r="AA348" s="681">
        <f t="shared" si="181"/>
        <v>0</v>
      </c>
      <c r="AB348" s="701">
        <f t="shared" si="182"/>
        <v>0</v>
      </c>
      <c r="AC348" s="662">
        <f t="shared" si="179"/>
        <v>0</v>
      </c>
      <c r="AD348" s="662">
        <f t="shared" si="183"/>
        <v>0</v>
      </c>
      <c r="AE348" s="701">
        <f t="shared" si="184"/>
        <v>0</v>
      </c>
      <c r="AF348" s="662">
        <f t="shared" si="180"/>
        <v>0</v>
      </c>
      <c r="AG348" s="662">
        <f t="shared" si="185"/>
        <v>0</v>
      </c>
      <c r="AH348" s="701">
        <f t="shared" si="186"/>
        <v>0</v>
      </c>
    </row>
    <row r="349" spans="1:34" x14ac:dyDescent="0.35">
      <c r="A349" s="680">
        <v>38324</v>
      </c>
      <c r="B349" s="558" t="s">
        <v>32</v>
      </c>
      <c r="C349" s="558">
        <v>12</v>
      </c>
      <c r="D349" s="559">
        <f t="shared" si="158"/>
        <v>6</v>
      </c>
      <c r="E349" s="561">
        <v>0</v>
      </c>
      <c r="F349" s="699">
        <f t="shared" si="164"/>
        <v>0</v>
      </c>
      <c r="G349" s="712">
        <f t="shared" si="165"/>
        <v>0</v>
      </c>
      <c r="H349" s="699">
        <f t="shared" si="159"/>
        <v>0</v>
      </c>
      <c r="I349" s="712">
        <f t="shared" si="160"/>
        <v>0</v>
      </c>
      <c r="J349" s="699">
        <f t="shared" si="166"/>
        <v>0</v>
      </c>
      <c r="K349" s="681">
        <f t="shared" si="167"/>
        <v>0</v>
      </c>
      <c r="L349" s="711">
        <f>IF($L$5="Yes",HLOOKUP(B349,'Outdoor Supply'!$D$32:$P$38,7,FALSE),0)</f>
        <v>0</v>
      </c>
      <c r="M349" s="701">
        <f t="shared" si="168"/>
        <v>0</v>
      </c>
      <c r="N349" s="564">
        <f t="shared" si="169"/>
        <v>0</v>
      </c>
      <c r="O349" s="564">
        <f t="shared" si="170"/>
        <v>0</v>
      </c>
      <c r="P349" s="564">
        <f t="shared" si="171"/>
        <v>0</v>
      </c>
      <c r="Q349" s="564">
        <f t="shared" si="172"/>
        <v>0</v>
      </c>
      <c r="R349" s="661">
        <f t="shared" si="161"/>
        <v>0</v>
      </c>
      <c r="S349" s="662">
        <f t="shared" si="162"/>
        <v>0</v>
      </c>
      <c r="T349" s="699">
        <f t="shared" si="163"/>
        <v>0</v>
      </c>
      <c r="U349" s="681">
        <f t="shared" si="173"/>
        <v>0</v>
      </c>
      <c r="V349" s="701">
        <f t="shared" si="174"/>
        <v>0</v>
      </c>
      <c r="W349" s="662">
        <f t="shared" si="175"/>
        <v>0</v>
      </c>
      <c r="X349" s="662">
        <f t="shared" si="176"/>
        <v>0</v>
      </c>
      <c r="Y349" s="662">
        <f t="shared" si="177"/>
        <v>0</v>
      </c>
      <c r="Z349" s="699">
        <f t="shared" si="178"/>
        <v>0</v>
      </c>
      <c r="AA349" s="681">
        <f t="shared" si="181"/>
        <v>0</v>
      </c>
      <c r="AB349" s="701">
        <f t="shared" si="182"/>
        <v>0</v>
      </c>
      <c r="AC349" s="662">
        <f t="shared" si="179"/>
        <v>0</v>
      </c>
      <c r="AD349" s="662">
        <f t="shared" si="183"/>
        <v>0</v>
      </c>
      <c r="AE349" s="701">
        <f t="shared" si="184"/>
        <v>0</v>
      </c>
      <c r="AF349" s="662">
        <f t="shared" si="180"/>
        <v>0</v>
      </c>
      <c r="AG349" s="662">
        <f t="shared" si="185"/>
        <v>0</v>
      </c>
      <c r="AH349" s="701">
        <f t="shared" si="186"/>
        <v>0</v>
      </c>
    </row>
    <row r="350" spans="1:34" x14ac:dyDescent="0.35">
      <c r="A350" s="680">
        <v>38325</v>
      </c>
      <c r="B350" s="558" t="s">
        <v>32</v>
      </c>
      <c r="C350" s="558">
        <v>12</v>
      </c>
      <c r="D350" s="559">
        <f t="shared" si="158"/>
        <v>7</v>
      </c>
      <c r="E350" s="561">
        <v>0</v>
      </c>
      <c r="F350" s="699">
        <f t="shared" si="164"/>
        <v>0</v>
      </c>
      <c r="G350" s="712">
        <f t="shared" si="165"/>
        <v>0</v>
      </c>
      <c r="H350" s="699">
        <f t="shared" si="159"/>
        <v>0</v>
      </c>
      <c r="I350" s="712">
        <f t="shared" si="160"/>
        <v>0</v>
      </c>
      <c r="J350" s="699">
        <f t="shared" si="166"/>
        <v>0</v>
      </c>
      <c r="K350" s="681">
        <f t="shared" si="167"/>
        <v>0</v>
      </c>
      <c r="L350" s="711">
        <f>IF($L$5="Yes",HLOOKUP(B350,'Outdoor Supply'!$D$32:$P$38,7,FALSE),0)</f>
        <v>0</v>
      </c>
      <c r="M350" s="701">
        <f t="shared" si="168"/>
        <v>0</v>
      </c>
      <c r="N350" s="564">
        <f t="shared" si="169"/>
        <v>0</v>
      </c>
      <c r="O350" s="564">
        <f t="shared" si="170"/>
        <v>0</v>
      </c>
      <c r="P350" s="564">
        <f t="shared" si="171"/>
        <v>0</v>
      </c>
      <c r="Q350" s="564">
        <f t="shared" si="172"/>
        <v>0</v>
      </c>
      <c r="R350" s="661">
        <f t="shared" si="161"/>
        <v>0</v>
      </c>
      <c r="S350" s="662">
        <f t="shared" si="162"/>
        <v>0</v>
      </c>
      <c r="T350" s="699">
        <f t="shared" si="163"/>
        <v>0</v>
      </c>
      <c r="U350" s="681">
        <f t="shared" si="173"/>
        <v>0</v>
      </c>
      <c r="V350" s="701">
        <f t="shared" si="174"/>
        <v>0</v>
      </c>
      <c r="W350" s="662">
        <f t="shared" si="175"/>
        <v>0</v>
      </c>
      <c r="X350" s="662">
        <f t="shared" si="176"/>
        <v>0</v>
      </c>
      <c r="Y350" s="662">
        <f t="shared" si="177"/>
        <v>0</v>
      </c>
      <c r="Z350" s="699">
        <f t="shared" si="178"/>
        <v>0</v>
      </c>
      <c r="AA350" s="681">
        <f t="shared" si="181"/>
        <v>0</v>
      </c>
      <c r="AB350" s="701">
        <f t="shared" si="182"/>
        <v>0</v>
      </c>
      <c r="AC350" s="662">
        <f t="shared" si="179"/>
        <v>0</v>
      </c>
      <c r="AD350" s="662">
        <f t="shared" si="183"/>
        <v>0</v>
      </c>
      <c r="AE350" s="701">
        <f t="shared" si="184"/>
        <v>0</v>
      </c>
      <c r="AF350" s="662">
        <f t="shared" si="180"/>
        <v>0</v>
      </c>
      <c r="AG350" s="662">
        <f t="shared" si="185"/>
        <v>0</v>
      </c>
      <c r="AH350" s="701">
        <f t="shared" si="186"/>
        <v>0</v>
      </c>
    </row>
    <row r="351" spans="1:34" x14ac:dyDescent="0.35">
      <c r="A351" s="680">
        <v>38326</v>
      </c>
      <c r="B351" s="558" t="s">
        <v>32</v>
      </c>
      <c r="C351" s="558">
        <v>12</v>
      </c>
      <c r="D351" s="559">
        <f t="shared" si="158"/>
        <v>1</v>
      </c>
      <c r="E351" s="561">
        <v>0.11999999999999744</v>
      </c>
      <c r="F351" s="699">
        <f t="shared" si="164"/>
        <v>0</v>
      </c>
      <c r="G351" s="712">
        <f t="shared" si="165"/>
        <v>0</v>
      </c>
      <c r="H351" s="699">
        <f t="shared" si="159"/>
        <v>0</v>
      </c>
      <c r="I351" s="712">
        <f t="shared" si="160"/>
        <v>0</v>
      </c>
      <c r="J351" s="699">
        <f t="shared" si="166"/>
        <v>0</v>
      </c>
      <c r="K351" s="681">
        <f t="shared" si="167"/>
        <v>0</v>
      </c>
      <c r="L351" s="711">
        <f>IF($L$5="Yes",HLOOKUP(B351,'Outdoor Supply'!$D$32:$P$38,7,FALSE),0)</f>
        <v>0</v>
      </c>
      <c r="M351" s="701">
        <f t="shared" si="168"/>
        <v>0</v>
      </c>
      <c r="N351" s="564">
        <f t="shared" si="169"/>
        <v>0</v>
      </c>
      <c r="O351" s="564">
        <f t="shared" si="170"/>
        <v>0</v>
      </c>
      <c r="P351" s="564">
        <f t="shared" si="171"/>
        <v>0</v>
      </c>
      <c r="Q351" s="564">
        <f t="shared" si="172"/>
        <v>0</v>
      </c>
      <c r="R351" s="661">
        <f t="shared" si="161"/>
        <v>0</v>
      </c>
      <c r="S351" s="662">
        <f t="shared" si="162"/>
        <v>0</v>
      </c>
      <c r="T351" s="699">
        <f t="shared" si="163"/>
        <v>0</v>
      </c>
      <c r="U351" s="681">
        <f t="shared" si="173"/>
        <v>0</v>
      </c>
      <c r="V351" s="701">
        <f t="shared" si="174"/>
        <v>0</v>
      </c>
      <c r="W351" s="662">
        <f t="shared" si="175"/>
        <v>0</v>
      </c>
      <c r="X351" s="662">
        <f t="shared" si="176"/>
        <v>0</v>
      </c>
      <c r="Y351" s="662">
        <f t="shared" si="177"/>
        <v>0</v>
      </c>
      <c r="Z351" s="699">
        <f t="shared" si="178"/>
        <v>0</v>
      </c>
      <c r="AA351" s="681">
        <f t="shared" si="181"/>
        <v>0</v>
      </c>
      <c r="AB351" s="701">
        <f t="shared" si="182"/>
        <v>0</v>
      </c>
      <c r="AC351" s="662">
        <f t="shared" si="179"/>
        <v>0</v>
      </c>
      <c r="AD351" s="662">
        <f t="shared" si="183"/>
        <v>0</v>
      </c>
      <c r="AE351" s="701">
        <f t="shared" si="184"/>
        <v>0</v>
      </c>
      <c r="AF351" s="662">
        <f t="shared" si="180"/>
        <v>0</v>
      </c>
      <c r="AG351" s="662">
        <f t="shared" si="185"/>
        <v>0</v>
      </c>
      <c r="AH351" s="701">
        <f t="shared" si="186"/>
        <v>0</v>
      </c>
    </row>
    <row r="352" spans="1:34" x14ac:dyDescent="0.35">
      <c r="A352" s="680">
        <v>38327</v>
      </c>
      <c r="B352" s="558" t="s">
        <v>32</v>
      </c>
      <c r="C352" s="558">
        <v>12</v>
      </c>
      <c r="D352" s="559">
        <f t="shared" si="158"/>
        <v>2</v>
      </c>
      <c r="E352" s="561">
        <v>3.9999999999999147E-2</v>
      </c>
      <c r="F352" s="699">
        <f t="shared" si="164"/>
        <v>0</v>
      </c>
      <c r="G352" s="712">
        <f t="shared" si="165"/>
        <v>0</v>
      </c>
      <c r="H352" s="699">
        <f t="shared" si="159"/>
        <v>0</v>
      </c>
      <c r="I352" s="712">
        <f t="shared" si="160"/>
        <v>0</v>
      </c>
      <c r="J352" s="699">
        <f t="shared" si="166"/>
        <v>0</v>
      </c>
      <c r="K352" s="681">
        <f t="shared" si="167"/>
        <v>0</v>
      </c>
      <c r="L352" s="711">
        <f>IF($L$5="Yes",HLOOKUP(B352,'Outdoor Supply'!$D$32:$P$38,7,FALSE),0)</f>
        <v>0</v>
      </c>
      <c r="M352" s="701">
        <f t="shared" si="168"/>
        <v>0</v>
      </c>
      <c r="N352" s="564">
        <f t="shared" si="169"/>
        <v>0</v>
      </c>
      <c r="O352" s="564">
        <f t="shared" si="170"/>
        <v>0</v>
      </c>
      <c r="P352" s="564">
        <f t="shared" si="171"/>
        <v>0</v>
      </c>
      <c r="Q352" s="564">
        <f t="shared" si="172"/>
        <v>0</v>
      </c>
      <c r="R352" s="661">
        <f t="shared" si="161"/>
        <v>0</v>
      </c>
      <c r="S352" s="662">
        <f t="shared" si="162"/>
        <v>0</v>
      </c>
      <c r="T352" s="699">
        <f t="shared" si="163"/>
        <v>0</v>
      </c>
      <c r="U352" s="681">
        <f t="shared" si="173"/>
        <v>0</v>
      </c>
      <c r="V352" s="701">
        <f t="shared" si="174"/>
        <v>0</v>
      </c>
      <c r="W352" s="662">
        <f t="shared" si="175"/>
        <v>0</v>
      </c>
      <c r="X352" s="662">
        <f t="shared" si="176"/>
        <v>0</v>
      </c>
      <c r="Y352" s="662">
        <f t="shared" si="177"/>
        <v>0</v>
      </c>
      <c r="Z352" s="699">
        <f t="shared" si="178"/>
        <v>0</v>
      </c>
      <c r="AA352" s="681">
        <f t="shared" si="181"/>
        <v>0</v>
      </c>
      <c r="AB352" s="701">
        <f t="shared" si="182"/>
        <v>0</v>
      </c>
      <c r="AC352" s="662">
        <f t="shared" si="179"/>
        <v>0</v>
      </c>
      <c r="AD352" s="662">
        <f t="shared" si="183"/>
        <v>0</v>
      </c>
      <c r="AE352" s="701">
        <f t="shared" si="184"/>
        <v>0</v>
      </c>
      <c r="AF352" s="662">
        <f t="shared" si="180"/>
        <v>0</v>
      </c>
      <c r="AG352" s="662">
        <f t="shared" si="185"/>
        <v>0</v>
      </c>
      <c r="AH352" s="701">
        <f t="shared" si="186"/>
        <v>0</v>
      </c>
    </row>
    <row r="353" spans="1:34" x14ac:dyDescent="0.35">
      <c r="A353" s="680">
        <v>38328</v>
      </c>
      <c r="B353" s="558" t="s">
        <v>32</v>
      </c>
      <c r="C353" s="558">
        <v>12</v>
      </c>
      <c r="D353" s="559">
        <f t="shared" si="158"/>
        <v>3</v>
      </c>
      <c r="E353" s="561">
        <v>6.0000000000002274E-2</v>
      </c>
      <c r="F353" s="699">
        <f t="shared" si="164"/>
        <v>0</v>
      </c>
      <c r="G353" s="712">
        <f t="shared" si="165"/>
        <v>0</v>
      </c>
      <c r="H353" s="699">
        <f t="shared" si="159"/>
        <v>0</v>
      </c>
      <c r="I353" s="712">
        <f t="shared" si="160"/>
        <v>0</v>
      </c>
      <c r="J353" s="699">
        <f t="shared" si="166"/>
        <v>0</v>
      </c>
      <c r="K353" s="681">
        <f t="shared" si="167"/>
        <v>0</v>
      </c>
      <c r="L353" s="711">
        <f>IF($L$5="Yes",HLOOKUP(B353,'Outdoor Supply'!$D$32:$P$38,7,FALSE),0)</f>
        <v>0</v>
      </c>
      <c r="M353" s="701">
        <f t="shared" si="168"/>
        <v>0</v>
      </c>
      <c r="N353" s="564">
        <f t="shared" si="169"/>
        <v>0</v>
      </c>
      <c r="O353" s="564">
        <f t="shared" si="170"/>
        <v>0</v>
      </c>
      <c r="P353" s="564">
        <f t="shared" si="171"/>
        <v>0</v>
      </c>
      <c r="Q353" s="564">
        <f t="shared" si="172"/>
        <v>0</v>
      </c>
      <c r="R353" s="661">
        <f t="shared" si="161"/>
        <v>0</v>
      </c>
      <c r="S353" s="662">
        <f t="shared" si="162"/>
        <v>0</v>
      </c>
      <c r="T353" s="699">
        <f t="shared" si="163"/>
        <v>0</v>
      </c>
      <c r="U353" s="681">
        <f t="shared" si="173"/>
        <v>0</v>
      </c>
      <c r="V353" s="701">
        <f t="shared" si="174"/>
        <v>0</v>
      </c>
      <c r="W353" s="662">
        <f t="shared" si="175"/>
        <v>0</v>
      </c>
      <c r="X353" s="662">
        <f t="shared" si="176"/>
        <v>0</v>
      </c>
      <c r="Y353" s="662">
        <f t="shared" si="177"/>
        <v>0</v>
      </c>
      <c r="Z353" s="699">
        <f t="shared" si="178"/>
        <v>0</v>
      </c>
      <c r="AA353" s="681">
        <f t="shared" si="181"/>
        <v>0</v>
      </c>
      <c r="AB353" s="701">
        <f t="shared" si="182"/>
        <v>0</v>
      </c>
      <c r="AC353" s="662">
        <f t="shared" si="179"/>
        <v>0</v>
      </c>
      <c r="AD353" s="662">
        <f t="shared" si="183"/>
        <v>0</v>
      </c>
      <c r="AE353" s="701">
        <f t="shared" si="184"/>
        <v>0</v>
      </c>
      <c r="AF353" s="662">
        <f t="shared" si="180"/>
        <v>0</v>
      </c>
      <c r="AG353" s="662">
        <f t="shared" si="185"/>
        <v>0</v>
      </c>
      <c r="AH353" s="701">
        <f t="shared" si="186"/>
        <v>0</v>
      </c>
    </row>
    <row r="354" spans="1:34" x14ac:dyDescent="0.35">
      <c r="A354" s="680">
        <v>38329</v>
      </c>
      <c r="B354" s="558" t="s">
        <v>32</v>
      </c>
      <c r="C354" s="558">
        <v>12</v>
      </c>
      <c r="D354" s="559">
        <f t="shared" si="158"/>
        <v>4</v>
      </c>
      <c r="E354" s="561">
        <v>0</v>
      </c>
      <c r="F354" s="699">
        <f t="shared" si="164"/>
        <v>0</v>
      </c>
      <c r="G354" s="712">
        <f t="shared" si="165"/>
        <v>0</v>
      </c>
      <c r="H354" s="699">
        <f t="shared" si="159"/>
        <v>0</v>
      </c>
      <c r="I354" s="712">
        <f t="shared" si="160"/>
        <v>0</v>
      </c>
      <c r="J354" s="699">
        <f t="shared" si="166"/>
        <v>0</v>
      </c>
      <c r="K354" s="681">
        <f t="shared" si="167"/>
        <v>0</v>
      </c>
      <c r="L354" s="711">
        <f>IF($L$5="Yes",HLOOKUP(B354,'Outdoor Supply'!$D$32:$P$38,7,FALSE),0)</f>
        <v>0</v>
      </c>
      <c r="M354" s="701">
        <f t="shared" si="168"/>
        <v>0</v>
      </c>
      <c r="N354" s="564">
        <f t="shared" si="169"/>
        <v>0</v>
      </c>
      <c r="O354" s="564">
        <f t="shared" si="170"/>
        <v>0</v>
      </c>
      <c r="P354" s="564">
        <f t="shared" si="171"/>
        <v>0</v>
      </c>
      <c r="Q354" s="564">
        <f t="shared" si="172"/>
        <v>0</v>
      </c>
      <c r="R354" s="661">
        <f t="shared" si="161"/>
        <v>0</v>
      </c>
      <c r="S354" s="662">
        <f t="shared" si="162"/>
        <v>0</v>
      </c>
      <c r="T354" s="699">
        <f t="shared" si="163"/>
        <v>0</v>
      </c>
      <c r="U354" s="681">
        <f t="shared" si="173"/>
        <v>0</v>
      </c>
      <c r="V354" s="701">
        <f t="shared" si="174"/>
        <v>0</v>
      </c>
      <c r="W354" s="662">
        <f t="shared" si="175"/>
        <v>0</v>
      </c>
      <c r="X354" s="662">
        <f t="shared" si="176"/>
        <v>0</v>
      </c>
      <c r="Y354" s="662">
        <f t="shared" si="177"/>
        <v>0</v>
      </c>
      <c r="Z354" s="699">
        <f t="shared" si="178"/>
        <v>0</v>
      </c>
      <c r="AA354" s="681">
        <f t="shared" si="181"/>
        <v>0</v>
      </c>
      <c r="AB354" s="701">
        <f t="shared" si="182"/>
        <v>0</v>
      </c>
      <c r="AC354" s="662">
        <f t="shared" si="179"/>
        <v>0</v>
      </c>
      <c r="AD354" s="662">
        <f t="shared" si="183"/>
        <v>0</v>
      </c>
      <c r="AE354" s="701">
        <f t="shared" si="184"/>
        <v>0</v>
      </c>
      <c r="AF354" s="662">
        <f t="shared" si="180"/>
        <v>0</v>
      </c>
      <c r="AG354" s="662">
        <f t="shared" si="185"/>
        <v>0</v>
      </c>
      <c r="AH354" s="701">
        <f t="shared" si="186"/>
        <v>0</v>
      </c>
    </row>
    <row r="355" spans="1:34" x14ac:dyDescent="0.35">
      <c r="A355" s="680">
        <v>38330</v>
      </c>
      <c r="B355" s="558" t="s">
        <v>32</v>
      </c>
      <c r="C355" s="558">
        <v>12</v>
      </c>
      <c r="D355" s="559">
        <f t="shared" si="158"/>
        <v>5</v>
      </c>
      <c r="E355" s="561">
        <v>0</v>
      </c>
      <c r="F355" s="699">
        <f t="shared" si="164"/>
        <v>0</v>
      </c>
      <c r="G355" s="712">
        <f t="shared" si="165"/>
        <v>0</v>
      </c>
      <c r="H355" s="699">
        <f t="shared" si="159"/>
        <v>0</v>
      </c>
      <c r="I355" s="712">
        <f t="shared" si="160"/>
        <v>0</v>
      </c>
      <c r="J355" s="699">
        <f t="shared" si="166"/>
        <v>0</v>
      </c>
      <c r="K355" s="681">
        <f t="shared" si="167"/>
        <v>0</v>
      </c>
      <c r="L355" s="711">
        <f>IF($L$5="Yes",HLOOKUP(B355,'Outdoor Supply'!$D$32:$P$38,7,FALSE),0)</f>
        <v>0</v>
      </c>
      <c r="M355" s="701">
        <f t="shared" si="168"/>
        <v>0</v>
      </c>
      <c r="N355" s="564">
        <f t="shared" si="169"/>
        <v>0</v>
      </c>
      <c r="O355" s="564">
        <f t="shared" si="170"/>
        <v>0</v>
      </c>
      <c r="P355" s="564">
        <f t="shared" si="171"/>
        <v>0</v>
      </c>
      <c r="Q355" s="564">
        <f t="shared" si="172"/>
        <v>0</v>
      </c>
      <c r="R355" s="661">
        <f t="shared" si="161"/>
        <v>0</v>
      </c>
      <c r="S355" s="662">
        <f t="shared" si="162"/>
        <v>0</v>
      </c>
      <c r="T355" s="699">
        <f t="shared" si="163"/>
        <v>0</v>
      </c>
      <c r="U355" s="681">
        <f t="shared" si="173"/>
        <v>0</v>
      </c>
      <c r="V355" s="701">
        <f t="shared" si="174"/>
        <v>0</v>
      </c>
      <c r="W355" s="662">
        <f t="shared" si="175"/>
        <v>0</v>
      </c>
      <c r="X355" s="662">
        <f t="shared" si="176"/>
        <v>0</v>
      </c>
      <c r="Y355" s="662">
        <f t="shared" si="177"/>
        <v>0</v>
      </c>
      <c r="Z355" s="699">
        <f t="shared" si="178"/>
        <v>0</v>
      </c>
      <c r="AA355" s="681">
        <f t="shared" si="181"/>
        <v>0</v>
      </c>
      <c r="AB355" s="701">
        <f t="shared" si="182"/>
        <v>0</v>
      </c>
      <c r="AC355" s="662">
        <f t="shared" si="179"/>
        <v>0</v>
      </c>
      <c r="AD355" s="662">
        <f t="shared" si="183"/>
        <v>0</v>
      </c>
      <c r="AE355" s="701">
        <f t="shared" si="184"/>
        <v>0</v>
      </c>
      <c r="AF355" s="662">
        <f t="shared" si="180"/>
        <v>0</v>
      </c>
      <c r="AG355" s="662">
        <f t="shared" si="185"/>
        <v>0</v>
      </c>
      <c r="AH355" s="701">
        <f t="shared" si="186"/>
        <v>0</v>
      </c>
    </row>
    <row r="356" spans="1:34" x14ac:dyDescent="0.35">
      <c r="A356" s="680">
        <v>38331</v>
      </c>
      <c r="B356" s="558" t="s">
        <v>32</v>
      </c>
      <c r="C356" s="558">
        <v>12</v>
      </c>
      <c r="D356" s="559">
        <f t="shared" si="158"/>
        <v>6</v>
      </c>
      <c r="E356" s="561">
        <v>0</v>
      </c>
      <c r="F356" s="699">
        <f t="shared" si="164"/>
        <v>0</v>
      </c>
      <c r="G356" s="712">
        <f t="shared" si="165"/>
        <v>0</v>
      </c>
      <c r="H356" s="699">
        <f t="shared" si="159"/>
        <v>0</v>
      </c>
      <c r="I356" s="712">
        <f t="shared" si="160"/>
        <v>0</v>
      </c>
      <c r="J356" s="699">
        <f t="shared" si="166"/>
        <v>0</v>
      </c>
      <c r="K356" s="681">
        <f t="shared" si="167"/>
        <v>0</v>
      </c>
      <c r="L356" s="711">
        <f>IF($L$5="Yes",HLOOKUP(B356,'Outdoor Supply'!$D$32:$P$38,7,FALSE),0)</f>
        <v>0</v>
      </c>
      <c r="M356" s="701">
        <f t="shared" si="168"/>
        <v>0</v>
      </c>
      <c r="N356" s="564">
        <f t="shared" si="169"/>
        <v>0</v>
      </c>
      <c r="O356" s="564">
        <f t="shared" si="170"/>
        <v>0</v>
      </c>
      <c r="P356" s="564">
        <f t="shared" si="171"/>
        <v>0</v>
      </c>
      <c r="Q356" s="564">
        <f t="shared" si="172"/>
        <v>0</v>
      </c>
      <c r="R356" s="661">
        <f t="shared" si="161"/>
        <v>0</v>
      </c>
      <c r="S356" s="662">
        <f t="shared" si="162"/>
        <v>0</v>
      </c>
      <c r="T356" s="699">
        <f t="shared" si="163"/>
        <v>0</v>
      </c>
      <c r="U356" s="681">
        <f t="shared" si="173"/>
        <v>0</v>
      </c>
      <c r="V356" s="701">
        <f t="shared" si="174"/>
        <v>0</v>
      </c>
      <c r="W356" s="662">
        <f t="shared" si="175"/>
        <v>0</v>
      </c>
      <c r="X356" s="662">
        <f t="shared" si="176"/>
        <v>0</v>
      </c>
      <c r="Y356" s="662">
        <f t="shared" si="177"/>
        <v>0</v>
      </c>
      <c r="Z356" s="699">
        <f t="shared" si="178"/>
        <v>0</v>
      </c>
      <c r="AA356" s="681">
        <f t="shared" si="181"/>
        <v>0</v>
      </c>
      <c r="AB356" s="701">
        <f t="shared" si="182"/>
        <v>0</v>
      </c>
      <c r="AC356" s="662">
        <f t="shared" si="179"/>
        <v>0</v>
      </c>
      <c r="AD356" s="662">
        <f t="shared" si="183"/>
        <v>0</v>
      </c>
      <c r="AE356" s="701">
        <f t="shared" si="184"/>
        <v>0</v>
      </c>
      <c r="AF356" s="662">
        <f t="shared" si="180"/>
        <v>0</v>
      </c>
      <c r="AG356" s="662">
        <f t="shared" si="185"/>
        <v>0</v>
      </c>
      <c r="AH356" s="701">
        <f t="shared" si="186"/>
        <v>0</v>
      </c>
    </row>
    <row r="357" spans="1:34" x14ac:dyDescent="0.35">
      <c r="A357" s="680">
        <v>38332</v>
      </c>
      <c r="B357" s="558" t="s">
        <v>32</v>
      </c>
      <c r="C357" s="558">
        <v>12</v>
      </c>
      <c r="D357" s="559">
        <f t="shared" si="158"/>
        <v>7</v>
      </c>
      <c r="E357" s="561">
        <v>0</v>
      </c>
      <c r="F357" s="699">
        <f t="shared" si="164"/>
        <v>0</v>
      </c>
      <c r="G357" s="712">
        <f t="shared" si="165"/>
        <v>0</v>
      </c>
      <c r="H357" s="699">
        <f t="shared" si="159"/>
        <v>0</v>
      </c>
      <c r="I357" s="712">
        <f t="shared" si="160"/>
        <v>0</v>
      </c>
      <c r="J357" s="699">
        <f t="shared" si="166"/>
        <v>0</v>
      </c>
      <c r="K357" s="681">
        <f t="shared" si="167"/>
        <v>0</v>
      </c>
      <c r="L357" s="711">
        <f>IF($L$5="Yes",HLOOKUP(B357,'Outdoor Supply'!$D$32:$P$38,7,FALSE),0)</f>
        <v>0</v>
      </c>
      <c r="M357" s="701">
        <f t="shared" si="168"/>
        <v>0</v>
      </c>
      <c r="N357" s="564">
        <f t="shared" si="169"/>
        <v>0</v>
      </c>
      <c r="O357" s="564">
        <f t="shared" si="170"/>
        <v>0</v>
      </c>
      <c r="P357" s="564">
        <f t="shared" si="171"/>
        <v>0</v>
      </c>
      <c r="Q357" s="564">
        <f t="shared" si="172"/>
        <v>0</v>
      </c>
      <c r="R357" s="661">
        <f t="shared" si="161"/>
        <v>0</v>
      </c>
      <c r="S357" s="662">
        <f t="shared" si="162"/>
        <v>0</v>
      </c>
      <c r="T357" s="699">
        <f t="shared" si="163"/>
        <v>0</v>
      </c>
      <c r="U357" s="681">
        <f t="shared" si="173"/>
        <v>0</v>
      </c>
      <c r="V357" s="701">
        <f t="shared" si="174"/>
        <v>0</v>
      </c>
      <c r="W357" s="662">
        <f t="shared" si="175"/>
        <v>0</v>
      </c>
      <c r="X357" s="662">
        <f t="shared" si="176"/>
        <v>0</v>
      </c>
      <c r="Y357" s="662">
        <f t="shared" si="177"/>
        <v>0</v>
      </c>
      <c r="Z357" s="699">
        <f t="shared" si="178"/>
        <v>0</v>
      </c>
      <c r="AA357" s="681">
        <f t="shared" si="181"/>
        <v>0</v>
      </c>
      <c r="AB357" s="701">
        <f t="shared" si="182"/>
        <v>0</v>
      </c>
      <c r="AC357" s="662">
        <f t="shared" si="179"/>
        <v>0</v>
      </c>
      <c r="AD357" s="662">
        <f t="shared" si="183"/>
        <v>0</v>
      </c>
      <c r="AE357" s="701">
        <f t="shared" si="184"/>
        <v>0</v>
      </c>
      <c r="AF357" s="662">
        <f t="shared" si="180"/>
        <v>0</v>
      </c>
      <c r="AG357" s="662">
        <f t="shared" si="185"/>
        <v>0</v>
      </c>
      <c r="AH357" s="701">
        <f t="shared" si="186"/>
        <v>0</v>
      </c>
    </row>
    <row r="358" spans="1:34" x14ac:dyDescent="0.35">
      <c r="A358" s="680">
        <v>38333</v>
      </c>
      <c r="B358" s="558" t="s">
        <v>32</v>
      </c>
      <c r="C358" s="558">
        <v>12</v>
      </c>
      <c r="D358" s="559">
        <f t="shared" si="158"/>
        <v>1</v>
      </c>
      <c r="E358" s="561">
        <v>0</v>
      </c>
      <c r="F358" s="699">
        <f t="shared" si="164"/>
        <v>0</v>
      </c>
      <c r="G358" s="712">
        <f t="shared" si="165"/>
        <v>0</v>
      </c>
      <c r="H358" s="699">
        <f t="shared" si="159"/>
        <v>0</v>
      </c>
      <c r="I358" s="712">
        <f t="shared" si="160"/>
        <v>0</v>
      </c>
      <c r="J358" s="699">
        <f t="shared" si="166"/>
        <v>0</v>
      </c>
      <c r="K358" s="681">
        <f t="shared" si="167"/>
        <v>0</v>
      </c>
      <c r="L358" s="711">
        <f>IF($L$5="Yes",HLOOKUP(B358,'Outdoor Supply'!$D$32:$P$38,7,FALSE),0)</f>
        <v>0</v>
      </c>
      <c r="M358" s="701">
        <f t="shared" si="168"/>
        <v>0</v>
      </c>
      <c r="N358" s="564">
        <f t="shared" si="169"/>
        <v>0</v>
      </c>
      <c r="O358" s="564">
        <f t="shared" si="170"/>
        <v>0</v>
      </c>
      <c r="P358" s="564">
        <f t="shared" si="171"/>
        <v>0</v>
      </c>
      <c r="Q358" s="564">
        <f t="shared" si="172"/>
        <v>0</v>
      </c>
      <c r="R358" s="661">
        <f t="shared" si="161"/>
        <v>0</v>
      </c>
      <c r="S358" s="662">
        <f t="shared" si="162"/>
        <v>0</v>
      </c>
      <c r="T358" s="699">
        <f t="shared" si="163"/>
        <v>0</v>
      </c>
      <c r="U358" s="681">
        <f t="shared" si="173"/>
        <v>0</v>
      </c>
      <c r="V358" s="701">
        <f t="shared" si="174"/>
        <v>0</v>
      </c>
      <c r="W358" s="662">
        <f t="shared" si="175"/>
        <v>0</v>
      </c>
      <c r="X358" s="662">
        <f t="shared" si="176"/>
        <v>0</v>
      </c>
      <c r="Y358" s="662">
        <f t="shared" si="177"/>
        <v>0</v>
      </c>
      <c r="Z358" s="699">
        <f t="shared" si="178"/>
        <v>0</v>
      </c>
      <c r="AA358" s="681">
        <f t="shared" si="181"/>
        <v>0</v>
      </c>
      <c r="AB358" s="701">
        <f t="shared" si="182"/>
        <v>0</v>
      </c>
      <c r="AC358" s="662">
        <f t="shared" si="179"/>
        <v>0</v>
      </c>
      <c r="AD358" s="662">
        <f t="shared" si="183"/>
        <v>0</v>
      </c>
      <c r="AE358" s="701">
        <f t="shared" si="184"/>
        <v>0</v>
      </c>
      <c r="AF358" s="662">
        <f t="shared" si="180"/>
        <v>0</v>
      </c>
      <c r="AG358" s="662">
        <f t="shared" si="185"/>
        <v>0</v>
      </c>
      <c r="AH358" s="701">
        <f t="shared" si="186"/>
        <v>0</v>
      </c>
    </row>
    <row r="359" spans="1:34" x14ac:dyDescent="0.35">
      <c r="A359" s="680">
        <v>38334</v>
      </c>
      <c r="B359" s="558" t="s">
        <v>32</v>
      </c>
      <c r="C359" s="558">
        <v>12</v>
      </c>
      <c r="D359" s="559">
        <f t="shared" si="158"/>
        <v>2</v>
      </c>
      <c r="E359" s="561">
        <v>0</v>
      </c>
      <c r="F359" s="699">
        <f t="shared" si="164"/>
        <v>0</v>
      </c>
      <c r="G359" s="712">
        <f t="shared" si="165"/>
        <v>0</v>
      </c>
      <c r="H359" s="699">
        <f t="shared" si="159"/>
        <v>0</v>
      </c>
      <c r="I359" s="712">
        <f t="shared" si="160"/>
        <v>0</v>
      </c>
      <c r="J359" s="699">
        <f t="shared" si="166"/>
        <v>0</v>
      </c>
      <c r="K359" s="681">
        <f t="shared" si="167"/>
        <v>0</v>
      </c>
      <c r="L359" s="711">
        <f>IF($L$5="Yes",HLOOKUP(B359,'Outdoor Supply'!$D$32:$P$38,7,FALSE),0)</f>
        <v>0</v>
      </c>
      <c r="M359" s="701">
        <f t="shared" si="168"/>
        <v>0</v>
      </c>
      <c r="N359" s="564">
        <f t="shared" si="169"/>
        <v>0</v>
      </c>
      <c r="O359" s="564">
        <f t="shared" si="170"/>
        <v>0</v>
      </c>
      <c r="P359" s="564">
        <f t="shared" si="171"/>
        <v>0</v>
      </c>
      <c r="Q359" s="564">
        <f t="shared" si="172"/>
        <v>0</v>
      </c>
      <c r="R359" s="661">
        <f t="shared" si="161"/>
        <v>0</v>
      </c>
      <c r="S359" s="662">
        <f t="shared" si="162"/>
        <v>0</v>
      </c>
      <c r="T359" s="699">
        <f t="shared" si="163"/>
        <v>0</v>
      </c>
      <c r="U359" s="681">
        <f t="shared" si="173"/>
        <v>0</v>
      </c>
      <c r="V359" s="701">
        <f t="shared" si="174"/>
        <v>0</v>
      </c>
      <c r="W359" s="662">
        <f t="shared" si="175"/>
        <v>0</v>
      </c>
      <c r="X359" s="662">
        <f t="shared" si="176"/>
        <v>0</v>
      </c>
      <c r="Y359" s="662">
        <f t="shared" si="177"/>
        <v>0</v>
      </c>
      <c r="Z359" s="699">
        <f t="shared" si="178"/>
        <v>0</v>
      </c>
      <c r="AA359" s="681">
        <f t="shared" si="181"/>
        <v>0</v>
      </c>
      <c r="AB359" s="701">
        <f t="shared" si="182"/>
        <v>0</v>
      </c>
      <c r="AC359" s="662">
        <f t="shared" si="179"/>
        <v>0</v>
      </c>
      <c r="AD359" s="662">
        <f t="shared" si="183"/>
        <v>0</v>
      </c>
      <c r="AE359" s="701">
        <f t="shared" si="184"/>
        <v>0</v>
      </c>
      <c r="AF359" s="662">
        <f t="shared" si="180"/>
        <v>0</v>
      </c>
      <c r="AG359" s="662">
        <f t="shared" si="185"/>
        <v>0</v>
      </c>
      <c r="AH359" s="701">
        <f t="shared" si="186"/>
        <v>0</v>
      </c>
    </row>
    <row r="360" spans="1:34" x14ac:dyDescent="0.35">
      <c r="A360" s="680">
        <v>38335</v>
      </c>
      <c r="B360" s="558" t="s">
        <v>32</v>
      </c>
      <c r="C360" s="558">
        <v>12</v>
      </c>
      <c r="D360" s="559">
        <f t="shared" si="158"/>
        <v>3</v>
      </c>
      <c r="E360" s="561">
        <v>0</v>
      </c>
      <c r="F360" s="699">
        <f t="shared" si="164"/>
        <v>0</v>
      </c>
      <c r="G360" s="712">
        <f t="shared" si="165"/>
        <v>0</v>
      </c>
      <c r="H360" s="699">
        <f t="shared" si="159"/>
        <v>0</v>
      </c>
      <c r="I360" s="712">
        <f t="shared" si="160"/>
        <v>0</v>
      </c>
      <c r="J360" s="699">
        <f t="shared" si="166"/>
        <v>0</v>
      </c>
      <c r="K360" s="681">
        <f t="shared" si="167"/>
        <v>0</v>
      </c>
      <c r="L360" s="711">
        <f>IF($L$5="Yes",HLOOKUP(B360,'Outdoor Supply'!$D$32:$P$38,7,FALSE),0)</f>
        <v>0</v>
      </c>
      <c r="M360" s="701">
        <f t="shared" si="168"/>
        <v>0</v>
      </c>
      <c r="N360" s="564">
        <f t="shared" si="169"/>
        <v>0</v>
      </c>
      <c r="O360" s="564">
        <f t="shared" si="170"/>
        <v>0</v>
      </c>
      <c r="P360" s="564">
        <f t="shared" si="171"/>
        <v>0</v>
      </c>
      <c r="Q360" s="564">
        <f t="shared" si="172"/>
        <v>0</v>
      </c>
      <c r="R360" s="661">
        <f t="shared" si="161"/>
        <v>0</v>
      </c>
      <c r="S360" s="662">
        <f t="shared" si="162"/>
        <v>0</v>
      </c>
      <c r="T360" s="699">
        <f t="shared" si="163"/>
        <v>0</v>
      </c>
      <c r="U360" s="681">
        <f t="shared" si="173"/>
        <v>0</v>
      </c>
      <c r="V360" s="701">
        <f t="shared" si="174"/>
        <v>0</v>
      </c>
      <c r="W360" s="662">
        <f t="shared" si="175"/>
        <v>0</v>
      </c>
      <c r="X360" s="662">
        <f t="shared" si="176"/>
        <v>0</v>
      </c>
      <c r="Y360" s="662">
        <f t="shared" si="177"/>
        <v>0</v>
      </c>
      <c r="Z360" s="699">
        <f t="shared" si="178"/>
        <v>0</v>
      </c>
      <c r="AA360" s="681">
        <f t="shared" si="181"/>
        <v>0</v>
      </c>
      <c r="AB360" s="701">
        <f t="shared" si="182"/>
        <v>0</v>
      </c>
      <c r="AC360" s="662">
        <f t="shared" si="179"/>
        <v>0</v>
      </c>
      <c r="AD360" s="662">
        <f t="shared" si="183"/>
        <v>0</v>
      </c>
      <c r="AE360" s="701">
        <f t="shared" si="184"/>
        <v>0</v>
      </c>
      <c r="AF360" s="662">
        <f t="shared" si="180"/>
        <v>0</v>
      </c>
      <c r="AG360" s="662">
        <f t="shared" si="185"/>
        <v>0</v>
      </c>
      <c r="AH360" s="701">
        <f t="shared" si="186"/>
        <v>0</v>
      </c>
    </row>
    <row r="361" spans="1:34" x14ac:dyDescent="0.35">
      <c r="A361" s="680">
        <v>38336</v>
      </c>
      <c r="B361" s="558" t="s">
        <v>32</v>
      </c>
      <c r="C361" s="558">
        <v>12</v>
      </c>
      <c r="D361" s="559">
        <f t="shared" si="158"/>
        <v>4</v>
      </c>
      <c r="E361" s="561">
        <v>0</v>
      </c>
      <c r="F361" s="699">
        <f t="shared" si="164"/>
        <v>0</v>
      </c>
      <c r="G361" s="712">
        <f t="shared" si="165"/>
        <v>0</v>
      </c>
      <c r="H361" s="699">
        <f t="shared" si="159"/>
        <v>0</v>
      </c>
      <c r="I361" s="712">
        <f t="shared" si="160"/>
        <v>0</v>
      </c>
      <c r="J361" s="699">
        <f t="shared" si="166"/>
        <v>0</v>
      </c>
      <c r="K361" s="681">
        <f t="shared" si="167"/>
        <v>0</v>
      </c>
      <c r="L361" s="711">
        <f>IF($L$5="Yes",HLOOKUP(B361,'Outdoor Supply'!$D$32:$P$38,7,FALSE),0)</f>
        <v>0</v>
      </c>
      <c r="M361" s="701">
        <f t="shared" si="168"/>
        <v>0</v>
      </c>
      <c r="N361" s="564">
        <f t="shared" si="169"/>
        <v>0</v>
      </c>
      <c r="O361" s="564">
        <f t="shared" si="170"/>
        <v>0</v>
      </c>
      <c r="P361" s="564">
        <f t="shared" si="171"/>
        <v>0</v>
      </c>
      <c r="Q361" s="564">
        <f t="shared" si="172"/>
        <v>0</v>
      </c>
      <c r="R361" s="661">
        <f t="shared" si="161"/>
        <v>0</v>
      </c>
      <c r="S361" s="662">
        <f t="shared" si="162"/>
        <v>0</v>
      </c>
      <c r="T361" s="699">
        <f t="shared" si="163"/>
        <v>0</v>
      </c>
      <c r="U361" s="681">
        <f t="shared" si="173"/>
        <v>0</v>
      </c>
      <c r="V361" s="701">
        <f t="shared" si="174"/>
        <v>0</v>
      </c>
      <c r="W361" s="662">
        <f t="shared" si="175"/>
        <v>0</v>
      </c>
      <c r="X361" s="662">
        <f t="shared" si="176"/>
        <v>0</v>
      </c>
      <c r="Y361" s="662">
        <f t="shared" si="177"/>
        <v>0</v>
      </c>
      <c r="Z361" s="699">
        <f t="shared" si="178"/>
        <v>0</v>
      </c>
      <c r="AA361" s="681">
        <f t="shared" si="181"/>
        <v>0</v>
      </c>
      <c r="AB361" s="701">
        <f t="shared" si="182"/>
        <v>0</v>
      </c>
      <c r="AC361" s="662">
        <f t="shared" si="179"/>
        <v>0</v>
      </c>
      <c r="AD361" s="662">
        <f t="shared" si="183"/>
        <v>0</v>
      </c>
      <c r="AE361" s="701">
        <f t="shared" si="184"/>
        <v>0</v>
      </c>
      <c r="AF361" s="662">
        <f t="shared" si="180"/>
        <v>0</v>
      </c>
      <c r="AG361" s="662">
        <f t="shared" si="185"/>
        <v>0</v>
      </c>
      <c r="AH361" s="701">
        <f t="shared" si="186"/>
        <v>0</v>
      </c>
    </row>
    <row r="362" spans="1:34" x14ac:dyDescent="0.35">
      <c r="A362" s="680">
        <v>38337</v>
      </c>
      <c r="B362" s="558" t="s">
        <v>32</v>
      </c>
      <c r="C362" s="558">
        <v>12</v>
      </c>
      <c r="D362" s="559">
        <f t="shared" si="158"/>
        <v>5</v>
      </c>
      <c r="E362" s="561">
        <v>0</v>
      </c>
      <c r="F362" s="699">
        <f t="shared" si="164"/>
        <v>0</v>
      </c>
      <c r="G362" s="712">
        <f t="shared" si="165"/>
        <v>0</v>
      </c>
      <c r="H362" s="699">
        <f t="shared" si="159"/>
        <v>0</v>
      </c>
      <c r="I362" s="712">
        <f t="shared" si="160"/>
        <v>0</v>
      </c>
      <c r="J362" s="699">
        <f t="shared" si="166"/>
        <v>0</v>
      </c>
      <c r="K362" s="681">
        <f t="shared" si="167"/>
        <v>0</v>
      </c>
      <c r="L362" s="711">
        <f>IF($L$5="Yes",HLOOKUP(B362,'Outdoor Supply'!$D$32:$P$38,7,FALSE),0)</f>
        <v>0</v>
      </c>
      <c r="M362" s="701">
        <f t="shared" si="168"/>
        <v>0</v>
      </c>
      <c r="N362" s="564">
        <f t="shared" si="169"/>
        <v>0</v>
      </c>
      <c r="O362" s="564">
        <f t="shared" si="170"/>
        <v>0</v>
      </c>
      <c r="P362" s="564">
        <f t="shared" si="171"/>
        <v>0</v>
      </c>
      <c r="Q362" s="564">
        <f t="shared" si="172"/>
        <v>0</v>
      </c>
      <c r="R362" s="661">
        <f t="shared" si="161"/>
        <v>0</v>
      </c>
      <c r="S362" s="662">
        <f t="shared" si="162"/>
        <v>0</v>
      </c>
      <c r="T362" s="699">
        <f t="shared" si="163"/>
        <v>0</v>
      </c>
      <c r="U362" s="681">
        <f t="shared" si="173"/>
        <v>0</v>
      </c>
      <c r="V362" s="701">
        <f t="shared" si="174"/>
        <v>0</v>
      </c>
      <c r="W362" s="662">
        <f t="shared" si="175"/>
        <v>0</v>
      </c>
      <c r="X362" s="662">
        <f t="shared" si="176"/>
        <v>0</v>
      </c>
      <c r="Y362" s="662">
        <f t="shared" si="177"/>
        <v>0</v>
      </c>
      <c r="Z362" s="699">
        <f t="shared" si="178"/>
        <v>0</v>
      </c>
      <c r="AA362" s="681">
        <f t="shared" si="181"/>
        <v>0</v>
      </c>
      <c r="AB362" s="701">
        <f t="shared" si="182"/>
        <v>0</v>
      </c>
      <c r="AC362" s="662">
        <f t="shared" si="179"/>
        <v>0</v>
      </c>
      <c r="AD362" s="662">
        <f t="shared" si="183"/>
        <v>0</v>
      </c>
      <c r="AE362" s="701">
        <f t="shared" si="184"/>
        <v>0</v>
      </c>
      <c r="AF362" s="662">
        <f t="shared" si="180"/>
        <v>0</v>
      </c>
      <c r="AG362" s="662">
        <f t="shared" si="185"/>
        <v>0</v>
      </c>
      <c r="AH362" s="701">
        <f t="shared" si="186"/>
        <v>0</v>
      </c>
    </row>
    <row r="363" spans="1:34" x14ac:dyDescent="0.35">
      <c r="A363" s="680">
        <v>38338</v>
      </c>
      <c r="B363" s="558" t="s">
        <v>32</v>
      </c>
      <c r="C363" s="558">
        <v>12</v>
      </c>
      <c r="D363" s="559">
        <f t="shared" si="158"/>
        <v>6</v>
      </c>
      <c r="E363" s="561">
        <v>0</v>
      </c>
      <c r="F363" s="699">
        <f t="shared" si="164"/>
        <v>0</v>
      </c>
      <c r="G363" s="712">
        <f t="shared" si="165"/>
        <v>0</v>
      </c>
      <c r="H363" s="699">
        <f t="shared" si="159"/>
        <v>0</v>
      </c>
      <c r="I363" s="712">
        <f t="shared" si="160"/>
        <v>0</v>
      </c>
      <c r="J363" s="699">
        <f t="shared" si="166"/>
        <v>0</v>
      </c>
      <c r="K363" s="681">
        <f t="shared" si="167"/>
        <v>0</v>
      </c>
      <c r="L363" s="711">
        <f>IF($L$5="Yes",HLOOKUP(B363,'Outdoor Supply'!$D$32:$P$38,7,FALSE),0)</f>
        <v>0</v>
      </c>
      <c r="M363" s="701">
        <f t="shared" si="168"/>
        <v>0</v>
      </c>
      <c r="N363" s="564">
        <f t="shared" si="169"/>
        <v>0</v>
      </c>
      <c r="O363" s="564">
        <f t="shared" si="170"/>
        <v>0</v>
      </c>
      <c r="P363" s="564">
        <f t="shared" si="171"/>
        <v>0</v>
      </c>
      <c r="Q363" s="564">
        <f t="shared" si="172"/>
        <v>0</v>
      </c>
      <c r="R363" s="661">
        <f t="shared" si="161"/>
        <v>0</v>
      </c>
      <c r="S363" s="662">
        <f t="shared" si="162"/>
        <v>0</v>
      </c>
      <c r="T363" s="699">
        <f t="shared" si="163"/>
        <v>0</v>
      </c>
      <c r="U363" s="681">
        <f t="shared" si="173"/>
        <v>0</v>
      </c>
      <c r="V363" s="701">
        <f t="shared" si="174"/>
        <v>0</v>
      </c>
      <c r="W363" s="662">
        <f t="shared" si="175"/>
        <v>0</v>
      </c>
      <c r="X363" s="662">
        <f t="shared" si="176"/>
        <v>0</v>
      </c>
      <c r="Y363" s="662">
        <f t="shared" si="177"/>
        <v>0</v>
      </c>
      <c r="Z363" s="699">
        <f t="shared" si="178"/>
        <v>0</v>
      </c>
      <c r="AA363" s="681">
        <f t="shared" si="181"/>
        <v>0</v>
      </c>
      <c r="AB363" s="701">
        <f t="shared" si="182"/>
        <v>0</v>
      </c>
      <c r="AC363" s="662">
        <f t="shared" si="179"/>
        <v>0</v>
      </c>
      <c r="AD363" s="662">
        <f t="shared" si="183"/>
        <v>0</v>
      </c>
      <c r="AE363" s="701">
        <f t="shared" si="184"/>
        <v>0</v>
      </c>
      <c r="AF363" s="662">
        <f t="shared" si="180"/>
        <v>0</v>
      </c>
      <c r="AG363" s="662">
        <f t="shared" si="185"/>
        <v>0</v>
      </c>
      <c r="AH363" s="701">
        <f t="shared" si="186"/>
        <v>0</v>
      </c>
    </row>
    <row r="364" spans="1:34" x14ac:dyDescent="0.35">
      <c r="A364" s="680">
        <v>38339</v>
      </c>
      <c r="B364" s="558" t="s">
        <v>32</v>
      </c>
      <c r="C364" s="558">
        <v>12</v>
      </c>
      <c r="D364" s="559">
        <f t="shared" si="158"/>
        <v>7</v>
      </c>
      <c r="E364" s="561">
        <v>0</v>
      </c>
      <c r="F364" s="699">
        <f t="shared" si="164"/>
        <v>0</v>
      </c>
      <c r="G364" s="712">
        <f t="shared" si="165"/>
        <v>0</v>
      </c>
      <c r="H364" s="699">
        <f t="shared" si="159"/>
        <v>0</v>
      </c>
      <c r="I364" s="712">
        <f t="shared" si="160"/>
        <v>0</v>
      </c>
      <c r="J364" s="699">
        <f t="shared" si="166"/>
        <v>0</v>
      </c>
      <c r="K364" s="681">
        <f t="shared" si="167"/>
        <v>0</v>
      </c>
      <c r="L364" s="711">
        <f>IF($L$5="Yes",HLOOKUP(B364,'Outdoor Supply'!$D$32:$P$38,7,FALSE),0)</f>
        <v>0</v>
      </c>
      <c r="M364" s="701">
        <f t="shared" si="168"/>
        <v>0</v>
      </c>
      <c r="N364" s="564">
        <f t="shared" si="169"/>
        <v>0</v>
      </c>
      <c r="O364" s="564">
        <f t="shared" si="170"/>
        <v>0</v>
      </c>
      <c r="P364" s="564">
        <f t="shared" si="171"/>
        <v>0</v>
      </c>
      <c r="Q364" s="564">
        <f t="shared" si="172"/>
        <v>0</v>
      </c>
      <c r="R364" s="661">
        <f t="shared" si="161"/>
        <v>0</v>
      </c>
      <c r="S364" s="662">
        <f t="shared" si="162"/>
        <v>0</v>
      </c>
      <c r="T364" s="699">
        <f t="shared" si="163"/>
        <v>0</v>
      </c>
      <c r="U364" s="681">
        <f t="shared" si="173"/>
        <v>0</v>
      </c>
      <c r="V364" s="701">
        <f t="shared" si="174"/>
        <v>0</v>
      </c>
      <c r="W364" s="662">
        <f t="shared" si="175"/>
        <v>0</v>
      </c>
      <c r="X364" s="662">
        <f t="shared" si="176"/>
        <v>0</v>
      </c>
      <c r="Y364" s="662">
        <f t="shared" si="177"/>
        <v>0</v>
      </c>
      <c r="Z364" s="699">
        <f t="shared" si="178"/>
        <v>0</v>
      </c>
      <c r="AA364" s="681">
        <f t="shared" si="181"/>
        <v>0</v>
      </c>
      <c r="AB364" s="701">
        <f t="shared" si="182"/>
        <v>0</v>
      </c>
      <c r="AC364" s="662">
        <f t="shared" si="179"/>
        <v>0</v>
      </c>
      <c r="AD364" s="662">
        <f t="shared" si="183"/>
        <v>0</v>
      </c>
      <c r="AE364" s="701">
        <f t="shared" si="184"/>
        <v>0</v>
      </c>
      <c r="AF364" s="662">
        <f t="shared" si="180"/>
        <v>0</v>
      </c>
      <c r="AG364" s="662">
        <f t="shared" si="185"/>
        <v>0</v>
      </c>
      <c r="AH364" s="701">
        <f t="shared" si="186"/>
        <v>0</v>
      </c>
    </row>
    <row r="365" spans="1:34" x14ac:dyDescent="0.35">
      <c r="A365" s="680">
        <v>38340</v>
      </c>
      <c r="B365" s="558" t="s">
        <v>32</v>
      </c>
      <c r="C365" s="558">
        <v>12</v>
      </c>
      <c r="D365" s="559">
        <f t="shared" si="158"/>
        <v>1</v>
      </c>
      <c r="E365" s="561">
        <v>0</v>
      </c>
      <c r="F365" s="699">
        <f t="shared" si="164"/>
        <v>0</v>
      </c>
      <c r="G365" s="712">
        <f t="shared" si="165"/>
        <v>0</v>
      </c>
      <c r="H365" s="699">
        <f t="shared" si="159"/>
        <v>0</v>
      </c>
      <c r="I365" s="712">
        <f t="shared" si="160"/>
        <v>0</v>
      </c>
      <c r="J365" s="699">
        <f t="shared" si="166"/>
        <v>0</v>
      </c>
      <c r="K365" s="681">
        <f t="shared" si="167"/>
        <v>0</v>
      </c>
      <c r="L365" s="711">
        <f>IF($L$5="Yes",HLOOKUP(B365,'Outdoor Supply'!$D$32:$P$38,7,FALSE),0)</f>
        <v>0</v>
      </c>
      <c r="M365" s="701">
        <f t="shared" si="168"/>
        <v>0</v>
      </c>
      <c r="N365" s="564">
        <f t="shared" si="169"/>
        <v>0</v>
      </c>
      <c r="O365" s="564">
        <f t="shared" si="170"/>
        <v>0</v>
      </c>
      <c r="P365" s="564">
        <f t="shared" si="171"/>
        <v>0</v>
      </c>
      <c r="Q365" s="564">
        <f t="shared" si="172"/>
        <v>0</v>
      </c>
      <c r="R365" s="661">
        <f t="shared" si="161"/>
        <v>0</v>
      </c>
      <c r="S365" s="662">
        <f t="shared" si="162"/>
        <v>0</v>
      </c>
      <c r="T365" s="699">
        <f t="shared" si="163"/>
        <v>0</v>
      </c>
      <c r="U365" s="681">
        <f t="shared" si="173"/>
        <v>0</v>
      </c>
      <c r="V365" s="701">
        <f t="shared" si="174"/>
        <v>0</v>
      </c>
      <c r="W365" s="662">
        <f t="shared" si="175"/>
        <v>0</v>
      </c>
      <c r="X365" s="662">
        <f t="shared" si="176"/>
        <v>0</v>
      </c>
      <c r="Y365" s="662">
        <f t="shared" si="177"/>
        <v>0</v>
      </c>
      <c r="Z365" s="699">
        <f t="shared" si="178"/>
        <v>0</v>
      </c>
      <c r="AA365" s="681">
        <f t="shared" si="181"/>
        <v>0</v>
      </c>
      <c r="AB365" s="701">
        <f t="shared" si="182"/>
        <v>0</v>
      </c>
      <c r="AC365" s="662">
        <f t="shared" si="179"/>
        <v>0</v>
      </c>
      <c r="AD365" s="662">
        <f t="shared" si="183"/>
        <v>0</v>
      </c>
      <c r="AE365" s="701">
        <f t="shared" si="184"/>
        <v>0</v>
      </c>
      <c r="AF365" s="662">
        <f t="shared" si="180"/>
        <v>0</v>
      </c>
      <c r="AG365" s="662">
        <f t="shared" si="185"/>
        <v>0</v>
      </c>
      <c r="AH365" s="701">
        <f t="shared" si="186"/>
        <v>0</v>
      </c>
    </row>
    <row r="366" spans="1:34" x14ac:dyDescent="0.35">
      <c r="A366" s="680">
        <v>38341</v>
      </c>
      <c r="B366" s="558" t="s">
        <v>32</v>
      </c>
      <c r="C366" s="558">
        <v>12</v>
      </c>
      <c r="D366" s="559">
        <f t="shared" si="158"/>
        <v>2</v>
      </c>
      <c r="E366" s="561">
        <v>0</v>
      </c>
      <c r="F366" s="699">
        <f t="shared" si="164"/>
        <v>0</v>
      </c>
      <c r="G366" s="712">
        <f t="shared" si="165"/>
        <v>0</v>
      </c>
      <c r="H366" s="699">
        <f t="shared" si="159"/>
        <v>0</v>
      </c>
      <c r="I366" s="712">
        <f t="shared" si="160"/>
        <v>0</v>
      </c>
      <c r="J366" s="699">
        <f t="shared" si="166"/>
        <v>0</v>
      </c>
      <c r="K366" s="681">
        <f t="shared" si="167"/>
        <v>0</v>
      </c>
      <c r="L366" s="711">
        <f>IF($L$5="Yes",HLOOKUP(B366,'Outdoor Supply'!$D$32:$P$38,7,FALSE),0)</f>
        <v>0</v>
      </c>
      <c r="M366" s="701">
        <f t="shared" si="168"/>
        <v>0</v>
      </c>
      <c r="N366" s="564">
        <f t="shared" si="169"/>
        <v>0</v>
      </c>
      <c r="O366" s="564">
        <f t="shared" si="170"/>
        <v>0</v>
      </c>
      <c r="P366" s="564">
        <f t="shared" si="171"/>
        <v>0</v>
      </c>
      <c r="Q366" s="564">
        <f t="shared" si="172"/>
        <v>0</v>
      </c>
      <c r="R366" s="661">
        <f t="shared" si="161"/>
        <v>0</v>
      </c>
      <c r="S366" s="662">
        <f t="shared" si="162"/>
        <v>0</v>
      </c>
      <c r="T366" s="699">
        <f t="shared" si="163"/>
        <v>0</v>
      </c>
      <c r="U366" s="681">
        <f t="shared" si="173"/>
        <v>0</v>
      </c>
      <c r="V366" s="701">
        <f t="shared" si="174"/>
        <v>0</v>
      </c>
      <c r="W366" s="662">
        <f t="shared" si="175"/>
        <v>0</v>
      </c>
      <c r="X366" s="662">
        <f t="shared" si="176"/>
        <v>0</v>
      </c>
      <c r="Y366" s="662">
        <f t="shared" si="177"/>
        <v>0</v>
      </c>
      <c r="Z366" s="699">
        <f t="shared" si="178"/>
        <v>0</v>
      </c>
      <c r="AA366" s="681">
        <f t="shared" si="181"/>
        <v>0</v>
      </c>
      <c r="AB366" s="701">
        <f t="shared" si="182"/>
        <v>0</v>
      </c>
      <c r="AC366" s="662">
        <f t="shared" si="179"/>
        <v>0</v>
      </c>
      <c r="AD366" s="662">
        <f t="shared" si="183"/>
        <v>0</v>
      </c>
      <c r="AE366" s="701">
        <f t="shared" si="184"/>
        <v>0</v>
      </c>
      <c r="AF366" s="662">
        <f t="shared" si="180"/>
        <v>0</v>
      </c>
      <c r="AG366" s="662">
        <f t="shared" si="185"/>
        <v>0</v>
      </c>
      <c r="AH366" s="701">
        <f t="shared" si="186"/>
        <v>0</v>
      </c>
    </row>
    <row r="367" spans="1:34" x14ac:dyDescent="0.35">
      <c r="A367" s="680">
        <v>38342</v>
      </c>
      <c r="B367" s="558" t="s">
        <v>32</v>
      </c>
      <c r="C367" s="558">
        <v>12</v>
      </c>
      <c r="D367" s="559">
        <f t="shared" si="158"/>
        <v>3</v>
      </c>
      <c r="E367" s="561">
        <v>0</v>
      </c>
      <c r="F367" s="699">
        <f t="shared" si="164"/>
        <v>0</v>
      </c>
      <c r="G367" s="712">
        <f t="shared" si="165"/>
        <v>0</v>
      </c>
      <c r="H367" s="699">
        <f t="shared" si="159"/>
        <v>0</v>
      </c>
      <c r="I367" s="712">
        <f t="shared" si="160"/>
        <v>0</v>
      </c>
      <c r="J367" s="699">
        <f t="shared" si="166"/>
        <v>0</v>
      </c>
      <c r="K367" s="681">
        <f t="shared" si="167"/>
        <v>0</v>
      </c>
      <c r="L367" s="711">
        <f>IF($L$5="Yes",HLOOKUP(B367,'Outdoor Supply'!$D$32:$P$38,7,FALSE),0)</f>
        <v>0</v>
      </c>
      <c r="M367" s="701">
        <f t="shared" si="168"/>
        <v>0</v>
      </c>
      <c r="N367" s="564">
        <f t="shared" si="169"/>
        <v>0</v>
      </c>
      <c r="O367" s="564">
        <f t="shared" si="170"/>
        <v>0</v>
      </c>
      <c r="P367" s="564">
        <f t="shared" si="171"/>
        <v>0</v>
      </c>
      <c r="Q367" s="564">
        <f t="shared" si="172"/>
        <v>0</v>
      </c>
      <c r="R367" s="661">
        <f t="shared" si="161"/>
        <v>0</v>
      </c>
      <c r="S367" s="662">
        <f t="shared" si="162"/>
        <v>0</v>
      </c>
      <c r="T367" s="699">
        <f t="shared" si="163"/>
        <v>0</v>
      </c>
      <c r="U367" s="681">
        <f t="shared" si="173"/>
        <v>0</v>
      </c>
      <c r="V367" s="701">
        <f t="shared" si="174"/>
        <v>0</v>
      </c>
      <c r="W367" s="662">
        <f t="shared" si="175"/>
        <v>0</v>
      </c>
      <c r="X367" s="662">
        <f t="shared" si="176"/>
        <v>0</v>
      </c>
      <c r="Y367" s="662">
        <f t="shared" si="177"/>
        <v>0</v>
      </c>
      <c r="Z367" s="699">
        <f t="shared" si="178"/>
        <v>0</v>
      </c>
      <c r="AA367" s="681">
        <f t="shared" si="181"/>
        <v>0</v>
      </c>
      <c r="AB367" s="701">
        <f t="shared" si="182"/>
        <v>0</v>
      </c>
      <c r="AC367" s="662">
        <f t="shared" si="179"/>
        <v>0</v>
      </c>
      <c r="AD367" s="662">
        <f t="shared" si="183"/>
        <v>0</v>
      </c>
      <c r="AE367" s="701">
        <f t="shared" si="184"/>
        <v>0</v>
      </c>
      <c r="AF367" s="662">
        <f t="shared" si="180"/>
        <v>0</v>
      </c>
      <c r="AG367" s="662">
        <f t="shared" si="185"/>
        <v>0</v>
      </c>
      <c r="AH367" s="701">
        <f t="shared" si="186"/>
        <v>0</v>
      </c>
    </row>
    <row r="368" spans="1:34" x14ac:dyDescent="0.35">
      <c r="A368" s="680">
        <v>38343</v>
      </c>
      <c r="B368" s="558" t="s">
        <v>32</v>
      </c>
      <c r="C368" s="558">
        <v>12</v>
      </c>
      <c r="D368" s="559">
        <f t="shared" si="158"/>
        <v>4</v>
      </c>
      <c r="E368" s="561">
        <v>0.10999999999999233</v>
      </c>
      <c r="F368" s="699">
        <f t="shared" si="164"/>
        <v>0</v>
      </c>
      <c r="G368" s="712">
        <f t="shared" si="165"/>
        <v>0</v>
      </c>
      <c r="H368" s="699">
        <f t="shared" si="159"/>
        <v>0</v>
      </c>
      <c r="I368" s="712">
        <f t="shared" si="160"/>
        <v>0</v>
      </c>
      <c r="J368" s="699">
        <f t="shared" si="166"/>
        <v>0</v>
      </c>
      <c r="K368" s="681">
        <f t="shared" si="167"/>
        <v>0</v>
      </c>
      <c r="L368" s="711">
        <f>IF($L$5="Yes",HLOOKUP(B368,'Outdoor Supply'!$D$32:$P$38,7,FALSE),0)</f>
        <v>0</v>
      </c>
      <c r="M368" s="701">
        <f t="shared" si="168"/>
        <v>0</v>
      </c>
      <c r="N368" s="564">
        <f t="shared" si="169"/>
        <v>0</v>
      </c>
      <c r="O368" s="564">
        <f t="shared" si="170"/>
        <v>0</v>
      </c>
      <c r="P368" s="564">
        <f t="shared" si="171"/>
        <v>0</v>
      </c>
      <c r="Q368" s="564">
        <f t="shared" si="172"/>
        <v>0</v>
      </c>
      <c r="R368" s="661">
        <f t="shared" si="161"/>
        <v>0</v>
      </c>
      <c r="S368" s="662">
        <f t="shared" si="162"/>
        <v>0</v>
      </c>
      <c r="T368" s="699">
        <f t="shared" si="163"/>
        <v>0</v>
      </c>
      <c r="U368" s="681">
        <f t="shared" si="173"/>
        <v>0</v>
      </c>
      <c r="V368" s="701">
        <f t="shared" si="174"/>
        <v>0</v>
      </c>
      <c r="W368" s="662">
        <f t="shared" si="175"/>
        <v>0</v>
      </c>
      <c r="X368" s="662">
        <f t="shared" si="176"/>
        <v>0</v>
      </c>
      <c r="Y368" s="662">
        <f t="shared" si="177"/>
        <v>0</v>
      </c>
      <c r="Z368" s="699">
        <f t="shared" si="178"/>
        <v>0</v>
      </c>
      <c r="AA368" s="681">
        <f t="shared" si="181"/>
        <v>0</v>
      </c>
      <c r="AB368" s="701">
        <f t="shared" si="182"/>
        <v>0</v>
      </c>
      <c r="AC368" s="662">
        <f t="shared" si="179"/>
        <v>0</v>
      </c>
      <c r="AD368" s="662">
        <f t="shared" si="183"/>
        <v>0</v>
      </c>
      <c r="AE368" s="701">
        <f t="shared" si="184"/>
        <v>0</v>
      </c>
      <c r="AF368" s="662">
        <f t="shared" si="180"/>
        <v>0</v>
      </c>
      <c r="AG368" s="662">
        <f t="shared" si="185"/>
        <v>0</v>
      </c>
      <c r="AH368" s="701">
        <f t="shared" si="186"/>
        <v>0</v>
      </c>
    </row>
    <row r="369" spans="1:34" x14ac:dyDescent="0.35">
      <c r="A369" s="680">
        <v>38344</v>
      </c>
      <c r="B369" s="558" t="s">
        <v>32</v>
      </c>
      <c r="C369" s="558">
        <v>12</v>
      </c>
      <c r="D369" s="559">
        <f t="shared" si="158"/>
        <v>5</v>
      </c>
      <c r="E369" s="561">
        <v>0</v>
      </c>
      <c r="F369" s="699">
        <f t="shared" si="164"/>
        <v>0</v>
      </c>
      <c r="G369" s="712">
        <f t="shared" si="165"/>
        <v>0</v>
      </c>
      <c r="H369" s="699">
        <f t="shared" si="159"/>
        <v>0</v>
      </c>
      <c r="I369" s="712">
        <f t="shared" si="160"/>
        <v>0</v>
      </c>
      <c r="J369" s="699">
        <f t="shared" si="166"/>
        <v>0</v>
      </c>
      <c r="K369" s="681">
        <f t="shared" si="167"/>
        <v>0</v>
      </c>
      <c r="L369" s="711">
        <f>IF($L$5="Yes",HLOOKUP(B369,'Outdoor Supply'!$D$32:$P$38,7,FALSE),0)</f>
        <v>0</v>
      </c>
      <c r="M369" s="701">
        <f t="shared" si="168"/>
        <v>0</v>
      </c>
      <c r="N369" s="564">
        <f t="shared" si="169"/>
        <v>0</v>
      </c>
      <c r="O369" s="564">
        <f t="shared" si="170"/>
        <v>0</v>
      </c>
      <c r="P369" s="564">
        <f t="shared" si="171"/>
        <v>0</v>
      </c>
      <c r="Q369" s="564">
        <f t="shared" si="172"/>
        <v>0</v>
      </c>
      <c r="R369" s="661">
        <f t="shared" si="161"/>
        <v>0</v>
      </c>
      <c r="S369" s="662">
        <f t="shared" si="162"/>
        <v>0</v>
      </c>
      <c r="T369" s="699">
        <f t="shared" si="163"/>
        <v>0</v>
      </c>
      <c r="U369" s="681">
        <f t="shared" si="173"/>
        <v>0</v>
      </c>
      <c r="V369" s="701">
        <f t="shared" si="174"/>
        <v>0</v>
      </c>
      <c r="W369" s="662">
        <f t="shared" si="175"/>
        <v>0</v>
      </c>
      <c r="X369" s="662">
        <f t="shared" si="176"/>
        <v>0</v>
      </c>
      <c r="Y369" s="662">
        <f t="shared" si="177"/>
        <v>0</v>
      </c>
      <c r="Z369" s="699">
        <f t="shared" si="178"/>
        <v>0</v>
      </c>
      <c r="AA369" s="681">
        <f t="shared" si="181"/>
        <v>0</v>
      </c>
      <c r="AB369" s="701">
        <f t="shared" si="182"/>
        <v>0</v>
      </c>
      <c r="AC369" s="662">
        <f t="shared" si="179"/>
        <v>0</v>
      </c>
      <c r="AD369" s="662">
        <f t="shared" si="183"/>
        <v>0</v>
      </c>
      <c r="AE369" s="701">
        <f t="shared" si="184"/>
        <v>0</v>
      </c>
      <c r="AF369" s="662">
        <f t="shared" si="180"/>
        <v>0</v>
      </c>
      <c r="AG369" s="662">
        <f t="shared" si="185"/>
        <v>0</v>
      </c>
      <c r="AH369" s="701">
        <f t="shared" si="186"/>
        <v>0</v>
      </c>
    </row>
    <row r="370" spans="1:34" x14ac:dyDescent="0.35">
      <c r="A370" s="680">
        <v>38345</v>
      </c>
      <c r="B370" s="558" t="s">
        <v>32</v>
      </c>
      <c r="C370" s="558">
        <v>12</v>
      </c>
      <c r="D370" s="559">
        <f t="shared" si="158"/>
        <v>6</v>
      </c>
      <c r="E370" s="561">
        <v>0</v>
      </c>
      <c r="F370" s="699">
        <f t="shared" si="164"/>
        <v>0</v>
      </c>
      <c r="G370" s="712">
        <f t="shared" si="165"/>
        <v>0</v>
      </c>
      <c r="H370" s="699">
        <f t="shared" si="159"/>
        <v>0</v>
      </c>
      <c r="I370" s="712">
        <f t="shared" si="160"/>
        <v>0</v>
      </c>
      <c r="J370" s="699">
        <f t="shared" si="166"/>
        <v>0</v>
      </c>
      <c r="K370" s="681">
        <f t="shared" si="167"/>
        <v>0</v>
      </c>
      <c r="L370" s="711">
        <f>IF($L$5="Yes",HLOOKUP(B370,'Outdoor Supply'!$D$32:$P$38,7,FALSE),0)</f>
        <v>0</v>
      </c>
      <c r="M370" s="701">
        <f t="shared" si="168"/>
        <v>0</v>
      </c>
      <c r="N370" s="564">
        <f t="shared" si="169"/>
        <v>0</v>
      </c>
      <c r="O370" s="564">
        <f t="shared" si="170"/>
        <v>0</v>
      </c>
      <c r="P370" s="564">
        <f t="shared" si="171"/>
        <v>0</v>
      </c>
      <c r="Q370" s="564">
        <f t="shared" si="172"/>
        <v>0</v>
      </c>
      <c r="R370" s="661">
        <f t="shared" si="161"/>
        <v>0</v>
      </c>
      <c r="S370" s="662">
        <f t="shared" si="162"/>
        <v>0</v>
      </c>
      <c r="T370" s="699">
        <f t="shared" si="163"/>
        <v>0</v>
      </c>
      <c r="U370" s="681">
        <f t="shared" si="173"/>
        <v>0</v>
      </c>
      <c r="V370" s="701">
        <f t="shared" si="174"/>
        <v>0</v>
      </c>
      <c r="W370" s="662">
        <f t="shared" si="175"/>
        <v>0</v>
      </c>
      <c r="X370" s="662">
        <f t="shared" si="176"/>
        <v>0</v>
      </c>
      <c r="Y370" s="662">
        <f t="shared" si="177"/>
        <v>0</v>
      </c>
      <c r="Z370" s="699">
        <f t="shared" si="178"/>
        <v>0</v>
      </c>
      <c r="AA370" s="681">
        <f t="shared" si="181"/>
        <v>0</v>
      </c>
      <c r="AB370" s="701">
        <f t="shared" si="182"/>
        <v>0</v>
      </c>
      <c r="AC370" s="662">
        <f t="shared" si="179"/>
        <v>0</v>
      </c>
      <c r="AD370" s="662">
        <f t="shared" si="183"/>
        <v>0</v>
      </c>
      <c r="AE370" s="701">
        <f t="shared" si="184"/>
        <v>0</v>
      </c>
      <c r="AF370" s="662">
        <f t="shared" si="180"/>
        <v>0</v>
      </c>
      <c r="AG370" s="662">
        <f t="shared" si="185"/>
        <v>0</v>
      </c>
      <c r="AH370" s="701">
        <f t="shared" si="186"/>
        <v>0</v>
      </c>
    </row>
    <row r="371" spans="1:34" x14ac:dyDescent="0.35">
      <c r="A371" s="680">
        <v>38346</v>
      </c>
      <c r="B371" s="558" t="s">
        <v>32</v>
      </c>
      <c r="C371" s="558">
        <v>12</v>
      </c>
      <c r="D371" s="559">
        <f t="shared" si="158"/>
        <v>7</v>
      </c>
      <c r="E371" s="561">
        <v>0</v>
      </c>
      <c r="F371" s="699">
        <f t="shared" si="164"/>
        <v>0</v>
      </c>
      <c r="G371" s="712">
        <f t="shared" si="165"/>
        <v>0</v>
      </c>
      <c r="H371" s="699">
        <f t="shared" si="159"/>
        <v>0</v>
      </c>
      <c r="I371" s="712">
        <f t="shared" si="160"/>
        <v>0</v>
      </c>
      <c r="J371" s="699">
        <f t="shared" si="166"/>
        <v>0</v>
      </c>
      <c r="K371" s="681">
        <f t="shared" si="167"/>
        <v>0</v>
      </c>
      <c r="L371" s="711">
        <f>IF($L$5="Yes",HLOOKUP(B371,'Outdoor Supply'!$D$32:$P$38,7,FALSE),0)</f>
        <v>0</v>
      </c>
      <c r="M371" s="701">
        <f t="shared" si="168"/>
        <v>0</v>
      </c>
      <c r="N371" s="564">
        <f t="shared" si="169"/>
        <v>0</v>
      </c>
      <c r="O371" s="564">
        <f t="shared" si="170"/>
        <v>0</v>
      </c>
      <c r="P371" s="564">
        <f t="shared" si="171"/>
        <v>0</v>
      </c>
      <c r="Q371" s="564">
        <f t="shared" si="172"/>
        <v>0</v>
      </c>
      <c r="R371" s="661">
        <f t="shared" si="161"/>
        <v>0</v>
      </c>
      <c r="S371" s="662">
        <f t="shared" si="162"/>
        <v>0</v>
      </c>
      <c r="T371" s="699">
        <f t="shared" si="163"/>
        <v>0</v>
      </c>
      <c r="U371" s="681">
        <f t="shared" si="173"/>
        <v>0</v>
      </c>
      <c r="V371" s="701">
        <f t="shared" si="174"/>
        <v>0</v>
      </c>
      <c r="W371" s="662">
        <f t="shared" si="175"/>
        <v>0</v>
      </c>
      <c r="X371" s="662">
        <f t="shared" si="176"/>
        <v>0</v>
      </c>
      <c r="Y371" s="662">
        <f t="shared" si="177"/>
        <v>0</v>
      </c>
      <c r="Z371" s="699">
        <f t="shared" si="178"/>
        <v>0</v>
      </c>
      <c r="AA371" s="681">
        <f t="shared" si="181"/>
        <v>0</v>
      </c>
      <c r="AB371" s="701">
        <f t="shared" si="182"/>
        <v>0</v>
      </c>
      <c r="AC371" s="662">
        <f t="shared" si="179"/>
        <v>0</v>
      </c>
      <c r="AD371" s="662">
        <f t="shared" si="183"/>
        <v>0</v>
      </c>
      <c r="AE371" s="701">
        <f t="shared" si="184"/>
        <v>0</v>
      </c>
      <c r="AF371" s="662">
        <f t="shared" si="180"/>
        <v>0</v>
      </c>
      <c r="AG371" s="662">
        <f t="shared" si="185"/>
        <v>0</v>
      </c>
      <c r="AH371" s="701">
        <f t="shared" si="186"/>
        <v>0</v>
      </c>
    </row>
    <row r="372" spans="1:34" x14ac:dyDescent="0.35">
      <c r="A372" s="680">
        <v>38347</v>
      </c>
      <c r="B372" s="558" t="s">
        <v>32</v>
      </c>
      <c r="C372" s="558">
        <v>12</v>
      </c>
      <c r="D372" s="559">
        <f t="shared" si="158"/>
        <v>1</v>
      </c>
      <c r="E372" s="561">
        <v>0</v>
      </c>
      <c r="F372" s="699">
        <f t="shared" si="164"/>
        <v>0</v>
      </c>
      <c r="G372" s="712">
        <f t="shared" si="165"/>
        <v>0</v>
      </c>
      <c r="H372" s="699">
        <f t="shared" si="159"/>
        <v>0</v>
      </c>
      <c r="I372" s="712">
        <f t="shared" si="160"/>
        <v>0</v>
      </c>
      <c r="J372" s="699">
        <f t="shared" si="166"/>
        <v>0</v>
      </c>
      <c r="K372" s="681">
        <f t="shared" si="167"/>
        <v>0</v>
      </c>
      <c r="L372" s="711">
        <f>IF($L$5="Yes",HLOOKUP(B372,'Outdoor Supply'!$D$32:$P$38,7,FALSE),0)</f>
        <v>0</v>
      </c>
      <c r="M372" s="701">
        <f t="shared" si="168"/>
        <v>0</v>
      </c>
      <c r="N372" s="564">
        <f t="shared" si="169"/>
        <v>0</v>
      </c>
      <c r="O372" s="564">
        <f t="shared" si="170"/>
        <v>0</v>
      </c>
      <c r="P372" s="564">
        <f t="shared" si="171"/>
        <v>0</v>
      </c>
      <c r="Q372" s="564">
        <f t="shared" si="172"/>
        <v>0</v>
      </c>
      <c r="R372" s="661">
        <f t="shared" si="161"/>
        <v>0</v>
      </c>
      <c r="S372" s="662">
        <f t="shared" si="162"/>
        <v>0</v>
      </c>
      <c r="T372" s="699">
        <f t="shared" si="163"/>
        <v>0</v>
      </c>
      <c r="U372" s="681">
        <f t="shared" si="173"/>
        <v>0</v>
      </c>
      <c r="V372" s="701">
        <f t="shared" si="174"/>
        <v>0</v>
      </c>
      <c r="W372" s="662">
        <f t="shared" si="175"/>
        <v>0</v>
      </c>
      <c r="X372" s="662">
        <f t="shared" si="176"/>
        <v>0</v>
      </c>
      <c r="Y372" s="662">
        <f t="shared" si="177"/>
        <v>0</v>
      </c>
      <c r="Z372" s="699">
        <f t="shared" si="178"/>
        <v>0</v>
      </c>
      <c r="AA372" s="681">
        <f t="shared" si="181"/>
        <v>0</v>
      </c>
      <c r="AB372" s="701">
        <f t="shared" si="182"/>
        <v>0</v>
      </c>
      <c r="AC372" s="662">
        <f t="shared" si="179"/>
        <v>0</v>
      </c>
      <c r="AD372" s="662">
        <f t="shared" si="183"/>
        <v>0</v>
      </c>
      <c r="AE372" s="701">
        <f t="shared" si="184"/>
        <v>0</v>
      </c>
      <c r="AF372" s="662">
        <f t="shared" si="180"/>
        <v>0</v>
      </c>
      <c r="AG372" s="662">
        <f t="shared" si="185"/>
        <v>0</v>
      </c>
      <c r="AH372" s="701">
        <f t="shared" si="186"/>
        <v>0</v>
      </c>
    </row>
    <row r="373" spans="1:34" x14ac:dyDescent="0.35">
      <c r="A373" s="680">
        <v>38348</v>
      </c>
      <c r="B373" s="558" t="s">
        <v>32</v>
      </c>
      <c r="C373" s="558">
        <v>12</v>
      </c>
      <c r="D373" s="559">
        <f t="shared" si="158"/>
        <v>2</v>
      </c>
      <c r="E373" s="561">
        <v>0</v>
      </c>
      <c r="F373" s="699">
        <f t="shared" si="164"/>
        <v>0</v>
      </c>
      <c r="G373" s="712">
        <f t="shared" si="165"/>
        <v>0</v>
      </c>
      <c r="H373" s="699">
        <f t="shared" si="159"/>
        <v>0</v>
      </c>
      <c r="I373" s="712">
        <f t="shared" si="160"/>
        <v>0</v>
      </c>
      <c r="J373" s="699">
        <f t="shared" si="166"/>
        <v>0</v>
      </c>
      <c r="K373" s="681">
        <f t="shared" si="167"/>
        <v>0</v>
      </c>
      <c r="L373" s="711">
        <f>IF($L$5="Yes",HLOOKUP(B373,'Outdoor Supply'!$D$32:$P$38,7,FALSE),0)</f>
        <v>0</v>
      </c>
      <c r="M373" s="701">
        <f t="shared" si="168"/>
        <v>0</v>
      </c>
      <c r="N373" s="564">
        <f t="shared" si="169"/>
        <v>0</v>
      </c>
      <c r="O373" s="564">
        <f t="shared" si="170"/>
        <v>0</v>
      </c>
      <c r="P373" s="564">
        <f t="shared" si="171"/>
        <v>0</v>
      </c>
      <c r="Q373" s="564">
        <f t="shared" si="172"/>
        <v>0</v>
      </c>
      <c r="R373" s="661">
        <f t="shared" si="161"/>
        <v>0</v>
      </c>
      <c r="S373" s="662">
        <f t="shared" si="162"/>
        <v>0</v>
      </c>
      <c r="T373" s="699">
        <f t="shared" si="163"/>
        <v>0</v>
      </c>
      <c r="U373" s="681">
        <f t="shared" si="173"/>
        <v>0</v>
      </c>
      <c r="V373" s="701">
        <f t="shared" si="174"/>
        <v>0</v>
      </c>
      <c r="W373" s="662">
        <f t="shared" si="175"/>
        <v>0</v>
      </c>
      <c r="X373" s="662">
        <f t="shared" si="176"/>
        <v>0</v>
      </c>
      <c r="Y373" s="662">
        <f t="shared" si="177"/>
        <v>0</v>
      </c>
      <c r="Z373" s="699">
        <f t="shared" si="178"/>
        <v>0</v>
      </c>
      <c r="AA373" s="681">
        <f t="shared" si="181"/>
        <v>0</v>
      </c>
      <c r="AB373" s="701">
        <f t="shared" si="182"/>
        <v>0</v>
      </c>
      <c r="AC373" s="662">
        <f t="shared" si="179"/>
        <v>0</v>
      </c>
      <c r="AD373" s="662">
        <f t="shared" si="183"/>
        <v>0</v>
      </c>
      <c r="AE373" s="701">
        <f t="shared" si="184"/>
        <v>0</v>
      </c>
      <c r="AF373" s="662">
        <f t="shared" si="180"/>
        <v>0</v>
      </c>
      <c r="AG373" s="662">
        <f t="shared" si="185"/>
        <v>0</v>
      </c>
      <c r="AH373" s="701">
        <f t="shared" si="186"/>
        <v>0</v>
      </c>
    </row>
    <row r="374" spans="1:34" x14ac:dyDescent="0.35">
      <c r="A374" s="680">
        <v>38349</v>
      </c>
      <c r="B374" s="558" t="s">
        <v>32</v>
      </c>
      <c r="C374" s="558">
        <v>12</v>
      </c>
      <c r="D374" s="559">
        <f t="shared" si="158"/>
        <v>3</v>
      </c>
      <c r="E374" s="561">
        <v>0</v>
      </c>
      <c r="F374" s="699">
        <f t="shared" si="164"/>
        <v>0</v>
      </c>
      <c r="G374" s="712">
        <f t="shared" si="165"/>
        <v>0</v>
      </c>
      <c r="H374" s="699">
        <f t="shared" si="159"/>
        <v>0</v>
      </c>
      <c r="I374" s="712">
        <f t="shared" si="160"/>
        <v>0</v>
      </c>
      <c r="J374" s="699">
        <f t="shared" si="166"/>
        <v>0</v>
      </c>
      <c r="K374" s="681">
        <f t="shared" si="167"/>
        <v>0</v>
      </c>
      <c r="L374" s="711">
        <f>IF($L$5="Yes",HLOOKUP(B374,'Outdoor Supply'!$D$32:$P$38,7,FALSE),0)</f>
        <v>0</v>
      </c>
      <c r="M374" s="701">
        <f t="shared" si="168"/>
        <v>0</v>
      </c>
      <c r="N374" s="564">
        <f t="shared" si="169"/>
        <v>0</v>
      </c>
      <c r="O374" s="564">
        <f t="shared" si="170"/>
        <v>0</v>
      </c>
      <c r="P374" s="564">
        <f t="shared" si="171"/>
        <v>0</v>
      </c>
      <c r="Q374" s="564">
        <f t="shared" si="172"/>
        <v>0</v>
      </c>
      <c r="R374" s="661">
        <f t="shared" si="161"/>
        <v>0</v>
      </c>
      <c r="S374" s="662">
        <f t="shared" si="162"/>
        <v>0</v>
      </c>
      <c r="T374" s="699">
        <f t="shared" si="163"/>
        <v>0</v>
      </c>
      <c r="U374" s="681">
        <f t="shared" si="173"/>
        <v>0</v>
      </c>
      <c r="V374" s="701">
        <f t="shared" si="174"/>
        <v>0</v>
      </c>
      <c r="W374" s="662">
        <f t="shared" si="175"/>
        <v>0</v>
      </c>
      <c r="X374" s="662">
        <f t="shared" si="176"/>
        <v>0</v>
      </c>
      <c r="Y374" s="662">
        <f t="shared" si="177"/>
        <v>0</v>
      </c>
      <c r="Z374" s="699">
        <f t="shared" si="178"/>
        <v>0</v>
      </c>
      <c r="AA374" s="681">
        <f t="shared" si="181"/>
        <v>0</v>
      </c>
      <c r="AB374" s="701">
        <f t="shared" si="182"/>
        <v>0</v>
      </c>
      <c r="AC374" s="662">
        <f t="shared" si="179"/>
        <v>0</v>
      </c>
      <c r="AD374" s="662">
        <f t="shared" si="183"/>
        <v>0</v>
      </c>
      <c r="AE374" s="701">
        <f t="shared" si="184"/>
        <v>0</v>
      </c>
      <c r="AF374" s="662">
        <f t="shared" si="180"/>
        <v>0</v>
      </c>
      <c r="AG374" s="662">
        <f t="shared" si="185"/>
        <v>0</v>
      </c>
      <c r="AH374" s="701">
        <f t="shared" si="186"/>
        <v>0</v>
      </c>
    </row>
    <row r="375" spans="1:34" x14ac:dyDescent="0.35">
      <c r="A375" s="680">
        <v>38350</v>
      </c>
      <c r="B375" s="558" t="s">
        <v>32</v>
      </c>
      <c r="C375" s="558">
        <v>12</v>
      </c>
      <c r="D375" s="559">
        <f t="shared" si="158"/>
        <v>4</v>
      </c>
      <c r="E375" s="561">
        <v>0</v>
      </c>
      <c r="F375" s="699">
        <f t="shared" si="164"/>
        <v>0</v>
      </c>
      <c r="G375" s="712">
        <f t="shared" si="165"/>
        <v>0</v>
      </c>
      <c r="H375" s="699">
        <f t="shared" si="159"/>
        <v>0</v>
      </c>
      <c r="I375" s="712">
        <f t="shared" si="160"/>
        <v>0</v>
      </c>
      <c r="J375" s="699">
        <f t="shared" si="166"/>
        <v>0</v>
      </c>
      <c r="K375" s="681">
        <f t="shared" si="167"/>
        <v>0</v>
      </c>
      <c r="L375" s="711">
        <f>IF($L$5="Yes",HLOOKUP(B375,'Outdoor Supply'!$D$32:$P$38,7,FALSE),0)</f>
        <v>0</v>
      </c>
      <c r="M375" s="701">
        <f t="shared" si="168"/>
        <v>0</v>
      </c>
      <c r="N375" s="564">
        <f t="shared" si="169"/>
        <v>0</v>
      </c>
      <c r="O375" s="564">
        <f t="shared" si="170"/>
        <v>0</v>
      </c>
      <c r="P375" s="564">
        <f t="shared" si="171"/>
        <v>0</v>
      </c>
      <c r="Q375" s="564">
        <f t="shared" si="172"/>
        <v>0</v>
      </c>
      <c r="R375" s="661">
        <f t="shared" si="161"/>
        <v>0</v>
      </c>
      <c r="S375" s="662">
        <f t="shared" si="162"/>
        <v>0</v>
      </c>
      <c r="T375" s="699">
        <f t="shared" si="163"/>
        <v>0</v>
      </c>
      <c r="U375" s="681">
        <f t="shared" si="173"/>
        <v>0</v>
      </c>
      <c r="V375" s="701">
        <f t="shared" si="174"/>
        <v>0</v>
      </c>
      <c r="W375" s="662">
        <f t="shared" si="175"/>
        <v>0</v>
      </c>
      <c r="X375" s="662">
        <f t="shared" si="176"/>
        <v>0</v>
      </c>
      <c r="Y375" s="662">
        <f t="shared" si="177"/>
        <v>0</v>
      </c>
      <c r="Z375" s="699">
        <f t="shared" si="178"/>
        <v>0</v>
      </c>
      <c r="AA375" s="681">
        <f t="shared" si="181"/>
        <v>0</v>
      </c>
      <c r="AB375" s="701">
        <f t="shared" si="182"/>
        <v>0</v>
      </c>
      <c r="AC375" s="662">
        <f t="shared" si="179"/>
        <v>0</v>
      </c>
      <c r="AD375" s="662">
        <f t="shared" si="183"/>
        <v>0</v>
      </c>
      <c r="AE375" s="701">
        <f t="shared" si="184"/>
        <v>0</v>
      </c>
      <c r="AF375" s="662">
        <f t="shared" si="180"/>
        <v>0</v>
      </c>
      <c r="AG375" s="662">
        <f t="shared" si="185"/>
        <v>0</v>
      </c>
      <c r="AH375" s="701">
        <f t="shared" si="186"/>
        <v>0</v>
      </c>
    </row>
    <row r="376" spans="1:34" x14ac:dyDescent="0.35">
      <c r="A376" s="680">
        <v>38351</v>
      </c>
      <c r="B376" s="558" t="s">
        <v>32</v>
      </c>
      <c r="C376" s="558">
        <v>12</v>
      </c>
      <c r="D376" s="559">
        <f t="shared" si="158"/>
        <v>5</v>
      </c>
      <c r="E376" s="561">
        <v>0</v>
      </c>
      <c r="F376" s="699">
        <f t="shared" si="164"/>
        <v>0</v>
      </c>
      <c r="G376" s="712">
        <f t="shared" si="165"/>
        <v>0</v>
      </c>
      <c r="H376" s="699">
        <f t="shared" si="159"/>
        <v>0</v>
      </c>
      <c r="I376" s="712">
        <f t="shared" si="160"/>
        <v>0</v>
      </c>
      <c r="J376" s="699">
        <f t="shared" si="166"/>
        <v>0</v>
      </c>
      <c r="K376" s="681">
        <f t="shared" si="167"/>
        <v>0</v>
      </c>
      <c r="L376" s="711">
        <f>IF($L$5="Yes",HLOOKUP(B376,'Outdoor Supply'!$D$32:$P$38,7,FALSE),0)</f>
        <v>0</v>
      </c>
      <c r="M376" s="701">
        <f t="shared" si="168"/>
        <v>0</v>
      </c>
      <c r="N376" s="564">
        <f t="shared" si="169"/>
        <v>0</v>
      </c>
      <c r="O376" s="564">
        <f t="shared" si="170"/>
        <v>0</v>
      </c>
      <c r="P376" s="564">
        <f t="shared" si="171"/>
        <v>0</v>
      </c>
      <c r="Q376" s="564">
        <f t="shared" si="172"/>
        <v>0</v>
      </c>
      <c r="R376" s="661">
        <f t="shared" si="161"/>
        <v>0</v>
      </c>
      <c r="S376" s="662">
        <f t="shared" si="162"/>
        <v>0</v>
      </c>
      <c r="T376" s="699">
        <f t="shared" si="163"/>
        <v>0</v>
      </c>
      <c r="U376" s="681">
        <f t="shared" si="173"/>
        <v>0</v>
      </c>
      <c r="V376" s="701">
        <f t="shared" si="174"/>
        <v>0</v>
      </c>
      <c r="W376" s="662">
        <f t="shared" si="175"/>
        <v>0</v>
      </c>
      <c r="X376" s="662">
        <f t="shared" si="176"/>
        <v>0</v>
      </c>
      <c r="Y376" s="662">
        <f t="shared" si="177"/>
        <v>0</v>
      </c>
      <c r="Z376" s="699">
        <f t="shared" si="178"/>
        <v>0</v>
      </c>
      <c r="AA376" s="681">
        <f t="shared" si="181"/>
        <v>0</v>
      </c>
      <c r="AB376" s="701">
        <f t="shared" si="182"/>
        <v>0</v>
      </c>
      <c r="AC376" s="662">
        <f t="shared" si="179"/>
        <v>0</v>
      </c>
      <c r="AD376" s="662">
        <f t="shared" si="183"/>
        <v>0</v>
      </c>
      <c r="AE376" s="701">
        <f t="shared" si="184"/>
        <v>0</v>
      </c>
      <c r="AF376" s="662">
        <f t="shared" si="180"/>
        <v>0</v>
      </c>
      <c r="AG376" s="662">
        <f t="shared" si="185"/>
        <v>0</v>
      </c>
      <c r="AH376" s="701">
        <f t="shared" si="186"/>
        <v>0</v>
      </c>
    </row>
    <row r="377" spans="1:34" x14ac:dyDescent="0.35">
      <c r="A377" s="680">
        <v>38352</v>
      </c>
      <c r="B377" s="558" t="s">
        <v>32</v>
      </c>
      <c r="C377" s="558">
        <v>12</v>
      </c>
      <c r="D377" s="559">
        <f t="shared" si="158"/>
        <v>6</v>
      </c>
      <c r="E377" s="561">
        <v>0</v>
      </c>
      <c r="F377" s="699">
        <f t="shared" si="164"/>
        <v>0</v>
      </c>
      <c r="G377" s="712">
        <f t="shared" si="165"/>
        <v>0</v>
      </c>
      <c r="H377" s="699">
        <f t="shared" si="159"/>
        <v>0</v>
      </c>
      <c r="I377" s="712">
        <f t="shared" si="160"/>
        <v>0</v>
      </c>
      <c r="J377" s="699">
        <f t="shared" si="166"/>
        <v>0</v>
      </c>
      <c r="K377" s="681">
        <f t="shared" si="167"/>
        <v>0</v>
      </c>
      <c r="L377" s="711">
        <f>IF($L$5="Yes",HLOOKUP(B377,'Outdoor Supply'!$D$32:$P$38,7,FALSE),0)</f>
        <v>0</v>
      </c>
      <c r="M377" s="701">
        <f t="shared" si="168"/>
        <v>0</v>
      </c>
      <c r="N377" s="564">
        <f t="shared" si="169"/>
        <v>0</v>
      </c>
      <c r="O377" s="564">
        <f t="shared" si="170"/>
        <v>0</v>
      </c>
      <c r="P377" s="564">
        <f t="shared" si="171"/>
        <v>0</v>
      </c>
      <c r="Q377" s="564">
        <f t="shared" si="172"/>
        <v>0</v>
      </c>
      <c r="R377" s="661">
        <f t="shared" si="161"/>
        <v>0</v>
      </c>
      <c r="S377" s="662">
        <f t="shared" si="162"/>
        <v>0</v>
      </c>
      <c r="T377" s="699">
        <f t="shared" si="163"/>
        <v>0</v>
      </c>
      <c r="U377" s="681">
        <f t="shared" si="173"/>
        <v>0</v>
      </c>
      <c r="V377" s="701">
        <f t="shared" si="174"/>
        <v>0</v>
      </c>
      <c r="W377" s="662">
        <f t="shared" si="175"/>
        <v>0</v>
      </c>
      <c r="X377" s="662">
        <f t="shared" si="176"/>
        <v>0</v>
      </c>
      <c r="Y377" s="662">
        <f t="shared" si="177"/>
        <v>0</v>
      </c>
      <c r="Z377" s="699">
        <f t="shared" si="178"/>
        <v>0</v>
      </c>
      <c r="AA377" s="681">
        <f t="shared" si="181"/>
        <v>0</v>
      </c>
      <c r="AB377" s="701">
        <f t="shared" si="182"/>
        <v>0</v>
      </c>
      <c r="AC377" s="662">
        <f t="shared" si="179"/>
        <v>0</v>
      </c>
      <c r="AD377" s="662">
        <f t="shared" si="183"/>
        <v>0</v>
      </c>
      <c r="AE377" s="701">
        <f t="shared" si="184"/>
        <v>0</v>
      </c>
      <c r="AF377" s="662">
        <f t="shared" si="180"/>
        <v>0</v>
      </c>
      <c r="AG377" s="662">
        <f t="shared" si="185"/>
        <v>0</v>
      </c>
      <c r="AH377" s="701">
        <f t="shared" si="186"/>
        <v>0</v>
      </c>
    </row>
    <row r="378" spans="1:34" x14ac:dyDescent="0.35">
      <c r="A378" s="680">
        <v>38353</v>
      </c>
      <c r="B378" s="558" t="s">
        <v>21</v>
      </c>
      <c r="C378" s="558">
        <v>1</v>
      </c>
      <c r="D378" s="559">
        <f t="shared" si="158"/>
        <v>7</v>
      </c>
      <c r="E378" s="561">
        <v>0</v>
      </c>
      <c r="F378" s="699">
        <f t="shared" si="164"/>
        <v>0</v>
      </c>
      <c r="G378" s="712">
        <f t="shared" si="165"/>
        <v>0</v>
      </c>
      <c r="H378" s="699">
        <f t="shared" si="159"/>
        <v>0</v>
      </c>
      <c r="I378" s="712">
        <f t="shared" si="160"/>
        <v>0</v>
      </c>
      <c r="J378" s="699">
        <f t="shared" si="166"/>
        <v>0</v>
      </c>
      <c r="K378" s="681">
        <f t="shared" si="167"/>
        <v>0</v>
      </c>
      <c r="L378" s="711">
        <f>IF($L$5="Yes",HLOOKUP(B378,'Outdoor Supply'!$D$32:$P$38,7,FALSE),0)</f>
        <v>0</v>
      </c>
      <c r="M378" s="701">
        <f t="shared" si="168"/>
        <v>0</v>
      </c>
      <c r="N378" s="564">
        <f t="shared" si="169"/>
        <v>0</v>
      </c>
      <c r="O378" s="564">
        <f t="shared" si="170"/>
        <v>0</v>
      </c>
      <c r="P378" s="564">
        <f t="shared" si="171"/>
        <v>0</v>
      </c>
      <c r="Q378" s="564">
        <f t="shared" si="172"/>
        <v>0</v>
      </c>
      <c r="R378" s="661">
        <f t="shared" si="161"/>
        <v>0</v>
      </c>
      <c r="S378" s="662">
        <f t="shared" si="162"/>
        <v>0</v>
      </c>
      <c r="T378" s="699">
        <f t="shared" si="163"/>
        <v>0</v>
      </c>
      <c r="U378" s="681">
        <f t="shared" si="173"/>
        <v>0</v>
      </c>
      <c r="V378" s="701">
        <f t="shared" si="174"/>
        <v>0</v>
      </c>
      <c r="W378" s="662">
        <f t="shared" si="175"/>
        <v>0</v>
      </c>
      <c r="X378" s="662">
        <f t="shared" si="176"/>
        <v>0</v>
      </c>
      <c r="Y378" s="662">
        <f t="shared" si="177"/>
        <v>0</v>
      </c>
      <c r="Z378" s="699">
        <f t="shared" si="178"/>
        <v>0</v>
      </c>
      <c r="AA378" s="681">
        <f t="shared" si="181"/>
        <v>0</v>
      </c>
      <c r="AB378" s="701">
        <f t="shared" si="182"/>
        <v>0</v>
      </c>
      <c r="AC378" s="662">
        <f t="shared" si="179"/>
        <v>0</v>
      </c>
      <c r="AD378" s="662">
        <f t="shared" si="183"/>
        <v>0</v>
      </c>
      <c r="AE378" s="701">
        <f t="shared" si="184"/>
        <v>0</v>
      </c>
      <c r="AF378" s="662">
        <f t="shared" si="180"/>
        <v>0</v>
      </c>
      <c r="AG378" s="662">
        <f t="shared" si="185"/>
        <v>0</v>
      </c>
      <c r="AH378" s="701">
        <f t="shared" si="186"/>
        <v>0</v>
      </c>
    </row>
    <row r="379" spans="1:34" x14ac:dyDescent="0.35">
      <c r="A379" s="680">
        <v>38354</v>
      </c>
      <c r="B379" s="558" t="s">
        <v>21</v>
      </c>
      <c r="C379" s="558">
        <v>1</v>
      </c>
      <c r="D379" s="559">
        <f t="shared" si="158"/>
        <v>1</v>
      </c>
      <c r="E379" s="561">
        <v>0.30999999999999517</v>
      </c>
      <c r="F379" s="699">
        <f t="shared" si="164"/>
        <v>0</v>
      </c>
      <c r="G379" s="712">
        <f t="shared" si="165"/>
        <v>0</v>
      </c>
      <c r="H379" s="699">
        <f t="shared" si="159"/>
        <v>0</v>
      </c>
      <c r="I379" s="712">
        <f t="shared" si="160"/>
        <v>0</v>
      </c>
      <c r="J379" s="699">
        <f t="shared" si="166"/>
        <v>0</v>
      </c>
      <c r="K379" s="681">
        <f t="shared" si="167"/>
        <v>0</v>
      </c>
      <c r="L379" s="711">
        <f>IF($L$5="Yes",HLOOKUP(B379,'Outdoor Supply'!$D$32:$P$38,7,FALSE),0)</f>
        <v>0</v>
      </c>
      <c r="M379" s="701">
        <f t="shared" si="168"/>
        <v>0</v>
      </c>
      <c r="N379" s="564">
        <f t="shared" si="169"/>
        <v>0</v>
      </c>
      <c r="O379" s="564">
        <f t="shared" si="170"/>
        <v>0</v>
      </c>
      <c r="P379" s="564">
        <f t="shared" si="171"/>
        <v>0</v>
      </c>
      <c r="Q379" s="564">
        <f t="shared" si="172"/>
        <v>0</v>
      </c>
      <c r="R379" s="661">
        <f t="shared" si="161"/>
        <v>0</v>
      </c>
      <c r="S379" s="662">
        <f t="shared" si="162"/>
        <v>0</v>
      </c>
      <c r="T379" s="699">
        <f t="shared" si="163"/>
        <v>0</v>
      </c>
      <c r="U379" s="681">
        <f t="shared" si="173"/>
        <v>0</v>
      </c>
      <c r="V379" s="701">
        <f t="shared" si="174"/>
        <v>0</v>
      </c>
      <c r="W379" s="662">
        <f t="shared" si="175"/>
        <v>0</v>
      </c>
      <c r="X379" s="662">
        <f t="shared" si="176"/>
        <v>0</v>
      </c>
      <c r="Y379" s="662">
        <f t="shared" si="177"/>
        <v>0</v>
      </c>
      <c r="Z379" s="699">
        <f t="shared" si="178"/>
        <v>0</v>
      </c>
      <c r="AA379" s="681">
        <f t="shared" si="181"/>
        <v>0</v>
      </c>
      <c r="AB379" s="701">
        <f t="shared" si="182"/>
        <v>0</v>
      </c>
      <c r="AC379" s="662">
        <f t="shared" si="179"/>
        <v>0</v>
      </c>
      <c r="AD379" s="662">
        <f t="shared" si="183"/>
        <v>0</v>
      </c>
      <c r="AE379" s="701">
        <f t="shared" si="184"/>
        <v>0</v>
      </c>
      <c r="AF379" s="662">
        <f t="shared" si="180"/>
        <v>0</v>
      </c>
      <c r="AG379" s="662">
        <f t="shared" si="185"/>
        <v>0</v>
      </c>
      <c r="AH379" s="701">
        <f t="shared" si="186"/>
        <v>0</v>
      </c>
    </row>
    <row r="380" spans="1:34" x14ac:dyDescent="0.35">
      <c r="A380" s="680">
        <v>38355</v>
      </c>
      <c r="B380" s="558" t="s">
        <v>21</v>
      </c>
      <c r="C380" s="558">
        <v>1</v>
      </c>
      <c r="D380" s="559">
        <f t="shared" si="158"/>
        <v>2</v>
      </c>
      <c r="E380" s="561">
        <v>7.9999999999998295E-2</v>
      </c>
      <c r="F380" s="699">
        <f t="shared" si="164"/>
        <v>0</v>
      </c>
      <c r="G380" s="712">
        <f t="shared" si="165"/>
        <v>0</v>
      </c>
      <c r="H380" s="699">
        <f t="shared" si="159"/>
        <v>0</v>
      </c>
      <c r="I380" s="712">
        <f t="shared" si="160"/>
        <v>0</v>
      </c>
      <c r="J380" s="699">
        <f t="shared" si="166"/>
        <v>0</v>
      </c>
      <c r="K380" s="681">
        <f t="shared" si="167"/>
        <v>0</v>
      </c>
      <c r="L380" s="711">
        <f>IF($L$5="Yes",HLOOKUP(B380,'Outdoor Supply'!$D$32:$P$38,7,FALSE),0)</f>
        <v>0</v>
      </c>
      <c r="M380" s="701">
        <f t="shared" si="168"/>
        <v>0</v>
      </c>
      <c r="N380" s="564">
        <f t="shared" si="169"/>
        <v>0</v>
      </c>
      <c r="O380" s="564">
        <f t="shared" si="170"/>
        <v>0</v>
      </c>
      <c r="P380" s="564">
        <f t="shared" si="171"/>
        <v>0</v>
      </c>
      <c r="Q380" s="564">
        <f t="shared" si="172"/>
        <v>0</v>
      </c>
      <c r="R380" s="661">
        <f t="shared" si="161"/>
        <v>0</v>
      </c>
      <c r="S380" s="662">
        <f t="shared" si="162"/>
        <v>0</v>
      </c>
      <c r="T380" s="699">
        <f t="shared" si="163"/>
        <v>0</v>
      </c>
      <c r="U380" s="681">
        <f t="shared" si="173"/>
        <v>0</v>
      </c>
      <c r="V380" s="701">
        <f t="shared" si="174"/>
        <v>0</v>
      </c>
      <c r="W380" s="662">
        <f t="shared" si="175"/>
        <v>0</v>
      </c>
      <c r="X380" s="662">
        <f t="shared" si="176"/>
        <v>0</v>
      </c>
      <c r="Y380" s="662">
        <f t="shared" si="177"/>
        <v>0</v>
      </c>
      <c r="Z380" s="699">
        <f t="shared" si="178"/>
        <v>0</v>
      </c>
      <c r="AA380" s="681">
        <f t="shared" si="181"/>
        <v>0</v>
      </c>
      <c r="AB380" s="701">
        <f t="shared" si="182"/>
        <v>0</v>
      </c>
      <c r="AC380" s="662">
        <f t="shared" si="179"/>
        <v>0</v>
      </c>
      <c r="AD380" s="662">
        <f t="shared" si="183"/>
        <v>0</v>
      </c>
      <c r="AE380" s="701">
        <f t="shared" si="184"/>
        <v>0</v>
      </c>
      <c r="AF380" s="662">
        <f t="shared" si="180"/>
        <v>0</v>
      </c>
      <c r="AG380" s="662">
        <f t="shared" si="185"/>
        <v>0</v>
      </c>
      <c r="AH380" s="701">
        <f t="shared" si="186"/>
        <v>0</v>
      </c>
    </row>
    <row r="381" spans="1:34" x14ac:dyDescent="0.35">
      <c r="A381" s="680">
        <v>38356</v>
      </c>
      <c r="B381" s="558" t="s">
        <v>21</v>
      </c>
      <c r="C381" s="558">
        <v>1</v>
      </c>
      <c r="D381" s="559">
        <f t="shared" si="158"/>
        <v>3</v>
      </c>
      <c r="E381" s="561">
        <v>1.9999999999996021E-2</v>
      </c>
      <c r="F381" s="699">
        <f t="shared" si="164"/>
        <v>0</v>
      </c>
      <c r="G381" s="712">
        <f t="shared" si="165"/>
        <v>0</v>
      </c>
      <c r="H381" s="699">
        <f t="shared" si="159"/>
        <v>0</v>
      </c>
      <c r="I381" s="712">
        <f t="shared" si="160"/>
        <v>0</v>
      </c>
      <c r="J381" s="699">
        <f t="shared" si="166"/>
        <v>0</v>
      </c>
      <c r="K381" s="681">
        <f t="shared" si="167"/>
        <v>0</v>
      </c>
      <c r="L381" s="711">
        <f>IF($L$5="Yes",HLOOKUP(B381,'Outdoor Supply'!$D$32:$P$38,7,FALSE),0)</f>
        <v>0</v>
      </c>
      <c r="M381" s="701">
        <f t="shared" si="168"/>
        <v>0</v>
      </c>
      <c r="N381" s="564">
        <f t="shared" si="169"/>
        <v>0</v>
      </c>
      <c r="O381" s="564">
        <f t="shared" si="170"/>
        <v>0</v>
      </c>
      <c r="P381" s="564">
        <f t="shared" si="171"/>
        <v>0</v>
      </c>
      <c r="Q381" s="564">
        <f t="shared" si="172"/>
        <v>0</v>
      </c>
      <c r="R381" s="661">
        <f t="shared" si="161"/>
        <v>0</v>
      </c>
      <c r="S381" s="662">
        <f t="shared" si="162"/>
        <v>0</v>
      </c>
      <c r="T381" s="699">
        <f t="shared" si="163"/>
        <v>0</v>
      </c>
      <c r="U381" s="681">
        <f t="shared" si="173"/>
        <v>0</v>
      </c>
      <c r="V381" s="701">
        <f t="shared" si="174"/>
        <v>0</v>
      </c>
      <c r="W381" s="662">
        <f t="shared" si="175"/>
        <v>0</v>
      </c>
      <c r="X381" s="662">
        <f t="shared" si="176"/>
        <v>0</v>
      </c>
      <c r="Y381" s="662">
        <f t="shared" si="177"/>
        <v>0</v>
      </c>
      <c r="Z381" s="699">
        <f t="shared" si="178"/>
        <v>0</v>
      </c>
      <c r="AA381" s="681">
        <f t="shared" si="181"/>
        <v>0</v>
      </c>
      <c r="AB381" s="701">
        <f t="shared" si="182"/>
        <v>0</v>
      </c>
      <c r="AC381" s="662">
        <f t="shared" si="179"/>
        <v>0</v>
      </c>
      <c r="AD381" s="662">
        <f t="shared" si="183"/>
        <v>0</v>
      </c>
      <c r="AE381" s="701">
        <f t="shared" si="184"/>
        <v>0</v>
      </c>
      <c r="AF381" s="662">
        <f t="shared" si="180"/>
        <v>0</v>
      </c>
      <c r="AG381" s="662">
        <f t="shared" si="185"/>
        <v>0</v>
      </c>
      <c r="AH381" s="701">
        <f t="shared" si="186"/>
        <v>0</v>
      </c>
    </row>
    <row r="382" spans="1:34" x14ac:dyDescent="0.35">
      <c r="A382" s="680">
        <v>38357</v>
      </c>
      <c r="B382" s="558" t="s">
        <v>21</v>
      </c>
      <c r="C382" s="558">
        <v>1</v>
      </c>
      <c r="D382" s="559">
        <f t="shared" si="158"/>
        <v>4</v>
      </c>
      <c r="E382" s="561">
        <v>0</v>
      </c>
      <c r="F382" s="699">
        <f t="shared" si="164"/>
        <v>0</v>
      </c>
      <c r="G382" s="712">
        <f t="shared" si="165"/>
        <v>0</v>
      </c>
      <c r="H382" s="699">
        <f t="shared" si="159"/>
        <v>0</v>
      </c>
      <c r="I382" s="712">
        <f t="shared" si="160"/>
        <v>0</v>
      </c>
      <c r="J382" s="699">
        <f t="shared" si="166"/>
        <v>0</v>
      </c>
      <c r="K382" s="681">
        <f t="shared" si="167"/>
        <v>0</v>
      </c>
      <c r="L382" s="711">
        <f>IF($L$5="Yes",HLOOKUP(B382,'Outdoor Supply'!$D$32:$P$38,7,FALSE),0)</f>
        <v>0</v>
      </c>
      <c r="M382" s="701">
        <f t="shared" si="168"/>
        <v>0</v>
      </c>
      <c r="N382" s="564">
        <f t="shared" si="169"/>
        <v>0</v>
      </c>
      <c r="O382" s="564">
        <f t="shared" si="170"/>
        <v>0</v>
      </c>
      <c r="P382" s="564">
        <f t="shared" si="171"/>
        <v>0</v>
      </c>
      <c r="Q382" s="564">
        <f t="shared" si="172"/>
        <v>0</v>
      </c>
      <c r="R382" s="661">
        <f t="shared" si="161"/>
        <v>0</v>
      </c>
      <c r="S382" s="662">
        <f t="shared" si="162"/>
        <v>0</v>
      </c>
      <c r="T382" s="699">
        <f t="shared" si="163"/>
        <v>0</v>
      </c>
      <c r="U382" s="681">
        <f t="shared" si="173"/>
        <v>0</v>
      </c>
      <c r="V382" s="701">
        <f t="shared" si="174"/>
        <v>0</v>
      </c>
      <c r="W382" s="662">
        <f t="shared" si="175"/>
        <v>0</v>
      </c>
      <c r="X382" s="662">
        <f t="shared" si="176"/>
        <v>0</v>
      </c>
      <c r="Y382" s="662">
        <f t="shared" si="177"/>
        <v>0</v>
      </c>
      <c r="Z382" s="699">
        <f t="shared" si="178"/>
        <v>0</v>
      </c>
      <c r="AA382" s="681">
        <f t="shared" si="181"/>
        <v>0</v>
      </c>
      <c r="AB382" s="701">
        <f t="shared" si="182"/>
        <v>0</v>
      </c>
      <c r="AC382" s="662">
        <f t="shared" si="179"/>
        <v>0</v>
      </c>
      <c r="AD382" s="662">
        <f t="shared" si="183"/>
        <v>0</v>
      </c>
      <c r="AE382" s="701">
        <f t="shared" si="184"/>
        <v>0</v>
      </c>
      <c r="AF382" s="662">
        <f t="shared" si="180"/>
        <v>0</v>
      </c>
      <c r="AG382" s="662">
        <f t="shared" si="185"/>
        <v>0</v>
      </c>
      <c r="AH382" s="701">
        <f t="shared" si="186"/>
        <v>0</v>
      </c>
    </row>
    <row r="383" spans="1:34" x14ac:dyDescent="0.35">
      <c r="A383" s="680">
        <v>38358</v>
      </c>
      <c r="B383" s="558" t="s">
        <v>21</v>
      </c>
      <c r="C383" s="558">
        <v>1</v>
      </c>
      <c r="D383" s="559">
        <f t="shared" si="158"/>
        <v>5</v>
      </c>
      <c r="E383" s="561">
        <v>0.10000000000000142</v>
      </c>
      <c r="F383" s="699">
        <f t="shared" si="164"/>
        <v>0</v>
      </c>
      <c r="G383" s="712">
        <f t="shared" si="165"/>
        <v>0</v>
      </c>
      <c r="H383" s="699">
        <f t="shared" si="159"/>
        <v>0</v>
      </c>
      <c r="I383" s="712">
        <f t="shared" si="160"/>
        <v>0</v>
      </c>
      <c r="J383" s="699">
        <f t="shared" si="166"/>
        <v>0</v>
      </c>
      <c r="K383" s="681">
        <f t="shared" si="167"/>
        <v>0</v>
      </c>
      <c r="L383" s="711">
        <f>IF($L$5="Yes",HLOOKUP(B383,'Outdoor Supply'!$D$32:$P$38,7,FALSE),0)</f>
        <v>0</v>
      </c>
      <c r="M383" s="701">
        <f t="shared" si="168"/>
        <v>0</v>
      </c>
      <c r="N383" s="564">
        <f t="shared" si="169"/>
        <v>0</v>
      </c>
      <c r="O383" s="564">
        <f t="shared" si="170"/>
        <v>0</v>
      </c>
      <c r="P383" s="564">
        <f t="shared" si="171"/>
        <v>0</v>
      </c>
      <c r="Q383" s="564">
        <f t="shared" si="172"/>
        <v>0</v>
      </c>
      <c r="R383" s="661">
        <f t="shared" si="161"/>
        <v>0</v>
      </c>
      <c r="S383" s="662">
        <f t="shared" si="162"/>
        <v>0</v>
      </c>
      <c r="T383" s="699">
        <f t="shared" si="163"/>
        <v>0</v>
      </c>
      <c r="U383" s="681">
        <f t="shared" si="173"/>
        <v>0</v>
      </c>
      <c r="V383" s="701">
        <f t="shared" si="174"/>
        <v>0</v>
      </c>
      <c r="W383" s="662">
        <f t="shared" si="175"/>
        <v>0</v>
      </c>
      <c r="X383" s="662">
        <f t="shared" si="176"/>
        <v>0</v>
      </c>
      <c r="Y383" s="662">
        <f t="shared" si="177"/>
        <v>0</v>
      </c>
      <c r="Z383" s="699">
        <f t="shared" si="178"/>
        <v>0</v>
      </c>
      <c r="AA383" s="681">
        <f t="shared" si="181"/>
        <v>0</v>
      </c>
      <c r="AB383" s="701">
        <f t="shared" si="182"/>
        <v>0</v>
      </c>
      <c r="AC383" s="662">
        <f t="shared" si="179"/>
        <v>0</v>
      </c>
      <c r="AD383" s="662">
        <f t="shared" si="183"/>
        <v>0</v>
      </c>
      <c r="AE383" s="701">
        <f t="shared" si="184"/>
        <v>0</v>
      </c>
      <c r="AF383" s="662">
        <f t="shared" si="180"/>
        <v>0</v>
      </c>
      <c r="AG383" s="662">
        <f t="shared" si="185"/>
        <v>0</v>
      </c>
      <c r="AH383" s="701">
        <f t="shared" si="186"/>
        <v>0</v>
      </c>
    </row>
    <row r="384" spans="1:34" x14ac:dyDescent="0.35">
      <c r="A384" s="680">
        <v>38359</v>
      </c>
      <c r="B384" s="558" t="s">
        <v>21</v>
      </c>
      <c r="C384" s="558">
        <v>1</v>
      </c>
      <c r="D384" s="559">
        <f t="shared" si="158"/>
        <v>6</v>
      </c>
      <c r="E384" s="561">
        <v>4.9999999999990052E-2</v>
      </c>
      <c r="F384" s="699">
        <f t="shared" si="164"/>
        <v>0</v>
      </c>
      <c r="G384" s="712">
        <f t="shared" si="165"/>
        <v>0</v>
      </c>
      <c r="H384" s="699">
        <f t="shared" si="159"/>
        <v>0</v>
      </c>
      <c r="I384" s="712">
        <f t="shared" si="160"/>
        <v>0</v>
      </c>
      <c r="J384" s="699">
        <f t="shared" si="166"/>
        <v>0</v>
      </c>
      <c r="K384" s="681">
        <f t="shared" si="167"/>
        <v>0</v>
      </c>
      <c r="L384" s="711">
        <f>IF($L$5="Yes",HLOOKUP(B384,'Outdoor Supply'!$D$32:$P$38,7,FALSE),0)</f>
        <v>0</v>
      </c>
      <c r="M384" s="701">
        <f t="shared" si="168"/>
        <v>0</v>
      </c>
      <c r="N384" s="564">
        <f t="shared" si="169"/>
        <v>0</v>
      </c>
      <c r="O384" s="564">
        <f t="shared" si="170"/>
        <v>0</v>
      </c>
      <c r="P384" s="564">
        <f t="shared" si="171"/>
        <v>0</v>
      </c>
      <c r="Q384" s="564">
        <f t="shared" si="172"/>
        <v>0</v>
      </c>
      <c r="R384" s="661">
        <f t="shared" si="161"/>
        <v>0</v>
      </c>
      <c r="S384" s="662">
        <f t="shared" si="162"/>
        <v>0</v>
      </c>
      <c r="T384" s="699">
        <f t="shared" si="163"/>
        <v>0</v>
      </c>
      <c r="U384" s="681">
        <f t="shared" si="173"/>
        <v>0</v>
      </c>
      <c r="V384" s="701">
        <f t="shared" si="174"/>
        <v>0</v>
      </c>
      <c r="W384" s="662">
        <f t="shared" si="175"/>
        <v>0</v>
      </c>
      <c r="X384" s="662">
        <f t="shared" si="176"/>
        <v>0</v>
      </c>
      <c r="Y384" s="662">
        <f t="shared" si="177"/>
        <v>0</v>
      </c>
      <c r="Z384" s="699">
        <f t="shared" si="178"/>
        <v>0</v>
      </c>
      <c r="AA384" s="681">
        <f t="shared" si="181"/>
        <v>0</v>
      </c>
      <c r="AB384" s="701">
        <f t="shared" si="182"/>
        <v>0</v>
      </c>
      <c r="AC384" s="662">
        <f t="shared" si="179"/>
        <v>0</v>
      </c>
      <c r="AD384" s="662">
        <f t="shared" si="183"/>
        <v>0</v>
      </c>
      <c r="AE384" s="701">
        <f t="shared" si="184"/>
        <v>0</v>
      </c>
      <c r="AF384" s="662">
        <f t="shared" si="180"/>
        <v>0</v>
      </c>
      <c r="AG384" s="662">
        <f t="shared" si="185"/>
        <v>0</v>
      </c>
      <c r="AH384" s="701">
        <f t="shared" si="186"/>
        <v>0</v>
      </c>
    </row>
    <row r="385" spans="1:34" x14ac:dyDescent="0.35">
      <c r="A385" s="680">
        <v>38360</v>
      </c>
      <c r="B385" s="558" t="s">
        <v>21</v>
      </c>
      <c r="C385" s="558">
        <v>1</v>
      </c>
      <c r="D385" s="559">
        <f t="shared" si="158"/>
        <v>7</v>
      </c>
      <c r="E385" s="561">
        <v>0</v>
      </c>
      <c r="F385" s="699">
        <f t="shared" si="164"/>
        <v>0</v>
      </c>
      <c r="G385" s="712">
        <f t="shared" si="165"/>
        <v>0</v>
      </c>
      <c r="H385" s="699">
        <f t="shared" si="159"/>
        <v>0</v>
      </c>
      <c r="I385" s="712">
        <f t="shared" si="160"/>
        <v>0</v>
      </c>
      <c r="J385" s="699">
        <f t="shared" si="166"/>
        <v>0</v>
      </c>
      <c r="K385" s="681">
        <f t="shared" si="167"/>
        <v>0</v>
      </c>
      <c r="L385" s="711">
        <f>IF($L$5="Yes",HLOOKUP(B385,'Outdoor Supply'!$D$32:$P$38,7,FALSE),0)</f>
        <v>0</v>
      </c>
      <c r="M385" s="701">
        <f t="shared" si="168"/>
        <v>0</v>
      </c>
      <c r="N385" s="564">
        <f t="shared" si="169"/>
        <v>0</v>
      </c>
      <c r="O385" s="564">
        <f t="shared" si="170"/>
        <v>0</v>
      </c>
      <c r="P385" s="564">
        <f t="shared" si="171"/>
        <v>0</v>
      </c>
      <c r="Q385" s="564">
        <f t="shared" si="172"/>
        <v>0</v>
      </c>
      <c r="R385" s="661">
        <f t="shared" si="161"/>
        <v>0</v>
      </c>
      <c r="S385" s="662">
        <f t="shared" si="162"/>
        <v>0</v>
      </c>
      <c r="T385" s="699">
        <f t="shared" si="163"/>
        <v>0</v>
      </c>
      <c r="U385" s="681">
        <f t="shared" si="173"/>
        <v>0</v>
      </c>
      <c r="V385" s="701">
        <f t="shared" si="174"/>
        <v>0</v>
      </c>
      <c r="W385" s="662">
        <f t="shared" si="175"/>
        <v>0</v>
      </c>
      <c r="X385" s="662">
        <f t="shared" si="176"/>
        <v>0</v>
      </c>
      <c r="Y385" s="662">
        <f t="shared" si="177"/>
        <v>0</v>
      </c>
      <c r="Z385" s="699">
        <f t="shared" si="178"/>
        <v>0</v>
      </c>
      <c r="AA385" s="681">
        <f t="shared" si="181"/>
        <v>0</v>
      </c>
      <c r="AB385" s="701">
        <f t="shared" si="182"/>
        <v>0</v>
      </c>
      <c r="AC385" s="662">
        <f t="shared" si="179"/>
        <v>0</v>
      </c>
      <c r="AD385" s="662">
        <f t="shared" si="183"/>
        <v>0</v>
      </c>
      <c r="AE385" s="701">
        <f t="shared" si="184"/>
        <v>0</v>
      </c>
      <c r="AF385" s="662">
        <f t="shared" si="180"/>
        <v>0</v>
      </c>
      <c r="AG385" s="662">
        <f t="shared" si="185"/>
        <v>0</v>
      </c>
      <c r="AH385" s="701">
        <f t="shared" si="186"/>
        <v>0</v>
      </c>
    </row>
    <row r="386" spans="1:34" x14ac:dyDescent="0.35">
      <c r="A386" s="680">
        <v>38361</v>
      </c>
      <c r="B386" s="558" t="s">
        <v>21</v>
      </c>
      <c r="C386" s="558">
        <v>1</v>
      </c>
      <c r="D386" s="559">
        <f t="shared" si="158"/>
        <v>1</v>
      </c>
      <c r="E386" s="561">
        <v>0</v>
      </c>
      <c r="F386" s="699">
        <f t="shared" si="164"/>
        <v>0</v>
      </c>
      <c r="G386" s="712">
        <f t="shared" si="165"/>
        <v>0</v>
      </c>
      <c r="H386" s="699">
        <f t="shared" si="159"/>
        <v>0</v>
      </c>
      <c r="I386" s="712">
        <f t="shared" si="160"/>
        <v>0</v>
      </c>
      <c r="J386" s="699">
        <f t="shared" si="166"/>
        <v>0</v>
      </c>
      <c r="K386" s="681">
        <f t="shared" si="167"/>
        <v>0</v>
      </c>
      <c r="L386" s="711">
        <f>IF($L$5="Yes",HLOOKUP(B386,'Outdoor Supply'!$D$32:$P$38,7,FALSE),0)</f>
        <v>0</v>
      </c>
      <c r="M386" s="701">
        <f t="shared" si="168"/>
        <v>0</v>
      </c>
      <c r="N386" s="564">
        <f t="shared" si="169"/>
        <v>0</v>
      </c>
      <c r="O386" s="564">
        <f t="shared" si="170"/>
        <v>0</v>
      </c>
      <c r="P386" s="564">
        <f t="shared" si="171"/>
        <v>0</v>
      </c>
      <c r="Q386" s="564">
        <f t="shared" si="172"/>
        <v>0</v>
      </c>
      <c r="R386" s="661">
        <f t="shared" si="161"/>
        <v>0</v>
      </c>
      <c r="S386" s="662">
        <f t="shared" si="162"/>
        <v>0</v>
      </c>
      <c r="T386" s="699">
        <f t="shared" si="163"/>
        <v>0</v>
      </c>
      <c r="U386" s="681">
        <f t="shared" si="173"/>
        <v>0</v>
      </c>
      <c r="V386" s="701">
        <f t="shared" si="174"/>
        <v>0</v>
      </c>
      <c r="W386" s="662">
        <f t="shared" si="175"/>
        <v>0</v>
      </c>
      <c r="X386" s="662">
        <f t="shared" si="176"/>
        <v>0</v>
      </c>
      <c r="Y386" s="662">
        <f t="shared" si="177"/>
        <v>0</v>
      </c>
      <c r="Z386" s="699">
        <f t="shared" si="178"/>
        <v>0</v>
      </c>
      <c r="AA386" s="681">
        <f t="shared" si="181"/>
        <v>0</v>
      </c>
      <c r="AB386" s="701">
        <f t="shared" si="182"/>
        <v>0</v>
      </c>
      <c r="AC386" s="662">
        <f t="shared" si="179"/>
        <v>0</v>
      </c>
      <c r="AD386" s="662">
        <f t="shared" si="183"/>
        <v>0</v>
      </c>
      <c r="AE386" s="701">
        <f t="shared" si="184"/>
        <v>0</v>
      </c>
      <c r="AF386" s="662">
        <f t="shared" si="180"/>
        <v>0</v>
      </c>
      <c r="AG386" s="662">
        <f t="shared" si="185"/>
        <v>0</v>
      </c>
      <c r="AH386" s="701">
        <f t="shared" si="186"/>
        <v>0</v>
      </c>
    </row>
    <row r="387" spans="1:34" x14ac:dyDescent="0.35">
      <c r="A387" s="680">
        <v>38362</v>
      </c>
      <c r="B387" s="558" t="s">
        <v>21</v>
      </c>
      <c r="C387" s="558">
        <v>1</v>
      </c>
      <c r="D387" s="559">
        <f t="shared" si="158"/>
        <v>2</v>
      </c>
      <c r="E387" s="561">
        <v>0</v>
      </c>
      <c r="F387" s="699">
        <f t="shared" si="164"/>
        <v>0</v>
      </c>
      <c r="G387" s="712">
        <f t="shared" si="165"/>
        <v>0</v>
      </c>
      <c r="H387" s="699">
        <f t="shared" si="159"/>
        <v>0</v>
      </c>
      <c r="I387" s="712">
        <f t="shared" si="160"/>
        <v>0</v>
      </c>
      <c r="J387" s="699">
        <f t="shared" si="166"/>
        <v>0</v>
      </c>
      <c r="K387" s="681">
        <f t="shared" si="167"/>
        <v>0</v>
      </c>
      <c r="L387" s="711">
        <f>IF($L$5="Yes",HLOOKUP(B387,'Outdoor Supply'!$D$32:$P$38,7,FALSE),0)</f>
        <v>0</v>
      </c>
      <c r="M387" s="701">
        <f t="shared" si="168"/>
        <v>0</v>
      </c>
      <c r="N387" s="564">
        <f t="shared" si="169"/>
        <v>0</v>
      </c>
      <c r="O387" s="564">
        <f t="shared" si="170"/>
        <v>0</v>
      </c>
      <c r="P387" s="564">
        <f t="shared" si="171"/>
        <v>0</v>
      </c>
      <c r="Q387" s="564">
        <f t="shared" si="172"/>
        <v>0</v>
      </c>
      <c r="R387" s="661">
        <f t="shared" si="161"/>
        <v>0</v>
      </c>
      <c r="S387" s="662">
        <f t="shared" si="162"/>
        <v>0</v>
      </c>
      <c r="T387" s="699">
        <f t="shared" si="163"/>
        <v>0</v>
      </c>
      <c r="U387" s="681">
        <f t="shared" si="173"/>
        <v>0</v>
      </c>
      <c r="V387" s="701">
        <f t="shared" si="174"/>
        <v>0</v>
      </c>
      <c r="W387" s="662">
        <f t="shared" si="175"/>
        <v>0</v>
      </c>
      <c r="X387" s="662">
        <f t="shared" si="176"/>
        <v>0</v>
      </c>
      <c r="Y387" s="662">
        <f t="shared" si="177"/>
        <v>0</v>
      </c>
      <c r="Z387" s="699">
        <f t="shared" si="178"/>
        <v>0</v>
      </c>
      <c r="AA387" s="681">
        <f t="shared" si="181"/>
        <v>0</v>
      </c>
      <c r="AB387" s="701">
        <f t="shared" si="182"/>
        <v>0</v>
      </c>
      <c r="AC387" s="662">
        <f t="shared" si="179"/>
        <v>0</v>
      </c>
      <c r="AD387" s="662">
        <f t="shared" si="183"/>
        <v>0</v>
      </c>
      <c r="AE387" s="701">
        <f t="shared" si="184"/>
        <v>0</v>
      </c>
      <c r="AF387" s="662">
        <f t="shared" si="180"/>
        <v>0</v>
      </c>
      <c r="AG387" s="662">
        <f t="shared" si="185"/>
        <v>0</v>
      </c>
      <c r="AH387" s="701">
        <f t="shared" si="186"/>
        <v>0</v>
      </c>
    </row>
    <row r="388" spans="1:34" x14ac:dyDescent="0.35">
      <c r="A388" s="680">
        <v>38363</v>
      </c>
      <c r="B388" s="558" t="s">
        <v>21</v>
      </c>
      <c r="C388" s="558">
        <v>1</v>
      </c>
      <c r="D388" s="559">
        <f t="shared" si="158"/>
        <v>3</v>
      </c>
      <c r="E388" s="561">
        <v>0</v>
      </c>
      <c r="F388" s="699">
        <f t="shared" si="164"/>
        <v>0</v>
      </c>
      <c r="G388" s="712">
        <f t="shared" si="165"/>
        <v>0</v>
      </c>
      <c r="H388" s="699">
        <f t="shared" si="159"/>
        <v>0</v>
      </c>
      <c r="I388" s="712">
        <f t="shared" si="160"/>
        <v>0</v>
      </c>
      <c r="J388" s="699">
        <f t="shared" si="166"/>
        <v>0</v>
      </c>
      <c r="K388" s="681">
        <f t="shared" si="167"/>
        <v>0</v>
      </c>
      <c r="L388" s="711">
        <f>IF($L$5="Yes",HLOOKUP(B388,'Outdoor Supply'!$D$32:$P$38,7,FALSE),0)</f>
        <v>0</v>
      </c>
      <c r="M388" s="701">
        <f t="shared" si="168"/>
        <v>0</v>
      </c>
      <c r="N388" s="564">
        <f t="shared" si="169"/>
        <v>0</v>
      </c>
      <c r="O388" s="564">
        <f t="shared" si="170"/>
        <v>0</v>
      </c>
      <c r="P388" s="564">
        <f t="shared" si="171"/>
        <v>0</v>
      </c>
      <c r="Q388" s="564">
        <f t="shared" si="172"/>
        <v>0</v>
      </c>
      <c r="R388" s="661">
        <f t="shared" si="161"/>
        <v>0</v>
      </c>
      <c r="S388" s="662">
        <f t="shared" si="162"/>
        <v>0</v>
      </c>
      <c r="T388" s="699">
        <f t="shared" si="163"/>
        <v>0</v>
      </c>
      <c r="U388" s="681">
        <f t="shared" si="173"/>
        <v>0</v>
      </c>
      <c r="V388" s="701">
        <f t="shared" si="174"/>
        <v>0</v>
      </c>
      <c r="W388" s="662">
        <f t="shared" si="175"/>
        <v>0</v>
      </c>
      <c r="X388" s="662">
        <f t="shared" si="176"/>
        <v>0</v>
      </c>
      <c r="Y388" s="662">
        <f t="shared" si="177"/>
        <v>0</v>
      </c>
      <c r="Z388" s="699">
        <f t="shared" si="178"/>
        <v>0</v>
      </c>
      <c r="AA388" s="681">
        <f t="shared" si="181"/>
        <v>0</v>
      </c>
      <c r="AB388" s="701">
        <f t="shared" si="182"/>
        <v>0</v>
      </c>
      <c r="AC388" s="662">
        <f t="shared" si="179"/>
        <v>0</v>
      </c>
      <c r="AD388" s="662">
        <f t="shared" si="183"/>
        <v>0</v>
      </c>
      <c r="AE388" s="701">
        <f t="shared" si="184"/>
        <v>0</v>
      </c>
      <c r="AF388" s="662">
        <f t="shared" si="180"/>
        <v>0</v>
      </c>
      <c r="AG388" s="662">
        <f t="shared" si="185"/>
        <v>0</v>
      </c>
      <c r="AH388" s="701">
        <f t="shared" si="186"/>
        <v>0</v>
      </c>
    </row>
    <row r="389" spans="1:34" x14ac:dyDescent="0.35">
      <c r="A389" s="680">
        <v>38364</v>
      </c>
      <c r="B389" s="558" t="s">
        <v>21</v>
      </c>
      <c r="C389" s="558">
        <v>1</v>
      </c>
      <c r="D389" s="559">
        <f t="shared" si="158"/>
        <v>4</v>
      </c>
      <c r="E389" s="561">
        <v>0</v>
      </c>
      <c r="F389" s="699">
        <f t="shared" si="164"/>
        <v>0</v>
      </c>
      <c r="G389" s="712">
        <f t="shared" si="165"/>
        <v>0</v>
      </c>
      <c r="H389" s="699">
        <f t="shared" si="159"/>
        <v>0</v>
      </c>
      <c r="I389" s="712">
        <f t="shared" si="160"/>
        <v>0</v>
      </c>
      <c r="J389" s="699">
        <f t="shared" si="166"/>
        <v>0</v>
      </c>
      <c r="K389" s="681">
        <f t="shared" si="167"/>
        <v>0</v>
      </c>
      <c r="L389" s="711">
        <f>IF($L$5="Yes",HLOOKUP(B389,'Outdoor Supply'!$D$32:$P$38,7,FALSE),0)</f>
        <v>0</v>
      </c>
      <c r="M389" s="701">
        <f t="shared" si="168"/>
        <v>0</v>
      </c>
      <c r="N389" s="564">
        <f t="shared" si="169"/>
        <v>0</v>
      </c>
      <c r="O389" s="564">
        <f t="shared" si="170"/>
        <v>0</v>
      </c>
      <c r="P389" s="564">
        <f t="shared" si="171"/>
        <v>0</v>
      </c>
      <c r="Q389" s="564">
        <f t="shared" si="172"/>
        <v>0</v>
      </c>
      <c r="R389" s="661">
        <f t="shared" si="161"/>
        <v>0</v>
      </c>
      <c r="S389" s="662">
        <f t="shared" si="162"/>
        <v>0</v>
      </c>
      <c r="T389" s="699">
        <f t="shared" si="163"/>
        <v>0</v>
      </c>
      <c r="U389" s="681">
        <f t="shared" si="173"/>
        <v>0</v>
      </c>
      <c r="V389" s="701">
        <f t="shared" si="174"/>
        <v>0</v>
      </c>
      <c r="W389" s="662">
        <f t="shared" si="175"/>
        <v>0</v>
      </c>
      <c r="X389" s="662">
        <f t="shared" si="176"/>
        <v>0</v>
      </c>
      <c r="Y389" s="662">
        <f t="shared" si="177"/>
        <v>0</v>
      </c>
      <c r="Z389" s="699">
        <f t="shared" si="178"/>
        <v>0</v>
      </c>
      <c r="AA389" s="681">
        <f t="shared" si="181"/>
        <v>0</v>
      </c>
      <c r="AB389" s="701">
        <f t="shared" si="182"/>
        <v>0</v>
      </c>
      <c r="AC389" s="662">
        <f t="shared" si="179"/>
        <v>0</v>
      </c>
      <c r="AD389" s="662">
        <f t="shared" si="183"/>
        <v>0</v>
      </c>
      <c r="AE389" s="701">
        <f t="shared" si="184"/>
        <v>0</v>
      </c>
      <c r="AF389" s="662">
        <f t="shared" si="180"/>
        <v>0</v>
      </c>
      <c r="AG389" s="662">
        <f t="shared" si="185"/>
        <v>0</v>
      </c>
      <c r="AH389" s="701">
        <f t="shared" si="186"/>
        <v>0</v>
      </c>
    </row>
    <row r="390" spans="1:34" x14ac:dyDescent="0.35">
      <c r="A390" s="680">
        <v>38365</v>
      </c>
      <c r="B390" s="558" t="s">
        <v>21</v>
      </c>
      <c r="C390" s="558">
        <v>1</v>
      </c>
      <c r="D390" s="559">
        <f t="shared" si="158"/>
        <v>5</v>
      </c>
      <c r="E390" s="561">
        <v>0</v>
      </c>
      <c r="F390" s="699">
        <f t="shared" si="164"/>
        <v>0</v>
      </c>
      <c r="G390" s="712">
        <f t="shared" si="165"/>
        <v>0</v>
      </c>
      <c r="H390" s="699">
        <f t="shared" si="159"/>
        <v>0</v>
      </c>
      <c r="I390" s="712">
        <f t="shared" si="160"/>
        <v>0</v>
      </c>
      <c r="J390" s="699">
        <f t="shared" si="166"/>
        <v>0</v>
      </c>
      <c r="K390" s="681">
        <f t="shared" si="167"/>
        <v>0</v>
      </c>
      <c r="L390" s="711">
        <f>IF($L$5="Yes",HLOOKUP(B390,'Outdoor Supply'!$D$32:$P$38,7,FALSE),0)</f>
        <v>0</v>
      </c>
      <c r="M390" s="701">
        <f t="shared" si="168"/>
        <v>0</v>
      </c>
      <c r="N390" s="564">
        <f t="shared" si="169"/>
        <v>0</v>
      </c>
      <c r="O390" s="564">
        <f t="shared" si="170"/>
        <v>0</v>
      </c>
      <c r="P390" s="564">
        <f t="shared" si="171"/>
        <v>0</v>
      </c>
      <c r="Q390" s="564">
        <f t="shared" si="172"/>
        <v>0</v>
      </c>
      <c r="R390" s="661">
        <f t="shared" si="161"/>
        <v>0</v>
      </c>
      <c r="S390" s="662">
        <f t="shared" si="162"/>
        <v>0</v>
      </c>
      <c r="T390" s="699">
        <f t="shared" si="163"/>
        <v>0</v>
      </c>
      <c r="U390" s="681">
        <f t="shared" si="173"/>
        <v>0</v>
      </c>
      <c r="V390" s="701">
        <f t="shared" si="174"/>
        <v>0</v>
      </c>
      <c r="W390" s="662">
        <f t="shared" si="175"/>
        <v>0</v>
      </c>
      <c r="X390" s="662">
        <f t="shared" si="176"/>
        <v>0</v>
      </c>
      <c r="Y390" s="662">
        <f t="shared" si="177"/>
        <v>0</v>
      </c>
      <c r="Z390" s="699">
        <f t="shared" si="178"/>
        <v>0</v>
      </c>
      <c r="AA390" s="681">
        <f t="shared" si="181"/>
        <v>0</v>
      </c>
      <c r="AB390" s="701">
        <f t="shared" si="182"/>
        <v>0</v>
      </c>
      <c r="AC390" s="662">
        <f t="shared" si="179"/>
        <v>0</v>
      </c>
      <c r="AD390" s="662">
        <f t="shared" si="183"/>
        <v>0</v>
      </c>
      <c r="AE390" s="701">
        <f t="shared" si="184"/>
        <v>0</v>
      </c>
      <c r="AF390" s="662">
        <f t="shared" si="180"/>
        <v>0</v>
      </c>
      <c r="AG390" s="662">
        <f t="shared" si="185"/>
        <v>0</v>
      </c>
      <c r="AH390" s="701">
        <f t="shared" si="186"/>
        <v>0</v>
      </c>
    </row>
    <row r="391" spans="1:34" x14ac:dyDescent="0.35">
      <c r="A391" s="680">
        <v>38366</v>
      </c>
      <c r="B391" s="558" t="s">
        <v>21</v>
      </c>
      <c r="C391" s="558">
        <v>1</v>
      </c>
      <c r="D391" s="559">
        <f t="shared" si="158"/>
        <v>6</v>
      </c>
      <c r="E391" s="561">
        <v>0</v>
      </c>
      <c r="F391" s="699">
        <f t="shared" si="164"/>
        <v>0</v>
      </c>
      <c r="G391" s="712">
        <f t="shared" si="165"/>
        <v>0</v>
      </c>
      <c r="H391" s="699">
        <f t="shared" si="159"/>
        <v>0</v>
      </c>
      <c r="I391" s="712">
        <f t="shared" si="160"/>
        <v>0</v>
      </c>
      <c r="J391" s="699">
        <f t="shared" si="166"/>
        <v>0</v>
      </c>
      <c r="K391" s="681">
        <f t="shared" si="167"/>
        <v>0</v>
      </c>
      <c r="L391" s="711">
        <f>IF($L$5="Yes",HLOOKUP(B391,'Outdoor Supply'!$D$32:$P$38,7,FALSE),0)</f>
        <v>0</v>
      </c>
      <c r="M391" s="701">
        <f t="shared" si="168"/>
        <v>0</v>
      </c>
      <c r="N391" s="564">
        <f t="shared" si="169"/>
        <v>0</v>
      </c>
      <c r="O391" s="564">
        <f t="shared" si="170"/>
        <v>0</v>
      </c>
      <c r="P391" s="564">
        <f t="shared" si="171"/>
        <v>0</v>
      </c>
      <c r="Q391" s="564">
        <f t="shared" si="172"/>
        <v>0</v>
      </c>
      <c r="R391" s="661">
        <f t="shared" si="161"/>
        <v>0</v>
      </c>
      <c r="S391" s="662">
        <f t="shared" si="162"/>
        <v>0</v>
      </c>
      <c r="T391" s="699">
        <f t="shared" si="163"/>
        <v>0</v>
      </c>
      <c r="U391" s="681">
        <f t="shared" si="173"/>
        <v>0</v>
      </c>
      <c r="V391" s="701">
        <f t="shared" si="174"/>
        <v>0</v>
      </c>
      <c r="W391" s="662">
        <f t="shared" si="175"/>
        <v>0</v>
      </c>
      <c r="X391" s="662">
        <f t="shared" si="176"/>
        <v>0</v>
      </c>
      <c r="Y391" s="662">
        <f t="shared" si="177"/>
        <v>0</v>
      </c>
      <c r="Z391" s="699">
        <f t="shared" si="178"/>
        <v>0</v>
      </c>
      <c r="AA391" s="681">
        <f t="shared" si="181"/>
        <v>0</v>
      </c>
      <c r="AB391" s="701">
        <f t="shared" si="182"/>
        <v>0</v>
      </c>
      <c r="AC391" s="662">
        <f t="shared" si="179"/>
        <v>0</v>
      </c>
      <c r="AD391" s="662">
        <f t="shared" si="183"/>
        <v>0</v>
      </c>
      <c r="AE391" s="701">
        <f t="shared" si="184"/>
        <v>0</v>
      </c>
      <c r="AF391" s="662">
        <f t="shared" si="180"/>
        <v>0</v>
      </c>
      <c r="AG391" s="662">
        <f t="shared" si="185"/>
        <v>0</v>
      </c>
      <c r="AH391" s="701">
        <f t="shared" si="186"/>
        <v>0</v>
      </c>
    </row>
    <row r="392" spans="1:34" x14ac:dyDescent="0.35">
      <c r="A392" s="680">
        <v>38367</v>
      </c>
      <c r="B392" s="558" t="s">
        <v>21</v>
      </c>
      <c r="C392" s="558">
        <v>1</v>
      </c>
      <c r="D392" s="559">
        <f t="shared" si="158"/>
        <v>7</v>
      </c>
      <c r="E392" s="561">
        <v>0</v>
      </c>
      <c r="F392" s="699">
        <f t="shared" si="164"/>
        <v>0</v>
      </c>
      <c r="G392" s="712">
        <f t="shared" si="165"/>
        <v>0</v>
      </c>
      <c r="H392" s="699">
        <f t="shared" si="159"/>
        <v>0</v>
      </c>
      <c r="I392" s="712">
        <f t="shared" si="160"/>
        <v>0</v>
      </c>
      <c r="J392" s="699">
        <f t="shared" si="166"/>
        <v>0</v>
      </c>
      <c r="K392" s="681">
        <f t="shared" si="167"/>
        <v>0</v>
      </c>
      <c r="L392" s="711">
        <f>IF($L$5="Yes",HLOOKUP(B392,'Outdoor Supply'!$D$32:$P$38,7,FALSE),0)</f>
        <v>0</v>
      </c>
      <c r="M392" s="701">
        <f t="shared" si="168"/>
        <v>0</v>
      </c>
      <c r="N392" s="564">
        <f t="shared" si="169"/>
        <v>0</v>
      </c>
      <c r="O392" s="564">
        <f t="shared" si="170"/>
        <v>0</v>
      </c>
      <c r="P392" s="564">
        <f t="shared" si="171"/>
        <v>0</v>
      </c>
      <c r="Q392" s="564">
        <f t="shared" si="172"/>
        <v>0</v>
      </c>
      <c r="R392" s="661">
        <f t="shared" si="161"/>
        <v>0</v>
      </c>
      <c r="S392" s="662">
        <f t="shared" si="162"/>
        <v>0</v>
      </c>
      <c r="T392" s="699">
        <f t="shared" si="163"/>
        <v>0</v>
      </c>
      <c r="U392" s="681">
        <f t="shared" si="173"/>
        <v>0</v>
      </c>
      <c r="V392" s="701">
        <f t="shared" si="174"/>
        <v>0</v>
      </c>
      <c r="W392" s="662">
        <f t="shared" si="175"/>
        <v>0</v>
      </c>
      <c r="X392" s="662">
        <f t="shared" si="176"/>
        <v>0</v>
      </c>
      <c r="Y392" s="662">
        <f t="shared" si="177"/>
        <v>0</v>
      </c>
      <c r="Z392" s="699">
        <f t="shared" si="178"/>
        <v>0</v>
      </c>
      <c r="AA392" s="681">
        <f t="shared" si="181"/>
        <v>0</v>
      </c>
      <c r="AB392" s="701">
        <f t="shared" si="182"/>
        <v>0</v>
      </c>
      <c r="AC392" s="662">
        <f t="shared" si="179"/>
        <v>0</v>
      </c>
      <c r="AD392" s="662">
        <f t="shared" si="183"/>
        <v>0</v>
      </c>
      <c r="AE392" s="701">
        <f t="shared" si="184"/>
        <v>0</v>
      </c>
      <c r="AF392" s="662">
        <f t="shared" si="180"/>
        <v>0</v>
      </c>
      <c r="AG392" s="662">
        <f t="shared" si="185"/>
        <v>0</v>
      </c>
      <c r="AH392" s="701">
        <f t="shared" si="186"/>
        <v>0</v>
      </c>
    </row>
    <row r="393" spans="1:34" x14ac:dyDescent="0.35">
      <c r="A393" s="680">
        <v>38368</v>
      </c>
      <c r="B393" s="558" t="s">
        <v>21</v>
      </c>
      <c r="C393" s="558">
        <v>1</v>
      </c>
      <c r="D393" s="559">
        <f t="shared" si="158"/>
        <v>1</v>
      </c>
      <c r="E393" s="561">
        <v>0</v>
      </c>
      <c r="F393" s="699">
        <f t="shared" si="164"/>
        <v>0</v>
      </c>
      <c r="G393" s="712">
        <f t="shared" si="165"/>
        <v>0</v>
      </c>
      <c r="H393" s="699">
        <f t="shared" si="159"/>
        <v>0</v>
      </c>
      <c r="I393" s="712">
        <f t="shared" si="160"/>
        <v>0</v>
      </c>
      <c r="J393" s="699">
        <f t="shared" si="166"/>
        <v>0</v>
      </c>
      <c r="K393" s="681">
        <f t="shared" si="167"/>
        <v>0</v>
      </c>
      <c r="L393" s="711">
        <f>IF($L$5="Yes",HLOOKUP(B393,'Outdoor Supply'!$D$32:$P$38,7,FALSE),0)</f>
        <v>0</v>
      </c>
      <c r="M393" s="701">
        <f t="shared" si="168"/>
        <v>0</v>
      </c>
      <c r="N393" s="564">
        <f t="shared" si="169"/>
        <v>0</v>
      </c>
      <c r="O393" s="564">
        <f t="shared" si="170"/>
        <v>0</v>
      </c>
      <c r="P393" s="564">
        <f t="shared" si="171"/>
        <v>0</v>
      </c>
      <c r="Q393" s="564">
        <f t="shared" si="172"/>
        <v>0</v>
      </c>
      <c r="R393" s="661">
        <f t="shared" si="161"/>
        <v>0</v>
      </c>
      <c r="S393" s="662">
        <f t="shared" si="162"/>
        <v>0</v>
      </c>
      <c r="T393" s="699">
        <f t="shared" si="163"/>
        <v>0</v>
      </c>
      <c r="U393" s="681">
        <f t="shared" si="173"/>
        <v>0</v>
      </c>
      <c r="V393" s="701">
        <f t="shared" si="174"/>
        <v>0</v>
      </c>
      <c r="W393" s="662">
        <f t="shared" si="175"/>
        <v>0</v>
      </c>
      <c r="X393" s="662">
        <f t="shared" si="176"/>
        <v>0</v>
      </c>
      <c r="Y393" s="662">
        <f t="shared" si="177"/>
        <v>0</v>
      </c>
      <c r="Z393" s="699">
        <f t="shared" si="178"/>
        <v>0</v>
      </c>
      <c r="AA393" s="681">
        <f t="shared" si="181"/>
        <v>0</v>
      </c>
      <c r="AB393" s="701">
        <f t="shared" si="182"/>
        <v>0</v>
      </c>
      <c r="AC393" s="662">
        <f t="shared" si="179"/>
        <v>0</v>
      </c>
      <c r="AD393" s="662">
        <f t="shared" si="183"/>
        <v>0</v>
      </c>
      <c r="AE393" s="701">
        <f t="shared" si="184"/>
        <v>0</v>
      </c>
      <c r="AF393" s="662">
        <f t="shared" si="180"/>
        <v>0</v>
      </c>
      <c r="AG393" s="662">
        <f t="shared" si="185"/>
        <v>0</v>
      </c>
      <c r="AH393" s="701">
        <f t="shared" si="186"/>
        <v>0</v>
      </c>
    </row>
    <row r="394" spans="1:34" x14ac:dyDescent="0.35">
      <c r="A394" s="680">
        <v>38369</v>
      </c>
      <c r="B394" s="558" t="s">
        <v>21</v>
      </c>
      <c r="C394" s="558">
        <v>1</v>
      </c>
      <c r="D394" s="559">
        <f t="shared" si="158"/>
        <v>2</v>
      </c>
      <c r="E394" s="561">
        <v>0</v>
      </c>
      <c r="F394" s="699">
        <f t="shared" si="164"/>
        <v>0</v>
      </c>
      <c r="G394" s="712">
        <f t="shared" si="165"/>
        <v>0</v>
      </c>
      <c r="H394" s="699">
        <f t="shared" si="159"/>
        <v>0</v>
      </c>
      <c r="I394" s="712">
        <f t="shared" si="160"/>
        <v>0</v>
      </c>
      <c r="J394" s="699">
        <f t="shared" si="166"/>
        <v>0</v>
      </c>
      <c r="K394" s="681">
        <f t="shared" si="167"/>
        <v>0</v>
      </c>
      <c r="L394" s="711">
        <f>IF($L$5="Yes",HLOOKUP(B394,'Outdoor Supply'!$D$32:$P$38,7,FALSE),0)</f>
        <v>0</v>
      </c>
      <c r="M394" s="701">
        <f t="shared" si="168"/>
        <v>0</v>
      </c>
      <c r="N394" s="564">
        <f t="shared" si="169"/>
        <v>0</v>
      </c>
      <c r="O394" s="564">
        <f t="shared" si="170"/>
        <v>0</v>
      </c>
      <c r="P394" s="564">
        <f t="shared" si="171"/>
        <v>0</v>
      </c>
      <c r="Q394" s="564">
        <f t="shared" si="172"/>
        <v>0</v>
      </c>
      <c r="R394" s="661">
        <f t="shared" si="161"/>
        <v>0</v>
      </c>
      <c r="S394" s="662">
        <f t="shared" si="162"/>
        <v>0</v>
      </c>
      <c r="T394" s="699">
        <f t="shared" si="163"/>
        <v>0</v>
      </c>
      <c r="U394" s="681">
        <f t="shared" si="173"/>
        <v>0</v>
      </c>
      <c r="V394" s="701">
        <f t="shared" si="174"/>
        <v>0</v>
      </c>
      <c r="W394" s="662">
        <f t="shared" si="175"/>
        <v>0</v>
      </c>
      <c r="X394" s="662">
        <f t="shared" si="176"/>
        <v>0</v>
      </c>
      <c r="Y394" s="662">
        <f t="shared" si="177"/>
        <v>0</v>
      </c>
      <c r="Z394" s="699">
        <f t="shared" si="178"/>
        <v>0</v>
      </c>
      <c r="AA394" s="681">
        <f t="shared" si="181"/>
        <v>0</v>
      </c>
      <c r="AB394" s="701">
        <f t="shared" si="182"/>
        <v>0</v>
      </c>
      <c r="AC394" s="662">
        <f t="shared" si="179"/>
        <v>0</v>
      </c>
      <c r="AD394" s="662">
        <f t="shared" si="183"/>
        <v>0</v>
      </c>
      <c r="AE394" s="701">
        <f t="shared" si="184"/>
        <v>0</v>
      </c>
      <c r="AF394" s="662">
        <f t="shared" si="180"/>
        <v>0</v>
      </c>
      <c r="AG394" s="662">
        <f t="shared" si="185"/>
        <v>0</v>
      </c>
      <c r="AH394" s="701">
        <f t="shared" si="186"/>
        <v>0</v>
      </c>
    </row>
    <row r="395" spans="1:34" x14ac:dyDescent="0.35">
      <c r="A395" s="680">
        <v>38370</v>
      </c>
      <c r="B395" s="558" t="s">
        <v>21</v>
      </c>
      <c r="C395" s="558">
        <v>1</v>
      </c>
      <c r="D395" s="559">
        <f t="shared" ref="D395:D458" si="187">WEEKDAY(A395)</f>
        <v>3</v>
      </c>
      <c r="E395" s="561">
        <v>0</v>
      </c>
      <c r="F395" s="699">
        <f t="shared" si="164"/>
        <v>0</v>
      </c>
      <c r="G395" s="712">
        <f t="shared" si="165"/>
        <v>0</v>
      </c>
      <c r="H395" s="699">
        <f t="shared" ref="H395:H458" si="188">$C$3*$F$3*(E395/12)*7.48</f>
        <v>0</v>
      </c>
      <c r="I395" s="712">
        <f t="shared" ref="I395:I458" si="189">$C$4*$F$4*(E395/12)*7.48</f>
        <v>0</v>
      </c>
      <c r="J395" s="699">
        <f t="shared" si="166"/>
        <v>0</v>
      </c>
      <c r="K395" s="681">
        <f t="shared" si="167"/>
        <v>0</v>
      </c>
      <c r="L395" s="711">
        <f>IF($L$5="Yes",HLOOKUP(B395,'Outdoor Supply'!$D$32:$P$38,7,FALSE),0)</f>
        <v>0</v>
      </c>
      <c r="M395" s="701">
        <f t="shared" si="168"/>
        <v>0</v>
      </c>
      <c r="N395" s="564">
        <f t="shared" si="169"/>
        <v>0</v>
      </c>
      <c r="O395" s="564">
        <f t="shared" si="170"/>
        <v>0</v>
      </c>
      <c r="P395" s="564">
        <f t="shared" si="171"/>
        <v>0</v>
      </c>
      <c r="Q395" s="564">
        <f t="shared" si="172"/>
        <v>0</v>
      </c>
      <c r="R395" s="661">
        <f t="shared" ref="R395:R458" si="190">$Q$3</f>
        <v>0</v>
      </c>
      <c r="S395" s="662">
        <f t="shared" ref="S395:S458" si="191">SUM(N395:R395)</f>
        <v>0</v>
      </c>
      <c r="T395" s="699">
        <f t="shared" ref="T395:T458" si="192">IF(V395&lt;0,0,IF(V395&gt;$G$3,$G$3,V395))</f>
        <v>0</v>
      </c>
      <c r="U395" s="681">
        <f t="shared" si="173"/>
        <v>0</v>
      </c>
      <c r="V395" s="701">
        <f t="shared" si="174"/>
        <v>0</v>
      </c>
      <c r="W395" s="662">
        <f t="shared" si="175"/>
        <v>0</v>
      </c>
      <c r="X395" s="662">
        <f t="shared" si="176"/>
        <v>0</v>
      </c>
      <c r="Y395" s="662">
        <f t="shared" si="177"/>
        <v>0</v>
      </c>
      <c r="Z395" s="699">
        <f t="shared" si="178"/>
        <v>0</v>
      </c>
      <c r="AA395" s="681">
        <f t="shared" si="181"/>
        <v>0</v>
      </c>
      <c r="AB395" s="701">
        <f t="shared" si="182"/>
        <v>0</v>
      </c>
      <c r="AC395" s="662">
        <f t="shared" si="179"/>
        <v>0</v>
      </c>
      <c r="AD395" s="662">
        <f t="shared" si="183"/>
        <v>0</v>
      </c>
      <c r="AE395" s="701">
        <f t="shared" si="184"/>
        <v>0</v>
      </c>
      <c r="AF395" s="662">
        <f t="shared" si="180"/>
        <v>0</v>
      </c>
      <c r="AG395" s="662">
        <f t="shared" si="185"/>
        <v>0</v>
      </c>
      <c r="AH395" s="701">
        <f t="shared" si="186"/>
        <v>0</v>
      </c>
    </row>
    <row r="396" spans="1:34" x14ac:dyDescent="0.35">
      <c r="A396" s="680">
        <v>38371</v>
      </c>
      <c r="B396" s="558" t="s">
        <v>21</v>
      </c>
      <c r="C396" s="558">
        <v>1</v>
      </c>
      <c r="D396" s="559">
        <f t="shared" si="187"/>
        <v>4</v>
      </c>
      <c r="E396" s="561">
        <v>0</v>
      </c>
      <c r="F396" s="699">
        <f t="shared" ref="F396:F459" si="193">$B$3*$F$3*(E396/12)*7.48</f>
        <v>0</v>
      </c>
      <c r="G396" s="712">
        <f t="shared" ref="G396:G459" si="194">$B$4*$F$4*(E396/12)*7.48</f>
        <v>0</v>
      </c>
      <c r="H396" s="699">
        <f t="shared" si="188"/>
        <v>0</v>
      </c>
      <c r="I396" s="712">
        <f t="shared" si="189"/>
        <v>0</v>
      </c>
      <c r="J396" s="699">
        <f t="shared" ref="J396:J459" si="195">IF($L$3="Yes",$M$3*$N$3*(E396/12)*7.48,0)</f>
        <v>0</v>
      </c>
      <c r="K396" s="681">
        <f t="shared" ref="K396:K459" si="196">IF($L$4="Yes",$M$4*$N$4*(E396/12)*7.48,0)</f>
        <v>0</v>
      </c>
      <c r="L396" s="711">
        <f>IF($L$5="Yes",HLOOKUP(B396,'Outdoor Supply'!$D$32:$P$38,7,FALSE),0)</f>
        <v>0</v>
      </c>
      <c r="M396" s="701">
        <f t="shared" ref="M396:M459" si="197">SUM(J396:L396)</f>
        <v>0</v>
      </c>
      <c r="N396" s="564">
        <f t="shared" ref="N396:N459" si="198">HLOOKUP(B396,$U$2:$AF$6,2,FALSE)</f>
        <v>0</v>
      </c>
      <c r="O396" s="564">
        <f t="shared" ref="O396:O459" si="199">HLOOKUP(B396,$U$2:$AF$6,3,FALSE)</f>
        <v>0</v>
      </c>
      <c r="P396" s="564">
        <f t="shared" ref="P396:P459" si="200">HLOOKUP(B396,$U$2:$AF$6,4,FALSE)</f>
        <v>0</v>
      </c>
      <c r="Q396" s="564">
        <f t="shared" ref="Q396:Q459" si="201">HLOOKUP(B396,$U$2:$AF$6,5,FALSE)</f>
        <v>0</v>
      </c>
      <c r="R396" s="661">
        <f t="shared" si="190"/>
        <v>0</v>
      </c>
      <c r="S396" s="662">
        <f t="shared" si="191"/>
        <v>0</v>
      </c>
      <c r="T396" s="699">
        <f t="shared" si="192"/>
        <v>0</v>
      </c>
      <c r="U396" s="681">
        <f t="shared" ref="U396:U459" si="202">IF(F396+T395&gt;S396,S396,F396+T395)</f>
        <v>0</v>
      </c>
      <c r="V396" s="701">
        <f t="shared" ref="V396:V459" si="203">T395+F396-S396</f>
        <v>0</v>
      </c>
      <c r="W396" s="662">
        <f t="shared" ref="W396:W459" si="204">IF(Y396&lt;0,0,IF(Y396&gt;$G$4,$G$4,Y396))</f>
        <v>0</v>
      </c>
      <c r="X396" s="662">
        <f t="shared" ref="X396:X459" si="205">IF(G396+W395&gt;S396,S396,G396+W395)</f>
        <v>0</v>
      </c>
      <c r="Y396" s="662">
        <f t="shared" ref="Y396:Y459" si="206">W395+G396-S396</f>
        <v>0</v>
      </c>
      <c r="Z396" s="699">
        <f t="shared" ref="Z396:Z459" si="207">IF(AB396&lt;0,0,IF(AB396&gt;$H$3,$H$3,AB396))</f>
        <v>0</v>
      </c>
      <c r="AA396" s="681">
        <f t="shared" si="181"/>
        <v>0</v>
      </c>
      <c r="AB396" s="701">
        <f t="shared" si="182"/>
        <v>0</v>
      </c>
      <c r="AC396" s="662">
        <f t="shared" ref="AC396:AC459" si="208">IF(AE396&lt;0,0,IF(AE396&gt;$H$4,$H$4,AE396))</f>
        <v>0</v>
      </c>
      <c r="AD396" s="662">
        <f t="shared" si="183"/>
        <v>0</v>
      </c>
      <c r="AE396" s="701">
        <f t="shared" si="184"/>
        <v>0</v>
      </c>
      <c r="AF396" s="662">
        <f t="shared" ref="AF396:AF459" si="209">IF(AH396&lt;0,0,IF(AH396&gt;$O$3,$O$3,AH396))</f>
        <v>0</v>
      </c>
      <c r="AG396" s="662">
        <f t="shared" si="185"/>
        <v>0</v>
      </c>
      <c r="AH396" s="701">
        <f t="shared" si="186"/>
        <v>0</v>
      </c>
    </row>
    <row r="397" spans="1:34" x14ac:dyDescent="0.35">
      <c r="A397" s="680">
        <v>38372</v>
      </c>
      <c r="B397" s="558" t="s">
        <v>21</v>
      </c>
      <c r="C397" s="558">
        <v>1</v>
      </c>
      <c r="D397" s="559">
        <f t="shared" si="187"/>
        <v>5</v>
      </c>
      <c r="E397" s="561">
        <v>0</v>
      </c>
      <c r="F397" s="699">
        <f t="shared" si="193"/>
        <v>0</v>
      </c>
      <c r="G397" s="712">
        <f t="shared" si="194"/>
        <v>0</v>
      </c>
      <c r="H397" s="699">
        <f t="shared" si="188"/>
        <v>0</v>
      </c>
      <c r="I397" s="712">
        <f t="shared" si="189"/>
        <v>0</v>
      </c>
      <c r="J397" s="699">
        <f t="shared" si="195"/>
        <v>0</v>
      </c>
      <c r="K397" s="681">
        <f t="shared" si="196"/>
        <v>0</v>
      </c>
      <c r="L397" s="711">
        <f>IF($L$5="Yes",HLOOKUP(B397,'Outdoor Supply'!$D$32:$P$38,7,FALSE),0)</f>
        <v>0</v>
      </c>
      <c r="M397" s="701">
        <f t="shared" si="197"/>
        <v>0</v>
      </c>
      <c r="N397" s="564">
        <f t="shared" si="198"/>
        <v>0</v>
      </c>
      <c r="O397" s="564">
        <f t="shared" si="199"/>
        <v>0</v>
      </c>
      <c r="P397" s="564">
        <f t="shared" si="200"/>
        <v>0</v>
      </c>
      <c r="Q397" s="564">
        <f t="shared" si="201"/>
        <v>0</v>
      </c>
      <c r="R397" s="661">
        <f t="shared" si="190"/>
        <v>0</v>
      </c>
      <c r="S397" s="662">
        <f t="shared" si="191"/>
        <v>0</v>
      </c>
      <c r="T397" s="699">
        <f t="shared" si="192"/>
        <v>0</v>
      </c>
      <c r="U397" s="681">
        <f t="shared" si="202"/>
        <v>0</v>
      </c>
      <c r="V397" s="701">
        <f t="shared" si="203"/>
        <v>0</v>
      </c>
      <c r="W397" s="662">
        <f t="shared" si="204"/>
        <v>0</v>
      </c>
      <c r="X397" s="662">
        <f t="shared" si="205"/>
        <v>0</v>
      </c>
      <c r="Y397" s="662">
        <f t="shared" si="206"/>
        <v>0</v>
      </c>
      <c r="Z397" s="699">
        <f t="shared" si="207"/>
        <v>0</v>
      </c>
      <c r="AA397" s="681">
        <f t="shared" ref="AA397:AA460" si="210">IF(H397+Z396&gt;S397,S397,H397+Z396)</f>
        <v>0</v>
      </c>
      <c r="AB397" s="701">
        <f t="shared" ref="AB397:AB460" si="211">Z396+H397-S397</f>
        <v>0</v>
      </c>
      <c r="AC397" s="662">
        <f t="shared" si="208"/>
        <v>0</v>
      </c>
      <c r="AD397" s="662">
        <f t="shared" ref="AD397:AD460" si="212">IF(I397+AC396&gt;S397,S397,I397+AC396)</f>
        <v>0</v>
      </c>
      <c r="AE397" s="701">
        <f t="shared" ref="AE397:AE460" si="213">AC396+I397-S397</f>
        <v>0</v>
      </c>
      <c r="AF397" s="662">
        <f t="shared" si="209"/>
        <v>0</v>
      </c>
      <c r="AG397" s="662">
        <f t="shared" ref="AG397:AG460" si="214">IF(M397+AF396&gt;S397,S397,M397+AF396)</f>
        <v>0</v>
      </c>
      <c r="AH397" s="701">
        <f t="shared" ref="AH397:AH460" si="215">AF396+M397-S397</f>
        <v>0</v>
      </c>
    </row>
    <row r="398" spans="1:34" x14ac:dyDescent="0.35">
      <c r="A398" s="680">
        <v>38373</v>
      </c>
      <c r="B398" s="558" t="s">
        <v>21</v>
      </c>
      <c r="C398" s="558">
        <v>1</v>
      </c>
      <c r="D398" s="559">
        <f t="shared" si="187"/>
        <v>6</v>
      </c>
      <c r="E398" s="561">
        <v>0</v>
      </c>
      <c r="F398" s="699">
        <f t="shared" si="193"/>
        <v>0</v>
      </c>
      <c r="G398" s="712">
        <f t="shared" si="194"/>
        <v>0</v>
      </c>
      <c r="H398" s="699">
        <f t="shared" si="188"/>
        <v>0</v>
      </c>
      <c r="I398" s="712">
        <f t="shared" si="189"/>
        <v>0</v>
      </c>
      <c r="J398" s="699">
        <f t="shared" si="195"/>
        <v>0</v>
      </c>
      <c r="K398" s="681">
        <f t="shared" si="196"/>
        <v>0</v>
      </c>
      <c r="L398" s="711">
        <f>IF($L$5="Yes",HLOOKUP(B398,'Outdoor Supply'!$D$32:$P$38,7,FALSE),0)</f>
        <v>0</v>
      </c>
      <c r="M398" s="701">
        <f t="shared" si="197"/>
        <v>0</v>
      </c>
      <c r="N398" s="564">
        <f t="shared" si="198"/>
        <v>0</v>
      </c>
      <c r="O398" s="564">
        <f t="shared" si="199"/>
        <v>0</v>
      </c>
      <c r="P398" s="564">
        <f t="shared" si="200"/>
        <v>0</v>
      </c>
      <c r="Q398" s="564">
        <f t="shared" si="201"/>
        <v>0</v>
      </c>
      <c r="R398" s="661">
        <f t="shared" si="190"/>
        <v>0</v>
      </c>
      <c r="S398" s="662">
        <f t="shared" si="191"/>
        <v>0</v>
      </c>
      <c r="T398" s="699">
        <f t="shared" si="192"/>
        <v>0</v>
      </c>
      <c r="U398" s="681">
        <f t="shared" si="202"/>
        <v>0</v>
      </c>
      <c r="V398" s="701">
        <f t="shared" si="203"/>
        <v>0</v>
      </c>
      <c r="W398" s="662">
        <f t="shared" si="204"/>
        <v>0</v>
      </c>
      <c r="X398" s="662">
        <f t="shared" si="205"/>
        <v>0</v>
      </c>
      <c r="Y398" s="662">
        <f t="shared" si="206"/>
        <v>0</v>
      </c>
      <c r="Z398" s="699">
        <f t="shared" si="207"/>
        <v>0</v>
      </c>
      <c r="AA398" s="681">
        <f t="shared" si="210"/>
        <v>0</v>
      </c>
      <c r="AB398" s="701">
        <f t="shared" si="211"/>
        <v>0</v>
      </c>
      <c r="AC398" s="662">
        <f t="shared" si="208"/>
        <v>0</v>
      </c>
      <c r="AD398" s="662">
        <f t="shared" si="212"/>
        <v>0</v>
      </c>
      <c r="AE398" s="701">
        <f t="shared" si="213"/>
        <v>0</v>
      </c>
      <c r="AF398" s="662">
        <f t="shared" si="209"/>
        <v>0</v>
      </c>
      <c r="AG398" s="662">
        <f t="shared" si="214"/>
        <v>0</v>
      </c>
      <c r="AH398" s="701">
        <f t="shared" si="215"/>
        <v>0</v>
      </c>
    </row>
    <row r="399" spans="1:34" x14ac:dyDescent="0.35">
      <c r="A399" s="680">
        <v>38374</v>
      </c>
      <c r="B399" s="558" t="s">
        <v>21</v>
      </c>
      <c r="C399" s="558">
        <v>1</v>
      </c>
      <c r="D399" s="559">
        <f t="shared" si="187"/>
        <v>7</v>
      </c>
      <c r="E399" s="561">
        <v>0</v>
      </c>
      <c r="F399" s="699">
        <f t="shared" si="193"/>
        <v>0</v>
      </c>
      <c r="G399" s="712">
        <f t="shared" si="194"/>
        <v>0</v>
      </c>
      <c r="H399" s="699">
        <f t="shared" si="188"/>
        <v>0</v>
      </c>
      <c r="I399" s="712">
        <f t="shared" si="189"/>
        <v>0</v>
      </c>
      <c r="J399" s="699">
        <f t="shared" si="195"/>
        <v>0</v>
      </c>
      <c r="K399" s="681">
        <f t="shared" si="196"/>
        <v>0</v>
      </c>
      <c r="L399" s="711">
        <f>IF($L$5="Yes",HLOOKUP(B399,'Outdoor Supply'!$D$32:$P$38,7,FALSE),0)</f>
        <v>0</v>
      </c>
      <c r="M399" s="701">
        <f t="shared" si="197"/>
        <v>0</v>
      </c>
      <c r="N399" s="564">
        <f t="shared" si="198"/>
        <v>0</v>
      </c>
      <c r="O399" s="564">
        <f t="shared" si="199"/>
        <v>0</v>
      </c>
      <c r="P399" s="564">
        <f t="shared" si="200"/>
        <v>0</v>
      </c>
      <c r="Q399" s="564">
        <f t="shared" si="201"/>
        <v>0</v>
      </c>
      <c r="R399" s="661">
        <f t="shared" si="190"/>
        <v>0</v>
      </c>
      <c r="S399" s="662">
        <f t="shared" si="191"/>
        <v>0</v>
      </c>
      <c r="T399" s="699">
        <f t="shared" si="192"/>
        <v>0</v>
      </c>
      <c r="U399" s="681">
        <f t="shared" si="202"/>
        <v>0</v>
      </c>
      <c r="V399" s="701">
        <f t="shared" si="203"/>
        <v>0</v>
      </c>
      <c r="W399" s="662">
        <f t="shared" si="204"/>
        <v>0</v>
      </c>
      <c r="X399" s="662">
        <f t="shared" si="205"/>
        <v>0</v>
      </c>
      <c r="Y399" s="662">
        <f t="shared" si="206"/>
        <v>0</v>
      </c>
      <c r="Z399" s="699">
        <f t="shared" si="207"/>
        <v>0</v>
      </c>
      <c r="AA399" s="681">
        <f t="shared" si="210"/>
        <v>0</v>
      </c>
      <c r="AB399" s="701">
        <f t="shared" si="211"/>
        <v>0</v>
      </c>
      <c r="AC399" s="662">
        <f t="shared" si="208"/>
        <v>0</v>
      </c>
      <c r="AD399" s="662">
        <f t="shared" si="212"/>
        <v>0</v>
      </c>
      <c r="AE399" s="701">
        <f t="shared" si="213"/>
        <v>0</v>
      </c>
      <c r="AF399" s="662">
        <f t="shared" si="209"/>
        <v>0</v>
      </c>
      <c r="AG399" s="662">
        <f t="shared" si="214"/>
        <v>0</v>
      </c>
      <c r="AH399" s="701">
        <f t="shared" si="215"/>
        <v>0</v>
      </c>
    </row>
    <row r="400" spans="1:34" x14ac:dyDescent="0.35">
      <c r="A400" s="680">
        <v>38375</v>
      </c>
      <c r="B400" s="558" t="s">
        <v>21</v>
      </c>
      <c r="C400" s="558">
        <v>1</v>
      </c>
      <c r="D400" s="559">
        <f t="shared" si="187"/>
        <v>1</v>
      </c>
      <c r="E400" s="561">
        <v>0</v>
      </c>
      <c r="F400" s="699">
        <f t="shared" si="193"/>
        <v>0</v>
      </c>
      <c r="G400" s="712">
        <f t="shared" si="194"/>
        <v>0</v>
      </c>
      <c r="H400" s="699">
        <f t="shared" si="188"/>
        <v>0</v>
      </c>
      <c r="I400" s="712">
        <f t="shared" si="189"/>
        <v>0</v>
      </c>
      <c r="J400" s="699">
        <f t="shared" si="195"/>
        <v>0</v>
      </c>
      <c r="K400" s="681">
        <f t="shared" si="196"/>
        <v>0</v>
      </c>
      <c r="L400" s="711">
        <f>IF($L$5="Yes",HLOOKUP(B400,'Outdoor Supply'!$D$32:$P$38,7,FALSE),0)</f>
        <v>0</v>
      </c>
      <c r="M400" s="701">
        <f t="shared" si="197"/>
        <v>0</v>
      </c>
      <c r="N400" s="564">
        <f t="shared" si="198"/>
        <v>0</v>
      </c>
      <c r="O400" s="564">
        <f t="shared" si="199"/>
        <v>0</v>
      </c>
      <c r="P400" s="564">
        <f t="shared" si="200"/>
        <v>0</v>
      </c>
      <c r="Q400" s="564">
        <f t="shared" si="201"/>
        <v>0</v>
      </c>
      <c r="R400" s="661">
        <f t="shared" si="190"/>
        <v>0</v>
      </c>
      <c r="S400" s="662">
        <f t="shared" si="191"/>
        <v>0</v>
      </c>
      <c r="T400" s="699">
        <f t="shared" si="192"/>
        <v>0</v>
      </c>
      <c r="U400" s="681">
        <f t="shared" si="202"/>
        <v>0</v>
      </c>
      <c r="V400" s="701">
        <f t="shared" si="203"/>
        <v>0</v>
      </c>
      <c r="W400" s="662">
        <f t="shared" si="204"/>
        <v>0</v>
      </c>
      <c r="X400" s="662">
        <f t="shared" si="205"/>
        <v>0</v>
      </c>
      <c r="Y400" s="662">
        <f t="shared" si="206"/>
        <v>0</v>
      </c>
      <c r="Z400" s="699">
        <f t="shared" si="207"/>
        <v>0</v>
      </c>
      <c r="AA400" s="681">
        <f t="shared" si="210"/>
        <v>0</v>
      </c>
      <c r="AB400" s="701">
        <f t="shared" si="211"/>
        <v>0</v>
      </c>
      <c r="AC400" s="662">
        <f t="shared" si="208"/>
        <v>0</v>
      </c>
      <c r="AD400" s="662">
        <f t="shared" si="212"/>
        <v>0</v>
      </c>
      <c r="AE400" s="701">
        <f t="shared" si="213"/>
        <v>0</v>
      </c>
      <c r="AF400" s="662">
        <f t="shared" si="209"/>
        <v>0</v>
      </c>
      <c r="AG400" s="662">
        <f t="shared" si="214"/>
        <v>0</v>
      </c>
      <c r="AH400" s="701">
        <f t="shared" si="215"/>
        <v>0</v>
      </c>
    </row>
    <row r="401" spans="1:34" x14ac:dyDescent="0.35">
      <c r="A401" s="680">
        <v>38376</v>
      </c>
      <c r="B401" s="558" t="s">
        <v>21</v>
      </c>
      <c r="C401" s="558">
        <v>1</v>
      </c>
      <c r="D401" s="559">
        <f t="shared" si="187"/>
        <v>2</v>
      </c>
      <c r="E401" s="561">
        <v>0</v>
      </c>
      <c r="F401" s="699">
        <f t="shared" si="193"/>
        <v>0</v>
      </c>
      <c r="G401" s="712">
        <f t="shared" si="194"/>
        <v>0</v>
      </c>
      <c r="H401" s="699">
        <f t="shared" si="188"/>
        <v>0</v>
      </c>
      <c r="I401" s="712">
        <f t="shared" si="189"/>
        <v>0</v>
      </c>
      <c r="J401" s="699">
        <f t="shared" si="195"/>
        <v>0</v>
      </c>
      <c r="K401" s="681">
        <f t="shared" si="196"/>
        <v>0</v>
      </c>
      <c r="L401" s="711">
        <f>IF($L$5="Yes",HLOOKUP(B401,'Outdoor Supply'!$D$32:$P$38,7,FALSE),0)</f>
        <v>0</v>
      </c>
      <c r="M401" s="701">
        <f t="shared" si="197"/>
        <v>0</v>
      </c>
      <c r="N401" s="564">
        <f t="shared" si="198"/>
        <v>0</v>
      </c>
      <c r="O401" s="564">
        <f t="shared" si="199"/>
        <v>0</v>
      </c>
      <c r="P401" s="564">
        <f t="shared" si="200"/>
        <v>0</v>
      </c>
      <c r="Q401" s="564">
        <f t="shared" si="201"/>
        <v>0</v>
      </c>
      <c r="R401" s="661">
        <f t="shared" si="190"/>
        <v>0</v>
      </c>
      <c r="S401" s="662">
        <f t="shared" si="191"/>
        <v>0</v>
      </c>
      <c r="T401" s="699">
        <f t="shared" si="192"/>
        <v>0</v>
      </c>
      <c r="U401" s="681">
        <f t="shared" si="202"/>
        <v>0</v>
      </c>
      <c r="V401" s="701">
        <f t="shared" si="203"/>
        <v>0</v>
      </c>
      <c r="W401" s="662">
        <f t="shared" si="204"/>
        <v>0</v>
      </c>
      <c r="X401" s="662">
        <f t="shared" si="205"/>
        <v>0</v>
      </c>
      <c r="Y401" s="662">
        <f t="shared" si="206"/>
        <v>0</v>
      </c>
      <c r="Z401" s="699">
        <f t="shared" si="207"/>
        <v>0</v>
      </c>
      <c r="AA401" s="681">
        <f t="shared" si="210"/>
        <v>0</v>
      </c>
      <c r="AB401" s="701">
        <f t="shared" si="211"/>
        <v>0</v>
      </c>
      <c r="AC401" s="662">
        <f t="shared" si="208"/>
        <v>0</v>
      </c>
      <c r="AD401" s="662">
        <f t="shared" si="212"/>
        <v>0</v>
      </c>
      <c r="AE401" s="701">
        <f t="shared" si="213"/>
        <v>0</v>
      </c>
      <c r="AF401" s="662">
        <f t="shared" si="209"/>
        <v>0</v>
      </c>
      <c r="AG401" s="662">
        <f t="shared" si="214"/>
        <v>0</v>
      </c>
      <c r="AH401" s="701">
        <f t="shared" si="215"/>
        <v>0</v>
      </c>
    </row>
    <row r="402" spans="1:34" x14ac:dyDescent="0.35">
      <c r="A402" s="680">
        <v>38377</v>
      </c>
      <c r="B402" s="558" t="s">
        <v>21</v>
      </c>
      <c r="C402" s="558">
        <v>1</v>
      </c>
      <c r="D402" s="559">
        <f t="shared" si="187"/>
        <v>3</v>
      </c>
      <c r="E402" s="561">
        <v>0</v>
      </c>
      <c r="F402" s="699">
        <f t="shared" si="193"/>
        <v>0</v>
      </c>
      <c r="G402" s="712">
        <f t="shared" si="194"/>
        <v>0</v>
      </c>
      <c r="H402" s="699">
        <f t="shared" si="188"/>
        <v>0</v>
      </c>
      <c r="I402" s="712">
        <f t="shared" si="189"/>
        <v>0</v>
      </c>
      <c r="J402" s="699">
        <f t="shared" si="195"/>
        <v>0</v>
      </c>
      <c r="K402" s="681">
        <f t="shared" si="196"/>
        <v>0</v>
      </c>
      <c r="L402" s="711">
        <f>IF($L$5="Yes",HLOOKUP(B402,'Outdoor Supply'!$D$32:$P$38,7,FALSE),0)</f>
        <v>0</v>
      </c>
      <c r="M402" s="701">
        <f t="shared" si="197"/>
        <v>0</v>
      </c>
      <c r="N402" s="564">
        <f t="shared" si="198"/>
        <v>0</v>
      </c>
      <c r="O402" s="564">
        <f t="shared" si="199"/>
        <v>0</v>
      </c>
      <c r="P402" s="564">
        <f t="shared" si="200"/>
        <v>0</v>
      </c>
      <c r="Q402" s="564">
        <f t="shared" si="201"/>
        <v>0</v>
      </c>
      <c r="R402" s="661">
        <f t="shared" si="190"/>
        <v>0</v>
      </c>
      <c r="S402" s="662">
        <f t="shared" si="191"/>
        <v>0</v>
      </c>
      <c r="T402" s="699">
        <f t="shared" si="192"/>
        <v>0</v>
      </c>
      <c r="U402" s="681">
        <f t="shared" si="202"/>
        <v>0</v>
      </c>
      <c r="V402" s="701">
        <f t="shared" si="203"/>
        <v>0</v>
      </c>
      <c r="W402" s="662">
        <f t="shared" si="204"/>
        <v>0</v>
      </c>
      <c r="X402" s="662">
        <f t="shared" si="205"/>
        <v>0</v>
      </c>
      <c r="Y402" s="662">
        <f t="shared" si="206"/>
        <v>0</v>
      </c>
      <c r="Z402" s="699">
        <f t="shared" si="207"/>
        <v>0</v>
      </c>
      <c r="AA402" s="681">
        <f t="shared" si="210"/>
        <v>0</v>
      </c>
      <c r="AB402" s="701">
        <f t="shared" si="211"/>
        <v>0</v>
      </c>
      <c r="AC402" s="662">
        <f t="shared" si="208"/>
        <v>0</v>
      </c>
      <c r="AD402" s="662">
        <f t="shared" si="212"/>
        <v>0</v>
      </c>
      <c r="AE402" s="701">
        <f t="shared" si="213"/>
        <v>0</v>
      </c>
      <c r="AF402" s="662">
        <f t="shared" si="209"/>
        <v>0</v>
      </c>
      <c r="AG402" s="662">
        <f t="shared" si="214"/>
        <v>0</v>
      </c>
      <c r="AH402" s="701">
        <f t="shared" si="215"/>
        <v>0</v>
      </c>
    </row>
    <row r="403" spans="1:34" x14ac:dyDescent="0.35">
      <c r="A403" s="680">
        <v>38378</v>
      </c>
      <c r="B403" s="558" t="s">
        <v>21</v>
      </c>
      <c r="C403" s="558">
        <v>1</v>
      </c>
      <c r="D403" s="559">
        <f t="shared" si="187"/>
        <v>4</v>
      </c>
      <c r="E403" s="561">
        <v>0</v>
      </c>
      <c r="F403" s="699">
        <f t="shared" si="193"/>
        <v>0</v>
      </c>
      <c r="G403" s="712">
        <f t="shared" si="194"/>
        <v>0</v>
      </c>
      <c r="H403" s="699">
        <f t="shared" si="188"/>
        <v>0</v>
      </c>
      <c r="I403" s="712">
        <f t="shared" si="189"/>
        <v>0</v>
      </c>
      <c r="J403" s="699">
        <f t="shared" si="195"/>
        <v>0</v>
      </c>
      <c r="K403" s="681">
        <f t="shared" si="196"/>
        <v>0</v>
      </c>
      <c r="L403" s="711">
        <f>IF($L$5="Yes",HLOOKUP(B403,'Outdoor Supply'!$D$32:$P$38,7,FALSE),0)</f>
        <v>0</v>
      </c>
      <c r="M403" s="701">
        <f t="shared" si="197"/>
        <v>0</v>
      </c>
      <c r="N403" s="564">
        <f t="shared" si="198"/>
        <v>0</v>
      </c>
      <c r="O403" s="564">
        <f t="shared" si="199"/>
        <v>0</v>
      </c>
      <c r="P403" s="564">
        <f t="shared" si="200"/>
        <v>0</v>
      </c>
      <c r="Q403" s="564">
        <f t="shared" si="201"/>
        <v>0</v>
      </c>
      <c r="R403" s="661">
        <f t="shared" si="190"/>
        <v>0</v>
      </c>
      <c r="S403" s="662">
        <f t="shared" si="191"/>
        <v>0</v>
      </c>
      <c r="T403" s="699">
        <f t="shared" si="192"/>
        <v>0</v>
      </c>
      <c r="U403" s="681">
        <f t="shared" si="202"/>
        <v>0</v>
      </c>
      <c r="V403" s="701">
        <f t="shared" si="203"/>
        <v>0</v>
      </c>
      <c r="W403" s="662">
        <f t="shared" si="204"/>
        <v>0</v>
      </c>
      <c r="X403" s="662">
        <f t="shared" si="205"/>
        <v>0</v>
      </c>
      <c r="Y403" s="662">
        <f t="shared" si="206"/>
        <v>0</v>
      </c>
      <c r="Z403" s="699">
        <f t="shared" si="207"/>
        <v>0</v>
      </c>
      <c r="AA403" s="681">
        <f t="shared" si="210"/>
        <v>0</v>
      </c>
      <c r="AB403" s="701">
        <f t="shared" si="211"/>
        <v>0</v>
      </c>
      <c r="AC403" s="662">
        <f t="shared" si="208"/>
        <v>0</v>
      </c>
      <c r="AD403" s="662">
        <f t="shared" si="212"/>
        <v>0</v>
      </c>
      <c r="AE403" s="701">
        <f t="shared" si="213"/>
        <v>0</v>
      </c>
      <c r="AF403" s="662">
        <f t="shared" si="209"/>
        <v>0</v>
      </c>
      <c r="AG403" s="662">
        <f t="shared" si="214"/>
        <v>0</v>
      </c>
      <c r="AH403" s="701">
        <f t="shared" si="215"/>
        <v>0</v>
      </c>
    </row>
    <row r="404" spans="1:34" x14ac:dyDescent="0.35">
      <c r="A404" s="680">
        <v>38379</v>
      </c>
      <c r="B404" s="558" t="s">
        <v>21</v>
      </c>
      <c r="C404" s="558">
        <v>1</v>
      </c>
      <c r="D404" s="559">
        <f t="shared" si="187"/>
        <v>5</v>
      </c>
      <c r="E404" s="561">
        <v>0.45000000000000284</v>
      </c>
      <c r="F404" s="699">
        <f t="shared" si="193"/>
        <v>0</v>
      </c>
      <c r="G404" s="712">
        <f t="shared" si="194"/>
        <v>0</v>
      </c>
      <c r="H404" s="699">
        <f t="shared" si="188"/>
        <v>0</v>
      </c>
      <c r="I404" s="712">
        <f t="shared" si="189"/>
        <v>0</v>
      </c>
      <c r="J404" s="699">
        <f t="shared" si="195"/>
        <v>0</v>
      </c>
      <c r="K404" s="681">
        <f t="shared" si="196"/>
        <v>0</v>
      </c>
      <c r="L404" s="711">
        <f>IF($L$5="Yes",HLOOKUP(B404,'Outdoor Supply'!$D$32:$P$38,7,FALSE),0)</f>
        <v>0</v>
      </c>
      <c r="M404" s="701">
        <f t="shared" si="197"/>
        <v>0</v>
      </c>
      <c r="N404" s="564">
        <f t="shared" si="198"/>
        <v>0</v>
      </c>
      <c r="O404" s="564">
        <f t="shared" si="199"/>
        <v>0</v>
      </c>
      <c r="P404" s="564">
        <f t="shared" si="200"/>
        <v>0</v>
      </c>
      <c r="Q404" s="564">
        <f t="shared" si="201"/>
        <v>0</v>
      </c>
      <c r="R404" s="661">
        <f t="shared" si="190"/>
        <v>0</v>
      </c>
      <c r="S404" s="662">
        <f t="shared" si="191"/>
        <v>0</v>
      </c>
      <c r="T404" s="699">
        <f t="shared" si="192"/>
        <v>0</v>
      </c>
      <c r="U404" s="681">
        <f t="shared" si="202"/>
        <v>0</v>
      </c>
      <c r="V404" s="701">
        <f t="shared" si="203"/>
        <v>0</v>
      </c>
      <c r="W404" s="662">
        <f t="shared" si="204"/>
        <v>0</v>
      </c>
      <c r="X404" s="662">
        <f t="shared" si="205"/>
        <v>0</v>
      </c>
      <c r="Y404" s="662">
        <f t="shared" si="206"/>
        <v>0</v>
      </c>
      <c r="Z404" s="699">
        <f t="shared" si="207"/>
        <v>0</v>
      </c>
      <c r="AA404" s="681">
        <f t="shared" si="210"/>
        <v>0</v>
      </c>
      <c r="AB404" s="701">
        <f t="shared" si="211"/>
        <v>0</v>
      </c>
      <c r="AC404" s="662">
        <f t="shared" si="208"/>
        <v>0</v>
      </c>
      <c r="AD404" s="662">
        <f t="shared" si="212"/>
        <v>0</v>
      </c>
      <c r="AE404" s="701">
        <f t="shared" si="213"/>
        <v>0</v>
      </c>
      <c r="AF404" s="662">
        <f t="shared" si="209"/>
        <v>0</v>
      </c>
      <c r="AG404" s="662">
        <f t="shared" si="214"/>
        <v>0</v>
      </c>
      <c r="AH404" s="701">
        <f t="shared" si="215"/>
        <v>0</v>
      </c>
    </row>
    <row r="405" spans="1:34" x14ac:dyDescent="0.35">
      <c r="A405" s="680">
        <v>38380</v>
      </c>
      <c r="B405" s="558" t="s">
        <v>21</v>
      </c>
      <c r="C405" s="558">
        <v>1</v>
      </c>
      <c r="D405" s="559">
        <f t="shared" si="187"/>
        <v>6</v>
      </c>
      <c r="E405" s="561">
        <v>1.0399999999999849</v>
      </c>
      <c r="F405" s="699">
        <f t="shared" si="193"/>
        <v>0</v>
      </c>
      <c r="G405" s="712">
        <f t="shared" si="194"/>
        <v>0</v>
      </c>
      <c r="H405" s="699">
        <f t="shared" si="188"/>
        <v>0</v>
      </c>
      <c r="I405" s="712">
        <f t="shared" si="189"/>
        <v>0</v>
      </c>
      <c r="J405" s="699">
        <f t="shared" si="195"/>
        <v>0</v>
      </c>
      <c r="K405" s="681">
        <f t="shared" si="196"/>
        <v>0</v>
      </c>
      <c r="L405" s="711">
        <f>IF($L$5="Yes",HLOOKUP(B405,'Outdoor Supply'!$D$32:$P$38,7,FALSE),0)</f>
        <v>0</v>
      </c>
      <c r="M405" s="701">
        <f t="shared" si="197"/>
        <v>0</v>
      </c>
      <c r="N405" s="564">
        <f t="shared" si="198"/>
        <v>0</v>
      </c>
      <c r="O405" s="564">
        <f t="shared" si="199"/>
        <v>0</v>
      </c>
      <c r="P405" s="564">
        <f t="shared" si="200"/>
        <v>0</v>
      </c>
      <c r="Q405" s="564">
        <f t="shared" si="201"/>
        <v>0</v>
      </c>
      <c r="R405" s="661">
        <f t="shared" si="190"/>
        <v>0</v>
      </c>
      <c r="S405" s="662">
        <f t="shared" si="191"/>
        <v>0</v>
      </c>
      <c r="T405" s="699">
        <f t="shared" si="192"/>
        <v>0</v>
      </c>
      <c r="U405" s="681">
        <f t="shared" si="202"/>
        <v>0</v>
      </c>
      <c r="V405" s="701">
        <f t="shared" si="203"/>
        <v>0</v>
      </c>
      <c r="W405" s="662">
        <f t="shared" si="204"/>
        <v>0</v>
      </c>
      <c r="X405" s="662">
        <f t="shared" si="205"/>
        <v>0</v>
      </c>
      <c r="Y405" s="662">
        <f t="shared" si="206"/>
        <v>0</v>
      </c>
      <c r="Z405" s="699">
        <f t="shared" si="207"/>
        <v>0</v>
      </c>
      <c r="AA405" s="681">
        <f t="shared" si="210"/>
        <v>0</v>
      </c>
      <c r="AB405" s="701">
        <f t="shared" si="211"/>
        <v>0</v>
      </c>
      <c r="AC405" s="662">
        <f t="shared" si="208"/>
        <v>0</v>
      </c>
      <c r="AD405" s="662">
        <f t="shared" si="212"/>
        <v>0</v>
      </c>
      <c r="AE405" s="701">
        <f t="shared" si="213"/>
        <v>0</v>
      </c>
      <c r="AF405" s="662">
        <f t="shared" si="209"/>
        <v>0</v>
      </c>
      <c r="AG405" s="662">
        <f t="shared" si="214"/>
        <v>0</v>
      </c>
      <c r="AH405" s="701">
        <f t="shared" si="215"/>
        <v>0</v>
      </c>
    </row>
    <row r="406" spans="1:34" x14ac:dyDescent="0.35">
      <c r="A406" s="680">
        <v>38381</v>
      </c>
      <c r="B406" s="558" t="s">
        <v>21</v>
      </c>
      <c r="C406" s="558">
        <v>1</v>
      </c>
      <c r="D406" s="559">
        <f t="shared" si="187"/>
        <v>7</v>
      </c>
      <c r="E406" s="561">
        <v>0</v>
      </c>
      <c r="F406" s="699">
        <f t="shared" si="193"/>
        <v>0</v>
      </c>
      <c r="G406" s="712">
        <f t="shared" si="194"/>
        <v>0</v>
      </c>
      <c r="H406" s="699">
        <f t="shared" si="188"/>
        <v>0</v>
      </c>
      <c r="I406" s="712">
        <f t="shared" si="189"/>
        <v>0</v>
      </c>
      <c r="J406" s="699">
        <f t="shared" si="195"/>
        <v>0</v>
      </c>
      <c r="K406" s="681">
        <f t="shared" si="196"/>
        <v>0</v>
      </c>
      <c r="L406" s="711">
        <f>IF($L$5="Yes",HLOOKUP(B406,'Outdoor Supply'!$D$32:$P$38,7,FALSE),0)</f>
        <v>0</v>
      </c>
      <c r="M406" s="701">
        <f t="shared" si="197"/>
        <v>0</v>
      </c>
      <c r="N406" s="564">
        <f t="shared" si="198"/>
        <v>0</v>
      </c>
      <c r="O406" s="564">
        <f t="shared" si="199"/>
        <v>0</v>
      </c>
      <c r="P406" s="564">
        <f t="shared" si="200"/>
        <v>0</v>
      </c>
      <c r="Q406" s="564">
        <f t="shared" si="201"/>
        <v>0</v>
      </c>
      <c r="R406" s="661">
        <f t="shared" si="190"/>
        <v>0</v>
      </c>
      <c r="S406" s="662">
        <f t="shared" si="191"/>
        <v>0</v>
      </c>
      <c r="T406" s="699">
        <f t="shared" si="192"/>
        <v>0</v>
      </c>
      <c r="U406" s="681">
        <f t="shared" si="202"/>
        <v>0</v>
      </c>
      <c r="V406" s="701">
        <f t="shared" si="203"/>
        <v>0</v>
      </c>
      <c r="W406" s="662">
        <f t="shared" si="204"/>
        <v>0</v>
      </c>
      <c r="X406" s="662">
        <f t="shared" si="205"/>
        <v>0</v>
      </c>
      <c r="Y406" s="662">
        <f t="shared" si="206"/>
        <v>0</v>
      </c>
      <c r="Z406" s="699">
        <f t="shared" si="207"/>
        <v>0</v>
      </c>
      <c r="AA406" s="681">
        <f t="shared" si="210"/>
        <v>0</v>
      </c>
      <c r="AB406" s="701">
        <f t="shared" si="211"/>
        <v>0</v>
      </c>
      <c r="AC406" s="662">
        <f t="shared" si="208"/>
        <v>0</v>
      </c>
      <c r="AD406" s="662">
        <f t="shared" si="212"/>
        <v>0</v>
      </c>
      <c r="AE406" s="701">
        <f t="shared" si="213"/>
        <v>0</v>
      </c>
      <c r="AF406" s="662">
        <f t="shared" si="209"/>
        <v>0</v>
      </c>
      <c r="AG406" s="662">
        <f t="shared" si="214"/>
        <v>0</v>
      </c>
      <c r="AH406" s="701">
        <f t="shared" si="215"/>
        <v>0</v>
      </c>
    </row>
    <row r="407" spans="1:34" x14ac:dyDescent="0.35">
      <c r="A407" s="680">
        <v>38382</v>
      </c>
      <c r="B407" s="558" t="s">
        <v>21</v>
      </c>
      <c r="C407" s="558">
        <v>1</v>
      </c>
      <c r="D407" s="559">
        <f t="shared" si="187"/>
        <v>1</v>
      </c>
      <c r="E407" s="561">
        <v>9.9999999999980105E-3</v>
      </c>
      <c r="F407" s="699">
        <f t="shared" si="193"/>
        <v>0</v>
      </c>
      <c r="G407" s="712">
        <f t="shared" si="194"/>
        <v>0</v>
      </c>
      <c r="H407" s="699">
        <f t="shared" si="188"/>
        <v>0</v>
      </c>
      <c r="I407" s="712">
        <f t="shared" si="189"/>
        <v>0</v>
      </c>
      <c r="J407" s="699">
        <f t="shared" si="195"/>
        <v>0</v>
      </c>
      <c r="K407" s="681">
        <f t="shared" si="196"/>
        <v>0</v>
      </c>
      <c r="L407" s="711">
        <f>IF($L$5="Yes",HLOOKUP(B407,'Outdoor Supply'!$D$32:$P$38,7,FALSE),0)</f>
        <v>0</v>
      </c>
      <c r="M407" s="701">
        <f t="shared" si="197"/>
        <v>0</v>
      </c>
      <c r="N407" s="564">
        <f t="shared" si="198"/>
        <v>0</v>
      </c>
      <c r="O407" s="564">
        <f t="shared" si="199"/>
        <v>0</v>
      </c>
      <c r="P407" s="564">
        <f t="shared" si="200"/>
        <v>0</v>
      </c>
      <c r="Q407" s="564">
        <f t="shared" si="201"/>
        <v>0</v>
      </c>
      <c r="R407" s="661">
        <f t="shared" si="190"/>
        <v>0</v>
      </c>
      <c r="S407" s="662">
        <f t="shared" si="191"/>
        <v>0</v>
      </c>
      <c r="T407" s="699">
        <f t="shared" si="192"/>
        <v>0</v>
      </c>
      <c r="U407" s="681">
        <f t="shared" si="202"/>
        <v>0</v>
      </c>
      <c r="V407" s="701">
        <f t="shared" si="203"/>
        <v>0</v>
      </c>
      <c r="W407" s="662">
        <f t="shared" si="204"/>
        <v>0</v>
      </c>
      <c r="X407" s="662">
        <f t="shared" si="205"/>
        <v>0</v>
      </c>
      <c r="Y407" s="662">
        <f t="shared" si="206"/>
        <v>0</v>
      </c>
      <c r="Z407" s="699">
        <f t="shared" si="207"/>
        <v>0</v>
      </c>
      <c r="AA407" s="681">
        <f t="shared" si="210"/>
        <v>0</v>
      </c>
      <c r="AB407" s="701">
        <f t="shared" si="211"/>
        <v>0</v>
      </c>
      <c r="AC407" s="662">
        <f t="shared" si="208"/>
        <v>0</v>
      </c>
      <c r="AD407" s="662">
        <f t="shared" si="212"/>
        <v>0</v>
      </c>
      <c r="AE407" s="701">
        <f t="shared" si="213"/>
        <v>0</v>
      </c>
      <c r="AF407" s="662">
        <f t="shared" si="209"/>
        <v>0</v>
      </c>
      <c r="AG407" s="662">
        <f t="shared" si="214"/>
        <v>0</v>
      </c>
      <c r="AH407" s="701">
        <f t="shared" si="215"/>
        <v>0</v>
      </c>
    </row>
    <row r="408" spans="1:34" x14ac:dyDescent="0.35">
      <c r="A408" s="680">
        <v>38383</v>
      </c>
      <c r="B408" s="558" t="s">
        <v>21</v>
      </c>
      <c r="C408" s="558">
        <v>1</v>
      </c>
      <c r="D408" s="559">
        <f t="shared" si="187"/>
        <v>2</v>
      </c>
      <c r="E408" s="561">
        <v>0.17999999999999972</v>
      </c>
      <c r="F408" s="699">
        <f t="shared" si="193"/>
        <v>0</v>
      </c>
      <c r="G408" s="712">
        <f t="shared" si="194"/>
        <v>0</v>
      </c>
      <c r="H408" s="699">
        <f t="shared" si="188"/>
        <v>0</v>
      </c>
      <c r="I408" s="712">
        <f t="shared" si="189"/>
        <v>0</v>
      </c>
      <c r="J408" s="699">
        <f t="shared" si="195"/>
        <v>0</v>
      </c>
      <c r="K408" s="681">
        <f t="shared" si="196"/>
        <v>0</v>
      </c>
      <c r="L408" s="711">
        <f>IF($L$5="Yes",HLOOKUP(B408,'Outdoor Supply'!$D$32:$P$38,7,FALSE),0)</f>
        <v>0</v>
      </c>
      <c r="M408" s="701">
        <f t="shared" si="197"/>
        <v>0</v>
      </c>
      <c r="N408" s="564">
        <f t="shared" si="198"/>
        <v>0</v>
      </c>
      <c r="O408" s="564">
        <f t="shared" si="199"/>
        <v>0</v>
      </c>
      <c r="P408" s="564">
        <f t="shared" si="200"/>
        <v>0</v>
      </c>
      <c r="Q408" s="564">
        <f t="shared" si="201"/>
        <v>0</v>
      </c>
      <c r="R408" s="661">
        <f t="shared" si="190"/>
        <v>0</v>
      </c>
      <c r="S408" s="662">
        <f t="shared" si="191"/>
        <v>0</v>
      </c>
      <c r="T408" s="699">
        <f t="shared" si="192"/>
        <v>0</v>
      </c>
      <c r="U408" s="681">
        <f t="shared" si="202"/>
        <v>0</v>
      </c>
      <c r="V408" s="701">
        <f t="shared" si="203"/>
        <v>0</v>
      </c>
      <c r="W408" s="662">
        <f t="shared" si="204"/>
        <v>0</v>
      </c>
      <c r="X408" s="662">
        <f t="shared" si="205"/>
        <v>0</v>
      </c>
      <c r="Y408" s="662">
        <f t="shared" si="206"/>
        <v>0</v>
      </c>
      <c r="Z408" s="699">
        <f t="shared" si="207"/>
        <v>0</v>
      </c>
      <c r="AA408" s="681">
        <f t="shared" si="210"/>
        <v>0</v>
      </c>
      <c r="AB408" s="701">
        <f t="shared" si="211"/>
        <v>0</v>
      </c>
      <c r="AC408" s="662">
        <f t="shared" si="208"/>
        <v>0</v>
      </c>
      <c r="AD408" s="662">
        <f t="shared" si="212"/>
        <v>0</v>
      </c>
      <c r="AE408" s="701">
        <f t="shared" si="213"/>
        <v>0</v>
      </c>
      <c r="AF408" s="662">
        <f t="shared" si="209"/>
        <v>0</v>
      </c>
      <c r="AG408" s="662">
        <f t="shared" si="214"/>
        <v>0</v>
      </c>
      <c r="AH408" s="701">
        <f t="shared" si="215"/>
        <v>0</v>
      </c>
    </row>
    <row r="409" spans="1:34" x14ac:dyDescent="0.35">
      <c r="A409" s="680">
        <v>38384</v>
      </c>
      <c r="B409" s="558" t="s">
        <v>22</v>
      </c>
      <c r="C409" s="558">
        <v>2</v>
      </c>
      <c r="D409" s="559">
        <f t="shared" si="187"/>
        <v>3</v>
      </c>
      <c r="E409" s="561">
        <v>0.29000000000000625</v>
      </c>
      <c r="F409" s="699">
        <f t="shared" si="193"/>
        <v>0</v>
      </c>
      <c r="G409" s="712">
        <f t="shared" si="194"/>
        <v>0</v>
      </c>
      <c r="H409" s="699">
        <f t="shared" si="188"/>
        <v>0</v>
      </c>
      <c r="I409" s="712">
        <f t="shared" si="189"/>
        <v>0</v>
      </c>
      <c r="J409" s="699">
        <f t="shared" si="195"/>
        <v>0</v>
      </c>
      <c r="K409" s="681">
        <f t="shared" si="196"/>
        <v>0</v>
      </c>
      <c r="L409" s="711">
        <f>IF($L$5="Yes",HLOOKUP(B409,'Outdoor Supply'!$D$32:$P$38,7,FALSE),0)</f>
        <v>0</v>
      </c>
      <c r="M409" s="701">
        <f t="shared" si="197"/>
        <v>0</v>
      </c>
      <c r="N409" s="564">
        <f t="shared" si="198"/>
        <v>0</v>
      </c>
      <c r="O409" s="564">
        <f t="shared" si="199"/>
        <v>0</v>
      </c>
      <c r="P409" s="564">
        <f t="shared" si="200"/>
        <v>0</v>
      </c>
      <c r="Q409" s="564">
        <f t="shared" si="201"/>
        <v>0</v>
      </c>
      <c r="R409" s="661">
        <f t="shared" si="190"/>
        <v>0</v>
      </c>
      <c r="S409" s="662">
        <f t="shared" si="191"/>
        <v>0</v>
      </c>
      <c r="T409" s="699">
        <f t="shared" si="192"/>
        <v>0</v>
      </c>
      <c r="U409" s="681">
        <f t="shared" si="202"/>
        <v>0</v>
      </c>
      <c r="V409" s="701">
        <f t="shared" si="203"/>
        <v>0</v>
      </c>
      <c r="W409" s="662">
        <f t="shared" si="204"/>
        <v>0</v>
      </c>
      <c r="X409" s="662">
        <f t="shared" si="205"/>
        <v>0</v>
      </c>
      <c r="Y409" s="662">
        <f t="shared" si="206"/>
        <v>0</v>
      </c>
      <c r="Z409" s="699">
        <f t="shared" si="207"/>
        <v>0</v>
      </c>
      <c r="AA409" s="681">
        <f t="shared" si="210"/>
        <v>0</v>
      </c>
      <c r="AB409" s="701">
        <f t="shared" si="211"/>
        <v>0</v>
      </c>
      <c r="AC409" s="662">
        <f t="shared" si="208"/>
        <v>0</v>
      </c>
      <c r="AD409" s="662">
        <f t="shared" si="212"/>
        <v>0</v>
      </c>
      <c r="AE409" s="701">
        <f t="shared" si="213"/>
        <v>0</v>
      </c>
      <c r="AF409" s="662">
        <f t="shared" si="209"/>
        <v>0</v>
      </c>
      <c r="AG409" s="662">
        <f t="shared" si="214"/>
        <v>0</v>
      </c>
      <c r="AH409" s="701">
        <f t="shared" si="215"/>
        <v>0</v>
      </c>
    </row>
    <row r="410" spans="1:34" x14ac:dyDescent="0.35">
      <c r="A410" s="680">
        <v>38385</v>
      </c>
      <c r="B410" s="558" t="s">
        <v>22</v>
      </c>
      <c r="C410" s="558">
        <v>2</v>
      </c>
      <c r="D410" s="559">
        <f t="shared" si="187"/>
        <v>4</v>
      </c>
      <c r="E410" s="561">
        <v>0.11999999999999744</v>
      </c>
      <c r="F410" s="699">
        <f t="shared" si="193"/>
        <v>0</v>
      </c>
      <c r="G410" s="712">
        <f t="shared" si="194"/>
        <v>0</v>
      </c>
      <c r="H410" s="699">
        <f t="shared" si="188"/>
        <v>0</v>
      </c>
      <c r="I410" s="712">
        <f t="shared" si="189"/>
        <v>0</v>
      </c>
      <c r="J410" s="699">
        <f t="shared" si="195"/>
        <v>0</v>
      </c>
      <c r="K410" s="681">
        <f t="shared" si="196"/>
        <v>0</v>
      </c>
      <c r="L410" s="711">
        <f>IF($L$5="Yes",HLOOKUP(B410,'Outdoor Supply'!$D$32:$P$38,7,FALSE),0)</f>
        <v>0</v>
      </c>
      <c r="M410" s="701">
        <f t="shared" si="197"/>
        <v>0</v>
      </c>
      <c r="N410" s="564">
        <f t="shared" si="198"/>
        <v>0</v>
      </c>
      <c r="O410" s="564">
        <f t="shared" si="199"/>
        <v>0</v>
      </c>
      <c r="P410" s="564">
        <f t="shared" si="200"/>
        <v>0</v>
      </c>
      <c r="Q410" s="564">
        <f t="shared" si="201"/>
        <v>0</v>
      </c>
      <c r="R410" s="661">
        <f t="shared" si="190"/>
        <v>0</v>
      </c>
      <c r="S410" s="662">
        <f t="shared" si="191"/>
        <v>0</v>
      </c>
      <c r="T410" s="699">
        <f t="shared" si="192"/>
        <v>0</v>
      </c>
      <c r="U410" s="681">
        <f t="shared" si="202"/>
        <v>0</v>
      </c>
      <c r="V410" s="701">
        <f t="shared" si="203"/>
        <v>0</v>
      </c>
      <c r="W410" s="662">
        <f t="shared" si="204"/>
        <v>0</v>
      </c>
      <c r="X410" s="662">
        <f t="shared" si="205"/>
        <v>0</v>
      </c>
      <c r="Y410" s="662">
        <f t="shared" si="206"/>
        <v>0</v>
      </c>
      <c r="Z410" s="699">
        <f t="shared" si="207"/>
        <v>0</v>
      </c>
      <c r="AA410" s="681">
        <f t="shared" si="210"/>
        <v>0</v>
      </c>
      <c r="AB410" s="701">
        <f t="shared" si="211"/>
        <v>0</v>
      </c>
      <c r="AC410" s="662">
        <f t="shared" si="208"/>
        <v>0</v>
      </c>
      <c r="AD410" s="662">
        <f t="shared" si="212"/>
        <v>0</v>
      </c>
      <c r="AE410" s="701">
        <f t="shared" si="213"/>
        <v>0</v>
      </c>
      <c r="AF410" s="662">
        <f t="shared" si="209"/>
        <v>0</v>
      </c>
      <c r="AG410" s="662">
        <f t="shared" si="214"/>
        <v>0</v>
      </c>
      <c r="AH410" s="701">
        <f t="shared" si="215"/>
        <v>0</v>
      </c>
    </row>
    <row r="411" spans="1:34" x14ac:dyDescent="0.35">
      <c r="A411" s="680">
        <v>38386</v>
      </c>
      <c r="B411" s="558" t="s">
        <v>22</v>
      </c>
      <c r="C411" s="558">
        <v>2</v>
      </c>
      <c r="D411" s="559">
        <f t="shared" si="187"/>
        <v>5</v>
      </c>
      <c r="E411" s="561">
        <v>0</v>
      </c>
      <c r="F411" s="699">
        <f t="shared" si="193"/>
        <v>0</v>
      </c>
      <c r="G411" s="712">
        <f t="shared" si="194"/>
        <v>0</v>
      </c>
      <c r="H411" s="699">
        <f t="shared" si="188"/>
        <v>0</v>
      </c>
      <c r="I411" s="712">
        <f t="shared" si="189"/>
        <v>0</v>
      </c>
      <c r="J411" s="699">
        <f t="shared" si="195"/>
        <v>0</v>
      </c>
      <c r="K411" s="681">
        <f t="shared" si="196"/>
        <v>0</v>
      </c>
      <c r="L411" s="711">
        <f>IF($L$5="Yes",HLOOKUP(B411,'Outdoor Supply'!$D$32:$P$38,7,FALSE),0)</f>
        <v>0</v>
      </c>
      <c r="M411" s="701">
        <f t="shared" si="197"/>
        <v>0</v>
      </c>
      <c r="N411" s="564">
        <f t="shared" si="198"/>
        <v>0</v>
      </c>
      <c r="O411" s="564">
        <f t="shared" si="199"/>
        <v>0</v>
      </c>
      <c r="P411" s="564">
        <f t="shared" si="200"/>
        <v>0</v>
      </c>
      <c r="Q411" s="564">
        <f t="shared" si="201"/>
        <v>0</v>
      </c>
      <c r="R411" s="661">
        <f t="shared" si="190"/>
        <v>0</v>
      </c>
      <c r="S411" s="662">
        <f t="shared" si="191"/>
        <v>0</v>
      </c>
      <c r="T411" s="699">
        <f t="shared" si="192"/>
        <v>0</v>
      </c>
      <c r="U411" s="681">
        <f t="shared" si="202"/>
        <v>0</v>
      </c>
      <c r="V411" s="701">
        <f t="shared" si="203"/>
        <v>0</v>
      </c>
      <c r="W411" s="662">
        <f t="shared" si="204"/>
        <v>0</v>
      </c>
      <c r="X411" s="662">
        <f t="shared" si="205"/>
        <v>0</v>
      </c>
      <c r="Y411" s="662">
        <f t="shared" si="206"/>
        <v>0</v>
      </c>
      <c r="Z411" s="699">
        <f t="shared" si="207"/>
        <v>0</v>
      </c>
      <c r="AA411" s="681">
        <f t="shared" si="210"/>
        <v>0</v>
      </c>
      <c r="AB411" s="701">
        <f t="shared" si="211"/>
        <v>0</v>
      </c>
      <c r="AC411" s="662">
        <f t="shared" si="208"/>
        <v>0</v>
      </c>
      <c r="AD411" s="662">
        <f t="shared" si="212"/>
        <v>0</v>
      </c>
      <c r="AE411" s="701">
        <f t="shared" si="213"/>
        <v>0</v>
      </c>
      <c r="AF411" s="662">
        <f t="shared" si="209"/>
        <v>0</v>
      </c>
      <c r="AG411" s="662">
        <f t="shared" si="214"/>
        <v>0</v>
      </c>
      <c r="AH411" s="701">
        <f t="shared" si="215"/>
        <v>0</v>
      </c>
    </row>
    <row r="412" spans="1:34" x14ac:dyDescent="0.35">
      <c r="A412" s="680">
        <v>38387</v>
      </c>
      <c r="B412" s="558" t="s">
        <v>22</v>
      </c>
      <c r="C412" s="558">
        <v>2</v>
      </c>
      <c r="D412" s="559">
        <f t="shared" si="187"/>
        <v>6</v>
      </c>
      <c r="E412" s="561">
        <v>0</v>
      </c>
      <c r="F412" s="699">
        <f t="shared" si="193"/>
        <v>0</v>
      </c>
      <c r="G412" s="712">
        <f t="shared" si="194"/>
        <v>0</v>
      </c>
      <c r="H412" s="699">
        <f t="shared" si="188"/>
        <v>0</v>
      </c>
      <c r="I412" s="712">
        <f t="shared" si="189"/>
        <v>0</v>
      </c>
      <c r="J412" s="699">
        <f t="shared" si="195"/>
        <v>0</v>
      </c>
      <c r="K412" s="681">
        <f t="shared" si="196"/>
        <v>0</v>
      </c>
      <c r="L412" s="711">
        <f>IF($L$5="Yes",HLOOKUP(B412,'Outdoor Supply'!$D$32:$P$38,7,FALSE),0)</f>
        <v>0</v>
      </c>
      <c r="M412" s="701">
        <f t="shared" si="197"/>
        <v>0</v>
      </c>
      <c r="N412" s="564">
        <f t="shared" si="198"/>
        <v>0</v>
      </c>
      <c r="O412" s="564">
        <f t="shared" si="199"/>
        <v>0</v>
      </c>
      <c r="P412" s="564">
        <f t="shared" si="200"/>
        <v>0</v>
      </c>
      <c r="Q412" s="564">
        <f t="shared" si="201"/>
        <v>0</v>
      </c>
      <c r="R412" s="661">
        <f t="shared" si="190"/>
        <v>0</v>
      </c>
      <c r="S412" s="662">
        <f t="shared" si="191"/>
        <v>0</v>
      </c>
      <c r="T412" s="699">
        <f t="shared" si="192"/>
        <v>0</v>
      </c>
      <c r="U412" s="681">
        <f t="shared" si="202"/>
        <v>0</v>
      </c>
      <c r="V412" s="701">
        <f t="shared" si="203"/>
        <v>0</v>
      </c>
      <c r="W412" s="662">
        <f t="shared" si="204"/>
        <v>0</v>
      </c>
      <c r="X412" s="662">
        <f t="shared" si="205"/>
        <v>0</v>
      </c>
      <c r="Y412" s="662">
        <f t="shared" si="206"/>
        <v>0</v>
      </c>
      <c r="Z412" s="699">
        <f t="shared" si="207"/>
        <v>0</v>
      </c>
      <c r="AA412" s="681">
        <f t="shared" si="210"/>
        <v>0</v>
      </c>
      <c r="AB412" s="701">
        <f t="shared" si="211"/>
        <v>0</v>
      </c>
      <c r="AC412" s="662">
        <f t="shared" si="208"/>
        <v>0</v>
      </c>
      <c r="AD412" s="662">
        <f t="shared" si="212"/>
        <v>0</v>
      </c>
      <c r="AE412" s="701">
        <f t="shared" si="213"/>
        <v>0</v>
      </c>
      <c r="AF412" s="662">
        <f t="shared" si="209"/>
        <v>0</v>
      </c>
      <c r="AG412" s="662">
        <f t="shared" si="214"/>
        <v>0</v>
      </c>
      <c r="AH412" s="701">
        <f t="shared" si="215"/>
        <v>0</v>
      </c>
    </row>
    <row r="413" spans="1:34" x14ac:dyDescent="0.35">
      <c r="A413" s="680">
        <v>38388</v>
      </c>
      <c r="B413" s="558" t="s">
        <v>22</v>
      </c>
      <c r="C413" s="558">
        <v>2</v>
      </c>
      <c r="D413" s="559">
        <f t="shared" si="187"/>
        <v>7</v>
      </c>
      <c r="E413" s="561">
        <v>0</v>
      </c>
      <c r="F413" s="699">
        <f t="shared" si="193"/>
        <v>0</v>
      </c>
      <c r="G413" s="712">
        <f t="shared" si="194"/>
        <v>0</v>
      </c>
      <c r="H413" s="699">
        <f t="shared" si="188"/>
        <v>0</v>
      </c>
      <c r="I413" s="712">
        <f t="shared" si="189"/>
        <v>0</v>
      </c>
      <c r="J413" s="699">
        <f t="shared" si="195"/>
        <v>0</v>
      </c>
      <c r="K413" s="681">
        <f t="shared" si="196"/>
        <v>0</v>
      </c>
      <c r="L413" s="711">
        <f>IF($L$5="Yes",HLOOKUP(B413,'Outdoor Supply'!$D$32:$P$38,7,FALSE),0)</f>
        <v>0</v>
      </c>
      <c r="M413" s="701">
        <f t="shared" si="197"/>
        <v>0</v>
      </c>
      <c r="N413" s="564">
        <f t="shared" si="198"/>
        <v>0</v>
      </c>
      <c r="O413" s="564">
        <f t="shared" si="199"/>
        <v>0</v>
      </c>
      <c r="P413" s="564">
        <f t="shared" si="200"/>
        <v>0</v>
      </c>
      <c r="Q413" s="564">
        <f t="shared" si="201"/>
        <v>0</v>
      </c>
      <c r="R413" s="661">
        <f t="shared" si="190"/>
        <v>0</v>
      </c>
      <c r="S413" s="662">
        <f t="shared" si="191"/>
        <v>0</v>
      </c>
      <c r="T413" s="699">
        <f t="shared" si="192"/>
        <v>0</v>
      </c>
      <c r="U413" s="681">
        <f t="shared" si="202"/>
        <v>0</v>
      </c>
      <c r="V413" s="701">
        <f t="shared" si="203"/>
        <v>0</v>
      </c>
      <c r="W413" s="662">
        <f t="shared" si="204"/>
        <v>0</v>
      </c>
      <c r="X413" s="662">
        <f t="shared" si="205"/>
        <v>0</v>
      </c>
      <c r="Y413" s="662">
        <f t="shared" si="206"/>
        <v>0</v>
      </c>
      <c r="Z413" s="699">
        <f t="shared" si="207"/>
        <v>0</v>
      </c>
      <c r="AA413" s="681">
        <f t="shared" si="210"/>
        <v>0</v>
      </c>
      <c r="AB413" s="701">
        <f t="shared" si="211"/>
        <v>0</v>
      </c>
      <c r="AC413" s="662">
        <f t="shared" si="208"/>
        <v>0</v>
      </c>
      <c r="AD413" s="662">
        <f t="shared" si="212"/>
        <v>0</v>
      </c>
      <c r="AE413" s="701">
        <f t="shared" si="213"/>
        <v>0</v>
      </c>
      <c r="AF413" s="662">
        <f t="shared" si="209"/>
        <v>0</v>
      </c>
      <c r="AG413" s="662">
        <f t="shared" si="214"/>
        <v>0</v>
      </c>
      <c r="AH413" s="701">
        <f t="shared" si="215"/>
        <v>0</v>
      </c>
    </row>
    <row r="414" spans="1:34" x14ac:dyDescent="0.35">
      <c r="A414" s="680">
        <v>38389</v>
      </c>
      <c r="B414" s="558" t="s">
        <v>22</v>
      </c>
      <c r="C414" s="558">
        <v>2</v>
      </c>
      <c r="D414" s="559">
        <f t="shared" si="187"/>
        <v>1</v>
      </c>
      <c r="E414" s="561">
        <v>0.26000000000000512</v>
      </c>
      <c r="F414" s="699">
        <f t="shared" si="193"/>
        <v>0</v>
      </c>
      <c r="G414" s="712">
        <f t="shared" si="194"/>
        <v>0</v>
      </c>
      <c r="H414" s="699">
        <f t="shared" si="188"/>
        <v>0</v>
      </c>
      <c r="I414" s="712">
        <f t="shared" si="189"/>
        <v>0</v>
      </c>
      <c r="J414" s="699">
        <f t="shared" si="195"/>
        <v>0</v>
      </c>
      <c r="K414" s="681">
        <f t="shared" si="196"/>
        <v>0</v>
      </c>
      <c r="L414" s="711">
        <f>IF($L$5="Yes",HLOOKUP(B414,'Outdoor Supply'!$D$32:$P$38,7,FALSE),0)</f>
        <v>0</v>
      </c>
      <c r="M414" s="701">
        <f t="shared" si="197"/>
        <v>0</v>
      </c>
      <c r="N414" s="564">
        <f t="shared" si="198"/>
        <v>0</v>
      </c>
      <c r="O414" s="564">
        <f t="shared" si="199"/>
        <v>0</v>
      </c>
      <c r="P414" s="564">
        <f t="shared" si="200"/>
        <v>0</v>
      </c>
      <c r="Q414" s="564">
        <f t="shared" si="201"/>
        <v>0</v>
      </c>
      <c r="R414" s="661">
        <f t="shared" si="190"/>
        <v>0</v>
      </c>
      <c r="S414" s="662">
        <f t="shared" si="191"/>
        <v>0</v>
      </c>
      <c r="T414" s="699">
        <f t="shared" si="192"/>
        <v>0</v>
      </c>
      <c r="U414" s="681">
        <f t="shared" si="202"/>
        <v>0</v>
      </c>
      <c r="V414" s="701">
        <f t="shared" si="203"/>
        <v>0</v>
      </c>
      <c r="W414" s="662">
        <f t="shared" si="204"/>
        <v>0</v>
      </c>
      <c r="X414" s="662">
        <f t="shared" si="205"/>
        <v>0</v>
      </c>
      <c r="Y414" s="662">
        <f t="shared" si="206"/>
        <v>0</v>
      </c>
      <c r="Z414" s="699">
        <f t="shared" si="207"/>
        <v>0</v>
      </c>
      <c r="AA414" s="681">
        <f t="shared" si="210"/>
        <v>0</v>
      </c>
      <c r="AB414" s="701">
        <f t="shared" si="211"/>
        <v>0</v>
      </c>
      <c r="AC414" s="662">
        <f t="shared" si="208"/>
        <v>0</v>
      </c>
      <c r="AD414" s="662">
        <f t="shared" si="212"/>
        <v>0</v>
      </c>
      <c r="AE414" s="701">
        <f t="shared" si="213"/>
        <v>0</v>
      </c>
      <c r="AF414" s="662">
        <f t="shared" si="209"/>
        <v>0</v>
      </c>
      <c r="AG414" s="662">
        <f t="shared" si="214"/>
        <v>0</v>
      </c>
      <c r="AH414" s="701">
        <f t="shared" si="215"/>
        <v>0</v>
      </c>
    </row>
    <row r="415" spans="1:34" x14ac:dyDescent="0.35">
      <c r="A415" s="680">
        <v>38390</v>
      </c>
      <c r="B415" s="558" t="s">
        <v>22</v>
      </c>
      <c r="C415" s="558">
        <v>2</v>
      </c>
      <c r="D415" s="559">
        <f t="shared" si="187"/>
        <v>2</v>
      </c>
      <c r="E415" s="561">
        <v>0.22999999999999687</v>
      </c>
      <c r="F415" s="699">
        <f t="shared" si="193"/>
        <v>0</v>
      </c>
      <c r="G415" s="712">
        <f t="shared" si="194"/>
        <v>0</v>
      </c>
      <c r="H415" s="699">
        <f t="shared" si="188"/>
        <v>0</v>
      </c>
      <c r="I415" s="712">
        <f t="shared" si="189"/>
        <v>0</v>
      </c>
      <c r="J415" s="699">
        <f t="shared" si="195"/>
        <v>0</v>
      </c>
      <c r="K415" s="681">
        <f t="shared" si="196"/>
        <v>0</v>
      </c>
      <c r="L415" s="711">
        <f>IF($L$5="Yes",HLOOKUP(B415,'Outdoor Supply'!$D$32:$P$38,7,FALSE),0)</f>
        <v>0</v>
      </c>
      <c r="M415" s="701">
        <f t="shared" si="197"/>
        <v>0</v>
      </c>
      <c r="N415" s="564">
        <f t="shared" si="198"/>
        <v>0</v>
      </c>
      <c r="O415" s="564">
        <f t="shared" si="199"/>
        <v>0</v>
      </c>
      <c r="P415" s="564">
        <f t="shared" si="200"/>
        <v>0</v>
      </c>
      <c r="Q415" s="564">
        <f t="shared" si="201"/>
        <v>0</v>
      </c>
      <c r="R415" s="661">
        <f t="shared" si="190"/>
        <v>0</v>
      </c>
      <c r="S415" s="662">
        <f t="shared" si="191"/>
        <v>0</v>
      </c>
      <c r="T415" s="699">
        <f t="shared" si="192"/>
        <v>0</v>
      </c>
      <c r="U415" s="681">
        <f t="shared" si="202"/>
        <v>0</v>
      </c>
      <c r="V415" s="701">
        <f t="shared" si="203"/>
        <v>0</v>
      </c>
      <c r="W415" s="662">
        <f t="shared" si="204"/>
        <v>0</v>
      </c>
      <c r="X415" s="662">
        <f t="shared" si="205"/>
        <v>0</v>
      </c>
      <c r="Y415" s="662">
        <f t="shared" si="206"/>
        <v>0</v>
      </c>
      <c r="Z415" s="699">
        <f t="shared" si="207"/>
        <v>0</v>
      </c>
      <c r="AA415" s="681">
        <f t="shared" si="210"/>
        <v>0</v>
      </c>
      <c r="AB415" s="701">
        <f t="shared" si="211"/>
        <v>0</v>
      </c>
      <c r="AC415" s="662">
        <f t="shared" si="208"/>
        <v>0</v>
      </c>
      <c r="AD415" s="662">
        <f t="shared" si="212"/>
        <v>0</v>
      </c>
      <c r="AE415" s="701">
        <f t="shared" si="213"/>
        <v>0</v>
      </c>
      <c r="AF415" s="662">
        <f t="shared" si="209"/>
        <v>0</v>
      </c>
      <c r="AG415" s="662">
        <f t="shared" si="214"/>
        <v>0</v>
      </c>
      <c r="AH415" s="701">
        <f t="shared" si="215"/>
        <v>0</v>
      </c>
    </row>
    <row r="416" spans="1:34" x14ac:dyDescent="0.35">
      <c r="A416" s="680">
        <v>38391</v>
      </c>
      <c r="B416" s="558" t="s">
        <v>22</v>
      </c>
      <c r="C416" s="558">
        <v>2</v>
      </c>
      <c r="D416" s="559">
        <f t="shared" si="187"/>
        <v>3</v>
      </c>
      <c r="E416" s="561">
        <v>0</v>
      </c>
      <c r="F416" s="699">
        <f t="shared" si="193"/>
        <v>0</v>
      </c>
      <c r="G416" s="712">
        <f t="shared" si="194"/>
        <v>0</v>
      </c>
      <c r="H416" s="699">
        <f t="shared" si="188"/>
        <v>0</v>
      </c>
      <c r="I416" s="712">
        <f t="shared" si="189"/>
        <v>0</v>
      </c>
      <c r="J416" s="699">
        <f t="shared" si="195"/>
        <v>0</v>
      </c>
      <c r="K416" s="681">
        <f t="shared" si="196"/>
        <v>0</v>
      </c>
      <c r="L416" s="711">
        <f>IF($L$5="Yes",HLOOKUP(B416,'Outdoor Supply'!$D$32:$P$38,7,FALSE),0)</f>
        <v>0</v>
      </c>
      <c r="M416" s="701">
        <f t="shared" si="197"/>
        <v>0</v>
      </c>
      <c r="N416" s="564">
        <f t="shared" si="198"/>
        <v>0</v>
      </c>
      <c r="O416" s="564">
        <f t="shared" si="199"/>
        <v>0</v>
      </c>
      <c r="P416" s="564">
        <f t="shared" si="200"/>
        <v>0</v>
      </c>
      <c r="Q416" s="564">
        <f t="shared" si="201"/>
        <v>0</v>
      </c>
      <c r="R416" s="661">
        <f t="shared" si="190"/>
        <v>0</v>
      </c>
      <c r="S416" s="662">
        <f t="shared" si="191"/>
        <v>0</v>
      </c>
      <c r="T416" s="699">
        <f t="shared" si="192"/>
        <v>0</v>
      </c>
      <c r="U416" s="681">
        <f t="shared" si="202"/>
        <v>0</v>
      </c>
      <c r="V416" s="701">
        <f t="shared" si="203"/>
        <v>0</v>
      </c>
      <c r="W416" s="662">
        <f t="shared" si="204"/>
        <v>0</v>
      </c>
      <c r="X416" s="662">
        <f t="shared" si="205"/>
        <v>0</v>
      </c>
      <c r="Y416" s="662">
        <f t="shared" si="206"/>
        <v>0</v>
      </c>
      <c r="Z416" s="699">
        <f t="shared" si="207"/>
        <v>0</v>
      </c>
      <c r="AA416" s="681">
        <f t="shared" si="210"/>
        <v>0</v>
      </c>
      <c r="AB416" s="701">
        <f t="shared" si="211"/>
        <v>0</v>
      </c>
      <c r="AC416" s="662">
        <f t="shared" si="208"/>
        <v>0</v>
      </c>
      <c r="AD416" s="662">
        <f t="shared" si="212"/>
        <v>0</v>
      </c>
      <c r="AE416" s="701">
        <f t="shared" si="213"/>
        <v>0</v>
      </c>
      <c r="AF416" s="662">
        <f t="shared" si="209"/>
        <v>0</v>
      </c>
      <c r="AG416" s="662">
        <f t="shared" si="214"/>
        <v>0</v>
      </c>
      <c r="AH416" s="701">
        <f t="shared" si="215"/>
        <v>0</v>
      </c>
    </row>
    <row r="417" spans="1:34" x14ac:dyDescent="0.35">
      <c r="A417" s="680">
        <v>38392</v>
      </c>
      <c r="B417" s="558" t="s">
        <v>22</v>
      </c>
      <c r="C417" s="558">
        <v>2</v>
      </c>
      <c r="D417" s="559">
        <f t="shared" si="187"/>
        <v>4</v>
      </c>
      <c r="E417" s="561">
        <v>9.9999999999980105E-3</v>
      </c>
      <c r="F417" s="699">
        <f t="shared" si="193"/>
        <v>0</v>
      </c>
      <c r="G417" s="712">
        <f t="shared" si="194"/>
        <v>0</v>
      </c>
      <c r="H417" s="699">
        <f t="shared" si="188"/>
        <v>0</v>
      </c>
      <c r="I417" s="712">
        <f t="shared" si="189"/>
        <v>0</v>
      </c>
      <c r="J417" s="699">
        <f t="shared" si="195"/>
        <v>0</v>
      </c>
      <c r="K417" s="681">
        <f t="shared" si="196"/>
        <v>0</v>
      </c>
      <c r="L417" s="711">
        <f>IF($L$5="Yes",HLOOKUP(B417,'Outdoor Supply'!$D$32:$P$38,7,FALSE),0)</f>
        <v>0</v>
      </c>
      <c r="M417" s="701">
        <f t="shared" si="197"/>
        <v>0</v>
      </c>
      <c r="N417" s="564">
        <f t="shared" si="198"/>
        <v>0</v>
      </c>
      <c r="O417" s="564">
        <f t="shared" si="199"/>
        <v>0</v>
      </c>
      <c r="P417" s="564">
        <f t="shared" si="200"/>
        <v>0</v>
      </c>
      <c r="Q417" s="564">
        <f t="shared" si="201"/>
        <v>0</v>
      </c>
      <c r="R417" s="661">
        <f t="shared" si="190"/>
        <v>0</v>
      </c>
      <c r="S417" s="662">
        <f t="shared" si="191"/>
        <v>0</v>
      </c>
      <c r="T417" s="699">
        <f t="shared" si="192"/>
        <v>0</v>
      </c>
      <c r="U417" s="681">
        <f t="shared" si="202"/>
        <v>0</v>
      </c>
      <c r="V417" s="701">
        <f t="shared" si="203"/>
        <v>0</v>
      </c>
      <c r="W417" s="662">
        <f t="shared" si="204"/>
        <v>0</v>
      </c>
      <c r="X417" s="662">
        <f t="shared" si="205"/>
        <v>0</v>
      </c>
      <c r="Y417" s="662">
        <f t="shared" si="206"/>
        <v>0</v>
      </c>
      <c r="Z417" s="699">
        <f t="shared" si="207"/>
        <v>0</v>
      </c>
      <c r="AA417" s="681">
        <f t="shared" si="210"/>
        <v>0</v>
      </c>
      <c r="AB417" s="701">
        <f t="shared" si="211"/>
        <v>0</v>
      </c>
      <c r="AC417" s="662">
        <f t="shared" si="208"/>
        <v>0</v>
      </c>
      <c r="AD417" s="662">
        <f t="shared" si="212"/>
        <v>0</v>
      </c>
      <c r="AE417" s="701">
        <f t="shared" si="213"/>
        <v>0</v>
      </c>
      <c r="AF417" s="662">
        <f t="shared" si="209"/>
        <v>0</v>
      </c>
      <c r="AG417" s="662">
        <f t="shared" si="214"/>
        <v>0</v>
      </c>
      <c r="AH417" s="701">
        <f t="shared" si="215"/>
        <v>0</v>
      </c>
    </row>
    <row r="418" spans="1:34" x14ac:dyDescent="0.35">
      <c r="A418" s="680">
        <v>38393</v>
      </c>
      <c r="B418" s="558" t="s">
        <v>22</v>
      </c>
      <c r="C418" s="558">
        <v>2</v>
      </c>
      <c r="D418" s="559">
        <f t="shared" si="187"/>
        <v>5</v>
      </c>
      <c r="E418" s="561">
        <v>0</v>
      </c>
      <c r="F418" s="699">
        <f t="shared" si="193"/>
        <v>0</v>
      </c>
      <c r="G418" s="712">
        <f t="shared" si="194"/>
        <v>0</v>
      </c>
      <c r="H418" s="699">
        <f t="shared" si="188"/>
        <v>0</v>
      </c>
      <c r="I418" s="712">
        <f t="shared" si="189"/>
        <v>0</v>
      </c>
      <c r="J418" s="699">
        <f t="shared" si="195"/>
        <v>0</v>
      </c>
      <c r="K418" s="681">
        <f t="shared" si="196"/>
        <v>0</v>
      </c>
      <c r="L418" s="711">
        <f>IF($L$5="Yes",HLOOKUP(B418,'Outdoor Supply'!$D$32:$P$38,7,FALSE),0)</f>
        <v>0</v>
      </c>
      <c r="M418" s="701">
        <f t="shared" si="197"/>
        <v>0</v>
      </c>
      <c r="N418" s="564">
        <f t="shared" si="198"/>
        <v>0</v>
      </c>
      <c r="O418" s="564">
        <f t="shared" si="199"/>
        <v>0</v>
      </c>
      <c r="P418" s="564">
        <f t="shared" si="200"/>
        <v>0</v>
      </c>
      <c r="Q418" s="564">
        <f t="shared" si="201"/>
        <v>0</v>
      </c>
      <c r="R418" s="661">
        <f t="shared" si="190"/>
        <v>0</v>
      </c>
      <c r="S418" s="662">
        <f t="shared" si="191"/>
        <v>0</v>
      </c>
      <c r="T418" s="699">
        <f t="shared" si="192"/>
        <v>0</v>
      </c>
      <c r="U418" s="681">
        <f t="shared" si="202"/>
        <v>0</v>
      </c>
      <c r="V418" s="701">
        <f t="shared" si="203"/>
        <v>0</v>
      </c>
      <c r="W418" s="662">
        <f t="shared" si="204"/>
        <v>0</v>
      </c>
      <c r="X418" s="662">
        <f t="shared" si="205"/>
        <v>0</v>
      </c>
      <c r="Y418" s="662">
        <f t="shared" si="206"/>
        <v>0</v>
      </c>
      <c r="Z418" s="699">
        <f t="shared" si="207"/>
        <v>0</v>
      </c>
      <c r="AA418" s="681">
        <f t="shared" si="210"/>
        <v>0</v>
      </c>
      <c r="AB418" s="701">
        <f t="shared" si="211"/>
        <v>0</v>
      </c>
      <c r="AC418" s="662">
        <f t="shared" si="208"/>
        <v>0</v>
      </c>
      <c r="AD418" s="662">
        <f t="shared" si="212"/>
        <v>0</v>
      </c>
      <c r="AE418" s="701">
        <f t="shared" si="213"/>
        <v>0</v>
      </c>
      <c r="AF418" s="662">
        <f t="shared" si="209"/>
        <v>0</v>
      </c>
      <c r="AG418" s="662">
        <f t="shared" si="214"/>
        <v>0</v>
      </c>
      <c r="AH418" s="701">
        <f t="shared" si="215"/>
        <v>0</v>
      </c>
    </row>
    <row r="419" spans="1:34" x14ac:dyDescent="0.35">
      <c r="A419" s="680">
        <v>38394</v>
      </c>
      <c r="B419" s="558" t="s">
        <v>22</v>
      </c>
      <c r="C419" s="558">
        <v>2</v>
      </c>
      <c r="D419" s="559">
        <f t="shared" si="187"/>
        <v>6</v>
      </c>
      <c r="E419" s="561">
        <v>9.9999999999980105E-3</v>
      </c>
      <c r="F419" s="699">
        <f t="shared" si="193"/>
        <v>0</v>
      </c>
      <c r="G419" s="712">
        <f t="shared" si="194"/>
        <v>0</v>
      </c>
      <c r="H419" s="699">
        <f t="shared" si="188"/>
        <v>0</v>
      </c>
      <c r="I419" s="712">
        <f t="shared" si="189"/>
        <v>0</v>
      </c>
      <c r="J419" s="699">
        <f t="shared" si="195"/>
        <v>0</v>
      </c>
      <c r="K419" s="681">
        <f t="shared" si="196"/>
        <v>0</v>
      </c>
      <c r="L419" s="711">
        <f>IF($L$5="Yes",HLOOKUP(B419,'Outdoor Supply'!$D$32:$P$38,7,FALSE),0)</f>
        <v>0</v>
      </c>
      <c r="M419" s="701">
        <f t="shared" si="197"/>
        <v>0</v>
      </c>
      <c r="N419" s="564">
        <f t="shared" si="198"/>
        <v>0</v>
      </c>
      <c r="O419" s="564">
        <f t="shared" si="199"/>
        <v>0</v>
      </c>
      <c r="P419" s="564">
        <f t="shared" si="200"/>
        <v>0</v>
      </c>
      <c r="Q419" s="564">
        <f t="shared" si="201"/>
        <v>0</v>
      </c>
      <c r="R419" s="661">
        <f t="shared" si="190"/>
        <v>0</v>
      </c>
      <c r="S419" s="662">
        <f t="shared" si="191"/>
        <v>0</v>
      </c>
      <c r="T419" s="699">
        <f t="shared" si="192"/>
        <v>0</v>
      </c>
      <c r="U419" s="681">
        <f t="shared" si="202"/>
        <v>0</v>
      </c>
      <c r="V419" s="701">
        <f t="shared" si="203"/>
        <v>0</v>
      </c>
      <c r="W419" s="662">
        <f t="shared" si="204"/>
        <v>0</v>
      </c>
      <c r="X419" s="662">
        <f t="shared" si="205"/>
        <v>0</v>
      </c>
      <c r="Y419" s="662">
        <f t="shared" si="206"/>
        <v>0</v>
      </c>
      <c r="Z419" s="699">
        <f t="shared" si="207"/>
        <v>0</v>
      </c>
      <c r="AA419" s="681">
        <f t="shared" si="210"/>
        <v>0</v>
      </c>
      <c r="AB419" s="701">
        <f t="shared" si="211"/>
        <v>0</v>
      </c>
      <c r="AC419" s="662">
        <f t="shared" si="208"/>
        <v>0</v>
      </c>
      <c r="AD419" s="662">
        <f t="shared" si="212"/>
        <v>0</v>
      </c>
      <c r="AE419" s="701">
        <f t="shared" si="213"/>
        <v>0</v>
      </c>
      <c r="AF419" s="662">
        <f t="shared" si="209"/>
        <v>0</v>
      </c>
      <c r="AG419" s="662">
        <f t="shared" si="214"/>
        <v>0</v>
      </c>
      <c r="AH419" s="701">
        <f t="shared" si="215"/>
        <v>0</v>
      </c>
    </row>
    <row r="420" spans="1:34" x14ac:dyDescent="0.35">
      <c r="A420" s="680">
        <v>38395</v>
      </c>
      <c r="B420" s="558" t="s">
        <v>22</v>
      </c>
      <c r="C420" s="558">
        <v>2</v>
      </c>
      <c r="D420" s="559">
        <f t="shared" si="187"/>
        <v>7</v>
      </c>
      <c r="E420" s="561">
        <v>0</v>
      </c>
      <c r="F420" s="699">
        <f t="shared" si="193"/>
        <v>0</v>
      </c>
      <c r="G420" s="712">
        <f t="shared" si="194"/>
        <v>0</v>
      </c>
      <c r="H420" s="699">
        <f t="shared" si="188"/>
        <v>0</v>
      </c>
      <c r="I420" s="712">
        <f t="shared" si="189"/>
        <v>0</v>
      </c>
      <c r="J420" s="699">
        <f t="shared" si="195"/>
        <v>0</v>
      </c>
      <c r="K420" s="681">
        <f t="shared" si="196"/>
        <v>0</v>
      </c>
      <c r="L420" s="711">
        <f>IF($L$5="Yes",HLOOKUP(B420,'Outdoor Supply'!$D$32:$P$38,7,FALSE),0)</f>
        <v>0</v>
      </c>
      <c r="M420" s="701">
        <f t="shared" si="197"/>
        <v>0</v>
      </c>
      <c r="N420" s="564">
        <f t="shared" si="198"/>
        <v>0</v>
      </c>
      <c r="O420" s="564">
        <f t="shared" si="199"/>
        <v>0</v>
      </c>
      <c r="P420" s="564">
        <f t="shared" si="200"/>
        <v>0</v>
      </c>
      <c r="Q420" s="564">
        <f t="shared" si="201"/>
        <v>0</v>
      </c>
      <c r="R420" s="661">
        <f t="shared" si="190"/>
        <v>0</v>
      </c>
      <c r="S420" s="662">
        <f t="shared" si="191"/>
        <v>0</v>
      </c>
      <c r="T420" s="699">
        <f t="shared" si="192"/>
        <v>0</v>
      </c>
      <c r="U420" s="681">
        <f t="shared" si="202"/>
        <v>0</v>
      </c>
      <c r="V420" s="701">
        <f t="shared" si="203"/>
        <v>0</v>
      </c>
      <c r="W420" s="662">
        <f t="shared" si="204"/>
        <v>0</v>
      </c>
      <c r="X420" s="662">
        <f t="shared" si="205"/>
        <v>0</v>
      </c>
      <c r="Y420" s="662">
        <f t="shared" si="206"/>
        <v>0</v>
      </c>
      <c r="Z420" s="699">
        <f t="shared" si="207"/>
        <v>0</v>
      </c>
      <c r="AA420" s="681">
        <f t="shared" si="210"/>
        <v>0</v>
      </c>
      <c r="AB420" s="701">
        <f t="shared" si="211"/>
        <v>0</v>
      </c>
      <c r="AC420" s="662">
        <f t="shared" si="208"/>
        <v>0</v>
      </c>
      <c r="AD420" s="662">
        <f t="shared" si="212"/>
        <v>0</v>
      </c>
      <c r="AE420" s="701">
        <f t="shared" si="213"/>
        <v>0</v>
      </c>
      <c r="AF420" s="662">
        <f t="shared" si="209"/>
        <v>0</v>
      </c>
      <c r="AG420" s="662">
        <f t="shared" si="214"/>
        <v>0</v>
      </c>
      <c r="AH420" s="701">
        <f t="shared" si="215"/>
        <v>0</v>
      </c>
    </row>
    <row r="421" spans="1:34" x14ac:dyDescent="0.35">
      <c r="A421" s="680">
        <v>38396</v>
      </c>
      <c r="B421" s="558" t="s">
        <v>22</v>
      </c>
      <c r="C421" s="558">
        <v>2</v>
      </c>
      <c r="D421" s="559">
        <f t="shared" si="187"/>
        <v>1</v>
      </c>
      <c r="E421" s="561">
        <v>0.17999999999999972</v>
      </c>
      <c r="F421" s="699">
        <f t="shared" si="193"/>
        <v>0</v>
      </c>
      <c r="G421" s="712">
        <f t="shared" si="194"/>
        <v>0</v>
      </c>
      <c r="H421" s="699">
        <f t="shared" si="188"/>
        <v>0</v>
      </c>
      <c r="I421" s="712">
        <f t="shared" si="189"/>
        <v>0</v>
      </c>
      <c r="J421" s="699">
        <f t="shared" si="195"/>
        <v>0</v>
      </c>
      <c r="K421" s="681">
        <f t="shared" si="196"/>
        <v>0</v>
      </c>
      <c r="L421" s="711">
        <f>IF($L$5="Yes",HLOOKUP(B421,'Outdoor Supply'!$D$32:$P$38,7,FALSE),0)</f>
        <v>0</v>
      </c>
      <c r="M421" s="701">
        <f t="shared" si="197"/>
        <v>0</v>
      </c>
      <c r="N421" s="564">
        <f t="shared" si="198"/>
        <v>0</v>
      </c>
      <c r="O421" s="564">
        <f t="shared" si="199"/>
        <v>0</v>
      </c>
      <c r="P421" s="564">
        <f t="shared" si="200"/>
        <v>0</v>
      </c>
      <c r="Q421" s="564">
        <f t="shared" si="201"/>
        <v>0</v>
      </c>
      <c r="R421" s="661">
        <f t="shared" si="190"/>
        <v>0</v>
      </c>
      <c r="S421" s="662">
        <f t="shared" si="191"/>
        <v>0</v>
      </c>
      <c r="T421" s="699">
        <f t="shared" si="192"/>
        <v>0</v>
      </c>
      <c r="U421" s="681">
        <f t="shared" si="202"/>
        <v>0</v>
      </c>
      <c r="V421" s="701">
        <f t="shared" si="203"/>
        <v>0</v>
      </c>
      <c r="W421" s="662">
        <f t="shared" si="204"/>
        <v>0</v>
      </c>
      <c r="X421" s="662">
        <f t="shared" si="205"/>
        <v>0</v>
      </c>
      <c r="Y421" s="662">
        <f t="shared" si="206"/>
        <v>0</v>
      </c>
      <c r="Z421" s="699">
        <f t="shared" si="207"/>
        <v>0</v>
      </c>
      <c r="AA421" s="681">
        <f t="shared" si="210"/>
        <v>0</v>
      </c>
      <c r="AB421" s="701">
        <f t="shared" si="211"/>
        <v>0</v>
      </c>
      <c r="AC421" s="662">
        <f t="shared" si="208"/>
        <v>0</v>
      </c>
      <c r="AD421" s="662">
        <f t="shared" si="212"/>
        <v>0</v>
      </c>
      <c r="AE421" s="701">
        <f t="shared" si="213"/>
        <v>0</v>
      </c>
      <c r="AF421" s="662">
        <f t="shared" si="209"/>
        <v>0</v>
      </c>
      <c r="AG421" s="662">
        <f t="shared" si="214"/>
        <v>0</v>
      </c>
      <c r="AH421" s="701">
        <f t="shared" si="215"/>
        <v>0</v>
      </c>
    </row>
    <row r="422" spans="1:34" x14ac:dyDescent="0.35">
      <c r="A422" s="680">
        <v>38397</v>
      </c>
      <c r="B422" s="558" t="s">
        <v>22</v>
      </c>
      <c r="C422" s="558">
        <v>2</v>
      </c>
      <c r="D422" s="559">
        <f t="shared" si="187"/>
        <v>2</v>
      </c>
      <c r="E422" s="561">
        <v>0</v>
      </c>
      <c r="F422" s="699">
        <f t="shared" si="193"/>
        <v>0</v>
      </c>
      <c r="G422" s="712">
        <f t="shared" si="194"/>
        <v>0</v>
      </c>
      <c r="H422" s="699">
        <f t="shared" si="188"/>
        <v>0</v>
      </c>
      <c r="I422" s="712">
        <f t="shared" si="189"/>
        <v>0</v>
      </c>
      <c r="J422" s="699">
        <f t="shared" si="195"/>
        <v>0</v>
      </c>
      <c r="K422" s="681">
        <f t="shared" si="196"/>
        <v>0</v>
      </c>
      <c r="L422" s="711">
        <f>IF($L$5="Yes",HLOOKUP(B422,'Outdoor Supply'!$D$32:$P$38,7,FALSE),0)</f>
        <v>0</v>
      </c>
      <c r="M422" s="701">
        <f t="shared" si="197"/>
        <v>0</v>
      </c>
      <c r="N422" s="564">
        <f t="shared" si="198"/>
        <v>0</v>
      </c>
      <c r="O422" s="564">
        <f t="shared" si="199"/>
        <v>0</v>
      </c>
      <c r="P422" s="564">
        <f t="shared" si="200"/>
        <v>0</v>
      </c>
      <c r="Q422" s="564">
        <f t="shared" si="201"/>
        <v>0</v>
      </c>
      <c r="R422" s="661">
        <f t="shared" si="190"/>
        <v>0</v>
      </c>
      <c r="S422" s="662">
        <f t="shared" si="191"/>
        <v>0</v>
      </c>
      <c r="T422" s="699">
        <f t="shared" si="192"/>
        <v>0</v>
      </c>
      <c r="U422" s="681">
        <f t="shared" si="202"/>
        <v>0</v>
      </c>
      <c r="V422" s="701">
        <f t="shared" si="203"/>
        <v>0</v>
      </c>
      <c r="W422" s="662">
        <f t="shared" si="204"/>
        <v>0</v>
      </c>
      <c r="X422" s="662">
        <f t="shared" si="205"/>
        <v>0</v>
      </c>
      <c r="Y422" s="662">
        <f t="shared" si="206"/>
        <v>0</v>
      </c>
      <c r="Z422" s="699">
        <f t="shared" si="207"/>
        <v>0</v>
      </c>
      <c r="AA422" s="681">
        <f t="shared" si="210"/>
        <v>0</v>
      </c>
      <c r="AB422" s="701">
        <f t="shared" si="211"/>
        <v>0</v>
      </c>
      <c r="AC422" s="662">
        <f t="shared" si="208"/>
        <v>0</v>
      </c>
      <c r="AD422" s="662">
        <f t="shared" si="212"/>
        <v>0</v>
      </c>
      <c r="AE422" s="701">
        <f t="shared" si="213"/>
        <v>0</v>
      </c>
      <c r="AF422" s="662">
        <f t="shared" si="209"/>
        <v>0</v>
      </c>
      <c r="AG422" s="662">
        <f t="shared" si="214"/>
        <v>0</v>
      </c>
      <c r="AH422" s="701">
        <f t="shared" si="215"/>
        <v>0</v>
      </c>
    </row>
    <row r="423" spans="1:34" x14ac:dyDescent="0.35">
      <c r="A423" s="680">
        <v>38398</v>
      </c>
      <c r="B423" s="558" t="s">
        <v>22</v>
      </c>
      <c r="C423" s="558">
        <v>2</v>
      </c>
      <c r="D423" s="559">
        <f t="shared" si="187"/>
        <v>3</v>
      </c>
      <c r="E423" s="561">
        <v>0</v>
      </c>
      <c r="F423" s="699">
        <f t="shared" si="193"/>
        <v>0</v>
      </c>
      <c r="G423" s="712">
        <f t="shared" si="194"/>
        <v>0</v>
      </c>
      <c r="H423" s="699">
        <f t="shared" si="188"/>
        <v>0</v>
      </c>
      <c r="I423" s="712">
        <f t="shared" si="189"/>
        <v>0</v>
      </c>
      <c r="J423" s="699">
        <f t="shared" si="195"/>
        <v>0</v>
      </c>
      <c r="K423" s="681">
        <f t="shared" si="196"/>
        <v>0</v>
      </c>
      <c r="L423" s="711">
        <f>IF($L$5="Yes",HLOOKUP(B423,'Outdoor Supply'!$D$32:$P$38,7,FALSE),0)</f>
        <v>0</v>
      </c>
      <c r="M423" s="701">
        <f t="shared" si="197"/>
        <v>0</v>
      </c>
      <c r="N423" s="564">
        <f t="shared" si="198"/>
        <v>0</v>
      </c>
      <c r="O423" s="564">
        <f t="shared" si="199"/>
        <v>0</v>
      </c>
      <c r="P423" s="564">
        <f t="shared" si="200"/>
        <v>0</v>
      </c>
      <c r="Q423" s="564">
        <f t="shared" si="201"/>
        <v>0</v>
      </c>
      <c r="R423" s="661">
        <f t="shared" si="190"/>
        <v>0</v>
      </c>
      <c r="S423" s="662">
        <f t="shared" si="191"/>
        <v>0</v>
      </c>
      <c r="T423" s="699">
        <f t="shared" si="192"/>
        <v>0</v>
      </c>
      <c r="U423" s="681">
        <f t="shared" si="202"/>
        <v>0</v>
      </c>
      <c r="V423" s="701">
        <f t="shared" si="203"/>
        <v>0</v>
      </c>
      <c r="W423" s="662">
        <f t="shared" si="204"/>
        <v>0</v>
      </c>
      <c r="X423" s="662">
        <f t="shared" si="205"/>
        <v>0</v>
      </c>
      <c r="Y423" s="662">
        <f t="shared" si="206"/>
        <v>0</v>
      </c>
      <c r="Z423" s="699">
        <f t="shared" si="207"/>
        <v>0</v>
      </c>
      <c r="AA423" s="681">
        <f t="shared" si="210"/>
        <v>0</v>
      </c>
      <c r="AB423" s="701">
        <f t="shared" si="211"/>
        <v>0</v>
      </c>
      <c r="AC423" s="662">
        <f t="shared" si="208"/>
        <v>0</v>
      </c>
      <c r="AD423" s="662">
        <f t="shared" si="212"/>
        <v>0</v>
      </c>
      <c r="AE423" s="701">
        <f t="shared" si="213"/>
        <v>0</v>
      </c>
      <c r="AF423" s="662">
        <f t="shared" si="209"/>
        <v>0</v>
      </c>
      <c r="AG423" s="662">
        <f t="shared" si="214"/>
        <v>0</v>
      </c>
      <c r="AH423" s="701">
        <f t="shared" si="215"/>
        <v>0</v>
      </c>
    </row>
    <row r="424" spans="1:34" x14ac:dyDescent="0.35">
      <c r="A424" s="680">
        <v>38399</v>
      </c>
      <c r="B424" s="558" t="s">
        <v>22</v>
      </c>
      <c r="C424" s="558">
        <v>2</v>
      </c>
      <c r="D424" s="559">
        <f t="shared" si="187"/>
        <v>4</v>
      </c>
      <c r="E424" s="561">
        <v>0</v>
      </c>
      <c r="F424" s="699">
        <f t="shared" si="193"/>
        <v>0</v>
      </c>
      <c r="G424" s="712">
        <f t="shared" si="194"/>
        <v>0</v>
      </c>
      <c r="H424" s="699">
        <f t="shared" si="188"/>
        <v>0</v>
      </c>
      <c r="I424" s="712">
        <f t="shared" si="189"/>
        <v>0</v>
      </c>
      <c r="J424" s="699">
        <f t="shared" si="195"/>
        <v>0</v>
      </c>
      <c r="K424" s="681">
        <f t="shared" si="196"/>
        <v>0</v>
      </c>
      <c r="L424" s="711">
        <f>IF($L$5="Yes",HLOOKUP(B424,'Outdoor Supply'!$D$32:$P$38,7,FALSE),0)</f>
        <v>0</v>
      </c>
      <c r="M424" s="701">
        <f t="shared" si="197"/>
        <v>0</v>
      </c>
      <c r="N424" s="564">
        <f t="shared" si="198"/>
        <v>0</v>
      </c>
      <c r="O424" s="564">
        <f t="shared" si="199"/>
        <v>0</v>
      </c>
      <c r="P424" s="564">
        <f t="shared" si="200"/>
        <v>0</v>
      </c>
      <c r="Q424" s="564">
        <f t="shared" si="201"/>
        <v>0</v>
      </c>
      <c r="R424" s="661">
        <f t="shared" si="190"/>
        <v>0</v>
      </c>
      <c r="S424" s="662">
        <f t="shared" si="191"/>
        <v>0</v>
      </c>
      <c r="T424" s="699">
        <f t="shared" si="192"/>
        <v>0</v>
      </c>
      <c r="U424" s="681">
        <f t="shared" si="202"/>
        <v>0</v>
      </c>
      <c r="V424" s="701">
        <f t="shared" si="203"/>
        <v>0</v>
      </c>
      <c r="W424" s="662">
        <f t="shared" si="204"/>
        <v>0</v>
      </c>
      <c r="X424" s="662">
        <f t="shared" si="205"/>
        <v>0</v>
      </c>
      <c r="Y424" s="662">
        <f t="shared" si="206"/>
        <v>0</v>
      </c>
      <c r="Z424" s="699">
        <f t="shared" si="207"/>
        <v>0</v>
      </c>
      <c r="AA424" s="681">
        <f t="shared" si="210"/>
        <v>0</v>
      </c>
      <c r="AB424" s="701">
        <f t="shared" si="211"/>
        <v>0</v>
      </c>
      <c r="AC424" s="662">
        <f t="shared" si="208"/>
        <v>0</v>
      </c>
      <c r="AD424" s="662">
        <f t="shared" si="212"/>
        <v>0</v>
      </c>
      <c r="AE424" s="701">
        <f t="shared" si="213"/>
        <v>0</v>
      </c>
      <c r="AF424" s="662">
        <f t="shared" si="209"/>
        <v>0</v>
      </c>
      <c r="AG424" s="662">
        <f t="shared" si="214"/>
        <v>0</v>
      </c>
      <c r="AH424" s="701">
        <f t="shared" si="215"/>
        <v>0</v>
      </c>
    </row>
    <row r="425" spans="1:34" x14ac:dyDescent="0.35">
      <c r="A425" s="680">
        <v>38400</v>
      </c>
      <c r="B425" s="558" t="s">
        <v>22</v>
      </c>
      <c r="C425" s="558">
        <v>2</v>
      </c>
      <c r="D425" s="559">
        <f t="shared" si="187"/>
        <v>5</v>
      </c>
      <c r="E425" s="561">
        <v>0</v>
      </c>
      <c r="F425" s="699">
        <f t="shared" si="193"/>
        <v>0</v>
      </c>
      <c r="G425" s="712">
        <f t="shared" si="194"/>
        <v>0</v>
      </c>
      <c r="H425" s="699">
        <f t="shared" si="188"/>
        <v>0</v>
      </c>
      <c r="I425" s="712">
        <f t="shared" si="189"/>
        <v>0</v>
      </c>
      <c r="J425" s="699">
        <f t="shared" si="195"/>
        <v>0</v>
      </c>
      <c r="K425" s="681">
        <f t="shared" si="196"/>
        <v>0</v>
      </c>
      <c r="L425" s="711">
        <f>IF($L$5="Yes",HLOOKUP(B425,'Outdoor Supply'!$D$32:$P$38,7,FALSE),0)</f>
        <v>0</v>
      </c>
      <c r="M425" s="701">
        <f t="shared" si="197"/>
        <v>0</v>
      </c>
      <c r="N425" s="564">
        <f t="shared" si="198"/>
        <v>0</v>
      </c>
      <c r="O425" s="564">
        <f t="shared" si="199"/>
        <v>0</v>
      </c>
      <c r="P425" s="564">
        <f t="shared" si="200"/>
        <v>0</v>
      </c>
      <c r="Q425" s="564">
        <f t="shared" si="201"/>
        <v>0</v>
      </c>
      <c r="R425" s="661">
        <f t="shared" si="190"/>
        <v>0</v>
      </c>
      <c r="S425" s="662">
        <f t="shared" si="191"/>
        <v>0</v>
      </c>
      <c r="T425" s="699">
        <f t="shared" si="192"/>
        <v>0</v>
      </c>
      <c r="U425" s="681">
        <f t="shared" si="202"/>
        <v>0</v>
      </c>
      <c r="V425" s="701">
        <f t="shared" si="203"/>
        <v>0</v>
      </c>
      <c r="W425" s="662">
        <f t="shared" si="204"/>
        <v>0</v>
      </c>
      <c r="X425" s="662">
        <f t="shared" si="205"/>
        <v>0</v>
      </c>
      <c r="Y425" s="662">
        <f t="shared" si="206"/>
        <v>0</v>
      </c>
      <c r="Z425" s="699">
        <f t="shared" si="207"/>
        <v>0</v>
      </c>
      <c r="AA425" s="681">
        <f t="shared" si="210"/>
        <v>0</v>
      </c>
      <c r="AB425" s="701">
        <f t="shared" si="211"/>
        <v>0</v>
      </c>
      <c r="AC425" s="662">
        <f t="shared" si="208"/>
        <v>0</v>
      </c>
      <c r="AD425" s="662">
        <f t="shared" si="212"/>
        <v>0</v>
      </c>
      <c r="AE425" s="701">
        <f t="shared" si="213"/>
        <v>0</v>
      </c>
      <c r="AF425" s="662">
        <f t="shared" si="209"/>
        <v>0</v>
      </c>
      <c r="AG425" s="662">
        <f t="shared" si="214"/>
        <v>0</v>
      </c>
      <c r="AH425" s="701">
        <f t="shared" si="215"/>
        <v>0</v>
      </c>
    </row>
    <row r="426" spans="1:34" x14ac:dyDescent="0.35">
      <c r="A426" s="680">
        <v>38401</v>
      </c>
      <c r="B426" s="558" t="s">
        <v>22</v>
      </c>
      <c r="C426" s="558">
        <v>2</v>
      </c>
      <c r="D426" s="559">
        <f t="shared" si="187"/>
        <v>6</v>
      </c>
      <c r="E426" s="561">
        <v>5.0000000000004263E-2</v>
      </c>
      <c r="F426" s="699">
        <f t="shared" si="193"/>
        <v>0</v>
      </c>
      <c r="G426" s="712">
        <f t="shared" si="194"/>
        <v>0</v>
      </c>
      <c r="H426" s="699">
        <f t="shared" si="188"/>
        <v>0</v>
      </c>
      <c r="I426" s="712">
        <f t="shared" si="189"/>
        <v>0</v>
      </c>
      <c r="J426" s="699">
        <f t="shared" si="195"/>
        <v>0</v>
      </c>
      <c r="K426" s="681">
        <f t="shared" si="196"/>
        <v>0</v>
      </c>
      <c r="L426" s="711">
        <f>IF($L$5="Yes",HLOOKUP(B426,'Outdoor Supply'!$D$32:$P$38,7,FALSE),0)</f>
        <v>0</v>
      </c>
      <c r="M426" s="701">
        <f t="shared" si="197"/>
        <v>0</v>
      </c>
      <c r="N426" s="564">
        <f t="shared" si="198"/>
        <v>0</v>
      </c>
      <c r="O426" s="564">
        <f t="shared" si="199"/>
        <v>0</v>
      </c>
      <c r="P426" s="564">
        <f t="shared" si="200"/>
        <v>0</v>
      </c>
      <c r="Q426" s="564">
        <f t="shared" si="201"/>
        <v>0</v>
      </c>
      <c r="R426" s="661">
        <f t="shared" si="190"/>
        <v>0</v>
      </c>
      <c r="S426" s="662">
        <f t="shared" si="191"/>
        <v>0</v>
      </c>
      <c r="T426" s="699">
        <f t="shared" si="192"/>
        <v>0</v>
      </c>
      <c r="U426" s="681">
        <f t="shared" si="202"/>
        <v>0</v>
      </c>
      <c r="V426" s="701">
        <f t="shared" si="203"/>
        <v>0</v>
      </c>
      <c r="W426" s="662">
        <f t="shared" si="204"/>
        <v>0</v>
      </c>
      <c r="X426" s="662">
        <f t="shared" si="205"/>
        <v>0</v>
      </c>
      <c r="Y426" s="662">
        <f t="shared" si="206"/>
        <v>0</v>
      </c>
      <c r="Z426" s="699">
        <f t="shared" si="207"/>
        <v>0</v>
      </c>
      <c r="AA426" s="681">
        <f t="shared" si="210"/>
        <v>0</v>
      </c>
      <c r="AB426" s="701">
        <f t="shared" si="211"/>
        <v>0</v>
      </c>
      <c r="AC426" s="662">
        <f t="shared" si="208"/>
        <v>0</v>
      </c>
      <c r="AD426" s="662">
        <f t="shared" si="212"/>
        <v>0</v>
      </c>
      <c r="AE426" s="701">
        <f t="shared" si="213"/>
        <v>0</v>
      </c>
      <c r="AF426" s="662">
        <f t="shared" si="209"/>
        <v>0</v>
      </c>
      <c r="AG426" s="662">
        <f t="shared" si="214"/>
        <v>0</v>
      </c>
      <c r="AH426" s="701">
        <f t="shared" si="215"/>
        <v>0</v>
      </c>
    </row>
    <row r="427" spans="1:34" x14ac:dyDescent="0.35">
      <c r="A427" s="680">
        <v>38402</v>
      </c>
      <c r="B427" s="558" t="s">
        <v>22</v>
      </c>
      <c r="C427" s="558">
        <v>2</v>
      </c>
      <c r="D427" s="559">
        <f t="shared" si="187"/>
        <v>7</v>
      </c>
      <c r="E427" s="561">
        <v>9.9999999999980105E-3</v>
      </c>
      <c r="F427" s="699">
        <f t="shared" si="193"/>
        <v>0</v>
      </c>
      <c r="G427" s="712">
        <f t="shared" si="194"/>
        <v>0</v>
      </c>
      <c r="H427" s="699">
        <f t="shared" si="188"/>
        <v>0</v>
      </c>
      <c r="I427" s="712">
        <f t="shared" si="189"/>
        <v>0</v>
      </c>
      <c r="J427" s="699">
        <f t="shared" si="195"/>
        <v>0</v>
      </c>
      <c r="K427" s="681">
        <f t="shared" si="196"/>
        <v>0</v>
      </c>
      <c r="L427" s="711">
        <f>IF($L$5="Yes",HLOOKUP(B427,'Outdoor Supply'!$D$32:$P$38,7,FALSE),0)</f>
        <v>0</v>
      </c>
      <c r="M427" s="701">
        <f t="shared" si="197"/>
        <v>0</v>
      </c>
      <c r="N427" s="564">
        <f t="shared" si="198"/>
        <v>0</v>
      </c>
      <c r="O427" s="564">
        <f t="shared" si="199"/>
        <v>0</v>
      </c>
      <c r="P427" s="564">
        <f t="shared" si="200"/>
        <v>0</v>
      </c>
      <c r="Q427" s="564">
        <f t="shared" si="201"/>
        <v>0</v>
      </c>
      <c r="R427" s="661">
        <f t="shared" si="190"/>
        <v>0</v>
      </c>
      <c r="S427" s="662">
        <f t="shared" si="191"/>
        <v>0</v>
      </c>
      <c r="T427" s="699">
        <f t="shared" si="192"/>
        <v>0</v>
      </c>
      <c r="U427" s="681">
        <f t="shared" si="202"/>
        <v>0</v>
      </c>
      <c r="V427" s="701">
        <f t="shared" si="203"/>
        <v>0</v>
      </c>
      <c r="W427" s="662">
        <f t="shared" si="204"/>
        <v>0</v>
      </c>
      <c r="X427" s="662">
        <f t="shared" si="205"/>
        <v>0</v>
      </c>
      <c r="Y427" s="662">
        <f t="shared" si="206"/>
        <v>0</v>
      </c>
      <c r="Z427" s="699">
        <f t="shared" si="207"/>
        <v>0</v>
      </c>
      <c r="AA427" s="681">
        <f t="shared" si="210"/>
        <v>0</v>
      </c>
      <c r="AB427" s="701">
        <f t="shared" si="211"/>
        <v>0</v>
      </c>
      <c r="AC427" s="662">
        <f t="shared" si="208"/>
        <v>0</v>
      </c>
      <c r="AD427" s="662">
        <f t="shared" si="212"/>
        <v>0</v>
      </c>
      <c r="AE427" s="701">
        <f t="shared" si="213"/>
        <v>0</v>
      </c>
      <c r="AF427" s="662">
        <f t="shared" si="209"/>
        <v>0</v>
      </c>
      <c r="AG427" s="662">
        <f t="shared" si="214"/>
        <v>0</v>
      </c>
      <c r="AH427" s="701">
        <f t="shared" si="215"/>
        <v>0</v>
      </c>
    </row>
    <row r="428" spans="1:34" x14ac:dyDescent="0.35">
      <c r="A428" s="680">
        <v>38403</v>
      </c>
      <c r="B428" s="558" t="s">
        <v>22</v>
      </c>
      <c r="C428" s="558">
        <v>2</v>
      </c>
      <c r="D428" s="559">
        <f t="shared" si="187"/>
        <v>1</v>
      </c>
      <c r="E428" s="561">
        <v>8.9999999999996305E-2</v>
      </c>
      <c r="F428" s="699">
        <f t="shared" si="193"/>
        <v>0</v>
      </c>
      <c r="G428" s="712">
        <f t="shared" si="194"/>
        <v>0</v>
      </c>
      <c r="H428" s="699">
        <f t="shared" si="188"/>
        <v>0</v>
      </c>
      <c r="I428" s="712">
        <f t="shared" si="189"/>
        <v>0</v>
      </c>
      <c r="J428" s="699">
        <f t="shared" si="195"/>
        <v>0</v>
      </c>
      <c r="K428" s="681">
        <f t="shared" si="196"/>
        <v>0</v>
      </c>
      <c r="L428" s="711">
        <f>IF($L$5="Yes",HLOOKUP(B428,'Outdoor Supply'!$D$32:$P$38,7,FALSE),0)</f>
        <v>0</v>
      </c>
      <c r="M428" s="701">
        <f t="shared" si="197"/>
        <v>0</v>
      </c>
      <c r="N428" s="564">
        <f t="shared" si="198"/>
        <v>0</v>
      </c>
      <c r="O428" s="564">
        <f t="shared" si="199"/>
        <v>0</v>
      </c>
      <c r="P428" s="564">
        <f t="shared" si="200"/>
        <v>0</v>
      </c>
      <c r="Q428" s="564">
        <f t="shared" si="201"/>
        <v>0</v>
      </c>
      <c r="R428" s="661">
        <f t="shared" si="190"/>
        <v>0</v>
      </c>
      <c r="S428" s="662">
        <f t="shared" si="191"/>
        <v>0</v>
      </c>
      <c r="T428" s="699">
        <f t="shared" si="192"/>
        <v>0</v>
      </c>
      <c r="U428" s="681">
        <f t="shared" si="202"/>
        <v>0</v>
      </c>
      <c r="V428" s="701">
        <f t="shared" si="203"/>
        <v>0</v>
      </c>
      <c r="W428" s="662">
        <f t="shared" si="204"/>
        <v>0</v>
      </c>
      <c r="X428" s="662">
        <f t="shared" si="205"/>
        <v>0</v>
      </c>
      <c r="Y428" s="662">
        <f t="shared" si="206"/>
        <v>0</v>
      </c>
      <c r="Z428" s="699">
        <f t="shared" si="207"/>
        <v>0</v>
      </c>
      <c r="AA428" s="681">
        <f t="shared" si="210"/>
        <v>0</v>
      </c>
      <c r="AB428" s="701">
        <f t="shared" si="211"/>
        <v>0</v>
      </c>
      <c r="AC428" s="662">
        <f t="shared" si="208"/>
        <v>0</v>
      </c>
      <c r="AD428" s="662">
        <f t="shared" si="212"/>
        <v>0</v>
      </c>
      <c r="AE428" s="701">
        <f t="shared" si="213"/>
        <v>0</v>
      </c>
      <c r="AF428" s="662">
        <f t="shared" si="209"/>
        <v>0</v>
      </c>
      <c r="AG428" s="662">
        <f t="shared" si="214"/>
        <v>0</v>
      </c>
      <c r="AH428" s="701">
        <f t="shared" si="215"/>
        <v>0</v>
      </c>
    </row>
    <row r="429" spans="1:34" x14ac:dyDescent="0.35">
      <c r="A429" s="680">
        <v>38404</v>
      </c>
      <c r="B429" s="558" t="s">
        <v>22</v>
      </c>
      <c r="C429" s="558">
        <v>2</v>
      </c>
      <c r="D429" s="559">
        <f t="shared" si="187"/>
        <v>2</v>
      </c>
      <c r="E429" s="561">
        <v>0</v>
      </c>
      <c r="F429" s="699">
        <f t="shared" si="193"/>
        <v>0</v>
      </c>
      <c r="G429" s="712">
        <f t="shared" si="194"/>
        <v>0</v>
      </c>
      <c r="H429" s="699">
        <f t="shared" si="188"/>
        <v>0</v>
      </c>
      <c r="I429" s="712">
        <f t="shared" si="189"/>
        <v>0</v>
      </c>
      <c r="J429" s="699">
        <f t="shared" si="195"/>
        <v>0</v>
      </c>
      <c r="K429" s="681">
        <f t="shared" si="196"/>
        <v>0</v>
      </c>
      <c r="L429" s="711">
        <f>IF($L$5="Yes",HLOOKUP(B429,'Outdoor Supply'!$D$32:$P$38,7,FALSE),0)</f>
        <v>0</v>
      </c>
      <c r="M429" s="701">
        <f t="shared" si="197"/>
        <v>0</v>
      </c>
      <c r="N429" s="564">
        <f t="shared" si="198"/>
        <v>0</v>
      </c>
      <c r="O429" s="564">
        <f t="shared" si="199"/>
        <v>0</v>
      </c>
      <c r="P429" s="564">
        <f t="shared" si="200"/>
        <v>0</v>
      </c>
      <c r="Q429" s="564">
        <f t="shared" si="201"/>
        <v>0</v>
      </c>
      <c r="R429" s="661">
        <f t="shared" si="190"/>
        <v>0</v>
      </c>
      <c r="S429" s="662">
        <f t="shared" si="191"/>
        <v>0</v>
      </c>
      <c r="T429" s="699">
        <f t="shared" si="192"/>
        <v>0</v>
      </c>
      <c r="U429" s="681">
        <f t="shared" si="202"/>
        <v>0</v>
      </c>
      <c r="V429" s="701">
        <f t="shared" si="203"/>
        <v>0</v>
      </c>
      <c r="W429" s="662">
        <f t="shared" si="204"/>
        <v>0</v>
      </c>
      <c r="X429" s="662">
        <f t="shared" si="205"/>
        <v>0</v>
      </c>
      <c r="Y429" s="662">
        <f t="shared" si="206"/>
        <v>0</v>
      </c>
      <c r="Z429" s="699">
        <f t="shared" si="207"/>
        <v>0</v>
      </c>
      <c r="AA429" s="681">
        <f t="shared" si="210"/>
        <v>0</v>
      </c>
      <c r="AB429" s="701">
        <f t="shared" si="211"/>
        <v>0</v>
      </c>
      <c r="AC429" s="662">
        <f t="shared" si="208"/>
        <v>0</v>
      </c>
      <c r="AD429" s="662">
        <f t="shared" si="212"/>
        <v>0</v>
      </c>
      <c r="AE429" s="701">
        <f t="shared" si="213"/>
        <v>0</v>
      </c>
      <c r="AF429" s="662">
        <f t="shared" si="209"/>
        <v>0</v>
      </c>
      <c r="AG429" s="662">
        <f t="shared" si="214"/>
        <v>0</v>
      </c>
      <c r="AH429" s="701">
        <f t="shared" si="215"/>
        <v>0</v>
      </c>
    </row>
    <row r="430" spans="1:34" x14ac:dyDescent="0.35">
      <c r="A430" s="680">
        <v>38405</v>
      </c>
      <c r="B430" s="558" t="s">
        <v>22</v>
      </c>
      <c r="C430" s="558">
        <v>2</v>
      </c>
      <c r="D430" s="559">
        <f t="shared" si="187"/>
        <v>3</v>
      </c>
      <c r="E430" s="561">
        <v>0</v>
      </c>
      <c r="F430" s="699">
        <f t="shared" si="193"/>
        <v>0</v>
      </c>
      <c r="G430" s="712">
        <f t="shared" si="194"/>
        <v>0</v>
      </c>
      <c r="H430" s="699">
        <f t="shared" si="188"/>
        <v>0</v>
      </c>
      <c r="I430" s="712">
        <f t="shared" si="189"/>
        <v>0</v>
      </c>
      <c r="J430" s="699">
        <f t="shared" si="195"/>
        <v>0</v>
      </c>
      <c r="K430" s="681">
        <f t="shared" si="196"/>
        <v>0</v>
      </c>
      <c r="L430" s="711">
        <f>IF($L$5="Yes",HLOOKUP(B430,'Outdoor Supply'!$D$32:$P$38,7,FALSE),0)</f>
        <v>0</v>
      </c>
      <c r="M430" s="701">
        <f t="shared" si="197"/>
        <v>0</v>
      </c>
      <c r="N430" s="564">
        <f t="shared" si="198"/>
        <v>0</v>
      </c>
      <c r="O430" s="564">
        <f t="shared" si="199"/>
        <v>0</v>
      </c>
      <c r="P430" s="564">
        <f t="shared" si="200"/>
        <v>0</v>
      </c>
      <c r="Q430" s="564">
        <f t="shared" si="201"/>
        <v>0</v>
      </c>
      <c r="R430" s="661">
        <f t="shared" si="190"/>
        <v>0</v>
      </c>
      <c r="S430" s="662">
        <f t="shared" si="191"/>
        <v>0</v>
      </c>
      <c r="T430" s="699">
        <f t="shared" si="192"/>
        <v>0</v>
      </c>
      <c r="U430" s="681">
        <f t="shared" si="202"/>
        <v>0</v>
      </c>
      <c r="V430" s="701">
        <f t="shared" si="203"/>
        <v>0</v>
      </c>
      <c r="W430" s="662">
        <f t="shared" si="204"/>
        <v>0</v>
      </c>
      <c r="X430" s="662">
        <f t="shared" si="205"/>
        <v>0</v>
      </c>
      <c r="Y430" s="662">
        <f t="shared" si="206"/>
        <v>0</v>
      </c>
      <c r="Z430" s="699">
        <f t="shared" si="207"/>
        <v>0</v>
      </c>
      <c r="AA430" s="681">
        <f t="shared" si="210"/>
        <v>0</v>
      </c>
      <c r="AB430" s="701">
        <f t="shared" si="211"/>
        <v>0</v>
      </c>
      <c r="AC430" s="662">
        <f t="shared" si="208"/>
        <v>0</v>
      </c>
      <c r="AD430" s="662">
        <f t="shared" si="212"/>
        <v>0</v>
      </c>
      <c r="AE430" s="701">
        <f t="shared" si="213"/>
        <v>0</v>
      </c>
      <c r="AF430" s="662">
        <f t="shared" si="209"/>
        <v>0</v>
      </c>
      <c r="AG430" s="662">
        <f t="shared" si="214"/>
        <v>0</v>
      </c>
      <c r="AH430" s="701">
        <f t="shared" si="215"/>
        <v>0</v>
      </c>
    </row>
    <row r="431" spans="1:34" x14ac:dyDescent="0.35">
      <c r="A431" s="680">
        <v>38406</v>
      </c>
      <c r="B431" s="558" t="s">
        <v>22</v>
      </c>
      <c r="C431" s="558">
        <v>2</v>
      </c>
      <c r="D431" s="559">
        <f t="shared" si="187"/>
        <v>4</v>
      </c>
      <c r="E431" s="561">
        <v>0</v>
      </c>
      <c r="F431" s="699">
        <f t="shared" si="193"/>
        <v>0</v>
      </c>
      <c r="G431" s="712">
        <f t="shared" si="194"/>
        <v>0</v>
      </c>
      <c r="H431" s="699">
        <f t="shared" si="188"/>
        <v>0</v>
      </c>
      <c r="I431" s="712">
        <f t="shared" si="189"/>
        <v>0</v>
      </c>
      <c r="J431" s="699">
        <f t="shared" si="195"/>
        <v>0</v>
      </c>
      <c r="K431" s="681">
        <f t="shared" si="196"/>
        <v>0</v>
      </c>
      <c r="L431" s="711">
        <f>IF($L$5="Yes",HLOOKUP(B431,'Outdoor Supply'!$D$32:$P$38,7,FALSE),0)</f>
        <v>0</v>
      </c>
      <c r="M431" s="701">
        <f t="shared" si="197"/>
        <v>0</v>
      </c>
      <c r="N431" s="564">
        <f t="shared" si="198"/>
        <v>0</v>
      </c>
      <c r="O431" s="564">
        <f t="shared" si="199"/>
        <v>0</v>
      </c>
      <c r="P431" s="564">
        <f t="shared" si="200"/>
        <v>0</v>
      </c>
      <c r="Q431" s="564">
        <f t="shared" si="201"/>
        <v>0</v>
      </c>
      <c r="R431" s="661">
        <f t="shared" si="190"/>
        <v>0</v>
      </c>
      <c r="S431" s="662">
        <f t="shared" si="191"/>
        <v>0</v>
      </c>
      <c r="T431" s="699">
        <f t="shared" si="192"/>
        <v>0</v>
      </c>
      <c r="U431" s="681">
        <f t="shared" si="202"/>
        <v>0</v>
      </c>
      <c r="V431" s="701">
        <f t="shared" si="203"/>
        <v>0</v>
      </c>
      <c r="W431" s="662">
        <f t="shared" si="204"/>
        <v>0</v>
      </c>
      <c r="X431" s="662">
        <f t="shared" si="205"/>
        <v>0</v>
      </c>
      <c r="Y431" s="662">
        <f t="shared" si="206"/>
        <v>0</v>
      </c>
      <c r="Z431" s="699">
        <f t="shared" si="207"/>
        <v>0</v>
      </c>
      <c r="AA431" s="681">
        <f t="shared" si="210"/>
        <v>0</v>
      </c>
      <c r="AB431" s="701">
        <f t="shared" si="211"/>
        <v>0</v>
      </c>
      <c r="AC431" s="662">
        <f t="shared" si="208"/>
        <v>0</v>
      </c>
      <c r="AD431" s="662">
        <f t="shared" si="212"/>
        <v>0</v>
      </c>
      <c r="AE431" s="701">
        <f t="shared" si="213"/>
        <v>0</v>
      </c>
      <c r="AF431" s="662">
        <f t="shared" si="209"/>
        <v>0</v>
      </c>
      <c r="AG431" s="662">
        <f t="shared" si="214"/>
        <v>0</v>
      </c>
      <c r="AH431" s="701">
        <f t="shared" si="215"/>
        <v>0</v>
      </c>
    </row>
    <row r="432" spans="1:34" x14ac:dyDescent="0.35">
      <c r="A432" s="680">
        <v>38407</v>
      </c>
      <c r="B432" s="558" t="s">
        <v>22</v>
      </c>
      <c r="C432" s="558">
        <v>2</v>
      </c>
      <c r="D432" s="559">
        <f t="shared" si="187"/>
        <v>5</v>
      </c>
      <c r="E432" s="561">
        <v>0.21999999999999886</v>
      </c>
      <c r="F432" s="699">
        <f t="shared" si="193"/>
        <v>0</v>
      </c>
      <c r="G432" s="712">
        <f t="shared" si="194"/>
        <v>0</v>
      </c>
      <c r="H432" s="699">
        <f t="shared" si="188"/>
        <v>0</v>
      </c>
      <c r="I432" s="712">
        <f t="shared" si="189"/>
        <v>0</v>
      </c>
      <c r="J432" s="699">
        <f t="shared" si="195"/>
        <v>0</v>
      </c>
      <c r="K432" s="681">
        <f t="shared" si="196"/>
        <v>0</v>
      </c>
      <c r="L432" s="711">
        <f>IF($L$5="Yes",HLOOKUP(B432,'Outdoor Supply'!$D$32:$P$38,7,FALSE),0)</f>
        <v>0</v>
      </c>
      <c r="M432" s="701">
        <f t="shared" si="197"/>
        <v>0</v>
      </c>
      <c r="N432" s="564">
        <f t="shared" si="198"/>
        <v>0</v>
      </c>
      <c r="O432" s="564">
        <f t="shared" si="199"/>
        <v>0</v>
      </c>
      <c r="P432" s="564">
        <f t="shared" si="200"/>
        <v>0</v>
      </c>
      <c r="Q432" s="564">
        <f t="shared" si="201"/>
        <v>0</v>
      </c>
      <c r="R432" s="661">
        <f t="shared" si="190"/>
        <v>0</v>
      </c>
      <c r="S432" s="662">
        <f t="shared" si="191"/>
        <v>0</v>
      </c>
      <c r="T432" s="699">
        <f t="shared" si="192"/>
        <v>0</v>
      </c>
      <c r="U432" s="681">
        <f t="shared" si="202"/>
        <v>0</v>
      </c>
      <c r="V432" s="701">
        <f t="shared" si="203"/>
        <v>0</v>
      </c>
      <c r="W432" s="662">
        <f t="shared" si="204"/>
        <v>0</v>
      </c>
      <c r="X432" s="662">
        <f t="shared" si="205"/>
        <v>0</v>
      </c>
      <c r="Y432" s="662">
        <f t="shared" si="206"/>
        <v>0</v>
      </c>
      <c r="Z432" s="699">
        <f t="shared" si="207"/>
        <v>0</v>
      </c>
      <c r="AA432" s="681">
        <f t="shared" si="210"/>
        <v>0</v>
      </c>
      <c r="AB432" s="701">
        <f t="shared" si="211"/>
        <v>0</v>
      </c>
      <c r="AC432" s="662">
        <f t="shared" si="208"/>
        <v>0</v>
      </c>
      <c r="AD432" s="662">
        <f t="shared" si="212"/>
        <v>0</v>
      </c>
      <c r="AE432" s="701">
        <f t="shared" si="213"/>
        <v>0</v>
      </c>
      <c r="AF432" s="662">
        <f t="shared" si="209"/>
        <v>0</v>
      </c>
      <c r="AG432" s="662">
        <f t="shared" si="214"/>
        <v>0</v>
      </c>
      <c r="AH432" s="701">
        <f t="shared" si="215"/>
        <v>0</v>
      </c>
    </row>
    <row r="433" spans="1:34" x14ac:dyDescent="0.35">
      <c r="A433" s="680">
        <v>38408</v>
      </c>
      <c r="B433" s="558" t="s">
        <v>22</v>
      </c>
      <c r="C433" s="558">
        <v>2</v>
      </c>
      <c r="D433" s="559">
        <f t="shared" si="187"/>
        <v>6</v>
      </c>
      <c r="E433" s="561">
        <v>0</v>
      </c>
      <c r="F433" s="699">
        <f t="shared" si="193"/>
        <v>0</v>
      </c>
      <c r="G433" s="712">
        <f t="shared" si="194"/>
        <v>0</v>
      </c>
      <c r="H433" s="699">
        <f t="shared" si="188"/>
        <v>0</v>
      </c>
      <c r="I433" s="712">
        <f t="shared" si="189"/>
        <v>0</v>
      </c>
      <c r="J433" s="699">
        <f t="shared" si="195"/>
        <v>0</v>
      </c>
      <c r="K433" s="681">
        <f t="shared" si="196"/>
        <v>0</v>
      </c>
      <c r="L433" s="711">
        <f>IF($L$5="Yes",HLOOKUP(B433,'Outdoor Supply'!$D$32:$P$38,7,FALSE),0)</f>
        <v>0</v>
      </c>
      <c r="M433" s="701">
        <f t="shared" si="197"/>
        <v>0</v>
      </c>
      <c r="N433" s="564">
        <f t="shared" si="198"/>
        <v>0</v>
      </c>
      <c r="O433" s="564">
        <f t="shared" si="199"/>
        <v>0</v>
      </c>
      <c r="P433" s="564">
        <f t="shared" si="200"/>
        <v>0</v>
      </c>
      <c r="Q433" s="564">
        <f t="shared" si="201"/>
        <v>0</v>
      </c>
      <c r="R433" s="661">
        <f t="shared" si="190"/>
        <v>0</v>
      </c>
      <c r="S433" s="662">
        <f t="shared" si="191"/>
        <v>0</v>
      </c>
      <c r="T433" s="699">
        <f t="shared" si="192"/>
        <v>0</v>
      </c>
      <c r="U433" s="681">
        <f t="shared" si="202"/>
        <v>0</v>
      </c>
      <c r="V433" s="701">
        <f t="shared" si="203"/>
        <v>0</v>
      </c>
      <c r="W433" s="662">
        <f t="shared" si="204"/>
        <v>0</v>
      </c>
      <c r="X433" s="662">
        <f t="shared" si="205"/>
        <v>0</v>
      </c>
      <c r="Y433" s="662">
        <f t="shared" si="206"/>
        <v>0</v>
      </c>
      <c r="Z433" s="699">
        <f t="shared" si="207"/>
        <v>0</v>
      </c>
      <c r="AA433" s="681">
        <f t="shared" si="210"/>
        <v>0</v>
      </c>
      <c r="AB433" s="701">
        <f t="shared" si="211"/>
        <v>0</v>
      </c>
      <c r="AC433" s="662">
        <f t="shared" si="208"/>
        <v>0</v>
      </c>
      <c r="AD433" s="662">
        <f t="shared" si="212"/>
        <v>0</v>
      </c>
      <c r="AE433" s="701">
        <f t="shared" si="213"/>
        <v>0</v>
      </c>
      <c r="AF433" s="662">
        <f t="shared" si="209"/>
        <v>0</v>
      </c>
      <c r="AG433" s="662">
        <f t="shared" si="214"/>
        <v>0</v>
      </c>
      <c r="AH433" s="701">
        <f t="shared" si="215"/>
        <v>0</v>
      </c>
    </row>
    <row r="434" spans="1:34" x14ac:dyDescent="0.35">
      <c r="A434" s="680">
        <v>38409</v>
      </c>
      <c r="B434" s="558" t="s">
        <v>22</v>
      </c>
      <c r="C434" s="558">
        <v>2</v>
      </c>
      <c r="D434" s="559">
        <f t="shared" si="187"/>
        <v>7</v>
      </c>
      <c r="E434" s="561">
        <v>0.38999999999999346</v>
      </c>
      <c r="F434" s="699">
        <f t="shared" si="193"/>
        <v>0</v>
      </c>
      <c r="G434" s="712">
        <f t="shared" si="194"/>
        <v>0</v>
      </c>
      <c r="H434" s="699">
        <f t="shared" si="188"/>
        <v>0</v>
      </c>
      <c r="I434" s="712">
        <f t="shared" si="189"/>
        <v>0</v>
      </c>
      <c r="J434" s="699">
        <f t="shared" si="195"/>
        <v>0</v>
      </c>
      <c r="K434" s="681">
        <f t="shared" si="196"/>
        <v>0</v>
      </c>
      <c r="L434" s="711">
        <f>IF($L$5="Yes",HLOOKUP(B434,'Outdoor Supply'!$D$32:$P$38,7,FALSE),0)</f>
        <v>0</v>
      </c>
      <c r="M434" s="701">
        <f t="shared" si="197"/>
        <v>0</v>
      </c>
      <c r="N434" s="564">
        <f t="shared" si="198"/>
        <v>0</v>
      </c>
      <c r="O434" s="564">
        <f t="shared" si="199"/>
        <v>0</v>
      </c>
      <c r="P434" s="564">
        <f t="shared" si="200"/>
        <v>0</v>
      </c>
      <c r="Q434" s="564">
        <f t="shared" si="201"/>
        <v>0</v>
      </c>
      <c r="R434" s="661">
        <f t="shared" si="190"/>
        <v>0</v>
      </c>
      <c r="S434" s="662">
        <f t="shared" si="191"/>
        <v>0</v>
      </c>
      <c r="T434" s="699">
        <f t="shared" si="192"/>
        <v>0</v>
      </c>
      <c r="U434" s="681">
        <f t="shared" si="202"/>
        <v>0</v>
      </c>
      <c r="V434" s="701">
        <f t="shared" si="203"/>
        <v>0</v>
      </c>
      <c r="W434" s="662">
        <f t="shared" si="204"/>
        <v>0</v>
      </c>
      <c r="X434" s="662">
        <f t="shared" si="205"/>
        <v>0</v>
      </c>
      <c r="Y434" s="662">
        <f t="shared" si="206"/>
        <v>0</v>
      </c>
      <c r="Z434" s="699">
        <f t="shared" si="207"/>
        <v>0</v>
      </c>
      <c r="AA434" s="681">
        <f t="shared" si="210"/>
        <v>0</v>
      </c>
      <c r="AB434" s="701">
        <f t="shared" si="211"/>
        <v>0</v>
      </c>
      <c r="AC434" s="662">
        <f t="shared" si="208"/>
        <v>0</v>
      </c>
      <c r="AD434" s="662">
        <f t="shared" si="212"/>
        <v>0</v>
      </c>
      <c r="AE434" s="701">
        <f t="shared" si="213"/>
        <v>0</v>
      </c>
      <c r="AF434" s="662">
        <f t="shared" si="209"/>
        <v>0</v>
      </c>
      <c r="AG434" s="662">
        <f t="shared" si="214"/>
        <v>0</v>
      </c>
      <c r="AH434" s="701">
        <f t="shared" si="215"/>
        <v>0</v>
      </c>
    </row>
    <row r="435" spans="1:34" x14ac:dyDescent="0.35">
      <c r="A435" s="680">
        <v>38410</v>
      </c>
      <c r="B435" s="558" t="s">
        <v>22</v>
      </c>
      <c r="C435" s="558">
        <v>2</v>
      </c>
      <c r="D435" s="559">
        <f t="shared" si="187"/>
        <v>1</v>
      </c>
      <c r="E435" s="561">
        <v>0.36000000000000654</v>
      </c>
      <c r="F435" s="699">
        <f t="shared" si="193"/>
        <v>0</v>
      </c>
      <c r="G435" s="712">
        <f t="shared" si="194"/>
        <v>0</v>
      </c>
      <c r="H435" s="699">
        <f t="shared" si="188"/>
        <v>0</v>
      </c>
      <c r="I435" s="712">
        <f t="shared" si="189"/>
        <v>0</v>
      </c>
      <c r="J435" s="699">
        <f t="shared" si="195"/>
        <v>0</v>
      </c>
      <c r="K435" s="681">
        <f t="shared" si="196"/>
        <v>0</v>
      </c>
      <c r="L435" s="711">
        <f>IF($L$5="Yes",HLOOKUP(B435,'Outdoor Supply'!$D$32:$P$38,7,FALSE),0)</f>
        <v>0</v>
      </c>
      <c r="M435" s="701">
        <f t="shared" si="197"/>
        <v>0</v>
      </c>
      <c r="N435" s="564">
        <f t="shared" si="198"/>
        <v>0</v>
      </c>
      <c r="O435" s="564">
        <f t="shared" si="199"/>
        <v>0</v>
      </c>
      <c r="P435" s="564">
        <f t="shared" si="200"/>
        <v>0</v>
      </c>
      <c r="Q435" s="564">
        <f t="shared" si="201"/>
        <v>0</v>
      </c>
      <c r="R435" s="661">
        <f t="shared" si="190"/>
        <v>0</v>
      </c>
      <c r="S435" s="662">
        <f t="shared" si="191"/>
        <v>0</v>
      </c>
      <c r="T435" s="699">
        <f t="shared" si="192"/>
        <v>0</v>
      </c>
      <c r="U435" s="681">
        <f t="shared" si="202"/>
        <v>0</v>
      </c>
      <c r="V435" s="701">
        <f t="shared" si="203"/>
        <v>0</v>
      </c>
      <c r="W435" s="662">
        <f t="shared" si="204"/>
        <v>0</v>
      </c>
      <c r="X435" s="662">
        <f t="shared" si="205"/>
        <v>0</v>
      </c>
      <c r="Y435" s="662">
        <f t="shared" si="206"/>
        <v>0</v>
      </c>
      <c r="Z435" s="699">
        <f t="shared" si="207"/>
        <v>0</v>
      </c>
      <c r="AA435" s="681">
        <f t="shared" si="210"/>
        <v>0</v>
      </c>
      <c r="AB435" s="701">
        <f t="shared" si="211"/>
        <v>0</v>
      </c>
      <c r="AC435" s="662">
        <f t="shared" si="208"/>
        <v>0</v>
      </c>
      <c r="AD435" s="662">
        <f t="shared" si="212"/>
        <v>0</v>
      </c>
      <c r="AE435" s="701">
        <f t="shared" si="213"/>
        <v>0</v>
      </c>
      <c r="AF435" s="662">
        <f t="shared" si="209"/>
        <v>0</v>
      </c>
      <c r="AG435" s="662">
        <f t="shared" si="214"/>
        <v>0</v>
      </c>
      <c r="AH435" s="701">
        <f t="shared" si="215"/>
        <v>0</v>
      </c>
    </row>
    <row r="436" spans="1:34" x14ac:dyDescent="0.35">
      <c r="A436" s="680">
        <v>38411</v>
      </c>
      <c r="B436" s="558" t="s">
        <v>22</v>
      </c>
      <c r="C436" s="558">
        <v>2</v>
      </c>
      <c r="D436" s="559">
        <f t="shared" si="187"/>
        <v>2</v>
      </c>
      <c r="E436" s="561">
        <v>0</v>
      </c>
      <c r="F436" s="699">
        <f t="shared" si="193"/>
        <v>0</v>
      </c>
      <c r="G436" s="712">
        <f t="shared" si="194"/>
        <v>0</v>
      </c>
      <c r="H436" s="699">
        <f t="shared" si="188"/>
        <v>0</v>
      </c>
      <c r="I436" s="712">
        <f t="shared" si="189"/>
        <v>0</v>
      </c>
      <c r="J436" s="699">
        <f t="shared" si="195"/>
        <v>0</v>
      </c>
      <c r="K436" s="681">
        <f t="shared" si="196"/>
        <v>0</v>
      </c>
      <c r="L436" s="711">
        <f>IF($L$5="Yes",HLOOKUP(B436,'Outdoor Supply'!$D$32:$P$38,7,FALSE),0)</f>
        <v>0</v>
      </c>
      <c r="M436" s="701">
        <f t="shared" si="197"/>
        <v>0</v>
      </c>
      <c r="N436" s="564">
        <f t="shared" si="198"/>
        <v>0</v>
      </c>
      <c r="O436" s="564">
        <f t="shared" si="199"/>
        <v>0</v>
      </c>
      <c r="P436" s="564">
        <f t="shared" si="200"/>
        <v>0</v>
      </c>
      <c r="Q436" s="564">
        <f t="shared" si="201"/>
        <v>0</v>
      </c>
      <c r="R436" s="661">
        <f t="shared" si="190"/>
        <v>0</v>
      </c>
      <c r="S436" s="662">
        <f t="shared" si="191"/>
        <v>0</v>
      </c>
      <c r="T436" s="699">
        <f t="shared" si="192"/>
        <v>0</v>
      </c>
      <c r="U436" s="681">
        <f t="shared" si="202"/>
        <v>0</v>
      </c>
      <c r="V436" s="701">
        <f t="shared" si="203"/>
        <v>0</v>
      </c>
      <c r="W436" s="662">
        <f t="shared" si="204"/>
        <v>0</v>
      </c>
      <c r="X436" s="662">
        <f t="shared" si="205"/>
        <v>0</v>
      </c>
      <c r="Y436" s="662">
        <f t="shared" si="206"/>
        <v>0</v>
      </c>
      <c r="Z436" s="699">
        <f t="shared" si="207"/>
        <v>0</v>
      </c>
      <c r="AA436" s="681">
        <f t="shared" si="210"/>
        <v>0</v>
      </c>
      <c r="AB436" s="701">
        <f t="shared" si="211"/>
        <v>0</v>
      </c>
      <c r="AC436" s="662">
        <f t="shared" si="208"/>
        <v>0</v>
      </c>
      <c r="AD436" s="662">
        <f t="shared" si="212"/>
        <v>0</v>
      </c>
      <c r="AE436" s="701">
        <f t="shared" si="213"/>
        <v>0</v>
      </c>
      <c r="AF436" s="662">
        <f t="shared" si="209"/>
        <v>0</v>
      </c>
      <c r="AG436" s="662">
        <f t="shared" si="214"/>
        <v>0</v>
      </c>
      <c r="AH436" s="701">
        <f t="shared" si="215"/>
        <v>0</v>
      </c>
    </row>
    <row r="437" spans="1:34" x14ac:dyDescent="0.35">
      <c r="A437" s="680">
        <v>38412</v>
      </c>
      <c r="B437" s="558" t="s">
        <v>23</v>
      </c>
      <c r="C437" s="558">
        <v>3</v>
      </c>
      <c r="D437" s="559">
        <f t="shared" si="187"/>
        <v>3</v>
      </c>
      <c r="E437" s="561">
        <v>0</v>
      </c>
      <c r="F437" s="699">
        <f t="shared" si="193"/>
        <v>0</v>
      </c>
      <c r="G437" s="712">
        <f t="shared" si="194"/>
        <v>0</v>
      </c>
      <c r="H437" s="699">
        <f t="shared" si="188"/>
        <v>0</v>
      </c>
      <c r="I437" s="712">
        <f t="shared" si="189"/>
        <v>0</v>
      </c>
      <c r="J437" s="699">
        <f t="shared" si="195"/>
        <v>0</v>
      </c>
      <c r="K437" s="681">
        <f t="shared" si="196"/>
        <v>0</v>
      </c>
      <c r="L437" s="711">
        <f>IF($L$5="Yes",HLOOKUP(B437,'Outdoor Supply'!$D$32:$P$38,7,FALSE),0)</f>
        <v>0</v>
      </c>
      <c r="M437" s="701">
        <f t="shared" si="197"/>
        <v>0</v>
      </c>
      <c r="N437" s="564">
        <f t="shared" si="198"/>
        <v>0</v>
      </c>
      <c r="O437" s="564">
        <f t="shared" si="199"/>
        <v>0</v>
      </c>
      <c r="P437" s="564">
        <f t="shared" si="200"/>
        <v>0</v>
      </c>
      <c r="Q437" s="564">
        <f t="shared" si="201"/>
        <v>0</v>
      </c>
      <c r="R437" s="661">
        <f t="shared" si="190"/>
        <v>0</v>
      </c>
      <c r="S437" s="662">
        <f t="shared" si="191"/>
        <v>0</v>
      </c>
      <c r="T437" s="699">
        <f t="shared" si="192"/>
        <v>0</v>
      </c>
      <c r="U437" s="681">
        <f t="shared" si="202"/>
        <v>0</v>
      </c>
      <c r="V437" s="701">
        <f t="shared" si="203"/>
        <v>0</v>
      </c>
      <c r="W437" s="662">
        <f t="shared" si="204"/>
        <v>0</v>
      </c>
      <c r="X437" s="662">
        <f t="shared" si="205"/>
        <v>0</v>
      </c>
      <c r="Y437" s="662">
        <f t="shared" si="206"/>
        <v>0</v>
      </c>
      <c r="Z437" s="699">
        <f t="shared" si="207"/>
        <v>0</v>
      </c>
      <c r="AA437" s="681">
        <f t="shared" si="210"/>
        <v>0</v>
      </c>
      <c r="AB437" s="701">
        <f t="shared" si="211"/>
        <v>0</v>
      </c>
      <c r="AC437" s="662">
        <f t="shared" si="208"/>
        <v>0</v>
      </c>
      <c r="AD437" s="662">
        <f t="shared" si="212"/>
        <v>0</v>
      </c>
      <c r="AE437" s="701">
        <f t="shared" si="213"/>
        <v>0</v>
      </c>
      <c r="AF437" s="662">
        <f t="shared" si="209"/>
        <v>0</v>
      </c>
      <c r="AG437" s="662">
        <f t="shared" si="214"/>
        <v>0</v>
      </c>
      <c r="AH437" s="701">
        <f t="shared" si="215"/>
        <v>0</v>
      </c>
    </row>
    <row r="438" spans="1:34" x14ac:dyDescent="0.35">
      <c r="A438" s="680">
        <v>38413</v>
      </c>
      <c r="B438" s="558" t="s">
        <v>23</v>
      </c>
      <c r="C438" s="558">
        <v>3</v>
      </c>
      <c r="D438" s="559">
        <f t="shared" si="187"/>
        <v>4</v>
      </c>
      <c r="E438" s="561">
        <v>0.94000000000000483</v>
      </c>
      <c r="F438" s="699">
        <f t="shared" si="193"/>
        <v>0</v>
      </c>
      <c r="G438" s="712">
        <f t="shared" si="194"/>
        <v>0</v>
      </c>
      <c r="H438" s="699">
        <f t="shared" si="188"/>
        <v>0</v>
      </c>
      <c r="I438" s="712">
        <f t="shared" si="189"/>
        <v>0</v>
      </c>
      <c r="J438" s="699">
        <f t="shared" si="195"/>
        <v>0</v>
      </c>
      <c r="K438" s="681">
        <f t="shared" si="196"/>
        <v>0</v>
      </c>
      <c r="L438" s="711">
        <f>IF($L$5="Yes",HLOOKUP(B438,'Outdoor Supply'!$D$32:$P$38,7,FALSE),0)</f>
        <v>0</v>
      </c>
      <c r="M438" s="701">
        <f t="shared" si="197"/>
        <v>0</v>
      </c>
      <c r="N438" s="564">
        <f t="shared" si="198"/>
        <v>0</v>
      </c>
      <c r="O438" s="564">
        <f t="shared" si="199"/>
        <v>0</v>
      </c>
      <c r="P438" s="564">
        <f t="shared" si="200"/>
        <v>0</v>
      </c>
      <c r="Q438" s="564">
        <f t="shared" si="201"/>
        <v>0</v>
      </c>
      <c r="R438" s="661">
        <f t="shared" si="190"/>
        <v>0</v>
      </c>
      <c r="S438" s="662">
        <f t="shared" si="191"/>
        <v>0</v>
      </c>
      <c r="T438" s="699">
        <f t="shared" si="192"/>
        <v>0</v>
      </c>
      <c r="U438" s="681">
        <f t="shared" si="202"/>
        <v>0</v>
      </c>
      <c r="V438" s="701">
        <f t="shared" si="203"/>
        <v>0</v>
      </c>
      <c r="W438" s="662">
        <f t="shared" si="204"/>
        <v>0</v>
      </c>
      <c r="X438" s="662">
        <f t="shared" si="205"/>
        <v>0</v>
      </c>
      <c r="Y438" s="662">
        <f t="shared" si="206"/>
        <v>0</v>
      </c>
      <c r="Z438" s="699">
        <f t="shared" si="207"/>
        <v>0</v>
      </c>
      <c r="AA438" s="681">
        <f t="shared" si="210"/>
        <v>0</v>
      </c>
      <c r="AB438" s="701">
        <f t="shared" si="211"/>
        <v>0</v>
      </c>
      <c r="AC438" s="662">
        <f t="shared" si="208"/>
        <v>0</v>
      </c>
      <c r="AD438" s="662">
        <f t="shared" si="212"/>
        <v>0</v>
      </c>
      <c r="AE438" s="701">
        <f t="shared" si="213"/>
        <v>0</v>
      </c>
      <c r="AF438" s="662">
        <f t="shared" si="209"/>
        <v>0</v>
      </c>
      <c r="AG438" s="662">
        <f t="shared" si="214"/>
        <v>0</v>
      </c>
      <c r="AH438" s="701">
        <f t="shared" si="215"/>
        <v>0</v>
      </c>
    </row>
    <row r="439" spans="1:34" x14ac:dyDescent="0.35">
      <c r="A439" s="680">
        <v>38414</v>
      </c>
      <c r="B439" s="558" t="s">
        <v>23</v>
      </c>
      <c r="C439" s="558">
        <v>3</v>
      </c>
      <c r="D439" s="559">
        <f t="shared" si="187"/>
        <v>5</v>
      </c>
      <c r="E439" s="561">
        <v>0</v>
      </c>
      <c r="F439" s="699">
        <f t="shared" si="193"/>
        <v>0</v>
      </c>
      <c r="G439" s="712">
        <f t="shared" si="194"/>
        <v>0</v>
      </c>
      <c r="H439" s="699">
        <f t="shared" si="188"/>
        <v>0</v>
      </c>
      <c r="I439" s="712">
        <f t="shared" si="189"/>
        <v>0</v>
      </c>
      <c r="J439" s="699">
        <f t="shared" si="195"/>
        <v>0</v>
      </c>
      <c r="K439" s="681">
        <f t="shared" si="196"/>
        <v>0</v>
      </c>
      <c r="L439" s="711">
        <f>IF($L$5="Yes",HLOOKUP(B439,'Outdoor Supply'!$D$32:$P$38,7,FALSE),0)</f>
        <v>0</v>
      </c>
      <c r="M439" s="701">
        <f t="shared" si="197"/>
        <v>0</v>
      </c>
      <c r="N439" s="564">
        <f t="shared" si="198"/>
        <v>0</v>
      </c>
      <c r="O439" s="564">
        <f t="shared" si="199"/>
        <v>0</v>
      </c>
      <c r="P439" s="564">
        <f t="shared" si="200"/>
        <v>0</v>
      </c>
      <c r="Q439" s="564">
        <f t="shared" si="201"/>
        <v>0</v>
      </c>
      <c r="R439" s="661">
        <f t="shared" si="190"/>
        <v>0</v>
      </c>
      <c r="S439" s="662">
        <f t="shared" si="191"/>
        <v>0</v>
      </c>
      <c r="T439" s="699">
        <f t="shared" si="192"/>
        <v>0</v>
      </c>
      <c r="U439" s="681">
        <f t="shared" si="202"/>
        <v>0</v>
      </c>
      <c r="V439" s="701">
        <f t="shared" si="203"/>
        <v>0</v>
      </c>
      <c r="W439" s="662">
        <f t="shared" si="204"/>
        <v>0</v>
      </c>
      <c r="X439" s="662">
        <f t="shared" si="205"/>
        <v>0</v>
      </c>
      <c r="Y439" s="662">
        <f t="shared" si="206"/>
        <v>0</v>
      </c>
      <c r="Z439" s="699">
        <f t="shared" si="207"/>
        <v>0</v>
      </c>
      <c r="AA439" s="681">
        <f t="shared" si="210"/>
        <v>0</v>
      </c>
      <c r="AB439" s="701">
        <f t="shared" si="211"/>
        <v>0</v>
      </c>
      <c r="AC439" s="662">
        <f t="shared" si="208"/>
        <v>0</v>
      </c>
      <c r="AD439" s="662">
        <f t="shared" si="212"/>
        <v>0</v>
      </c>
      <c r="AE439" s="701">
        <f t="shared" si="213"/>
        <v>0</v>
      </c>
      <c r="AF439" s="662">
        <f t="shared" si="209"/>
        <v>0</v>
      </c>
      <c r="AG439" s="662">
        <f t="shared" si="214"/>
        <v>0</v>
      </c>
      <c r="AH439" s="701">
        <f t="shared" si="215"/>
        <v>0</v>
      </c>
    </row>
    <row r="440" spans="1:34" x14ac:dyDescent="0.35">
      <c r="A440" s="680">
        <v>38415</v>
      </c>
      <c r="B440" s="558" t="s">
        <v>23</v>
      </c>
      <c r="C440" s="558">
        <v>3</v>
      </c>
      <c r="D440" s="559">
        <f t="shared" si="187"/>
        <v>6</v>
      </c>
      <c r="E440" s="561">
        <v>0</v>
      </c>
      <c r="F440" s="699">
        <f t="shared" si="193"/>
        <v>0</v>
      </c>
      <c r="G440" s="712">
        <f t="shared" si="194"/>
        <v>0</v>
      </c>
      <c r="H440" s="699">
        <f t="shared" si="188"/>
        <v>0</v>
      </c>
      <c r="I440" s="712">
        <f t="shared" si="189"/>
        <v>0</v>
      </c>
      <c r="J440" s="699">
        <f t="shared" si="195"/>
        <v>0</v>
      </c>
      <c r="K440" s="681">
        <f t="shared" si="196"/>
        <v>0</v>
      </c>
      <c r="L440" s="711">
        <f>IF($L$5="Yes",HLOOKUP(B440,'Outdoor Supply'!$D$32:$P$38,7,FALSE),0)</f>
        <v>0</v>
      </c>
      <c r="M440" s="701">
        <f t="shared" si="197"/>
        <v>0</v>
      </c>
      <c r="N440" s="564">
        <f t="shared" si="198"/>
        <v>0</v>
      </c>
      <c r="O440" s="564">
        <f t="shared" si="199"/>
        <v>0</v>
      </c>
      <c r="P440" s="564">
        <f t="shared" si="200"/>
        <v>0</v>
      </c>
      <c r="Q440" s="564">
        <f t="shared" si="201"/>
        <v>0</v>
      </c>
      <c r="R440" s="661">
        <f t="shared" si="190"/>
        <v>0</v>
      </c>
      <c r="S440" s="662">
        <f t="shared" si="191"/>
        <v>0</v>
      </c>
      <c r="T440" s="699">
        <f t="shared" si="192"/>
        <v>0</v>
      </c>
      <c r="U440" s="681">
        <f t="shared" si="202"/>
        <v>0</v>
      </c>
      <c r="V440" s="701">
        <f t="shared" si="203"/>
        <v>0</v>
      </c>
      <c r="W440" s="662">
        <f t="shared" si="204"/>
        <v>0</v>
      </c>
      <c r="X440" s="662">
        <f t="shared" si="205"/>
        <v>0</v>
      </c>
      <c r="Y440" s="662">
        <f t="shared" si="206"/>
        <v>0</v>
      </c>
      <c r="Z440" s="699">
        <f t="shared" si="207"/>
        <v>0</v>
      </c>
      <c r="AA440" s="681">
        <f t="shared" si="210"/>
        <v>0</v>
      </c>
      <c r="AB440" s="701">
        <f t="shared" si="211"/>
        <v>0</v>
      </c>
      <c r="AC440" s="662">
        <f t="shared" si="208"/>
        <v>0</v>
      </c>
      <c r="AD440" s="662">
        <f t="shared" si="212"/>
        <v>0</v>
      </c>
      <c r="AE440" s="701">
        <f t="shared" si="213"/>
        <v>0</v>
      </c>
      <c r="AF440" s="662">
        <f t="shared" si="209"/>
        <v>0</v>
      </c>
      <c r="AG440" s="662">
        <f t="shared" si="214"/>
        <v>0</v>
      </c>
      <c r="AH440" s="701">
        <f t="shared" si="215"/>
        <v>0</v>
      </c>
    </row>
    <row r="441" spans="1:34" x14ac:dyDescent="0.35">
      <c r="A441" s="680">
        <v>38416</v>
      </c>
      <c r="B441" s="558" t="s">
        <v>23</v>
      </c>
      <c r="C441" s="558">
        <v>3</v>
      </c>
      <c r="D441" s="559">
        <f t="shared" si="187"/>
        <v>7</v>
      </c>
      <c r="E441" s="561">
        <v>0</v>
      </c>
      <c r="F441" s="699">
        <f t="shared" si="193"/>
        <v>0</v>
      </c>
      <c r="G441" s="712">
        <f t="shared" si="194"/>
        <v>0</v>
      </c>
      <c r="H441" s="699">
        <f t="shared" si="188"/>
        <v>0</v>
      </c>
      <c r="I441" s="712">
        <f t="shared" si="189"/>
        <v>0</v>
      </c>
      <c r="J441" s="699">
        <f t="shared" si="195"/>
        <v>0</v>
      </c>
      <c r="K441" s="681">
        <f t="shared" si="196"/>
        <v>0</v>
      </c>
      <c r="L441" s="711">
        <f>IF($L$5="Yes",HLOOKUP(B441,'Outdoor Supply'!$D$32:$P$38,7,FALSE),0)</f>
        <v>0</v>
      </c>
      <c r="M441" s="701">
        <f t="shared" si="197"/>
        <v>0</v>
      </c>
      <c r="N441" s="564">
        <f t="shared" si="198"/>
        <v>0</v>
      </c>
      <c r="O441" s="564">
        <f t="shared" si="199"/>
        <v>0</v>
      </c>
      <c r="P441" s="564">
        <f t="shared" si="200"/>
        <v>0</v>
      </c>
      <c r="Q441" s="564">
        <f t="shared" si="201"/>
        <v>0</v>
      </c>
      <c r="R441" s="661">
        <f t="shared" si="190"/>
        <v>0</v>
      </c>
      <c r="S441" s="662">
        <f t="shared" si="191"/>
        <v>0</v>
      </c>
      <c r="T441" s="699">
        <f t="shared" si="192"/>
        <v>0</v>
      </c>
      <c r="U441" s="681">
        <f t="shared" si="202"/>
        <v>0</v>
      </c>
      <c r="V441" s="701">
        <f t="shared" si="203"/>
        <v>0</v>
      </c>
      <c r="W441" s="662">
        <f t="shared" si="204"/>
        <v>0</v>
      </c>
      <c r="X441" s="662">
        <f t="shared" si="205"/>
        <v>0</v>
      </c>
      <c r="Y441" s="662">
        <f t="shared" si="206"/>
        <v>0</v>
      </c>
      <c r="Z441" s="699">
        <f t="shared" si="207"/>
        <v>0</v>
      </c>
      <c r="AA441" s="681">
        <f t="shared" si="210"/>
        <v>0</v>
      </c>
      <c r="AB441" s="701">
        <f t="shared" si="211"/>
        <v>0</v>
      </c>
      <c r="AC441" s="662">
        <f t="shared" si="208"/>
        <v>0</v>
      </c>
      <c r="AD441" s="662">
        <f t="shared" si="212"/>
        <v>0</v>
      </c>
      <c r="AE441" s="701">
        <f t="shared" si="213"/>
        <v>0</v>
      </c>
      <c r="AF441" s="662">
        <f t="shared" si="209"/>
        <v>0</v>
      </c>
      <c r="AG441" s="662">
        <f t="shared" si="214"/>
        <v>0</v>
      </c>
      <c r="AH441" s="701">
        <f t="shared" si="215"/>
        <v>0</v>
      </c>
    </row>
    <row r="442" spans="1:34" x14ac:dyDescent="0.35">
      <c r="A442" s="680">
        <v>38417</v>
      </c>
      <c r="B442" s="558" t="s">
        <v>23</v>
      </c>
      <c r="C442" s="558">
        <v>3</v>
      </c>
      <c r="D442" s="559">
        <f t="shared" si="187"/>
        <v>1</v>
      </c>
      <c r="E442" s="561">
        <v>0.42999999999999972</v>
      </c>
      <c r="F442" s="699">
        <f t="shared" si="193"/>
        <v>0</v>
      </c>
      <c r="G442" s="712">
        <f t="shared" si="194"/>
        <v>0</v>
      </c>
      <c r="H442" s="699">
        <f t="shared" si="188"/>
        <v>0</v>
      </c>
      <c r="I442" s="712">
        <f t="shared" si="189"/>
        <v>0</v>
      </c>
      <c r="J442" s="699">
        <f t="shared" si="195"/>
        <v>0</v>
      </c>
      <c r="K442" s="681">
        <f t="shared" si="196"/>
        <v>0</v>
      </c>
      <c r="L442" s="711">
        <f>IF($L$5="Yes",HLOOKUP(B442,'Outdoor Supply'!$D$32:$P$38,7,FALSE),0)</f>
        <v>0</v>
      </c>
      <c r="M442" s="701">
        <f t="shared" si="197"/>
        <v>0</v>
      </c>
      <c r="N442" s="564">
        <f t="shared" si="198"/>
        <v>0</v>
      </c>
      <c r="O442" s="564">
        <f t="shared" si="199"/>
        <v>0</v>
      </c>
      <c r="P442" s="564">
        <f t="shared" si="200"/>
        <v>0</v>
      </c>
      <c r="Q442" s="564">
        <f t="shared" si="201"/>
        <v>0</v>
      </c>
      <c r="R442" s="661">
        <f t="shared" si="190"/>
        <v>0</v>
      </c>
      <c r="S442" s="662">
        <f t="shared" si="191"/>
        <v>0</v>
      </c>
      <c r="T442" s="699">
        <f t="shared" si="192"/>
        <v>0</v>
      </c>
      <c r="U442" s="681">
        <f t="shared" si="202"/>
        <v>0</v>
      </c>
      <c r="V442" s="701">
        <f t="shared" si="203"/>
        <v>0</v>
      </c>
      <c r="W442" s="662">
        <f t="shared" si="204"/>
        <v>0</v>
      </c>
      <c r="X442" s="662">
        <f t="shared" si="205"/>
        <v>0</v>
      </c>
      <c r="Y442" s="662">
        <f t="shared" si="206"/>
        <v>0</v>
      </c>
      <c r="Z442" s="699">
        <f t="shared" si="207"/>
        <v>0</v>
      </c>
      <c r="AA442" s="681">
        <f t="shared" si="210"/>
        <v>0</v>
      </c>
      <c r="AB442" s="701">
        <f t="shared" si="211"/>
        <v>0</v>
      </c>
      <c r="AC442" s="662">
        <f t="shared" si="208"/>
        <v>0</v>
      </c>
      <c r="AD442" s="662">
        <f t="shared" si="212"/>
        <v>0</v>
      </c>
      <c r="AE442" s="701">
        <f t="shared" si="213"/>
        <v>0</v>
      </c>
      <c r="AF442" s="662">
        <f t="shared" si="209"/>
        <v>0</v>
      </c>
      <c r="AG442" s="662">
        <f t="shared" si="214"/>
        <v>0</v>
      </c>
      <c r="AH442" s="701">
        <f t="shared" si="215"/>
        <v>0</v>
      </c>
    </row>
    <row r="443" spans="1:34" x14ac:dyDescent="0.35">
      <c r="A443" s="680">
        <v>38418</v>
      </c>
      <c r="B443" s="558" t="s">
        <v>23</v>
      </c>
      <c r="C443" s="558">
        <v>3</v>
      </c>
      <c r="D443" s="559">
        <f t="shared" si="187"/>
        <v>2</v>
      </c>
      <c r="E443" s="561">
        <v>0.17000000000000171</v>
      </c>
      <c r="F443" s="699">
        <f t="shared" si="193"/>
        <v>0</v>
      </c>
      <c r="G443" s="712">
        <f t="shared" si="194"/>
        <v>0</v>
      </c>
      <c r="H443" s="699">
        <f t="shared" si="188"/>
        <v>0</v>
      </c>
      <c r="I443" s="712">
        <f t="shared" si="189"/>
        <v>0</v>
      </c>
      <c r="J443" s="699">
        <f t="shared" si="195"/>
        <v>0</v>
      </c>
      <c r="K443" s="681">
        <f t="shared" si="196"/>
        <v>0</v>
      </c>
      <c r="L443" s="711">
        <f>IF($L$5="Yes",HLOOKUP(B443,'Outdoor Supply'!$D$32:$P$38,7,FALSE),0)</f>
        <v>0</v>
      </c>
      <c r="M443" s="701">
        <f t="shared" si="197"/>
        <v>0</v>
      </c>
      <c r="N443" s="564">
        <f t="shared" si="198"/>
        <v>0</v>
      </c>
      <c r="O443" s="564">
        <f t="shared" si="199"/>
        <v>0</v>
      </c>
      <c r="P443" s="564">
        <f t="shared" si="200"/>
        <v>0</v>
      </c>
      <c r="Q443" s="564">
        <f t="shared" si="201"/>
        <v>0</v>
      </c>
      <c r="R443" s="661">
        <f t="shared" si="190"/>
        <v>0</v>
      </c>
      <c r="S443" s="662">
        <f t="shared" si="191"/>
        <v>0</v>
      </c>
      <c r="T443" s="699">
        <f t="shared" si="192"/>
        <v>0</v>
      </c>
      <c r="U443" s="681">
        <f t="shared" si="202"/>
        <v>0</v>
      </c>
      <c r="V443" s="701">
        <f t="shared" si="203"/>
        <v>0</v>
      </c>
      <c r="W443" s="662">
        <f t="shared" si="204"/>
        <v>0</v>
      </c>
      <c r="X443" s="662">
        <f t="shared" si="205"/>
        <v>0</v>
      </c>
      <c r="Y443" s="662">
        <f t="shared" si="206"/>
        <v>0</v>
      </c>
      <c r="Z443" s="699">
        <f t="shared" si="207"/>
        <v>0</v>
      </c>
      <c r="AA443" s="681">
        <f t="shared" si="210"/>
        <v>0</v>
      </c>
      <c r="AB443" s="701">
        <f t="shared" si="211"/>
        <v>0</v>
      </c>
      <c r="AC443" s="662">
        <f t="shared" si="208"/>
        <v>0</v>
      </c>
      <c r="AD443" s="662">
        <f t="shared" si="212"/>
        <v>0</v>
      </c>
      <c r="AE443" s="701">
        <f t="shared" si="213"/>
        <v>0</v>
      </c>
      <c r="AF443" s="662">
        <f t="shared" si="209"/>
        <v>0</v>
      </c>
      <c r="AG443" s="662">
        <f t="shared" si="214"/>
        <v>0</v>
      </c>
      <c r="AH443" s="701">
        <f t="shared" si="215"/>
        <v>0</v>
      </c>
    </row>
    <row r="444" spans="1:34" x14ac:dyDescent="0.35">
      <c r="A444" s="680">
        <v>38419</v>
      </c>
      <c r="B444" s="558" t="s">
        <v>23</v>
      </c>
      <c r="C444" s="558">
        <v>3</v>
      </c>
      <c r="D444" s="559">
        <f t="shared" si="187"/>
        <v>3</v>
      </c>
      <c r="E444" s="561">
        <v>0</v>
      </c>
      <c r="F444" s="699">
        <f t="shared" si="193"/>
        <v>0</v>
      </c>
      <c r="G444" s="712">
        <f t="shared" si="194"/>
        <v>0</v>
      </c>
      <c r="H444" s="699">
        <f t="shared" si="188"/>
        <v>0</v>
      </c>
      <c r="I444" s="712">
        <f t="shared" si="189"/>
        <v>0</v>
      </c>
      <c r="J444" s="699">
        <f t="shared" si="195"/>
        <v>0</v>
      </c>
      <c r="K444" s="681">
        <f t="shared" si="196"/>
        <v>0</v>
      </c>
      <c r="L444" s="711">
        <f>IF($L$5="Yes",HLOOKUP(B444,'Outdoor Supply'!$D$32:$P$38,7,FALSE),0)</f>
        <v>0</v>
      </c>
      <c r="M444" s="701">
        <f t="shared" si="197"/>
        <v>0</v>
      </c>
      <c r="N444" s="564">
        <f t="shared" si="198"/>
        <v>0</v>
      </c>
      <c r="O444" s="564">
        <f t="shared" si="199"/>
        <v>0</v>
      </c>
      <c r="P444" s="564">
        <f t="shared" si="200"/>
        <v>0</v>
      </c>
      <c r="Q444" s="564">
        <f t="shared" si="201"/>
        <v>0</v>
      </c>
      <c r="R444" s="661">
        <f t="shared" si="190"/>
        <v>0</v>
      </c>
      <c r="S444" s="662">
        <f t="shared" si="191"/>
        <v>0</v>
      </c>
      <c r="T444" s="699">
        <f t="shared" si="192"/>
        <v>0</v>
      </c>
      <c r="U444" s="681">
        <f t="shared" si="202"/>
        <v>0</v>
      </c>
      <c r="V444" s="701">
        <f t="shared" si="203"/>
        <v>0</v>
      </c>
      <c r="W444" s="662">
        <f t="shared" si="204"/>
        <v>0</v>
      </c>
      <c r="X444" s="662">
        <f t="shared" si="205"/>
        <v>0</v>
      </c>
      <c r="Y444" s="662">
        <f t="shared" si="206"/>
        <v>0</v>
      </c>
      <c r="Z444" s="699">
        <f t="shared" si="207"/>
        <v>0</v>
      </c>
      <c r="AA444" s="681">
        <f t="shared" si="210"/>
        <v>0</v>
      </c>
      <c r="AB444" s="701">
        <f t="shared" si="211"/>
        <v>0</v>
      </c>
      <c r="AC444" s="662">
        <f t="shared" si="208"/>
        <v>0</v>
      </c>
      <c r="AD444" s="662">
        <f t="shared" si="212"/>
        <v>0</v>
      </c>
      <c r="AE444" s="701">
        <f t="shared" si="213"/>
        <v>0</v>
      </c>
      <c r="AF444" s="662">
        <f t="shared" si="209"/>
        <v>0</v>
      </c>
      <c r="AG444" s="662">
        <f t="shared" si="214"/>
        <v>0</v>
      </c>
      <c r="AH444" s="701">
        <f t="shared" si="215"/>
        <v>0</v>
      </c>
    </row>
    <row r="445" spans="1:34" x14ac:dyDescent="0.35">
      <c r="A445" s="680">
        <v>38420</v>
      </c>
      <c r="B445" s="558" t="s">
        <v>23</v>
      </c>
      <c r="C445" s="558">
        <v>3</v>
      </c>
      <c r="D445" s="559">
        <f t="shared" si="187"/>
        <v>4</v>
      </c>
      <c r="E445" s="561">
        <v>0</v>
      </c>
      <c r="F445" s="699">
        <f t="shared" si="193"/>
        <v>0</v>
      </c>
      <c r="G445" s="712">
        <f t="shared" si="194"/>
        <v>0</v>
      </c>
      <c r="H445" s="699">
        <f t="shared" si="188"/>
        <v>0</v>
      </c>
      <c r="I445" s="712">
        <f t="shared" si="189"/>
        <v>0</v>
      </c>
      <c r="J445" s="699">
        <f t="shared" si="195"/>
        <v>0</v>
      </c>
      <c r="K445" s="681">
        <f t="shared" si="196"/>
        <v>0</v>
      </c>
      <c r="L445" s="711">
        <f>IF($L$5="Yes",HLOOKUP(B445,'Outdoor Supply'!$D$32:$P$38,7,FALSE),0)</f>
        <v>0</v>
      </c>
      <c r="M445" s="701">
        <f t="shared" si="197"/>
        <v>0</v>
      </c>
      <c r="N445" s="564">
        <f t="shared" si="198"/>
        <v>0</v>
      </c>
      <c r="O445" s="564">
        <f t="shared" si="199"/>
        <v>0</v>
      </c>
      <c r="P445" s="564">
        <f t="shared" si="200"/>
        <v>0</v>
      </c>
      <c r="Q445" s="564">
        <f t="shared" si="201"/>
        <v>0</v>
      </c>
      <c r="R445" s="661">
        <f t="shared" si="190"/>
        <v>0</v>
      </c>
      <c r="S445" s="662">
        <f t="shared" si="191"/>
        <v>0</v>
      </c>
      <c r="T445" s="699">
        <f t="shared" si="192"/>
        <v>0</v>
      </c>
      <c r="U445" s="681">
        <f t="shared" si="202"/>
        <v>0</v>
      </c>
      <c r="V445" s="701">
        <f t="shared" si="203"/>
        <v>0</v>
      </c>
      <c r="W445" s="662">
        <f t="shared" si="204"/>
        <v>0</v>
      </c>
      <c r="X445" s="662">
        <f t="shared" si="205"/>
        <v>0</v>
      </c>
      <c r="Y445" s="662">
        <f t="shared" si="206"/>
        <v>0</v>
      </c>
      <c r="Z445" s="699">
        <f t="shared" si="207"/>
        <v>0</v>
      </c>
      <c r="AA445" s="681">
        <f t="shared" si="210"/>
        <v>0</v>
      </c>
      <c r="AB445" s="701">
        <f t="shared" si="211"/>
        <v>0</v>
      </c>
      <c r="AC445" s="662">
        <f t="shared" si="208"/>
        <v>0</v>
      </c>
      <c r="AD445" s="662">
        <f t="shared" si="212"/>
        <v>0</v>
      </c>
      <c r="AE445" s="701">
        <f t="shared" si="213"/>
        <v>0</v>
      </c>
      <c r="AF445" s="662">
        <f t="shared" si="209"/>
        <v>0</v>
      </c>
      <c r="AG445" s="662">
        <f t="shared" si="214"/>
        <v>0</v>
      </c>
      <c r="AH445" s="701">
        <f t="shared" si="215"/>
        <v>0</v>
      </c>
    </row>
    <row r="446" spans="1:34" x14ac:dyDescent="0.35">
      <c r="A446" s="680">
        <v>38421</v>
      </c>
      <c r="B446" s="558" t="s">
        <v>23</v>
      </c>
      <c r="C446" s="558">
        <v>3</v>
      </c>
      <c r="D446" s="559">
        <f t="shared" si="187"/>
        <v>5</v>
      </c>
      <c r="E446" s="561">
        <v>0</v>
      </c>
      <c r="F446" s="699">
        <f t="shared" si="193"/>
        <v>0</v>
      </c>
      <c r="G446" s="712">
        <f t="shared" si="194"/>
        <v>0</v>
      </c>
      <c r="H446" s="699">
        <f t="shared" si="188"/>
        <v>0</v>
      </c>
      <c r="I446" s="712">
        <f t="shared" si="189"/>
        <v>0</v>
      </c>
      <c r="J446" s="699">
        <f t="shared" si="195"/>
        <v>0</v>
      </c>
      <c r="K446" s="681">
        <f t="shared" si="196"/>
        <v>0</v>
      </c>
      <c r="L446" s="711">
        <f>IF($L$5="Yes",HLOOKUP(B446,'Outdoor Supply'!$D$32:$P$38,7,FALSE),0)</f>
        <v>0</v>
      </c>
      <c r="M446" s="701">
        <f t="shared" si="197"/>
        <v>0</v>
      </c>
      <c r="N446" s="564">
        <f t="shared" si="198"/>
        <v>0</v>
      </c>
      <c r="O446" s="564">
        <f t="shared" si="199"/>
        <v>0</v>
      </c>
      <c r="P446" s="564">
        <f t="shared" si="200"/>
        <v>0</v>
      </c>
      <c r="Q446" s="564">
        <f t="shared" si="201"/>
        <v>0</v>
      </c>
      <c r="R446" s="661">
        <f t="shared" si="190"/>
        <v>0</v>
      </c>
      <c r="S446" s="662">
        <f t="shared" si="191"/>
        <v>0</v>
      </c>
      <c r="T446" s="699">
        <f t="shared" si="192"/>
        <v>0</v>
      </c>
      <c r="U446" s="681">
        <f t="shared" si="202"/>
        <v>0</v>
      </c>
      <c r="V446" s="701">
        <f t="shared" si="203"/>
        <v>0</v>
      </c>
      <c r="W446" s="662">
        <f t="shared" si="204"/>
        <v>0</v>
      </c>
      <c r="X446" s="662">
        <f t="shared" si="205"/>
        <v>0</v>
      </c>
      <c r="Y446" s="662">
        <f t="shared" si="206"/>
        <v>0</v>
      </c>
      <c r="Z446" s="699">
        <f t="shared" si="207"/>
        <v>0</v>
      </c>
      <c r="AA446" s="681">
        <f t="shared" si="210"/>
        <v>0</v>
      </c>
      <c r="AB446" s="701">
        <f t="shared" si="211"/>
        <v>0</v>
      </c>
      <c r="AC446" s="662">
        <f t="shared" si="208"/>
        <v>0</v>
      </c>
      <c r="AD446" s="662">
        <f t="shared" si="212"/>
        <v>0</v>
      </c>
      <c r="AE446" s="701">
        <f t="shared" si="213"/>
        <v>0</v>
      </c>
      <c r="AF446" s="662">
        <f t="shared" si="209"/>
        <v>0</v>
      </c>
      <c r="AG446" s="662">
        <f t="shared" si="214"/>
        <v>0</v>
      </c>
      <c r="AH446" s="701">
        <f t="shared" si="215"/>
        <v>0</v>
      </c>
    </row>
    <row r="447" spans="1:34" x14ac:dyDescent="0.35">
      <c r="A447" s="680">
        <v>38422</v>
      </c>
      <c r="B447" s="558" t="s">
        <v>23</v>
      </c>
      <c r="C447" s="558">
        <v>3</v>
      </c>
      <c r="D447" s="559">
        <f t="shared" si="187"/>
        <v>6</v>
      </c>
      <c r="E447" s="561">
        <v>0</v>
      </c>
      <c r="F447" s="699">
        <f t="shared" si="193"/>
        <v>0</v>
      </c>
      <c r="G447" s="712">
        <f t="shared" si="194"/>
        <v>0</v>
      </c>
      <c r="H447" s="699">
        <f t="shared" si="188"/>
        <v>0</v>
      </c>
      <c r="I447" s="712">
        <f t="shared" si="189"/>
        <v>0</v>
      </c>
      <c r="J447" s="699">
        <f t="shared" si="195"/>
        <v>0</v>
      </c>
      <c r="K447" s="681">
        <f t="shared" si="196"/>
        <v>0</v>
      </c>
      <c r="L447" s="711">
        <f>IF($L$5="Yes",HLOOKUP(B447,'Outdoor Supply'!$D$32:$P$38,7,FALSE),0)</f>
        <v>0</v>
      </c>
      <c r="M447" s="701">
        <f t="shared" si="197"/>
        <v>0</v>
      </c>
      <c r="N447" s="564">
        <f t="shared" si="198"/>
        <v>0</v>
      </c>
      <c r="O447" s="564">
        <f t="shared" si="199"/>
        <v>0</v>
      </c>
      <c r="P447" s="564">
        <f t="shared" si="200"/>
        <v>0</v>
      </c>
      <c r="Q447" s="564">
        <f t="shared" si="201"/>
        <v>0</v>
      </c>
      <c r="R447" s="661">
        <f t="shared" si="190"/>
        <v>0</v>
      </c>
      <c r="S447" s="662">
        <f t="shared" si="191"/>
        <v>0</v>
      </c>
      <c r="T447" s="699">
        <f t="shared" si="192"/>
        <v>0</v>
      </c>
      <c r="U447" s="681">
        <f t="shared" si="202"/>
        <v>0</v>
      </c>
      <c r="V447" s="701">
        <f t="shared" si="203"/>
        <v>0</v>
      </c>
      <c r="W447" s="662">
        <f t="shared" si="204"/>
        <v>0</v>
      </c>
      <c r="X447" s="662">
        <f t="shared" si="205"/>
        <v>0</v>
      </c>
      <c r="Y447" s="662">
        <f t="shared" si="206"/>
        <v>0</v>
      </c>
      <c r="Z447" s="699">
        <f t="shared" si="207"/>
        <v>0</v>
      </c>
      <c r="AA447" s="681">
        <f t="shared" si="210"/>
        <v>0</v>
      </c>
      <c r="AB447" s="701">
        <f t="shared" si="211"/>
        <v>0</v>
      </c>
      <c r="AC447" s="662">
        <f t="shared" si="208"/>
        <v>0</v>
      </c>
      <c r="AD447" s="662">
        <f t="shared" si="212"/>
        <v>0</v>
      </c>
      <c r="AE447" s="701">
        <f t="shared" si="213"/>
        <v>0</v>
      </c>
      <c r="AF447" s="662">
        <f t="shared" si="209"/>
        <v>0</v>
      </c>
      <c r="AG447" s="662">
        <f t="shared" si="214"/>
        <v>0</v>
      </c>
      <c r="AH447" s="701">
        <f t="shared" si="215"/>
        <v>0</v>
      </c>
    </row>
    <row r="448" spans="1:34" x14ac:dyDescent="0.35">
      <c r="A448" s="680">
        <v>38423</v>
      </c>
      <c r="B448" s="558" t="s">
        <v>23</v>
      </c>
      <c r="C448" s="558">
        <v>3</v>
      </c>
      <c r="D448" s="559">
        <f t="shared" si="187"/>
        <v>7</v>
      </c>
      <c r="E448" s="561">
        <v>0</v>
      </c>
      <c r="F448" s="699">
        <f t="shared" si="193"/>
        <v>0</v>
      </c>
      <c r="G448" s="712">
        <f t="shared" si="194"/>
        <v>0</v>
      </c>
      <c r="H448" s="699">
        <f t="shared" si="188"/>
        <v>0</v>
      </c>
      <c r="I448" s="712">
        <f t="shared" si="189"/>
        <v>0</v>
      </c>
      <c r="J448" s="699">
        <f t="shared" si="195"/>
        <v>0</v>
      </c>
      <c r="K448" s="681">
        <f t="shared" si="196"/>
        <v>0</v>
      </c>
      <c r="L448" s="711">
        <f>IF($L$5="Yes",HLOOKUP(B448,'Outdoor Supply'!$D$32:$P$38,7,FALSE),0)</f>
        <v>0</v>
      </c>
      <c r="M448" s="701">
        <f t="shared" si="197"/>
        <v>0</v>
      </c>
      <c r="N448" s="564">
        <f t="shared" si="198"/>
        <v>0</v>
      </c>
      <c r="O448" s="564">
        <f t="shared" si="199"/>
        <v>0</v>
      </c>
      <c r="P448" s="564">
        <f t="shared" si="200"/>
        <v>0</v>
      </c>
      <c r="Q448" s="564">
        <f t="shared" si="201"/>
        <v>0</v>
      </c>
      <c r="R448" s="661">
        <f t="shared" si="190"/>
        <v>0</v>
      </c>
      <c r="S448" s="662">
        <f t="shared" si="191"/>
        <v>0</v>
      </c>
      <c r="T448" s="699">
        <f t="shared" si="192"/>
        <v>0</v>
      </c>
      <c r="U448" s="681">
        <f t="shared" si="202"/>
        <v>0</v>
      </c>
      <c r="V448" s="701">
        <f t="shared" si="203"/>
        <v>0</v>
      </c>
      <c r="W448" s="662">
        <f t="shared" si="204"/>
        <v>0</v>
      </c>
      <c r="X448" s="662">
        <f t="shared" si="205"/>
        <v>0</v>
      </c>
      <c r="Y448" s="662">
        <f t="shared" si="206"/>
        <v>0</v>
      </c>
      <c r="Z448" s="699">
        <f t="shared" si="207"/>
        <v>0</v>
      </c>
      <c r="AA448" s="681">
        <f t="shared" si="210"/>
        <v>0</v>
      </c>
      <c r="AB448" s="701">
        <f t="shared" si="211"/>
        <v>0</v>
      </c>
      <c r="AC448" s="662">
        <f t="shared" si="208"/>
        <v>0</v>
      </c>
      <c r="AD448" s="662">
        <f t="shared" si="212"/>
        <v>0</v>
      </c>
      <c r="AE448" s="701">
        <f t="shared" si="213"/>
        <v>0</v>
      </c>
      <c r="AF448" s="662">
        <f t="shared" si="209"/>
        <v>0</v>
      </c>
      <c r="AG448" s="662">
        <f t="shared" si="214"/>
        <v>0</v>
      </c>
      <c r="AH448" s="701">
        <f t="shared" si="215"/>
        <v>0</v>
      </c>
    </row>
    <row r="449" spans="1:34" x14ac:dyDescent="0.35">
      <c r="A449" s="680">
        <v>38424</v>
      </c>
      <c r="B449" s="558" t="s">
        <v>23</v>
      </c>
      <c r="C449" s="558">
        <v>3</v>
      </c>
      <c r="D449" s="559">
        <f t="shared" si="187"/>
        <v>1</v>
      </c>
      <c r="E449" s="561">
        <v>0</v>
      </c>
      <c r="F449" s="699">
        <f t="shared" si="193"/>
        <v>0</v>
      </c>
      <c r="G449" s="712">
        <f t="shared" si="194"/>
        <v>0</v>
      </c>
      <c r="H449" s="699">
        <f t="shared" si="188"/>
        <v>0</v>
      </c>
      <c r="I449" s="712">
        <f t="shared" si="189"/>
        <v>0</v>
      </c>
      <c r="J449" s="699">
        <f t="shared" si="195"/>
        <v>0</v>
      </c>
      <c r="K449" s="681">
        <f t="shared" si="196"/>
        <v>0</v>
      </c>
      <c r="L449" s="711">
        <f>IF($L$5="Yes",HLOOKUP(B449,'Outdoor Supply'!$D$32:$P$38,7,FALSE),0)</f>
        <v>0</v>
      </c>
      <c r="M449" s="701">
        <f t="shared" si="197"/>
        <v>0</v>
      </c>
      <c r="N449" s="564">
        <f t="shared" si="198"/>
        <v>0</v>
      </c>
      <c r="O449" s="564">
        <f t="shared" si="199"/>
        <v>0</v>
      </c>
      <c r="P449" s="564">
        <f t="shared" si="200"/>
        <v>0</v>
      </c>
      <c r="Q449" s="564">
        <f t="shared" si="201"/>
        <v>0</v>
      </c>
      <c r="R449" s="661">
        <f t="shared" si="190"/>
        <v>0</v>
      </c>
      <c r="S449" s="662">
        <f t="shared" si="191"/>
        <v>0</v>
      </c>
      <c r="T449" s="699">
        <f t="shared" si="192"/>
        <v>0</v>
      </c>
      <c r="U449" s="681">
        <f t="shared" si="202"/>
        <v>0</v>
      </c>
      <c r="V449" s="701">
        <f t="shared" si="203"/>
        <v>0</v>
      </c>
      <c r="W449" s="662">
        <f t="shared" si="204"/>
        <v>0</v>
      </c>
      <c r="X449" s="662">
        <f t="shared" si="205"/>
        <v>0</v>
      </c>
      <c r="Y449" s="662">
        <f t="shared" si="206"/>
        <v>0</v>
      </c>
      <c r="Z449" s="699">
        <f t="shared" si="207"/>
        <v>0</v>
      </c>
      <c r="AA449" s="681">
        <f t="shared" si="210"/>
        <v>0</v>
      </c>
      <c r="AB449" s="701">
        <f t="shared" si="211"/>
        <v>0</v>
      </c>
      <c r="AC449" s="662">
        <f t="shared" si="208"/>
        <v>0</v>
      </c>
      <c r="AD449" s="662">
        <f t="shared" si="212"/>
        <v>0</v>
      </c>
      <c r="AE449" s="701">
        <f t="shared" si="213"/>
        <v>0</v>
      </c>
      <c r="AF449" s="662">
        <f t="shared" si="209"/>
        <v>0</v>
      </c>
      <c r="AG449" s="662">
        <f t="shared" si="214"/>
        <v>0</v>
      </c>
      <c r="AH449" s="701">
        <f t="shared" si="215"/>
        <v>0</v>
      </c>
    </row>
    <row r="450" spans="1:34" x14ac:dyDescent="0.35">
      <c r="A450" s="680">
        <v>38425</v>
      </c>
      <c r="B450" s="558" t="s">
        <v>23</v>
      </c>
      <c r="C450" s="558">
        <v>3</v>
      </c>
      <c r="D450" s="559">
        <f t="shared" si="187"/>
        <v>2</v>
      </c>
      <c r="E450" s="561">
        <v>0</v>
      </c>
      <c r="F450" s="699">
        <f t="shared" si="193"/>
        <v>0</v>
      </c>
      <c r="G450" s="712">
        <f t="shared" si="194"/>
        <v>0</v>
      </c>
      <c r="H450" s="699">
        <f t="shared" si="188"/>
        <v>0</v>
      </c>
      <c r="I450" s="712">
        <f t="shared" si="189"/>
        <v>0</v>
      </c>
      <c r="J450" s="699">
        <f t="shared" si="195"/>
        <v>0</v>
      </c>
      <c r="K450" s="681">
        <f t="shared" si="196"/>
        <v>0</v>
      </c>
      <c r="L450" s="711">
        <f>IF($L$5="Yes",HLOOKUP(B450,'Outdoor Supply'!$D$32:$P$38,7,FALSE),0)</f>
        <v>0</v>
      </c>
      <c r="M450" s="701">
        <f t="shared" si="197"/>
        <v>0</v>
      </c>
      <c r="N450" s="564">
        <f t="shared" si="198"/>
        <v>0</v>
      </c>
      <c r="O450" s="564">
        <f t="shared" si="199"/>
        <v>0</v>
      </c>
      <c r="P450" s="564">
        <f t="shared" si="200"/>
        <v>0</v>
      </c>
      <c r="Q450" s="564">
        <f t="shared" si="201"/>
        <v>0</v>
      </c>
      <c r="R450" s="661">
        <f t="shared" si="190"/>
        <v>0</v>
      </c>
      <c r="S450" s="662">
        <f t="shared" si="191"/>
        <v>0</v>
      </c>
      <c r="T450" s="699">
        <f t="shared" si="192"/>
        <v>0</v>
      </c>
      <c r="U450" s="681">
        <f t="shared" si="202"/>
        <v>0</v>
      </c>
      <c r="V450" s="701">
        <f t="shared" si="203"/>
        <v>0</v>
      </c>
      <c r="W450" s="662">
        <f t="shared" si="204"/>
        <v>0</v>
      </c>
      <c r="X450" s="662">
        <f t="shared" si="205"/>
        <v>0</v>
      </c>
      <c r="Y450" s="662">
        <f t="shared" si="206"/>
        <v>0</v>
      </c>
      <c r="Z450" s="699">
        <f t="shared" si="207"/>
        <v>0</v>
      </c>
      <c r="AA450" s="681">
        <f t="shared" si="210"/>
        <v>0</v>
      </c>
      <c r="AB450" s="701">
        <f t="shared" si="211"/>
        <v>0</v>
      </c>
      <c r="AC450" s="662">
        <f t="shared" si="208"/>
        <v>0</v>
      </c>
      <c r="AD450" s="662">
        <f t="shared" si="212"/>
        <v>0</v>
      </c>
      <c r="AE450" s="701">
        <f t="shared" si="213"/>
        <v>0</v>
      </c>
      <c r="AF450" s="662">
        <f t="shared" si="209"/>
        <v>0</v>
      </c>
      <c r="AG450" s="662">
        <f t="shared" si="214"/>
        <v>0</v>
      </c>
      <c r="AH450" s="701">
        <f t="shared" si="215"/>
        <v>0</v>
      </c>
    </row>
    <row r="451" spans="1:34" x14ac:dyDescent="0.35">
      <c r="A451" s="680">
        <v>38426</v>
      </c>
      <c r="B451" s="558" t="s">
        <v>23</v>
      </c>
      <c r="C451" s="558">
        <v>3</v>
      </c>
      <c r="D451" s="559">
        <f t="shared" si="187"/>
        <v>3</v>
      </c>
      <c r="E451" s="561">
        <v>9.9999999999980105E-3</v>
      </c>
      <c r="F451" s="699">
        <f t="shared" si="193"/>
        <v>0</v>
      </c>
      <c r="G451" s="712">
        <f t="shared" si="194"/>
        <v>0</v>
      </c>
      <c r="H451" s="699">
        <f t="shared" si="188"/>
        <v>0</v>
      </c>
      <c r="I451" s="712">
        <f t="shared" si="189"/>
        <v>0</v>
      </c>
      <c r="J451" s="699">
        <f t="shared" si="195"/>
        <v>0</v>
      </c>
      <c r="K451" s="681">
        <f t="shared" si="196"/>
        <v>0</v>
      </c>
      <c r="L451" s="711">
        <f>IF($L$5="Yes",HLOOKUP(B451,'Outdoor Supply'!$D$32:$P$38,7,FALSE),0)</f>
        <v>0</v>
      </c>
      <c r="M451" s="701">
        <f t="shared" si="197"/>
        <v>0</v>
      </c>
      <c r="N451" s="564">
        <f t="shared" si="198"/>
        <v>0</v>
      </c>
      <c r="O451" s="564">
        <f t="shared" si="199"/>
        <v>0</v>
      </c>
      <c r="P451" s="564">
        <f t="shared" si="200"/>
        <v>0</v>
      </c>
      <c r="Q451" s="564">
        <f t="shared" si="201"/>
        <v>0</v>
      </c>
      <c r="R451" s="661">
        <f t="shared" si="190"/>
        <v>0</v>
      </c>
      <c r="S451" s="662">
        <f t="shared" si="191"/>
        <v>0</v>
      </c>
      <c r="T451" s="699">
        <f t="shared" si="192"/>
        <v>0</v>
      </c>
      <c r="U451" s="681">
        <f t="shared" si="202"/>
        <v>0</v>
      </c>
      <c r="V451" s="701">
        <f t="shared" si="203"/>
        <v>0</v>
      </c>
      <c r="W451" s="662">
        <f t="shared" si="204"/>
        <v>0</v>
      </c>
      <c r="X451" s="662">
        <f t="shared" si="205"/>
        <v>0</v>
      </c>
      <c r="Y451" s="662">
        <f t="shared" si="206"/>
        <v>0</v>
      </c>
      <c r="Z451" s="699">
        <f t="shared" si="207"/>
        <v>0</v>
      </c>
      <c r="AA451" s="681">
        <f t="shared" si="210"/>
        <v>0</v>
      </c>
      <c r="AB451" s="701">
        <f t="shared" si="211"/>
        <v>0</v>
      </c>
      <c r="AC451" s="662">
        <f t="shared" si="208"/>
        <v>0</v>
      </c>
      <c r="AD451" s="662">
        <f t="shared" si="212"/>
        <v>0</v>
      </c>
      <c r="AE451" s="701">
        <f t="shared" si="213"/>
        <v>0</v>
      </c>
      <c r="AF451" s="662">
        <f t="shared" si="209"/>
        <v>0</v>
      </c>
      <c r="AG451" s="662">
        <f t="shared" si="214"/>
        <v>0</v>
      </c>
      <c r="AH451" s="701">
        <f t="shared" si="215"/>
        <v>0</v>
      </c>
    </row>
    <row r="452" spans="1:34" x14ac:dyDescent="0.35">
      <c r="A452" s="680">
        <v>38427</v>
      </c>
      <c r="B452" s="558" t="s">
        <v>23</v>
      </c>
      <c r="C452" s="558">
        <v>3</v>
      </c>
      <c r="D452" s="559">
        <f t="shared" si="187"/>
        <v>4</v>
      </c>
      <c r="E452" s="561">
        <v>7.0000000000000284E-2</v>
      </c>
      <c r="F452" s="699">
        <f t="shared" si="193"/>
        <v>0</v>
      </c>
      <c r="G452" s="712">
        <f t="shared" si="194"/>
        <v>0</v>
      </c>
      <c r="H452" s="699">
        <f t="shared" si="188"/>
        <v>0</v>
      </c>
      <c r="I452" s="712">
        <f t="shared" si="189"/>
        <v>0</v>
      </c>
      <c r="J452" s="699">
        <f t="shared" si="195"/>
        <v>0</v>
      </c>
      <c r="K452" s="681">
        <f t="shared" si="196"/>
        <v>0</v>
      </c>
      <c r="L452" s="711">
        <f>IF($L$5="Yes",HLOOKUP(B452,'Outdoor Supply'!$D$32:$P$38,7,FALSE),0)</f>
        <v>0</v>
      </c>
      <c r="M452" s="701">
        <f t="shared" si="197"/>
        <v>0</v>
      </c>
      <c r="N452" s="564">
        <f t="shared" si="198"/>
        <v>0</v>
      </c>
      <c r="O452" s="564">
        <f t="shared" si="199"/>
        <v>0</v>
      </c>
      <c r="P452" s="564">
        <f t="shared" si="200"/>
        <v>0</v>
      </c>
      <c r="Q452" s="564">
        <f t="shared" si="201"/>
        <v>0</v>
      </c>
      <c r="R452" s="661">
        <f t="shared" si="190"/>
        <v>0</v>
      </c>
      <c r="S452" s="662">
        <f t="shared" si="191"/>
        <v>0</v>
      </c>
      <c r="T452" s="699">
        <f t="shared" si="192"/>
        <v>0</v>
      </c>
      <c r="U452" s="681">
        <f t="shared" si="202"/>
        <v>0</v>
      </c>
      <c r="V452" s="701">
        <f t="shared" si="203"/>
        <v>0</v>
      </c>
      <c r="W452" s="662">
        <f t="shared" si="204"/>
        <v>0</v>
      </c>
      <c r="X452" s="662">
        <f t="shared" si="205"/>
        <v>0</v>
      </c>
      <c r="Y452" s="662">
        <f t="shared" si="206"/>
        <v>0</v>
      </c>
      <c r="Z452" s="699">
        <f t="shared" si="207"/>
        <v>0</v>
      </c>
      <c r="AA452" s="681">
        <f t="shared" si="210"/>
        <v>0</v>
      </c>
      <c r="AB452" s="701">
        <f t="shared" si="211"/>
        <v>0</v>
      </c>
      <c r="AC452" s="662">
        <f t="shared" si="208"/>
        <v>0</v>
      </c>
      <c r="AD452" s="662">
        <f t="shared" si="212"/>
        <v>0</v>
      </c>
      <c r="AE452" s="701">
        <f t="shared" si="213"/>
        <v>0</v>
      </c>
      <c r="AF452" s="662">
        <f t="shared" si="209"/>
        <v>0</v>
      </c>
      <c r="AG452" s="662">
        <f t="shared" si="214"/>
        <v>0</v>
      </c>
      <c r="AH452" s="701">
        <f t="shared" si="215"/>
        <v>0</v>
      </c>
    </row>
    <row r="453" spans="1:34" x14ac:dyDescent="0.35">
      <c r="A453" s="680">
        <v>38428</v>
      </c>
      <c r="B453" s="558" t="s">
        <v>23</v>
      </c>
      <c r="C453" s="558">
        <v>3</v>
      </c>
      <c r="D453" s="559">
        <f t="shared" si="187"/>
        <v>5</v>
      </c>
      <c r="E453" s="561">
        <v>0</v>
      </c>
      <c r="F453" s="699">
        <f t="shared" si="193"/>
        <v>0</v>
      </c>
      <c r="G453" s="712">
        <f t="shared" si="194"/>
        <v>0</v>
      </c>
      <c r="H453" s="699">
        <f t="shared" si="188"/>
        <v>0</v>
      </c>
      <c r="I453" s="712">
        <f t="shared" si="189"/>
        <v>0</v>
      </c>
      <c r="J453" s="699">
        <f t="shared" si="195"/>
        <v>0</v>
      </c>
      <c r="K453" s="681">
        <f t="shared" si="196"/>
        <v>0</v>
      </c>
      <c r="L453" s="711">
        <f>IF($L$5="Yes",HLOOKUP(B453,'Outdoor Supply'!$D$32:$P$38,7,FALSE),0)</f>
        <v>0</v>
      </c>
      <c r="M453" s="701">
        <f t="shared" si="197"/>
        <v>0</v>
      </c>
      <c r="N453" s="564">
        <f t="shared" si="198"/>
        <v>0</v>
      </c>
      <c r="O453" s="564">
        <f t="shared" si="199"/>
        <v>0</v>
      </c>
      <c r="P453" s="564">
        <f t="shared" si="200"/>
        <v>0</v>
      </c>
      <c r="Q453" s="564">
        <f t="shared" si="201"/>
        <v>0</v>
      </c>
      <c r="R453" s="661">
        <f t="shared" si="190"/>
        <v>0</v>
      </c>
      <c r="S453" s="662">
        <f t="shared" si="191"/>
        <v>0</v>
      </c>
      <c r="T453" s="699">
        <f t="shared" si="192"/>
        <v>0</v>
      </c>
      <c r="U453" s="681">
        <f t="shared" si="202"/>
        <v>0</v>
      </c>
      <c r="V453" s="701">
        <f t="shared" si="203"/>
        <v>0</v>
      </c>
      <c r="W453" s="662">
        <f t="shared" si="204"/>
        <v>0</v>
      </c>
      <c r="X453" s="662">
        <f t="shared" si="205"/>
        <v>0</v>
      </c>
      <c r="Y453" s="662">
        <f t="shared" si="206"/>
        <v>0</v>
      </c>
      <c r="Z453" s="699">
        <f t="shared" si="207"/>
        <v>0</v>
      </c>
      <c r="AA453" s="681">
        <f t="shared" si="210"/>
        <v>0</v>
      </c>
      <c r="AB453" s="701">
        <f t="shared" si="211"/>
        <v>0</v>
      </c>
      <c r="AC453" s="662">
        <f t="shared" si="208"/>
        <v>0</v>
      </c>
      <c r="AD453" s="662">
        <f t="shared" si="212"/>
        <v>0</v>
      </c>
      <c r="AE453" s="701">
        <f t="shared" si="213"/>
        <v>0</v>
      </c>
      <c r="AF453" s="662">
        <f t="shared" si="209"/>
        <v>0</v>
      </c>
      <c r="AG453" s="662">
        <f t="shared" si="214"/>
        <v>0</v>
      </c>
      <c r="AH453" s="701">
        <f t="shared" si="215"/>
        <v>0</v>
      </c>
    </row>
    <row r="454" spans="1:34" x14ac:dyDescent="0.35">
      <c r="A454" s="680">
        <v>38429</v>
      </c>
      <c r="B454" s="558" t="s">
        <v>23</v>
      </c>
      <c r="C454" s="558">
        <v>3</v>
      </c>
      <c r="D454" s="559">
        <f t="shared" si="187"/>
        <v>6</v>
      </c>
      <c r="E454" s="561">
        <v>0</v>
      </c>
      <c r="F454" s="699">
        <f t="shared" si="193"/>
        <v>0</v>
      </c>
      <c r="G454" s="712">
        <f t="shared" si="194"/>
        <v>0</v>
      </c>
      <c r="H454" s="699">
        <f t="shared" si="188"/>
        <v>0</v>
      </c>
      <c r="I454" s="712">
        <f t="shared" si="189"/>
        <v>0</v>
      </c>
      <c r="J454" s="699">
        <f t="shared" si="195"/>
        <v>0</v>
      </c>
      <c r="K454" s="681">
        <f t="shared" si="196"/>
        <v>0</v>
      </c>
      <c r="L454" s="711">
        <f>IF($L$5="Yes",HLOOKUP(B454,'Outdoor Supply'!$D$32:$P$38,7,FALSE),0)</f>
        <v>0</v>
      </c>
      <c r="M454" s="701">
        <f t="shared" si="197"/>
        <v>0</v>
      </c>
      <c r="N454" s="564">
        <f t="shared" si="198"/>
        <v>0</v>
      </c>
      <c r="O454" s="564">
        <f t="shared" si="199"/>
        <v>0</v>
      </c>
      <c r="P454" s="564">
        <f t="shared" si="200"/>
        <v>0</v>
      </c>
      <c r="Q454" s="564">
        <f t="shared" si="201"/>
        <v>0</v>
      </c>
      <c r="R454" s="661">
        <f t="shared" si="190"/>
        <v>0</v>
      </c>
      <c r="S454" s="662">
        <f t="shared" si="191"/>
        <v>0</v>
      </c>
      <c r="T454" s="699">
        <f t="shared" si="192"/>
        <v>0</v>
      </c>
      <c r="U454" s="681">
        <f t="shared" si="202"/>
        <v>0</v>
      </c>
      <c r="V454" s="701">
        <f t="shared" si="203"/>
        <v>0</v>
      </c>
      <c r="W454" s="662">
        <f t="shared" si="204"/>
        <v>0</v>
      </c>
      <c r="X454" s="662">
        <f t="shared" si="205"/>
        <v>0</v>
      </c>
      <c r="Y454" s="662">
        <f t="shared" si="206"/>
        <v>0</v>
      </c>
      <c r="Z454" s="699">
        <f t="shared" si="207"/>
        <v>0</v>
      </c>
      <c r="AA454" s="681">
        <f t="shared" si="210"/>
        <v>0</v>
      </c>
      <c r="AB454" s="701">
        <f t="shared" si="211"/>
        <v>0</v>
      </c>
      <c r="AC454" s="662">
        <f t="shared" si="208"/>
        <v>0</v>
      </c>
      <c r="AD454" s="662">
        <f t="shared" si="212"/>
        <v>0</v>
      </c>
      <c r="AE454" s="701">
        <f t="shared" si="213"/>
        <v>0</v>
      </c>
      <c r="AF454" s="662">
        <f t="shared" si="209"/>
        <v>0</v>
      </c>
      <c r="AG454" s="662">
        <f t="shared" si="214"/>
        <v>0</v>
      </c>
      <c r="AH454" s="701">
        <f t="shared" si="215"/>
        <v>0</v>
      </c>
    </row>
    <row r="455" spans="1:34" x14ac:dyDescent="0.35">
      <c r="A455" s="680">
        <v>38430</v>
      </c>
      <c r="B455" s="558" t="s">
        <v>23</v>
      </c>
      <c r="C455" s="558">
        <v>3</v>
      </c>
      <c r="D455" s="559">
        <f t="shared" si="187"/>
        <v>7</v>
      </c>
      <c r="E455" s="561">
        <v>0</v>
      </c>
      <c r="F455" s="699">
        <f t="shared" si="193"/>
        <v>0</v>
      </c>
      <c r="G455" s="712">
        <f t="shared" si="194"/>
        <v>0</v>
      </c>
      <c r="H455" s="699">
        <f t="shared" si="188"/>
        <v>0</v>
      </c>
      <c r="I455" s="712">
        <f t="shared" si="189"/>
        <v>0</v>
      </c>
      <c r="J455" s="699">
        <f t="shared" si="195"/>
        <v>0</v>
      </c>
      <c r="K455" s="681">
        <f t="shared" si="196"/>
        <v>0</v>
      </c>
      <c r="L455" s="711">
        <f>IF($L$5="Yes",HLOOKUP(B455,'Outdoor Supply'!$D$32:$P$38,7,FALSE),0)</f>
        <v>0</v>
      </c>
      <c r="M455" s="701">
        <f t="shared" si="197"/>
        <v>0</v>
      </c>
      <c r="N455" s="564">
        <f t="shared" si="198"/>
        <v>0</v>
      </c>
      <c r="O455" s="564">
        <f t="shared" si="199"/>
        <v>0</v>
      </c>
      <c r="P455" s="564">
        <f t="shared" si="200"/>
        <v>0</v>
      </c>
      <c r="Q455" s="564">
        <f t="shared" si="201"/>
        <v>0</v>
      </c>
      <c r="R455" s="661">
        <f t="shared" si="190"/>
        <v>0</v>
      </c>
      <c r="S455" s="662">
        <f t="shared" si="191"/>
        <v>0</v>
      </c>
      <c r="T455" s="699">
        <f t="shared" si="192"/>
        <v>0</v>
      </c>
      <c r="U455" s="681">
        <f t="shared" si="202"/>
        <v>0</v>
      </c>
      <c r="V455" s="701">
        <f t="shared" si="203"/>
        <v>0</v>
      </c>
      <c r="W455" s="662">
        <f t="shared" si="204"/>
        <v>0</v>
      </c>
      <c r="X455" s="662">
        <f t="shared" si="205"/>
        <v>0</v>
      </c>
      <c r="Y455" s="662">
        <f t="shared" si="206"/>
        <v>0</v>
      </c>
      <c r="Z455" s="699">
        <f t="shared" si="207"/>
        <v>0</v>
      </c>
      <c r="AA455" s="681">
        <f t="shared" si="210"/>
        <v>0</v>
      </c>
      <c r="AB455" s="701">
        <f t="shared" si="211"/>
        <v>0</v>
      </c>
      <c r="AC455" s="662">
        <f t="shared" si="208"/>
        <v>0</v>
      </c>
      <c r="AD455" s="662">
        <f t="shared" si="212"/>
        <v>0</v>
      </c>
      <c r="AE455" s="701">
        <f t="shared" si="213"/>
        <v>0</v>
      </c>
      <c r="AF455" s="662">
        <f t="shared" si="209"/>
        <v>0</v>
      </c>
      <c r="AG455" s="662">
        <f t="shared" si="214"/>
        <v>0</v>
      </c>
      <c r="AH455" s="701">
        <f t="shared" si="215"/>
        <v>0</v>
      </c>
    </row>
    <row r="456" spans="1:34" x14ac:dyDescent="0.35">
      <c r="A456" s="680">
        <v>38431</v>
      </c>
      <c r="B456" s="558" t="s">
        <v>23</v>
      </c>
      <c r="C456" s="558">
        <v>3</v>
      </c>
      <c r="D456" s="559">
        <f t="shared" si="187"/>
        <v>1</v>
      </c>
      <c r="E456" s="561">
        <v>0.26000000000000512</v>
      </c>
      <c r="F456" s="699">
        <f t="shared" si="193"/>
        <v>0</v>
      </c>
      <c r="G456" s="712">
        <f t="shared" si="194"/>
        <v>0</v>
      </c>
      <c r="H456" s="699">
        <f t="shared" si="188"/>
        <v>0</v>
      </c>
      <c r="I456" s="712">
        <f t="shared" si="189"/>
        <v>0</v>
      </c>
      <c r="J456" s="699">
        <f t="shared" si="195"/>
        <v>0</v>
      </c>
      <c r="K456" s="681">
        <f t="shared" si="196"/>
        <v>0</v>
      </c>
      <c r="L456" s="711">
        <f>IF($L$5="Yes",HLOOKUP(B456,'Outdoor Supply'!$D$32:$P$38,7,FALSE),0)</f>
        <v>0</v>
      </c>
      <c r="M456" s="701">
        <f t="shared" si="197"/>
        <v>0</v>
      </c>
      <c r="N456" s="564">
        <f t="shared" si="198"/>
        <v>0</v>
      </c>
      <c r="O456" s="564">
        <f t="shared" si="199"/>
        <v>0</v>
      </c>
      <c r="P456" s="564">
        <f t="shared" si="200"/>
        <v>0</v>
      </c>
      <c r="Q456" s="564">
        <f t="shared" si="201"/>
        <v>0</v>
      </c>
      <c r="R456" s="661">
        <f t="shared" si="190"/>
        <v>0</v>
      </c>
      <c r="S456" s="662">
        <f t="shared" si="191"/>
        <v>0</v>
      </c>
      <c r="T456" s="699">
        <f t="shared" si="192"/>
        <v>0</v>
      </c>
      <c r="U456" s="681">
        <f t="shared" si="202"/>
        <v>0</v>
      </c>
      <c r="V456" s="701">
        <f t="shared" si="203"/>
        <v>0</v>
      </c>
      <c r="W456" s="662">
        <f t="shared" si="204"/>
        <v>0</v>
      </c>
      <c r="X456" s="662">
        <f t="shared" si="205"/>
        <v>0</v>
      </c>
      <c r="Y456" s="662">
        <f t="shared" si="206"/>
        <v>0</v>
      </c>
      <c r="Z456" s="699">
        <f t="shared" si="207"/>
        <v>0</v>
      </c>
      <c r="AA456" s="681">
        <f t="shared" si="210"/>
        <v>0</v>
      </c>
      <c r="AB456" s="701">
        <f t="shared" si="211"/>
        <v>0</v>
      </c>
      <c r="AC456" s="662">
        <f t="shared" si="208"/>
        <v>0</v>
      </c>
      <c r="AD456" s="662">
        <f t="shared" si="212"/>
        <v>0</v>
      </c>
      <c r="AE456" s="701">
        <f t="shared" si="213"/>
        <v>0</v>
      </c>
      <c r="AF456" s="662">
        <f t="shared" si="209"/>
        <v>0</v>
      </c>
      <c r="AG456" s="662">
        <f t="shared" si="214"/>
        <v>0</v>
      </c>
      <c r="AH456" s="701">
        <f t="shared" si="215"/>
        <v>0</v>
      </c>
    </row>
    <row r="457" spans="1:34" x14ac:dyDescent="0.35">
      <c r="A457" s="680">
        <v>38432</v>
      </c>
      <c r="B457" s="558" t="s">
        <v>23</v>
      </c>
      <c r="C457" s="558">
        <v>3</v>
      </c>
      <c r="D457" s="559">
        <f t="shared" si="187"/>
        <v>2</v>
      </c>
      <c r="E457" s="561">
        <v>0.56000000000000227</v>
      </c>
      <c r="F457" s="699">
        <f t="shared" si="193"/>
        <v>0</v>
      </c>
      <c r="G457" s="712">
        <f t="shared" si="194"/>
        <v>0</v>
      </c>
      <c r="H457" s="699">
        <f t="shared" si="188"/>
        <v>0</v>
      </c>
      <c r="I457" s="712">
        <f t="shared" si="189"/>
        <v>0</v>
      </c>
      <c r="J457" s="699">
        <f t="shared" si="195"/>
        <v>0</v>
      </c>
      <c r="K457" s="681">
        <f t="shared" si="196"/>
        <v>0</v>
      </c>
      <c r="L457" s="711">
        <f>IF($L$5="Yes",HLOOKUP(B457,'Outdoor Supply'!$D$32:$P$38,7,FALSE),0)</f>
        <v>0</v>
      </c>
      <c r="M457" s="701">
        <f t="shared" si="197"/>
        <v>0</v>
      </c>
      <c r="N457" s="564">
        <f t="shared" si="198"/>
        <v>0</v>
      </c>
      <c r="O457" s="564">
        <f t="shared" si="199"/>
        <v>0</v>
      </c>
      <c r="P457" s="564">
        <f t="shared" si="200"/>
        <v>0</v>
      </c>
      <c r="Q457" s="564">
        <f t="shared" si="201"/>
        <v>0</v>
      </c>
      <c r="R457" s="661">
        <f t="shared" si="190"/>
        <v>0</v>
      </c>
      <c r="S457" s="662">
        <f t="shared" si="191"/>
        <v>0</v>
      </c>
      <c r="T457" s="699">
        <f t="shared" si="192"/>
        <v>0</v>
      </c>
      <c r="U457" s="681">
        <f t="shared" si="202"/>
        <v>0</v>
      </c>
      <c r="V457" s="701">
        <f t="shared" si="203"/>
        <v>0</v>
      </c>
      <c r="W457" s="662">
        <f t="shared" si="204"/>
        <v>0</v>
      </c>
      <c r="X457" s="662">
        <f t="shared" si="205"/>
        <v>0</v>
      </c>
      <c r="Y457" s="662">
        <f t="shared" si="206"/>
        <v>0</v>
      </c>
      <c r="Z457" s="699">
        <f t="shared" si="207"/>
        <v>0</v>
      </c>
      <c r="AA457" s="681">
        <f t="shared" si="210"/>
        <v>0</v>
      </c>
      <c r="AB457" s="701">
        <f t="shared" si="211"/>
        <v>0</v>
      </c>
      <c r="AC457" s="662">
        <f t="shared" si="208"/>
        <v>0</v>
      </c>
      <c r="AD457" s="662">
        <f t="shared" si="212"/>
        <v>0</v>
      </c>
      <c r="AE457" s="701">
        <f t="shared" si="213"/>
        <v>0</v>
      </c>
      <c r="AF457" s="662">
        <f t="shared" si="209"/>
        <v>0</v>
      </c>
      <c r="AG457" s="662">
        <f t="shared" si="214"/>
        <v>0</v>
      </c>
      <c r="AH457" s="701">
        <f t="shared" si="215"/>
        <v>0</v>
      </c>
    </row>
    <row r="458" spans="1:34" x14ac:dyDescent="0.35">
      <c r="A458" s="680">
        <v>38433</v>
      </c>
      <c r="B458" s="558" t="s">
        <v>23</v>
      </c>
      <c r="C458" s="558">
        <v>3</v>
      </c>
      <c r="D458" s="559">
        <f t="shared" si="187"/>
        <v>3</v>
      </c>
      <c r="E458" s="561">
        <v>0</v>
      </c>
      <c r="F458" s="699">
        <f t="shared" si="193"/>
        <v>0</v>
      </c>
      <c r="G458" s="712">
        <f t="shared" si="194"/>
        <v>0</v>
      </c>
      <c r="H458" s="699">
        <f t="shared" si="188"/>
        <v>0</v>
      </c>
      <c r="I458" s="712">
        <f t="shared" si="189"/>
        <v>0</v>
      </c>
      <c r="J458" s="699">
        <f t="shared" si="195"/>
        <v>0</v>
      </c>
      <c r="K458" s="681">
        <f t="shared" si="196"/>
        <v>0</v>
      </c>
      <c r="L458" s="711">
        <f>IF($L$5="Yes",HLOOKUP(B458,'Outdoor Supply'!$D$32:$P$38,7,FALSE),0)</f>
        <v>0</v>
      </c>
      <c r="M458" s="701">
        <f t="shared" si="197"/>
        <v>0</v>
      </c>
      <c r="N458" s="564">
        <f t="shared" si="198"/>
        <v>0</v>
      </c>
      <c r="O458" s="564">
        <f t="shared" si="199"/>
        <v>0</v>
      </c>
      <c r="P458" s="564">
        <f t="shared" si="200"/>
        <v>0</v>
      </c>
      <c r="Q458" s="564">
        <f t="shared" si="201"/>
        <v>0</v>
      </c>
      <c r="R458" s="661">
        <f t="shared" si="190"/>
        <v>0</v>
      </c>
      <c r="S458" s="662">
        <f t="shared" si="191"/>
        <v>0</v>
      </c>
      <c r="T458" s="699">
        <f t="shared" si="192"/>
        <v>0</v>
      </c>
      <c r="U458" s="681">
        <f t="shared" si="202"/>
        <v>0</v>
      </c>
      <c r="V458" s="701">
        <f t="shared" si="203"/>
        <v>0</v>
      </c>
      <c r="W458" s="662">
        <f t="shared" si="204"/>
        <v>0</v>
      </c>
      <c r="X458" s="662">
        <f t="shared" si="205"/>
        <v>0</v>
      </c>
      <c r="Y458" s="662">
        <f t="shared" si="206"/>
        <v>0</v>
      </c>
      <c r="Z458" s="699">
        <f t="shared" si="207"/>
        <v>0</v>
      </c>
      <c r="AA458" s="681">
        <f t="shared" si="210"/>
        <v>0</v>
      </c>
      <c r="AB458" s="701">
        <f t="shared" si="211"/>
        <v>0</v>
      </c>
      <c r="AC458" s="662">
        <f t="shared" si="208"/>
        <v>0</v>
      </c>
      <c r="AD458" s="662">
        <f t="shared" si="212"/>
        <v>0</v>
      </c>
      <c r="AE458" s="701">
        <f t="shared" si="213"/>
        <v>0</v>
      </c>
      <c r="AF458" s="662">
        <f t="shared" si="209"/>
        <v>0</v>
      </c>
      <c r="AG458" s="662">
        <f t="shared" si="214"/>
        <v>0</v>
      </c>
      <c r="AH458" s="701">
        <f t="shared" si="215"/>
        <v>0</v>
      </c>
    </row>
    <row r="459" spans="1:34" x14ac:dyDescent="0.35">
      <c r="A459" s="680">
        <v>38434</v>
      </c>
      <c r="B459" s="558" t="s">
        <v>23</v>
      </c>
      <c r="C459" s="558">
        <v>3</v>
      </c>
      <c r="D459" s="559">
        <f t="shared" ref="D459:D522" si="216">WEEKDAY(A459)</f>
        <v>4</v>
      </c>
      <c r="E459" s="561">
        <v>0</v>
      </c>
      <c r="F459" s="699">
        <f t="shared" si="193"/>
        <v>0</v>
      </c>
      <c r="G459" s="712">
        <f t="shared" si="194"/>
        <v>0</v>
      </c>
      <c r="H459" s="699">
        <f t="shared" ref="H459:H522" si="217">$C$3*$F$3*(E459/12)*7.48</f>
        <v>0</v>
      </c>
      <c r="I459" s="712">
        <f t="shared" ref="I459:I522" si="218">$C$4*$F$4*(E459/12)*7.48</f>
        <v>0</v>
      </c>
      <c r="J459" s="699">
        <f t="shared" si="195"/>
        <v>0</v>
      </c>
      <c r="K459" s="681">
        <f t="shared" si="196"/>
        <v>0</v>
      </c>
      <c r="L459" s="711">
        <f>IF($L$5="Yes",HLOOKUP(B459,'Outdoor Supply'!$D$32:$P$38,7,FALSE),0)</f>
        <v>0</v>
      </c>
      <c r="M459" s="701">
        <f t="shared" si="197"/>
        <v>0</v>
      </c>
      <c r="N459" s="564">
        <f t="shared" si="198"/>
        <v>0</v>
      </c>
      <c r="O459" s="564">
        <f t="shared" si="199"/>
        <v>0</v>
      </c>
      <c r="P459" s="564">
        <f t="shared" si="200"/>
        <v>0</v>
      </c>
      <c r="Q459" s="564">
        <f t="shared" si="201"/>
        <v>0</v>
      </c>
      <c r="R459" s="661">
        <f t="shared" ref="R459:R522" si="219">$Q$3</f>
        <v>0</v>
      </c>
      <c r="S459" s="662">
        <f t="shared" ref="S459:S522" si="220">SUM(N459:R459)</f>
        <v>0</v>
      </c>
      <c r="T459" s="699">
        <f t="shared" ref="T459:T522" si="221">IF(V459&lt;0,0,IF(V459&gt;$G$3,$G$3,V459))</f>
        <v>0</v>
      </c>
      <c r="U459" s="681">
        <f t="shared" si="202"/>
        <v>0</v>
      </c>
      <c r="V459" s="701">
        <f t="shared" si="203"/>
        <v>0</v>
      </c>
      <c r="W459" s="662">
        <f t="shared" si="204"/>
        <v>0</v>
      </c>
      <c r="X459" s="662">
        <f t="shared" si="205"/>
        <v>0</v>
      </c>
      <c r="Y459" s="662">
        <f t="shared" si="206"/>
        <v>0</v>
      </c>
      <c r="Z459" s="699">
        <f t="shared" si="207"/>
        <v>0</v>
      </c>
      <c r="AA459" s="681">
        <f t="shared" si="210"/>
        <v>0</v>
      </c>
      <c r="AB459" s="701">
        <f t="shared" si="211"/>
        <v>0</v>
      </c>
      <c r="AC459" s="662">
        <f t="shared" si="208"/>
        <v>0</v>
      </c>
      <c r="AD459" s="662">
        <f t="shared" si="212"/>
        <v>0</v>
      </c>
      <c r="AE459" s="701">
        <f t="shared" si="213"/>
        <v>0</v>
      </c>
      <c r="AF459" s="662">
        <f t="shared" si="209"/>
        <v>0</v>
      </c>
      <c r="AG459" s="662">
        <f t="shared" si="214"/>
        <v>0</v>
      </c>
      <c r="AH459" s="701">
        <f t="shared" si="215"/>
        <v>0</v>
      </c>
    </row>
    <row r="460" spans="1:34" x14ac:dyDescent="0.35">
      <c r="A460" s="680">
        <v>38435</v>
      </c>
      <c r="B460" s="558" t="s">
        <v>23</v>
      </c>
      <c r="C460" s="558">
        <v>3</v>
      </c>
      <c r="D460" s="559">
        <f t="shared" si="216"/>
        <v>5</v>
      </c>
      <c r="E460" s="561">
        <v>0</v>
      </c>
      <c r="F460" s="699">
        <f t="shared" ref="F460:F523" si="222">$B$3*$F$3*(E460/12)*7.48</f>
        <v>0</v>
      </c>
      <c r="G460" s="712">
        <f t="shared" ref="G460:G523" si="223">$B$4*$F$4*(E460/12)*7.48</f>
        <v>0</v>
      </c>
      <c r="H460" s="699">
        <f t="shared" si="217"/>
        <v>0</v>
      </c>
      <c r="I460" s="712">
        <f t="shared" si="218"/>
        <v>0</v>
      </c>
      <c r="J460" s="699">
        <f t="shared" ref="J460:J523" si="224">IF($L$3="Yes",$M$3*$N$3*(E460/12)*7.48,0)</f>
        <v>0</v>
      </c>
      <c r="K460" s="681">
        <f t="shared" ref="K460:K523" si="225">IF($L$4="Yes",$M$4*$N$4*(E460/12)*7.48,0)</f>
        <v>0</v>
      </c>
      <c r="L460" s="711">
        <f>IF($L$5="Yes",HLOOKUP(B460,'Outdoor Supply'!$D$32:$P$38,7,FALSE),0)</f>
        <v>0</v>
      </c>
      <c r="M460" s="701">
        <f t="shared" ref="M460:M523" si="226">SUM(J460:L460)</f>
        <v>0</v>
      </c>
      <c r="N460" s="564">
        <f t="shared" ref="N460:N523" si="227">HLOOKUP(B460,$U$2:$AF$6,2,FALSE)</f>
        <v>0</v>
      </c>
      <c r="O460" s="564">
        <f t="shared" ref="O460:O523" si="228">HLOOKUP(B460,$U$2:$AF$6,3,FALSE)</f>
        <v>0</v>
      </c>
      <c r="P460" s="564">
        <f t="shared" ref="P460:P523" si="229">HLOOKUP(B460,$U$2:$AF$6,4,FALSE)</f>
        <v>0</v>
      </c>
      <c r="Q460" s="564">
        <f t="shared" ref="Q460:Q523" si="230">HLOOKUP(B460,$U$2:$AF$6,5,FALSE)</f>
        <v>0</v>
      </c>
      <c r="R460" s="661">
        <f t="shared" si="219"/>
        <v>0</v>
      </c>
      <c r="S460" s="662">
        <f t="shared" si="220"/>
        <v>0</v>
      </c>
      <c r="T460" s="699">
        <f t="shared" si="221"/>
        <v>0</v>
      </c>
      <c r="U460" s="681">
        <f t="shared" ref="U460:U523" si="231">IF(F460+T459&gt;S460,S460,F460+T459)</f>
        <v>0</v>
      </c>
      <c r="V460" s="701">
        <f t="shared" ref="V460:V523" si="232">T459+F460-S460</f>
        <v>0</v>
      </c>
      <c r="W460" s="662">
        <f t="shared" ref="W460:W523" si="233">IF(Y460&lt;0,0,IF(Y460&gt;$G$4,$G$4,Y460))</f>
        <v>0</v>
      </c>
      <c r="X460" s="662">
        <f t="shared" ref="X460:X523" si="234">IF(G460+W459&gt;S460,S460,G460+W459)</f>
        <v>0</v>
      </c>
      <c r="Y460" s="662">
        <f t="shared" ref="Y460:Y523" si="235">W459+G460-S460</f>
        <v>0</v>
      </c>
      <c r="Z460" s="699">
        <f t="shared" ref="Z460:Z523" si="236">IF(AB460&lt;0,0,IF(AB460&gt;$H$3,$H$3,AB460))</f>
        <v>0</v>
      </c>
      <c r="AA460" s="681">
        <f t="shared" si="210"/>
        <v>0</v>
      </c>
      <c r="AB460" s="701">
        <f t="shared" si="211"/>
        <v>0</v>
      </c>
      <c r="AC460" s="662">
        <f t="shared" ref="AC460:AC523" si="237">IF(AE460&lt;0,0,IF(AE460&gt;$H$4,$H$4,AE460))</f>
        <v>0</v>
      </c>
      <c r="AD460" s="662">
        <f t="shared" si="212"/>
        <v>0</v>
      </c>
      <c r="AE460" s="701">
        <f t="shared" si="213"/>
        <v>0</v>
      </c>
      <c r="AF460" s="662">
        <f t="shared" ref="AF460:AF523" si="238">IF(AH460&lt;0,0,IF(AH460&gt;$O$3,$O$3,AH460))</f>
        <v>0</v>
      </c>
      <c r="AG460" s="662">
        <f t="shared" si="214"/>
        <v>0</v>
      </c>
      <c r="AH460" s="701">
        <f t="shared" si="215"/>
        <v>0</v>
      </c>
    </row>
    <row r="461" spans="1:34" x14ac:dyDescent="0.35">
      <c r="A461" s="680">
        <v>38436</v>
      </c>
      <c r="B461" s="558" t="s">
        <v>23</v>
      </c>
      <c r="C461" s="558">
        <v>3</v>
      </c>
      <c r="D461" s="559">
        <f t="shared" si="216"/>
        <v>6</v>
      </c>
      <c r="E461" s="561">
        <v>0</v>
      </c>
      <c r="F461" s="699">
        <f t="shared" si="222"/>
        <v>0</v>
      </c>
      <c r="G461" s="712">
        <f t="shared" si="223"/>
        <v>0</v>
      </c>
      <c r="H461" s="699">
        <f t="shared" si="217"/>
        <v>0</v>
      </c>
      <c r="I461" s="712">
        <f t="shared" si="218"/>
        <v>0</v>
      </c>
      <c r="J461" s="699">
        <f t="shared" si="224"/>
        <v>0</v>
      </c>
      <c r="K461" s="681">
        <f t="shared" si="225"/>
        <v>0</v>
      </c>
      <c r="L461" s="711">
        <f>IF($L$5="Yes",HLOOKUP(B461,'Outdoor Supply'!$D$32:$P$38,7,FALSE),0)</f>
        <v>0</v>
      </c>
      <c r="M461" s="701">
        <f t="shared" si="226"/>
        <v>0</v>
      </c>
      <c r="N461" s="564">
        <f t="shared" si="227"/>
        <v>0</v>
      </c>
      <c r="O461" s="564">
        <f t="shared" si="228"/>
        <v>0</v>
      </c>
      <c r="P461" s="564">
        <f t="shared" si="229"/>
        <v>0</v>
      </c>
      <c r="Q461" s="564">
        <f t="shared" si="230"/>
        <v>0</v>
      </c>
      <c r="R461" s="661">
        <f t="shared" si="219"/>
        <v>0</v>
      </c>
      <c r="S461" s="662">
        <f t="shared" si="220"/>
        <v>0</v>
      </c>
      <c r="T461" s="699">
        <f t="shared" si="221"/>
        <v>0</v>
      </c>
      <c r="U461" s="681">
        <f t="shared" si="231"/>
        <v>0</v>
      </c>
      <c r="V461" s="701">
        <f t="shared" si="232"/>
        <v>0</v>
      </c>
      <c r="W461" s="662">
        <f t="shared" si="233"/>
        <v>0</v>
      </c>
      <c r="X461" s="662">
        <f t="shared" si="234"/>
        <v>0</v>
      </c>
      <c r="Y461" s="662">
        <f t="shared" si="235"/>
        <v>0</v>
      </c>
      <c r="Z461" s="699">
        <f t="shared" si="236"/>
        <v>0</v>
      </c>
      <c r="AA461" s="681">
        <f t="shared" ref="AA461:AA524" si="239">IF(H461+Z460&gt;S461,S461,H461+Z460)</f>
        <v>0</v>
      </c>
      <c r="AB461" s="701">
        <f t="shared" ref="AB461:AB524" si="240">Z460+H461-S461</f>
        <v>0</v>
      </c>
      <c r="AC461" s="662">
        <f t="shared" si="237"/>
        <v>0</v>
      </c>
      <c r="AD461" s="662">
        <f t="shared" ref="AD461:AD524" si="241">IF(I461+AC460&gt;S461,S461,I461+AC460)</f>
        <v>0</v>
      </c>
      <c r="AE461" s="701">
        <f t="shared" ref="AE461:AE524" si="242">AC460+I461-S461</f>
        <v>0</v>
      </c>
      <c r="AF461" s="662">
        <f t="shared" si="238"/>
        <v>0</v>
      </c>
      <c r="AG461" s="662">
        <f t="shared" ref="AG461:AG524" si="243">IF(M461+AF460&gt;S461,S461,M461+AF460)</f>
        <v>0</v>
      </c>
      <c r="AH461" s="701">
        <f t="shared" ref="AH461:AH524" si="244">AF460+M461-S461</f>
        <v>0</v>
      </c>
    </row>
    <row r="462" spans="1:34" x14ac:dyDescent="0.35">
      <c r="A462" s="680">
        <v>38437</v>
      </c>
      <c r="B462" s="558" t="s">
        <v>23</v>
      </c>
      <c r="C462" s="558">
        <v>3</v>
      </c>
      <c r="D462" s="559">
        <f t="shared" si="216"/>
        <v>7</v>
      </c>
      <c r="E462" s="561">
        <v>0.65999999999999659</v>
      </c>
      <c r="F462" s="699">
        <f t="shared" si="222"/>
        <v>0</v>
      </c>
      <c r="G462" s="712">
        <f t="shared" si="223"/>
        <v>0</v>
      </c>
      <c r="H462" s="699">
        <f t="shared" si="217"/>
        <v>0</v>
      </c>
      <c r="I462" s="712">
        <f t="shared" si="218"/>
        <v>0</v>
      </c>
      <c r="J462" s="699">
        <f t="shared" si="224"/>
        <v>0</v>
      </c>
      <c r="K462" s="681">
        <f t="shared" si="225"/>
        <v>0</v>
      </c>
      <c r="L462" s="711">
        <f>IF($L$5="Yes",HLOOKUP(B462,'Outdoor Supply'!$D$32:$P$38,7,FALSE),0)</f>
        <v>0</v>
      </c>
      <c r="M462" s="701">
        <f t="shared" si="226"/>
        <v>0</v>
      </c>
      <c r="N462" s="564">
        <f t="shared" si="227"/>
        <v>0</v>
      </c>
      <c r="O462" s="564">
        <f t="shared" si="228"/>
        <v>0</v>
      </c>
      <c r="P462" s="564">
        <f t="shared" si="229"/>
        <v>0</v>
      </c>
      <c r="Q462" s="564">
        <f t="shared" si="230"/>
        <v>0</v>
      </c>
      <c r="R462" s="661">
        <f t="shared" si="219"/>
        <v>0</v>
      </c>
      <c r="S462" s="662">
        <f t="shared" si="220"/>
        <v>0</v>
      </c>
      <c r="T462" s="699">
        <f t="shared" si="221"/>
        <v>0</v>
      </c>
      <c r="U462" s="681">
        <f t="shared" si="231"/>
        <v>0</v>
      </c>
      <c r="V462" s="701">
        <f t="shared" si="232"/>
        <v>0</v>
      </c>
      <c r="W462" s="662">
        <f t="shared" si="233"/>
        <v>0</v>
      </c>
      <c r="X462" s="662">
        <f t="shared" si="234"/>
        <v>0</v>
      </c>
      <c r="Y462" s="662">
        <f t="shared" si="235"/>
        <v>0</v>
      </c>
      <c r="Z462" s="699">
        <f t="shared" si="236"/>
        <v>0</v>
      </c>
      <c r="AA462" s="681">
        <f t="shared" si="239"/>
        <v>0</v>
      </c>
      <c r="AB462" s="701">
        <f t="shared" si="240"/>
        <v>0</v>
      </c>
      <c r="AC462" s="662">
        <f t="shared" si="237"/>
        <v>0</v>
      </c>
      <c r="AD462" s="662">
        <f t="shared" si="241"/>
        <v>0</v>
      </c>
      <c r="AE462" s="701">
        <f t="shared" si="242"/>
        <v>0</v>
      </c>
      <c r="AF462" s="662">
        <f t="shared" si="238"/>
        <v>0</v>
      </c>
      <c r="AG462" s="662">
        <f t="shared" si="243"/>
        <v>0</v>
      </c>
      <c r="AH462" s="701">
        <f t="shared" si="244"/>
        <v>0</v>
      </c>
    </row>
    <row r="463" spans="1:34" x14ac:dyDescent="0.35">
      <c r="A463" s="680">
        <v>38438</v>
      </c>
      <c r="B463" s="558" t="s">
        <v>23</v>
      </c>
      <c r="C463" s="558">
        <v>3</v>
      </c>
      <c r="D463" s="559">
        <f t="shared" si="216"/>
        <v>1</v>
      </c>
      <c r="E463" s="561">
        <v>0.63000000000000256</v>
      </c>
      <c r="F463" s="699">
        <f t="shared" si="222"/>
        <v>0</v>
      </c>
      <c r="G463" s="712">
        <f t="shared" si="223"/>
        <v>0</v>
      </c>
      <c r="H463" s="699">
        <f t="shared" si="217"/>
        <v>0</v>
      </c>
      <c r="I463" s="712">
        <f t="shared" si="218"/>
        <v>0</v>
      </c>
      <c r="J463" s="699">
        <f t="shared" si="224"/>
        <v>0</v>
      </c>
      <c r="K463" s="681">
        <f t="shared" si="225"/>
        <v>0</v>
      </c>
      <c r="L463" s="711">
        <f>IF($L$5="Yes",HLOOKUP(B463,'Outdoor Supply'!$D$32:$P$38,7,FALSE),0)</f>
        <v>0</v>
      </c>
      <c r="M463" s="701">
        <f t="shared" si="226"/>
        <v>0</v>
      </c>
      <c r="N463" s="564">
        <f t="shared" si="227"/>
        <v>0</v>
      </c>
      <c r="O463" s="564">
        <f t="shared" si="228"/>
        <v>0</v>
      </c>
      <c r="P463" s="564">
        <f t="shared" si="229"/>
        <v>0</v>
      </c>
      <c r="Q463" s="564">
        <f t="shared" si="230"/>
        <v>0</v>
      </c>
      <c r="R463" s="661">
        <f t="shared" si="219"/>
        <v>0</v>
      </c>
      <c r="S463" s="662">
        <f t="shared" si="220"/>
        <v>0</v>
      </c>
      <c r="T463" s="699">
        <f t="shared" si="221"/>
        <v>0</v>
      </c>
      <c r="U463" s="681">
        <f t="shared" si="231"/>
        <v>0</v>
      </c>
      <c r="V463" s="701">
        <f t="shared" si="232"/>
        <v>0</v>
      </c>
      <c r="W463" s="662">
        <f t="shared" si="233"/>
        <v>0</v>
      </c>
      <c r="X463" s="662">
        <f t="shared" si="234"/>
        <v>0</v>
      </c>
      <c r="Y463" s="662">
        <f t="shared" si="235"/>
        <v>0</v>
      </c>
      <c r="Z463" s="699">
        <f t="shared" si="236"/>
        <v>0</v>
      </c>
      <c r="AA463" s="681">
        <f t="shared" si="239"/>
        <v>0</v>
      </c>
      <c r="AB463" s="701">
        <f t="shared" si="240"/>
        <v>0</v>
      </c>
      <c r="AC463" s="662">
        <f t="shared" si="237"/>
        <v>0</v>
      </c>
      <c r="AD463" s="662">
        <f t="shared" si="241"/>
        <v>0</v>
      </c>
      <c r="AE463" s="701">
        <f t="shared" si="242"/>
        <v>0</v>
      </c>
      <c r="AF463" s="662">
        <f t="shared" si="238"/>
        <v>0</v>
      </c>
      <c r="AG463" s="662">
        <f t="shared" si="243"/>
        <v>0</v>
      </c>
      <c r="AH463" s="701">
        <f t="shared" si="244"/>
        <v>0</v>
      </c>
    </row>
    <row r="464" spans="1:34" x14ac:dyDescent="0.35">
      <c r="A464" s="680">
        <v>38439</v>
      </c>
      <c r="B464" s="558" t="s">
        <v>23</v>
      </c>
      <c r="C464" s="558">
        <v>3</v>
      </c>
      <c r="D464" s="559">
        <f t="shared" si="216"/>
        <v>2</v>
      </c>
      <c r="E464" s="561">
        <v>0</v>
      </c>
      <c r="F464" s="699">
        <f t="shared" si="222"/>
        <v>0</v>
      </c>
      <c r="G464" s="712">
        <f t="shared" si="223"/>
        <v>0</v>
      </c>
      <c r="H464" s="699">
        <f t="shared" si="217"/>
        <v>0</v>
      </c>
      <c r="I464" s="712">
        <f t="shared" si="218"/>
        <v>0</v>
      </c>
      <c r="J464" s="699">
        <f t="shared" si="224"/>
        <v>0</v>
      </c>
      <c r="K464" s="681">
        <f t="shared" si="225"/>
        <v>0</v>
      </c>
      <c r="L464" s="711">
        <f>IF($L$5="Yes",HLOOKUP(B464,'Outdoor Supply'!$D$32:$P$38,7,FALSE),0)</f>
        <v>0</v>
      </c>
      <c r="M464" s="701">
        <f t="shared" si="226"/>
        <v>0</v>
      </c>
      <c r="N464" s="564">
        <f t="shared" si="227"/>
        <v>0</v>
      </c>
      <c r="O464" s="564">
        <f t="shared" si="228"/>
        <v>0</v>
      </c>
      <c r="P464" s="564">
        <f t="shared" si="229"/>
        <v>0</v>
      </c>
      <c r="Q464" s="564">
        <f t="shared" si="230"/>
        <v>0</v>
      </c>
      <c r="R464" s="661">
        <f t="shared" si="219"/>
        <v>0</v>
      </c>
      <c r="S464" s="662">
        <f t="shared" si="220"/>
        <v>0</v>
      </c>
      <c r="T464" s="699">
        <f t="shared" si="221"/>
        <v>0</v>
      </c>
      <c r="U464" s="681">
        <f t="shared" si="231"/>
        <v>0</v>
      </c>
      <c r="V464" s="701">
        <f t="shared" si="232"/>
        <v>0</v>
      </c>
      <c r="W464" s="662">
        <f t="shared" si="233"/>
        <v>0</v>
      </c>
      <c r="X464" s="662">
        <f t="shared" si="234"/>
        <v>0</v>
      </c>
      <c r="Y464" s="662">
        <f t="shared" si="235"/>
        <v>0</v>
      </c>
      <c r="Z464" s="699">
        <f t="shared" si="236"/>
        <v>0</v>
      </c>
      <c r="AA464" s="681">
        <f t="shared" si="239"/>
        <v>0</v>
      </c>
      <c r="AB464" s="701">
        <f t="shared" si="240"/>
        <v>0</v>
      </c>
      <c r="AC464" s="662">
        <f t="shared" si="237"/>
        <v>0</v>
      </c>
      <c r="AD464" s="662">
        <f t="shared" si="241"/>
        <v>0</v>
      </c>
      <c r="AE464" s="701">
        <f t="shared" si="242"/>
        <v>0</v>
      </c>
      <c r="AF464" s="662">
        <f t="shared" si="238"/>
        <v>0</v>
      </c>
      <c r="AG464" s="662">
        <f t="shared" si="243"/>
        <v>0</v>
      </c>
      <c r="AH464" s="701">
        <f t="shared" si="244"/>
        <v>0</v>
      </c>
    </row>
    <row r="465" spans="1:34" x14ac:dyDescent="0.35">
      <c r="A465" s="680">
        <v>38440</v>
      </c>
      <c r="B465" s="558" t="s">
        <v>23</v>
      </c>
      <c r="C465" s="558">
        <v>3</v>
      </c>
      <c r="D465" s="559">
        <f t="shared" si="216"/>
        <v>3</v>
      </c>
      <c r="E465" s="561">
        <v>0</v>
      </c>
      <c r="F465" s="699">
        <f t="shared" si="222"/>
        <v>0</v>
      </c>
      <c r="G465" s="712">
        <f t="shared" si="223"/>
        <v>0</v>
      </c>
      <c r="H465" s="699">
        <f t="shared" si="217"/>
        <v>0</v>
      </c>
      <c r="I465" s="712">
        <f t="shared" si="218"/>
        <v>0</v>
      </c>
      <c r="J465" s="699">
        <f t="shared" si="224"/>
        <v>0</v>
      </c>
      <c r="K465" s="681">
        <f t="shared" si="225"/>
        <v>0</v>
      </c>
      <c r="L465" s="711">
        <f>IF($L$5="Yes",HLOOKUP(B465,'Outdoor Supply'!$D$32:$P$38,7,FALSE),0)</f>
        <v>0</v>
      </c>
      <c r="M465" s="701">
        <f t="shared" si="226"/>
        <v>0</v>
      </c>
      <c r="N465" s="564">
        <f t="shared" si="227"/>
        <v>0</v>
      </c>
      <c r="O465" s="564">
        <f t="shared" si="228"/>
        <v>0</v>
      </c>
      <c r="P465" s="564">
        <f t="shared" si="229"/>
        <v>0</v>
      </c>
      <c r="Q465" s="564">
        <f t="shared" si="230"/>
        <v>0</v>
      </c>
      <c r="R465" s="661">
        <f t="shared" si="219"/>
        <v>0</v>
      </c>
      <c r="S465" s="662">
        <f t="shared" si="220"/>
        <v>0</v>
      </c>
      <c r="T465" s="699">
        <f t="shared" si="221"/>
        <v>0</v>
      </c>
      <c r="U465" s="681">
        <f t="shared" si="231"/>
        <v>0</v>
      </c>
      <c r="V465" s="701">
        <f t="shared" si="232"/>
        <v>0</v>
      </c>
      <c r="W465" s="662">
        <f t="shared" si="233"/>
        <v>0</v>
      </c>
      <c r="X465" s="662">
        <f t="shared" si="234"/>
        <v>0</v>
      </c>
      <c r="Y465" s="662">
        <f t="shared" si="235"/>
        <v>0</v>
      </c>
      <c r="Z465" s="699">
        <f t="shared" si="236"/>
        <v>0</v>
      </c>
      <c r="AA465" s="681">
        <f t="shared" si="239"/>
        <v>0</v>
      </c>
      <c r="AB465" s="701">
        <f t="shared" si="240"/>
        <v>0</v>
      </c>
      <c r="AC465" s="662">
        <f t="shared" si="237"/>
        <v>0</v>
      </c>
      <c r="AD465" s="662">
        <f t="shared" si="241"/>
        <v>0</v>
      </c>
      <c r="AE465" s="701">
        <f t="shared" si="242"/>
        <v>0</v>
      </c>
      <c r="AF465" s="662">
        <f t="shared" si="238"/>
        <v>0</v>
      </c>
      <c r="AG465" s="662">
        <f t="shared" si="243"/>
        <v>0</v>
      </c>
      <c r="AH465" s="701">
        <f t="shared" si="244"/>
        <v>0</v>
      </c>
    </row>
    <row r="466" spans="1:34" x14ac:dyDescent="0.35">
      <c r="A466" s="680">
        <v>38441</v>
      </c>
      <c r="B466" s="558" t="s">
        <v>23</v>
      </c>
      <c r="C466" s="558">
        <v>3</v>
      </c>
      <c r="D466" s="559">
        <f t="shared" si="216"/>
        <v>4</v>
      </c>
      <c r="E466" s="561">
        <v>0</v>
      </c>
      <c r="F466" s="699">
        <f t="shared" si="222"/>
        <v>0</v>
      </c>
      <c r="G466" s="712">
        <f t="shared" si="223"/>
        <v>0</v>
      </c>
      <c r="H466" s="699">
        <f t="shared" si="217"/>
        <v>0</v>
      </c>
      <c r="I466" s="712">
        <f t="shared" si="218"/>
        <v>0</v>
      </c>
      <c r="J466" s="699">
        <f t="shared" si="224"/>
        <v>0</v>
      </c>
      <c r="K466" s="681">
        <f t="shared" si="225"/>
        <v>0</v>
      </c>
      <c r="L466" s="711">
        <f>IF($L$5="Yes",HLOOKUP(B466,'Outdoor Supply'!$D$32:$P$38,7,FALSE),0)</f>
        <v>0</v>
      </c>
      <c r="M466" s="701">
        <f t="shared" si="226"/>
        <v>0</v>
      </c>
      <c r="N466" s="564">
        <f t="shared" si="227"/>
        <v>0</v>
      </c>
      <c r="O466" s="564">
        <f t="shared" si="228"/>
        <v>0</v>
      </c>
      <c r="P466" s="564">
        <f t="shared" si="229"/>
        <v>0</v>
      </c>
      <c r="Q466" s="564">
        <f t="shared" si="230"/>
        <v>0</v>
      </c>
      <c r="R466" s="661">
        <f t="shared" si="219"/>
        <v>0</v>
      </c>
      <c r="S466" s="662">
        <f t="shared" si="220"/>
        <v>0</v>
      </c>
      <c r="T466" s="699">
        <f t="shared" si="221"/>
        <v>0</v>
      </c>
      <c r="U466" s="681">
        <f t="shared" si="231"/>
        <v>0</v>
      </c>
      <c r="V466" s="701">
        <f t="shared" si="232"/>
        <v>0</v>
      </c>
      <c r="W466" s="662">
        <f t="shared" si="233"/>
        <v>0</v>
      </c>
      <c r="X466" s="662">
        <f t="shared" si="234"/>
        <v>0</v>
      </c>
      <c r="Y466" s="662">
        <f t="shared" si="235"/>
        <v>0</v>
      </c>
      <c r="Z466" s="699">
        <f t="shared" si="236"/>
        <v>0</v>
      </c>
      <c r="AA466" s="681">
        <f t="shared" si="239"/>
        <v>0</v>
      </c>
      <c r="AB466" s="701">
        <f t="shared" si="240"/>
        <v>0</v>
      </c>
      <c r="AC466" s="662">
        <f t="shared" si="237"/>
        <v>0</v>
      </c>
      <c r="AD466" s="662">
        <f t="shared" si="241"/>
        <v>0</v>
      </c>
      <c r="AE466" s="701">
        <f t="shared" si="242"/>
        <v>0</v>
      </c>
      <c r="AF466" s="662">
        <f t="shared" si="238"/>
        <v>0</v>
      </c>
      <c r="AG466" s="662">
        <f t="shared" si="243"/>
        <v>0</v>
      </c>
      <c r="AH466" s="701">
        <f t="shared" si="244"/>
        <v>0</v>
      </c>
    </row>
    <row r="467" spans="1:34" x14ac:dyDescent="0.35">
      <c r="A467" s="680">
        <v>38442</v>
      </c>
      <c r="B467" s="558" t="s">
        <v>23</v>
      </c>
      <c r="C467" s="558">
        <v>3</v>
      </c>
      <c r="D467" s="559">
        <f t="shared" si="216"/>
        <v>5</v>
      </c>
      <c r="E467" s="561">
        <v>0</v>
      </c>
      <c r="F467" s="699">
        <f t="shared" si="222"/>
        <v>0</v>
      </c>
      <c r="G467" s="712">
        <f t="shared" si="223"/>
        <v>0</v>
      </c>
      <c r="H467" s="699">
        <f t="shared" si="217"/>
        <v>0</v>
      </c>
      <c r="I467" s="712">
        <f t="shared" si="218"/>
        <v>0</v>
      </c>
      <c r="J467" s="699">
        <f t="shared" si="224"/>
        <v>0</v>
      </c>
      <c r="K467" s="681">
        <f t="shared" si="225"/>
        <v>0</v>
      </c>
      <c r="L467" s="711">
        <f>IF($L$5="Yes",HLOOKUP(B467,'Outdoor Supply'!$D$32:$P$38,7,FALSE),0)</f>
        <v>0</v>
      </c>
      <c r="M467" s="701">
        <f t="shared" si="226"/>
        <v>0</v>
      </c>
      <c r="N467" s="564">
        <f t="shared" si="227"/>
        <v>0</v>
      </c>
      <c r="O467" s="564">
        <f t="shared" si="228"/>
        <v>0</v>
      </c>
      <c r="P467" s="564">
        <f t="shared" si="229"/>
        <v>0</v>
      </c>
      <c r="Q467" s="564">
        <f t="shared" si="230"/>
        <v>0</v>
      </c>
      <c r="R467" s="661">
        <f t="shared" si="219"/>
        <v>0</v>
      </c>
      <c r="S467" s="662">
        <f t="shared" si="220"/>
        <v>0</v>
      </c>
      <c r="T467" s="699">
        <f t="shared" si="221"/>
        <v>0</v>
      </c>
      <c r="U467" s="681">
        <f t="shared" si="231"/>
        <v>0</v>
      </c>
      <c r="V467" s="701">
        <f t="shared" si="232"/>
        <v>0</v>
      </c>
      <c r="W467" s="662">
        <f t="shared" si="233"/>
        <v>0</v>
      </c>
      <c r="X467" s="662">
        <f t="shared" si="234"/>
        <v>0</v>
      </c>
      <c r="Y467" s="662">
        <f t="shared" si="235"/>
        <v>0</v>
      </c>
      <c r="Z467" s="699">
        <f t="shared" si="236"/>
        <v>0</v>
      </c>
      <c r="AA467" s="681">
        <f t="shared" si="239"/>
        <v>0</v>
      </c>
      <c r="AB467" s="701">
        <f t="shared" si="240"/>
        <v>0</v>
      </c>
      <c r="AC467" s="662">
        <f t="shared" si="237"/>
        <v>0</v>
      </c>
      <c r="AD467" s="662">
        <f t="shared" si="241"/>
        <v>0</v>
      </c>
      <c r="AE467" s="701">
        <f t="shared" si="242"/>
        <v>0</v>
      </c>
      <c r="AF467" s="662">
        <f t="shared" si="238"/>
        <v>0</v>
      </c>
      <c r="AG467" s="662">
        <f t="shared" si="243"/>
        <v>0</v>
      </c>
      <c r="AH467" s="701">
        <f t="shared" si="244"/>
        <v>0</v>
      </c>
    </row>
    <row r="468" spans="1:34" x14ac:dyDescent="0.35">
      <c r="A468" s="680">
        <v>38443</v>
      </c>
      <c r="B468" s="558" t="s">
        <v>24</v>
      </c>
      <c r="C468" s="558">
        <v>4</v>
      </c>
      <c r="D468" s="559">
        <f t="shared" si="216"/>
        <v>6</v>
      </c>
      <c r="E468" s="561">
        <v>0.57000000000000028</v>
      </c>
      <c r="F468" s="699">
        <f t="shared" si="222"/>
        <v>0</v>
      </c>
      <c r="G468" s="712">
        <f t="shared" si="223"/>
        <v>0</v>
      </c>
      <c r="H468" s="699">
        <f t="shared" si="217"/>
        <v>0</v>
      </c>
      <c r="I468" s="712">
        <f t="shared" si="218"/>
        <v>0</v>
      </c>
      <c r="J468" s="699">
        <f t="shared" si="224"/>
        <v>0</v>
      </c>
      <c r="K468" s="681">
        <f t="shared" si="225"/>
        <v>0</v>
      </c>
      <c r="L468" s="711">
        <f>IF($L$5="Yes",HLOOKUP(B468,'Outdoor Supply'!$D$32:$P$38,7,FALSE),0)</f>
        <v>0</v>
      </c>
      <c r="M468" s="701">
        <f t="shared" si="226"/>
        <v>0</v>
      </c>
      <c r="N468" s="564">
        <f t="shared" si="227"/>
        <v>0</v>
      </c>
      <c r="O468" s="564">
        <f t="shared" si="228"/>
        <v>0</v>
      </c>
      <c r="P468" s="564">
        <f t="shared" si="229"/>
        <v>0</v>
      </c>
      <c r="Q468" s="564">
        <f t="shared" si="230"/>
        <v>0</v>
      </c>
      <c r="R468" s="661">
        <f t="shared" si="219"/>
        <v>0</v>
      </c>
      <c r="S468" s="662">
        <f t="shared" si="220"/>
        <v>0</v>
      </c>
      <c r="T468" s="699">
        <f t="shared" si="221"/>
        <v>0</v>
      </c>
      <c r="U468" s="681">
        <f t="shared" si="231"/>
        <v>0</v>
      </c>
      <c r="V468" s="701">
        <f t="shared" si="232"/>
        <v>0</v>
      </c>
      <c r="W468" s="662">
        <f t="shared" si="233"/>
        <v>0</v>
      </c>
      <c r="X468" s="662">
        <f t="shared" si="234"/>
        <v>0</v>
      </c>
      <c r="Y468" s="662">
        <f t="shared" si="235"/>
        <v>0</v>
      </c>
      <c r="Z468" s="699">
        <f t="shared" si="236"/>
        <v>0</v>
      </c>
      <c r="AA468" s="681">
        <f t="shared" si="239"/>
        <v>0</v>
      </c>
      <c r="AB468" s="701">
        <f t="shared" si="240"/>
        <v>0</v>
      </c>
      <c r="AC468" s="662">
        <f t="shared" si="237"/>
        <v>0</v>
      </c>
      <c r="AD468" s="662">
        <f t="shared" si="241"/>
        <v>0</v>
      </c>
      <c r="AE468" s="701">
        <f t="shared" si="242"/>
        <v>0</v>
      </c>
      <c r="AF468" s="662">
        <f t="shared" si="238"/>
        <v>0</v>
      </c>
      <c r="AG468" s="662">
        <f t="shared" si="243"/>
        <v>0</v>
      </c>
      <c r="AH468" s="701">
        <f t="shared" si="244"/>
        <v>0</v>
      </c>
    </row>
    <row r="469" spans="1:34" x14ac:dyDescent="0.35">
      <c r="A469" s="680">
        <v>38444</v>
      </c>
      <c r="B469" s="558" t="s">
        <v>24</v>
      </c>
      <c r="C469" s="558">
        <v>4</v>
      </c>
      <c r="D469" s="559">
        <f t="shared" si="216"/>
        <v>7</v>
      </c>
      <c r="E469" s="561">
        <v>0</v>
      </c>
      <c r="F469" s="699">
        <f t="shared" si="222"/>
        <v>0</v>
      </c>
      <c r="G469" s="712">
        <f t="shared" si="223"/>
        <v>0</v>
      </c>
      <c r="H469" s="699">
        <f t="shared" si="217"/>
        <v>0</v>
      </c>
      <c r="I469" s="712">
        <f t="shared" si="218"/>
        <v>0</v>
      </c>
      <c r="J469" s="699">
        <f t="shared" si="224"/>
        <v>0</v>
      </c>
      <c r="K469" s="681">
        <f t="shared" si="225"/>
        <v>0</v>
      </c>
      <c r="L469" s="711">
        <f>IF($L$5="Yes",HLOOKUP(B469,'Outdoor Supply'!$D$32:$P$38,7,FALSE),0)</f>
        <v>0</v>
      </c>
      <c r="M469" s="701">
        <f t="shared" si="226"/>
        <v>0</v>
      </c>
      <c r="N469" s="564">
        <f t="shared" si="227"/>
        <v>0</v>
      </c>
      <c r="O469" s="564">
        <f t="shared" si="228"/>
        <v>0</v>
      </c>
      <c r="P469" s="564">
        <f t="shared" si="229"/>
        <v>0</v>
      </c>
      <c r="Q469" s="564">
        <f t="shared" si="230"/>
        <v>0</v>
      </c>
      <c r="R469" s="661">
        <f t="shared" si="219"/>
        <v>0</v>
      </c>
      <c r="S469" s="662">
        <f t="shared" si="220"/>
        <v>0</v>
      </c>
      <c r="T469" s="699">
        <f t="shared" si="221"/>
        <v>0</v>
      </c>
      <c r="U469" s="681">
        <f t="shared" si="231"/>
        <v>0</v>
      </c>
      <c r="V469" s="701">
        <f t="shared" si="232"/>
        <v>0</v>
      </c>
      <c r="W469" s="662">
        <f t="shared" si="233"/>
        <v>0</v>
      </c>
      <c r="X469" s="662">
        <f t="shared" si="234"/>
        <v>0</v>
      </c>
      <c r="Y469" s="662">
        <f t="shared" si="235"/>
        <v>0</v>
      </c>
      <c r="Z469" s="699">
        <f t="shared" si="236"/>
        <v>0</v>
      </c>
      <c r="AA469" s="681">
        <f t="shared" si="239"/>
        <v>0</v>
      </c>
      <c r="AB469" s="701">
        <f t="shared" si="240"/>
        <v>0</v>
      </c>
      <c r="AC469" s="662">
        <f t="shared" si="237"/>
        <v>0</v>
      </c>
      <c r="AD469" s="662">
        <f t="shared" si="241"/>
        <v>0</v>
      </c>
      <c r="AE469" s="701">
        <f t="shared" si="242"/>
        <v>0</v>
      </c>
      <c r="AF469" s="662">
        <f t="shared" si="238"/>
        <v>0</v>
      </c>
      <c r="AG469" s="662">
        <f t="shared" si="243"/>
        <v>0</v>
      </c>
      <c r="AH469" s="701">
        <f t="shared" si="244"/>
        <v>0</v>
      </c>
    </row>
    <row r="470" spans="1:34" x14ac:dyDescent="0.35">
      <c r="A470" s="680">
        <v>38445</v>
      </c>
      <c r="B470" s="558" t="s">
        <v>24</v>
      </c>
      <c r="C470" s="558">
        <v>4</v>
      </c>
      <c r="D470" s="559">
        <f t="shared" si="216"/>
        <v>1</v>
      </c>
      <c r="E470" s="561">
        <v>0</v>
      </c>
      <c r="F470" s="699">
        <f t="shared" si="222"/>
        <v>0</v>
      </c>
      <c r="G470" s="712">
        <f t="shared" si="223"/>
        <v>0</v>
      </c>
      <c r="H470" s="699">
        <f t="shared" si="217"/>
        <v>0</v>
      </c>
      <c r="I470" s="712">
        <f t="shared" si="218"/>
        <v>0</v>
      </c>
      <c r="J470" s="699">
        <f t="shared" si="224"/>
        <v>0</v>
      </c>
      <c r="K470" s="681">
        <f t="shared" si="225"/>
        <v>0</v>
      </c>
      <c r="L470" s="711">
        <f>IF($L$5="Yes",HLOOKUP(B470,'Outdoor Supply'!$D$32:$P$38,7,FALSE),0)</f>
        <v>0</v>
      </c>
      <c r="M470" s="701">
        <f t="shared" si="226"/>
        <v>0</v>
      </c>
      <c r="N470" s="564">
        <f t="shared" si="227"/>
        <v>0</v>
      </c>
      <c r="O470" s="564">
        <f t="shared" si="228"/>
        <v>0</v>
      </c>
      <c r="P470" s="564">
        <f t="shared" si="229"/>
        <v>0</v>
      </c>
      <c r="Q470" s="564">
        <f t="shared" si="230"/>
        <v>0</v>
      </c>
      <c r="R470" s="661">
        <f t="shared" si="219"/>
        <v>0</v>
      </c>
      <c r="S470" s="662">
        <f t="shared" si="220"/>
        <v>0</v>
      </c>
      <c r="T470" s="699">
        <f t="shared" si="221"/>
        <v>0</v>
      </c>
      <c r="U470" s="681">
        <f t="shared" si="231"/>
        <v>0</v>
      </c>
      <c r="V470" s="701">
        <f t="shared" si="232"/>
        <v>0</v>
      </c>
      <c r="W470" s="662">
        <f t="shared" si="233"/>
        <v>0</v>
      </c>
      <c r="X470" s="662">
        <f t="shared" si="234"/>
        <v>0</v>
      </c>
      <c r="Y470" s="662">
        <f t="shared" si="235"/>
        <v>0</v>
      </c>
      <c r="Z470" s="699">
        <f t="shared" si="236"/>
        <v>0</v>
      </c>
      <c r="AA470" s="681">
        <f t="shared" si="239"/>
        <v>0</v>
      </c>
      <c r="AB470" s="701">
        <f t="shared" si="240"/>
        <v>0</v>
      </c>
      <c r="AC470" s="662">
        <f t="shared" si="237"/>
        <v>0</v>
      </c>
      <c r="AD470" s="662">
        <f t="shared" si="241"/>
        <v>0</v>
      </c>
      <c r="AE470" s="701">
        <f t="shared" si="242"/>
        <v>0</v>
      </c>
      <c r="AF470" s="662">
        <f t="shared" si="238"/>
        <v>0</v>
      </c>
      <c r="AG470" s="662">
        <f t="shared" si="243"/>
        <v>0</v>
      </c>
      <c r="AH470" s="701">
        <f t="shared" si="244"/>
        <v>0</v>
      </c>
    </row>
    <row r="471" spans="1:34" x14ac:dyDescent="0.35">
      <c r="A471" s="680">
        <v>38446</v>
      </c>
      <c r="B471" s="558" t="s">
        <v>24</v>
      </c>
      <c r="C471" s="558">
        <v>4</v>
      </c>
      <c r="D471" s="559">
        <f t="shared" si="216"/>
        <v>2</v>
      </c>
      <c r="E471" s="561">
        <v>0</v>
      </c>
      <c r="F471" s="699">
        <f t="shared" si="222"/>
        <v>0</v>
      </c>
      <c r="G471" s="712">
        <f t="shared" si="223"/>
        <v>0</v>
      </c>
      <c r="H471" s="699">
        <f t="shared" si="217"/>
        <v>0</v>
      </c>
      <c r="I471" s="712">
        <f t="shared" si="218"/>
        <v>0</v>
      </c>
      <c r="J471" s="699">
        <f t="shared" si="224"/>
        <v>0</v>
      </c>
      <c r="K471" s="681">
        <f t="shared" si="225"/>
        <v>0</v>
      </c>
      <c r="L471" s="711">
        <f>IF($L$5="Yes",HLOOKUP(B471,'Outdoor Supply'!$D$32:$P$38,7,FALSE),0)</f>
        <v>0</v>
      </c>
      <c r="M471" s="701">
        <f t="shared" si="226"/>
        <v>0</v>
      </c>
      <c r="N471" s="564">
        <f t="shared" si="227"/>
        <v>0</v>
      </c>
      <c r="O471" s="564">
        <f t="shared" si="228"/>
        <v>0</v>
      </c>
      <c r="P471" s="564">
        <f t="shared" si="229"/>
        <v>0</v>
      </c>
      <c r="Q471" s="564">
        <f t="shared" si="230"/>
        <v>0</v>
      </c>
      <c r="R471" s="661">
        <f t="shared" si="219"/>
        <v>0</v>
      </c>
      <c r="S471" s="662">
        <f t="shared" si="220"/>
        <v>0</v>
      </c>
      <c r="T471" s="699">
        <f t="shared" si="221"/>
        <v>0</v>
      </c>
      <c r="U471" s="681">
        <f t="shared" si="231"/>
        <v>0</v>
      </c>
      <c r="V471" s="701">
        <f t="shared" si="232"/>
        <v>0</v>
      </c>
      <c r="W471" s="662">
        <f t="shared" si="233"/>
        <v>0</v>
      </c>
      <c r="X471" s="662">
        <f t="shared" si="234"/>
        <v>0</v>
      </c>
      <c r="Y471" s="662">
        <f t="shared" si="235"/>
        <v>0</v>
      </c>
      <c r="Z471" s="699">
        <f t="shared" si="236"/>
        <v>0</v>
      </c>
      <c r="AA471" s="681">
        <f t="shared" si="239"/>
        <v>0</v>
      </c>
      <c r="AB471" s="701">
        <f t="shared" si="240"/>
        <v>0</v>
      </c>
      <c r="AC471" s="662">
        <f t="shared" si="237"/>
        <v>0</v>
      </c>
      <c r="AD471" s="662">
        <f t="shared" si="241"/>
        <v>0</v>
      </c>
      <c r="AE471" s="701">
        <f t="shared" si="242"/>
        <v>0</v>
      </c>
      <c r="AF471" s="662">
        <f t="shared" si="238"/>
        <v>0</v>
      </c>
      <c r="AG471" s="662">
        <f t="shared" si="243"/>
        <v>0</v>
      </c>
      <c r="AH471" s="701">
        <f t="shared" si="244"/>
        <v>0</v>
      </c>
    </row>
    <row r="472" spans="1:34" x14ac:dyDescent="0.35">
      <c r="A472" s="680">
        <v>38447</v>
      </c>
      <c r="B472" s="558" t="s">
        <v>24</v>
      </c>
      <c r="C472" s="558">
        <v>4</v>
      </c>
      <c r="D472" s="559">
        <f t="shared" si="216"/>
        <v>3</v>
      </c>
      <c r="E472" s="561">
        <v>0</v>
      </c>
      <c r="F472" s="699">
        <f t="shared" si="222"/>
        <v>0</v>
      </c>
      <c r="G472" s="712">
        <f t="shared" si="223"/>
        <v>0</v>
      </c>
      <c r="H472" s="699">
        <f t="shared" si="217"/>
        <v>0</v>
      </c>
      <c r="I472" s="712">
        <f t="shared" si="218"/>
        <v>0</v>
      </c>
      <c r="J472" s="699">
        <f t="shared" si="224"/>
        <v>0</v>
      </c>
      <c r="K472" s="681">
        <f t="shared" si="225"/>
        <v>0</v>
      </c>
      <c r="L472" s="711">
        <f>IF($L$5="Yes",HLOOKUP(B472,'Outdoor Supply'!$D$32:$P$38,7,FALSE),0)</f>
        <v>0</v>
      </c>
      <c r="M472" s="701">
        <f t="shared" si="226"/>
        <v>0</v>
      </c>
      <c r="N472" s="564">
        <f t="shared" si="227"/>
        <v>0</v>
      </c>
      <c r="O472" s="564">
        <f t="shared" si="228"/>
        <v>0</v>
      </c>
      <c r="P472" s="564">
        <f t="shared" si="229"/>
        <v>0</v>
      </c>
      <c r="Q472" s="564">
        <f t="shared" si="230"/>
        <v>0</v>
      </c>
      <c r="R472" s="661">
        <f t="shared" si="219"/>
        <v>0</v>
      </c>
      <c r="S472" s="662">
        <f t="shared" si="220"/>
        <v>0</v>
      </c>
      <c r="T472" s="699">
        <f t="shared" si="221"/>
        <v>0</v>
      </c>
      <c r="U472" s="681">
        <f t="shared" si="231"/>
        <v>0</v>
      </c>
      <c r="V472" s="701">
        <f t="shared" si="232"/>
        <v>0</v>
      </c>
      <c r="W472" s="662">
        <f t="shared" si="233"/>
        <v>0</v>
      </c>
      <c r="X472" s="662">
        <f t="shared" si="234"/>
        <v>0</v>
      </c>
      <c r="Y472" s="662">
        <f t="shared" si="235"/>
        <v>0</v>
      </c>
      <c r="Z472" s="699">
        <f t="shared" si="236"/>
        <v>0</v>
      </c>
      <c r="AA472" s="681">
        <f t="shared" si="239"/>
        <v>0</v>
      </c>
      <c r="AB472" s="701">
        <f t="shared" si="240"/>
        <v>0</v>
      </c>
      <c r="AC472" s="662">
        <f t="shared" si="237"/>
        <v>0</v>
      </c>
      <c r="AD472" s="662">
        <f t="shared" si="241"/>
        <v>0</v>
      </c>
      <c r="AE472" s="701">
        <f t="shared" si="242"/>
        <v>0</v>
      </c>
      <c r="AF472" s="662">
        <f t="shared" si="238"/>
        <v>0</v>
      </c>
      <c r="AG472" s="662">
        <f t="shared" si="243"/>
        <v>0</v>
      </c>
      <c r="AH472" s="701">
        <f t="shared" si="244"/>
        <v>0</v>
      </c>
    </row>
    <row r="473" spans="1:34" x14ac:dyDescent="0.35">
      <c r="A473" s="680">
        <v>38448</v>
      </c>
      <c r="B473" s="558" t="s">
        <v>24</v>
      </c>
      <c r="C473" s="558">
        <v>4</v>
      </c>
      <c r="D473" s="559">
        <f t="shared" si="216"/>
        <v>4</v>
      </c>
      <c r="E473" s="561">
        <v>0.36999999999999744</v>
      </c>
      <c r="F473" s="699">
        <f t="shared" si="222"/>
        <v>0</v>
      </c>
      <c r="G473" s="712">
        <f t="shared" si="223"/>
        <v>0</v>
      </c>
      <c r="H473" s="699">
        <f t="shared" si="217"/>
        <v>0</v>
      </c>
      <c r="I473" s="712">
        <f t="shared" si="218"/>
        <v>0</v>
      </c>
      <c r="J473" s="699">
        <f t="shared" si="224"/>
        <v>0</v>
      </c>
      <c r="K473" s="681">
        <f t="shared" si="225"/>
        <v>0</v>
      </c>
      <c r="L473" s="711">
        <f>IF($L$5="Yes",HLOOKUP(B473,'Outdoor Supply'!$D$32:$P$38,7,FALSE),0)</f>
        <v>0</v>
      </c>
      <c r="M473" s="701">
        <f t="shared" si="226"/>
        <v>0</v>
      </c>
      <c r="N473" s="564">
        <f t="shared" si="227"/>
        <v>0</v>
      </c>
      <c r="O473" s="564">
        <f t="shared" si="228"/>
        <v>0</v>
      </c>
      <c r="P473" s="564">
        <f t="shared" si="229"/>
        <v>0</v>
      </c>
      <c r="Q473" s="564">
        <f t="shared" si="230"/>
        <v>0</v>
      </c>
      <c r="R473" s="661">
        <f t="shared" si="219"/>
        <v>0</v>
      </c>
      <c r="S473" s="662">
        <f t="shared" si="220"/>
        <v>0</v>
      </c>
      <c r="T473" s="699">
        <f t="shared" si="221"/>
        <v>0</v>
      </c>
      <c r="U473" s="681">
        <f t="shared" si="231"/>
        <v>0</v>
      </c>
      <c r="V473" s="701">
        <f t="shared" si="232"/>
        <v>0</v>
      </c>
      <c r="W473" s="662">
        <f t="shared" si="233"/>
        <v>0</v>
      </c>
      <c r="X473" s="662">
        <f t="shared" si="234"/>
        <v>0</v>
      </c>
      <c r="Y473" s="662">
        <f t="shared" si="235"/>
        <v>0</v>
      </c>
      <c r="Z473" s="699">
        <f t="shared" si="236"/>
        <v>0</v>
      </c>
      <c r="AA473" s="681">
        <f t="shared" si="239"/>
        <v>0</v>
      </c>
      <c r="AB473" s="701">
        <f t="shared" si="240"/>
        <v>0</v>
      </c>
      <c r="AC473" s="662">
        <f t="shared" si="237"/>
        <v>0</v>
      </c>
      <c r="AD473" s="662">
        <f t="shared" si="241"/>
        <v>0</v>
      </c>
      <c r="AE473" s="701">
        <f t="shared" si="242"/>
        <v>0</v>
      </c>
      <c r="AF473" s="662">
        <f t="shared" si="238"/>
        <v>0</v>
      </c>
      <c r="AG473" s="662">
        <f t="shared" si="243"/>
        <v>0</v>
      </c>
      <c r="AH473" s="701">
        <f t="shared" si="244"/>
        <v>0</v>
      </c>
    </row>
    <row r="474" spans="1:34" x14ac:dyDescent="0.35">
      <c r="A474" s="680">
        <v>38449</v>
      </c>
      <c r="B474" s="558" t="s">
        <v>24</v>
      </c>
      <c r="C474" s="558">
        <v>4</v>
      </c>
      <c r="D474" s="559">
        <f t="shared" si="216"/>
        <v>5</v>
      </c>
      <c r="E474" s="561">
        <v>0</v>
      </c>
      <c r="F474" s="699">
        <f t="shared" si="222"/>
        <v>0</v>
      </c>
      <c r="G474" s="712">
        <f t="shared" si="223"/>
        <v>0</v>
      </c>
      <c r="H474" s="699">
        <f t="shared" si="217"/>
        <v>0</v>
      </c>
      <c r="I474" s="712">
        <f t="shared" si="218"/>
        <v>0</v>
      </c>
      <c r="J474" s="699">
        <f t="shared" si="224"/>
        <v>0</v>
      </c>
      <c r="K474" s="681">
        <f t="shared" si="225"/>
        <v>0</v>
      </c>
      <c r="L474" s="711">
        <f>IF($L$5="Yes",HLOOKUP(B474,'Outdoor Supply'!$D$32:$P$38,7,FALSE),0)</f>
        <v>0</v>
      </c>
      <c r="M474" s="701">
        <f t="shared" si="226"/>
        <v>0</v>
      </c>
      <c r="N474" s="564">
        <f t="shared" si="227"/>
        <v>0</v>
      </c>
      <c r="O474" s="564">
        <f t="shared" si="228"/>
        <v>0</v>
      </c>
      <c r="P474" s="564">
        <f t="shared" si="229"/>
        <v>0</v>
      </c>
      <c r="Q474" s="564">
        <f t="shared" si="230"/>
        <v>0</v>
      </c>
      <c r="R474" s="661">
        <f t="shared" si="219"/>
        <v>0</v>
      </c>
      <c r="S474" s="662">
        <f t="shared" si="220"/>
        <v>0</v>
      </c>
      <c r="T474" s="699">
        <f t="shared" si="221"/>
        <v>0</v>
      </c>
      <c r="U474" s="681">
        <f t="shared" si="231"/>
        <v>0</v>
      </c>
      <c r="V474" s="701">
        <f t="shared" si="232"/>
        <v>0</v>
      </c>
      <c r="W474" s="662">
        <f t="shared" si="233"/>
        <v>0</v>
      </c>
      <c r="X474" s="662">
        <f t="shared" si="234"/>
        <v>0</v>
      </c>
      <c r="Y474" s="662">
        <f t="shared" si="235"/>
        <v>0</v>
      </c>
      <c r="Z474" s="699">
        <f t="shared" si="236"/>
        <v>0</v>
      </c>
      <c r="AA474" s="681">
        <f t="shared" si="239"/>
        <v>0</v>
      </c>
      <c r="AB474" s="701">
        <f t="shared" si="240"/>
        <v>0</v>
      </c>
      <c r="AC474" s="662">
        <f t="shared" si="237"/>
        <v>0</v>
      </c>
      <c r="AD474" s="662">
        <f t="shared" si="241"/>
        <v>0</v>
      </c>
      <c r="AE474" s="701">
        <f t="shared" si="242"/>
        <v>0</v>
      </c>
      <c r="AF474" s="662">
        <f t="shared" si="238"/>
        <v>0</v>
      </c>
      <c r="AG474" s="662">
        <f t="shared" si="243"/>
        <v>0</v>
      </c>
      <c r="AH474" s="701">
        <f t="shared" si="244"/>
        <v>0</v>
      </c>
    </row>
    <row r="475" spans="1:34" x14ac:dyDescent="0.35">
      <c r="A475" s="680">
        <v>38450</v>
      </c>
      <c r="B475" s="558" t="s">
        <v>24</v>
      </c>
      <c r="C475" s="558">
        <v>4</v>
      </c>
      <c r="D475" s="559">
        <f t="shared" si="216"/>
        <v>6</v>
      </c>
      <c r="E475" s="561">
        <v>0</v>
      </c>
      <c r="F475" s="699">
        <f t="shared" si="222"/>
        <v>0</v>
      </c>
      <c r="G475" s="712">
        <f t="shared" si="223"/>
        <v>0</v>
      </c>
      <c r="H475" s="699">
        <f t="shared" si="217"/>
        <v>0</v>
      </c>
      <c r="I475" s="712">
        <f t="shared" si="218"/>
        <v>0</v>
      </c>
      <c r="J475" s="699">
        <f t="shared" si="224"/>
        <v>0</v>
      </c>
      <c r="K475" s="681">
        <f t="shared" si="225"/>
        <v>0</v>
      </c>
      <c r="L475" s="711">
        <f>IF($L$5="Yes",HLOOKUP(B475,'Outdoor Supply'!$D$32:$P$38,7,FALSE),0)</f>
        <v>0</v>
      </c>
      <c r="M475" s="701">
        <f t="shared" si="226"/>
        <v>0</v>
      </c>
      <c r="N475" s="564">
        <f t="shared" si="227"/>
        <v>0</v>
      </c>
      <c r="O475" s="564">
        <f t="shared" si="228"/>
        <v>0</v>
      </c>
      <c r="P475" s="564">
        <f t="shared" si="229"/>
        <v>0</v>
      </c>
      <c r="Q475" s="564">
        <f t="shared" si="230"/>
        <v>0</v>
      </c>
      <c r="R475" s="661">
        <f t="shared" si="219"/>
        <v>0</v>
      </c>
      <c r="S475" s="662">
        <f t="shared" si="220"/>
        <v>0</v>
      </c>
      <c r="T475" s="699">
        <f t="shared" si="221"/>
        <v>0</v>
      </c>
      <c r="U475" s="681">
        <f t="shared" si="231"/>
        <v>0</v>
      </c>
      <c r="V475" s="701">
        <f t="shared" si="232"/>
        <v>0</v>
      </c>
      <c r="W475" s="662">
        <f t="shared" si="233"/>
        <v>0</v>
      </c>
      <c r="X475" s="662">
        <f t="shared" si="234"/>
        <v>0</v>
      </c>
      <c r="Y475" s="662">
        <f t="shared" si="235"/>
        <v>0</v>
      </c>
      <c r="Z475" s="699">
        <f t="shared" si="236"/>
        <v>0</v>
      </c>
      <c r="AA475" s="681">
        <f t="shared" si="239"/>
        <v>0</v>
      </c>
      <c r="AB475" s="701">
        <f t="shared" si="240"/>
        <v>0</v>
      </c>
      <c r="AC475" s="662">
        <f t="shared" si="237"/>
        <v>0</v>
      </c>
      <c r="AD475" s="662">
        <f t="shared" si="241"/>
        <v>0</v>
      </c>
      <c r="AE475" s="701">
        <f t="shared" si="242"/>
        <v>0</v>
      </c>
      <c r="AF475" s="662">
        <f t="shared" si="238"/>
        <v>0</v>
      </c>
      <c r="AG475" s="662">
        <f t="shared" si="243"/>
        <v>0</v>
      </c>
      <c r="AH475" s="701">
        <f t="shared" si="244"/>
        <v>0</v>
      </c>
    </row>
    <row r="476" spans="1:34" x14ac:dyDescent="0.35">
      <c r="A476" s="680">
        <v>38451</v>
      </c>
      <c r="B476" s="558" t="s">
        <v>24</v>
      </c>
      <c r="C476" s="558">
        <v>4</v>
      </c>
      <c r="D476" s="559">
        <f t="shared" si="216"/>
        <v>7</v>
      </c>
      <c r="E476" s="561">
        <v>0</v>
      </c>
      <c r="F476" s="699">
        <f t="shared" si="222"/>
        <v>0</v>
      </c>
      <c r="G476" s="712">
        <f t="shared" si="223"/>
        <v>0</v>
      </c>
      <c r="H476" s="699">
        <f t="shared" si="217"/>
        <v>0</v>
      </c>
      <c r="I476" s="712">
        <f t="shared" si="218"/>
        <v>0</v>
      </c>
      <c r="J476" s="699">
        <f t="shared" si="224"/>
        <v>0</v>
      </c>
      <c r="K476" s="681">
        <f t="shared" si="225"/>
        <v>0</v>
      </c>
      <c r="L476" s="711">
        <f>IF($L$5="Yes",HLOOKUP(B476,'Outdoor Supply'!$D$32:$P$38,7,FALSE),0)</f>
        <v>0</v>
      </c>
      <c r="M476" s="701">
        <f t="shared" si="226"/>
        <v>0</v>
      </c>
      <c r="N476" s="564">
        <f t="shared" si="227"/>
        <v>0</v>
      </c>
      <c r="O476" s="564">
        <f t="shared" si="228"/>
        <v>0</v>
      </c>
      <c r="P476" s="564">
        <f t="shared" si="229"/>
        <v>0</v>
      </c>
      <c r="Q476" s="564">
        <f t="shared" si="230"/>
        <v>0</v>
      </c>
      <c r="R476" s="661">
        <f t="shared" si="219"/>
        <v>0</v>
      </c>
      <c r="S476" s="662">
        <f t="shared" si="220"/>
        <v>0</v>
      </c>
      <c r="T476" s="699">
        <f t="shared" si="221"/>
        <v>0</v>
      </c>
      <c r="U476" s="681">
        <f t="shared" si="231"/>
        <v>0</v>
      </c>
      <c r="V476" s="701">
        <f t="shared" si="232"/>
        <v>0</v>
      </c>
      <c r="W476" s="662">
        <f t="shared" si="233"/>
        <v>0</v>
      </c>
      <c r="X476" s="662">
        <f t="shared" si="234"/>
        <v>0</v>
      </c>
      <c r="Y476" s="662">
        <f t="shared" si="235"/>
        <v>0</v>
      </c>
      <c r="Z476" s="699">
        <f t="shared" si="236"/>
        <v>0</v>
      </c>
      <c r="AA476" s="681">
        <f t="shared" si="239"/>
        <v>0</v>
      </c>
      <c r="AB476" s="701">
        <f t="shared" si="240"/>
        <v>0</v>
      </c>
      <c r="AC476" s="662">
        <f t="shared" si="237"/>
        <v>0</v>
      </c>
      <c r="AD476" s="662">
        <f t="shared" si="241"/>
        <v>0</v>
      </c>
      <c r="AE476" s="701">
        <f t="shared" si="242"/>
        <v>0</v>
      </c>
      <c r="AF476" s="662">
        <f t="shared" si="238"/>
        <v>0</v>
      </c>
      <c r="AG476" s="662">
        <f t="shared" si="243"/>
        <v>0</v>
      </c>
      <c r="AH476" s="701">
        <f t="shared" si="244"/>
        <v>0</v>
      </c>
    </row>
    <row r="477" spans="1:34" x14ac:dyDescent="0.35">
      <c r="A477" s="680">
        <v>38452</v>
      </c>
      <c r="B477" s="558" t="s">
        <v>24</v>
      </c>
      <c r="C477" s="558">
        <v>4</v>
      </c>
      <c r="D477" s="559">
        <f t="shared" si="216"/>
        <v>1</v>
      </c>
      <c r="E477" s="561">
        <v>0</v>
      </c>
      <c r="F477" s="699">
        <f t="shared" si="222"/>
        <v>0</v>
      </c>
      <c r="G477" s="712">
        <f t="shared" si="223"/>
        <v>0</v>
      </c>
      <c r="H477" s="699">
        <f t="shared" si="217"/>
        <v>0</v>
      </c>
      <c r="I477" s="712">
        <f t="shared" si="218"/>
        <v>0</v>
      </c>
      <c r="J477" s="699">
        <f t="shared" si="224"/>
        <v>0</v>
      </c>
      <c r="K477" s="681">
        <f t="shared" si="225"/>
        <v>0</v>
      </c>
      <c r="L477" s="711">
        <f>IF($L$5="Yes",HLOOKUP(B477,'Outdoor Supply'!$D$32:$P$38,7,FALSE),0)</f>
        <v>0</v>
      </c>
      <c r="M477" s="701">
        <f t="shared" si="226"/>
        <v>0</v>
      </c>
      <c r="N477" s="564">
        <f t="shared" si="227"/>
        <v>0</v>
      </c>
      <c r="O477" s="564">
        <f t="shared" si="228"/>
        <v>0</v>
      </c>
      <c r="P477" s="564">
        <f t="shared" si="229"/>
        <v>0</v>
      </c>
      <c r="Q477" s="564">
        <f t="shared" si="230"/>
        <v>0</v>
      </c>
      <c r="R477" s="661">
        <f t="shared" si="219"/>
        <v>0</v>
      </c>
      <c r="S477" s="662">
        <f t="shared" si="220"/>
        <v>0</v>
      </c>
      <c r="T477" s="699">
        <f t="shared" si="221"/>
        <v>0</v>
      </c>
      <c r="U477" s="681">
        <f t="shared" si="231"/>
        <v>0</v>
      </c>
      <c r="V477" s="701">
        <f t="shared" si="232"/>
        <v>0</v>
      </c>
      <c r="W477" s="662">
        <f t="shared" si="233"/>
        <v>0</v>
      </c>
      <c r="X477" s="662">
        <f t="shared" si="234"/>
        <v>0</v>
      </c>
      <c r="Y477" s="662">
        <f t="shared" si="235"/>
        <v>0</v>
      </c>
      <c r="Z477" s="699">
        <f t="shared" si="236"/>
        <v>0</v>
      </c>
      <c r="AA477" s="681">
        <f t="shared" si="239"/>
        <v>0</v>
      </c>
      <c r="AB477" s="701">
        <f t="shared" si="240"/>
        <v>0</v>
      </c>
      <c r="AC477" s="662">
        <f t="shared" si="237"/>
        <v>0</v>
      </c>
      <c r="AD477" s="662">
        <f t="shared" si="241"/>
        <v>0</v>
      </c>
      <c r="AE477" s="701">
        <f t="shared" si="242"/>
        <v>0</v>
      </c>
      <c r="AF477" s="662">
        <f t="shared" si="238"/>
        <v>0</v>
      </c>
      <c r="AG477" s="662">
        <f t="shared" si="243"/>
        <v>0</v>
      </c>
      <c r="AH477" s="701">
        <f t="shared" si="244"/>
        <v>0</v>
      </c>
    </row>
    <row r="478" spans="1:34" x14ac:dyDescent="0.35">
      <c r="A478" s="680">
        <v>38453</v>
      </c>
      <c r="B478" s="558" t="s">
        <v>24</v>
      </c>
      <c r="C478" s="558">
        <v>4</v>
      </c>
      <c r="D478" s="559">
        <f t="shared" si="216"/>
        <v>2</v>
      </c>
      <c r="E478" s="561">
        <v>0</v>
      </c>
      <c r="F478" s="699">
        <f t="shared" si="222"/>
        <v>0</v>
      </c>
      <c r="G478" s="712">
        <f t="shared" si="223"/>
        <v>0</v>
      </c>
      <c r="H478" s="699">
        <f t="shared" si="217"/>
        <v>0</v>
      </c>
      <c r="I478" s="712">
        <f t="shared" si="218"/>
        <v>0</v>
      </c>
      <c r="J478" s="699">
        <f t="shared" si="224"/>
        <v>0</v>
      </c>
      <c r="K478" s="681">
        <f t="shared" si="225"/>
        <v>0</v>
      </c>
      <c r="L478" s="711">
        <f>IF($L$5="Yes",HLOOKUP(B478,'Outdoor Supply'!$D$32:$P$38,7,FALSE),0)</f>
        <v>0</v>
      </c>
      <c r="M478" s="701">
        <f t="shared" si="226"/>
        <v>0</v>
      </c>
      <c r="N478" s="564">
        <f t="shared" si="227"/>
        <v>0</v>
      </c>
      <c r="O478" s="564">
        <f t="shared" si="228"/>
        <v>0</v>
      </c>
      <c r="P478" s="564">
        <f t="shared" si="229"/>
        <v>0</v>
      </c>
      <c r="Q478" s="564">
        <f t="shared" si="230"/>
        <v>0</v>
      </c>
      <c r="R478" s="661">
        <f t="shared" si="219"/>
        <v>0</v>
      </c>
      <c r="S478" s="662">
        <f t="shared" si="220"/>
        <v>0</v>
      </c>
      <c r="T478" s="699">
        <f t="shared" si="221"/>
        <v>0</v>
      </c>
      <c r="U478" s="681">
        <f t="shared" si="231"/>
        <v>0</v>
      </c>
      <c r="V478" s="701">
        <f t="shared" si="232"/>
        <v>0</v>
      </c>
      <c r="W478" s="662">
        <f t="shared" si="233"/>
        <v>0</v>
      </c>
      <c r="X478" s="662">
        <f t="shared" si="234"/>
        <v>0</v>
      </c>
      <c r="Y478" s="662">
        <f t="shared" si="235"/>
        <v>0</v>
      </c>
      <c r="Z478" s="699">
        <f t="shared" si="236"/>
        <v>0</v>
      </c>
      <c r="AA478" s="681">
        <f t="shared" si="239"/>
        <v>0</v>
      </c>
      <c r="AB478" s="701">
        <f t="shared" si="240"/>
        <v>0</v>
      </c>
      <c r="AC478" s="662">
        <f t="shared" si="237"/>
        <v>0</v>
      </c>
      <c r="AD478" s="662">
        <f t="shared" si="241"/>
        <v>0</v>
      </c>
      <c r="AE478" s="701">
        <f t="shared" si="242"/>
        <v>0</v>
      </c>
      <c r="AF478" s="662">
        <f t="shared" si="238"/>
        <v>0</v>
      </c>
      <c r="AG478" s="662">
        <f t="shared" si="243"/>
        <v>0</v>
      </c>
      <c r="AH478" s="701">
        <f t="shared" si="244"/>
        <v>0</v>
      </c>
    </row>
    <row r="479" spans="1:34" x14ac:dyDescent="0.35">
      <c r="A479" s="680">
        <v>38454</v>
      </c>
      <c r="B479" s="558" t="s">
        <v>24</v>
      </c>
      <c r="C479" s="558">
        <v>4</v>
      </c>
      <c r="D479" s="559">
        <f t="shared" si="216"/>
        <v>3</v>
      </c>
      <c r="E479" s="561">
        <v>0</v>
      </c>
      <c r="F479" s="699">
        <f t="shared" si="222"/>
        <v>0</v>
      </c>
      <c r="G479" s="712">
        <f t="shared" si="223"/>
        <v>0</v>
      </c>
      <c r="H479" s="699">
        <f t="shared" si="217"/>
        <v>0</v>
      </c>
      <c r="I479" s="712">
        <f t="shared" si="218"/>
        <v>0</v>
      </c>
      <c r="J479" s="699">
        <f t="shared" si="224"/>
        <v>0</v>
      </c>
      <c r="K479" s="681">
        <f t="shared" si="225"/>
        <v>0</v>
      </c>
      <c r="L479" s="711">
        <f>IF($L$5="Yes",HLOOKUP(B479,'Outdoor Supply'!$D$32:$P$38,7,FALSE),0)</f>
        <v>0</v>
      </c>
      <c r="M479" s="701">
        <f t="shared" si="226"/>
        <v>0</v>
      </c>
      <c r="N479" s="564">
        <f t="shared" si="227"/>
        <v>0</v>
      </c>
      <c r="O479" s="564">
        <f t="shared" si="228"/>
        <v>0</v>
      </c>
      <c r="P479" s="564">
        <f t="shared" si="229"/>
        <v>0</v>
      </c>
      <c r="Q479" s="564">
        <f t="shared" si="230"/>
        <v>0</v>
      </c>
      <c r="R479" s="661">
        <f t="shared" si="219"/>
        <v>0</v>
      </c>
      <c r="S479" s="662">
        <f t="shared" si="220"/>
        <v>0</v>
      </c>
      <c r="T479" s="699">
        <f t="shared" si="221"/>
        <v>0</v>
      </c>
      <c r="U479" s="681">
        <f t="shared" si="231"/>
        <v>0</v>
      </c>
      <c r="V479" s="701">
        <f t="shared" si="232"/>
        <v>0</v>
      </c>
      <c r="W479" s="662">
        <f t="shared" si="233"/>
        <v>0</v>
      </c>
      <c r="X479" s="662">
        <f t="shared" si="234"/>
        <v>0</v>
      </c>
      <c r="Y479" s="662">
        <f t="shared" si="235"/>
        <v>0</v>
      </c>
      <c r="Z479" s="699">
        <f t="shared" si="236"/>
        <v>0</v>
      </c>
      <c r="AA479" s="681">
        <f t="shared" si="239"/>
        <v>0</v>
      </c>
      <c r="AB479" s="701">
        <f t="shared" si="240"/>
        <v>0</v>
      </c>
      <c r="AC479" s="662">
        <f t="shared" si="237"/>
        <v>0</v>
      </c>
      <c r="AD479" s="662">
        <f t="shared" si="241"/>
        <v>0</v>
      </c>
      <c r="AE479" s="701">
        <f t="shared" si="242"/>
        <v>0</v>
      </c>
      <c r="AF479" s="662">
        <f t="shared" si="238"/>
        <v>0</v>
      </c>
      <c r="AG479" s="662">
        <f t="shared" si="243"/>
        <v>0</v>
      </c>
      <c r="AH479" s="701">
        <f t="shared" si="244"/>
        <v>0</v>
      </c>
    </row>
    <row r="480" spans="1:34" x14ac:dyDescent="0.35">
      <c r="A480" s="680">
        <v>38455</v>
      </c>
      <c r="B480" s="558" t="s">
        <v>24</v>
      </c>
      <c r="C480" s="558">
        <v>4</v>
      </c>
      <c r="D480" s="559">
        <f t="shared" si="216"/>
        <v>4</v>
      </c>
      <c r="E480" s="561">
        <v>0</v>
      </c>
      <c r="F480" s="699">
        <f t="shared" si="222"/>
        <v>0</v>
      </c>
      <c r="G480" s="712">
        <f t="shared" si="223"/>
        <v>0</v>
      </c>
      <c r="H480" s="699">
        <f t="shared" si="217"/>
        <v>0</v>
      </c>
      <c r="I480" s="712">
        <f t="shared" si="218"/>
        <v>0</v>
      </c>
      <c r="J480" s="699">
        <f t="shared" si="224"/>
        <v>0</v>
      </c>
      <c r="K480" s="681">
        <f t="shared" si="225"/>
        <v>0</v>
      </c>
      <c r="L480" s="711">
        <f>IF($L$5="Yes",HLOOKUP(B480,'Outdoor Supply'!$D$32:$P$38,7,FALSE),0)</f>
        <v>0</v>
      </c>
      <c r="M480" s="701">
        <f t="shared" si="226"/>
        <v>0</v>
      </c>
      <c r="N480" s="564">
        <f t="shared" si="227"/>
        <v>0</v>
      </c>
      <c r="O480" s="564">
        <f t="shared" si="228"/>
        <v>0</v>
      </c>
      <c r="P480" s="564">
        <f t="shared" si="229"/>
        <v>0</v>
      </c>
      <c r="Q480" s="564">
        <f t="shared" si="230"/>
        <v>0</v>
      </c>
      <c r="R480" s="661">
        <f t="shared" si="219"/>
        <v>0</v>
      </c>
      <c r="S480" s="662">
        <f t="shared" si="220"/>
        <v>0</v>
      </c>
      <c r="T480" s="699">
        <f t="shared" si="221"/>
        <v>0</v>
      </c>
      <c r="U480" s="681">
        <f t="shared" si="231"/>
        <v>0</v>
      </c>
      <c r="V480" s="701">
        <f t="shared" si="232"/>
        <v>0</v>
      </c>
      <c r="W480" s="662">
        <f t="shared" si="233"/>
        <v>0</v>
      </c>
      <c r="X480" s="662">
        <f t="shared" si="234"/>
        <v>0</v>
      </c>
      <c r="Y480" s="662">
        <f t="shared" si="235"/>
        <v>0</v>
      </c>
      <c r="Z480" s="699">
        <f t="shared" si="236"/>
        <v>0</v>
      </c>
      <c r="AA480" s="681">
        <f t="shared" si="239"/>
        <v>0</v>
      </c>
      <c r="AB480" s="701">
        <f t="shared" si="240"/>
        <v>0</v>
      </c>
      <c r="AC480" s="662">
        <f t="shared" si="237"/>
        <v>0</v>
      </c>
      <c r="AD480" s="662">
        <f t="shared" si="241"/>
        <v>0</v>
      </c>
      <c r="AE480" s="701">
        <f t="shared" si="242"/>
        <v>0</v>
      </c>
      <c r="AF480" s="662">
        <f t="shared" si="238"/>
        <v>0</v>
      </c>
      <c r="AG480" s="662">
        <f t="shared" si="243"/>
        <v>0</v>
      </c>
      <c r="AH480" s="701">
        <f t="shared" si="244"/>
        <v>0</v>
      </c>
    </row>
    <row r="481" spans="1:34" x14ac:dyDescent="0.35">
      <c r="A481" s="680">
        <v>38456</v>
      </c>
      <c r="B481" s="558" t="s">
        <v>24</v>
      </c>
      <c r="C481" s="558">
        <v>4</v>
      </c>
      <c r="D481" s="559">
        <f t="shared" si="216"/>
        <v>5</v>
      </c>
      <c r="E481" s="561">
        <v>0</v>
      </c>
      <c r="F481" s="699">
        <f t="shared" si="222"/>
        <v>0</v>
      </c>
      <c r="G481" s="712">
        <f t="shared" si="223"/>
        <v>0</v>
      </c>
      <c r="H481" s="699">
        <f t="shared" si="217"/>
        <v>0</v>
      </c>
      <c r="I481" s="712">
        <f t="shared" si="218"/>
        <v>0</v>
      </c>
      <c r="J481" s="699">
        <f t="shared" si="224"/>
        <v>0</v>
      </c>
      <c r="K481" s="681">
        <f t="shared" si="225"/>
        <v>0</v>
      </c>
      <c r="L481" s="711">
        <f>IF($L$5="Yes",HLOOKUP(B481,'Outdoor Supply'!$D$32:$P$38,7,FALSE),0)</f>
        <v>0</v>
      </c>
      <c r="M481" s="701">
        <f t="shared" si="226"/>
        <v>0</v>
      </c>
      <c r="N481" s="564">
        <f t="shared" si="227"/>
        <v>0</v>
      </c>
      <c r="O481" s="564">
        <f t="shared" si="228"/>
        <v>0</v>
      </c>
      <c r="P481" s="564">
        <f t="shared" si="229"/>
        <v>0</v>
      </c>
      <c r="Q481" s="564">
        <f t="shared" si="230"/>
        <v>0</v>
      </c>
      <c r="R481" s="661">
        <f t="shared" si="219"/>
        <v>0</v>
      </c>
      <c r="S481" s="662">
        <f t="shared" si="220"/>
        <v>0</v>
      </c>
      <c r="T481" s="699">
        <f t="shared" si="221"/>
        <v>0</v>
      </c>
      <c r="U481" s="681">
        <f t="shared" si="231"/>
        <v>0</v>
      </c>
      <c r="V481" s="701">
        <f t="shared" si="232"/>
        <v>0</v>
      </c>
      <c r="W481" s="662">
        <f t="shared" si="233"/>
        <v>0</v>
      </c>
      <c r="X481" s="662">
        <f t="shared" si="234"/>
        <v>0</v>
      </c>
      <c r="Y481" s="662">
        <f t="shared" si="235"/>
        <v>0</v>
      </c>
      <c r="Z481" s="699">
        <f t="shared" si="236"/>
        <v>0</v>
      </c>
      <c r="AA481" s="681">
        <f t="shared" si="239"/>
        <v>0</v>
      </c>
      <c r="AB481" s="701">
        <f t="shared" si="240"/>
        <v>0</v>
      </c>
      <c r="AC481" s="662">
        <f t="shared" si="237"/>
        <v>0</v>
      </c>
      <c r="AD481" s="662">
        <f t="shared" si="241"/>
        <v>0</v>
      </c>
      <c r="AE481" s="701">
        <f t="shared" si="242"/>
        <v>0</v>
      </c>
      <c r="AF481" s="662">
        <f t="shared" si="238"/>
        <v>0</v>
      </c>
      <c r="AG481" s="662">
        <f t="shared" si="243"/>
        <v>0</v>
      </c>
      <c r="AH481" s="701">
        <f t="shared" si="244"/>
        <v>0</v>
      </c>
    </row>
    <row r="482" spans="1:34" x14ac:dyDescent="0.35">
      <c r="A482" s="680">
        <v>38457</v>
      </c>
      <c r="B482" s="558" t="s">
        <v>24</v>
      </c>
      <c r="C482" s="558">
        <v>4</v>
      </c>
      <c r="D482" s="559">
        <f t="shared" si="216"/>
        <v>6</v>
      </c>
      <c r="E482" s="561">
        <v>0</v>
      </c>
      <c r="F482" s="699">
        <f t="shared" si="222"/>
        <v>0</v>
      </c>
      <c r="G482" s="712">
        <f t="shared" si="223"/>
        <v>0</v>
      </c>
      <c r="H482" s="699">
        <f t="shared" si="217"/>
        <v>0</v>
      </c>
      <c r="I482" s="712">
        <f t="shared" si="218"/>
        <v>0</v>
      </c>
      <c r="J482" s="699">
        <f t="shared" si="224"/>
        <v>0</v>
      </c>
      <c r="K482" s="681">
        <f t="shared" si="225"/>
        <v>0</v>
      </c>
      <c r="L482" s="711">
        <f>IF($L$5="Yes",HLOOKUP(B482,'Outdoor Supply'!$D$32:$P$38,7,FALSE),0)</f>
        <v>0</v>
      </c>
      <c r="M482" s="701">
        <f t="shared" si="226"/>
        <v>0</v>
      </c>
      <c r="N482" s="564">
        <f t="shared" si="227"/>
        <v>0</v>
      </c>
      <c r="O482" s="564">
        <f t="shared" si="228"/>
        <v>0</v>
      </c>
      <c r="P482" s="564">
        <f t="shared" si="229"/>
        <v>0</v>
      </c>
      <c r="Q482" s="564">
        <f t="shared" si="230"/>
        <v>0</v>
      </c>
      <c r="R482" s="661">
        <f t="shared" si="219"/>
        <v>0</v>
      </c>
      <c r="S482" s="662">
        <f t="shared" si="220"/>
        <v>0</v>
      </c>
      <c r="T482" s="699">
        <f t="shared" si="221"/>
        <v>0</v>
      </c>
      <c r="U482" s="681">
        <f t="shared" si="231"/>
        <v>0</v>
      </c>
      <c r="V482" s="701">
        <f t="shared" si="232"/>
        <v>0</v>
      </c>
      <c r="W482" s="662">
        <f t="shared" si="233"/>
        <v>0</v>
      </c>
      <c r="X482" s="662">
        <f t="shared" si="234"/>
        <v>0</v>
      </c>
      <c r="Y482" s="662">
        <f t="shared" si="235"/>
        <v>0</v>
      </c>
      <c r="Z482" s="699">
        <f t="shared" si="236"/>
        <v>0</v>
      </c>
      <c r="AA482" s="681">
        <f t="shared" si="239"/>
        <v>0</v>
      </c>
      <c r="AB482" s="701">
        <f t="shared" si="240"/>
        <v>0</v>
      </c>
      <c r="AC482" s="662">
        <f t="shared" si="237"/>
        <v>0</v>
      </c>
      <c r="AD482" s="662">
        <f t="shared" si="241"/>
        <v>0</v>
      </c>
      <c r="AE482" s="701">
        <f t="shared" si="242"/>
        <v>0</v>
      </c>
      <c r="AF482" s="662">
        <f t="shared" si="238"/>
        <v>0</v>
      </c>
      <c r="AG482" s="662">
        <f t="shared" si="243"/>
        <v>0</v>
      </c>
      <c r="AH482" s="701">
        <f t="shared" si="244"/>
        <v>0</v>
      </c>
    </row>
    <row r="483" spans="1:34" x14ac:dyDescent="0.35">
      <c r="A483" s="680">
        <v>38458</v>
      </c>
      <c r="B483" s="558" t="s">
        <v>24</v>
      </c>
      <c r="C483" s="558">
        <v>4</v>
      </c>
      <c r="D483" s="559">
        <f t="shared" si="216"/>
        <v>7</v>
      </c>
      <c r="E483" s="561">
        <v>0</v>
      </c>
      <c r="F483" s="699">
        <f t="shared" si="222"/>
        <v>0</v>
      </c>
      <c r="G483" s="712">
        <f t="shared" si="223"/>
        <v>0</v>
      </c>
      <c r="H483" s="699">
        <f t="shared" si="217"/>
        <v>0</v>
      </c>
      <c r="I483" s="712">
        <f t="shared" si="218"/>
        <v>0</v>
      </c>
      <c r="J483" s="699">
        <f t="shared" si="224"/>
        <v>0</v>
      </c>
      <c r="K483" s="681">
        <f t="shared" si="225"/>
        <v>0</v>
      </c>
      <c r="L483" s="711">
        <f>IF($L$5="Yes",HLOOKUP(B483,'Outdoor Supply'!$D$32:$P$38,7,FALSE),0)</f>
        <v>0</v>
      </c>
      <c r="M483" s="701">
        <f t="shared" si="226"/>
        <v>0</v>
      </c>
      <c r="N483" s="564">
        <f t="shared" si="227"/>
        <v>0</v>
      </c>
      <c r="O483" s="564">
        <f t="shared" si="228"/>
        <v>0</v>
      </c>
      <c r="P483" s="564">
        <f t="shared" si="229"/>
        <v>0</v>
      </c>
      <c r="Q483" s="564">
        <f t="shared" si="230"/>
        <v>0</v>
      </c>
      <c r="R483" s="661">
        <f t="shared" si="219"/>
        <v>0</v>
      </c>
      <c r="S483" s="662">
        <f t="shared" si="220"/>
        <v>0</v>
      </c>
      <c r="T483" s="699">
        <f t="shared" si="221"/>
        <v>0</v>
      </c>
      <c r="U483" s="681">
        <f t="shared" si="231"/>
        <v>0</v>
      </c>
      <c r="V483" s="701">
        <f t="shared" si="232"/>
        <v>0</v>
      </c>
      <c r="W483" s="662">
        <f t="shared" si="233"/>
        <v>0</v>
      </c>
      <c r="X483" s="662">
        <f t="shared" si="234"/>
        <v>0</v>
      </c>
      <c r="Y483" s="662">
        <f t="shared" si="235"/>
        <v>0</v>
      </c>
      <c r="Z483" s="699">
        <f t="shared" si="236"/>
        <v>0</v>
      </c>
      <c r="AA483" s="681">
        <f t="shared" si="239"/>
        <v>0</v>
      </c>
      <c r="AB483" s="701">
        <f t="shared" si="240"/>
        <v>0</v>
      </c>
      <c r="AC483" s="662">
        <f t="shared" si="237"/>
        <v>0</v>
      </c>
      <c r="AD483" s="662">
        <f t="shared" si="241"/>
        <v>0</v>
      </c>
      <c r="AE483" s="701">
        <f t="shared" si="242"/>
        <v>0</v>
      </c>
      <c r="AF483" s="662">
        <f t="shared" si="238"/>
        <v>0</v>
      </c>
      <c r="AG483" s="662">
        <f t="shared" si="243"/>
        <v>0</v>
      </c>
      <c r="AH483" s="701">
        <f t="shared" si="244"/>
        <v>0</v>
      </c>
    </row>
    <row r="484" spans="1:34" x14ac:dyDescent="0.35">
      <c r="A484" s="680">
        <v>38459</v>
      </c>
      <c r="B484" s="558" t="s">
        <v>24</v>
      </c>
      <c r="C484" s="558">
        <v>4</v>
      </c>
      <c r="D484" s="559">
        <f t="shared" si="216"/>
        <v>1</v>
      </c>
      <c r="E484" s="561">
        <v>0</v>
      </c>
      <c r="F484" s="699">
        <f t="shared" si="222"/>
        <v>0</v>
      </c>
      <c r="G484" s="712">
        <f t="shared" si="223"/>
        <v>0</v>
      </c>
      <c r="H484" s="699">
        <f t="shared" si="217"/>
        <v>0</v>
      </c>
      <c r="I484" s="712">
        <f t="shared" si="218"/>
        <v>0</v>
      </c>
      <c r="J484" s="699">
        <f t="shared" si="224"/>
        <v>0</v>
      </c>
      <c r="K484" s="681">
        <f t="shared" si="225"/>
        <v>0</v>
      </c>
      <c r="L484" s="711">
        <f>IF($L$5="Yes",HLOOKUP(B484,'Outdoor Supply'!$D$32:$P$38,7,FALSE),0)</f>
        <v>0</v>
      </c>
      <c r="M484" s="701">
        <f t="shared" si="226"/>
        <v>0</v>
      </c>
      <c r="N484" s="564">
        <f t="shared" si="227"/>
        <v>0</v>
      </c>
      <c r="O484" s="564">
        <f t="shared" si="228"/>
        <v>0</v>
      </c>
      <c r="P484" s="564">
        <f t="shared" si="229"/>
        <v>0</v>
      </c>
      <c r="Q484" s="564">
        <f t="shared" si="230"/>
        <v>0</v>
      </c>
      <c r="R484" s="661">
        <f t="shared" si="219"/>
        <v>0</v>
      </c>
      <c r="S484" s="662">
        <f t="shared" si="220"/>
        <v>0</v>
      </c>
      <c r="T484" s="699">
        <f t="shared" si="221"/>
        <v>0</v>
      </c>
      <c r="U484" s="681">
        <f t="shared" si="231"/>
        <v>0</v>
      </c>
      <c r="V484" s="701">
        <f t="shared" si="232"/>
        <v>0</v>
      </c>
      <c r="W484" s="662">
        <f t="shared" si="233"/>
        <v>0</v>
      </c>
      <c r="X484" s="662">
        <f t="shared" si="234"/>
        <v>0</v>
      </c>
      <c r="Y484" s="662">
        <f t="shared" si="235"/>
        <v>0</v>
      </c>
      <c r="Z484" s="699">
        <f t="shared" si="236"/>
        <v>0</v>
      </c>
      <c r="AA484" s="681">
        <f t="shared" si="239"/>
        <v>0</v>
      </c>
      <c r="AB484" s="701">
        <f t="shared" si="240"/>
        <v>0</v>
      </c>
      <c r="AC484" s="662">
        <f t="shared" si="237"/>
        <v>0</v>
      </c>
      <c r="AD484" s="662">
        <f t="shared" si="241"/>
        <v>0</v>
      </c>
      <c r="AE484" s="701">
        <f t="shared" si="242"/>
        <v>0</v>
      </c>
      <c r="AF484" s="662">
        <f t="shared" si="238"/>
        <v>0</v>
      </c>
      <c r="AG484" s="662">
        <f t="shared" si="243"/>
        <v>0</v>
      </c>
      <c r="AH484" s="701">
        <f t="shared" si="244"/>
        <v>0</v>
      </c>
    </row>
    <row r="485" spans="1:34" x14ac:dyDescent="0.35">
      <c r="A485" s="680">
        <v>38460</v>
      </c>
      <c r="B485" s="558" t="s">
        <v>24</v>
      </c>
      <c r="C485" s="558">
        <v>4</v>
      </c>
      <c r="D485" s="559">
        <f t="shared" si="216"/>
        <v>2</v>
      </c>
      <c r="E485" s="561">
        <v>3.0000000000001137E-2</v>
      </c>
      <c r="F485" s="699">
        <f t="shared" si="222"/>
        <v>0</v>
      </c>
      <c r="G485" s="712">
        <f t="shared" si="223"/>
        <v>0</v>
      </c>
      <c r="H485" s="699">
        <f t="shared" si="217"/>
        <v>0</v>
      </c>
      <c r="I485" s="712">
        <f t="shared" si="218"/>
        <v>0</v>
      </c>
      <c r="J485" s="699">
        <f t="shared" si="224"/>
        <v>0</v>
      </c>
      <c r="K485" s="681">
        <f t="shared" si="225"/>
        <v>0</v>
      </c>
      <c r="L485" s="711">
        <f>IF($L$5="Yes",HLOOKUP(B485,'Outdoor Supply'!$D$32:$P$38,7,FALSE),0)</f>
        <v>0</v>
      </c>
      <c r="M485" s="701">
        <f t="shared" si="226"/>
        <v>0</v>
      </c>
      <c r="N485" s="564">
        <f t="shared" si="227"/>
        <v>0</v>
      </c>
      <c r="O485" s="564">
        <f t="shared" si="228"/>
        <v>0</v>
      </c>
      <c r="P485" s="564">
        <f t="shared" si="229"/>
        <v>0</v>
      </c>
      <c r="Q485" s="564">
        <f t="shared" si="230"/>
        <v>0</v>
      </c>
      <c r="R485" s="661">
        <f t="shared" si="219"/>
        <v>0</v>
      </c>
      <c r="S485" s="662">
        <f t="shared" si="220"/>
        <v>0</v>
      </c>
      <c r="T485" s="699">
        <f t="shared" si="221"/>
        <v>0</v>
      </c>
      <c r="U485" s="681">
        <f t="shared" si="231"/>
        <v>0</v>
      </c>
      <c r="V485" s="701">
        <f t="shared" si="232"/>
        <v>0</v>
      </c>
      <c r="W485" s="662">
        <f t="shared" si="233"/>
        <v>0</v>
      </c>
      <c r="X485" s="662">
        <f t="shared" si="234"/>
        <v>0</v>
      </c>
      <c r="Y485" s="662">
        <f t="shared" si="235"/>
        <v>0</v>
      </c>
      <c r="Z485" s="699">
        <f t="shared" si="236"/>
        <v>0</v>
      </c>
      <c r="AA485" s="681">
        <f t="shared" si="239"/>
        <v>0</v>
      </c>
      <c r="AB485" s="701">
        <f t="shared" si="240"/>
        <v>0</v>
      </c>
      <c r="AC485" s="662">
        <f t="shared" si="237"/>
        <v>0</v>
      </c>
      <c r="AD485" s="662">
        <f t="shared" si="241"/>
        <v>0</v>
      </c>
      <c r="AE485" s="701">
        <f t="shared" si="242"/>
        <v>0</v>
      </c>
      <c r="AF485" s="662">
        <f t="shared" si="238"/>
        <v>0</v>
      </c>
      <c r="AG485" s="662">
        <f t="shared" si="243"/>
        <v>0</v>
      </c>
      <c r="AH485" s="701">
        <f t="shared" si="244"/>
        <v>0</v>
      </c>
    </row>
    <row r="486" spans="1:34" x14ac:dyDescent="0.35">
      <c r="A486" s="680">
        <v>38461</v>
      </c>
      <c r="B486" s="558" t="s">
        <v>24</v>
      </c>
      <c r="C486" s="558">
        <v>4</v>
      </c>
      <c r="D486" s="559">
        <f t="shared" si="216"/>
        <v>3</v>
      </c>
      <c r="E486" s="561">
        <v>0</v>
      </c>
      <c r="F486" s="699">
        <f t="shared" si="222"/>
        <v>0</v>
      </c>
      <c r="G486" s="712">
        <f t="shared" si="223"/>
        <v>0</v>
      </c>
      <c r="H486" s="699">
        <f t="shared" si="217"/>
        <v>0</v>
      </c>
      <c r="I486" s="712">
        <f t="shared" si="218"/>
        <v>0</v>
      </c>
      <c r="J486" s="699">
        <f t="shared" si="224"/>
        <v>0</v>
      </c>
      <c r="K486" s="681">
        <f t="shared" si="225"/>
        <v>0</v>
      </c>
      <c r="L486" s="711">
        <f>IF($L$5="Yes",HLOOKUP(B486,'Outdoor Supply'!$D$32:$P$38,7,FALSE),0)</f>
        <v>0</v>
      </c>
      <c r="M486" s="701">
        <f t="shared" si="226"/>
        <v>0</v>
      </c>
      <c r="N486" s="564">
        <f t="shared" si="227"/>
        <v>0</v>
      </c>
      <c r="O486" s="564">
        <f t="shared" si="228"/>
        <v>0</v>
      </c>
      <c r="P486" s="564">
        <f t="shared" si="229"/>
        <v>0</v>
      </c>
      <c r="Q486" s="564">
        <f t="shared" si="230"/>
        <v>0</v>
      </c>
      <c r="R486" s="661">
        <f t="shared" si="219"/>
        <v>0</v>
      </c>
      <c r="S486" s="662">
        <f t="shared" si="220"/>
        <v>0</v>
      </c>
      <c r="T486" s="699">
        <f t="shared" si="221"/>
        <v>0</v>
      </c>
      <c r="U486" s="681">
        <f t="shared" si="231"/>
        <v>0</v>
      </c>
      <c r="V486" s="701">
        <f t="shared" si="232"/>
        <v>0</v>
      </c>
      <c r="W486" s="662">
        <f t="shared" si="233"/>
        <v>0</v>
      </c>
      <c r="X486" s="662">
        <f t="shared" si="234"/>
        <v>0</v>
      </c>
      <c r="Y486" s="662">
        <f t="shared" si="235"/>
        <v>0</v>
      </c>
      <c r="Z486" s="699">
        <f t="shared" si="236"/>
        <v>0</v>
      </c>
      <c r="AA486" s="681">
        <f t="shared" si="239"/>
        <v>0</v>
      </c>
      <c r="AB486" s="701">
        <f t="shared" si="240"/>
        <v>0</v>
      </c>
      <c r="AC486" s="662">
        <f t="shared" si="237"/>
        <v>0</v>
      </c>
      <c r="AD486" s="662">
        <f t="shared" si="241"/>
        <v>0</v>
      </c>
      <c r="AE486" s="701">
        <f t="shared" si="242"/>
        <v>0</v>
      </c>
      <c r="AF486" s="662">
        <f t="shared" si="238"/>
        <v>0</v>
      </c>
      <c r="AG486" s="662">
        <f t="shared" si="243"/>
        <v>0</v>
      </c>
      <c r="AH486" s="701">
        <f t="shared" si="244"/>
        <v>0</v>
      </c>
    </row>
    <row r="487" spans="1:34" x14ac:dyDescent="0.35">
      <c r="A487" s="680">
        <v>38462</v>
      </c>
      <c r="B487" s="558" t="s">
        <v>24</v>
      </c>
      <c r="C487" s="558">
        <v>4</v>
      </c>
      <c r="D487" s="559">
        <f t="shared" si="216"/>
        <v>4</v>
      </c>
      <c r="E487" s="561">
        <v>0</v>
      </c>
      <c r="F487" s="699">
        <f t="shared" si="222"/>
        <v>0</v>
      </c>
      <c r="G487" s="712">
        <f t="shared" si="223"/>
        <v>0</v>
      </c>
      <c r="H487" s="699">
        <f t="shared" si="217"/>
        <v>0</v>
      </c>
      <c r="I487" s="712">
        <f t="shared" si="218"/>
        <v>0</v>
      </c>
      <c r="J487" s="699">
        <f t="shared" si="224"/>
        <v>0</v>
      </c>
      <c r="K487" s="681">
        <f t="shared" si="225"/>
        <v>0</v>
      </c>
      <c r="L487" s="711">
        <f>IF($L$5="Yes",HLOOKUP(B487,'Outdoor Supply'!$D$32:$P$38,7,FALSE),0)</f>
        <v>0</v>
      </c>
      <c r="M487" s="701">
        <f t="shared" si="226"/>
        <v>0</v>
      </c>
      <c r="N487" s="564">
        <f t="shared" si="227"/>
        <v>0</v>
      </c>
      <c r="O487" s="564">
        <f t="shared" si="228"/>
        <v>0</v>
      </c>
      <c r="P487" s="564">
        <f t="shared" si="229"/>
        <v>0</v>
      </c>
      <c r="Q487" s="564">
        <f t="shared" si="230"/>
        <v>0</v>
      </c>
      <c r="R487" s="661">
        <f t="shared" si="219"/>
        <v>0</v>
      </c>
      <c r="S487" s="662">
        <f t="shared" si="220"/>
        <v>0</v>
      </c>
      <c r="T487" s="699">
        <f t="shared" si="221"/>
        <v>0</v>
      </c>
      <c r="U487" s="681">
        <f t="shared" si="231"/>
        <v>0</v>
      </c>
      <c r="V487" s="701">
        <f t="shared" si="232"/>
        <v>0</v>
      </c>
      <c r="W487" s="662">
        <f t="shared" si="233"/>
        <v>0</v>
      </c>
      <c r="X487" s="662">
        <f t="shared" si="234"/>
        <v>0</v>
      </c>
      <c r="Y487" s="662">
        <f t="shared" si="235"/>
        <v>0</v>
      </c>
      <c r="Z487" s="699">
        <f t="shared" si="236"/>
        <v>0</v>
      </c>
      <c r="AA487" s="681">
        <f t="shared" si="239"/>
        <v>0</v>
      </c>
      <c r="AB487" s="701">
        <f t="shared" si="240"/>
        <v>0</v>
      </c>
      <c r="AC487" s="662">
        <f t="shared" si="237"/>
        <v>0</v>
      </c>
      <c r="AD487" s="662">
        <f t="shared" si="241"/>
        <v>0</v>
      </c>
      <c r="AE487" s="701">
        <f t="shared" si="242"/>
        <v>0</v>
      </c>
      <c r="AF487" s="662">
        <f t="shared" si="238"/>
        <v>0</v>
      </c>
      <c r="AG487" s="662">
        <f t="shared" si="243"/>
        <v>0</v>
      </c>
      <c r="AH487" s="701">
        <f t="shared" si="244"/>
        <v>0</v>
      </c>
    </row>
    <row r="488" spans="1:34" x14ac:dyDescent="0.35">
      <c r="A488" s="680">
        <v>38463</v>
      </c>
      <c r="B488" s="558" t="s">
        <v>24</v>
      </c>
      <c r="C488" s="558">
        <v>4</v>
      </c>
      <c r="D488" s="559">
        <f t="shared" si="216"/>
        <v>5</v>
      </c>
      <c r="E488" s="561">
        <v>3.0000000000001137E-2</v>
      </c>
      <c r="F488" s="699">
        <f t="shared" si="222"/>
        <v>0</v>
      </c>
      <c r="G488" s="712">
        <f t="shared" si="223"/>
        <v>0</v>
      </c>
      <c r="H488" s="699">
        <f t="shared" si="217"/>
        <v>0</v>
      </c>
      <c r="I488" s="712">
        <f t="shared" si="218"/>
        <v>0</v>
      </c>
      <c r="J488" s="699">
        <f t="shared" si="224"/>
        <v>0</v>
      </c>
      <c r="K488" s="681">
        <f t="shared" si="225"/>
        <v>0</v>
      </c>
      <c r="L488" s="711">
        <f>IF($L$5="Yes",HLOOKUP(B488,'Outdoor Supply'!$D$32:$P$38,7,FALSE),0)</f>
        <v>0</v>
      </c>
      <c r="M488" s="701">
        <f t="shared" si="226"/>
        <v>0</v>
      </c>
      <c r="N488" s="564">
        <f t="shared" si="227"/>
        <v>0</v>
      </c>
      <c r="O488" s="564">
        <f t="shared" si="228"/>
        <v>0</v>
      </c>
      <c r="P488" s="564">
        <f t="shared" si="229"/>
        <v>0</v>
      </c>
      <c r="Q488" s="564">
        <f t="shared" si="230"/>
        <v>0</v>
      </c>
      <c r="R488" s="661">
        <f t="shared" si="219"/>
        <v>0</v>
      </c>
      <c r="S488" s="662">
        <f t="shared" si="220"/>
        <v>0</v>
      </c>
      <c r="T488" s="699">
        <f t="shared" si="221"/>
        <v>0</v>
      </c>
      <c r="U488" s="681">
        <f t="shared" si="231"/>
        <v>0</v>
      </c>
      <c r="V488" s="701">
        <f t="shared" si="232"/>
        <v>0</v>
      </c>
      <c r="W488" s="662">
        <f t="shared" si="233"/>
        <v>0</v>
      </c>
      <c r="X488" s="662">
        <f t="shared" si="234"/>
        <v>0</v>
      </c>
      <c r="Y488" s="662">
        <f t="shared" si="235"/>
        <v>0</v>
      </c>
      <c r="Z488" s="699">
        <f t="shared" si="236"/>
        <v>0</v>
      </c>
      <c r="AA488" s="681">
        <f t="shared" si="239"/>
        <v>0</v>
      </c>
      <c r="AB488" s="701">
        <f t="shared" si="240"/>
        <v>0</v>
      </c>
      <c r="AC488" s="662">
        <f t="shared" si="237"/>
        <v>0</v>
      </c>
      <c r="AD488" s="662">
        <f t="shared" si="241"/>
        <v>0</v>
      </c>
      <c r="AE488" s="701">
        <f t="shared" si="242"/>
        <v>0</v>
      </c>
      <c r="AF488" s="662">
        <f t="shared" si="238"/>
        <v>0</v>
      </c>
      <c r="AG488" s="662">
        <f t="shared" si="243"/>
        <v>0</v>
      </c>
      <c r="AH488" s="701">
        <f t="shared" si="244"/>
        <v>0</v>
      </c>
    </row>
    <row r="489" spans="1:34" x14ac:dyDescent="0.35">
      <c r="A489" s="680">
        <v>38464</v>
      </c>
      <c r="B489" s="558" t="s">
        <v>24</v>
      </c>
      <c r="C489" s="558">
        <v>4</v>
      </c>
      <c r="D489" s="559">
        <f t="shared" si="216"/>
        <v>6</v>
      </c>
      <c r="E489" s="561">
        <v>0</v>
      </c>
      <c r="F489" s="699">
        <f t="shared" si="222"/>
        <v>0</v>
      </c>
      <c r="G489" s="712">
        <f t="shared" si="223"/>
        <v>0</v>
      </c>
      <c r="H489" s="699">
        <f t="shared" si="217"/>
        <v>0</v>
      </c>
      <c r="I489" s="712">
        <f t="shared" si="218"/>
        <v>0</v>
      </c>
      <c r="J489" s="699">
        <f t="shared" si="224"/>
        <v>0</v>
      </c>
      <c r="K489" s="681">
        <f t="shared" si="225"/>
        <v>0</v>
      </c>
      <c r="L489" s="711">
        <f>IF($L$5="Yes",HLOOKUP(B489,'Outdoor Supply'!$D$32:$P$38,7,FALSE),0)</f>
        <v>0</v>
      </c>
      <c r="M489" s="701">
        <f t="shared" si="226"/>
        <v>0</v>
      </c>
      <c r="N489" s="564">
        <f t="shared" si="227"/>
        <v>0</v>
      </c>
      <c r="O489" s="564">
        <f t="shared" si="228"/>
        <v>0</v>
      </c>
      <c r="P489" s="564">
        <f t="shared" si="229"/>
        <v>0</v>
      </c>
      <c r="Q489" s="564">
        <f t="shared" si="230"/>
        <v>0</v>
      </c>
      <c r="R489" s="661">
        <f t="shared" si="219"/>
        <v>0</v>
      </c>
      <c r="S489" s="662">
        <f t="shared" si="220"/>
        <v>0</v>
      </c>
      <c r="T489" s="699">
        <f t="shared" si="221"/>
        <v>0</v>
      </c>
      <c r="U489" s="681">
        <f t="shared" si="231"/>
        <v>0</v>
      </c>
      <c r="V489" s="701">
        <f t="shared" si="232"/>
        <v>0</v>
      </c>
      <c r="W489" s="662">
        <f t="shared" si="233"/>
        <v>0</v>
      </c>
      <c r="X489" s="662">
        <f t="shared" si="234"/>
        <v>0</v>
      </c>
      <c r="Y489" s="662">
        <f t="shared" si="235"/>
        <v>0</v>
      </c>
      <c r="Z489" s="699">
        <f t="shared" si="236"/>
        <v>0</v>
      </c>
      <c r="AA489" s="681">
        <f t="shared" si="239"/>
        <v>0</v>
      </c>
      <c r="AB489" s="701">
        <f t="shared" si="240"/>
        <v>0</v>
      </c>
      <c r="AC489" s="662">
        <f t="shared" si="237"/>
        <v>0</v>
      </c>
      <c r="AD489" s="662">
        <f t="shared" si="241"/>
        <v>0</v>
      </c>
      <c r="AE489" s="701">
        <f t="shared" si="242"/>
        <v>0</v>
      </c>
      <c r="AF489" s="662">
        <f t="shared" si="238"/>
        <v>0</v>
      </c>
      <c r="AG489" s="662">
        <f t="shared" si="243"/>
        <v>0</v>
      </c>
      <c r="AH489" s="701">
        <f t="shared" si="244"/>
        <v>0</v>
      </c>
    </row>
    <row r="490" spans="1:34" x14ac:dyDescent="0.35">
      <c r="A490" s="680">
        <v>38465</v>
      </c>
      <c r="B490" s="558" t="s">
        <v>24</v>
      </c>
      <c r="C490" s="558">
        <v>4</v>
      </c>
      <c r="D490" s="559">
        <f t="shared" si="216"/>
        <v>7</v>
      </c>
      <c r="E490" s="561">
        <v>0</v>
      </c>
      <c r="F490" s="699">
        <f t="shared" si="222"/>
        <v>0</v>
      </c>
      <c r="G490" s="712">
        <f t="shared" si="223"/>
        <v>0</v>
      </c>
      <c r="H490" s="699">
        <f t="shared" si="217"/>
        <v>0</v>
      </c>
      <c r="I490" s="712">
        <f t="shared" si="218"/>
        <v>0</v>
      </c>
      <c r="J490" s="699">
        <f t="shared" si="224"/>
        <v>0</v>
      </c>
      <c r="K490" s="681">
        <f t="shared" si="225"/>
        <v>0</v>
      </c>
      <c r="L490" s="711">
        <f>IF($L$5="Yes",HLOOKUP(B490,'Outdoor Supply'!$D$32:$P$38,7,FALSE),0)</f>
        <v>0</v>
      </c>
      <c r="M490" s="701">
        <f t="shared" si="226"/>
        <v>0</v>
      </c>
      <c r="N490" s="564">
        <f t="shared" si="227"/>
        <v>0</v>
      </c>
      <c r="O490" s="564">
        <f t="shared" si="228"/>
        <v>0</v>
      </c>
      <c r="P490" s="564">
        <f t="shared" si="229"/>
        <v>0</v>
      </c>
      <c r="Q490" s="564">
        <f t="shared" si="230"/>
        <v>0</v>
      </c>
      <c r="R490" s="661">
        <f t="shared" si="219"/>
        <v>0</v>
      </c>
      <c r="S490" s="662">
        <f t="shared" si="220"/>
        <v>0</v>
      </c>
      <c r="T490" s="699">
        <f t="shared" si="221"/>
        <v>0</v>
      </c>
      <c r="U490" s="681">
        <f t="shared" si="231"/>
        <v>0</v>
      </c>
      <c r="V490" s="701">
        <f t="shared" si="232"/>
        <v>0</v>
      </c>
      <c r="W490" s="662">
        <f t="shared" si="233"/>
        <v>0</v>
      </c>
      <c r="X490" s="662">
        <f t="shared" si="234"/>
        <v>0</v>
      </c>
      <c r="Y490" s="662">
        <f t="shared" si="235"/>
        <v>0</v>
      </c>
      <c r="Z490" s="699">
        <f t="shared" si="236"/>
        <v>0</v>
      </c>
      <c r="AA490" s="681">
        <f t="shared" si="239"/>
        <v>0</v>
      </c>
      <c r="AB490" s="701">
        <f t="shared" si="240"/>
        <v>0</v>
      </c>
      <c r="AC490" s="662">
        <f t="shared" si="237"/>
        <v>0</v>
      </c>
      <c r="AD490" s="662">
        <f t="shared" si="241"/>
        <v>0</v>
      </c>
      <c r="AE490" s="701">
        <f t="shared" si="242"/>
        <v>0</v>
      </c>
      <c r="AF490" s="662">
        <f t="shared" si="238"/>
        <v>0</v>
      </c>
      <c r="AG490" s="662">
        <f t="shared" si="243"/>
        <v>0</v>
      </c>
      <c r="AH490" s="701">
        <f t="shared" si="244"/>
        <v>0</v>
      </c>
    </row>
    <row r="491" spans="1:34" x14ac:dyDescent="0.35">
      <c r="A491" s="680">
        <v>38466</v>
      </c>
      <c r="B491" s="558" t="s">
        <v>24</v>
      </c>
      <c r="C491" s="558">
        <v>4</v>
      </c>
      <c r="D491" s="559">
        <f t="shared" si="216"/>
        <v>1</v>
      </c>
      <c r="E491" s="561">
        <v>0</v>
      </c>
      <c r="F491" s="699">
        <f t="shared" si="222"/>
        <v>0</v>
      </c>
      <c r="G491" s="712">
        <f t="shared" si="223"/>
        <v>0</v>
      </c>
      <c r="H491" s="699">
        <f t="shared" si="217"/>
        <v>0</v>
      </c>
      <c r="I491" s="712">
        <f t="shared" si="218"/>
        <v>0</v>
      </c>
      <c r="J491" s="699">
        <f t="shared" si="224"/>
        <v>0</v>
      </c>
      <c r="K491" s="681">
        <f t="shared" si="225"/>
        <v>0</v>
      </c>
      <c r="L491" s="711">
        <f>IF($L$5="Yes",HLOOKUP(B491,'Outdoor Supply'!$D$32:$P$38,7,FALSE),0)</f>
        <v>0</v>
      </c>
      <c r="M491" s="701">
        <f t="shared" si="226"/>
        <v>0</v>
      </c>
      <c r="N491" s="564">
        <f t="shared" si="227"/>
        <v>0</v>
      </c>
      <c r="O491" s="564">
        <f t="shared" si="228"/>
        <v>0</v>
      </c>
      <c r="P491" s="564">
        <f t="shared" si="229"/>
        <v>0</v>
      </c>
      <c r="Q491" s="564">
        <f t="shared" si="230"/>
        <v>0</v>
      </c>
      <c r="R491" s="661">
        <f t="shared" si="219"/>
        <v>0</v>
      </c>
      <c r="S491" s="662">
        <f t="shared" si="220"/>
        <v>0</v>
      </c>
      <c r="T491" s="699">
        <f t="shared" si="221"/>
        <v>0</v>
      </c>
      <c r="U491" s="681">
        <f t="shared" si="231"/>
        <v>0</v>
      </c>
      <c r="V491" s="701">
        <f t="shared" si="232"/>
        <v>0</v>
      </c>
      <c r="W491" s="662">
        <f t="shared" si="233"/>
        <v>0</v>
      </c>
      <c r="X491" s="662">
        <f t="shared" si="234"/>
        <v>0</v>
      </c>
      <c r="Y491" s="662">
        <f t="shared" si="235"/>
        <v>0</v>
      </c>
      <c r="Z491" s="699">
        <f t="shared" si="236"/>
        <v>0</v>
      </c>
      <c r="AA491" s="681">
        <f t="shared" si="239"/>
        <v>0</v>
      </c>
      <c r="AB491" s="701">
        <f t="shared" si="240"/>
        <v>0</v>
      </c>
      <c r="AC491" s="662">
        <f t="shared" si="237"/>
        <v>0</v>
      </c>
      <c r="AD491" s="662">
        <f t="shared" si="241"/>
        <v>0</v>
      </c>
      <c r="AE491" s="701">
        <f t="shared" si="242"/>
        <v>0</v>
      </c>
      <c r="AF491" s="662">
        <f t="shared" si="238"/>
        <v>0</v>
      </c>
      <c r="AG491" s="662">
        <f t="shared" si="243"/>
        <v>0</v>
      </c>
      <c r="AH491" s="701">
        <f t="shared" si="244"/>
        <v>0</v>
      </c>
    </row>
    <row r="492" spans="1:34" x14ac:dyDescent="0.35">
      <c r="A492" s="680">
        <v>38467</v>
      </c>
      <c r="B492" s="558" t="s">
        <v>24</v>
      </c>
      <c r="C492" s="558">
        <v>4</v>
      </c>
      <c r="D492" s="559">
        <f t="shared" si="216"/>
        <v>2</v>
      </c>
      <c r="E492" s="561">
        <v>0.13000000000000256</v>
      </c>
      <c r="F492" s="699">
        <f t="shared" si="222"/>
        <v>0</v>
      </c>
      <c r="G492" s="712">
        <f t="shared" si="223"/>
        <v>0</v>
      </c>
      <c r="H492" s="699">
        <f t="shared" si="217"/>
        <v>0</v>
      </c>
      <c r="I492" s="712">
        <f t="shared" si="218"/>
        <v>0</v>
      </c>
      <c r="J492" s="699">
        <f t="shared" si="224"/>
        <v>0</v>
      </c>
      <c r="K492" s="681">
        <f t="shared" si="225"/>
        <v>0</v>
      </c>
      <c r="L492" s="711">
        <f>IF($L$5="Yes",HLOOKUP(B492,'Outdoor Supply'!$D$32:$P$38,7,FALSE),0)</f>
        <v>0</v>
      </c>
      <c r="M492" s="701">
        <f t="shared" si="226"/>
        <v>0</v>
      </c>
      <c r="N492" s="564">
        <f t="shared" si="227"/>
        <v>0</v>
      </c>
      <c r="O492" s="564">
        <f t="shared" si="228"/>
        <v>0</v>
      </c>
      <c r="P492" s="564">
        <f t="shared" si="229"/>
        <v>0</v>
      </c>
      <c r="Q492" s="564">
        <f t="shared" si="230"/>
        <v>0</v>
      </c>
      <c r="R492" s="661">
        <f t="shared" si="219"/>
        <v>0</v>
      </c>
      <c r="S492" s="662">
        <f t="shared" si="220"/>
        <v>0</v>
      </c>
      <c r="T492" s="699">
        <f t="shared" si="221"/>
        <v>0</v>
      </c>
      <c r="U492" s="681">
        <f t="shared" si="231"/>
        <v>0</v>
      </c>
      <c r="V492" s="701">
        <f t="shared" si="232"/>
        <v>0</v>
      </c>
      <c r="W492" s="662">
        <f t="shared" si="233"/>
        <v>0</v>
      </c>
      <c r="X492" s="662">
        <f t="shared" si="234"/>
        <v>0</v>
      </c>
      <c r="Y492" s="662">
        <f t="shared" si="235"/>
        <v>0</v>
      </c>
      <c r="Z492" s="699">
        <f t="shared" si="236"/>
        <v>0</v>
      </c>
      <c r="AA492" s="681">
        <f t="shared" si="239"/>
        <v>0</v>
      </c>
      <c r="AB492" s="701">
        <f t="shared" si="240"/>
        <v>0</v>
      </c>
      <c r="AC492" s="662">
        <f t="shared" si="237"/>
        <v>0</v>
      </c>
      <c r="AD492" s="662">
        <f t="shared" si="241"/>
        <v>0</v>
      </c>
      <c r="AE492" s="701">
        <f t="shared" si="242"/>
        <v>0</v>
      </c>
      <c r="AF492" s="662">
        <f t="shared" si="238"/>
        <v>0</v>
      </c>
      <c r="AG492" s="662">
        <f t="shared" si="243"/>
        <v>0</v>
      </c>
      <c r="AH492" s="701">
        <f t="shared" si="244"/>
        <v>0</v>
      </c>
    </row>
    <row r="493" spans="1:34" x14ac:dyDescent="0.35">
      <c r="A493" s="680">
        <v>38468</v>
      </c>
      <c r="B493" s="558" t="s">
        <v>24</v>
      </c>
      <c r="C493" s="558">
        <v>4</v>
      </c>
      <c r="D493" s="559">
        <f t="shared" si="216"/>
        <v>3</v>
      </c>
      <c r="E493" s="561">
        <v>0</v>
      </c>
      <c r="F493" s="699">
        <f t="shared" si="222"/>
        <v>0</v>
      </c>
      <c r="G493" s="712">
        <f t="shared" si="223"/>
        <v>0</v>
      </c>
      <c r="H493" s="699">
        <f t="shared" si="217"/>
        <v>0</v>
      </c>
      <c r="I493" s="712">
        <f t="shared" si="218"/>
        <v>0</v>
      </c>
      <c r="J493" s="699">
        <f t="shared" si="224"/>
        <v>0</v>
      </c>
      <c r="K493" s="681">
        <f t="shared" si="225"/>
        <v>0</v>
      </c>
      <c r="L493" s="711">
        <f>IF($L$5="Yes",HLOOKUP(B493,'Outdoor Supply'!$D$32:$P$38,7,FALSE),0)</f>
        <v>0</v>
      </c>
      <c r="M493" s="701">
        <f t="shared" si="226"/>
        <v>0</v>
      </c>
      <c r="N493" s="564">
        <f t="shared" si="227"/>
        <v>0</v>
      </c>
      <c r="O493" s="564">
        <f t="shared" si="228"/>
        <v>0</v>
      </c>
      <c r="P493" s="564">
        <f t="shared" si="229"/>
        <v>0</v>
      </c>
      <c r="Q493" s="564">
        <f t="shared" si="230"/>
        <v>0</v>
      </c>
      <c r="R493" s="661">
        <f t="shared" si="219"/>
        <v>0</v>
      </c>
      <c r="S493" s="662">
        <f t="shared" si="220"/>
        <v>0</v>
      </c>
      <c r="T493" s="699">
        <f t="shared" si="221"/>
        <v>0</v>
      </c>
      <c r="U493" s="681">
        <f t="shared" si="231"/>
        <v>0</v>
      </c>
      <c r="V493" s="701">
        <f t="shared" si="232"/>
        <v>0</v>
      </c>
      <c r="W493" s="662">
        <f t="shared" si="233"/>
        <v>0</v>
      </c>
      <c r="X493" s="662">
        <f t="shared" si="234"/>
        <v>0</v>
      </c>
      <c r="Y493" s="662">
        <f t="shared" si="235"/>
        <v>0</v>
      </c>
      <c r="Z493" s="699">
        <f t="shared" si="236"/>
        <v>0</v>
      </c>
      <c r="AA493" s="681">
        <f t="shared" si="239"/>
        <v>0</v>
      </c>
      <c r="AB493" s="701">
        <f t="shared" si="240"/>
        <v>0</v>
      </c>
      <c r="AC493" s="662">
        <f t="shared" si="237"/>
        <v>0</v>
      </c>
      <c r="AD493" s="662">
        <f t="shared" si="241"/>
        <v>0</v>
      </c>
      <c r="AE493" s="701">
        <f t="shared" si="242"/>
        <v>0</v>
      </c>
      <c r="AF493" s="662">
        <f t="shared" si="238"/>
        <v>0</v>
      </c>
      <c r="AG493" s="662">
        <f t="shared" si="243"/>
        <v>0</v>
      </c>
      <c r="AH493" s="701">
        <f t="shared" si="244"/>
        <v>0</v>
      </c>
    </row>
    <row r="494" spans="1:34" x14ac:dyDescent="0.35">
      <c r="A494" s="680">
        <v>38469</v>
      </c>
      <c r="B494" s="558" t="s">
        <v>24</v>
      </c>
      <c r="C494" s="558">
        <v>4</v>
      </c>
      <c r="D494" s="559">
        <f t="shared" si="216"/>
        <v>4</v>
      </c>
      <c r="E494" s="561">
        <v>0</v>
      </c>
      <c r="F494" s="699">
        <f t="shared" si="222"/>
        <v>0</v>
      </c>
      <c r="G494" s="712">
        <f t="shared" si="223"/>
        <v>0</v>
      </c>
      <c r="H494" s="699">
        <f t="shared" si="217"/>
        <v>0</v>
      </c>
      <c r="I494" s="712">
        <f t="shared" si="218"/>
        <v>0</v>
      </c>
      <c r="J494" s="699">
        <f t="shared" si="224"/>
        <v>0</v>
      </c>
      <c r="K494" s="681">
        <f t="shared" si="225"/>
        <v>0</v>
      </c>
      <c r="L494" s="711">
        <f>IF($L$5="Yes",HLOOKUP(B494,'Outdoor Supply'!$D$32:$P$38,7,FALSE),0)</f>
        <v>0</v>
      </c>
      <c r="M494" s="701">
        <f t="shared" si="226"/>
        <v>0</v>
      </c>
      <c r="N494" s="564">
        <f t="shared" si="227"/>
        <v>0</v>
      </c>
      <c r="O494" s="564">
        <f t="shared" si="228"/>
        <v>0</v>
      </c>
      <c r="P494" s="564">
        <f t="shared" si="229"/>
        <v>0</v>
      </c>
      <c r="Q494" s="564">
        <f t="shared" si="230"/>
        <v>0</v>
      </c>
      <c r="R494" s="661">
        <f t="shared" si="219"/>
        <v>0</v>
      </c>
      <c r="S494" s="662">
        <f t="shared" si="220"/>
        <v>0</v>
      </c>
      <c r="T494" s="699">
        <f t="shared" si="221"/>
        <v>0</v>
      </c>
      <c r="U494" s="681">
        <f t="shared" si="231"/>
        <v>0</v>
      </c>
      <c r="V494" s="701">
        <f t="shared" si="232"/>
        <v>0</v>
      </c>
      <c r="W494" s="662">
        <f t="shared" si="233"/>
        <v>0</v>
      </c>
      <c r="X494" s="662">
        <f t="shared" si="234"/>
        <v>0</v>
      </c>
      <c r="Y494" s="662">
        <f t="shared" si="235"/>
        <v>0</v>
      </c>
      <c r="Z494" s="699">
        <f t="shared" si="236"/>
        <v>0</v>
      </c>
      <c r="AA494" s="681">
        <f t="shared" si="239"/>
        <v>0</v>
      </c>
      <c r="AB494" s="701">
        <f t="shared" si="240"/>
        <v>0</v>
      </c>
      <c r="AC494" s="662">
        <f t="shared" si="237"/>
        <v>0</v>
      </c>
      <c r="AD494" s="662">
        <f t="shared" si="241"/>
        <v>0</v>
      </c>
      <c r="AE494" s="701">
        <f t="shared" si="242"/>
        <v>0</v>
      </c>
      <c r="AF494" s="662">
        <f t="shared" si="238"/>
        <v>0</v>
      </c>
      <c r="AG494" s="662">
        <f t="shared" si="243"/>
        <v>0</v>
      </c>
      <c r="AH494" s="701">
        <f t="shared" si="244"/>
        <v>0</v>
      </c>
    </row>
    <row r="495" spans="1:34" x14ac:dyDescent="0.35">
      <c r="A495" s="680">
        <v>38470</v>
      </c>
      <c r="B495" s="558" t="s">
        <v>24</v>
      </c>
      <c r="C495" s="558">
        <v>4</v>
      </c>
      <c r="D495" s="559">
        <f t="shared" si="216"/>
        <v>5</v>
      </c>
      <c r="E495" s="561">
        <v>0</v>
      </c>
      <c r="F495" s="699">
        <f t="shared" si="222"/>
        <v>0</v>
      </c>
      <c r="G495" s="712">
        <f t="shared" si="223"/>
        <v>0</v>
      </c>
      <c r="H495" s="699">
        <f t="shared" si="217"/>
        <v>0</v>
      </c>
      <c r="I495" s="712">
        <f t="shared" si="218"/>
        <v>0</v>
      </c>
      <c r="J495" s="699">
        <f t="shared" si="224"/>
        <v>0</v>
      </c>
      <c r="K495" s="681">
        <f t="shared" si="225"/>
        <v>0</v>
      </c>
      <c r="L495" s="711">
        <f>IF($L$5="Yes",HLOOKUP(B495,'Outdoor Supply'!$D$32:$P$38,7,FALSE),0)</f>
        <v>0</v>
      </c>
      <c r="M495" s="701">
        <f t="shared" si="226"/>
        <v>0</v>
      </c>
      <c r="N495" s="564">
        <f t="shared" si="227"/>
        <v>0</v>
      </c>
      <c r="O495" s="564">
        <f t="shared" si="228"/>
        <v>0</v>
      </c>
      <c r="P495" s="564">
        <f t="shared" si="229"/>
        <v>0</v>
      </c>
      <c r="Q495" s="564">
        <f t="shared" si="230"/>
        <v>0</v>
      </c>
      <c r="R495" s="661">
        <f t="shared" si="219"/>
        <v>0</v>
      </c>
      <c r="S495" s="662">
        <f t="shared" si="220"/>
        <v>0</v>
      </c>
      <c r="T495" s="699">
        <f t="shared" si="221"/>
        <v>0</v>
      </c>
      <c r="U495" s="681">
        <f t="shared" si="231"/>
        <v>0</v>
      </c>
      <c r="V495" s="701">
        <f t="shared" si="232"/>
        <v>0</v>
      </c>
      <c r="W495" s="662">
        <f t="shared" si="233"/>
        <v>0</v>
      </c>
      <c r="X495" s="662">
        <f t="shared" si="234"/>
        <v>0</v>
      </c>
      <c r="Y495" s="662">
        <f t="shared" si="235"/>
        <v>0</v>
      </c>
      <c r="Z495" s="699">
        <f t="shared" si="236"/>
        <v>0</v>
      </c>
      <c r="AA495" s="681">
        <f t="shared" si="239"/>
        <v>0</v>
      </c>
      <c r="AB495" s="701">
        <f t="shared" si="240"/>
        <v>0</v>
      </c>
      <c r="AC495" s="662">
        <f t="shared" si="237"/>
        <v>0</v>
      </c>
      <c r="AD495" s="662">
        <f t="shared" si="241"/>
        <v>0</v>
      </c>
      <c r="AE495" s="701">
        <f t="shared" si="242"/>
        <v>0</v>
      </c>
      <c r="AF495" s="662">
        <f t="shared" si="238"/>
        <v>0</v>
      </c>
      <c r="AG495" s="662">
        <f t="shared" si="243"/>
        <v>0</v>
      </c>
      <c r="AH495" s="701">
        <f t="shared" si="244"/>
        <v>0</v>
      </c>
    </row>
    <row r="496" spans="1:34" x14ac:dyDescent="0.35">
      <c r="A496" s="680">
        <v>38471</v>
      </c>
      <c r="B496" s="558" t="s">
        <v>24</v>
      </c>
      <c r="C496" s="558">
        <v>4</v>
      </c>
      <c r="D496" s="559">
        <f t="shared" si="216"/>
        <v>6</v>
      </c>
      <c r="E496" s="561">
        <v>0</v>
      </c>
      <c r="F496" s="699">
        <f t="shared" si="222"/>
        <v>0</v>
      </c>
      <c r="G496" s="712">
        <f t="shared" si="223"/>
        <v>0</v>
      </c>
      <c r="H496" s="699">
        <f t="shared" si="217"/>
        <v>0</v>
      </c>
      <c r="I496" s="712">
        <f t="shared" si="218"/>
        <v>0</v>
      </c>
      <c r="J496" s="699">
        <f t="shared" si="224"/>
        <v>0</v>
      </c>
      <c r="K496" s="681">
        <f t="shared" si="225"/>
        <v>0</v>
      </c>
      <c r="L496" s="711">
        <f>IF($L$5="Yes",HLOOKUP(B496,'Outdoor Supply'!$D$32:$P$38,7,FALSE),0)</f>
        <v>0</v>
      </c>
      <c r="M496" s="701">
        <f t="shared" si="226"/>
        <v>0</v>
      </c>
      <c r="N496" s="564">
        <f t="shared" si="227"/>
        <v>0</v>
      </c>
      <c r="O496" s="564">
        <f t="shared" si="228"/>
        <v>0</v>
      </c>
      <c r="P496" s="564">
        <f t="shared" si="229"/>
        <v>0</v>
      </c>
      <c r="Q496" s="564">
        <f t="shared" si="230"/>
        <v>0</v>
      </c>
      <c r="R496" s="661">
        <f t="shared" si="219"/>
        <v>0</v>
      </c>
      <c r="S496" s="662">
        <f t="shared" si="220"/>
        <v>0</v>
      </c>
      <c r="T496" s="699">
        <f t="shared" si="221"/>
        <v>0</v>
      </c>
      <c r="U496" s="681">
        <f t="shared" si="231"/>
        <v>0</v>
      </c>
      <c r="V496" s="701">
        <f t="shared" si="232"/>
        <v>0</v>
      </c>
      <c r="W496" s="662">
        <f t="shared" si="233"/>
        <v>0</v>
      </c>
      <c r="X496" s="662">
        <f t="shared" si="234"/>
        <v>0</v>
      </c>
      <c r="Y496" s="662">
        <f t="shared" si="235"/>
        <v>0</v>
      </c>
      <c r="Z496" s="699">
        <f t="shared" si="236"/>
        <v>0</v>
      </c>
      <c r="AA496" s="681">
        <f t="shared" si="239"/>
        <v>0</v>
      </c>
      <c r="AB496" s="701">
        <f t="shared" si="240"/>
        <v>0</v>
      </c>
      <c r="AC496" s="662">
        <f t="shared" si="237"/>
        <v>0</v>
      </c>
      <c r="AD496" s="662">
        <f t="shared" si="241"/>
        <v>0</v>
      </c>
      <c r="AE496" s="701">
        <f t="shared" si="242"/>
        <v>0</v>
      </c>
      <c r="AF496" s="662">
        <f t="shared" si="238"/>
        <v>0</v>
      </c>
      <c r="AG496" s="662">
        <f t="shared" si="243"/>
        <v>0</v>
      </c>
      <c r="AH496" s="701">
        <f t="shared" si="244"/>
        <v>0</v>
      </c>
    </row>
    <row r="497" spans="1:34" x14ac:dyDescent="0.35">
      <c r="A497" s="680">
        <v>38472</v>
      </c>
      <c r="B497" s="558" t="s">
        <v>24</v>
      </c>
      <c r="C497" s="558">
        <v>4</v>
      </c>
      <c r="D497" s="559">
        <f t="shared" si="216"/>
        <v>7</v>
      </c>
      <c r="E497" s="561">
        <v>0.16000000000000369</v>
      </c>
      <c r="F497" s="699">
        <f t="shared" si="222"/>
        <v>0</v>
      </c>
      <c r="G497" s="712">
        <f t="shared" si="223"/>
        <v>0</v>
      </c>
      <c r="H497" s="699">
        <f t="shared" si="217"/>
        <v>0</v>
      </c>
      <c r="I497" s="712">
        <f t="shared" si="218"/>
        <v>0</v>
      </c>
      <c r="J497" s="699">
        <f t="shared" si="224"/>
        <v>0</v>
      </c>
      <c r="K497" s="681">
        <f t="shared" si="225"/>
        <v>0</v>
      </c>
      <c r="L497" s="711">
        <f>IF($L$5="Yes",HLOOKUP(B497,'Outdoor Supply'!$D$32:$P$38,7,FALSE),0)</f>
        <v>0</v>
      </c>
      <c r="M497" s="701">
        <f t="shared" si="226"/>
        <v>0</v>
      </c>
      <c r="N497" s="564">
        <f t="shared" si="227"/>
        <v>0</v>
      </c>
      <c r="O497" s="564">
        <f t="shared" si="228"/>
        <v>0</v>
      </c>
      <c r="P497" s="564">
        <f t="shared" si="229"/>
        <v>0</v>
      </c>
      <c r="Q497" s="564">
        <f t="shared" si="230"/>
        <v>0</v>
      </c>
      <c r="R497" s="661">
        <f t="shared" si="219"/>
        <v>0</v>
      </c>
      <c r="S497" s="662">
        <f t="shared" si="220"/>
        <v>0</v>
      </c>
      <c r="T497" s="699">
        <f t="shared" si="221"/>
        <v>0</v>
      </c>
      <c r="U497" s="681">
        <f t="shared" si="231"/>
        <v>0</v>
      </c>
      <c r="V497" s="701">
        <f t="shared" si="232"/>
        <v>0</v>
      </c>
      <c r="W497" s="662">
        <f t="shared" si="233"/>
        <v>0</v>
      </c>
      <c r="X497" s="662">
        <f t="shared" si="234"/>
        <v>0</v>
      </c>
      <c r="Y497" s="662">
        <f t="shared" si="235"/>
        <v>0</v>
      </c>
      <c r="Z497" s="699">
        <f t="shared" si="236"/>
        <v>0</v>
      </c>
      <c r="AA497" s="681">
        <f t="shared" si="239"/>
        <v>0</v>
      </c>
      <c r="AB497" s="701">
        <f t="shared" si="240"/>
        <v>0</v>
      </c>
      <c r="AC497" s="662">
        <f t="shared" si="237"/>
        <v>0</v>
      </c>
      <c r="AD497" s="662">
        <f t="shared" si="241"/>
        <v>0</v>
      </c>
      <c r="AE497" s="701">
        <f t="shared" si="242"/>
        <v>0</v>
      </c>
      <c r="AF497" s="662">
        <f t="shared" si="238"/>
        <v>0</v>
      </c>
      <c r="AG497" s="662">
        <f t="shared" si="243"/>
        <v>0</v>
      </c>
      <c r="AH497" s="701">
        <f t="shared" si="244"/>
        <v>0</v>
      </c>
    </row>
    <row r="498" spans="1:34" x14ac:dyDescent="0.35">
      <c r="A498" s="680">
        <v>38473</v>
      </c>
      <c r="B498" s="558" t="s">
        <v>25</v>
      </c>
      <c r="C498" s="558">
        <v>5</v>
      </c>
      <c r="D498" s="559">
        <f t="shared" si="216"/>
        <v>1</v>
      </c>
      <c r="E498" s="561">
        <v>0</v>
      </c>
      <c r="F498" s="699">
        <f t="shared" si="222"/>
        <v>0</v>
      </c>
      <c r="G498" s="712">
        <f t="shared" si="223"/>
        <v>0</v>
      </c>
      <c r="H498" s="699">
        <f t="shared" si="217"/>
        <v>0</v>
      </c>
      <c r="I498" s="712">
        <f t="shared" si="218"/>
        <v>0</v>
      </c>
      <c r="J498" s="699">
        <f t="shared" si="224"/>
        <v>0</v>
      </c>
      <c r="K498" s="681">
        <f t="shared" si="225"/>
        <v>0</v>
      </c>
      <c r="L498" s="711">
        <f>IF($L$5="Yes",HLOOKUP(B498,'Outdoor Supply'!$D$32:$P$38,7,FALSE),0)</f>
        <v>0</v>
      </c>
      <c r="M498" s="701">
        <f t="shared" si="226"/>
        <v>0</v>
      </c>
      <c r="N498" s="564">
        <f t="shared" si="227"/>
        <v>0</v>
      </c>
      <c r="O498" s="564">
        <f t="shared" si="228"/>
        <v>0</v>
      </c>
      <c r="P498" s="564">
        <f t="shared" si="229"/>
        <v>0</v>
      </c>
      <c r="Q498" s="564">
        <f t="shared" si="230"/>
        <v>0</v>
      </c>
      <c r="R498" s="661">
        <f t="shared" si="219"/>
        <v>0</v>
      </c>
      <c r="S498" s="662">
        <f t="shared" si="220"/>
        <v>0</v>
      </c>
      <c r="T498" s="699">
        <f t="shared" si="221"/>
        <v>0</v>
      </c>
      <c r="U498" s="681">
        <f t="shared" si="231"/>
        <v>0</v>
      </c>
      <c r="V498" s="701">
        <f t="shared" si="232"/>
        <v>0</v>
      </c>
      <c r="W498" s="662">
        <f t="shared" si="233"/>
        <v>0</v>
      </c>
      <c r="X498" s="662">
        <f t="shared" si="234"/>
        <v>0</v>
      </c>
      <c r="Y498" s="662">
        <f t="shared" si="235"/>
        <v>0</v>
      </c>
      <c r="Z498" s="699">
        <f t="shared" si="236"/>
        <v>0</v>
      </c>
      <c r="AA498" s="681">
        <f t="shared" si="239"/>
        <v>0</v>
      </c>
      <c r="AB498" s="701">
        <f t="shared" si="240"/>
        <v>0</v>
      </c>
      <c r="AC498" s="662">
        <f t="shared" si="237"/>
        <v>0</v>
      </c>
      <c r="AD498" s="662">
        <f t="shared" si="241"/>
        <v>0</v>
      </c>
      <c r="AE498" s="701">
        <f t="shared" si="242"/>
        <v>0</v>
      </c>
      <c r="AF498" s="662">
        <f t="shared" si="238"/>
        <v>0</v>
      </c>
      <c r="AG498" s="662">
        <f t="shared" si="243"/>
        <v>0</v>
      </c>
      <c r="AH498" s="701">
        <f t="shared" si="244"/>
        <v>0</v>
      </c>
    </row>
    <row r="499" spans="1:34" x14ac:dyDescent="0.35">
      <c r="A499" s="680">
        <v>38474</v>
      </c>
      <c r="B499" s="558" t="s">
        <v>25</v>
      </c>
      <c r="C499" s="558">
        <v>5</v>
      </c>
      <c r="D499" s="559">
        <f t="shared" si="216"/>
        <v>2</v>
      </c>
      <c r="E499" s="561">
        <v>0</v>
      </c>
      <c r="F499" s="699">
        <f t="shared" si="222"/>
        <v>0</v>
      </c>
      <c r="G499" s="712">
        <f t="shared" si="223"/>
        <v>0</v>
      </c>
      <c r="H499" s="699">
        <f t="shared" si="217"/>
        <v>0</v>
      </c>
      <c r="I499" s="712">
        <f t="shared" si="218"/>
        <v>0</v>
      </c>
      <c r="J499" s="699">
        <f t="shared" si="224"/>
        <v>0</v>
      </c>
      <c r="K499" s="681">
        <f t="shared" si="225"/>
        <v>0</v>
      </c>
      <c r="L499" s="711">
        <f>IF($L$5="Yes",HLOOKUP(B499,'Outdoor Supply'!$D$32:$P$38,7,FALSE),0)</f>
        <v>0</v>
      </c>
      <c r="M499" s="701">
        <f t="shared" si="226"/>
        <v>0</v>
      </c>
      <c r="N499" s="564">
        <f t="shared" si="227"/>
        <v>0</v>
      </c>
      <c r="O499" s="564">
        <f t="shared" si="228"/>
        <v>0</v>
      </c>
      <c r="P499" s="564">
        <f t="shared" si="229"/>
        <v>0</v>
      </c>
      <c r="Q499" s="564">
        <f t="shared" si="230"/>
        <v>0</v>
      </c>
      <c r="R499" s="661">
        <f t="shared" si="219"/>
        <v>0</v>
      </c>
      <c r="S499" s="662">
        <f t="shared" si="220"/>
        <v>0</v>
      </c>
      <c r="T499" s="699">
        <f t="shared" si="221"/>
        <v>0</v>
      </c>
      <c r="U499" s="681">
        <f t="shared" si="231"/>
        <v>0</v>
      </c>
      <c r="V499" s="701">
        <f t="shared" si="232"/>
        <v>0</v>
      </c>
      <c r="W499" s="662">
        <f t="shared" si="233"/>
        <v>0</v>
      </c>
      <c r="X499" s="662">
        <f t="shared" si="234"/>
        <v>0</v>
      </c>
      <c r="Y499" s="662">
        <f t="shared" si="235"/>
        <v>0</v>
      </c>
      <c r="Z499" s="699">
        <f t="shared" si="236"/>
        <v>0</v>
      </c>
      <c r="AA499" s="681">
        <f t="shared" si="239"/>
        <v>0</v>
      </c>
      <c r="AB499" s="701">
        <f t="shared" si="240"/>
        <v>0</v>
      </c>
      <c r="AC499" s="662">
        <f t="shared" si="237"/>
        <v>0</v>
      </c>
      <c r="AD499" s="662">
        <f t="shared" si="241"/>
        <v>0</v>
      </c>
      <c r="AE499" s="701">
        <f t="shared" si="242"/>
        <v>0</v>
      </c>
      <c r="AF499" s="662">
        <f t="shared" si="238"/>
        <v>0</v>
      </c>
      <c r="AG499" s="662">
        <f t="shared" si="243"/>
        <v>0</v>
      </c>
      <c r="AH499" s="701">
        <f t="shared" si="244"/>
        <v>0</v>
      </c>
    </row>
    <row r="500" spans="1:34" x14ac:dyDescent="0.35">
      <c r="A500" s="680">
        <v>38475</v>
      </c>
      <c r="B500" s="558" t="s">
        <v>25</v>
      </c>
      <c r="C500" s="558">
        <v>5</v>
      </c>
      <c r="D500" s="559">
        <f t="shared" si="216"/>
        <v>3</v>
      </c>
      <c r="E500" s="561">
        <v>0</v>
      </c>
      <c r="F500" s="699">
        <f t="shared" si="222"/>
        <v>0</v>
      </c>
      <c r="G500" s="712">
        <f t="shared" si="223"/>
        <v>0</v>
      </c>
      <c r="H500" s="699">
        <f t="shared" si="217"/>
        <v>0</v>
      </c>
      <c r="I500" s="712">
        <f t="shared" si="218"/>
        <v>0</v>
      </c>
      <c r="J500" s="699">
        <f t="shared" si="224"/>
        <v>0</v>
      </c>
      <c r="K500" s="681">
        <f t="shared" si="225"/>
        <v>0</v>
      </c>
      <c r="L500" s="711">
        <f>IF($L$5="Yes",HLOOKUP(B500,'Outdoor Supply'!$D$32:$P$38,7,FALSE),0)</f>
        <v>0</v>
      </c>
      <c r="M500" s="701">
        <f t="shared" si="226"/>
        <v>0</v>
      </c>
      <c r="N500" s="564">
        <f t="shared" si="227"/>
        <v>0</v>
      </c>
      <c r="O500" s="564">
        <f t="shared" si="228"/>
        <v>0</v>
      </c>
      <c r="P500" s="564">
        <f t="shared" si="229"/>
        <v>0</v>
      </c>
      <c r="Q500" s="564">
        <f t="shared" si="230"/>
        <v>0</v>
      </c>
      <c r="R500" s="661">
        <f t="shared" si="219"/>
        <v>0</v>
      </c>
      <c r="S500" s="662">
        <f t="shared" si="220"/>
        <v>0</v>
      </c>
      <c r="T500" s="699">
        <f t="shared" si="221"/>
        <v>0</v>
      </c>
      <c r="U500" s="681">
        <f t="shared" si="231"/>
        <v>0</v>
      </c>
      <c r="V500" s="701">
        <f t="shared" si="232"/>
        <v>0</v>
      </c>
      <c r="W500" s="662">
        <f t="shared" si="233"/>
        <v>0</v>
      </c>
      <c r="X500" s="662">
        <f t="shared" si="234"/>
        <v>0</v>
      </c>
      <c r="Y500" s="662">
        <f t="shared" si="235"/>
        <v>0</v>
      </c>
      <c r="Z500" s="699">
        <f t="shared" si="236"/>
        <v>0</v>
      </c>
      <c r="AA500" s="681">
        <f t="shared" si="239"/>
        <v>0</v>
      </c>
      <c r="AB500" s="701">
        <f t="shared" si="240"/>
        <v>0</v>
      </c>
      <c r="AC500" s="662">
        <f t="shared" si="237"/>
        <v>0</v>
      </c>
      <c r="AD500" s="662">
        <f t="shared" si="241"/>
        <v>0</v>
      </c>
      <c r="AE500" s="701">
        <f t="shared" si="242"/>
        <v>0</v>
      </c>
      <c r="AF500" s="662">
        <f t="shared" si="238"/>
        <v>0</v>
      </c>
      <c r="AG500" s="662">
        <f t="shared" si="243"/>
        <v>0</v>
      </c>
      <c r="AH500" s="701">
        <f t="shared" si="244"/>
        <v>0</v>
      </c>
    </row>
    <row r="501" spans="1:34" x14ac:dyDescent="0.35">
      <c r="A501" s="680">
        <v>38476</v>
      </c>
      <c r="B501" s="558" t="s">
        <v>25</v>
      </c>
      <c r="C501" s="558">
        <v>5</v>
      </c>
      <c r="D501" s="559">
        <f t="shared" si="216"/>
        <v>4</v>
      </c>
      <c r="E501" s="561">
        <v>3.0000000000001137E-2</v>
      </c>
      <c r="F501" s="699">
        <f t="shared" si="222"/>
        <v>0</v>
      </c>
      <c r="G501" s="712">
        <f t="shared" si="223"/>
        <v>0</v>
      </c>
      <c r="H501" s="699">
        <f t="shared" si="217"/>
        <v>0</v>
      </c>
      <c r="I501" s="712">
        <f t="shared" si="218"/>
        <v>0</v>
      </c>
      <c r="J501" s="699">
        <f t="shared" si="224"/>
        <v>0</v>
      </c>
      <c r="K501" s="681">
        <f t="shared" si="225"/>
        <v>0</v>
      </c>
      <c r="L501" s="711">
        <f>IF($L$5="Yes",HLOOKUP(B501,'Outdoor Supply'!$D$32:$P$38,7,FALSE),0)</f>
        <v>0</v>
      </c>
      <c r="M501" s="701">
        <f t="shared" si="226"/>
        <v>0</v>
      </c>
      <c r="N501" s="564">
        <f t="shared" si="227"/>
        <v>0</v>
      </c>
      <c r="O501" s="564">
        <f t="shared" si="228"/>
        <v>0</v>
      </c>
      <c r="P501" s="564">
        <f t="shared" si="229"/>
        <v>0</v>
      </c>
      <c r="Q501" s="564">
        <f t="shared" si="230"/>
        <v>0</v>
      </c>
      <c r="R501" s="661">
        <f t="shared" si="219"/>
        <v>0</v>
      </c>
      <c r="S501" s="662">
        <f t="shared" si="220"/>
        <v>0</v>
      </c>
      <c r="T501" s="699">
        <f t="shared" si="221"/>
        <v>0</v>
      </c>
      <c r="U501" s="681">
        <f t="shared" si="231"/>
        <v>0</v>
      </c>
      <c r="V501" s="701">
        <f t="shared" si="232"/>
        <v>0</v>
      </c>
      <c r="W501" s="662">
        <f t="shared" si="233"/>
        <v>0</v>
      </c>
      <c r="X501" s="662">
        <f t="shared" si="234"/>
        <v>0</v>
      </c>
      <c r="Y501" s="662">
        <f t="shared" si="235"/>
        <v>0</v>
      </c>
      <c r="Z501" s="699">
        <f t="shared" si="236"/>
        <v>0</v>
      </c>
      <c r="AA501" s="681">
        <f t="shared" si="239"/>
        <v>0</v>
      </c>
      <c r="AB501" s="701">
        <f t="shared" si="240"/>
        <v>0</v>
      </c>
      <c r="AC501" s="662">
        <f t="shared" si="237"/>
        <v>0</v>
      </c>
      <c r="AD501" s="662">
        <f t="shared" si="241"/>
        <v>0</v>
      </c>
      <c r="AE501" s="701">
        <f t="shared" si="242"/>
        <v>0</v>
      </c>
      <c r="AF501" s="662">
        <f t="shared" si="238"/>
        <v>0</v>
      </c>
      <c r="AG501" s="662">
        <f t="shared" si="243"/>
        <v>0</v>
      </c>
      <c r="AH501" s="701">
        <f t="shared" si="244"/>
        <v>0</v>
      </c>
    </row>
    <row r="502" spans="1:34" x14ac:dyDescent="0.35">
      <c r="A502" s="680">
        <v>38477</v>
      </c>
      <c r="B502" s="558" t="s">
        <v>25</v>
      </c>
      <c r="C502" s="558">
        <v>5</v>
      </c>
      <c r="D502" s="559">
        <f t="shared" si="216"/>
        <v>5</v>
      </c>
      <c r="E502" s="561">
        <v>0</v>
      </c>
      <c r="F502" s="699">
        <f t="shared" si="222"/>
        <v>0</v>
      </c>
      <c r="G502" s="712">
        <f t="shared" si="223"/>
        <v>0</v>
      </c>
      <c r="H502" s="699">
        <f t="shared" si="217"/>
        <v>0</v>
      </c>
      <c r="I502" s="712">
        <f t="shared" si="218"/>
        <v>0</v>
      </c>
      <c r="J502" s="699">
        <f t="shared" si="224"/>
        <v>0</v>
      </c>
      <c r="K502" s="681">
        <f t="shared" si="225"/>
        <v>0</v>
      </c>
      <c r="L502" s="711">
        <f>IF($L$5="Yes",HLOOKUP(B502,'Outdoor Supply'!$D$32:$P$38,7,FALSE),0)</f>
        <v>0</v>
      </c>
      <c r="M502" s="701">
        <f t="shared" si="226"/>
        <v>0</v>
      </c>
      <c r="N502" s="564">
        <f t="shared" si="227"/>
        <v>0</v>
      </c>
      <c r="O502" s="564">
        <f t="shared" si="228"/>
        <v>0</v>
      </c>
      <c r="P502" s="564">
        <f t="shared" si="229"/>
        <v>0</v>
      </c>
      <c r="Q502" s="564">
        <f t="shared" si="230"/>
        <v>0</v>
      </c>
      <c r="R502" s="661">
        <f t="shared" si="219"/>
        <v>0</v>
      </c>
      <c r="S502" s="662">
        <f t="shared" si="220"/>
        <v>0</v>
      </c>
      <c r="T502" s="699">
        <f t="shared" si="221"/>
        <v>0</v>
      </c>
      <c r="U502" s="681">
        <f t="shared" si="231"/>
        <v>0</v>
      </c>
      <c r="V502" s="701">
        <f t="shared" si="232"/>
        <v>0</v>
      </c>
      <c r="W502" s="662">
        <f t="shared" si="233"/>
        <v>0</v>
      </c>
      <c r="X502" s="662">
        <f t="shared" si="234"/>
        <v>0</v>
      </c>
      <c r="Y502" s="662">
        <f t="shared" si="235"/>
        <v>0</v>
      </c>
      <c r="Z502" s="699">
        <f t="shared" si="236"/>
        <v>0</v>
      </c>
      <c r="AA502" s="681">
        <f t="shared" si="239"/>
        <v>0</v>
      </c>
      <c r="AB502" s="701">
        <f t="shared" si="240"/>
        <v>0</v>
      </c>
      <c r="AC502" s="662">
        <f t="shared" si="237"/>
        <v>0</v>
      </c>
      <c r="AD502" s="662">
        <f t="shared" si="241"/>
        <v>0</v>
      </c>
      <c r="AE502" s="701">
        <f t="shared" si="242"/>
        <v>0</v>
      </c>
      <c r="AF502" s="662">
        <f t="shared" si="238"/>
        <v>0</v>
      </c>
      <c r="AG502" s="662">
        <f t="shared" si="243"/>
        <v>0</v>
      </c>
      <c r="AH502" s="701">
        <f t="shared" si="244"/>
        <v>0</v>
      </c>
    </row>
    <row r="503" spans="1:34" x14ac:dyDescent="0.35">
      <c r="A503" s="680">
        <v>38478</v>
      </c>
      <c r="B503" s="558" t="s">
        <v>25</v>
      </c>
      <c r="C503" s="558">
        <v>5</v>
      </c>
      <c r="D503" s="559">
        <f t="shared" si="216"/>
        <v>6</v>
      </c>
      <c r="E503" s="561">
        <v>0</v>
      </c>
      <c r="F503" s="699">
        <f t="shared" si="222"/>
        <v>0</v>
      </c>
      <c r="G503" s="712">
        <f t="shared" si="223"/>
        <v>0</v>
      </c>
      <c r="H503" s="699">
        <f t="shared" si="217"/>
        <v>0</v>
      </c>
      <c r="I503" s="712">
        <f t="shared" si="218"/>
        <v>0</v>
      </c>
      <c r="J503" s="699">
        <f t="shared" si="224"/>
        <v>0</v>
      </c>
      <c r="K503" s="681">
        <f t="shared" si="225"/>
        <v>0</v>
      </c>
      <c r="L503" s="711">
        <f>IF($L$5="Yes",HLOOKUP(B503,'Outdoor Supply'!$D$32:$P$38,7,FALSE),0)</f>
        <v>0</v>
      </c>
      <c r="M503" s="701">
        <f t="shared" si="226"/>
        <v>0</v>
      </c>
      <c r="N503" s="564">
        <f t="shared" si="227"/>
        <v>0</v>
      </c>
      <c r="O503" s="564">
        <f t="shared" si="228"/>
        <v>0</v>
      </c>
      <c r="P503" s="564">
        <f t="shared" si="229"/>
        <v>0</v>
      </c>
      <c r="Q503" s="564">
        <f t="shared" si="230"/>
        <v>0</v>
      </c>
      <c r="R503" s="661">
        <f t="shared" si="219"/>
        <v>0</v>
      </c>
      <c r="S503" s="662">
        <f t="shared" si="220"/>
        <v>0</v>
      </c>
      <c r="T503" s="699">
        <f t="shared" si="221"/>
        <v>0</v>
      </c>
      <c r="U503" s="681">
        <f t="shared" si="231"/>
        <v>0</v>
      </c>
      <c r="V503" s="701">
        <f t="shared" si="232"/>
        <v>0</v>
      </c>
      <c r="W503" s="662">
        <f t="shared" si="233"/>
        <v>0</v>
      </c>
      <c r="X503" s="662">
        <f t="shared" si="234"/>
        <v>0</v>
      </c>
      <c r="Y503" s="662">
        <f t="shared" si="235"/>
        <v>0</v>
      </c>
      <c r="Z503" s="699">
        <f t="shared" si="236"/>
        <v>0</v>
      </c>
      <c r="AA503" s="681">
        <f t="shared" si="239"/>
        <v>0</v>
      </c>
      <c r="AB503" s="701">
        <f t="shared" si="240"/>
        <v>0</v>
      </c>
      <c r="AC503" s="662">
        <f t="shared" si="237"/>
        <v>0</v>
      </c>
      <c r="AD503" s="662">
        <f t="shared" si="241"/>
        <v>0</v>
      </c>
      <c r="AE503" s="701">
        <f t="shared" si="242"/>
        <v>0</v>
      </c>
      <c r="AF503" s="662">
        <f t="shared" si="238"/>
        <v>0</v>
      </c>
      <c r="AG503" s="662">
        <f t="shared" si="243"/>
        <v>0</v>
      </c>
      <c r="AH503" s="701">
        <f t="shared" si="244"/>
        <v>0</v>
      </c>
    </row>
    <row r="504" spans="1:34" x14ac:dyDescent="0.35">
      <c r="A504" s="680">
        <v>38479</v>
      </c>
      <c r="B504" s="558" t="s">
        <v>25</v>
      </c>
      <c r="C504" s="558">
        <v>5</v>
      </c>
      <c r="D504" s="559">
        <f t="shared" si="216"/>
        <v>7</v>
      </c>
      <c r="E504" s="561">
        <v>0</v>
      </c>
      <c r="F504" s="699">
        <f t="shared" si="222"/>
        <v>0</v>
      </c>
      <c r="G504" s="712">
        <f t="shared" si="223"/>
        <v>0</v>
      </c>
      <c r="H504" s="699">
        <f t="shared" si="217"/>
        <v>0</v>
      </c>
      <c r="I504" s="712">
        <f t="shared" si="218"/>
        <v>0</v>
      </c>
      <c r="J504" s="699">
        <f t="shared" si="224"/>
        <v>0</v>
      </c>
      <c r="K504" s="681">
        <f t="shared" si="225"/>
        <v>0</v>
      </c>
      <c r="L504" s="711">
        <f>IF($L$5="Yes",HLOOKUP(B504,'Outdoor Supply'!$D$32:$P$38,7,FALSE),0)</f>
        <v>0</v>
      </c>
      <c r="M504" s="701">
        <f t="shared" si="226"/>
        <v>0</v>
      </c>
      <c r="N504" s="564">
        <f t="shared" si="227"/>
        <v>0</v>
      </c>
      <c r="O504" s="564">
        <f t="shared" si="228"/>
        <v>0</v>
      </c>
      <c r="P504" s="564">
        <f t="shared" si="229"/>
        <v>0</v>
      </c>
      <c r="Q504" s="564">
        <f t="shared" si="230"/>
        <v>0</v>
      </c>
      <c r="R504" s="661">
        <f t="shared" si="219"/>
        <v>0</v>
      </c>
      <c r="S504" s="662">
        <f t="shared" si="220"/>
        <v>0</v>
      </c>
      <c r="T504" s="699">
        <f t="shared" si="221"/>
        <v>0</v>
      </c>
      <c r="U504" s="681">
        <f t="shared" si="231"/>
        <v>0</v>
      </c>
      <c r="V504" s="701">
        <f t="shared" si="232"/>
        <v>0</v>
      </c>
      <c r="W504" s="662">
        <f t="shared" si="233"/>
        <v>0</v>
      </c>
      <c r="X504" s="662">
        <f t="shared" si="234"/>
        <v>0</v>
      </c>
      <c r="Y504" s="662">
        <f t="shared" si="235"/>
        <v>0</v>
      </c>
      <c r="Z504" s="699">
        <f t="shared" si="236"/>
        <v>0</v>
      </c>
      <c r="AA504" s="681">
        <f t="shared" si="239"/>
        <v>0</v>
      </c>
      <c r="AB504" s="701">
        <f t="shared" si="240"/>
        <v>0</v>
      </c>
      <c r="AC504" s="662">
        <f t="shared" si="237"/>
        <v>0</v>
      </c>
      <c r="AD504" s="662">
        <f t="shared" si="241"/>
        <v>0</v>
      </c>
      <c r="AE504" s="701">
        <f t="shared" si="242"/>
        <v>0</v>
      </c>
      <c r="AF504" s="662">
        <f t="shared" si="238"/>
        <v>0</v>
      </c>
      <c r="AG504" s="662">
        <f t="shared" si="243"/>
        <v>0</v>
      </c>
      <c r="AH504" s="701">
        <f t="shared" si="244"/>
        <v>0</v>
      </c>
    </row>
    <row r="505" spans="1:34" x14ac:dyDescent="0.35">
      <c r="A505" s="680">
        <v>38480</v>
      </c>
      <c r="B505" s="558" t="s">
        <v>25</v>
      </c>
      <c r="C505" s="558">
        <v>5</v>
      </c>
      <c r="D505" s="559">
        <f t="shared" si="216"/>
        <v>1</v>
      </c>
      <c r="E505" s="561">
        <v>0.71000000000000085</v>
      </c>
      <c r="F505" s="699">
        <f t="shared" si="222"/>
        <v>0</v>
      </c>
      <c r="G505" s="712">
        <f t="shared" si="223"/>
        <v>0</v>
      </c>
      <c r="H505" s="699">
        <f t="shared" si="217"/>
        <v>0</v>
      </c>
      <c r="I505" s="712">
        <f t="shared" si="218"/>
        <v>0</v>
      </c>
      <c r="J505" s="699">
        <f t="shared" si="224"/>
        <v>0</v>
      </c>
      <c r="K505" s="681">
        <f t="shared" si="225"/>
        <v>0</v>
      </c>
      <c r="L505" s="711">
        <f>IF($L$5="Yes",HLOOKUP(B505,'Outdoor Supply'!$D$32:$P$38,7,FALSE),0)</f>
        <v>0</v>
      </c>
      <c r="M505" s="701">
        <f t="shared" si="226"/>
        <v>0</v>
      </c>
      <c r="N505" s="564">
        <f t="shared" si="227"/>
        <v>0</v>
      </c>
      <c r="O505" s="564">
        <f t="shared" si="228"/>
        <v>0</v>
      </c>
      <c r="P505" s="564">
        <f t="shared" si="229"/>
        <v>0</v>
      </c>
      <c r="Q505" s="564">
        <f t="shared" si="230"/>
        <v>0</v>
      </c>
      <c r="R505" s="661">
        <f t="shared" si="219"/>
        <v>0</v>
      </c>
      <c r="S505" s="662">
        <f t="shared" si="220"/>
        <v>0</v>
      </c>
      <c r="T505" s="699">
        <f t="shared" si="221"/>
        <v>0</v>
      </c>
      <c r="U505" s="681">
        <f t="shared" si="231"/>
        <v>0</v>
      </c>
      <c r="V505" s="701">
        <f t="shared" si="232"/>
        <v>0</v>
      </c>
      <c r="W505" s="662">
        <f t="shared" si="233"/>
        <v>0</v>
      </c>
      <c r="X505" s="662">
        <f t="shared" si="234"/>
        <v>0</v>
      </c>
      <c r="Y505" s="662">
        <f t="shared" si="235"/>
        <v>0</v>
      </c>
      <c r="Z505" s="699">
        <f t="shared" si="236"/>
        <v>0</v>
      </c>
      <c r="AA505" s="681">
        <f t="shared" si="239"/>
        <v>0</v>
      </c>
      <c r="AB505" s="701">
        <f t="shared" si="240"/>
        <v>0</v>
      </c>
      <c r="AC505" s="662">
        <f t="shared" si="237"/>
        <v>0</v>
      </c>
      <c r="AD505" s="662">
        <f t="shared" si="241"/>
        <v>0</v>
      </c>
      <c r="AE505" s="701">
        <f t="shared" si="242"/>
        <v>0</v>
      </c>
      <c r="AF505" s="662">
        <f t="shared" si="238"/>
        <v>0</v>
      </c>
      <c r="AG505" s="662">
        <f t="shared" si="243"/>
        <v>0</v>
      </c>
      <c r="AH505" s="701">
        <f t="shared" si="244"/>
        <v>0</v>
      </c>
    </row>
    <row r="506" spans="1:34" x14ac:dyDescent="0.35">
      <c r="A506" s="680">
        <v>38481</v>
      </c>
      <c r="B506" s="558" t="s">
        <v>25</v>
      </c>
      <c r="C506" s="558">
        <v>5</v>
      </c>
      <c r="D506" s="559">
        <f t="shared" si="216"/>
        <v>2</v>
      </c>
      <c r="E506" s="561">
        <v>0.75999999999999801</v>
      </c>
      <c r="F506" s="699">
        <f t="shared" si="222"/>
        <v>0</v>
      </c>
      <c r="G506" s="712">
        <f t="shared" si="223"/>
        <v>0</v>
      </c>
      <c r="H506" s="699">
        <f t="shared" si="217"/>
        <v>0</v>
      </c>
      <c r="I506" s="712">
        <f t="shared" si="218"/>
        <v>0</v>
      </c>
      <c r="J506" s="699">
        <f t="shared" si="224"/>
        <v>0</v>
      </c>
      <c r="K506" s="681">
        <f t="shared" si="225"/>
        <v>0</v>
      </c>
      <c r="L506" s="711">
        <f>IF($L$5="Yes",HLOOKUP(B506,'Outdoor Supply'!$D$32:$P$38,7,FALSE),0)</f>
        <v>0</v>
      </c>
      <c r="M506" s="701">
        <f t="shared" si="226"/>
        <v>0</v>
      </c>
      <c r="N506" s="564">
        <f t="shared" si="227"/>
        <v>0</v>
      </c>
      <c r="O506" s="564">
        <f t="shared" si="228"/>
        <v>0</v>
      </c>
      <c r="P506" s="564">
        <f t="shared" si="229"/>
        <v>0</v>
      </c>
      <c r="Q506" s="564">
        <f t="shared" si="230"/>
        <v>0</v>
      </c>
      <c r="R506" s="661">
        <f t="shared" si="219"/>
        <v>0</v>
      </c>
      <c r="S506" s="662">
        <f t="shared" si="220"/>
        <v>0</v>
      </c>
      <c r="T506" s="699">
        <f t="shared" si="221"/>
        <v>0</v>
      </c>
      <c r="U506" s="681">
        <f t="shared" si="231"/>
        <v>0</v>
      </c>
      <c r="V506" s="701">
        <f t="shared" si="232"/>
        <v>0</v>
      </c>
      <c r="W506" s="662">
        <f t="shared" si="233"/>
        <v>0</v>
      </c>
      <c r="X506" s="662">
        <f t="shared" si="234"/>
        <v>0</v>
      </c>
      <c r="Y506" s="662">
        <f t="shared" si="235"/>
        <v>0</v>
      </c>
      <c r="Z506" s="699">
        <f t="shared" si="236"/>
        <v>0</v>
      </c>
      <c r="AA506" s="681">
        <f t="shared" si="239"/>
        <v>0</v>
      </c>
      <c r="AB506" s="701">
        <f t="shared" si="240"/>
        <v>0</v>
      </c>
      <c r="AC506" s="662">
        <f t="shared" si="237"/>
        <v>0</v>
      </c>
      <c r="AD506" s="662">
        <f t="shared" si="241"/>
        <v>0</v>
      </c>
      <c r="AE506" s="701">
        <f t="shared" si="242"/>
        <v>0</v>
      </c>
      <c r="AF506" s="662">
        <f t="shared" si="238"/>
        <v>0</v>
      </c>
      <c r="AG506" s="662">
        <f t="shared" si="243"/>
        <v>0</v>
      </c>
      <c r="AH506" s="701">
        <f t="shared" si="244"/>
        <v>0</v>
      </c>
    </row>
    <row r="507" spans="1:34" x14ac:dyDescent="0.35">
      <c r="A507" s="680">
        <v>38482</v>
      </c>
      <c r="B507" s="558" t="s">
        <v>25</v>
      </c>
      <c r="C507" s="558">
        <v>5</v>
      </c>
      <c r="D507" s="559">
        <f t="shared" si="216"/>
        <v>3</v>
      </c>
      <c r="E507" s="561">
        <v>0</v>
      </c>
      <c r="F507" s="699">
        <f t="shared" si="222"/>
        <v>0</v>
      </c>
      <c r="G507" s="712">
        <f t="shared" si="223"/>
        <v>0</v>
      </c>
      <c r="H507" s="699">
        <f t="shared" si="217"/>
        <v>0</v>
      </c>
      <c r="I507" s="712">
        <f t="shared" si="218"/>
        <v>0</v>
      </c>
      <c r="J507" s="699">
        <f t="shared" si="224"/>
        <v>0</v>
      </c>
      <c r="K507" s="681">
        <f t="shared" si="225"/>
        <v>0</v>
      </c>
      <c r="L507" s="711">
        <f>IF($L$5="Yes",HLOOKUP(B507,'Outdoor Supply'!$D$32:$P$38,7,FALSE),0)</f>
        <v>0</v>
      </c>
      <c r="M507" s="701">
        <f t="shared" si="226"/>
        <v>0</v>
      </c>
      <c r="N507" s="564">
        <f t="shared" si="227"/>
        <v>0</v>
      </c>
      <c r="O507" s="564">
        <f t="shared" si="228"/>
        <v>0</v>
      </c>
      <c r="P507" s="564">
        <f t="shared" si="229"/>
        <v>0</v>
      </c>
      <c r="Q507" s="564">
        <f t="shared" si="230"/>
        <v>0</v>
      </c>
      <c r="R507" s="661">
        <f t="shared" si="219"/>
        <v>0</v>
      </c>
      <c r="S507" s="662">
        <f t="shared" si="220"/>
        <v>0</v>
      </c>
      <c r="T507" s="699">
        <f t="shared" si="221"/>
        <v>0</v>
      </c>
      <c r="U507" s="681">
        <f t="shared" si="231"/>
        <v>0</v>
      </c>
      <c r="V507" s="701">
        <f t="shared" si="232"/>
        <v>0</v>
      </c>
      <c r="W507" s="662">
        <f t="shared" si="233"/>
        <v>0</v>
      </c>
      <c r="X507" s="662">
        <f t="shared" si="234"/>
        <v>0</v>
      </c>
      <c r="Y507" s="662">
        <f t="shared" si="235"/>
        <v>0</v>
      </c>
      <c r="Z507" s="699">
        <f t="shared" si="236"/>
        <v>0</v>
      </c>
      <c r="AA507" s="681">
        <f t="shared" si="239"/>
        <v>0</v>
      </c>
      <c r="AB507" s="701">
        <f t="shared" si="240"/>
        <v>0</v>
      </c>
      <c r="AC507" s="662">
        <f t="shared" si="237"/>
        <v>0</v>
      </c>
      <c r="AD507" s="662">
        <f t="shared" si="241"/>
        <v>0</v>
      </c>
      <c r="AE507" s="701">
        <f t="shared" si="242"/>
        <v>0</v>
      </c>
      <c r="AF507" s="662">
        <f t="shared" si="238"/>
        <v>0</v>
      </c>
      <c r="AG507" s="662">
        <f t="shared" si="243"/>
        <v>0</v>
      </c>
      <c r="AH507" s="701">
        <f t="shared" si="244"/>
        <v>0</v>
      </c>
    </row>
    <row r="508" spans="1:34" x14ac:dyDescent="0.35">
      <c r="A508" s="680">
        <v>38483</v>
      </c>
      <c r="B508" s="558" t="s">
        <v>25</v>
      </c>
      <c r="C508" s="558">
        <v>5</v>
      </c>
      <c r="D508" s="559">
        <f t="shared" si="216"/>
        <v>4</v>
      </c>
      <c r="E508" s="561">
        <v>0</v>
      </c>
      <c r="F508" s="699">
        <f t="shared" si="222"/>
        <v>0</v>
      </c>
      <c r="G508" s="712">
        <f t="shared" si="223"/>
        <v>0</v>
      </c>
      <c r="H508" s="699">
        <f t="shared" si="217"/>
        <v>0</v>
      </c>
      <c r="I508" s="712">
        <f t="shared" si="218"/>
        <v>0</v>
      </c>
      <c r="J508" s="699">
        <f t="shared" si="224"/>
        <v>0</v>
      </c>
      <c r="K508" s="681">
        <f t="shared" si="225"/>
        <v>0</v>
      </c>
      <c r="L508" s="711">
        <f>IF($L$5="Yes",HLOOKUP(B508,'Outdoor Supply'!$D$32:$P$38,7,FALSE),0)</f>
        <v>0</v>
      </c>
      <c r="M508" s="701">
        <f t="shared" si="226"/>
        <v>0</v>
      </c>
      <c r="N508" s="564">
        <f t="shared" si="227"/>
        <v>0</v>
      </c>
      <c r="O508" s="564">
        <f t="shared" si="228"/>
        <v>0</v>
      </c>
      <c r="P508" s="564">
        <f t="shared" si="229"/>
        <v>0</v>
      </c>
      <c r="Q508" s="564">
        <f t="shared" si="230"/>
        <v>0</v>
      </c>
      <c r="R508" s="661">
        <f t="shared" si="219"/>
        <v>0</v>
      </c>
      <c r="S508" s="662">
        <f t="shared" si="220"/>
        <v>0</v>
      </c>
      <c r="T508" s="699">
        <f t="shared" si="221"/>
        <v>0</v>
      </c>
      <c r="U508" s="681">
        <f t="shared" si="231"/>
        <v>0</v>
      </c>
      <c r="V508" s="701">
        <f t="shared" si="232"/>
        <v>0</v>
      </c>
      <c r="W508" s="662">
        <f t="shared" si="233"/>
        <v>0</v>
      </c>
      <c r="X508" s="662">
        <f t="shared" si="234"/>
        <v>0</v>
      </c>
      <c r="Y508" s="662">
        <f t="shared" si="235"/>
        <v>0</v>
      </c>
      <c r="Z508" s="699">
        <f t="shared" si="236"/>
        <v>0</v>
      </c>
      <c r="AA508" s="681">
        <f t="shared" si="239"/>
        <v>0</v>
      </c>
      <c r="AB508" s="701">
        <f t="shared" si="240"/>
        <v>0</v>
      </c>
      <c r="AC508" s="662">
        <f t="shared" si="237"/>
        <v>0</v>
      </c>
      <c r="AD508" s="662">
        <f t="shared" si="241"/>
        <v>0</v>
      </c>
      <c r="AE508" s="701">
        <f t="shared" si="242"/>
        <v>0</v>
      </c>
      <c r="AF508" s="662">
        <f t="shared" si="238"/>
        <v>0</v>
      </c>
      <c r="AG508" s="662">
        <f t="shared" si="243"/>
        <v>0</v>
      </c>
      <c r="AH508" s="701">
        <f t="shared" si="244"/>
        <v>0</v>
      </c>
    </row>
    <row r="509" spans="1:34" x14ac:dyDescent="0.35">
      <c r="A509" s="680">
        <v>38484</v>
      </c>
      <c r="B509" s="558" t="s">
        <v>25</v>
      </c>
      <c r="C509" s="558">
        <v>5</v>
      </c>
      <c r="D509" s="559">
        <f t="shared" si="216"/>
        <v>5</v>
      </c>
      <c r="E509" s="561">
        <v>0</v>
      </c>
      <c r="F509" s="699">
        <f t="shared" si="222"/>
        <v>0</v>
      </c>
      <c r="G509" s="712">
        <f t="shared" si="223"/>
        <v>0</v>
      </c>
      <c r="H509" s="699">
        <f t="shared" si="217"/>
        <v>0</v>
      </c>
      <c r="I509" s="712">
        <f t="shared" si="218"/>
        <v>0</v>
      </c>
      <c r="J509" s="699">
        <f t="shared" si="224"/>
        <v>0</v>
      </c>
      <c r="K509" s="681">
        <f t="shared" si="225"/>
        <v>0</v>
      </c>
      <c r="L509" s="711">
        <f>IF($L$5="Yes",HLOOKUP(B509,'Outdoor Supply'!$D$32:$P$38,7,FALSE),0)</f>
        <v>0</v>
      </c>
      <c r="M509" s="701">
        <f t="shared" si="226"/>
        <v>0</v>
      </c>
      <c r="N509" s="564">
        <f t="shared" si="227"/>
        <v>0</v>
      </c>
      <c r="O509" s="564">
        <f t="shared" si="228"/>
        <v>0</v>
      </c>
      <c r="P509" s="564">
        <f t="shared" si="229"/>
        <v>0</v>
      </c>
      <c r="Q509" s="564">
        <f t="shared" si="230"/>
        <v>0</v>
      </c>
      <c r="R509" s="661">
        <f t="shared" si="219"/>
        <v>0</v>
      </c>
      <c r="S509" s="662">
        <f t="shared" si="220"/>
        <v>0</v>
      </c>
      <c r="T509" s="699">
        <f t="shared" si="221"/>
        <v>0</v>
      </c>
      <c r="U509" s="681">
        <f t="shared" si="231"/>
        <v>0</v>
      </c>
      <c r="V509" s="701">
        <f t="shared" si="232"/>
        <v>0</v>
      </c>
      <c r="W509" s="662">
        <f t="shared" si="233"/>
        <v>0</v>
      </c>
      <c r="X509" s="662">
        <f t="shared" si="234"/>
        <v>0</v>
      </c>
      <c r="Y509" s="662">
        <f t="shared" si="235"/>
        <v>0</v>
      </c>
      <c r="Z509" s="699">
        <f t="shared" si="236"/>
        <v>0</v>
      </c>
      <c r="AA509" s="681">
        <f t="shared" si="239"/>
        <v>0</v>
      </c>
      <c r="AB509" s="701">
        <f t="shared" si="240"/>
        <v>0</v>
      </c>
      <c r="AC509" s="662">
        <f t="shared" si="237"/>
        <v>0</v>
      </c>
      <c r="AD509" s="662">
        <f t="shared" si="241"/>
        <v>0</v>
      </c>
      <c r="AE509" s="701">
        <f t="shared" si="242"/>
        <v>0</v>
      </c>
      <c r="AF509" s="662">
        <f t="shared" si="238"/>
        <v>0</v>
      </c>
      <c r="AG509" s="662">
        <f t="shared" si="243"/>
        <v>0</v>
      </c>
      <c r="AH509" s="701">
        <f t="shared" si="244"/>
        <v>0</v>
      </c>
    </row>
    <row r="510" spans="1:34" x14ac:dyDescent="0.35">
      <c r="A510" s="680">
        <v>38485</v>
      </c>
      <c r="B510" s="558" t="s">
        <v>25</v>
      </c>
      <c r="C510" s="558">
        <v>5</v>
      </c>
      <c r="D510" s="559">
        <f t="shared" si="216"/>
        <v>6</v>
      </c>
      <c r="E510" s="561">
        <v>0</v>
      </c>
      <c r="F510" s="699">
        <f t="shared" si="222"/>
        <v>0</v>
      </c>
      <c r="G510" s="712">
        <f t="shared" si="223"/>
        <v>0</v>
      </c>
      <c r="H510" s="699">
        <f t="shared" si="217"/>
        <v>0</v>
      </c>
      <c r="I510" s="712">
        <f t="shared" si="218"/>
        <v>0</v>
      </c>
      <c r="J510" s="699">
        <f t="shared" si="224"/>
        <v>0</v>
      </c>
      <c r="K510" s="681">
        <f t="shared" si="225"/>
        <v>0</v>
      </c>
      <c r="L510" s="711">
        <f>IF($L$5="Yes",HLOOKUP(B510,'Outdoor Supply'!$D$32:$P$38,7,FALSE),0)</f>
        <v>0</v>
      </c>
      <c r="M510" s="701">
        <f t="shared" si="226"/>
        <v>0</v>
      </c>
      <c r="N510" s="564">
        <f t="shared" si="227"/>
        <v>0</v>
      </c>
      <c r="O510" s="564">
        <f t="shared" si="228"/>
        <v>0</v>
      </c>
      <c r="P510" s="564">
        <f t="shared" si="229"/>
        <v>0</v>
      </c>
      <c r="Q510" s="564">
        <f t="shared" si="230"/>
        <v>0</v>
      </c>
      <c r="R510" s="661">
        <f t="shared" si="219"/>
        <v>0</v>
      </c>
      <c r="S510" s="662">
        <f t="shared" si="220"/>
        <v>0</v>
      </c>
      <c r="T510" s="699">
        <f t="shared" si="221"/>
        <v>0</v>
      </c>
      <c r="U510" s="681">
        <f t="shared" si="231"/>
        <v>0</v>
      </c>
      <c r="V510" s="701">
        <f t="shared" si="232"/>
        <v>0</v>
      </c>
      <c r="W510" s="662">
        <f t="shared" si="233"/>
        <v>0</v>
      </c>
      <c r="X510" s="662">
        <f t="shared" si="234"/>
        <v>0</v>
      </c>
      <c r="Y510" s="662">
        <f t="shared" si="235"/>
        <v>0</v>
      </c>
      <c r="Z510" s="699">
        <f t="shared" si="236"/>
        <v>0</v>
      </c>
      <c r="AA510" s="681">
        <f t="shared" si="239"/>
        <v>0</v>
      </c>
      <c r="AB510" s="701">
        <f t="shared" si="240"/>
        <v>0</v>
      </c>
      <c r="AC510" s="662">
        <f t="shared" si="237"/>
        <v>0</v>
      </c>
      <c r="AD510" s="662">
        <f t="shared" si="241"/>
        <v>0</v>
      </c>
      <c r="AE510" s="701">
        <f t="shared" si="242"/>
        <v>0</v>
      </c>
      <c r="AF510" s="662">
        <f t="shared" si="238"/>
        <v>0</v>
      </c>
      <c r="AG510" s="662">
        <f t="shared" si="243"/>
        <v>0</v>
      </c>
      <c r="AH510" s="701">
        <f t="shared" si="244"/>
        <v>0</v>
      </c>
    </row>
    <row r="511" spans="1:34" x14ac:dyDescent="0.35">
      <c r="A511" s="680">
        <v>38486</v>
      </c>
      <c r="B511" s="558" t="s">
        <v>25</v>
      </c>
      <c r="C511" s="558">
        <v>5</v>
      </c>
      <c r="D511" s="559">
        <f t="shared" si="216"/>
        <v>7</v>
      </c>
      <c r="E511" s="561">
        <v>4.9999999999997158E-2</v>
      </c>
      <c r="F511" s="699">
        <f t="shared" si="222"/>
        <v>0</v>
      </c>
      <c r="G511" s="712">
        <f t="shared" si="223"/>
        <v>0</v>
      </c>
      <c r="H511" s="699">
        <f t="shared" si="217"/>
        <v>0</v>
      </c>
      <c r="I511" s="712">
        <f t="shared" si="218"/>
        <v>0</v>
      </c>
      <c r="J511" s="699">
        <f t="shared" si="224"/>
        <v>0</v>
      </c>
      <c r="K511" s="681">
        <f t="shared" si="225"/>
        <v>0</v>
      </c>
      <c r="L511" s="711">
        <f>IF($L$5="Yes",HLOOKUP(B511,'Outdoor Supply'!$D$32:$P$38,7,FALSE),0)</f>
        <v>0</v>
      </c>
      <c r="M511" s="701">
        <f t="shared" si="226"/>
        <v>0</v>
      </c>
      <c r="N511" s="564">
        <f t="shared" si="227"/>
        <v>0</v>
      </c>
      <c r="O511" s="564">
        <f t="shared" si="228"/>
        <v>0</v>
      </c>
      <c r="P511" s="564">
        <f t="shared" si="229"/>
        <v>0</v>
      </c>
      <c r="Q511" s="564">
        <f t="shared" si="230"/>
        <v>0</v>
      </c>
      <c r="R511" s="661">
        <f t="shared" si="219"/>
        <v>0</v>
      </c>
      <c r="S511" s="662">
        <f t="shared" si="220"/>
        <v>0</v>
      </c>
      <c r="T511" s="699">
        <f t="shared" si="221"/>
        <v>0</v>
      </c>
      <c r="U511" s="681">
        <f t="shared" si="231"/>
        <v>0</v>
      </c>
      <c r="V511" s="701">
        <f t="shared" si="232"/>
        <v>0</v>
      </c>
      <c r="W511" s="662">
        <f t="shared" si="233"/>
        <v>0</v>
      </c>
      <c r="X511" s="662">
        <f t="shared" si="234"/>
        <v>0</v>
      </c>
      <c r="Y511" s="662">
        <f t="shared" si="235"/>
        <v>0</v>
      </c>
      <c r="Z511" s="699">
        <f t="shared" si="236"/>
        <v>0</v>
      </c>
      <c r="AA511" s="681">
        <f t="shared" si="239"/>
        <v>0</v>
      </c>
      <c r="AB511" s="701">
        <f t="shared" si="240"/>
        <v>0</v>
      </c>
      <c r="AC511" s="662">
        <f t="shared" si="237"/>
        <v>0</v>
      </c>
      <c r="AD511" s="662">
        <f t="shared" si="241"/>
        <v>0</v>
      </c>
      <c r="AE511" s="701">
        <f t="shared" si="242"/>
        <v>0</v>
      </c>
      <c r="AF511" s="662">
        <f t="shared" si="238"/>
        <v>0</v>
      </c>
      <c r="AG511" s="662">
        <f t="shared" si="243"/>
        <v>0</v>
      </c>
      <c r="AH511" s="701">
        <f t="shared" si="244"/>
        <v>0</v>
      </c>
    </row>
    <row r="512" spans="1:34" x14ac:dyDescent="0.35">
      <c r="A512" s="680">
        <v>38487</v>
      </c>
      <c r="B512" s="558" t="s">
        <v>25</v>
      </c>
      <c r="C512" s="558">
        <v>5</v>
      </c>
      <c r="D512" s="559">
        <f t="shared" si="216"/>
        <v>1</v>
      </c>
      <c r="E512" s="561">
        <v>0</v>
      </c>
      <c r="F512" s="699">
        <f t="shared" si="222"/>
        <v>0</v>
      </c>
      <c r="G512" s="712">
        <f t="shared" si="223"/>
        <v>0</v>
      </c>
      <c r="H512" s="699">
        <f t="shared" si="217"/>
        <v>0</v>
      </c>
      <c r="I512" s="712">
        <f t="shared" si="218"/>
        <v>0</v>
      </c>
      <c r="J512" s="699">
        <f t="shared" si="224"/>
        <v>0</v>
      </c>
      <c r="K512" s="681">
        <f t="shared" si="225"/>
        <v>0</v>
      </c>
      <c r="L512" s="711">
        <f>IF($L$5="Yes",HLOOKUP(B512,'Outdoor Supply'!$D$32:$P$38,7,FALSE),0)</f>
        <v>0</v>
      </c>
      <c r="M512" s="701">
        <f t="shared" si="226"/>
        <v>0</v>
      </c>
      <c r="N512" s="564">
        <f t="shared" si="227"/>
        <v>0</v>
      </c>
      <c r="O512" s="564">
        <f t="shared" si="228"/>
        <v>0</v>
      </c>
      <c r="P512" s="564">
        <f t="shared" si="229"/>
        <v>0</v>
      </c>
      <c r="Q512" s="564">
        <f t="shared" si="230"/>
        <v>0</v>
      </c>
      <c r="R512" s="661">
        <f t="shared" si="219"/>
        <v>0</v>
      </c>
      <c r="S512" s="662">
        <f t="shared" si="220"/>
        <v>0</v>
      </c>
      <c r="T512" s="699">
        <f t="shared" si="221"/>
        <v>0</v>
      </c>
      <c r="U512" s="681">
        <f t="shared" si="231"/>
        <v>0</v>
      </c>
      <c r="V512" s="701">
        <f t="shared" si="232"/>
        <v>0</v>
      </c>
      <c r="W512" s="662">
        <f t="shared" si="233"/>
        <v>0</v>
      </c>
      <c r="X512" s="662">
        <f t="shared" si="234"/>
        <v>0</v>
      </c>
      <c r="Y512" s="662">
        <f t="shared" si="235"/>
        <v>0</v>
      </c>
      <c r="Z512" s="699">
        <f t="shared" si="236"/>
        <v>0</v>
      </c>
      <c r="AA512" s="681">
        <f t="shared" si="239"/>
        <v>0</v>
      </c>
      <c r="AB512" s="701">
        <f t="shared" si="240"/>
        <v>0</v>
      </c>
      <c r="AC512" s="662">
        <f t="shared" si="237"/>
        <v>0</v>
      </c>
      <c r="AD512" s="662">
        <f t="shared" si="241"/>
        <v>0</v>
      </c>
      <c r="AE512" s="701">
        <f t="shared" si="242"/>
        <v>0</v>
      </c>
      <c r="AF512" s="662">
        <f t="shared" si="238"/>
        <v>0</v>
      </c>
      <c r="AG512" s="662">
        <f t="shared" si="243"/>
        <v>0</v>
      </c>
      <c r="AH512" s="701">
        <f t="shared" si="244"/>
        <v>0</v>
      </c>
    </row>
    <row r="513" spans="1:34" x14ac:dyDescent="0.35">
      <c r="A513" s="680">
        <v>38488</v>
      </c>
      <c r="B513" s="558" t="s">
        <v>25</v>
      </c>
      <c r="C513" s="558">
        <v>5</v>
      </c>
      <c r="D513" s="559">
        <f t="shared" si="216"/>
        <v>2</v>
      </c>
      <c r="E513" s="561">
        <v>0</v>
      </c>
      <c r="F513" s="699">
        <f t="shared" si="222"/>
        <v>0</v>
      </c>
      <c r="G513" s="712">
        <f t="shared" si="223"/>
        <v>0</v>
      </c>
      <c r="H513" s="699">
        <f t="shared" si="217"/>
        <v>0</v>
      </c>
      <c r="I513" s="712">
        <f t="shared" si="218"/>
        <v>0</v>
      </c>
      <c r="J513" s="699">
        <f t="shared" si="224"/>
        <v>0</v>
      </c>
      <c r="K513" s="681">
        <f t="shared" si="225"/>
        <v>0</v>
      </c>
      <c r="L513" s="711">
        <f>IF($L$5="Yes",HLOOKUP(B513,'Outdoor Supply'!$D$32:$P$38,7,FALSE),0)</f>
        <v>0</v>
      </c>
      <c r="M513" s="701">
        <f t="shared" si="226"/>
        <v>0</v>
      </c>
      <c r="N513" s="564">
        <f t="shared" si="227"/>
        <v>0</v>
      </c>
      <c r="O513" s="564">
        <f t="shared" si="228"/>
        <v>0</v>
      </c>
      <c r="P513" s="564">
        <f t="shared" si="229"/>
        <v>0</v>
      </c>
      <c r="Q513" s="564">
        <f t="shared" si="230"/>
        <v>0</v>
      </c>
      <c r="R513" s="661">
        <f t="shared" si="219"/>
        <v>0</v>
      </c>
      <c r="S513" s="662">
        <f t="shared" si="220"/>
        <v>0</v>
      </c>
      <c r="T513" s="699">
        <f t="shared" si="221"/>
        <v>0</v>
      </c>
      <c r="U513" s="681">
        <f t="shared" si="231"/>
        <v>0</v>
      </c>
      <c r="V513" s="701">
        <f t="shared" si="232"/>
        <v>0</v>
      </c>
      <c r="W513" s="662">
        <f t="shared" si="233"/>
        <v>0</v>
      </c>
      <c r="X513" s="662">
        <f t="shared" si="234"/>
        <v>0</v>
      </c>
      <c r="Y513" s="662">
        <f t="shared" si="235"/>
        <v>0</v>
      </c>
      <c r="Z513" s="699">
        <f t="shared" si="236"/>
        <v>0</v>
      </c>
      <c r="AA513" s="681">
        <f t="shared" si="239"/>
        <v>0</v>
      </c>
      <c r="AB513" s="701">
        <f t="shared" si="240"/>
        <v>0</v>
      </c>
      <c r="AC513" s="662">
        <f t="shared" si="237"/>
        <v>0</v>
      </c>
      <c r="AD513" s="662">
        <f t="shared" si="241"/>
        <v>0</v>
      </c>
      <c r="AE513" s="701">
        <f t="shared" si="242"/>
        <v>0</v>
      </c>
      <c r="AF513" s="662">
        <f t="shared" si="238"/>
        <v>0</v>
      </c>
      <c r="AG513" s="662">
        <f t="shared" si="243"/>
        <v>0</v>
      </c>
      <c r="AH513" s="701">
        <f t="shared" si="244"/>
        <v>0</v>
      </c>
    </row>
    <row r="514" spans="1:34" x14ac:dyDescent="0.35">
      <c r="A514" s="680">
        <v>38489</v>
      </c>
      <c r="B514" s="558" t="s">
        <v>25</v>
      </c>
      <c r="C514" s="558">
        <v>5</v>
      </c>
      <c r="D514" s="559">
        <f t="shared" si="216"/>
        <v>3</v>
      </c>
      <c r="E514" s="561">
        <v>0</v>
      </c>
      <c r="F514" s="699">
        <f t="shared" si="222"/>
        <v>0</v>
      </c>
      <c r="G514" s="712">
        <f t="shared" si="223"/>
        <v>0</v>
      </c>
      <c r="H514" s="699">
        <f t="shared" si="217"/>
        <v>0</v>
      </c>
      <c r="I514" s="712">
        <f t="shared" si="218"/>
        <v>0</v>
      </c>
      <c r="J514" s="699">
        <f t="shared" si="224"/>
        <v>0</v>
      </c>
      <c r="K514" s="681">
        <f t="shared" si="225"/>
        <v>0</v>
      </c>
      <c r="L514" s="711">
        <f>IF($L$5="Yes",HLOOKUP(B514,'Outdoor Supply'!$D$32:$P$38,7,FALSE),0)</f>
        <v>0</v>
      </c>
      <c r="M514" s="701">
        <f t="shared" si="226"/>
        <v>0</v>
      </c>
      <c r="N514" s="564">
        <f t="shared" si="227"/>
        <v>0</v>
      </c>
      <c r="O514" s="564">
        <f t="shared" si="228"/>
        <v>0</v>
      </c>
      <c r="P514" s="564">
        <f t="shared" si="229"/>
        <v>0</v>
      </c>
      <c r="Q514" s="564">
        <f t="shared" si="230"/>
        <v>0</v>
      </c>
      <c r="R514" s="661">
        <f t="shared" si="219"/>
        <v>0</v>
      </c>
      <c r="S514" s="662">
        <f t="shared" si="220"/>
        <v>0</v>
      </c>
      <c r="T514" s="699">
        <f t="shared" si="221"/>
        <v>0</v>
      </c>
      <c r="U514" s="681">
        <f t="shared" si="231"/>
        <v>0</v>
      </c>
      <c r="V514" s="701">
        <f t="shared" si="232"/>
        <v>0</v>
      </c>
      <c r="W514" s="662">
        <f t="shared" si="233"/>
        <v>0</v>
      </c>
      <c r="X514" s="662">
        <f t="shared" si="234"/>
        <v>0</v>
      </c>
      <c r="Y514" s="662">
        <f t="shared" si="235"/>
        <v>0</v>
      </c>
      <c r="Z514" s="699">
        <f t="shared" si="236"/>
        <v>0</v>
      </c>
      <c r="AA514" s="681">
        <f t="shared" si="239"/>
        <v>0</v>
      </c>
      <c r="AB514" s="701">
        <f t="shared" si="240"/>
        <v>0</v>
      </c>
      <c r="AC514" s="662">
        <f t="shared" si="237"/>
        <v>0</v>
      </c>
      <c r="AD514" s="662">
        <f t="shared" si="241"/>
        <v>0</v>
      </c>
      <c r="AE514" s="701">
        <f t="shared" si="242"/>
        <v>0</v>
      </c>
      <c r="AF514" s="662">
        <f t="shared" si="238"/>
        <v>0</v>
      </c>
      <c r="AG514" s="662">
        <f t="shared" si="243"/>
        <v>0</v>
      </c>
      <c r="AH514" s="701">
        <f t="shared" si="244"/>
        <v>0</v>
      </c>
    </row>
    <row r="515" spans="1:34" x14ac:dyDescent="0.35">
      <c r="A515" s="680">
        <v>38490</v>
      </c>
      <c r="B515" s="558" t="s">
        <v>25</v>
      </c>
      <c r="C515" s="558">
        <v>5</v>
      </c>
      <c r="D515" s="559">
        <f t="shared" si="216"/>
        <v>4</v>
      </c>
      <c r="E515" s="561">
        <v>0</v>
      </c>
      <c r="F515" s="699">
        <f t="shared" si="222"/>
        <v>0</v>
      </c>
      <c r="G515" s="712">
        <f t="shared" si="223"/>
        <v>0</v>
      </c>
      <c r="H515" s="699">
        <f t="shared" si="217"/>
        <v>0</v>
      </c>
      <c r="I515" s="712">
        <f t="shared" si="218"/>
        <v>0</v>
      </c>
      <c r="J515" s="699">
        <f t="shared" si="224"/>
        <v>0</v>
      </c>
      <c r="K515" s="681">
        <f t="shared" si="225"/>
        <v>0</v>
      </c>
      <c r="L515" s="711">
        <f>IF($L$5="Yes",HLOOKUP(B515,'Outdoor Supply'!$D$32:$P$38,7,FALSE),0)</f>
        <v>0</v>
      </c>
      <c r="M515" s="701">
        <f t="shared" si="226"/>
        <v>0</v>
      </c>
      <c r="N515" s="564">
        <f t="shared" si="227"/>
        <v>0</v>
      </c>
      <c r="O515" s="564">
        <f t="shared" si="228"/>
        <v>0</v>
      </c>
      <c r="P515" s="564">
        <f t="shared" si="229"/>
        <v>0</v>
      </c>
      <c r="Q515" s="564">
        <f t="shared" si="230"/>
        <v>0</v>
      </c>
      <c r="R515" s="661">
        <f t="shared" si="219"/>
        <v>0</v>
      </c>
      <c r="S515" s="662">
        <f t="shared" si="220"/>
        <v>0</v>
      </c>
      <c r="T515" s="699">
        <f t="shared" si="221"/>
        <v>0</v>
      </c>
      <c r="U515" s="681">
        <f t="shared" si="231"/>
        <v>0</v>
      </c>
      <c r="V515" s="701">
        <f t="shared" si="232"/>
        <v>0</v>
      </c>
      <c r="W515" s="662">
        <f t="shared" si="233"/>
        <v>0</v>
      </c>
      <c r="X515" s="662">
        <f t="shared" si="234"/>
        <v>0</v>
      </c>
      <c r="Y515" s="662">
        <f t="shared" si="235"/>
        <v>0</v>
      </c>
      <c r="Z515" s="699">
        <f t="shared" si="236"/>
        <v>0</v>
      </c>
      <c r="AA515" s="681">
        <f t="shared" si="239"/>
        <v>0</v>
      </c>
      <c r="AB515" s="701">
        <f t="shared" si="240"/>
        <v>0</v>
      </c>
      <c r="AC515" s="662">
        <f t="shared" si="237"/>
        <v>0</v>
      </c>
      <c r="AD515" s="662">
        <f t="shared" si="241"/>
        <v>0</v>
      </c>
      <c r="AE515" s="701">
        <f t="shared" si="242"/>
        <v>0</v>
      </c>
      <c r="AF515" s="662">
        <f t="shared" si="238"/>
        <v>0</v>
      </c>
      <c r="AG515" s="662">
        <f t="shared" si="243"/>
        <v>0</v>
      </c>
      <c r="AH515" s="701">
        <f t="shared" si="244"/>
        <v>0</v>
      </c>
    </row>
    <row r="516" spans="1:34" x14ac:dyDescent="0.35">
      <c r="A516" s="680">
        <v>38491</v>
      </c>
      <c r="B516" s="558" t="s">
        <v>25</v>
      </c>
      <c r="C516" s="558">
        <v>5</v>
      </c>
      <c r="D516" s="559">
        <f t="shared" si="216"/>
        <v>5</v>
      </c>
      <c r="E516" s="561">
        <v>0</v>
      </c>
      <c r="F516" s="699">
        <f t="shared" si="222"/>
        <v>0</v>
      </c>
      <c r="G516" s="712">
        <f t="shared" si="223"/>
        <v>0</v>
      </c>
      <c r="H516" s="699">
        <f t="shared" si="217"/>
        <v>0</v>
      </c>
      <c r="I516" s="712">
        <f t="shared" si="218"/>
        <v>0</v>
      </c>
      <c r="J516" s="699">
        <f t="shared" si="224"/>
        <v>0</v>
      </c>
      <c r="K516" s="681">
        <f t="shared" si="225"/>
        <v>0</v>
      </c>
      <c r="L516" s="711">
        <f>IF($L$5="Yes",HLOOKUP(B516,'Outdoor Supply'!$D$32:$P$38,7,FALSE),0)</f>
        <v>0</v>
      </c>
      <c r="M516" s="701">
        <f t="shared" si="226"/>
        <v>0</v>
      </c>
      <c r="N516" s="564">
        <f t="shared" si="227"/>
        <v>0</v>
      </c>
      <c r="O516" s="564">
        <f t="shared" si="228"/>
        <v>0</v>
      </c>
      <c r="P516" s="564">
        <f t="shared" si="229"/>
        <v>0</v>
      </c>
      <c r="Q516" s="564">
        <f t="shared" si="230"/>
        <v>0</v>
      </c>
      <c r="R516" s="661">
        <f t="shared" si="219"/>
        <v>0</v>
      </c>
      <c r="S516" s="662">
        <f t="shared" si="220"/>
        <v>0</v>
      </c>
      <c r="T516" s="699">
        <f t="shared" si="221"/>
        <v>0</v>
      </c>
      <c r="U516" s="681">
        <f t="shared" si="231"/>
        <v>0</v>
      </c>
      <c r="V516" s="701">
        <f t="shared" si="232"/>
        <v>0</v>
      </c>
      <c r="W516" s="662">
        <f t="shared" si="233"/>
        <v>0</v>
      </c>
      <c r="X516" s="662">
        <f t="shared" si="234"/>
        <v>0</v>
      </c>
      <c r="Y516" s="662">
        <f t="shared" si="235"/>
        <v>0</v>
      </c>
      <c r="Z516" s="699">
        <f t="shared" si="236"/>
        <v>0</v>
      </c>
      <c r="AA516" s="681">
        <f t="shared" si="239"/>
        <v>0</v>
      </c>
      <c r="AB516" s="701">
        <f t="shared" si="240"/>
        <v>0</v>
      </c>
      <c r="AC516" s="662">
        <f t="shared" si="237"/>
        <v>0</v>
      </c>
      <c r="AD516" s="662">
        <f t="shared" si="241"/>
        <v>0</v>
      </c>
      <c r="AE516" s="701">
        <f t="shared" si="242"/>
        <v>0</v>
      </c>
      <c r="AF516" s="662">
        <f t="shared" si="238"/>
        <v>0</v>
      </c>
      <c r="AG516" s="662">
        <f t="shared" si="243"/>
        <v>0</v>
      </c>
      <c r="AH516" s="701">
        <f t="shared" si="244"/>
        <v>0</v>
      </c>
    </row>
    <row r="517" spans="1:34" x14ac:dyDescent="0.35">
      <c r="A517" s="680">
        <v>38492</v>
      </c>
      <c r="B517" s="558" t="s">
        <v>25</v>
      </c>
      <c r="C517" s="558">
        <v>5</v>
      </c>
      <c r="D517" s="559">
        <f t="shared" si="216"/>
        <v>6</v>
      </c>
      <c r="E517" s="561">
        <v>0</v>
      </c>
      <c r="F517" s="699">
        <f t="shared" si="222"/>
        <v>0</v>
      </c>
      <c r="G517" s="712">
        <f t="shared" si="223"/>
        <v>0</v>
      </c>
      <c r="H517" s="699">
        <f t="shared" si="217"/>
        <v>0</v>
      </c>
      <c r="I517" s="712">
        <f t="shared" si="218"/>
        <v>0</v>
      </c>
      <c r="J517" s="699">
        <f t="shared" si="224"/>
        <v>0</v>
      </c>
      <c r="K517" s="681">
        <f t="shared" si="225"/>
        <v>0</v>
      </c>
      <c r="L517" s="711">
        <f>IF($L$5="Yes",HLOOKUP(B517,'Outdoor Supply'!$D$32:$P$38,7,FALSE),0)</f>
        <v>0</v>
      </c>
      <c r="M517" s="701">
        <f t="shared" si="226"/>
        <v>0</v>
      </c>
      <c r="N517" s="564">
        <f t="shared" si="227"/>
        <v>0</v>
      </c>
      <c r="O517" s="564">
        <f t="shared" si="228"/>
        <v>0</v>
      </c>
      <c r="P517" s="564">
        <f t="shared" si="229"/>
        <v>0</v>
      </c>
      <c r="Q517" s="564">
        <f t="shared" si="230"/>
        <v>0</v>
      </c>
      <c r="R517" s="661">
        <f t="shared" si="219"/>
        <v>0</v>
      </c>
      <c r="S517" s="662">
        <f t="shared" si="220"/>
        <v>0</v>
      </c>
      <c r="T517" s="699">
        <f t="shared" si="221"/>
        <v>0</v>
      </c>
      <c r="U517" s="681">
        <f t="shared" si="231"/>
        <v>0</v>
      </c>
      <c r="V517" s="701">
        <f t="shared" si="232"/>
        <v>0</v>
      </c>
      <c r="W517" s="662">
        <f t="shared" si="233"/>
        <v>0</v>
      </c>
      <c r="X517" s="662">
        <f t="shared" si="234"/>
        <v>0</v>
      </c>
      <c r="Y517" s="662">
        <f t="shared" si="235"/>
        <v>0</v>
      </c>
      <c r="Z517" s="699">
        <f t="shared" si="236"/>
        <v>0</v>
      </c>
      <c r="AA517" s="681">
        <f t="shared" si="239"/>
        <v>0</v>
      </c>
      <c r="AB517" s="701">
        <f t="shared" si="240"/>
        <v>0</v>
      </c>
      <c r="AC517" s="662">
        <f t="shared" si="237"/>
        <v>0</v>
      </c>
      <c r="AD517" s="662">
        <f t="shared" si="241"/>
        <v>0</v>
      </c>
      <c r="AE517" s="701">
        <f t="shared" si="242"/>
        <v>0</v>
      </c>
      <c r="AF517" s="662">
        <f t="shared" si="238"/>
        <v>0</v>
      </c>
      <c r="AG517" s="662">
        <f t="shared" si="243"/>
        <v>0</v>
      </c>
      <c r="AH517" s="701">
        <f t="shared" si="244"/>
        <v>0</v>
      </c>
    </row>
    <row r="518" spans="1:34" x14ac:dyDescent="0.35">
      <c r="A518" s="680">
        <v>38493</v>
      </c>
      <c r="B518" s="558" t="s">
        <v>25</v>
      </c>
      <c r="C518" s="558">
        <v>5</v>
      </c>
      <c r="D518" s="559">
        <f t="shared" si="216"/>
        <v>7</v>
      </c>
      <c r="E518" s="561">
        <v>0</v>
      </c>
      <c r="F518" s="699">
        <f t="shared" si="222"/>
        <v>0</v>
      </c>
      <c r="G518" s="712">
        <f t="shared" si="223"/>
        <v>0</v>
      </c>
      <c r="H518" s="699">
        <f t="shared" si="217"/>
        <v>0</v>
      </c>
      <c r="I518" s="712">
        <f t="shared" si="218"/>
        <v>0</v>
      </c>
      <c r="J518" s="699">
        <f t="shared" si="224"/>
        <v>0</v>
      </c>
      <c r="K518" s="681">
        <f t="shared" si="225"/>
        <v>0</v>
      </c>
      <c r="L518" s="711">
        <f>IF($L$5="Yes",HLOOKUP(B518,'Outdoor Supply'!$D$32:$P$38,7,FALSE),0)</f>
        <v>0</v>
      </c>
      <c r="M518" s="701">
        <f t="shared" si="226"/>
        <v>0</v>
      </c>
      <c r="N518" s="564">
        <f t="shared" si="227"/>
        <v>0</v>
      </c>
      <c r="O518" s="564">
        <f t="shared" si="228"/>
        <v>0</v>
      </c>
      <c r="P518" s="564">
        <f t="shared" si="229"/>
        <v>0</v>
      </c>
      <c r="Q518" s="564">
        <f t="shared" si="230"/>
        <v>0</v>
      </c>
      <c r="R518" s="661">
        <f t="shared" si="219"/>
        <v>0</v>
      </c>
      <c r="S518" s="662">
        <f t="shared" si="220"/>
        <v>0</v>
      </c>
      <c r="T518" s="699">
        <f t="shared" si="221"/>
        <v>0</v>
      </c>
      <c r="U518" s="681">
        <f t="shared" si="231"/>
        <v>0</v>
      </c>
      <c r="V518" s="701">
        <f t="shared" si="232"/>
        <v>0</v>
      </c>
      <c r="W518" s="662">
        <f t="shared" si="233"/>
        <v>0</v>
      </c>
      <c r="X518" s="662">
        <f t="shared" si="234"/>
        <v>0</v>
      </c>
      <c r="Y518" s="662">
        <f t="shared" si="235"/>
        <v>0</v>
      </c>
      <c r="Z518" s="699">
        <f t="shared" si="236"/>
        <v>0</v>
      </c>
      <c r="AA518" s="681">
        <f t="shared" si="239"/>
        <v>0</v>
      </c>
      <c r="AB518" s="701">
        <f t="shared" si="240"/>
        <v>0</v>
      </c>
      <c r="AC518" s="662">
        <f t="shared" si="237"/>
        <v>0</v>
      </c>
      <c r="AD518" s="662">
        <f t="shared" si="241"/>
        <v>0</v>
      </c>
      <c r="AE518" s="701">
        <f t="shared" si="242"/>
        <v>0</v>
      </c>
      <c r="AF518" s="662">
        <f t="shared" si="238"/>
        <v>0</v>
      </c>
      <c r="AG518" s="662">
        <f t="shared" si="243"/>
        <v>0</v>
      </c>
      <c r="AH518" s="701">
        <f t="shared" si="244"/>
        <v>0</v>
      </c>
    </row>
    <row r="519" spans="1:34" x14ac:dyDescent="0.35">
      <c r="A519" s="680">
        <v>38494</v>
      </c>
      <c r="B519" s="558" t="s">
        <v>25</v>
      </c>
      <c r="C519" s="558">
        <v>5</v>
      </c>
      <c r="D519" s="559">
        <f t="shared" si="216"/>
        <v>1</v>
      </c>
      <c r="E519" s="561">
        <v>0</v>
      </c>
      <c r="F519" s="699">
        <f t="shared" si="222"/>
        <v>0</v>
      </c>
      <c r="G519" s="712">
        <f t="shared" si="223"/>
        <v>0</v>
      </c>
      <c r="H519" s="699">
        <f t="shared" si="217"/>
        <v>0</v>
      </c>
      <c r="I519" s="712">
        <f t="shared" si="218"/>
        <v>0</v>
      </c>
      <c r="J519" s="699">
        <f t="shared" si="224"/>
        <v>0</v>
      </c>
      <c r="K519" s="681">
        <f t="shared" si="225"/>
        <v>0</v>
      </c>
      <c r="L519" s="711">
        <f>IF($L$5="Yes",HLOOKUP(B519,'Outdoor Supply'!$D$32:$P$38,7,FALSE),0)</f>
        <v>0</v>
      </c>
      <c r="M519" s="701">
        <f t="shared" si="226"/>
        <v>0</v>
      </c>
      <c r="N519" s="564">
        <f t="shared" si="227"/>
        <v>0</v>
      </c>
      <c r="O519" s="564">
        <f t="shared" si="228"/>
        <v>0</v>
      </c>
      <c r="P519" s="564">
        <f t="shared" si="229"/>
        <v>0</v>
      </c>
      <c r="Q519" s="564">
        <f t="shared" si="230"/>
        <v>0</v>
      </c>
      <c r="R519" s="661">
        <f t="shared" si="219"/>
        <v>0</v>
      </c>
      <c r="S519" s="662">
        <f t="shared" si="220"/>
        <v>0</v>
      </c>
      <c r="T519" s="699">
        <f t="shared" si="221"/>
        <v>0</v>
      </c>
      <c r="U519" s="681">
        <f t="shared" si="231"/>
        <v>0</v>
      </c>
      <c r="V519" s="701">
        <f t="shared" si="232"/>
        <v>0</v>
      </c>
      <c r="W519" s="662">
        <f t="shared" si="233"/>
        <v>0</v>
      </c>
      <c r="X519" s="662">
        <f t="shared" si="234"/>
        <v>0</v>
      </c>
      <c r="Y519" s="662">
        <f t="shared" si="235"/>
        <v>0</v>
      </c>
      <c r="Z519" s="699">
        <f t="shared" si="236"/>
        <v>0</v>
      </c>
      <c r="AA519" s="681">
        <f t="shared" si="239"/>
        <v>0</v>
      </c>
      <c r="AB519" s="701">
        <f t="shared" si="240"/>
        <v>0</v>
      </c>
      <c r="AC519" s="662">
        <f t="shared" si="237"/>
        <v>0</v>
      </c>
      <c r="AD519" s="662">
        <f t="shared" si="241"/>
        <v>0</v>
      </c>
      <c r="AE519" s="701">
        <f t="shared" si="242"/>
        <v>0</v>
      </c>
      <c r="AF519" s="662">
        <f t="shared" si="238"/>
        <v>0</v>
      </c>
      <c r="AG519" s="662">
        <f t="shared" si="243"/>
        <v>0</v>
      </c>
      <c r="AH519" s="701">
        <f t="shared" si="244"/>
        <v>0</v>
      </c>
    </row>
    <row r="520" spans="1:34" x14ac:dyDescent="0.35">
      <c r="A520" s="680">
        <v>38495</v>
      </c>
      <c r="B520" s="558" t="s">
        <v>25</v>
      </c>
      <c r="C520" s="558">
        <v>5</v>
      </c>
      <c r="D520" s="559">
        <f t="shared" si="216"/>
        <v>2</v>
      </c>
      <c r="E520" s="561">
        <v>0</v>
      </c>
      <c r="F520" s="699">
        <f t="shared" si="222"/>
        <v>0</v>
      </c>
      <c r="G520" s="712">
        <f t="shared" si="223"/>
        <v>0</v>
      </c>
      <c r="H520" s="699">
        <f t="shared" si="217"/>
        <v>0</v>
      </c>
      <c r="I520" s="712">
        <f t="shared" si="218"/>
        <v>0</v>
      </c>
      <c r="J520" s="699">
        <f t="shared" si="224"/>
        <v>0</v>
      </c>
      <c r="K520" s="681">
        <f t="shared" si="225"/>
        <v>0</v>
      </c>
      <c r="L520" s="711">
        <f>IF($L$5="Yes",HLOOKUP(B520,'Outdoor Supply'!$D$32:$P$38,7,FALSE),0)</f>
        <v>0</v>
      </c>
      <c r="M520" s="701">
        <f t="shared" si="226"/>
        <v>0</v>
      </c>
      <c r="N520" s="564">
        <f t="shared" si="227"/>
        <v>0</v>
      </c>
      <c r="O520" s="564">
        <f t="shared" si="228"/>
        <v>0</v>
      </c>
      <c r="P520" s="564">
        <f t="shared" si="229"/>
        <v>0</v>
      </c>
      <c r="Q520" s="564">
        <f t="shared" si="230"/>
        <v>0</v>
      </c>
      <c r="R520" s="661">
        <f t="shared" si="219"/>
        <v>0</v>
      </c>
      <c r="S520" s="662">
        <f t="shared" si="220"/>
        <v>0</v>
      </c>
      <c r="T520" s="699">
        <f t="shared" si="221"/>
        <v>0</v>
      </c>
      <c r="U520" s="681">
        <f t="shared" si="231"/>
        <v>0</v>
      </c>
      <c r="V520" s="701">
        <f t="shared" si="232"/>
        <v>0</v>
      </c>
      <c r="W520" s="662">
        <f t="shared" si="233"/>
        <v>0</v>
      </c>
      <c r="X520" s="662">
        <f t="shared" si="234"/>
        <v>0</v>
      </c>
      <c r="Y520" s="662">
        <f t="shared" si="235"/>
        <v>0</v>
      </c>
      <c r="Z520" s="699">
        <f t="shared" si="236"/>
        <v>0</v>
      </c>
      <c r="AA520" s="681">
        <f t="shared" si="239"/>
        <v>0</v>
      </c>
      <c r="AB520" s="701">
        <f t="shared" si="240"/>
        <v>0</v>
      </c>
      <c r="AC520" s="662">
        <f t="shared" si="237"/>
        <v>0</v>
      </c>
      <c r="AD520" s="662">
        <f t="shared" si="241"/>
        <v>0</v>
      </c>
      <c r="AE520" s="701">
        <f t="shared" si="242"/>
        <v>0</v>
      </c>
      <c r="AF520" s="662">
        <f t="shared" si="238"/>
        <v>0</v>
      </c>
      <c r="AG520" s="662">
        <f t="shared" si="243"/>
        <v>0</v>
      </c>
      <c r="AH520" s="701">
        <f t="shared" si="244"/>
        <v>0</v>
      </c>
    </row>
    <row r="521" spans="1:34" x14ac:dyDescent="0.35">
      <c r="A521" s="680">
        <v>38496</v>
      </c>
      <c r="B521" s="558" t="s">
        <v>25</v>
      </c>
      <c r="C521" s="558">
        <v>5</v>
      </c>
      <c r="D521" s="559">
        <f t="shared" si="216"/>
        <v>3</v>
      </c>
      <c r="E521" s="561">
        <v>0</v>
      </c>
      <c r="F521" s="699">
        <f t="shared" si="222"/>
        <v>0</v>
      </c>
      <c r="G521" s="712">
        <f t="shared" si="223"/>
        <v>0</v>
      </c>
      <c r="H521" s="699">
        <f t="shared" si="217"/>
        <v>0</v>
      </c>
      <c r="I521" s="712">
        <f t="shared" si="218"/>
        <v>0</v>
      </c>
      <c r="J521" s="699">
        <f t="shared" si="224"/>
        <v>0</v>
      </c>
      <c r="K521" s="681">
        <f t="shared" si="225"/>
        <v>0</v>
      </c>
      <c r="L521" s="711">
        <f>IF($L$5="Yes",HLOOKUP(B521,'Outdoor Supply'!$D$32:$P$38,7,FALSE),0)</f>
        <v>0</v>
      </c>
      <c r="M521" s="701">
        <f t="shared" si="226"/>
        <v>0</v>
      </c>
      <c r="N521" s="564">
        <f t="shared" si="227"/>
        <v>0</v>
      </c>
      <c r="O521" s="564">
        <f t="shared" si="228"/>
        <v>0</v>
      </c>
      <c r="P521" s="564">
        <f t="shared" si="229"/>
        <v>0</v>
      </c>
      <c r="Q521" s="564">
        <f t="shared" si="230"/>
        <v>0</v>
      </c>
      <c r="R521" s="661">
        <f t="shared" si="219"/>
        <v>0</v>
      </c>
      <c r="S521" s="662">
        <f t="shared" si="220"/>
        <v>0</v>
      </c>
      <c r="T521" s="699">
        <f t="shared" si="221"/>
        <v>0</v>
      </c>
      <c r="U521" s="681">
        <f t="shared" si="231"/>
        <v>0</v>
      </c>
      <c r="V521" s="701">
        <f t="shared" si="232"/>
        <v>0</v>
      </c>
      <c r="W521" s="662">
        <f t="shared" si="233"/>
        <v>0</v>
      </c>
      <c r="X521" s="662">
        <f t="shared" si="234"/>
        <v>0</v>
      </c>
      <c r="Y521" s="662">
        <f t="shared" si="235"/>
        <v>0</v>
      </c>
      <c r="Z521" s="699">
        <f t="shared" si="236"/>
        <v>0</v>
      </c>
      <c r="AA521" s="681">
        <f t="shared" si="239"/>
        <v>0</v>
      </c>
      <c r="AB521" s="701">
        <f t="shared" si="240"/>
        <v>0</v>
      </c>
      <c r="AC521" s="662">
        <f t="shared" si="237"/>
        <v>0</v>
      </c>
      <c r="AD521" s="662">
        <f t="shared" si="241"/>
        <v>0</v>
      </c>
      <c r="AE521" s="701">
        <f t="shared" si="242"/>
        <v>0</v>
      </c>
      <c r="AF521" s="662">
        <f t="shared" si="238"/>
        <v>0</v>
      </c>
      <c r="AG521" s="662">
        <f t="shared" si="243"/>
        <v>0</v>
      </c>
      <c r="AH521" s="701">
        <f t="shared" si="244"/>
        <v>0</v>
      </c>
    </row>
    <row r="522" spans="1:34" x14ac:dyDescent="0.35">
      <c r="A522" s="680">
        <v>38497</v>
      </c>
      <c r="B522" s="558" t="s">
        <v>25</v>
      </c>
      <c r="C522" s="558">
        <v>5</v>
      </c>
      <c r="D522" s="559">
        <f t="shared" si="216"/>
        <v>4</v>
      </c>
      <c r="E522" s="561">
        <v>0</v>
      </c>
      <c r="F522" s="699">
        <f t="shared" si="222"/>
        <v>0</v>
      </c>
      <c r="G522" s="712">
        <f t="shared" si="223"/>
        <v>0</v>
      </c>
      <c r="H522" s="699">
        <f t="shared" si="217"/>
        <v>0</v>
      </c>
      <c r="I522" s="712">
        <f t="shared" si="218"/>
        <v>0</v>
      </c>
      <c r="J522" s="699">
        <f t="shared" si="224"/>
        <v>0</v>
      </c>
      <c r="K522" s="681">
        <f t="shared" si="225"/>
        <v>0</v>
      </c>
      <c r="L522" s="711">
        <f>IF($L$5="Yes",HLOOKUP(B522,'Outdoor Supply'!$D$32:$P$38,7,FALSE),0)</f>
        <v>0</v>
      </c>
      <c r="M522" s="701">
        <f t="shared" si="226"/>
        <v>0</v>
      </c>
      <c r="N522" s="564">
        <f t="shared" si="227"/>
        <v>0</v>
      </c>
      <c r="O522" s="564">
        <f t="shared" si="228"/>
        <v>0</v>
      </c>
      <c r="P522" s="564">
        <f t="shared" si="229"/>
        <v>0</v>
      </c>
      <c r="Q522" s="564">
        <f t="shared" si="230"/>
        <v>0</v>
      </c>
      <c r="R522" s="661">
        <f t="shared" si="219"/>
        <v>0</v>
      </c>
      <c r="S522" s="662">
        <f t="shared" si="220"/>
        <v>0</v>
      </c>
      <c r="T522" s="699">
        <f t="shared" si="221"/>
        <v>0</v>
      </c>
      <c r="U522" s="681">
        <f t="shared" si="231"/>
        <v>0</v>
      </c>
      <c r="V522" s="701">
        <f t="shared" si="232"/>
        <v>0</v>
      </c>
      <c r="W522" s="662">
        <f t="shared" si="233"/>
        <v>0</v>
      </c>
      <c r="X522" s="662">
        <f t="shared" si="234"/>
        <v>0</v>
      </c>
      <c r="Y522" s="662">
        <f t="shared" si="235"/>
        <v>0</v>
      </c>
      <c r="Z522" s="699">
        <f t="shared" si="236"/>
        <v>0</v>
      </c>
      <c r="AA522" s="681">
        <f t="shared" si="239"/>
        <v>0</v>
      </c>
      <c r="AB522" s="701">
        <f t="shared" si="240"/>
        <v>0</v>
      </c>
      <c r="AC522" s="662">
        <f t="shared" si="237"/>
        <v>0</v>
      </c>
      <c r="AD522" s="662">
        <f t="shared" si="241"/>
        <v>0</v>
      </c>
      <c r="AE522" s="701">
        <f t="shared" si="242"/>
        <v>0</v>
      </c>
      <c r="AF522" s="662">
        <f t="shared" si="238"/>
        <v>0</v>
      </c>
      <c r="AG522" s="662">
        <f t="shared" si="243"/>
        <v>0</v>
      </c>
      <c r="AH522" s="701">
        <f t="shared" si="244"/>
        <v>0</v>
      </c>
    </row>
    <row r="523" spans="1:34" x14ac:dyDescent="0.35">
      <c r="A523" s="680">
        <v>38498</v>
      </c>
      <c r="B523" s="558" t="s">
        <v>25</v>
      </c>
      <c r="C523" s="558">
        <v>5</v>
      </c>
      <c r="D523" s="559">
        <f t="shared" ref="D523:D586" si="245">WEEKDAY(A523)</f>
        <v>5</v>
      </c>
      <c r="E523" s="561">
        <v>0</v>
      </c>
      <c r="F523" s="699">
        <f t="shared" si="222"/>
        <v>0</v>
      </c>
      <c r="G523" s="712">
        <f t="shared" si="223"/>
        <v>0</v>
      </c>
      <c r="H523" s="699">
        <f t="shared" ref="H523:H586" si="246">$C$3*$F$3*(E523/12)*7.48</f>
        <v>0</v>
      </c>
      <c r="I523" s="712">
        <f t="shared" ref="I523:I586" si="247">$C$4*$F$4*(E523/12)*7.48</f>
        <v>0</v>
      </c>
      <c r="J523" s="699">
        <f t="shared" si="224"/>
        <v>0</v>
      </c>
      <c r="K523" s="681">
        <f t="shared" si="225"/>
        <v>0</v>
      </c>
      <c r="L523" s="711">
        <f>IF($L$5="Yes",HLOOKUP(B523,'Outdoor Supply'!$D$32:$P$38,7,FALSE),0)</f>
        <v>0</v>
      </c>
      <c r="M523" s="701">
        <f t="shared" si="226"/>
        <v>0</v>
      </c>
      <c r="N523" s="564">
        <f t="shared" si="227"/>
        <v>0</v>
      </c>
      <c r="O523" s="564">
        <f t="shared" si="228"/>
        <v>0</v>
      </c>
      <c r="P523" s="564">
        <f t="shared" si="229"/>
        <v>0</v>
      </c>
      <c r="Q523" s="564">
        <f t="shared" si="230"/>
        <v>0</v>
      </c>
      <c r="R523" s="661">
        <f t="shared" ref="R523:R586" si="248">$Q$3</f>
        <v>0</v>
      </c>
      <c r="S523" s="662">
        <f t="shared" ref="S523:S586" si="249">SUM(N523:R523)</f>
        <v>0</v>
      </c>
      <c r="T523" s="699">
        <f t="shared" ref="T523:T586" si="250">IF(V523&lt;0,0,IF(V523&gt;$G$3,$G$3,V523))</f>
        <v>0</v>
      </c>
      <c r="U523" s="681">
        <f t="shared" si="231"/>
        <v>0</v>
      </c>
      <c r="V523" s="701">
        <f t="shared" si="232"/>
        <v>0</v>
      </c>
      <c r="W523" s="662">
        <f t="shared" si="233"/>
        <v>0</v>
      </c>
      <c r="X523" s="662">
        <f t="shared" si="234"/>
        <v>0</v>
      </c>
      <c r="Y523" s="662">
        <f t="shared" si="235"/>
        <v>0</v>
      </c>
      <c r="Z523" s="699">
        <f t="shared" si="236"/>
        <v>0</v>
      </c>
      <c r="AA523" s="681">
        <f t="shared" si="239"/>
        <v>0</v>
      </c>
      <c r="AB523" s="701">
        <f t="shared" si="240"/>
        <v>0</v>
      </c>
      <c r="AC523" s="662">
        <f t="shared" si="237"/>
        <v>0</v>
      </c>
      <c r="AD523" s="662">
        <f t="shared" si="241"/>
        <v>0</v>
      </c>
      <c r="AE523" s="701">
        <f t="shared" si="242"/>
        <v>0</v>
      </c>
      <c r="AF523" s="662">
        <f t="shared" si="238"/>
        <v>0</v>
      </c>
      <c r="AG523" s="662">
        <f t="shared" si="243"/>
        <v>0</v>
      </c>
      <c r="AH523" s="701">
        <f t="shared" si="244"/>
        <v>0</v>
      </c>
    </row>
    <row r="524" spans="1:34" x14ac:dyDescent="0.35">
      <c r="A524" s="680">
        <v>38499</v>
      </c>
      <c r="B524" s="558" t="s">
        <v>25</v>
      </c>
      <c r="C524" s="558">
        <v>5</v>
      </c>
      <c r="D524" s="559">
        <f t="shared" si="245"/>
        <v>6</v>
      </c>
      <c r="E524" s="561">
        <v>0</v>
      </c>
      <c r="F524" s="699">
        <f t="shared" ref="F524:F587" si="251">$B$3*$F$3*(E524/12)*7.48</f>
        <v>0</v>
      </c>
      <c r="G524" s="712">
        <f t="shared" ref="G524:G587" si="252">$B$4*$F$4*(E524/12)*7.48</f>
        <v>0</v>
      </c>
      <c r="H524" s="699">
        <f t="shared" si="246"/>
        <v>0</v>
      </c>
      <c r="I524" s="712">
        <f t="shared" si="247"/>
        <v>0</v>
      </c>
      <c r="J524" s="699">
        <f t="shared" ref="J524:J587" si="253">IF($L$3="Yes",$M$3*$N$3*(E524/12)*7.48,0)</f>
        <v>0</v>
      </c>
      <c r="K524" s="681">
        <f t="shared" ref="K524:K587" si="254">IF($L$4="Yes",$M$4*$N$4*(E524/12)*7.48,0)</f>
        <v>0</v>
      </c>
      <c r="L524" s="711">
        <f>IF($L$5="Yes",HLOOKUP(B524,'Outdoor Supply'!$D$32:$P$38,7,FALSE),0)</f>
        <v>0</v>
      </c>
      <c r="M524" s="701">
        <f t="shared" ref="M524:M587" si="255">SUM(J524:L524)</f>
        <v>0</v>
      </c>
      <c r="N524" s="564">
        <f t="shared" ref="N524:N587" si="256">HLOOKUP(B524,$U$2:$AF$6,2,FALSE)</f>
        <v>0</v>
      </c>
      <c r="O524" s="564">
        <f t="shared" ref="O524:O587" si="257">HLOOKUP(B524,$U$2:$AF$6,3,FALSE)</f>
        <v>0</v>
      </c>
      <c r="P524" s="564">
        <f t="shared" ref="P524:P587" si="258">HLOOKUP(B524,$U$2:$AF$6,4,FALSE)</f>
        <v>0</v>
      </c>
      <c r="Q524" s="564">
        <f t="shared" ref="Q524:Q587" si="259">HLOOKUP(B524,$U$2:$AF$6,5,FALSE)</f>
        <v>0</v>
      </c>
      <c r="R524" s="661">
        <f t="shared" si="248"/>
        <v>0</v>
      </c>
      <c r="S524" s="662">
        <f t="shared" si="249"/>
        <v>0</v>
      </c>
      <c r="T524" s="699">
        <f t="shared" si="250"/>
        <v>0</v>
      </c>
      <c r="U524" s="681">
        <f t="shared" ref="U524:U587" si="260">IF(F524+T523&gt;S524,S524,F524+T523)</f>
        <v>0</v>
      </c>
      <c r="V524" s="701">
        <f t="shared" ref="V524:V587" si="261">T523+F524-S524</f>
        <v>0</v>
      </c>
      <c r="W524" s="662">
        <f t="shared" ref="W524:W587" si="262">IF(Y524&lt;0,0,IF(Y524&gt;$G$4,$G$4,Y524))</f>
        <v>0</v>
      </c>
      <c r="X524" s="662">
        <f t="shared" ref="X524:X587" si="263">IF(G524+W523&gt;S524,S524,G524+W523)</f>
        <v>0</v>
      </c>
      <c r="Y524" s="662">
        <f t="shared" ref="Y524:Y587" si="264">W523+G524-S524</f>
        <v>0</v>
      </c>
      <c r="Z524" s="699">
        <f t="shared" ref="Z524:Z587" si="265">IF(AB524&lt;0,0,IF(AB524&gt;$H$3,$H$3,AB524))</f>
        <v>0</v>
      </c>
      <c r="AA524" s="681">
        <f t="shared" si="239"/>
        <v>0</v>
      </c>
      <c r="AB524" s="701">
        <f t="shared" si="240"/>
        <v>0</v>
      </c>
      <c r="AC524" s="662">
        <f t="shared" ref="AC524:AC587" si="266">IF(AE524&lt;0,0,IF(AE524&gt;$H$4,$H$4,AE524))</f>
        <v>0</v>
      </c>
      <c r="AD524" s="662">
        <f t="shared" si="241"/>
        <v>0</v>
      </c>
      <c r="AE524" s="701">
        <f t="shared" si="242"/>
        <v>0</v>
      </c>
      <c r="AF524" s="662">
        <f t="shared" ref="AF524:AF587" si="267">IF(AH524&lt;0,0,IF(AH524&gt;$O$3,$O$3,AH524))</f>
        <v>0</v>
      </c>
      <c r="AG524" s="662">
        <f t="shared" si="243"/>
        <v>0</v>
      </c>
      <c r="AH524" s="701">
        <f t="shared" si="244"/>
        <v>0</v>
      </c>
    </row>
    <row r="525" spans="1:34" x14ac:dyDescent="0.35">
      <c r="A525" s="680">
        <v>38500</v>
      </c>
      <c r="B525" s="558" t="s">
        <v>25</v>
      </c>
      <c r="C525" s="558">
        <v>5</v>
      </c>
      <c r="D525" s="559">
        <f t="shared" si="245"/>
        <v>7</v>
      </c>
      <c r="E525" s="561">
        <v>0.33999999999999631</v>
      </c>
      <c r="F525" s="699">
        <f t="shared" si="251"/>
        <v>0</v>
      </c>
      <c r="G525" s="712">
        <f t="shared" si="252"/>
        <v>0</v>
      </c>
      <c r="H525" s="699">
        <f t="shared" si="246"/>
        <v>0</v>
      </c>
      <c r="I525" s="712">
        <f t="shared" si="247"/>
        <v>0</v>
      </c>
      <c r="J525" s="699">
        <f t="shared" si="253"/>
        <v>0</v>
      </c>
      <c r="K525" s="681">
        <f t="shared" si="254"/>
        <v>0</v>
      </c>
      <c r="L525" s="711">
        <f>IF($L$5="Yes",HLOOKUP(B525,'Outdoor Supply'!$D$32:$P$38,7,FALSE),0)</f>
        <v>0</v>
      </c>
      <c r="M525" s="701">
        <f t="shared" si="255"/>
        <v>0</v>
      </c>
      <c r="N525" s="564">
        <f t="shared" si="256"/>
        <v>0</v>
      </c>
      <c r="O525" s="564">
        <f t="shared" si="257"/>
        <v>0</v>
      </c>
      <c r="P525" s="564">
        <f t="shared" si="258"/>
        <v>0</v>
      </c>
      <c r="Q525" s="564">
        <f t="shared" si="259"/>
        <v>0</v>
      </c>
      <c r="R525" s="661">
        <f t="shared" si="248"/>
        <v>0</v>
      </c>
      <c r="S525" s="662">
        <f t="shared" si="249"/>
        <v>0</v>
      </c>
      <c r="T525" s="699">
        <f t="shared" si="250"/>
        <v>0</v>
      </c>
      <c r="U525" s="681">
        <f t="shared" si="260"/>
        <v>0</v>
      </c>
      <c r="V525" s="701">
        <f t="shared" si="261"/>
        <v>0</v>
      </c>
      <c r="W525" s="662">
        <f t="shared" si="262"/>
        <v>0</v>
      </c>
      <c r="X525" s="662">
        <f t="shared" si="263"/>
        <v>0</v>
      </c>
      <c r="Y525" s="662">
        <f t="shared" si="264"/>
        <v>0</v>
      </c>
      <c r="Z525" s="699">
        <f t="shared" si="265"/>
        <v>0</v>
      </c>
      <c r="AA525" s="681">
        <f t="shared" ref="AA525:AA588" si="268">IF(H525+Z524&gt;S525,S525,H525+Z524)</f>
        <v>0</v>
      </c>
      <c r="AB525" s="701">
        <f t="shared" ref="AB525:AB588" si="269">Z524+H525-S525</f>
        <v>0</v>
      </c>
      <c r="AC525" s="662">
        <f t="shared" si="266"/>
        <v>0</v>
      </c>
      <c r="AD525" s="662">
        <f t="shared" ref="AD525:AD588" si="270">IF(I525+AC524&gt;S525,S525,I525+AC524)</f>
        <v>0</v>
      </c>
      <c r="AE525" s="701">
        <f t="shared" ref="AE525:AE588" si="271">AC524+I525-S525</f>
        <v>0</v>
      </c>
      <c r="AF525" s="662">
        <f t="shared" si="267"/>
        <v>0</v>
      </c>
      <c r="AG525" s="662">
        <f t="shared" ref="AG525:AG588" si="272">IF(M525+AF524&gt;S525,S525,M525+AF524)</f>
        <v>0</v>
      </c>
      <c r="AH525" s="701">
        <f t="shared" ref="AH525:AH588" si="273">AF524+M525-S525</f>
        <v>0</v>
      </c>
    </row>
    <row r="526" spans="1:34" x14ac:dyDescent="0.35">
      <c r="A526" s="680">
        <v>38501</v>
      </c>
      <c r="B526" s="558" t="s">
        <v>25</v>
      </c>
      <c r="C526" s="558">
        <v>5</v>
      </c>
      <c r="D526" s="559">
        <f t="shared" si="245"/>
        <v>1</v>
      </c>
      <c r="E526" s="561">
        <v>0.75999999999999091</v>
      </c>
      <c r="F526" s="699">
        <f t="shared" si="251"/>
        <v>0</v>
      </c>
      <c r="G526" s="712">
        <f t="shared" si="252"/>
        <v>0</v>
      </c>
      <c r="H526" s="699">
        <f t="shared" si="246"/>
        <v>0</v>
      </c>
      <c r="I526" s="712">
        <f t="shared" si="247"/>
        <v>0</v>
      </c>
      <c r="J526" s="699">
        <f t="shared" si="253"/>
        <v>0</v>
      </c>
      <c r="K526" s="681">
        <f t="shared" si="254"/>
        <v>0</v>
      </c>
      <c r="L526" s="711">
        <f>IF($L$5="Yes",HLOOKUP(B526,'Outdoor Supply'!$D$32:$P$38,7,FALSE),0)</f>
        <v>0</v>
      </c>
      <c r="M526" s="701">
        <f t="shared" si="255"/>
        <v>0</v>
      </c>
      <c r="N526" s="564">
        <f t="shared" si="256"/>
        <v>0</v>
      </c>
      <c r="O526" s="564">
        <f t="shared" si="257"/>
        <v>0</v>
      </c>
      <c r="P526" s="564">
        <f t="shared" si="258"/>
        <v>0</v>
      </c>
      <c r="Q526" s="564">
        <f t="shared" si="259"/>
        <v>0</v>
      </c>
      <c r="R526" s="661">
        <f t="shared" si="248"/>
        <v>0</v>
      </c>
      <c r="S526" s="662">
        <f t="shared" si="249"/>
        <v>0</v>
      </c>
      <c r="T526" s="699">
        <f t="shared" si="250"/>
        <v>0</v>
      </c>
      <c r="U526" s="681">
        <f t="shared" si="260"/>
        <v>0</v>
      </c>
      <c r="V526" s="701">
        <f t="shared" si="261"/>
        <v>0</v>
      </c>
      <c r="W526" s="662">
        <f t="shared" si="262"/>
        <v>0</v>
      </c>
      <c r="X526" s="662">
        <f t="shared" si="263"/>
        <v>0</v>
      </c>
      <c r="Y526" s="662">
        <f t="shared" si="264"/>
        <v>0</v>
      </c>
      <c r="Z526" s="699">
        <f t="shared" si="265"/>
        <v>0</v>
      </c>
      <c r="AA526" s="681">
        <f t="shared" si="268"/>
        <v>0</v>
      </c>
      <c r="AB526" s="701">
        <f t="shared" si="269"/>
        <v>0</v>
      </c>
      <c r="AC526" s="662">
        <f t="shared" si="266"/>
        <v>0</v>
      </c>
      <c r="AD526" s="662">
        <f t="shared" si="270"/>
        <v>0</v>
      </c>
      <c r="AE526" s="701">
        <f t="shared" si="271"/>
        <v>0</v>
      </c>
      <c r="AF526" s="662">
        <f t="shared" si="267"/>
        <v>0</v>
      </c>
      <c r="AG526" s="662">
        <f t="shared" si="272"/>
        <v>0</v>
      </c>
      <c r="AH526" s="701">
        <f t="shared" si="273"/>
        <v>0</v>
      </c>
    </row>
    <row r="527" spans="1:34" x14ac:dyDescent="0.35">
      <c r="A527" s="680">
        <v>38502</v>
      </c>
      <c r="B527" s="558" t="s">
        <v>25</v>
      </c>
      <c r="C527" s="558">
        <v>5</v>
      </c>
      <c r="D527" s="559">
        <f t="shared" si="245"/>
        <v>2</v>
      </c>
      <c r="E527" s="561">
        <v>0.48000000000001819</v>
      </c>
      <c r="F527" s="699">
        <f t="shared" si="251"/>
        <v>0</v>
      </c>
      <c r="G527" s="712">
        <f t="shared" si="252"/>
        <v>0</v>
      </c>
      <c r="H527" s="699">
        <f t="shared" si="246"/>
        <v>0</v>
      </c>
      <c r="I527" s="712">
        <f t="shared" si="247"/>
        <v>0</v>
      </c>
      <c r="J527" s="699">
        <f t="shared" si="253"/>
        <v>0</v>
      </c>
      <c r="K527" s="681">
        <f t="shared" si="254"/>
        <v>0</v>
      </c>
      <c r="L527" s="711">
        <f>IF($L$5="Yes",HLOOKUP(B527,'Outdoor Supply'!$D$32:$P$38,7,FALSE),0)</f>
        <v>0</v>
      </c>
      <c r="M527" s="701">
        <f t="shared" si="255"/>
        <v>0</v>
      </c>
      <c r="N527" s="564">
        <f t="shared" si="256"/>
        <v>0</v>
      </c>
      <c r="O527" s="564">
        <f t="shared" si="257"/>
        <v>0</v>
      </c>
      <c r="P527" s="564">
        <f t="shared" si="258"/>
        <v>0</v>
      </c>
      <c r="Q527" s="564">
        <f t="shared" si="259"/>
        <v>0</v>
      </c>
      <c r="R527" s="661">
        <f t="shared" si="248"/>
        <v>0</v>
      </c>
      <c r="S527" s="662">
        <f t="shared" si="249"/>
        <v>0</v>
      </c>
      <c r="T527" s="699">
        <f t="shared" si="250"/>
        <v>0</v>
      </c>
      <c r="U527" s="681">
        <f t="shared" si="260"/>
        <v>0</v>
      </c>
      <c r="V527" s="701">
        <f t="shared" si="261"/>
        <v>0</v>
      </c>
      <c r="W527" s="662">
        <f t="shared" si="262"/>
        <v>0</v>
      </c>
      <c r="X527" s="662">
        <f t="shared" si="263"/>
        <v>0</v>
      </c>
      <c r="Y527" s="662">
        <f t="shared" si="264"/>
        <v>0</v>
      </c>
      <c r="Z527" s="699">
        <f t="shared" si="265"/>
        <v>0</v>
      </c>
      <c r="AA527" s="681">
        <f t="shared" si="268"/>
        <v>0</v>
      </c>
      <c r="AB527" s="701">
        <f t="shared" si="269"/>
        <v>0</v>
      </c>
      <c r="AC527" s="662">
        <f t="shared" si="266"/>
        <v>0</v>
      </c>
      <c r="AD527" s="662">
        <f t="shared" si="270"/>
        <v>0</v>
      </c>
      <c r="AE527" s="701">
        <f t="shared" si="271"/>
        <v>0</v>
      </c>
      <c r="AF527" s="662">
        <f t="shared" si="267"/>
        <v>0</v>
      </c>
      <c r="AG527" s="662">
        <f t="shared" si="272"/>
        <v>0</v>
      </c>
      <c r="AH527" s="701">
        <f t="shared" si="273"/>
        <v>0</v>
      </c>
    </row>
    <row r="528" spans="1:34" x14ac:dyDescent="0.35">
      <c r="A528" s="680">
        <v>38503</v>
      </c>
      <c r="B528" s="558" t="s">
        <v>25</v>
      </c>
      <c r="C528" s="558">
        <v>5</v>
      </c>
      <c r="D528" s="559">
        <f t="shared" si="245"/>
        <v>3</v>
      </c>
      <c r="E528" s="561">
        <v>0</v>
      </c>
      <c r="F528" s="699">
        <f t="shared" si="251"/>
        <v>0</v>
      </c>
      <c r="G528" s="712">
        <f t="shared" si="252"/>
        <v>0</v>
      </c>
      <c r="H528" s="699">
        <f t="shared" si="246"/>
        <v>0</v>
      </c>
      <c r="I528" s="712">
        <f t="shared" si="247"/>
        <v>0</v>
      </c>
      <c r="J528" s="699">
        <f t="shared" si="253"/>
        <v>0</v>
      </c>
      <c r="K528" s="681">
        <f t="shared" si="254"/>
        <v>0</v>
      </c>
      <c r="L528" s="711">
        <f>IF($L$5="Yes",HLOOKUP(B528,'Outdoor Supply'!$D$32:$P$38,7,FALSE),0)</f>
        <v>0</v>
      </c>
      <c r="M528" s="701">
        <f t="shared" si="255"/>
        <v>0</v>
      </c>
      <c r="N528" s="564">
        <f t="shared" si="256"/>
        <v>0</v>
      </c>
      <c r="O528" s="564">
        <f t="shared" si="257"/>
        <v>0</v>
      </c>
      <c r="P528" s="564">
        <f t="shared" si="258"/>
        <v>0</v>
      </c>
      <c r="Q528" s="564">
        <f t="shared" si="259"/>
        <v>0</v>
      </c>
      <c r="R528" s="661">
        <f t="shared" si="248"/>
        <v>0</v>
      </c>
      <c r="S528" s="662">
        <f t="shared" si="249"/>
        <v>0</v>
      </c>
      <c r="T528" s="699">
        <f t="shared" si="250"/>
        <v>0</v>
      </c>
      <c r="U528" s="681">
        <f t="shared" si="260"/>
        <v>0</v>
      </c>
      <c r="V528" s="701">
        <f t="shared" si="261"/>
        <v>0</v>
      </c>
      <c r="W528" s="662">
        <f t="shared" si="262"/>
        <v>0</v>
      </c>
      <c r="X528" s="662">
        <f t="shared" si="263"/>
        <v>0</v>
      </c>
      <c r="Y528" s="662">
        <f t="shared" si="264"/>
        <v>0</v>
      </c>
      <c r="Z528" s="699">
        <f t="shared" si="265"/>
        <v>0</v>
      </c>
      <c r="AA528" s="681">
        <f t="shared" si="268"/>
        <v>0</v>
      </c>
      <c r="AB528" s="701">
        <f t="shared" si="269"/>
        <v>0</v>
      </c>
      <c r="AC528" s="662">
        <f t="shared" si="266"/>
        <v>0</v>
      </c>
      <c r="AD528" s="662">
        <f t="shared" si="270"/>
        <v>0</v>
      </c>
      <c r="AE528" s="701">
        <f t="shared" si="271"/>
        <v>0</v>
      </c>
      <c r="AF528" s="662">
        <f t="shared" si="267"/>
        <v>0</v>
      </c>
      <c r="AG528" s="662">
        <f t="shared" si="272"/>
        <v>0</v>
      </c>
      <c r="AH528" s="701">
        <f t="shared" si="273"/>
        <v>0</v>
      </c>
    </row>
    <row r="529" spans="1:34" x14ac:dyDescent="0.35">
      <c r="A529" s="680">
        <v>38504</v>
      </c>
      <c r="B529" s="558" t="s">
        <v>26</v>
      </c>
      <c r="C529" s="558">
        <v>6</v>
      </c>
      <c r="D529" s="559">
        <f t="shared" si="245"/>
        <v>4</v>
      </c>
      <c r="E529" s="561">
        <v>0.89000000000000057</v>
      </c>
      <c r="F529" s="699">
        <f t="shared" si="251"/>
        <v>0</v>
      </c>
      <c r="G529" s="712">
        <f t="shared" si="252"/>
        <v>0</v>
      </c>
      <c r="H529" s="699">
        <f t="shared" si="246"/>
        <v>0</v>
      </c>
      <c r="I529" s="712">
        <f t="shared" si="247"/>
        <v>0</v>
      </c>
      <c r="J529" s="699">
        <f t="shared" si="253"/>
        <v>0</v>
      </c>
      <c r="K529" s="681">
        <f t="shared" si="254"/>
        <v>0</v>
      </c>
      <c r="L529" s="711">
        <f>IF($L$5="Yes",HLOOKUP(B529,'Outdoor Supply'!$D$32:$P$38,7,FALSE),0)</f>
        <v>0</v>
      </c>
      <c r="M529" s="701">
        <f t="shared" si="255"/>
        <v>0</v>
      </c>
      <c r="N529" s="564">
        <f t="shared" si="256"/>
        <v>0</v>
      </c>
      <c r="O529" s="564">
        <f t="shared" si="257"/>
        <v>0</v>
      </c>
      <c r="P529" s="564">
        <f t="shared" si="258"/>
        <v>0</v>
      </c>
      <c r="Q529" s="564">
        <f t="shared" si="259"/>
        <v>0</v>
      </c>
      <c r="R529" s="661">
        <f t="shared" si="248"/>
        <v>0</v>
      </c>
      <c r="S529" s="662">
        <f t="shared" si="249"/>
        <v>0</v>
      </c>
      <c r="T529" s="699">
        <f t="shared" si="250"/>
        <v>0</v>
      </c>
      <c r="U529" s="681">
        <f t="shared" si="260"/>
        <v>0</v>
      </c>
      <c r="V529" s="701">
        <f t="shared" si="261"/>
        <v>0</v>
      </c>
      <c r="W529" s="662">
        <f t="shared" si="262"/>
        <v>0</v>
      </c>
      <c r="X529" s="662">
        <f t="shared" si="263"/>
        <v>0</v>
      </c>
      <c r="Y529" s="662">
        <f t="shared" si="264"/>
        <v>0</v>
      </c>
      <c r="Z529" s="699">
        <f t="shared" si="265"/>
        <v>0</v>
      </c>
      <c r="AA529" s="681">
        <f t="shared" si="268"/>
        <v>0</v>
      </c>
      <c r="AB529" s="701">
        <f t="shared" si="269"/>
        <v>0</v>
      </c>
      <c r="AC529" s="662">
        <f t="shared" si="266"/>
        <v>0</v>
      </c>
      <c r="AD529" s="662">
        <f t="shared" si="270"/>
        <v>0</v>
      </c>
      <c r="AE529" s="701">
        <f t="shared" si="271"/>
        <v>0</v>
      </c>
      <c r="AF529" s="662">
        <f t="shared" si="267"/>
        <v>0</v>
      </c>
      <c r="AG529" s="662">
        <f t="shared" si="272"/>
        <v>0</v>
      </c>
      <c r="AH529" s="701">
        <f t="shared" si="273"/>
        <v>0</v>
      </c>
    </row>
    <row r="530" spans="1:34" x14ac:dyDescent="0.35">
      <c r="A530" s="680">
        <v>38505</v>
      </c>
      <c r="B530" s="558" t="s">
        <v>26</v>
      </c>
      <c r="C530" s="558">
        <v>6</v>
      </c>
      <c r="D530" s="559">
        <f t="shared" si="245"/>
        <v>5</v>
      </c>
      <c r="E530" s="561">
        <v>0</v>
      </c>
      <c r="F530" s="699">
        <f t="shared" si="251"/>
        <v>0</v>
      </c>
      <c r="G530" s="712">
        <f t="shared" si="252"/>
        <v>0</v>
      </c>
      <c r="H530" s="699">
        <f t="shared" si="246"/>
        <v>0</v>
      </c>
      <c r="I530" s="712">
        <f t="shared" si="247"/>
        <v>0</v>
      </c>
      <c r="J530" s="699">
        <f t="shared" si="253"/>
        <v>0</v>
      </c>
      <c r="K530" s="681">
        <f t="shared" si="254"/>
        <v>0</v>
      </c>
      <c r="L530" s="711">
        <f>IF($L$5="Yes",HLOOKUP(B530,'Outdoor Supply'!$D$32:$P$38,7,FALSE),0)</f>
        <v>0</v>
      </c>
      <c r="M530" s="701">
        <f t="shared" si="255"/>
        <v>0</v>
      </c>
      <c r="N530" s="564">
        <f t="shared" si="256"/>
        <v>0</v>
      </c>
      <c r="O530" s="564">
        <f t="shared" si="257"/>
        <v>0</v>
      </c>
      <c r="P530" s="564">
        <f t="shared" si="258"/>
        <v>0</v>
      </c>
      <c r="Q530" s="564">
        <f t="shared" si="259"/>
        <v>0</v>
      </c>
      <c r="R530" s="661">
        <f t="shared" si="248"/>
        <v>0</v>
      </c>
      <c r="S530" s="662">
        <f t="shared" si="249"/>
        <v>0</v>
      </c>
      <c r="T530" s="699">
        <f t="shared" si="250"/>
        <v>0</v>
      </c>
      <c r="U530" s="681">
        <f t="shared" si="260"/>
        <v>0</v>
      </c>
      <c r="V530" s="701">
        <f t="shared" si="261"/>
        <v>0</v>
      </c>
      <c r="W530" s="662">
        <f t="shared" si="262"/>
        <v>0</v>
      </c>
      <c r="X530" s="662">
        <f t="shared" si="263"/>
        <v>0</v>
      </c>
      <c r="Y530" s="662">
        <f t="shared" si="264"/>
        <v>0</v>
      </c>
      <c r="Z530" s="699">
        <f t="shared" si="265"/>
        <v>0</v>
      </c>
      <c r="AA530" s="681">
        <f t="shared" si="268"/>
        <v>0</v>
      </c>
      <c r="AB530" s="701">
        <f t="shared" si="269"/>
        <v>0</v>
      </c>
      <c r="AC530" s="662">
        <f t="shared" si="266"/>
        <v>0</v>
      </c>
      <c r="AD530" s="662">
        <f t="shared" si="270"/>
        <v>0</v>
      </c>
      <c r="AE530" s="701">
        <f t="shared" si="271"/>
        <v>0</v>
      </c>
      <c r="AF530" s="662">
        <f t="shared" si="267"/>
        <v>0</v>
      </c>
      <c r="AG530" s="662">
        <f t="shared" si="272"/>
        <v>0</v>
      </c>
      <c r="AH530" s="701">
        <f t="shared" si="273"/>
        <v>0</v>
      </c>
    </row>
    <row r="531" spans="1:34" x14ac:dyDescent="0.35">
      <c r="A531" s="680">
        <v>38506</v>
      </c>
      <c r="B531" s="558" t="s">
        <v>26</v>
      </c>
      <c r="C531" s="558">
        <v>6</v>
      </c>
      <c r="D531" s="559">
        <f t="shared" si="245"/>
        <v>6</v>
      </c>
      <c r="E531" s="561">
        <v>0</v>
      </c>
      <c r="F531" s="699">
        <f t="shared" si="251"/>
        <v>0</v>
      </c>
      <c r="G531" s="712">
        <f t="shared" si="252"/>
        <v>0</v>
      </c>
      <c r="H531" s="699">
        <f t="shared" si="246"/>
        <v>0</v>
      </c>
      <c r="I531" s="712">
        <f t="shared" si="247"/>
        <v>0</v>
      </c>
      <c r="J531" s="699">
        <f t="shared" si="253"/>
        <v>0</v>
      </c>
      <c r="K531" s="681">
        <f t="shared" si="254"/>
        <v>0</v>
      </c>
      <c r="L531" s="711">
        <f>IF($L$5="Yes",HLOOKUP(B531,'Outdoor Supply'!$D$32:$P$38,7,FALSE),0)</f>
        <v>0</v>
      </c>
      <c r="M531" s="701">
        <f t="shared" si="255"/>
        <v>0</v>
      </c>
      <c r="N531" s="564">
        <f t="shared" si="256"/>
        <v>0</v>
      </c>
      <c r="O531" s="564">
        <f t="shared" si="257"/>
        <v>0</v>
      </c>
      <c r="P531" s="564">
        <f t="shared" si="258"/>
        <v>0</v>
      </c>
      <c r="Q531" s="564">
        <f t="shared" si="259"/>
        <v>0</v>
      </c>
      <c r="R531" s="661">
        <f t="shared" si="248"/>
        <v>0</v>
      </c>
      <c r="S531" s="662">
        <f t="shared" si="249"/>
        <v>0</v>
      </c>
      <c r="T531" s="699">
        <f t="shared" si="250"/>
        <v>0</v>
      </c>
      <c r="U531" s="681">
        <f t="shared" si="260"/>
        <v>0</v>
      </c>
      <c r="V531" s="701">
        <f t="shared" si="261"/>
        <v>0</v>
      </c>
      <c r="W531" s="662">
        <f t="shared" si="262"/>
        <v>0</v>
      </c>
      <c r="X531" s="662">
        <f t="shared" si="263"/>
        <v>0</v>
      </c>
      <c r="Y531" s="662">
        <f t="shared" si="264"/>
        <v>0</v>
      </c>
      <c r="Z531" s="699">
        <f t="shared" si="265"/>
        <v>0</v>
      </c>
      <c r="AA531" s="681">
        <f t="shared" si="268"/>
        <v>0</v>
      </c>
      <c r="AB531" s="701">
        <f t="shared" si="269"/>
        <v>0</v>
      </c>
      <c r="AC531" s="662">
        <f t="shared" si="266"/>
        <v>0</v>
      </c>
      <c r="AD531" s="662">
        <f t="shared" si="270"/>
        <v>0</v>
      </c>
      <c r="AE531" s="701">
        <f t="shared" si="271"/>
        <v>0</v>
      </c>
      <c r="AF531" s="662">
        <f t="shared" si="267"/>
        <v>0</v>
      </c>
      <c r="AG531" s="662">
        <f t="shared" si="272"/>
        <v>0</v>
      </c>
      <c r="AH531" s="701">
        <f t="shared" si="273"/>
        <v>0</v>
      </c>
    </row>
    <row r="532" spans="1:34" x14ac:dyDescent="0.35">
      <c r="A532" s="680">
        <v>38507</v>
      </c>
      <c r="B532" s="558" t="s">
        <v>26</v>
      </c>
      <c r="C532" s="558">
        <v>6</v>
      </c>
      <c r="D532" s="559">
        <f t="shared" si="245"/>
        <v>7</v>
      </c>
      <c r="E532" s="561">
        <v>0</v>
      </c>
      <c r="F532" s="699">
        <f t="shared" si="251"/>
        <v>0</v>
      </c>
      <c r="G532" s="712">
        <f t="shared" si="252"/>
        <v>0</v>
      </c>
      <c r="H532" s="699">
        <f t="shared" si="246"/>
        <v>0</v>
      </c>
      <c r="I532" s="712">
        <f t="shared" si="247"/>
        <v>0</v>
      </c>
      <c r="J532" s="699">
        <f t="shared" si="253"/>
        <v>0</v>
      </c>
      <c r="K532" s="681">
        <f t="shared" si="254"/>
        <v>0</v>
      </c>
      <c r="L532" s="711">
        <f>IF($L$5="Yes",HLOOKUP(B532,'Outdoor Supply'!$D$32:$P$38,7,FALSE),0)</f>
        <v>0</v>
      </c>
      <c r="M532" s="701">
        <f t="shared" si="255"/>
        <v>0</v>
      </c>
      <c r="N532" s="564">
        <f t="shared" si="256"/>
        <v>0</v>
      </c>
      <c r="O532" s="564">
        <f t="shared" si="257"/>
        <v>0</v>
      </c>
      <c r="P532" s="564">
        <f t="shared" si="258"/>
        <v>0</v>
      </c>
      <c r="Q532" s="564">
        <f t="shared" si="259"/>
        <v>0</v>
      </c>
      <c r="R532" s="661">
        <f t="shared" si="248"/>
        <v>0</v>
      </c>
      <c r="S532" s="662">
        <f t="shared" si="249"/>
        <v>0</v>
      </c>
      <c r="T532" s="699">
        <f t="shared" si="250"/>
        <v>0</v>
      </c>
      <c r="U532" s="681">
        <f t="shared" si="260"/>
        <v>0</v>
      </c>
      <c r="V532" s="701">
        <f t="shared" si="261"/>
        <v>0</v>
      </c>
      <c r="W532" s="662">
        <f t="shared" si="262"/>
        <v>0</v>
      </c>
      <c r="X532" s="662">
        <f t="shared" si="263"/>
        <v>0</v>
      </c>
      <c r="Y532" s="662">
        <f t="shared" si="264"/>
        <v>0</v>
      </c>
      <c r="Z532" s="699">
        <f t="shared" si="265"/>
        <v>0</v>
      </c>
      <c r="AA532" s="681">
        <f t="shared" si="268"/>
        <v>0</v>
      </c>
      <c r="AB532" s="701">
        <f t="shared" si="269"/>
        <v>0</v>
      </c>
      <c r="AC532" s="662">
        <f t="shared" si="266"/>
        <v>0</v>
      </c>
      <c r="AD532" s="662">
        <f t="shared" si="270"/>
        <v>0</v>
      </c>
      <c r="AE532" s="701">
        <f t="shared" si="271"/>
        <v>0</v>
      </c>
      <c r="AF532" s="662">
        <f t="shared" si="267"/>
        <v>0</v>
      </c>
      <c r="AG532" s="662">
        <f t="shared" si="272"/>
        <v>0</v>
      </c>
      <c r="AH532" s="701">
        <f t="shared" si="273"/>
        <v>0</v>
      </c>
    </row>
    <row r="533" spans="1:34" x14ac:dyDescent="0.35">
      <c r="A533" s="680">
        <v>38508</v>
      </c>
      <c r="B533" s="558" t="s">
        <v>26</v>
      </c>
      <c r="C533" s="558">
        <v>6</v>
      </c>
      <c r="D533" s="559">
        <f t="shared" si="245"/>
        <v>1</v>
      </c>
      <c r="E533" s="561">
        <v>0</v>
      </c>
      <c r="F533" s="699">
        <f t="shared" si="251"/>
        <v>0</v>
      </c>
      <c r="G533" s="712">
        <f t="shared" si="252"/>
        <v>0</v>
      </c>
      <c r="H533" s="699">
        <f t="shared" si="246"/>
        <v>0</v>
      </c>
      <c r="I533" s="712">
        <f t="shared" si="247"/>
        <v>0</v>
      </c>
      <c r="J533" s="699">
        <f t="shared" si="253"/>
        <v>0</v>
      </c>
      <c r="K533" s="681">
        <f t="shared" si="254"/>
        <v>0</v>
      </c>
      <c r="L533" s="711">
        <f>IF($L$5="Yes",HLOOKUP(B533,'Outdoor Supply'!$D$32:$P$38,7,FALSE),0)</f>
        <v>0</v>
      </c>
      <c r="M533" s="701">
        <f t="shared" si="255"/>
        <v>0</v>
      </c>
      <c r="N533" s="564">
        <f t="shared" si="256"/>
        <v>0</v>
      </c>
      <c r="O533" s="564">
        <f t="shared" si="257"/>
        <v>0</v>
      </c>
      <c r="P533" s="564">
        <f t="shared" si="258"/>
        <v>0</v>
      </c>
      <c r="Q533" s="564">
        <f t="shared" si="259"/>
        <v>0</v>
      </c>
      <c r="R533" s="661">
        <f t="shared" si="248"/>
        <v>0</v>
      </c>
      <c r="S533" s="662">
        <f t="shared" si="249"/>
        <v>0</v>
      </c>
      <c r="T533" s="699">
        <f t="shared" si="250"/>
        <v>0</v>
      </c>
      <c r="U533" s="681">
        <f t="shared" si="260"/>
        <v>0</v>
      </c>
      <c r="V533" s="701">
        <f t="shared" si="261"/>
        <v>0</v>
      </c>
      <c r="W533" s="662">
        <f t="shared" si="262"/>
        <v>0</v>
      </c>
      <c r="X533" s="662">
        <f t="shared" si="263"/>
        <v>0</v>
      </c>
      <c r="Y533" s="662">
        <f t="shared" si="264"/>
        <v>0</v>
      </c>
      <c r="Z533" s="699">
        <f t="shared" si="265"/>
        <v>0</v>
      </c>
      <c r="AA533" s="681">
        <f t="shared" si="268"/>
        <v>0</v>
      </c>
      <c r="AB533" s="701">
        <f t="shared" si="269"/>
        <v>0</v>
      </c>
      <c r="AC533" s="662">
        <f t="shared" si="266"/>
        <v>0</v>
      </c>
      <c r="AD533" s="662">
        <f t="shared" si="270"/>
        <v>0</v>
      </c>
      <c r="AE533" s="701">
        <f t="shared" si="271"/>
        <v>0</v>
      </c>
      <c r="AF533" s="662">
        <f t="shared" si="267"/>
        <v>0</v>
      </c>
      <c r="AG533" s="662">
        <f t="shared" si="272"/>
        <v>0</v>
      </c>
      <c r="AH533" s="701">
        <f t="shared" si="273"/>
        <v>0</v>
      </c>
    </row>
    <row r="534" spans="1:34" x14ac:dyDescent="0.35">
      <c r="A534" s="680">
        <v>38509</v>
      </c>
      <c r="B534" s="558" t="s">
        <v>26</v>
      </c>
      <c r="C534" s="558">
        <v>6</v>
      </c>
      <c r="D534" s="559">
        <f t="shared" si="245"/>
        <v>2</v>
      </c>
      <c r="E534" s="561">
        <v>0</v>
      </c>
      <c r="F534" s="699">
        <f t="shared" si="251"/>
        <v>0</v>
      </c>
      <c r="G534" s="712">
        <f t="shared" si="252"/>
        <v>0</v>
      </c>
      <c r="H534" s="699">
        <f t="shared" si="246"/>
        <v>0</v>
      </c>
      <c r="I534" s="712">
        <f t="shared" si="247"/>
        <v>0</v>
      </c>
      <c r="J534" s="699">
        <f t="shared" si="253"/>
        <v>0</v>
      </c>
      <c r="K534" s="681">
        <f t="shared" si="254"/>
        <v>0</v>
      </c>
      <c r="L534" s="711">
        <f>IF($L$5="Yes",HLOOKUP(B534,'Outdoor Supply'!$D$32:$P$38,7,FALSE),0)</f>
        <v>0</v>
      </c>
      <c r="M534" s="701">
        <f t="shared" si="255"/>
        <v>0</v>
      </c>
      <c r="N534" s="564">
        <f t="shared" si="256"/>
        <v>0</v>
      </c>
      <c r="O534" s="564">
        <f t="shared" si="257"/>
        <v>0</v>
      </c>
      <c r="P534" s="564">
        <f t="shared" si="258"/>
        <v>0</v>
      </c>
      <c r="Q534" s="564">
        <f t="shared" si="259"/>
        <v>0</v>
      </c>
      <c r="R534" s="661">
        <f t="shared" si="248"/>
        <v>0</v>
      </c>
      <c r="S534" s="662">
        <f t="shared" si="249"/>
        <v>0</v>
      </c>
      <c r="T534" s="699">
        <f t="shared" si="250"/>
        <v>0</v>
      </c>
      <c r="U534" s="681">
        <f t="shared" si="260"/>
        <v>0</v>
      </c>
      <c r="V534" s="701">
        <f t="shared" si="261"/>
        <v>0</v>
      </c>
      <c r="W534" s="662">
        <f t="shared" si="262"/>
        <v>0</v>
      </c>
      <c r="X534" s="662">
        <f t="shared" si="263"/>
        <v>0</v>
      </c>
      <c r="Y534" s="662">
        <f t="shared" si="264"/>
        <v>0</v>
      </c>
      <c r="Z534" s="699">
        <f t="shared" si="265"/>
        <v>0</v>
      </c>
      <c r="AA534" s="681">
        <f t="shared" si="268"/>
        <v>0</v>
      </c>
      <c r="AB534" s="701">
        <f t="shared" si="269"/>
        <v>0</v>
      </c>
      <c r="AC534" s="662">
        <f t="shared" si="266"/>
        <v>0</v>
      </c>
      <c r="AD534" s="662">
        <f t="shared" si="270"/>
        <v>0</v>
      </c>
      <c r="AE534" s="701">
        <f t="shared" si="271"/>
        <v>0</v>
      </c>
      <c r="AF534" s="662">
        <f t="shared" si="267"/>
        <v>0</v>
      </c>
      <c r="AG534" s="662">
        <f t="shared" si="272"/>
        <v>0</v>
      </c>
      <c r="AH534" s="701">
        <f t="shared" si="273"/>
        <v>0</v>
      </c>
    </row>
    <row r="535" spans="1:34" x14ac:dyDescent="0.35">
      <c r="A535" s="680">
        <v>38510</v>
      </c>
      <c r="B535" s="558" t="s">
        <v>26</v>
      </c>
      <c r="C535" s="558">
        <v>6</v>
      </c>
      <c r="D535" s="559">
        <f t="shared" si="245"/>
        <v>3</v>
      </c>
      <c r="E535" s="561">
        <v>0</v>
      </c>
      <c r="F535" s="699">
        <f t="shared" si="251"/>
        <v>0</v>
      </c>
      <c r="G535" s="712">
        <f t="shared" si="252"/>
        <v>0</v>
      </c>
      <c r="H535" s="699">
        <f t="shared" si="246"/>
        <v>0</v>
      </c>
      <c r="I535" s="712">
        <f t="shared" si="247"/>
        <v>0</v>
      </c>
      <c r="J535" s="699">
        <f t="shared" si="253"/>
        <v>0</v>
      </c>
      <c r="K535" s="681">
        <f t="shared" si="254"/>
        <v>0</v>
      </c>
      <c r="L535" s="711">
        <f>IF($L$5="Yes",HLOOKUP(B535,'Outdoor Supply'!$D$32:$P$38,7,FALSE),0)</f>
        <v>0</v>
      </c>
      <c r="M535" s="701">
        <f t="shared" si="255"/>
        <v>0</v>
      </c>
      <c r="N535" s="564">
        <f t="shared" si="256"/>
        <v>0</v>
      </c>
      <c r="O535" s="564">
        <f t="shared" si="257"/>
        <v>0</v>
      </c>
      <c r="P535" s="564">
        <f t="shared" si="258"/>
        <v>0</v>
      </c>
      <c r="Q535" s="564">
        <f t="shared" si="259"/>
        <v>0</v>
      </c>
      <c r="R535" s="661">
        <f t="shared" si="248"/>
        <v>0</v>
      </c>
      <c r="S535" s="662">
        <f t="shared" si="249"/>
        <v>0</v>
      </c>
      <c r="T535" s="699">
        <f t="shared" si="250"/>
        <v>0</v>
      </c>
      <c r="U535" s="681">
        <f t="shared" si="260"/>
        <v>0</v>
      </c>
      <c r="V535" s="701">
        <f t="shared" si="261"/>
        <v>0</v>
      </c>
      <c r="W535" s="662">
        <f t="shared" si="262"/>
        <v>0</v>
      </c>
      <c r="X535" s="662">
        <f t="shared" si="263"/>
        <v>0</v>
      </c>
      <c r="Y535" s="662">
        <f t="shared" si="264"/>
        <v>0</v>
      </c>
      <c r="Z535" s="699">
        <f t="shared" si="265"/>
        <v>0</v>
      </c>
      <c r="AA535" s="681">
        <f t="shared" si="268"/>
        <v>0</v>
      </c>
      <c r="AB535" s="701">
        <f t="shared" si="269"/>
        <v>0</v>
      </c>
      <c r="AC535" s="662">
        <f t="shared" si="266"/>
        <v>0</v>
      </c>
      <c r="AD535" s="662">
        <f t="shared" si="270"/>
        <v>0</v>
      </c>
      <c r="AE535" s="701">
        <f t="shared" si="271"/>
        <v>0</v>
      </c>
      <c r="AF535" s="662">
        <f t="shared" si="267"/>
        <v>0</v>
      </c>
      <c r="AG535" s="662">
        <f t="shared" si="272"/>
        <v>0</v>
      </c>
      <c r="AH535" s="701">
        <f t="shared" si="273"/>
        <v>0</v>
      </c>
    </row>
    <row r="536" spans="1:34" x14ac:dyDescent="0.35">
      <c r="A536" s="680">
        <v>38511</v>
      </c>
      <c r="B536" s="558" t="s">
        <v>26</v>
      </c>
      <c r="C536" s="558">
        <v>6</v>
      </c>
      <c r="D536" s="559">
        <f t="shared" si="245"/>
        <v>4</v>
      </c>
      <c r="E536" s="561">
        <v>0</v>
      </c>
      <c r="F536" s="699">
        <f t="shared" si="251"/>
        <v>0</v>
      </c>
      <c r="G536" s="712">
        <f t="shared" si="252"/>
        <v>0</v>
      </c>
      <c r="H536" s="699">
        <f t="shared" si="246"/>
        <v>0</v>
      </c>
      <c r="I536" s="712">
        <f t="shared" si="247"/>
        <v>0</v>
      </c>
      <c r="J536" s="699">
        <f t="shared" si="253"/>
        <v>0</v>
      </c>
      <c r="K536" s="681">
        <f t="shared" si="254"/>
        <v>0</v>
      </c>
      <c r="L536" s="711">
        <f>IF($L$5="Yes",HLOOKUP(B536,'Outdoor Supply'!$D$32:$P$38,7,FALSE),0)</f>
        <v>0</v>
      </c>
      <c r="M536" s="701">
        <f t="shared" si="255"/>
        <v>0</v>
      </c>
      <c r="N536" s="564">
        <f t="shared" si="256"/>
        <v>0</v>
      </c>
      <c r="O536" s="564">
        <f t="shared" si="257"/>
        <v>0</v>
      </c>
      <c r="P536" s="564">
        <f t="shared" si="258"/>
        <v>0</v>
      </c>
      <c r="Q536" s="564">
        <f t="shared" si="259"/>
        <v>0</v>
      </c>
      <c r="R536" s="661">
        <f t="shared" si="248"/>
        <v>0</v>
      </c>
      <c r="S536" s="662">
        <f t="shared" si="249"/>
        <v>0</v>
      </c>
      <c r="T536" s="699">
        <f t="shared" si="250"/>
        <v>0</v>
      </c>
      <c r="U536" s="681">
        <f t="shared" si="260"/>
        <v>0</v>
      </c>
      <c r="V536" s="701">
        <f t="shared" si="261"/>
        <v>0</v>
      </c>
      <c r="W536" s="662">
        <f t="shared" si="262"/>
        <v>0</v>
      </c>
      <c r="X536" s="662">
        <f t="shared" si="263"/>
        <v>0</v>
      </c>
      <c r="Y536" s="662">
        <f t="shared" si="264"/>
        <v>0</v>
      </c>
      <c r="Z536" s="699">
        <f t="shared" si="265"/>
        <v>0</v>
      </c>
      <c r="AA536" s="681">
        <f t="shared" si="268"/>
        <v>0</v>
      </c>
      <c r="AB536" s="701">
        <f t="shared" si="269"/>
        <v>0</v>
      </c>
      <c r="AC536" s="662">
        <f t="shared" si="266"/>
        <v>0</v>
      </c>
      <c r="AD536" s="662">
        <f t="shared" si="270"/>
        <v>0</v>
      </c>
      <c r="AE536" s="701">
        <f t="shared" si="271"/>
        <v>0</v>
      </c>
      <c r="AF536" s="662">
        <f t="shared" si="267"/>
        <v>0</v>
      </c>
      <c r="AG536" s="662">
        <f t="shared" si="272"/>
        <v>0</v>
      </c>
      <c r="AH536" s="701">
        <f t="shared" si="273"/>
        <v>0</v>
      </c>
    </row>
    <row r="537" spans="1:34" x14ac:dyDescent="0.35">
      <c r="A537" s="680">
        <v>38512</v>
      </c>
      <c r="B537" s="558" t="s">
        <v>26</v>
      </c>
      <c r="C537" s="558">
        <v>6</v>
      </c>
      <c r="D537" s="559">
        <f t="shared" si="245"/>
        <v>5</v>
      </c>
      <c r="E537" s="561">
        <v>0</v>
      </c>
      <c r="F537" s="699">
        <f t="shared" si="251"/>
        <v>0</v>
      </c>
      <c r="G537" s="712">
        <f t="shared" si="252"/>
        <v>0</v>
      </c>
      <c r="H537" s="699">
        <f t="shared" si="246"/>
        <v>0</v>
      </c>
      <c r="I537" s="712">
        <f t="shared" si="247"/>
        <v>0</v>
      </c>
      <c r="J537" s="699">
        <f t="shared" si="253"/>
        <v>0</v>
      </c>
      <c r="K537" s="681">
        <f t="shared" si="254"/>
        <v>0</v>
      </c>
      <c r="L537" s="711">
        <f>IF($L$5="Yes",HLOOKUP(B537,'Outdoor Supply'!$D$32:$P$38,7,FALSE),0)</f>
        <v>0</v>
      </c>
      <c r="M537" s="701">
        <f t="shared" si="255"/>
        <v>0</v>
      </c>
      <c r="N537" s="564">
        <f t="shared" si="256"/>
        <v>0</v>
      </c>
      <c r="O537" s="564">
        <f t="shared" si="257"/>
        <v>0</v>
      </c>
      <c r="P537" s="564">
        <f t="shared" si="258"/>
        <v>0</v>
      </c>
      <c r="Q537" s="564">
        <f t="shared" si="259"/>
        <v>0</v>
      </c>
      <c r="R537" s="661">
        <f t="shared" si="248"/>
        <v>0</v>
      </c>
      <c r="S537" s="662">
        <f t="shared" si="249"/>
        <v>0</v>
      </c>
      <c r="T537" s="699">
        <f t="shared" si="250"/>
        <v>0</v>
      </c>
      <c r="U537" s="681">
        <f t="shared" si="260"/>
        <v>0</v>
      </c>
      <c r="V537" s="701">
        <f t="shared" si="261"/>
        <v>0</v>
      </c>
      <c r="W537" s="662">
        <f t="shared" si="262"/>
        <v>0</v>
      </c>
      <c r="X537" s="662">
        <f t="shared" si="263"/>
        <v>0</v>
      </c>
      <c r="Y537" s="662">
        <f t="shared" si="264"/>
        <v>0</v>
      </c>
      <c r="Z537" s="699">
        <f t="shared" si="265"/>
        <v>0</v>
      </c>
      <c r="AA537" s="681">
        <f t="shared" si="268"/>
        <v>0</v>
      </c>
      <c r="AB537" s="701">
        <f t="shared" si="269"/>
        <v>0</v>
      </c>
      <c r="AC537" s="662">
        <f t="shared" si="266"/>
        <v>0</v>
      </c>
      <c r="AD537" s="662">
        <f t="shared" si="270"/>
        <v>0</v>
      </c>
      <c r="AE537" s="701">
        <f t="shared" si="271"/>
        <v>0</v>
      </c>
      <c r="AF537" s="662">
        <f t="shared" si="267"/>
        <v>0</v>
      </c>
      <c r="AG537" s="662">
        <f t="shared" si="272"/>
        <v>0</v>
      </c>
      <c r="AH537" s="701">
        <f t="shared" si="273"/>
        <v>0</v>
      </c>
    </row>
    <row r="538" spans="1:34" x14ac:dyDescent="0.35">
      <c r="A538" s="680">
        <v>38513</v>
      </c>
      <c r="B538" s="558" t="s">
        <v>26</v>
      </c>
      <c r="C538" s="558">
        <v>6</v>
      </c>
      <c r="D538" s="559">
        <f t="shared" si="245"/>
        <v>6</v>
      </c>
      <c r="E538" s="561">
        <v>0</v>
      </c>
      <c r="F538" s="699">
        <f t="shared" si="251"/>
        <v>0</v>
      </c>
      <c r="G538" s="712">
        <f t="shared" si="252"/>
        <v>0</v>
      </c>
      <c r="H538" s="699">
        <f t="shared" si="246"/>
        <v>0</v>
      </c>
      <c r="I538" s="712">
        <f t="shared" si="247"/>
        <v>0</v>
      </c>
      <c r="J538" s="699">
        <f t="shared" si="253"/>
        <v>0</v>
      </c>
      <c r="K538" s="681">
        <f t="shared" si="254"/>
        <v>0</v>
      </c>
      <c r="L538" s="711">
        <f>IF($L$5="Yes",HLOOKUP(B538,'Outdoor Supply'!$D$32:$P$38,7,FALSE),0)</f>
        <v>0</v>
      </c>
      <c r="M538" s="701">
        <f t="shared" si="255"/>
        <v>0</v>
      </c>
      <c r="N538" s="564">
        <f t="shared" si="256"/>
        <v>0</v>
      </c>
      <c r="O538" s="564">
        <f t="shared" si="257"/>
        <v>0</v>
      </c>
      <c r="P538" s="564">
        <f t="shared" si="258"/>
        <v>0</v>
      </c>
      <c r="Q538" s="564">
        <f t="shared" si="259"/>
        <v>0</v>
      </c>
      <c r="R538" s="661">
        <f t="shared" si="248"/>
        <v>0</v>
      </c>
      <c r="S538" s="662">
        <f t="shared" si="249"/>
        <v>0</v>
      </c>
      <c r="T538" s="699">
        <f t="shared" si="250"/>
        <v>0</v>
      </c>
      <c r="U538" s="681">
        <f t="shared" si="260"/>
        <v>0</v>
      </c>
      <c r="V538" s="701">
        <f t="shared" si="261"/>
        <v>0</v>
      </c>
      <c r="W538" s="662">
        <f t="shared" si="262"/>
        <v>0</v>
      </c>
      <c r="X538" s="662">
        <f t="shared" si="263"/>
        <v>0</v>
      </c>
      <c r="Y538" s="662">
        <f t="shared" si="264"/>
        <v>0</v>
      </c>
      <c r="Z538" s="699">
        <f t="shared" si="265"/>
        <v>0</v>
      </c>
      <c r="AA538" s="681">
        <f t="shared" si="268"/>
        <v>0</v>
      </c>
      <c r="AB538" s="701">
        <f t="shared" si="269"/>
        <v>0</v>
      </c>
      <c r="AC538" s="662">
        <f t="shared" si="266"/>
        <v>0</v>
      </c>
      <c r="AD538" s="662">
        <f t="shared" si="270"/>
        <v>0</v>
      </c>
      <c r="AE538" s="701">
        <f t="shared" si="271"/>
        <v>0</v>
      </c>
      <c r="AF538" s="662">
        <f t="shared" si="267"/>
        <v>0</v>
      </c>
      <c r="AG538" s="662">
        <f t="shared" si="272"/>
        <v>0</v>
      </c>
      <c r="AH538" s="701">
        <f t="shared" si="273"/>
        <v>0</v>
      </c>
    </row>
    <row r="539" spans="1:34" x14ac:dyDescent="0.35">
      <c r="A539" s="680">
        <v>38514</v>
      </c>
      <c r="B539" s="558" t="s">
        <v>26</v>
      </c>
      <c r="C539" s="558">
        <v>6</v>
      </c>
      <c r="D539" s="559">
        <f t="shared" si="245"/>
        <v>7</v>
      </c>
      <c r="E539" s="561">
        <v>0</v>
      </c>
      <c r="F539" s="699">
        <f t="shared" si="251"/>
        <v>0</v>
      </c>
      <c r="G539" s="712">
        <f t="shared" si="252"/>
        <v>0</v>
      </c>
      <c r="H539" s="699">
        <f t="shared" si="246"/>
        <v>0</v>
      </c>
      <c r="I539" s="712">
        <f t="shared" si="247"/>
        <v>0</v>
      </c>
      <c r="J539" s="699">
        <f t="shared" si="253"/>
        <v>0</v>
      </c>
      <c r="K539" s="681">
        <f t="shared" si="254"/>
        <v>0</v>
      </c>
      <c r="L539" s="711">
        <f>IF($L$5="Yes",HLOOKUP(B539,'Outdoor Supply'!$D$32:$P$38,7,FALSE),0)</f>
        <v>0</v>
      </c>
      <c r="M539" s="701">
        <f t="shared" si="255"/>
        <v>0</v>
      </c>
      <c r="N539" s="564">
        <f t="shared" si="256"/>
        <v>0</v>
      </c>
      <c r="O539" s="564">
        <f t="shared" si="257"/>
        <v>0</v>
      </c>
      <c r="P539" s="564">
        <f t="shared" si="258"/>
        <v>0</v>
      </c>
      <c r="Q539" s="564">
        <f t="shared" si="259"/>
        <v>0</v>
      </c>
      <c r="R539" s="661">
        <f t="shared" si="248"/>
        <v>0</v>
      </c>
      <c r="S539" s="662">
        <f t="shared" si="249"/>
        <v>0</v>
      </c>
      <c r="T539" s="699">
        <f t="shared" si="250"/>
        <v>0</v>
      </c>
      <c r="U539" s="681">
        <f t="shared" si="260"/>
        <v>0</v>
      </c>
      <c r="V539" s="701">
        <f t="shared" si="261"/>
        <v>0</v>
      </c>
      <c r="W539" s="662">
        <f t="shared" si="262"/>
        <v>0</v>
      </c>
      <c r="X539" s="662">
        <f t="shared" si="263"/>
        <v>0</v>
      </c>
      <c r="Y539" s="662">
        <f t="shared" si="264"/>
        <v>0</v>
      </c>
      <c r="Z539" s="699">
        <f t="shared" si="265"/>
        <v>0</v>
      </c>
      <c r="AA539" s="681">
        <f t="shared" si="268"/>
        <v>0</v>
      </c>
      <c r="AB539" s="701">
        <f t="shared" si="269"/>
        <v>0</v>
      </c>
      <c r="AC539" s="662">
        <f t="shared" si="266"/>
        <v>0</v>
      </c>
      <c r="AD539" s="662">
        <f t="shared" si="270"/>
        <v>0</v>
      </c>
      <c r="AE539" s="701">
        <f t="shared" si="271"/>
        <v>0</v>
      </c>
      <c r="AF539" s="662">
        <f t="shared" si="267"/>
        <v>0</v>
      </c>
      <c r="AG539" s="662">
        <f t="shared" si="272"/>
        <v>0</v>
      </c>
      <c r="AH539" s="701">
        <f t="shared" si="273"/>
        <v>0</v>
      </c>
    </row>
    <row r="540" spans="1:34" x14ac:dyDescent="0.35">
      <c r="A540" s="680">
        <v>38515</v>
      </c>
      <c r="B540" s="558" t="s">
        <v>26</v>
      </c>
      <c r="C540" s="558">
        <v>6</v>
      </c>
      <c r="D540" s="559">
        <f t="shared" si="245"/>
        <v>1</v>
      </c>
      <c r="E540" s="561">
        <v>0</v>
      </c>
      <c r="F540" s="699">
        <f t="shared" si="251"/>
        <v>0</v>
      </c>
      <c r="G540" s="712">
        <f t="shared" si="252"/>
        <v>0</v>
      </c>
      <c r="H540" s="699">
        <f t="shared" si="246"/>
        <v>0</v>
      </c>
      <c r="I540" s="712">
        <f t="shared" si="247"/>
        <v>0</v>
      </c>
      <c r="J540" s="699">
        <f t="shared" si="253"/>
        <v>0</v>
      </c>
      <c r="K540" s="681">
        <f t="shared" si="254"/>
        <v>0</v>
      </c>
      <c r="L540" s="711">
        <f>IF($L$5="Yes",HLOOKUP(B540,'Outdoor Supply'!$D$32:$P$38,7,FALSE),0)</f>
        <v>0</v>
      </c>
      <c r="M540" s="701">
        <f t="shared" si="255"/>
        <v>0</v>
      </c>
      <c r="N540" s="564">
        <f t="shared" si="256"/>
        <v>0</v>
      </c>
      <c r="O540" s="564">
        <f t="shared" si="257"/>
        <v>0</v>
      </c>
      <c r="P540" s="564">
        <f t="shared" si="258"/>
        <v>0</v>
      </c>
      <c r="Q540" s="564">
        <f t="shared" si="259"/>
        <v>0</v>
      </c>
      <c r="R540" s="661">
        <f t="shared" si="248"/>
        <v>0</v>
      </c>
      <c r="S540" s="662">
        <f t="shared" si="249"/>
        <v>0</v>
      </c>
      <c r="T540" s="699">
        <f t="shared" si="250"/>
        <v>0</v>
      </c>
      <c r="U540" s="681">
        <f t="shared" si="260"/>
        <v>0</v>
      </c>
      <c r="V540" s="701">
        <f t="shared" si="261"/>
        <v>0</v>
      </c>
      <c r="W540" s="662">
        <f t="shared" si="262"/>
        <v>0</v>
      </c>
      <c r="X540" s="662">
        <f t="shared" si="263"/>
        <v>0</v>
      </c>
      <c r="Y540" s="662">
        <f t="shared" si="264"/>
        <v>0</v>
      </c>
      <c r="Z540" s="699">
        <f t="shared" si="265"/>
        <v>0</v>
      </c>
      <c r="AA540" s="681">
        <f t="shared" si="268"/>
        <v>0</v>
      </c>
      <c r="AB540" s="701">
        <f t="shared" si="269"/>
        <v>0</v>
      </c>
      <c r="AC540" s="662">
        <f t="shared" si="266"/>
        <v>0</v>
      </c>
      <c r="AD540" s="662">
        <f t="shared" si="270"/>
        <v>0</v>
      </c>
      <c r="AE540" s="701">
        <f t="shared" si="271"/>
        <v>0</v>
      </c>
      <c r="AF540" s="662">
        <f t="shared" si="267"/>
        <v>0</v>
      </c>
      <c r="AG540" s="662">
        <f t="shared" si="272"/>
        <v>0</v>
      </c>
      <c r="AH540" s="701">
        <f t="shared" si="273"/>
        <v>0</v>
      </c>
    </row>
    <row r="541" spans="1:34" x14ac:dyDescent="0.35">
      <c r="A541" s="680">
        <v>38516</v>
      </c>
      <c r="B541" s="558" t="s">
        <v>26</v>
      </c>
      <c r="C541" s="558">
        <v>6</v>
      </c>
      <c r="D541" s="559">
        <f t="shared" si="245"/>
        <v>2</v>
      </c>
      <c r="E541" s="561">
        <v>0</v>
      </c>
      <c r="F541" s="699">
        <f t="shared" si="251"/>
        <v>0</v>
      </c>
      <c r="G541" s="712">
        <f t="shared" si="252"/>
        <v>0</v>
      </c>
      <c r="H541" s="699">
        <f t="shared" si="246"/>
        <v>0</v>
      </c>
      <c r="I541" s="712">
        <f t="shared" si="247"/>
        <v>0</v>
      </c>
      <c r="J541" s="699">
        <f t="shared" si="253"/>
        <v>0</v>
      </c>
      <c r="K541" s="681">
        <f t="shared" si="254"/>
        <v>0</v>
      </c>
      <c r="L541" s="711">
        <f>IF($L$5="Yes",HLOOKUP(B541,'Outdoor Supply'!$D$32:$P$38,7,FALSE),0)</f>
        <v>0</v>
      </c>
      <c r="M541" s="701">
        <f t="shared" si="255"/>
        <v>0</v>
      </c>
      <c r="N541" s="564">
        <f t="shared" si="256"/>
        <v>0</v>
      </c>
      <c r="O541" s="564">
        <f t="shared" si="257"/>
        <v>0</v>
      </c>
      <c r="P541" s="564">
        <f t="shared" si="258"/>
        <v>0</v>
      </c>
      <c r="Q541" s="564">
        <f t="shared" si="259"/>
        <v>0</v>
      </c>
      <c r="R541" s="661">
        <f t="shared" si="248"/>
        <v>0</v>
      </c>
      <c r="S541" s="662">
        <f t="shared" si="249"/>
        <v>0</v>
      </c>
      <c r="T541" s="699">
        <f t="shared" si="250"/>
        <v>0</v>
      </c>
      <c r="U541" s="681">
        <f t="shared" si="260"/>
        <v>0</v>
      </c>
      <c r="V541" s="701">
        <f t="shared" si="261"/>
        <v>0</v>
      </c>
      <c r="W541" s="662">
        <f t="shared" si="262"/>
        <v>0</v>
      </c>
      <c r="X541" s="662">
        <f t="shared" si="263"/>
        <v>0</v>
      </c>
      <c r="Y541" s="662">
        <f t="shared" si="264"/>
        <v>0</v>
      </c>
      <c r="Z541" s="699">
        <f t="shared" si="265"/>
        <v>0</v>
      </c>
      <c r="AA541" s="681">
        <f t="shared" si="268"/>
        <v>0</v>
      </c>
      <c r="AB541" s="701">
        <f t="shared" si="269"/>
        <v>0</v>
      </c>
      <c r="AC541" s="662">
        <f t="shared" si="266"/>
        <v>0</v>
      </c>
      <c r="AD541" s="662">
        <f t="shared" si="270"/>
        <v>0</v>
      </c>
      <c r="AE541" s="701">
        <f t="shared" si="271"/>
        <v>0</v>
      </c>
      <c r="AF541" s="662">
        <f t="shared" si="267"/>
        <v>0</v>
      </c>
      <c r="AG541" s="662">
        <f t="shared" si="272"/>
        <v>0</v>
      </c>
      <c r="AH541" s="701">
        <f t="shared" si="273"/>
        <v>0</v>
      </c>
    </row>
    <row r="542" spans="1:34" x14ac:dyDescent="0.35">
      <c r="A542" s="680">
        <v>38517</v>
      </c>
      <c r="B542" s="558" t="s">
        <v>26</v>
      </c>
      <c r="C542" s="558">
        <v>6</v>
      </c>
      <c r="D542" s="559">
        <f t="shared" si="245"/>
        <v>3</v>
      </c>
      <c r="E542" s="561">
        <v>0</v>
      </c>
      <c r="F542" s="699">
        <f t="shared" si="251"/>
        <v>0</v>
      </c>
      <c r="G542" s="712">
        <f t="shared" si="252"/>
        <v>0</v>
      </c>
      <c r="H542" s="699">
        <f t="shared" si="246"/>
        <v>0</v>
      </c>
      <c r="I542" s="712">
        <f t="shared" si="247"/>
        <v>0</v>
      </c>
      <c r="J542" s="699">
        <f t="shared" si="253"/>
        <v>0</v>
      </c>
      <c r="K542" s="681">
        <f t="shared" si="254"/>
        <v>0</v>
      </c>
      <c r="L542" s="711">
        <f>IF($L$5="Yes",HLOOKUP(B542,'Outdoor Supply'!$D$32:$P$38,7,FALSE),0)</f>
        <v>0</v>
      </c>
      <c r="M542" s="701">
        <f t="shared" si="255"/>
        <v>0</v>
      </c>
      <c r="N542" s="564">
        <f t="shared" si="256"/>
        <v>0</v>
      </c>
      <c r="O542" s="564">
        <f t="shared" si="257"/>
        <v>0</v>
      </c>
      <c r="P542" s="564">
        <f t="shared" si="258"/>
        <v>0</v>
      </c>
      <c r="Q542" s="564">
        <f t="shared" si="259"/>
        <v>0</v>
      </c>
      <c r="R542" s="661">
        <f t="shared" si="248"/>
        <v>0</v>
      </c>
      <c r="S542" s="662">
        <f t="shared" si="249"/>
        <v>0</v>
      </c>
      <c r="T542" s="699">
        <f t="shared" si="250"/>
        <v>0</v>
      </c>
      <c r="U542" s="681">
        <f t="shared" si="260"/>
        <v>0</v>
      </c>
      <c r="V542" s="701">
        <f t="shared" si="261"/>
        <v>0</v>
      </c>
      <c r="W542" s="662">
        <f t="shared" si="262"/>
        <v>0</v>
      </c>
      <c r="X542" s="662">
        <f t="shared" si="263"/>
        <v>0</v>
      </c>
      <c r="Y542" s="662">
        <f t="shared" si="264"/>
        <v>0</v>
      </c>
      <c r="Z542" s="699">
        <f t="shared" si="265"/>
        <v>0</v>
      </c>
      <c r="AA542" s="681">
        <f t="shared" si="268"/>
        <v>0</v>
      </c>
      <c r="AB542" s="701">
        <f t="shared" si="269"/>
        <v>0</v>
      </c>
      <c r="AC542" s="662">
        <f t="shared" si="266"/>
        <v>0</v>
      </c>
      <c r="AD542" s="662">
        <f t="shared" si="270"/>
        <v>0</v>
      </c>
      <c r="AE542" s="701">
        <f t="shared" si="271"/>
        <v>0</v>
      </c>
      <c r="AF542" s="662">
        <f t="shared" si="267"/>
        <v>0</v>
      </c>
      <c r="AG542" s="662">
        <f t="shared" si="272"/>
        <v>0</v>
      </c>
      <c r="AH542" s="701">
        <f t="shared" si="273"/>
        <v>0</v>
      </c>
    </row>
    <row r="543" spans="1:34" x14ac:dyDescent="0.35">
      <c r="A543" s="680">
        <v>38518</v>
      </c>
      <c r="B543" s="558" t="s">
        <v>26</v>
      </c>
      <c r="C543" s="558">
        <v>6</v>
      </c>
      <c r="D543" s="559">
        <f t="shared" si="245"/>
        <v>4</v>
      </c>
      <c r="E543" s="561">
        <v>0</v>
      </c>
      <c r="F543" s="699">
        <f t="shared" si="251"/>
        <v>0</v>
      </c>
      <c r="G543" s="712">
        <f t="shared" si="252"/>
        <v>0</v>
      </c>
      <c r="H543" s="699">
        <f t="shared" si="246"/>
        <v>0</v>
      </c>
      <c r="I543" s="712">
        <f t="shared" si="247"/>
        <v>0</v>
      </c>
      <c r="J543" s="699">
        <f t="shared" si="253"/>
        <v>0</v>
      </c>
      <c r="K543" s="681">
        <f t="shared" si="254"/>
        <v>0</v>
      </c>
      <c r="L543" s="711">
        <f>IF($L$5="Yes",HLOOKUP(B543,'Outdoor Supply'!$D$32:$P$38,7,FALSE),0)</f>
        <v>0</v>
      </c>
      <c r="M543" s="701">
        <f t="shared" si="255"/>
        <v>0</v>
      </c>
      <c r="N543" s="564">
        <f t="shared" si="256"/>
        <v>0</v>
      </c>
      <c r="O543" s="564">
        <f t="shared" si="257"/>
        <v>0</v>
      </c>
      <c r="P543" s="564">
        <f t="shared" si="258"/>
        <v>0</v>
      </c>
      <c r="Q543" s="564">
        <f t="shared" si="259"/>
        <v>0</v>
      </c>
      <c r="R543" s="661">
        <f t="shared" si="248"/>
        <v>0</v>
      </c>
      <c r="S543" s="662">
        <f t="shared" si="249"/>
        <v>0</v>
      </c>
      <c r="T543" s="699">
        <f t="shared" si="250"/>
        <v>0</v>
      </c>
      <c r="U543" s="681">
        <f t="shared" si="260"/>
        <v>0</v>
      </c>
      <c r="V543" s="701">
        <f t="shared" si="261"/>
        <v>0</v>
      </c>
      <c r="W543" s="662">
        <f t="shared" si="262"/>
        <v>0</v>
      </c>
      <c r="X543" s="662">
        <f t="shared" si="263"/>
        <v>0</v>
      </c>
      <c r="Y543" s="662">
        <f t="shared" si="264"/>
        <v>0</v>
      </c>
      <c r="Z543" s="699">
        <f t="shared" si="265"/>
        <v>0</v>
      </c>
      <c r="AA543" s="681">
        <f t="shared" si="268"/>
        <v>0</v>
      </c>
      <c r="AB543" s="701">
        <f t="shared" si="269"/>
        <v>0</v>
      </c>
      <c r="AC543" s="662">
        <f t="shared" si="266"/>
        <v>0</v>
      </c>
      <c r="AD543" s="662">
        <f t="shared" si="270"/>
        <v>0</v>
      </c>
      <c r="AE543" s="701">
        <f t="shared" si="271"/>
        <v>0</v>
      </c>
      <c r="AF543" s="662">
        <f t="shared" si="267"/>
        <v>0</v>
      </c>
      <c r="AG543" s="662">
        <f t="shared" si="272"/>
        <v>0</v>
      </c>
      <c r="AH543" s="701">
        <f t="shared" si="273"/>
        <v>0</v>
      </c>
    </row>
    <row r="544" spans="1:34" x14ac:dyDescent="0.35">
      <c r="A544" s="680">
        <v>38519</v>
      </c>
      <c r="B544" s="558" t="s">
        <v>26</v>
      </c>
      <c r="C544" s="558">
        <v>6</v>
      </c>
      <c r="D544" s="559">
        <f t="shared" si="245"/>
        <v>5</v>
      </c>
      <c r="E544" s="561">
        <v>0</v>
      </c>
      <c r="F544" s="699">
        <f t="shared" si="251"/>
        <v>0</v>
      </c>
      <c r="G544" s="712">
        <f t="shared" si="252"/>
        <v>0</v>
      </c>
      <c r="H544" s="699">
        <f t="shared" si="246"/>
        <v>0</v>
      </c>
      <c r="I544" s="712">
        <f t="shared" si="247"/>
        <v>0</v>
      </c>
      <c r="J544" s="699">
        <f t="shared" si="253"/>
        <v>0</v>
      </c>
      <c r="K544" s="681">
        <f t="shared" si="254"/>
        <v>0</v>
      </c>
      <c r="L544" s="711">
        <f>IF($L$5="Yes",HLOOKUP(B544,'Outdoor Supply'!$D$32:$P$38,7,FALSE),0)</f>
        <v>0</v>
      </c>
      <c r="M544" s="701">
        <f t="shared" si="255"/>
        <v>0</v>
      </c>
      <c r="N544" s="564">
        <f t="shared" si="256"/>
        <v>0</v>
      </c>
      <c r="O544" s="564">
        <f t="shared" si="257"/>
        <v>0</v>
      </c>
      <c r="P544" s="564">
        <f t="shared" si="258"/>
        <v>0</v>
      </c>
      <c r="Q544" s="564">
        <f t="shared" si="259"/>
        <v>0</v>
      </c>
      <c r="R544" s="661">
        <f t="shared" si="248"/>
        <v>0</v>
      </c>
      <c r="S544" s="662">
        <f t="shared" si="249"/>
        <v>0</v>
      </c>
      <c r="T544" s="699">
        <f t="shared" si="250"/>
        <v>0</v>
      </c>
      <c r="U544" s="681">
        <f t="shared" si="260"/>
        <v>0</v>
      </c>
      <c r="V544" s="701">
        <f t="shared" si="261"/>
        <v>0</v>
      </c>
      <c r="W544" s="662">
        <f t="shared" si="262"/>
        <v>0</v>
      </c>
      <c r="X544" s="662">
        <f t="shared" si="263"/>
        <v>0</v>
      </c>
      <c r="Y544" s="662">
        <f t="shared" si="264"/>
        <v>0</v>
      </c>
      <c r="Z544" s="699">
        <f t="shared" si="265"/>
        <v>0</v>
      </c>
      <c r="AA544" s="681">
        <f t="shared" si="268"/>
        <v>0</v>
      </c>
      <c r="AB544" s="701">
        <f t="shared" si="269"/>
        <v>0</v>
      </c>
      <c r="AC544" s="662">
        <f t="shared" si="266"/>
        <v>0</v>
      </c>
      <c r="AD544" s="662">
        <f t="shared" si="270"/>
        <v>0</v>
      </c>
      <c r="AE544" s="701">
        <f t="shared" si="271"/>
        <v>0</v>
      </c>
      <c r="AF544" s="662">
        <f t="shared" si="267"/>
        <v>0</v>
      </c>
      <c r="AG544" s="662">
        <f t="shared" si="272"/>
        <v>0</v>
      </c>
      <c r="AH544" s="701">
        <f t="shared" si="273"/>
        <v>0</v>
      </c>
    </row>
    <row r="545" spans="1:34" x14ac:dyDescent="0.35">
      <c r="A545" s="680">
        <v>38520</v>
      </c>
      <c r="B545" s="558" t="s">
        <v>26</v>
      </c>
      <c r="C545" s="558">
        <v>6</v>
      </c>
      <c r="D545" s="559">
        <f t="shared" si="245"/>
        <v>6</v>
      </c>
      <c r="E545" s="561">
        <v>0</v>
      </c>
      <c r="F545" s="699">
        <f t="shared" si="251"/>
        <v>0</v>
      </c>
      <c r="G545" s="712">
        <f t="shared" si="252"/>
        <v>0</v>
      </c>
      <c r="H545" s="699">
        <f t="shared" si="246"/>
        <v>0</v>
      </c>
      <c r="I545" s="712">
        <f t="shared" si="247"/>
        <v>0</v>
      </c>
      <c r="J545" s="699">
        <f t="shared" si="253"/>
        <v>0</v>
      </c>
      <c r="K545" s="681">
        <f t="shared" si="254"/>
        <v>0</v>
      </c>
      <c r="L545" s="711">
        <f>IF($L$5="Yes",HLOOKUP(B545,'Outdoor Supply'!$D$32:$P$38,7,FALSE),0)</f>
        <v>0</v>
      </c>
      <c r="M545" s="701">
        <f t="shared" si="255"/>
        <v>0</v>
      </c>
      <c r="N545" s="564">
        <f t="shared" si="256"/>
        <v>0</v>
      </c>
      <c r="O545" s="564">
        <f t="shared" si="257"/>
        <v>0</v>
      </c>
      <c r="P545" s="564">
        <f t="shared" si="258"/>
        <v>0</v>
      </c>
      <c r="Q545" s="564">
        <f t="shared" si="259"/>
        <v>0</v>
      </c>
      <c r="R545" s="661">
        <f t="shared" si="248"/>
        <v>0</v>
      </c>
      <c r="S545" s="662">
        <f t="shared" si="249"/>
        <v>0</v>
      </c>
      <c r="T545" s="699">
        <f t="shared" si="250"/>
        <v>0</v>
      </c>
      <c r="U545" s="681">
        <f t="shared" si="260"/>
        <v>0</v>
      </c>
      <c r="V545" s="701">
        <f t="shared" si="261"/>
        <v>0</v>
      </c>
      <c r="W545" s="662">
        <f t="shared" si="262"/>
        <v>0</v>
      </c>
      <c r="X545" s="662">
        <f t="shared" si="263"/>
        <v>0</v>
      </c>
      <c r="Y545" s="662">
        <f t="shared" si="264"/>
        <v>0</v>
      </c>
      <c r="Z545" s="699">
        <f t="shared" si="265"/>
        <v>0</v>
      </c>
      <c r="AA545" s="681">
        <f t="shared" si="268"/>
        <v>0</v>
      </c>
      <c r="AB545" s="701">
        <f t="shared" si="269"/>
        <v>0</v>
      </c>
      <c r="AC545" s="662">
        <f t="shared" si="266"/>
        <v>0</v>
      </c>
      <c r="AD545" s="662">
        <f t="shared" si="270"/>
        <v>0</v>
      </c>
      <c r="AE545" s="701">
        <f t="shared" si="271"/>
        <v>0</v>
      </c>
      <c r="AF545" s="662">
        <f t="shared" si="267"/>
        <v>0</v>
      </c>
      <c r="AG545" s="662">
        <f t="shared" si="272"/>
        <v>0</v>
      </c>
      <c r="AH545" s="701">
        <f t="shared" si="273"/>
        <v>0</v>
      </c>
    </row>
    <row r="546" spans="1:34" x14ac:dyDescent="0.35">
      <c r="A546" s="680">
        <v>38521</v>
      </c>
      <c r="B546" s="558" t="s">
        <v>26</v>
      </c>
      <c r="C546" s="558">
        <v>6</v>
      </c>
      <c r="D546" s="559">
        <f t="shared" si="245"/>
        <v>7</v>
      </c>
      <c r="E546" s="561">
        <v>0</v>
      </c>
      <c r="F546" s="699">
        <f t="shared" si="251"/>
        <v>0</v>
      </c>
      <c r="G546" s="712">
        <f t="shared" si="252"/>
        <v>0</v>
      </c>
      <c r="H546" s="699">
        <f t="shared" si="246"/>
        <v>0</v>
      </c>
      <c r="I546" s="712">
        <f t="shared" si="247"/>
        <v>0</v>
      </c>
      <c r="J546" s="699">
        <f t="shared" si="253"/>
        <v>0</v>
      </c>
      <c r="K546" s="681">
        <f t="shared" si="254"/>
        <v>0</v>
      </c>
      <c r="L546" s="711">
        <f>IF($L$5="Yes",HLOOKUP(B546,'Outdoor Supply'!$D$32:$P$38,7,FALSE),0)</f>
        <v>0</v>
      </c>
      <c r="M546" s="701">
        <f t="shared" si="255"/>
        <v>0</v>
      </c>
      <c r="N546" s="564">
        <f t="shared" si="256"/>
        <v>0</v>
      </c>
      <c r="O546" s="564">
        <f t="shared" si="257"/>
        <v>0</v>
      </c>
      <c r="P546" s="564">
        <f t="shared" si="258"/>
        <v>0</v>
      </c>
      <c r="Q546" s="564">
        <f t="shared" si="259"/>
        <v>0</v>
      </c>
      <c r="R546" s="661">
        <f t="shared" si="248"/>
        <v>0</v>
      </c>
      <c r="S546" s="662">
        <f t="shared" si="249"/>
        <v>0</v>
      </c>
      <c r="T546" s="699">
        <f t="shared" si="250"/>
        <v>0</v>
      </c>
      <c r="U546" s="681">
        <f t="shared" si="260"/>
        <v>0</v>
      </c>
      <c r="V546" s="701">
        <f t="shared" si="261"/>
        <v>0</v>
      </c>
      <c r="W546" s="662">
        <f t="shared" si="262"/>
        <v>0</v>
      </c>
      <c r="X546" s="662">
        <f t="shared" si="263"/>
        <v>0</v>
      </c>
      <c r="Y546" s="662">
        <f t="shared" si="264"/>
        <v>0</v>
      </c>
      <c r="Z546" s="699">
        <f t="shared" si="265"/>
        <v>0</v>
      </c>
      <c r="AA546" s="681">
        <f t="shared" si="268"/>
        <v>0</v>
      </c>
      <c r="AB546" s="701">
        <f t="shared" si="269"/>
        <v>0</v>
      </c>
      <c r="AC546" s="662">
        <f t="shared" si="266"/>
        <v>0</v>
      </c>
      <c r="AD546" s="662">
        <f t="shared" si="270"/>
        <v>0</v>
      </c>
      <c r="AE546" s="701">
        <f t="shared" si="271"/>
        <v>0</v>
      </c>
      <c r="AF546" s="662">
        <f t="shared" si="267"/>
        <v>0</v>
      </c>
      <c r="AG546" s="662">
        <f t="shared" si="272"/>
        <v>0</v>
      </c>
      <c r="AH546" s="701">
        <f t="shared" si="273"/>
        <v>0</v>
      </c>
    </row>
    <row r="547" spans="1:34" x14ac:dyDescent="0.35">
      <c r="A547" s="680">
        <v>38522</v>
      </c>
      <c r="B547" s="558" t="s">
        <v>26</v>
      </c>
      <c r="C547" s="558">
        <v>6</v>
      </c>
      <c r="D547" s="559">
        <f t="shared" si="245"/>
        <v>1</v>
      </c>
      <c r="E547" s="561">
        <v>0</v>
      </c>
      <c r="F547" s="699">
        <f t="shared" si="251"/>
        <v>0</v>
      </c>
      <c r="G547" s="712">
        <f t="shared" si="252"/>
        <v>0</v>
      </c>
      <c r="H547" s="699">
        <f t="shared" si="246"/>
        <v>0</v>
      </c>
      <c r="I547" s="712">
        <f t="shared" si="247"/>
        <v>0</v>
      </c>
      <c r="J547" s="699">
        <f t="shared" si="253"/>
        <v>0</v>
      </c>
      <c r="K547" s="681">
        <f t="shared" si="254"/>
        <v>0</v>
      </c>
      <c r="L547" s="711">
        <f>IF($L$5="Yes",HLOOKUP(B547,'Outdoor Supply'!$D$32:$P$38,7,FALSE),0)</f>
        <v>0</v>
      </c>
      <c r="M547" s="701">
        <f t="shared" si="255"/>
        <v>0</v>
      </c>
      <c r="N547" s="564">
        <f t="shared" si="256"/>
        <v>0</v>
      </c>
      <c r="O547" s="564">
        <f t="shared" si="257"/>
        <v>0</v>
      </c>
      <c r="P547" s="564">
        <f t="shared" si="258"/>
        <v>0</v>
      </c>
      <c r="Q547" s="564">
        <f t="shared" si="259"/>
        <v>0</v>
      </c>
      <c r="R547" s="661">
        <f t="shared" si="248"/>
        <v>0</v>
      </c>
      <c r="S547" s="662">
        <f t="shared" si="249"/>
        <v>0</v>
      </c>
      <c r="T547" s="699">
        <f t="shared" si="250"/>
        <v>0</v>
      </c>
      <c r="U547" s="681">
        <f t="shared" si="260"/>
        <v>0</v>
      </c>
      <c r="V547" s="701">
        <f t="shared" si="261"/>
        <v>0</v>
      </c>
      <c r="W547" s="662">
        <f t="shared" si="262"/>
        <v>0</v>
      </c>
      <c r="X547" s="662">
        <f t="shared" si="263"/>
        <v>0</v>
      </c>
      <c r="Y547" s="662">
        <f t="shared" si="264"/>
        <v>0</v>
      </c>
      <c r="Z547" s="699">
        <f t="shared" si="265"/>
        <v>0</v>
      </c>
      <c r="AA547" s="681">
        <f t="shared" si="268"/>
        <v>0</v>
      </c>
      <c r="AB547" s="701">
        <f t="shared" si="269"/>
        <v>0</v>
      </c>
      <c r="AC547" s="662">
        <f t="shared" si="266"/>
        <v>0</v>
      </c>
      <c r="AD547" s="662">
        <f t="shared" si="270"/>
        <v>0</v>
      </c>
      <c r="AE547" s="701">
        <f t="shared" si="271"/>
        <v>0</v>
      </c>
      <c r="AF547" s="662">
        <f t="shared" si="267"/>
        <v>0</v>
      </c>
      <c r="AG547" s="662">
        <f t="shared" si="272"/>
        <v>0</v>
      </c>
      <c r="AH547" s="701">
        <f t="shared" si="273"/>
        <v>0</v>
      </c>
    </row>
    <row r="548" spans="1:34" x14ac:dyDescent="0.35">
      <c r="A548" s="680">
        <v>38523</v>
      </c>
      <c r="B548" s="558" t="s">
        <v>26</v>
      </c>
      <c r="C548" s="558">
        <v>6</v>
      </c>
      <c r="D548" s="559">
        <f t="shared" si="245"/>
        <v>2</v>
      </c>
      <c r="E548" s="561">
        <v>0</v>
      </c>
      <c r="F548" s="699">
        <f t="shared" si="251"/>
        <v>0</v>
      </c>
      <c r="G548" s="712">
        <f t="shared" si="252"/>
        <v>0</v>
      </c>
      <c r="H548" s="699">
        <f t="shared" si="246"/>
        <v>0</v>
      </c>
      <c r="I548" s="712">
        <f t="shared" si="247"/>
        <v>0</v>
      </c>
      <c r="J548" s="699">
        <f t="shared" si="253"/>
        <v>0</v>
      </c>
      <c r="K548" s="681">
        <f t="shared" si="254"/>
        <v>0</v>
      </c>
      <c r="L548" s="711">
        <f>IF($L$5="Yes",HLOOKUP(B548,'Outdoor Supply'!$D$32:$P$38,7,FALSE),0)</f>
        <v>0</v>
      </c>
      <c r="M548" s="701">
        <f t="shared" si="255"/>
        <v>0</v>
      </c>
      <c r="N548" s="564">
        <f t="shared" si="256"/>
        <v>0</v>
      </c>
      <c r="O548" s="564">
        <f t="shared" si="257"/>
        <v>0</v>
      </c>
      <c r="P548" s="564">
        <f t="shared" si="258"/>
        <v>0</v>
      </c>
      <c r="Q548" s="564">
        <f t="shared" si="259"/>
        <v>0</v>
      </c>
      <c r="R548" s="661">
        <f t="shared" si="248"/>
        <v>0</v>
      </c>
      <c r="S548" s="662">
        <f t="shared" si="249"/>
        <v>0</v>
      </c>
      <c r="T548" s="699">
        <f t="shared" si="250"/>
        <v>0</v>
      </c>
      <c r="U548" s="681">
        <f t="shared" si="260"/>
        <v>0</v>
      </c>
      <c r="V548" s="701">
        <f t="shared" si="261"/>
        <v>0</v>
      </c>
      <c r="W548" s="662">
        <f t="shared" si="262"/>
        <v>0</v>
      </c>
      <c r="X548" s="662">
        <f t="shared" si="263"/>
        <v>0</v>
      </c>
      <c r="Y548" s="662">
        <f t="shared" si="264"/>
        <v>0</v>
      </c>
      <c r="Z548" s="699">
        <f t="shared" si="265"/>
        <v>0</v>
      </c>
      <c r="AA548" s="681">
        <f t="shared" si="268"/>
        <v>0</v>
      </c>
      <c r="AB548" s="701">
        <f t="shared" si="269"/>
        <v>0</v>
      </c>
      <c r="AC548" s="662">
        <f t="shared" si="266"/>
        <v>0</v>
      </c>
      <c r="AD548" s="662">
        <f t="shared" si="270"/>
        <v>0</v>
      </c>
      <c r="AE548" s="701">
        <f t="shared" si="271"/>
        <v>0</v>
      </c>
      <c r="AF548" s="662">
        <f t="shared" si="267"/>
        <v>0</v>
      </c>
      <c r="AG548" s="662">
        <f t="shared" si="272"/>
        <v>0</v>
      </c>
      <c r="AH548" s="701">
        <f t="shared" si="273"/>
        <v>0</v>
      </c>
    </row>
    <row r="549" spans="1:34" x14ac:dyDescent="0.35">
      <c r="A549" s="680">
        <v>38524</v>
      </c>
      <c r="B549" s="558" t="s">
        <v>26</v>
      </c>
      <c r="C549" s="558">
        <v>6</v>
      </c>
      <c r="D549" s="559">
        <f t="shared" si="245"/>
        <v>3</v>
      </c>
      <c r="E549" s="561">
        <v>0</v>
      </c>
      <c r="F549" s="699">
        <f t="shared" si="251"/>
        <v>0</v>
      </c>
      <c r="G549" s="712">
        <f t="shared" si="252"/>
        <v>0</v>
      </c>
      <c r="H549" s="699">
        <f t="shared" si="246"/>
        <v>0</v>
      </c>
      <c r="I549" s="712">
        <f t="shared" si="247"/>
        <v>0</v>
      </c>
      <c r="J549" s="699">
        <f t="shared" si="253"/>
        <v>0</v>
      </c>
      <c r="K549" s="681">
        <f t="shared" si="254"/>
        <v>0</v>
      </c>
      <c r="L549" s="711">
        <f>IF($L$5="Yes",HLOOKUP(B549,'Outdoor Supply'!$D$32:$P$38,7,FALSE),0)</f>
        <v>0</v>
      </c>
      <c r="M549" s="701">
        <f t="shared" si="255"/>
        <v>0</v>
      </c>
      <c r="N549" s="564">
        <f t="shared" si="256"/>
        <v>0</v>
      </c>
      <c r="O549" s="564">
        <f t="shared" si="257"/>
        <v>0</v>
      </c>
      <c r="P549" s="564">
        <f t="shared" si="258"/>
        <v>0</v>
      </c>
      <c r="Q549" s="564">
        <f t="shared" si="259"/>
        <v>0</v>
      </c>
      <c r="R549" s="661">
        <f t="shared" si="248"/>
        <v>0</v>
      </c>
      <c r="S549" s="662">
        <f t="shared" si="249"/>
        <v>0</v>
      </c>
      <c r="T549" s="699">
        <f t="shared" si="250"/>
        <v>0</v>
      </c>
      <c r="U549" s="681">
        <f t="shared" si="260"/>
        <v>0</v>
      </c>
      <c r="V549" s="701">
        <f t="shared" si="261"/>
        <v>0</v>
      </c>
      <c r="W549" s="662">
        <f t="shared" si="262"/>
        <v>0</v>
      </c>
      <c r="X549" s="662">
        <f t="shared" si="263"/>
        <v>0</v>
      </c>
      <c r="Y549" s="662">
        <f t="shared" si="264"/>
        <v>0</v>
      </c>
      <c r="Z549" s="699">
        <f t="shared" si="265"/>
        <v>0</v>
      </c>
      <c r="AA549" s="681">
        <f t="shared" si="268"/>
        <v>0</v>
      </c>
      <c r="AB549" s="701">
        <f t="shared" si="269"/>
        <v>0</v>
      </c>
      <c r="AC549" s="662">
        <f t="shared" si="266"/>
        <v>0</v>
      </c>
      <c r="AD549" s="662">
        <f t="shared" si="270"/>
        <v>0</v>
      </c>
      <c r="AE549" s="701">
        <f t="shared" si="271"/>
        <v>0</v>
      </c>
      <c r="AF549" s="662">
        <f t="shared" si="267"/>
        <v>0</v>
      </c>
      <c r="AG549" s="662">
        <f t="shared" si="272"/>
        <v>0</v>
      </c>
      <c r="AH549" s="701">
        <f t="shared" si="273"/>
        <v>0</v>
      </c>
    </row>
    <row r="550" spans="1:34" x14ac:dyDescent="0.35">
      <c r="A550" s="680">
        <v>38525</v>
      </c>
      <c r="B550" s="558" t="s">
        <v>26</v>
      </c>
      <c r="C550" s="558">
        <v>6</v>
      </c>
      <c r="D550" s="559">
        <f t="shared" si="245"/>
        <v>4</v>
      </c>
      <c r="E550" s="561">
        <v>0</v>
      </c>
      <c r="F550" s="699">
        <f t="shared" si="251"/>
        <v>0</v>
      </c>
      <c r="G550" s="712">
        <f t="shared" si="252"/>
        <v>0</v>
      </c>
      <c r="H550" s="699">
        <f t="shared" si="246"/>
        <v>0</v>
      </c>
      <c r="I550" s="712">
        <f t="shared" si="247"/>
        <v>0</v>
      </c>
      <c r="J550" s="699">
        <f t="shared" si="253"/>
        <v>0</v>
      </c>
      <c r="K550" s="681">
        <f t="shared" si="254"/>
        <v>0</v>
      </c>
      <c r="L550" s="711">
        <f>IF($L$5="Yes",HLOOKUP(B550,'Outdoor Supply'!$D$32:$P$38,7,FALSE),0)</f>
        <v>0</v>
      </c>
      <c r="M550" s="701">
        <f t="shared" si="255"/>
        <v>0</v>
      </c>
      <c r="N550" s="564">
        <f t="shared" si="256"/>
        <v>0</v>
      </c>
      <c r="O550" s="564">
        <f t="shared" si="257"/>
        <v>0</v>
      </c>
      <c r="P550" s="564">
        <f t="shared" si="258"/>
        <v>0</v>
      </c>
      <c r="Q550" s="564">
        <f t="shared" si="259"/>
        <v>0</v>
      </c>
      <c r="R550" s="661">
        <f t="shared" si="248"/>
        <v>0</v>
      </c>
      <c r="S550" s="662">
        <f t="shared" si="249"/>
        <v>0</v>
      </c>
      <c r="T550" s="699">
        <f t="shared" si="250"/>
        <v>0</v>
      </c>
      <c r="U550" s="681">
        <f t="shared" si="260"/>
        <v>0</v>
      </c>
      <c r="V550" s="701">
        <f t="shared" si="261"/>
        <v>0</v>
      </c>
      <c r="W550" s="662">
        <f t="shared" si="262"/>
        <v>0</v>
      </c>
      <c r="X550" s="662">
        <f t="shared" si="263"/>
        <v>0</v>
      </c>
      <c r="Y550" s="662">
        <f t="shared" si="264"/>
        <v>0</v>
      </c>
      <c r="Z550" s="699">
        <f t="shared" si="265"/>
        <v>0</v>
      </c>
      <c r="AA550" s="681">
        <f t="shared" si="268"/>
        <v>0</v>
      </c>
      <c r="AB550" s="701">
        <f t="shared" si="269"/>
        <v>0</v>
      </c>
      <c r="AC550" s="662">
        <f t="shared" si="266"/>
        <v>0</v>
      </c>
      <c r="AD550" s="662">
        <f t="shared" si="270"/>
        <v>0</v>
      </c>
      <c r="AE550" s="701">
        <f t="shared" si="271"/>
        <v>0</v>
      </c>
      <c r="AF550" s="662">
        <f t="shared" si="267"/>
        <v>0</v>
      </c>
      <c r="AG550" s="662">
        <f t="shared" si="272"/>
        <v>0</v>
      </c>
      <c r="AH550" s="701">
        <f t="shared" si="273"/>
        <v>0</v>
      </c>
    </row>
    <row r="551" spans="1:34" x14ac:dyDescent="0.35">
      <c r="A551" s="680">
        <v>38526</v>
      </c>
      <c r="B551" s="558" t="s">
        <v>26</v>
      </c>
      <c r="C551" s="558">
        <v>6</v>
      </c>
      <c r="D551" s="559">
        <f t="shared" si="245"/>
        <v>5</v>
      </c>
      <c r="E551" s="561">
        <v>0</v>
      </c>
      <c r="F551" s="699">
        <f t="shared" si="251"/>
        <v>0</v>
      </c>
      <c r="G551" s="712">
        <f t="shared" si="252"/>
        <v>0</v>
      </c>
      <c r="H551" s="699">
        <f t="shared" si="246"/>
        <v>0</v>
      </c>
      <c r="I551" s="712">
        <f t="shared" si="247"/>
        <v>0</v>
      </c>
      <c r="J551" s="699">
        <f t="shared" si="253"/>
        <v>0</v>
      </c>
      <c r="K551" s="681">
        <f t="shared" si="254"/>
        <v>0</v>
      </c>
      <c r="L551" s="711">
        <f>IF($L$5="Yes",HLOOKUP(B551,'Outdoor Supply'!$D$32:$P$38,7,FALSE),0)</f>
        <v>0</v>
      </c>
      <c r="M551" s="701">
        <f t="shared" si="255"/>
        <v>0</v>
      </c>
      <c r="N551" s="564">
        <f t="shared" si="256"/>
        <v>0</v>
      </c>
      <c r="O551" s="564">
        <f t="shared" si="257"/>
        <v>0</v>
      </c>
      <c r="P551" s="564">
        <f t="shared" si="258"/>
        <v>0</v>
      </c>
      <c r="Q551" s="564">
        <f t="shared" si="259"/>
        <v>0</v>
      </c>
      <c r="R551" s="661">
        <f t="shared" si="248"/>
        <v>0</v>
      </c>
      <c r="S551" s="662">
        <f t="shared" si="249"/>
        <v>0</v>
      </c>
      <c r="T551" s="699">
        <f t="shared" si="250"/>
        <v>0</v>
      </c>
      <c r="U551" s="681">
        <f t="shared" si="260"/>
        <v>0</v>
      </c>
      <c r="V551" s="701">
        <f t="shared" si="261"/>
        <v>0</v>
      </c>
      <c r="W551" s="662">
        <f t="shared" si="262"/>
        <v>0</v>
      </c>
      <c r="X551" s="662">
        <f t="shared" si="263"/>
        <v>0</v>
      </c>
      <c r="Y551" s="662">
        <f t="shared" si="264"/>
        <v>0</v>
      </c>
      <c r="Z551" s="699">
        <f t="shared" si="265"/>
        <v>0</v>
      </c>
      <c r="AA551" s="681">
        <f t="shared" si="268"/>
        <v>0</v>
      </c>
      <c r="AB551" s="701">
        <f t="shared" si="269"/>
        <v>0</v>
      </c>
      <c r="AC551" s="662">
        <f t="shared" si="266"/>
        <v>0</v>
      </c>
      <c r="AD551" s="662">
        <f t="shared" si="270"/>
        <v>0</v>
      </c>
      <c r="AE551" s="701">
        <f t="shared" si="271"/>
        <v>0</v>
      </c>
      <c r="AF551" s="662">
        <f t="shared" si="267"/>
        <v>0</v>
      </c>
      <c r="AG551" s="662">
        <f t="shared" si="272"/>
        <v>0</v>
      </c>
      <c r="AH551" s="701">
        <f t="shared" si="273"/>
        <v>0</v>
      </c>
    </row>
    <row r="552" spans="1:34" x14ac:dyDescent="0.35">
      <c r="A552" s="680">
        <v>38527</v>
      </c>
      <c r="B552" s="558" t="s">
        <v>26</v>
      </c>
      <c r="C552" s="558">
        <v>6</v>
      </c>
      <c r="D552" s="559">
        <f t="shared" si="245"/>
        <v>6</v>
      </c>
      <c r="E552" s="561">
        <v>0</v>
      </c>
      <c r="F552" s="699">
        <f t="shared" si="251"/>
        <v>0</v>
      </c>
      <c r="G552" s="712">
        <f t="shared" si="252"/>
        <v>0</v>
      </c>
      <c r="H552" s="699">
        <f t="shared" si="246"/>
        <v>0</v>
      </c>
      <c r="I552" s="712">
        <f t="shared" si="247"/>
        <v>0</v>
      </c>
      <c r="J552" s="699">
        <f t="shared" si="253"/>
        <v>0</v>
      </c>
      <c r="K552" s="681">
        <f t="shared" si="254"/>
        <v>0</v>
      </c>
      <c r="L552" s="711">
        <f>IF($L$5="Yes",HLOOKUP(B552,'Outdoor Supply'!$D$32:$P$38,7,FALSE),0)</f>
        <v>0</v>
      </c>
      <c r="M552" s="701">
        <f t="shared" si="255"/>
        <v>0</v>
      </c>
      <c r="N552" s="564">
        <f t="shared" si="256"/>
        <v>0</v>
      </c>
      <c r="O552" s="564">
        <f t="shared" si="257"/>
        <v>0</v>
      </c>
      <c r="P552" s="564">
        <f t="shared" si="258"/>
        <v>0</v>
      </c>
      <c r="Q552" s="564">
        <f t="shared" si="259"/>
        <v>0</v>
      </c>
      <c r="R552" s="661">
        <f t="shared" si="248"/>
        <v>0</v>
      </c>
      <c r="S552" s="662">
        <f t="shared" si="249"/>
        <v>0</v>
      </c>
      <c r="T552" s="699">
        <f t="shared" si="250"/>
        <v>0</v>
      </c>
      <c r="U552" s="681">
        <f t="shared" si="260"/>
        <v>0</v>
      </c>
      <c r="V552" s="701">
        <f t="shared" si="261"/>
        <v>0</v>
      </c>
      <c r="W552" s="662">
        <f t="shared" si="262"/>
        <v>0</v>
      </c>
      <c r="X552" s="662">
        <f t="shared" si="263"/>
        <v>0</v>
      </c>
      <c r="Y552" s="662">
        <f t="shared" si="264"/>
        <v>0</v>
      </c>
      <c r="Z552" s="699">
        <f t="shared" si="265"/>
        <v>0</v>
      </c>
      <c r="AA552" s="681">
        <f t="shared" si="268"/>
        <v>0</v>
      </c>
      <c r="AB552" s="701">
        <f t="shared" si="269"/>
        <v>0</v>
      </c>
      <c r="AC552" s="662">
        <f t="shared" si="266"/>
        <v>0</v>
      </c>
      <c r="AD552" s="662">
        <f t="shared" si="270"/>
        <v>0</v>
      </c>
      <c r="AE552" s="701">
        <f t="shared" si="271"/>
        <v>0</v>
      </c>
      <c r="AF552" s="662">
        <f t="shared" si="267"/>
        <v>0</v>
      </c>
      <c r="AG552" s="662">
        <f t="shared" si="272"/>
        <v>0</v>
      </c>
      <c r="AH552" s="701">
        <f t="shared" si="273"/>
        <v>0</v>
      </c>
    </row>
    <row r="553" spans="1:34" x14ac:dyDescent="0.35">
      <c r="A553" s="680">
        <v>38528</v>
      </c>
      <c r="B553" s="558" t="s">
        <v>26</v>
      </c>
      <c r="C553" s="558">
        <v>6</v>
      </c>
      <c r="D553" s="559">
        <f t="shared" si="245"/>
        <v>7</v>
      </c>
      <c r="E553" s="561">
        <v>0</v>
      </c>
      <c r="F553" s="699">
        <f t="shared" si="251"/>
        <v>0</v>
      </c>
      <c r="G553" s="712">
        <f t="shared" si="252"/>
        <v>0</v>
      </c>
      <c r="H553" s="699">
        <f t="shared" si="246"/>
        <v>0</v>
      </c>
      <c r="I553" s="712">
        <f t="shared" si="247"/>
        <v>0</v>
      </c>
      <c r="J553" s="699">
        <f t="shared" si="253"/>
        <v>0</v>
      </c>
      <c r="K553" s="681">
        <f t="shared" si="254"/>
        <v>0</v>
      </c>
      <c r="L553" s="711">
        <f>IF($L$5="Yes",HLOOKUP(B553,'Outdoor Supply'!$D$32:$P$38,7,FALSE),0)</f>
        <v>0</v>
      </c>
      <c r="M553" s="701">
        <f t="shared" si="255"/>
        <v>0</v>
      </c>
      <c r="N553" s="564">
        <f t="shared" si="256"/>
        <v>0</v>
      </c>
      <c r="O553" s="564">
        <f t="shared" si="257"/>
        <v>0</v>
      </c>
      <c r="P553" s="564">
        <f t="shared" si="258"/>
        <v>0</v>
      </c>
      <c r="Q553" s="564">
        <f t="shared" si="259"/>
        <v>0</v>
      </c>
      <c r="R553" s="661">
        <f t="shared" si="248"/>
        <v>0</v>
      </c>
      <c r="S553" s="662">
        <f t="shared" si="249"/>
        <v>0</v>
      </c>
      <c r="T553" s="699">
        <f t="shared" si="250"/>
        <v>0</v>
      </c>
      <c r="U553" s="681">
        <f t="shared" si="260"/>
        <v>0</v>
      </c>
      <c r="V553" s="701">
        <f t="shared" si="261"/>
        <v>0</v>
      </c>
      <c r="W553" s="662">
        <f t="shared" si="262"/>
        <v>0</v>
      </c>
      <c r="X553" s="662">
        <f t="shared" si="263"/>
        <v>0</v>
      </c>
      <c r="Y553" s="662">
        <f t="shared" si="264"/>
        <v>0</v>
      </c>
      <c r="Z553" s="699">
        <f t="shared" si="265"/>
        <v>0</v>
      </c>
      <c r="AA553" s="681">
        <f t="shared" si="268"/>
        <v>0</v>
      </c>
      <c r="AB553" s="701">
        <f t="shared" si="269"/>
        <v>0</v>
      </c>
      <c r="AC553" s="662">
        <f t="shared" si="266"/>
        <v>0</v>
      </c>
      <c r="AD553" s="662">
        <f t="shared" si="270"/>
        <v>0</v>
      </c>
      <c r="AE553" s="701">
        <f t="shared" si="271"/>
        <v>0</v>
      </c>
      <c r="AF553" s="662">
        <f t="shared" si="267"/>
        <v>0</v>
      </c>
      <c r="AG553" s="662">
        <f t="shared" si="272"/>
        <v>0</v>
      </c>
      <c r="AH553" s="701">
        <f t="shared" si="273"/>
        <v>0</v>
      </c>
    </row>
    <row r="554" spans="1:34" x14ac:dyDescent="0.35">
      <c r="A554" s="680">
        <v>38529</v>
      </c>
      <c r="B554" s="558" t="s">
        <v>26</v>
      </c>
      <c r="C554" s="558">
        <v>6</v>
      </c>
      <c r="D554" s="559">
        <f t="shared" si="245"/>
        <v>1</v>
      </c>
      <c r="E554" s="561">
        <v>0</v>
      </c>
      <c r="F554" s="699">
        <f t="shared" si="251"/>
        <v>0</v>
      </c>
      <c r="G554" s="712">
        <f t="shared" si="252"/>
        <v>0</v>
      </c>
      <c r="H554" s="699">
        <f t="shared" si="246"/>
        <v>0</v>
      </c>
      <c r="I554" s="712">
        <f t="shared" si="247"/>
        <v>0</v>
      </c>
      <c r="J554" s="699">
        <f t="shared" si="253"/>
        <v>0</v>
      </c>
      <c r="K554" s="681">
        <f t="shared" si="254"/>
        <v>0</v>
      </c>
      <c r="L554" s="711">
        <f>IF($L$5="Yes",HLOOKUP(B554,'Outdoor Supply'!$D$32:$P$38,7,FALSE),0)</f>
        <v>0</v>
      </c>
      <c r="M554" s="701">
        <f t="shared" si="255"/>
        <v>0</v>
      </c>
      <c r="N554" s="564">
        <f t="shared" si="256"/>
        <v>0</v>
      </c>
      <c r="O554" s="564">
        <f t="shared" si="257"/>
        <v>0</v>
      </c>
      <c r="P554" s="564">
        <f t="shared" si="258"/>
        <v>0</v>
      </c>
      <c r="Q554" s="564">
        <f t="shared" si="259"/>
        <v>0</v>
      </c>
      <c r="R554" s="661">
        <f t="shared" si="248"/>
        <v>0</v>
      </c>
      <c r="S554" s="662">
        <f t="shared" si="249"/>
        <v>0</v>
      </c>
      <c r="T554" s="699">
        <f t="shared" si="250"/>
        <v>0</v>
      </c>
      <c r="U554" s="681">
        <f t="shared" si="260"/>
        <v>0</v>
      </c>
      <c r="V554" s="701">
        <f t="shared" si="261"/>
        <v>0</v>
      </c>
      <c r="W554" s="662">
        <f t="shared" si="262"/>
        <v>0</v>
      </c>
      <c r="X554" s="662">
        <f t="shared" si="263"/>
        <v>0</v>
      </c>
      <c r="Y554" s="662">
        <f t="shared" si="264"/>
        <v>0</v>
      </c>
      <c r="Z554" s="699">
        <f t="shared" si="265"/>
        <v>0</v>
      </c>
      <c r="AA554" s="681">
        <f t="shared" si="268"/>
        <v>0</v>
      </c>
      <c r="AB554" s="701">
        <f t="shared" si="269"/>
        <v>0</v>
      </c>
      <c r="AC554" s="662">
        <f t="shared" si="266"/>
        <v>0</v>
      </c>
      <c r="AD554" s="662">
        <f t="shared" si="270"/>
        <v>0</v>
      </c>
      <c r="AE554" s="701">
        <f t="shared" si="271"/>
        <v>0</v>
      </c>
      <c r="AF554" s="662">
        <f t="shared" si="267"/>
        <v>0</v>
      </c>
      <c r="AG554" s="662">
        <f t="shared" si="272"/>
        <v>0</v>
      </c>
      <c r="AH554" s="701">
        <f t="shared" si="273"/>
        <v>0</v>
      </c>
    </row>
    <row r="555" spans="1:34" x14ac:dyDescent="0.35">
      <c r="A555" s="680">
        <v>38530</v>
      </c>
      <c r="B555" s="558" t="s">
        <v>26</v>
      </c>
      <c r="C555" s="558">
        <v>6</v>
      </c>
      <c r="D555" s="559">
        <f t="shared" si="245"/>
        <v>2</v>
      </c>
      <c r="E555" s="561">
        <v>0</v>
      </c>
      <c r="F555" s="699">
        <f t="shared" si="251"/>
        <v>0</v>
      </c>
      <c r="G555" s="712">
        <f t="shared" si="252"/>
        <v>0</v>
      </c>
      <c r="H555" s="699">
        <f t="shared" si="246"/>
        <v>0</v>
      </c>
      <c r="I555" s="712">
        <f t="shared" si="247"/>
        <v>0</v>
      </c>
      <c r="J555" s="699">
        <f t="shared" si="253"/>
        <v>0</v>
      </c>
      <c r="K555" s="681">
        <f t="shared" si="254"/>
        <v>0</v>
      </c>
      <c r="L555" s="711">
        <f>IF($L$5="Yes",HLOOKUP(B555,'Outdoor Supply'!$D$32:$P$38,7,FALSE),0)</f>
        <v>0</v>
      </c>
      <c r="M555" s="701">
        <f t="shared" si="255"/>
        <v>0</v>
      </c>
      <c r="N555" s="564">
        <f t="shared" si="256"/>
        <v>0</v>
      </c>
      <c r="O555" s="564">
        <f t="shared" si="257"/>
        <v>0</v>
      </c>
      <c r="P555" s="564">
        <f t="shared" si="258"/>
        <v>0</v>
      </c>
      <c r="Q555" s="564">
        <f t="shared" si="259"/>
        <v>0</v>
      </c>
      <c r="R555" s="661">
        <f t="shared" si="248"/>
        <v>0</v>
      </c>
      <c r="S555" s="662">
        <f t="shared" si="249"/>
        <v>0</v>
      </c>
      <c r="T555" s="699">
        <f t="shared" si="250"/>
        <v>0</v>
      </c>
      <c r="U555" s="681">
        <f t="shared" si="260"/>
        <v>0</v>
      </c>
      <c r="V555" s="701">
        <f t="shared" si="261"/>
        <v>0</v>
      </c>
      <c r="W555" s="662">
        <f t="shared" si="262"/>
        <v>0</v>
      </c>
      <c r="X555" s="662">
        <f t="shared" si="263"/>
        <v>0</v>
      </c>
      <c r="Y555" s="662">
        <f t="shared" si="264"/>
        <v>0</v>
      </c>
      <c r="Z555" s="699">
        <f t="shared" si="265"/>
        <v>0</v>
      </c>
      <c r="AA555" s="681">
        <f t="shared" si="268"/>
        <v>0</v>
      </c>
      <c r="AB555" s="701">
        <f t="shared" si="269"/>
        <v>0</v>
      </c>
      <c r="AC555" s="662">
        <f t="shared" si="266"/>
        <v>0</v>
      </c>
      <c r="AD555" s="662">
        <f t="shared" si="270"/>
        <v>0</v>
      </c>
      <c r="AE555" s="701">
        <f t="shared" si="271"/>
        <v>0</v>
      </c>
      <c r="AF555" s="662">
        <f t="shared" si="267"/>
        <v>0</v>
      </c>
      <c r="AG555" s="662">
        <f t="shared" si="272"/>
        <v>0</v>
      </c>
      <c r="AH555" s="701">
        <f t="shared" si="273"/>
        <v>0</v>
      </c>
    </row>
    <row r="556" spans="1:34" x14ac:dyDescent="0.35">
      <c r="A556" s="680">
        <v>38531</v>
      </c>
      <c r="B556" s="558" t="s">
        <v>26</v>
      </c>
      <c r="C556" s="558">
        <v>6</v>
      </c>
      <c r="D556" s="559">
        <f t="shared" si="245"/>
        <v>3</v>
      </c>
      <c r="E556" s="561">
        <v>0</v>
      </c>
      <c r="F556" s="699">
        <f t="shared" si="251"/>
        <v>0</v>
      </c>
      <c r="G556" s="712">
        <f t="shared" si="252"/>
        <v>0</v>
      </c>
      <c r="H556" s="699">
        <f t="shared" si="246"/>
        <v>0</v>
      </c>
      <c r="I556" s="712">
        <f t="shared" si="247"/>
        <v>0</v>
      </c>
      <c r="J556" s="699">
        <f t="shared" si="253"/>
        <v>0</v>
      </c>
      <c r="K556" s="681">
        <f t="shared" si="254"/>
        <v>0</v>
      </c>
      <c r="L556" s="711">
        <f>IF($L$5="Yes",HLOOKUP(B556,'Outdoor Supply'!$D$32:$P$38,7,FALSE),0)</f>
        <v>0</v>
      </c>
      <c r="M556" s="701">
        <f t="shared" si="255"/>
        <v>0</v>
      </c>
      <c r="N556" s="564">
        <f t="shared" si="256"/>
        <v>0</v>
      </c>
      <c r="O556" s="564">
        <f t="shared" si="257"/>
        <v>0</v>
      </c>
      <c r="P556" s="564">
        <f t="shared" si="258"/>
        <v>0</v>
      </c>
      <c r="Q556" s="564">
        <f t="shared" si="259"/>
        <v>0</v>
      </c>
      <c r="R556" s="661">
        <f t="shared" si="248"/>
        <v>0</v>
      </c>
      <c r="S556" s="662">
        <f t="shared" si="249"/>
        <v>0</v>
      </c>
      <c r="T556" s="699">
        <f t="shared" si="250"/>
        <v>0</v>
      </c>
      <c r="U556" s="681">
        <f t="shared" si="260"/>
        <v>0</v>
      </c>
      <c r="V556" s="701">
        <f t="shared" si="261"/>
        <v>0</v>
      </c>
      <c r="W556" s="662">
        <f t="shared" si="262"/>
        <v>0</v>
      </c>
      <c r="X556" s="662">
        <f t="shared" si="263"/>
        <v>0</v>
      </c>
      <c r="Y556" s="662">
        <f t="shared" si="264"/>
        <v>0</v>
      </c>
      <c r="Z556" s="699">
        <f t="shared" si="265"/>
        <v>0</v>
      </c>
      <c r="AA556" s="681">
        <f t="shared" si="268"/>
        <v>0</v>
      </c>
      <c r="AB556" s="701">
        <f t="shared" si="269"/>
        <v>0</v>
      </c>
      <c r="AC556" s="662">
        <f t="shared" si="266"/>
        <v>0</v>
      </c>
      <c r="AD556" s="662">
        <f t="shared" si="270"/>
        <v>0</v>
      </c>
      <c r="AE556" s="701">
        <f t="shared" si="271"/>
        <v>0</v>
      </c>
      <c r="AF556" s="662">
        <f t="shared" si="267"/>
        <v>0</v>
      </c>
      <c r="AG556" s="662">
        <f t="shared" si="272"/>
        <v>0</v>
      </c>
      <c r="AH556" s="701">
        <f t="shared" si="273"/>
        <v>0</v>
      </c>
    </row>
    <row r="557" spans="1:34" x14ac:dyDescent="0.35">
      <c r="A557" s="680">
        <v>38532</v>
      </c>
      <c r="B557" s="558" t="s">
        <v>26</v>
      </c>
      <c r="C557" s="558">
        <v>6</v>
      </c>
      <c r="D557" s="559">
        <f t="shared" si="245"/>
        <v>4</v>
      </c>
      <c r="E557" s="561">
        <v>0</v>
      </c>
      <c r="F557" s="699">
        <f t="shared" si="251"/>
        <v>0</v>
      </c>
      <c r="G557" s="712">
        <f t="shared" si="252"/>
        <v>0</v>
      </c>
      <c r="H557" s="699">
        <f t="shared" si="246"/>
        <v>0</v>
      </c>
      <c r="I557" s="712">
        <f t="shared" si="247"/>
        <v>0</v>
      </c>
      <c r="J557" s="699">
        <f t="shared" si="253"/>
        <v>0</v>
      </c>
      <c r="K557" s="681">
        <f t="shared" si="254"/>
        <v>0</v>
      </c>
      <c r="L557" s="711">
        <f>IF($L$5="Yes",HLOOKUP(B557,'Outdoor Supply'!$D$32:$P$38,7,FALSE),0)</f>
        <v>0</v>
      </c>
      <c r="M557" s="701">
        <f t="shared" si="255"/>
        <v>0</v>
      </c>
      <c r="N557" s="564">
        <f t="shared" si="256"/>
        <v>0</v>
      </c>
      <c r="O557" s="564">
        <f t="shared" si="257"/>
        <v>0</v>
      </c>
      <c r="P557" s="564">
        <f t="shared" si="258"/>
        <v>0</v>
      </c>
      <c r="Q557" s="564">
        <f t="shared" si="259"/>
        <v>0</v>
      </c>
      <c r="R557" s="661">
        <f t="shared" si="248"/>
        <v>0</v>
      </c>
      <c r="S557" s="662">
        <f t="shared" si="249"/>
        <v>0</v>
      </c>
      <c r="T557" s="699">
        <f t="shared" si="250"/>
        <v>0</v>
      </c>
      <c r="U557" s="681">
        <f t="shared" si="260"/>
        <v>0</v>
      </c>
      <c r="V557" s="701">
        <f t="shared" si="261"/>
        <v>0</v>
      </c>
      <c r="W557" s="662">
        <f t="shared" si="262"/>
        <v>0</v>
      </c>
      <c r="X557" s="662">
        <f t="shared" si="263"/>
        <v>0</v>
      </c>
      <c r="Y557" s="662">
        <f t="shared" si="264"/>
        <v>0</v>
      </c>
      <c r="Z557" s="699">
        <f t="shared" si="265"/>
        <v>0</v>
      </c>
      <c r="AA557" s="681">
        <f t="shared" si="268"/>
        <v>0</v>
      </c>
      <c r="AB557" s="701">
        <f t="shared" si="269"/>
        <v>0</v>
      </c>
      <c r="AC557" s="662">
        <f t="shared" si="266"/>
        <v>0</v>
      </c>
      <c r="AD557" s="662">
        <f t="shared" si="270"/>
        <v>0</v>
      </c>
      <c r="AE557" s="701">
        <f t="shared" si="271"/>
        <v>0</v>
      </c>
      <c r="AF557" s="662">
        <f t="shared" si="267"/>
        <v>0</v>
      </c>
      <c r="AG557" s="662">
        <f t="shared" si="272"/>
        <v>0</v>
      </c>
      <c r="AH557" s="701">
        <f t="shared" si="273"/>
        <v>0</v>
      </c>
    </row>
    <row r="558" spans="1:34" x14ac:dyDescent="0.35">
      <c r="A558" s="680">
        <v>38533</v>
      </c>
      <c r="B558" s="558" t="s">
        <v>26</v>
      </c>
      <c r="C558" s="558">
        <v>6</v>
      </c>
      <c r="D558" s="559">
        <f t="shared" si="245"/>
        <v>5</v>
      </c>
      <c r="E558" s="561">
        <v>0</v>
      </c>
      <c r="F558" s="699">
        <f t="shared" si="251"/>
        <v>0</v>
      </c>
      <c r="G558" s="712">
        <f t="shared" si="252"/>
        <v>0</v>
      </c>
      <c r="H558" s="699">
        <f t="shared" si="246"/>
        <v>0</v>
      </c>
      <c r="I558" s="712">
        <f t="shared" si="247"/>
        <v>0</v>
      </c>
      <c r="J558" s="699">
        <f t="shared" si="253"/>
        <v>0</v>
      </c>
      <c r="K558" s="681">
        <f t="shared" si="254"/>
        <v>0</v>
      </c>
      <c r="L558" s="711">
        <f>IF($L$5="Yes",HLOOKUP(B558,'Outdoor Supply'!$D$32:$P$38,7,FALSE),0)</f>
        <v>0</v>
      </c>
      <c r="M558" s="701">
        <f t="shared" si="255"/>
        <v>0</v>
      </c>
      <c r="N558" s="564">
        <f t="shared" si="256"/>
        <v>0</v>
      </c>
      <c r="O558" s="564">
        <f t="shared" si="257"/>
        <v>0</v>
      </c>
      <c r="P558" s="564">
        <f t="shared" si="258"/>
        <v>0</v>
      </c>
      <c r="Q558" s="564">
        <f t="shared" si="259"/>
        <v>0</v>
      </c>
      <c r="R558" s="661">
        <f t="shared" si="248"/>
        <v>0</v>
      </c>
      <c r="S558" s="662">
        <f t="shared" si="249"/>
        <v>0</v>
      </c>
      <c r="T558" s="699">
        <f t="shared" si="250"/>
        <v>0</v>
      </c>
      <c r="U558" s="681">
        <f t="shared" si="260"/>
        <v>0</v>
      </c>
      <c r="V558" s="701">
        <f t="shared" si="261"/>
        <v>0</v>
      </c>
      <c r="W558" s="662">
        <f t="shared" si="262"/>
        <v>0</v>
      </c>
      <c r="X558" s="662">
        <f t="shared" si="263"/>
        <v>0</v>
      </c>
      <c r="Y558" s="662">
        <f t="shared" si="264"/>
        <v>0</v>
      </c>
      <c r="Z558" s="699">
        <f t="shared" si="265"/>
        <v>0</v>
      </c>
      <c r="AA558" s="681">
        <f t="shared" si="268"/>
        <v>0</v>
      </c>
      <c r="AB558" s="701">
        <f t="shared" si="269"/>
        <v>0</v>
      </c>
      <c r="AC558" s="662">
        <f t="shared" si="266"/>
        <v>0</v>
      </c>
      <c r="AD558" s="662">
        <f t="shared" si="270"/>
        <v>0</v>
      </c>
      <c r="AE558" s="701">
        <f t="shared" si="271"/>
        <v>0</v>
      </c>
      <c r="AF558" s="662">
        <f t="shared" si="267"/>
        <v>0</v>
      </c>
      <c r="AG558" s="662">
        <f t="shared" si="272"/>
        <v>0</v>
      </c>
      <c r="AH558" s="701">
        <f t="shared" si="273"/>
        <v>0</v>
      </c>
    </row>
    <row r="559" spans="1:34" x14ac:dyDescent="0.35">
      <c r="A559" s="680">
        <v>38534</v>
      </c>
      <c r="B559" s="558" t="s">
        <v>27</v>
      </c>
      <c r="C559" s="558">
        <v>7</v>
      </c>
      <c r="D559" s="559">
        <f t="shared" si="245"/>
        <v>6</v>
      </c>
      <c r="E559" s="561">
        <v>0</v>
      </c>
      <c r="F559" s="699">
        <f t="shared" si="251"/>
        <v>0</v>
      </c>
      <c r="G559" s="712">
        <f t="shared" si="252"/>
        <v>0</v>
      </c>
      <c r="H559" s="699">
        <f t="shared" si="246"/>
        <v>0</v>
      </c>
      <c r="I559" s="712">
        <f t="shared" si="247"/>
        <v>0</v>
      </c>
      <c r="J559" s="699">
        <f t="shared" si="253"/>
        <v>0</v>
      </c>
      <c r="K559" s="681">
        <f t="shared" si="254"/>
        <v>0</v>
      </c>
      <c r="L559" s="711">
        <f>IF($L$5="Yes",HLOOKUP(B559,'Outdoor Supply'!$D$32:$P$38,7,FALSE),0)</f>
        <v>0</v>
      </c>
      <c r="M559" s="701">
        <f t="shared" si="255"/>
        <v>0</v>
      </c>
      <c r="N559" s="564">
        <f t="shared" si="256"/>
        <v>0</v>
      </c>
      <c r="O559" s="564">
        <f t="shared" si="257"/>
        <v>0</v>
      </c>
      <c r="P559" s="564">
        <f t="shared" si="258"/>
        <v>0</v>
      </c>
      <c r="Q559" s="564">
        <f t="shared" si="259"/>
        <v>0</v>
      </c>
      <c r="R559" s="661">
        <f t="shared" si="248"/>
        <v>0</v>
      </c>
      <c r="S559" s="662">
        <f t="shared" si="249"/>
        <v>0</v>
      </c>
      <c r="T559" s="699">
        <f t="shared" si="250"/>
        <v>0</v>
      </c>
      <c r="U559" s="681">
        <f t="shared" si="260"/>
        <v>0</v>
      </c>
      <c r="V559" s="701">
        <f t="shared" si="261"/>
        <v>0</v>
      </c>
      <c r="W559" s="662">
        <f t="shared" si="262"/>
        <v>0</v>
      </c>
      <c r="X559" s="662">
        <f t="shared" si="263"/>
        <v>0</v>
      </c>
      <c r="Y559" s="662">
        <f t="shared" si="264"/>
        <v>0</v>
      </c>
      <c r="Z559" s="699">
        <f t="shared" si="265"/>
        <v>0</v>
      </c>
      <c r="AA559" s="681">
        <f t="shared" si="268"/>
        <v>0</v>
      </c>
      <c r="AB559" s="701">
        <f t="shared" si="269"/>
        <v>0</v>
      </c>
      <c r="AC559" s="662">
        <f t="shared" si="266"/>
        <v>0</v>
      </c>
      <c r="AD559" s="662">
        <f t="shared" si="270"/>
        <v>0</v>
      </c>
      <c r="AE559" s="701">
        <f t="shared" si="271"/>
        <v>0</v>
      </c>
      <c r="AF559" s="662">
        <f t="shared" si="267"/>
        <v>0</v>
      </c>
      <c r="AG559" s="662">
        <f t="shared" si="272"/>
        <v>0</v>
      </c>
      <c r="AH559" s="701">
        <f t="shared" si="273"/>
        <v>0</v>
      </c>
    </row>
    <row r="560" spans="1:34" x14ac:dyDescent="0.35">
      <c r="A560" s="680">
        <v>38535</v>
      </c>
      <c r="B560" s="558" t="s">
        <v>27</v>
      </c>
      <c r="C560" s="558">
        <v>7</v>
      </c>
      <c r="D560" s="559">
        <f t="shared" si="245"/>
        <v>7</v>
      </c>
      <c r="E560" s="561">
        <v>0</v>
      </c>
      <c r="F560" s="699">
        <f t="shared" si="251"/>
        <v>0</v>
      </c>
      <c r="G560" s="712">
        <f t="shared" si="252"/>
        <v>0</v>
      </c>
      <c r="H560" s="699">
        <f t="shared" si="246"/>
        <v>0</v>
      </c>
      <c r="I560" s="712">
        <f t="shared" si="247"/>
        <v>0</v>
      </c>
      <c r="J560" s="699">
        <f t="shared" si="253"/>
        <v>0</v>
      </c>
      <c r="K560" s="681">
        <f t="shared" si="254"/>
        <v>0</v>
      </c>
      <c r="L560" s="711">
        <f>IF($L$5="Yes",HLOOKUP(B560,'Outdoor Supply'!$D$32:$P$38,7,FALSE),0)</f>
        <v>0</v>
      </c>
      <c r="M560" s="701">
        <f t="shared" si="255"/>
        <v>0</v>
      </c>
      <c r="N560" s="564">
        <f t="shared" si="256"/>
        <v>0</v>
      </c>
      <c r="O560" s="564">
        <f t="shared" si="257"/>
        <v>0</v>
      </c>
      <c r="P560" s="564">
        <f t="shared" si="258"/>
        <v>0</v>
      </c>
      <c r="Q560" s="564">
        <f t="shared" si="259"/>
        <v>0</v>
      </c>
      <c r="R560" s="661">
        <f t="shared" si="248"/>
        <v>0</v>
      </c>
      <c r="S560" s="662">
        <f t="shared" si="249"/>
        <v>0</v>
      </c>
      <c r="T560" s="699">
        <f t="shared" si="250"/>
        <v>0</v>
      </c>
      <c r="U560" s="681">
        <f t="shared" si="260"/>
        <v>0</v>
      </c>
      <c r="V560" s="701">
        <f t="shared" si="261"/>
        <v>0</v>
      </c>
      <c r="W560" s="662">
        <f t="shared" si="262"/>
        <v>0</v>
      </c>
      <c r="X560" s="662">
        <f t="shared" si="263"/>
        <v>0</v>
      </c>
      <c r="Y560" s="662">
        <f t="shared" si="264"/>
        <v>0</v>
      </c>
      <c r="Z560" s="699">
        <f t="shared" si="265"/>
        <v>0</v>
      </c>
      <c r="AA560" s="681">
        <f t="shared" si="268"/>
        <v>0</v>
      </c>
      <c r="AB560" s="701">
        <f t="shared" si="269"/>
        <v>0</v>
      </c>
      <c r="AC560" s="662">
        <f t="shared" si="266"/>
        <v>0</v>
      </c>
      <c r="AD560" s="662">
        <f t="shared" si="270"/>
        <v>0</v>
      </c>
      <c r="AE560" s="701">
        <f t="shared" si="271"/>
        <v>0</v>
      </c>
      <c r="AF560" s="662">
        <f t="shared" si="267"/>
        <v>0</v>
      </c>
      <c r="AG560" s="662">
        <f t="shared" si="272"/>
        <v>0</v>
      </c>
      <c r="AH560" s="701">
        <f t="shared" si="273"/>
        <v>0</v>
      </c>
    </row>
    <row r="561" spans="1:34" x14ac:dyDescent="0.35">
      <c r="A561" s="680">
        <v>38536</v>
      </c>
      <c r="B561" s="558" t="s">
        <v>27</v>
      </c>
      <c r="C561" s="558">
        <v>7</v>
      </c>
      <c r="D561" s="559">
        <f t="shared" si="245"/>
        <v>1</v>
      </c>
      <c r="E561" s="561">
        <v>0</v>
      </c>
      <c r="F561" s="699">
        <f t="shared" si="251"/>
        <v>0</v>
      </c>
      <c r="G561" s="712">
        <f t="shared" si="252"/>
        <v>0</v>
      </c>
      <c r="H561" s="699">
        <f t="shared" si="246"/>
        <v>0</v>
      </c>
      <c r="I561" s="712">
        <f t="shared" si="247"/>
        <v>0</v>
      </c>
      <c r="J561" s="699">
        <f t="shared" si="253"/>
        <v>0</v>
      </c>
      <c r="K561" s="681">
        <f t="shared" si="254"/>
        <v>0</v>
      </c>
      <c r="L561" s="711">
        <f>IF($L$5="Yes",HLOOKUP(B561,'Outdoor Supply'!$D$32:$P$38,7,FALSE),0)</f>
        <v>0</v>
      </c>
      <c r="M561" s="701">
        <f t="shared" si="255"/>
        <v>0</v>
      </c>
      <c r="N561" s="564">
        <f t="shared" si="256"/>
        <v>0</v>
      </c>
      <c r="O561" s="564">
        <f t="shared" si="257"/>
        <v>0</v>
      </c>
      <c r="P561" s="564">
        <f t="shared" si="258"/>
        <v>0</v>
      </c>
      <c r="Q561" s="564">
        <f t="shared" si="259"/>
        <v>0</v>
      </c>
      <c r="R561" s="661">
        <f t="shared" si="248"/>
        <v>0</v>
      </c>
      <c r="S561" s="662">
        <f t="shared" si="249"/>
        <v>0</v>
      </c>
      <c r="T561" s="699">
        <f t="shared" si="250"/>
        <v>0</v>
      </c>
      <c r="U561" s="681">
        <f t="shared" si="260"/>
        <v>0</v>
      </c>
      <c r="V561" s="701">
        <f t="shared" si="261"/>
        <v>0</v>
      </c>
      <c r="W561" s="662">
        <f t="shared" si="262"/>
        <v>0</v>
      </c>
      <c r="X561" s="662">
        <f t="shared" si="263"/>
        <v>0</v>
      </c>
      <c r="Y561" s="662">
        <f t="shared" si="264"/>
        <v>0</v>
      </c>
      <c r="Z561" s="699">
        <f t="shared" si="265"/>
        <v>0</v>
      </c>
      <c r="AA561" s="681">
        <f t="shared" si="268"/>
        <v>0</v>
      </c>
      <c r="AB561" s="701">
        <f t="shared" si="269"/>
        <v>0</v>
      </c>
      <c r="AC561" s="662">
        <f t="shared" si="266"/>
        <v>0</v>
      </c>
      <c r="AD561" s="662">
        <f t="shared" si="270"/>
        <v>0</v>
      </c>
      <c r="AE561" s="701">
        <f t="shared" si="271"/>
        <v>0</v>
      </c>
      <c r="AF561" s="662">
        <f t="shared" si="267"/>
        <v>0</v>
      </c>
      <c r="AG561" s="662">
        <f t="shared" si="272"/>
        <v>0</v>
      </c>
      <c r="AH561" s="701">
        <f t="shared" si="273"/>
        <v>0</v>
      </c>
    </row>
    <row r="562" spans="1:34" x14ac:dyDescent="0.35">
      <c r="A562" s="680">
        <v>38537</v>
      </c>
      <c r="B562" s="558" t="s">
        <v>27</v>
      </c>
      <c r="C562" s="558">
        <v>7</v>
      </c>
      <c r="D562" s="559">
        <f t="shared" si="245"/>
        <v>2</v>
      </c>
      <c r="E562" s="561">
        <v>0</v>
      </c>
      <c r="F562" s="699">
        <f t="shared" si="251"/>
        <v>0</v>
      </c>
      <c r="G562" s="712">
        <f t="shared" si="252"/>
        <v>0</v>
      </c>
      <c r="H562" s="699">
        <f t="shared" si="246"/>
        <v>0</v>
      </c>
      <c r="I562" s="712">
        <f t="shared" si="247"/>
        <v>0</v>
      </c>
      <c r="J562" s="699">
        <f t="shared" si="253"/>
        <v>0</v>
      </c>
      <c r="K562" s="681">
        <f t="shared" si="254"/>
        <v>0</v>
      </c>
      <c r="L562" s="711">
        <f>IF($L$5="Yes",HLOOKUP(B562,'Outdoor Supply'!$D$32:$P$38,7,FALSE),0)</f>
        <v>0</v>
      </c>
      <c r="M562" s="701">
        <f t="shared" si="255"/>
        <v>0</v>
      </c>
      <c r="N562" s="564">
        <f t="shared" si="256"/>
        <v>0</v>
      </c>
      <c r="O562" s="564">
        <f t="shared" si="257"/>
        <v>0</v>
      </c>
      <c r="P562" s="564">
        <f t="shared" si="258"/>
        <v>0</v>
      </c>
      <c r="Q562" s="564">
        <f t="shared" si="259"/>
        <v>0</v>
      </c>
      <c r="R562" s="661">
        <f t="shared" si="248"/>
        <v>0</v>
      </c>
      <c r="S562" s="662">
        <f t="shared" si="249"/>
        <v>0</v>
      </c>
      <c r="T562" s="699">
        <f t="shared" si="250"/>
        <v>0</v>
      </c>
      <c r="U562" s="681">
        <f t="shared" si="260"/>
        <v>0</v>
      </c>
      <c r="V562" s="701">
        <f t="shared" si="261"/>
        <v>0</v>
      </c>
      <c r="W562" s="662">
        <f t="shared" si="262"/>
        <v>0</v>
      </c>
      <c r="X562" s="662">
        <f t="shared" si="263"/>
        <v>0</v>
      </c>
      <c r="Y562" s="662">
        <f t="shared" si="264"/>
        <v>0</v>
      </c>
      <c r="Z562" s="699">
        <f t="shared" si="265"/>
        <v>0</v>
      </c>
      <c r="AA562" s="681">
        <f t="shared" si="268"/>
        <v>0</v>
      </c>
      <c r="AB562" s="701">
        <f t="shared" si="269"/>
        <v>0</v>
      </c>
      <c r="AC562" s="662">
        <f t="shared" si="266"/>
        <v>0</v>
      </c>
      <c r="AD562" s="662">
        <f t="shared" si="270"/>
        <v>0</v>
      </c>
      <c r="AE562" s="701">
        <f t="shared" si="271"/>
        <v>0</v>
      </c>
      <c r="AF562" s="662">
        <f t="shared" si="267"/>
        <v>0</v>
      </c>
      <c r="AG562" s="662">
        <f t="shared" si="272"/>
        <v>0</v>
      </c>
      <c r="AH562" s="701">
        <f t="shared" si="273"/>
        <v>0</v>
      </c>
    </row>
    <row r="563" spans="1:34" x14ac:dyDescent="0.35">
      <c r="A563" s="680">
        <v>38538</v>
      </c>
      <c r="B563" s="558" t="s">
        <v>27</v>
      </c>
      <c r="C563" s="558">
        <v>7</v>
      </c>
      <c r="D563" s="559">
        <f t="shared" si="245"/>
        <v>3</v>
      </c>
      <c r="E563" s="561">
        <v>0</v>
      </c>
      <c r="F563" s="699">
        <f t="shared" si="251"/>
        <v>0</v>
      </c>
      <c r="G563" s="712">
        <f t="shared" si="252"/>
        <v>0</v>
      </c>
      <c r="H563" s="699">
        <f t="shared" si="246"/>
        <v>0</v>
      </c>
      <c r="I563" s="712">
        <f t="shared" si="247"/>
        <v>0</v>
      </c>
      <c r="J563" s="699">
        <f t="shared" si="253"/>
        <v>0</v>
      </c>
      <c r="K563" s="681">
        <f t="shared" si="254"/>
        <v>0</v>
      </c>
      <c r="L563" s="711">
        <f>IF($L$5="Yes",HLOOKUP(B563,'Outdoor Supply'!$D$32:$P$38,7,FALSE),0)</f>
        <v>0</v>
      </c>
      <c r="M563" s="701">
        <f t="shared" si="255"/>
        <v>0</v>
      </c>
      <c r="N563" s="564">
        <f t="shared" si="256"/>
        <v>0</v>
      </c>
      <c r="O563" s="564">
        <f t="shared" si="257"/>
        <v>0</v>
      </c>
      <c r="P563" s="564">
        <f t="shared" si="258"/>
        <v>0</v>
      </c>
      <c r="Q563" s="564">
        <f t="shared" si="259"/>
        <v>0</v>
      </c>
      <c r="R563" s="661">
        <f t="shared" si="248"/>
        <v>0</v>
      </c>
      <c r="S563" s="662">
        <f t="shared" si="249"/>
        <v>0</v>
      </c>
      <c r="T563" s="699">
        <f t="shared" si="250"/>
        <v>0</v>
      </c>
      <c r="U563" s="681">
        <f t="shared" si="260"/>
        <v>0</v>
      </c>
      <c r="V563" s="701">
        <f t="shared" si="261"/>
        <v>0</v>
      </c>
      <c r="W563" s="662">
        <f t="shared" si="262"/>
        <v>0</v>
      </c>
      <c r="X563" s="662">
        <f t="shared" si="263"/>
        <v>0</v>
      </c>
      <c r="Y563" s="662">
        <f t="shared" si="264"/>
        <v>0</v>
      </c>
      <c r="Z563" s="699">
        <f t="shared" si="265"/>
        <v>0</v>
      </c>
      <c r="AA563" s="681">
        <f t="shared" si="268"/>
        <v>0</v>
      </c>
      <c r="AB563" s="701">
        <f t="shared" si="269"/>
        <v>0</v>
      </c>
      <c r="AC563" s="662">
        <f t="shared" si="266"/>
        <v>0</v>
      </c>
      <c r="AD563" s="662">
        <f t="shared" si="270"/>
        <v>0</v>
      </c>
      <c r="AE563" s="701">
        <f t="shared" si="271"/>
        <v>0</v>
      </c>
      <c r="AF563" s="662">
        <f t="shared" si="267"/>
        <v>0</v>
      </c>
      <c r="AG563" s="662">
        <f t="shared" si="272"/>
        <v>0</v>
      </c>
      <c r="AH563" s="701">
        <f t="shared" si="273"/>
        <v>0</v>
      </c>
    </row>
    <row r="564" spans="1:34" x14ac:dyDescent="0.35">
      <c r="A564" s="680">
        <v>38539</v>
      </c>
      <c r="B564" s="558" t="s">
        <v>27</v>
      </c>
      <c r="C564" s="558">
        <v>7</v>
      </c>
      <c r="D564" s="559">
        <f t="shared" si="245"/>
        <v>4</v>
      </c>
      <c r="E564" s="561">
        <v>0</v>
      </c>
      <c r="F564" s="699">
        <f t="shared" si="251"/>
        <v>0</v>
      </c>
      <c r="G564" s="712">
        <f t="shared" si="252"/>
        <v>0</v>
      </c>
      <c r="H564" s="699">
        <f t="shared" si="246"/>
        <v>0</v>
      </c>
      <c r="I564" s="712">
        <f t="shared" si="247"/>
        <v>0</v>
      </c>
      <c r="J564" s="699">
        <f t="shared" si="253"/>
        <v>0</v>
      </c>
      <c r="K564" s="681">
        <f t="shared" si="254"/>
        <v>0</v>
      </c>
      <c r="L564" s="711">
        <f>IF($L$5="Yes",HLOOKUP(B564,'Outdoor Supply'!$D$32:$P$38,7,FALSE),0)</f>
        <v>0</v>
      </c>
      <c r="M564" s="701">
        <f t="shared" si="255"/>
        <v>0</v>
      </c>
      <c r="N564" s="564">
        <f t="shared" si="256"/>
        <v>0</v>
      </c>
      <c r="O564" s="564">
        <f t="shared" si="257"/>
        <v>0</v>
      </c>
      <c r="P564" s="564">
        <f t="shared" si="258"/>
        <v>0</v>
      </c>
      <c r="Q564" s="564">
        <f t="shared" si="259"/>
        <v>0</v>
      </c>
      <c r="R564" s="661">
        <f t="shared" si="248"/>
        <v>0</v>
      </c>
      <c r="S564" s="662">
        <f t="shared" si="249"/>
        <v>0</v>
      </c>
      <c r="T564" s="699">
        <f t="shared" si="250"/>
        <v>0</v>
      </c>
      <c r="U564" s="681">
        <f t="shared" si="260"/>
        <v>0</v>
      </c>
      <c r="V564" s="701">
        <f t="shared" si="261"/>
        <v>0</v>
      </c>
      <c r="W564" s="662">
        <f t="shared" si="262"/>
        <v>0</v>
      </c>
      <c r="X564" s="662">
        <f t="shared" si="263"/>
        <v>0</v>
      </c>
      <c r="Y564" s="662">
        <f t="shared" si="264"/>
        <v>0</v>
      </c>
      <c r="Z564" s="699">
        <f t="shared" si="265"/>
        <v>0</v>
      </c>
      <c r="AA564" s="681">
        <f t="shared" si="268"/>
        <v>0</v>
      </c>
      <c r="AB564" s="701">
        <f t="shared" si="269"/>
        <v>0</v>
      </c>
      <c r="AC564" s="662">
        <f t="shared" si="266"/>
        <v>0</v>
      </c>
      <c r="AD564" s="662">
        <f t="shared" si="270"/>
        <v>0</v>
      </c>
      <c r="AE564" s="701">
        <f t="shared" si="271"/>
        <v>0</v>
      </c>
      <c r="AF564" s="662">
        <f t="shared" si="267"/>
        <v>0</v>
      </c>
      <c r="AG564" s="662">
        <f t="shared" si="272"/>
        <v>0</v>
      </c>
      <c r="AH564" s="701">
        <f t="shared" si="273"/>
        <v>0</v>
      </c>
    </row>
    <row r="565" spans="1:34" x14ac:dyDescent="0.35">
      <c r="A565" s="680">
        <v>38540</v>
      </c>
      <c r="B565" s="558" t="s">
        <v>27</v>
      </c>
      <c r="C565" s="558">
        <v>7</v>
      </c>
      <c r="D565" s="559">
        <f t="shared" si="245"/>
        <v>5</v>
      </c>
      <c r="E565" s="561">
        <v>0</v>
      </c>
      <c r="F565" s="699">
        <f t="shared" si="251"/>
        <v>0</v>
      </c>
      <c r="G565" s="712">
        <f t="shared" si="252"/>
        <v>0</v>
      </c>
      <c r="H565" s="699">
        <f t="shared" si="246"/>
        <v>0</v>
      </c>
      <c r="I565" s="712">
        <f t="shared" si="247"/>
        <v>0</v>
      </c>
      <c r="J565" s="699">
        <f t="shared" si="253"/>
        <v>0</v>
      </c>
      <c r="K565" s="681">
        <f t="shared" si="254"/>
        <v>0</v>
      </c>
      <c r="L565" s="711">
        <f>IF($L$5="Yes",HLOOKUP(B565,'Outdoor Supply'!$D$32:$P$38,7,FALSE),0)</f>
        <v>0</v>
      </c>
      <c r="M565" s="701">
        <f t="shared" si="255"/>
        <v>0</v>
      </c>
      <c r="N565" s="564">
        <f t="shared" si="256"/>
        <v>0</v>
      </c>
      <c r="O565" s="564">
        <f t="shared" si="257"/>
        <v>0</v>
      </c>
      <c r="P565" s="564">
        <f t="shared" si="258"/>
        <v>0</v>
      </c>
      <c r="Q565" s="564">
        <f t="shared" si="259"/>
        <v>0</v>
      </c>
      <c r="R565" s="661">
        <f t="shared" si="248"/>
        <v>0</v>
      </c>
      <c r="S565" s="662">
        <f t="shared" si="249"/>
        <v>0</v>
      </c>
      <c r="T565" s="699">
        <f t="shared" si="250"/>
        <v>0</v>
      </c>
      <c r="U565" s="681">
        <f t="shared" si="260"/>
        <v>0</v>
      </c>
      <c r="V565" s="701">
        <f t="shared" si="261"/>
        <v>0</v>
      </c>
      <c r="W565" s="662">
        <f t="shared" si="262"/>
        <v>0</v>
      </c>
      <c r="X565" s="662">
        <f t="shared" si="263"/>
        <v>0</v>
      </c>
      <c r="Y565" s="662">
        <f t="shared" si="264"/>
        <v>0</v>
      </c>
      <c r="Z565" s="699">
        <f t="shared" si="265"/>
        <v>0</v>
      </c>
      <c r="AA565" s="681">
        <f t="shared" si="268"/>
        <v>0</v>
      </c>
      <c r="AB565" s="701">
        <f t="shared" si="269"/>
        <v>0</v>
      </c>
      <c r="AC565" s="662">
        <f t="shared" si="266"/>
        <v>0</v>
      </c>
      <c r="AD565" s="662">
        <f t="shared" si="270"/>
        <v>0</v>
      </c>
      <c r="AE565" s="701">
        <f t="shared" si="271"/>
        <v>0</v>
      </c>
      <c r="AF565" s="662">
        <f t="shared" si="267"/>
        <v>0</v>
      </c>
      <c r="AG565" s="662">
        <f t="shared" si="272"/>
        <v>0</v>
      </c>
      <c r="AH565" s="701">
        <f t="shared" si="273"/>
        <v>0</v>
      </c>
    </row>
    <row r="566" spans="1:34" x14ac:dyDescent="0.35">
      <c r="A566" s="680">
        <v>38541</v>
      </c>
      <c r="B566" s="558" t="s">
        <v>27</v>
      </c>
      <c r="C566" s="558">
        <v>7</v>
      </c>
      <c r="D566" s="559">
        <f t="shared" si="245"/>
        <v>6</v>
      </c>
      <c r="E566" s="561">
        <v>0.25</v>
      </c>
      <c r="F566" s="699">
        <f t="shared" si="251"/>
        <v>0</v>
      </c>
      <c r="G566" s="712">
        <f t="shared" si="252"/>
        <v>0</v>
      </c>
      <c r="H566" s="699">
        <f t="shared" si="246"/>
        <v>0</v>
      </c>
      <c r="I566" s="712">
        <f t="shared" si="247"/>
        <v>0</v>
      </c>
      <c r="J566" s="699">
        <f t="shared" si="253"/>
        <v>0</v>
      </c>
      <c r="K566" s="681">
        <f t="shared" si="254"/>
        <v>0</v>
      </c>
      <c r="L566" s="711">
        <f>IF($L$5="Yes",HLOOKUP(B566,'Outdoor Supply'!$D$32:$P$38,7,FALSE),0)</f>
        <v>0</v>
      </c>
      <c r="M566" s="701">
        <f t="shared" si="255"/>
        <v>0</v>
      </c>
      <c r="N566" s="564">
        <f t="shared" si="256"/>
        <v>0</v>
      </c>
      <c r="O566" s="564">
        <f t="shared" si="257"/>
        <v>0</v>
      </c>
      <c r="P566" s="564">
        <f t="shared" si="258"/>
        <v>0</v>
      </c>
      <c r="Q566" s="564">
        <f t="shared" si="259"/>
        <v>0</v>
      </c>
      <c r="R566" s="661">
        <f t="shared" si="248"/>
        <v>0</v>
      </c>
      <c r="S566" s="662">
        <f t="shared" si="249"/>
        <v>0</v>
      </c>
      <c r="T566" s="699">
        <f t="shared" si="250"/>
        <v>0</v>
      </c>
      <c r="U566" s="681">
        <f t="shared" si="260"/>
        <v>0</v>
      </c>
      <c r="V566" s="701">
        <f t="shared" si="261"/>
        <v>0</v>
      </c>
      <c r="W566" s="662">
        <f t="shared" si="262"/>
        <v>0</v>
      </c>
      <c r="X566" s="662">
        <f t="shared" si="263"/>
        <v>0</v>
      </c>
      <c r="Y566" s="662">
        <f t="shared" si="264"/>
        <v>0</v>
      </c>
      <c r="Z566" s="699">
        <f t="shared" si="265"/>
        <v>0</v>
      </c>
      <c r="AA566" s="681">
        <f t="shared" si="268"/>
        <v>0</v>
      </c>
      <c r="AB566" s="701">
        <f t="shared" si="269"/>
        <v>0</v>
      </c>
      <c r="AC566" s="662">
        <f t="shared" si="266"/>
        <v>0</v>
      </c>
      <c r="AD566" s="662">
        <f t="shared" si="270"/>
        <v>0</v>
      </c>
      <c r="AE566" s="701">
        <f t="shared" si="271"/>
        <v>0</v>
      </c>
      <c r="AF566" s="662">
        <f t="shared" si="267"/>
        <v>0</v>
      </c>
      <c r="AG566" s="662">
        <f t="shared" si="272"/>
        <v>0</v>
      </c>
      <c r="AH566" s="701">
        <f t="shared" si="273"/>
        <v>0</v>
      </c>
    </row>
    <row r="567" spans="1:34" x14ac:dyDescent="0.35">
      <c r="A567" s="680">
        <v>38542</v>
      </c>
      <c r="B567" s="558" t="s">
        <v>27</v>
      </c>
      <c r="C567" s="558">
        <v>7</v>
      </c>
      <c r="D567" s="559">
        <f t="shared" si="245"/>
        <v>7</v>
      </c>
      <c r="E567" s="561">
        <v>0</v>
      </c>
      <c r="F567" s="699">
        <f t="shared" si="251"/>
        <v>0</v>
      </c>
      <c r="G567" s="712">
        <f t="shared" si="252"/>
        <v>0</v>
      </c>
      <c r="H567" s="699">
        <f t="shared" si="246"/>
        <v>0</v>
      </c>
      <c r="I567" s="712">
        <f t="shared" si="247"/>
        <v>0</v>
      </c>
      <c r="J567" s="699">
        <f t="shared" si="253"/>
        <v>0</v>
      </c>
      <c r="K567" s="681">
        <f t="shared" si="254"/>
        <v>0</v>
      </c>
      <c r="L567" s="711">
        <f>IF($L$5="Yes",HLOOKUP(B567,'Outdoor Supply'!$D$32:$P$38,7,FALSE),0)</f>
        <v>0</v>
      </c>
      <c r="M567" s="701">
        <f t="shared" si="255"/>
        <v>0</v>
      </c>
      <c r="N567" s="564">
        <f t="shared" si="256"/>
        <v>0</v>
      </c>
      <c r="O567" s="564">
        <f t="shared" si="257"/>
        <v>0</v>
      </c>
      <c r="P567" s="564">
        <f t="shared" si="258"/>
        <v>0</v>
      </c>
      <c r="Q567" s="564">
        <f t="shared" si="259"/>
        <v>0</v>
      </c>
      <c r="R567" s="661">
        <f t="shared" si="248"/>
        <v>0</v>
      </c>
      <c r="S567" s="662">
        <f t="shared" si="249"/>
        <v>0</v>
      </c>
      <c r="T567" s="699">
        <f t="shared" si="250"/>
        <v>0</v>
      </c>
      <c r="U567" s="681">
        <f t="shared" si="260"/>
        <v>0</v>
      </c>
      <c r="V567" s="701">
        <f t="shared" si="261"/>
        <v>0</v>
      </c>
      <c r="W567" s="662">
        <f t="shared" si="262"/>
        <v>0</v>
      </c>
      <c r="X567" s="662">
        <f t="shared" si="263"/>
        <v>0</v>
      </c>
      <c r="Y567" s="662">
        <f t="shared" si="264"/>
        <v>0</v>
      </c>
      <c r="Z567" s="699">
        <f t="shared" si="265"/>
        <v>0</v>
      </c>
      <c r="AA567" s="681">
        <f t="shared" si="268"/>
        <v>0</v>
      </c>
      <c r="AB567" s="701">
        <f t="shared" si="269"/>
        <v>0</v>
      </c>
      <c r="AC567" s="662">
        <f t="shared" si="266"/>
        <v>0</v>
      </c>
      <c r="AD567" s="662">
        <f t="shared" si="270"/>
        <v>0</v>
      </c>
      <c r="AE567" s="701">
        <f t="shared" si="271"/>
        <v>0</v>
      </c>
      <c r="AF567" s="662">
        <f t="shared" si="267"/>
        <v>0</v>
      </c>
      <c r="AG567" s="662">
        <f t="shared" si="272"/>
        <v>0</v>
      </c>
      <c r="AH567" s="701">
        <f t="shared" si="273"/>
        <v>0</v>
      </c>
    </row>
    <row r="568" spans="1:34" x14ac:dyDescent="0.35">
      <c r="A568" s="680">
        <v>38543</v>
      </c>
      <c r="B568" s="558" t="s">
        <v>27</v>
      </c>
      <c r="C568" s="558">
        <v>7</v>
      </c>
      <c r="D568" s="559">
        <f t="shared" si="245"/>
        <v>1</v>
      </c>
      <c r="E568" s="561">
        <v>0</v>
      </c>
      <c r="F568" s="699">
        <f t="shared" si="251"/>
        <v>0</v>
      </c>
      <c r="G568" s="712">
        <f t="shared" si="252"/>
        <v>0</v>
      </c>
      <c r="H568" s="699">
        <f t="shared" si="246"/>
        <v>0</v>
      </c>
      <c r="I568" s="712">
        <f t="shared" si="247"/>
        <v>0</v>
      </c>
      <c r="J568" s="699">
        <f t="shared" si="253"/>
        <v>0</v>
      </c>
      <c r="K568" s="681">
        <f t="shared" si="254"/>
        <v>0</v>
      </c>
      <c r="L568" s="711">
        <f>IF($L$5="Yes",HLOOKUP(B568,'Outdoor Supply'!$D$32:$P$38,7,FALSE),0)</f>
        <v>0</v>
      </c>
      <c r="M568" s="701">
        <f t="shared" si="255"/>
        <v>0</v>
      </c>
      <c r="N568" s="564">
        <f t="shared" si="256"/>
        <v>0</v>
      </c>
      <c r="O568" s="564">
        <f t="shared" si="257"/>
        <v>0</v>
      </c>
      <c r="P568" s="564">
        <f t="shared" si="258"/>
        <v>0</v>
      </c>
      <c r="Q568" s="564">
        <f t="shared" si="259"/>
        <v>0</v>
      </c>
      <c r="R568" s="661">
        <f t="shared" si="248"/>
        <v>0</v>
      </c>
      <c r="S568" s="662">
        <f t="shared" si="249"/>
        <v>0</v>
      </c>
      <c r="T568" s="699">
        <f t="shared" si="250"/>
        <v>0</v>
      </c>
      <c r="U568" s="681">
        <f t="shared" si="260"/>
        <v>0</v>
      </c>
      <c r="V568" s="701">
        <f t="shared" si="261"/>
        <v>0</v>
      </c>
      <c r="W568" s="662">
        <f t="shared" si="262"/>
        <v>0</v>
      </c>
      <c r="X568" s="662">
        <f t="shared" si="263"/>
        <v>0</v>
      </c>
      <c r="Y568" s="662">
        <f t="shared" si="264"/>
        <v>0</v>
      </c>
      <c r="Z568" s="699">
        <f t="shared" si="265"/>
        <v>0</v>
      </c>
      <c r="AA568" s="681">
        <f t="shared" si="268"/>
        <v>0</v>
      </c>
      <c r="AB568" s="701">
        <f t="shared" si="269"/>
        <v>0</v>
      </c>
      <c r="AC568" s="662">
        <f t="shared" si="266"/>
        <v>0</v>
      </c>
      <c r="AD568" s="662">
        <f t="shared" si="270"/>
        <v>0</v>
      </c>
      <c r="AE568" s="701">
        <f t="shared" si="271"/>
        <v>0</v>
      </c>
      <c r="AF568" s="662">
        <f t="shared" si="267"/>
        <v>0</v>
      </c>
      <c r="AG568" s="662">
        <f t="shared" si="272"/>
        <v>0</v>
      </c>
      <c r="AH568" s="701">
        <f t="shared" si="273"/>
        <v>0</v>
      </c>
    </row>
    <row r="569" spans="1:34" x14ac:dyDescent="0.35">
      <c r="A569" s="680">
        <v>38544</v>
      </c>
      <c r="B569" s="558" t="s">
        <v>27</v>
      </c>
      <c r="C569" s="558">
        <v>7</v>
      </c>
      <c r="D569" s="559">
        <f t="shared" si="245"/>
        <v>2</v>
      </c>
      <c r="E569" s="561">
        <v>0</v>
      </c>
      <c r="F569" s="699">
        <f t="shared" si="251"/>
        <v>0</v>
      </c>
      <c r="G569" s="712">
        <f t="shared" si="252"/>
        <v>0</v>
      </c>
      <c r="H569" s="699">
        <f t="shared" si="246"/>
        <v>0</v>
      </c>
      <c r="I569" s="712">
        <f t="shared" si="247"/>
        <v>0</v>
      </c>
      <c r="J569" s="699">
        <f t="shared" si="253"/>
        <v>0</v>
      </c>
      <c r="K569" s="681">
        <f t="shared" si="254"/>
        <v>0</v>
      </c>
      <c r="L569" s="711">
        <f>IF($L$5="Yes",HLOOKUP(B569,'Outdoor Supply'!$D$32:$P$38,7,FALSE),0)</f>
        <v>0</v>
      </c>
      <c r="M569" s="701">
        <f t="shared" si="255"/>
        <v>0</v>
      </c>
      <c r="N569" s="564">
        <f t="shared" si="256"/>
        <v>0</v>
      </c>
      <c r="O569" s="564">
        <f t="shared" si="257"/>
        <v>0</v>
      </c>
      <c r="P569" s="564">
        <f t="shared" si="258"/>
        <v>0</v>
      </c>
      <c r="Q569" s="564">
        <f t="shared" si="259"/>
        <v>0</v>
      </c>
      <c r="R569" s="661">
        <f t="shared" si="248"/>
        <v>0</v>
      </c>
      <c r="S569" s="662">
        <f t="shared" si="249"/>
        <v>0</v>
      </c>
      <c r="T569" s="699">
        <f t="shared" si="250"/>
        <v>0</v>
      </c>
      <c r="U569" s="681">
        <f t="shared" si="260"/>
        <v>0</v>
      </c>
      <c r="V569" s="701">
        <f t="shared" si="261"/>
        <v>0</v>
      </c>
      <c r="W569" s="662">
        <f t="shared" si="262"/>
        <v>0</v>
      </c>
      <c r="X569" s="662">
        <f t="shared" si="263"/>
        <v>0</v>
      </c>
      <c r="Y569" s="662">
        <f t="shared" si="264"/>
        <v>0</v>
      </c>
      <c r="Z569" s="699">
        <f t="shared" si="265"/>
        <v>0</v>
      </c>
      <c r="AA569" s="681">
        <f t="shared" si="268"/>
        <v>0</v>
      </c>
      <c r="AB569" s="701">
        <f t="shared" si="269"/>
        <v>0</v>
      </c>
      <c r="AC569" s="662">
        <f t="shared" si="266"/>
        <v>0</v>
      </c>
      <c r="AD569" s="662">
        <f t="shared" si="270"/>
        <v>0</v>
      </c>
      <c r="AE569" s="701">
        <f t="shared" si="271"/>
        <v>0</v>
      </c>
      <c r="AF569" s="662">
        <f t="shared" si="267"/>
        <v>0</v>
      </c>
      <c r="AG569" s="662">
        <f t="shared" si="272"/>
        <v>0</v>
      </c>
      <c r="AH569" s="701">
        <f t="shared" si="273"/>
        <v>0</v>
      </c>
    </row>
    <row r="570" spans="1:34" x14ac:dyDescent="0.35">
      <c r="A570" s="680">
        <v>38545</v>
      </c>
      <c r="B570" s="558" t="s">
        <v>27</v>
      </c>
      <c r="C570" s="558">
        <v>7</v>
      </c>
      <c r="D570" s="559">
        <f t="shared" si="245"/>
        <v>3</v>
      </c>
      <c r="E570" s="561">
        <v>0.23000000000000398</v>
      </c>
      <c r="F570" s="699">
        <f t="shared" si="251"/>
        <v>0</v>
      </c>
      <c r="G570" s="712">
        <f t="shared" si="252"/>
        <v>0</v>
      </c>
      <c r="H570" s="699">
        <f t="shared" si="246"/>
        <v>0</v>
      </c>
      <c r="I570" s="712">
        <f t="shared" si="247"/>
        <v>0</v>
      </c>
      <c r="J570" s="699">
        <f t="shared" si="253"/>
        <v>0</v>
      </c>
      <c r="K570" s="681">
        <f t="shared" si="254"/>
        <v>0</v>
      </c>
      <c r="L570" s="711">
        <f>IF($L$5="Yes",HLOOKUP(B570,'Outdoor Supply'!$D$32:$P$38,7,FALSE),0)</f>
        <v>0</v>
      </c>
      <c r="M570" s="701">
        <f t="shared" si="255"/>
        <v>0</v>
      </c>
      <c r="N570" s="564">
        <f t="shared" si="256"/>
        <v>0</v>
      </c>
      <c r="O570" s="564">
        <f t="shared" si="257"/>
        <v>0</v>
      </c>
      <c r="P570" s="564">
        <f t="shared" si="258"/>
        <v>0</v>
      </c>
      <c r="Q570" s="564">
        <f t="shared" si="259"/>
        <v>0</v>
      </c>
      <c r="R570" s="661">
        <f t="shared" si="248"/>
        <v>0</v>
      </c>
      <c r="S570" s="662">
        <f t="shared" si="249"/>
        <v>0</v>
      </c>
      <c r="T570" s="699">
        <f t="shared" si="250"/>
        <v>0</v>
      </c>
      <c r="U570" s="681">
        <f t="shared" si="260"/>
        <v>0</v>
      </c>
      <c r="V570" s="701">
        <f t="shared" si="261"/>
        <v>0</v>
      </c>
      <c r="W570" s="662">
        <f t="shared" si="262"/>
        <v>0</v>
      </c>
      <c r="X570" s="662">
        <f t="shared" si="263"/>
        <v>0</v>
      </c>
      <c r="Y570" s="662">
        <f t="shared" si="264"/>
        <v>0</v>
      </c>
      <c r="Z570" s="699">
        <f t="shared" si="265"/>
        <v>0</v>
      </c>
      <c r="AA570" s="681">
        <f t="shared" si="268"/>
        <v>0</v>
      </c>
      <c r="AB570" s="701">
        <f t="shared" si="269"/>
        <v>0</v>
      </c>
      <c r="AC570" s="662">
        <f t="shared" si="266"/>
        <v>0</v>
      </c>
      <c r="AD570" s="662">
        <f t="shared" si="270"/>
        <v>0</v>
      </c>
      <c r="AE570" s="701">
        <f t="shared" si="271"/>
        <v>0</v>
      </c>
      <c r="AF570" s="662">
        <f t="shared" si="267"/>
        <v>0</v>
      </c>
      <c r="AG570" s="662">
        <f t="shared" si="272"/>
        <v>0</v>
      </c>
      <c r="AH570" s="701">
        <f t="shared" si="273"/>
        <v>0</v>
      </c>
    </row>
    <row r="571" spans="1:34" x14ac:dyDescent="0.35">
      <c r="A571" s="680">
        <v>38546</v>
      </c>
      <c r="B571" s="558" t="s">
        <v>27</v>
      </c>
      <c r="C571" s="558">
        <v>7</v>
      </c>
      <c r="D571" s="559">
        <f t="shared" si="245"/>
        <v>4</v>
      </c>
      <c r="E571" s="561">
        <v>0</v>
      </c>
      <c r="F571" s="699">
        <f t="shared" si="251"/>
        <v>0</v>
      </c>
      <c r="G571" s="712">
        <f t="shared" si="252"/>
        <v>0</v>
      </c>
      <c r="H571" s="699">
        <f t="shared" si="246"/>
        <v>0</v>
      </c>
      <c r="I571" s="712">
        <f t="shared" si="247"/>
        <v>0</v>
      </c>
      <c r="J571" s="699">
        <f t="shared" si="253"/>
        <v>0</v>
      </c>
      <c r="K571" s="681">
        <f t="shared" si="254"/>
        <v>0</v>
      </c>
      <c r="L571" s="711">
        <f>IF($L$5="Yes",HLOOKUP(B571,'Outdoor Supply'!$D$32:$P$38,7,FALSE),0)</f>
        <v>0</v>
      </c>
      <c r="M571" s="701">
        <f t="shared" si="255"/>
        <v>0</v>
      </c>
      <c r="N571" s="564">
        <f t="shared" si="256"/>
        <v>0</v>
      </c>
      <c r="O571" s="564">
        <f t="shared" si="257"/>
        <v>0</v>
      </c>
      <c r="P571" s="564">
        <f t="shared" si="258"/>
        <v>0</v>
      </c>
      <c r="Q571" s="564">
        <f t="shared" si="259"/>
        <v>0</v>
      </c>
      <c r="R571" s="661">
        <f t="shared" si="248"/>
        <v>0</v>
      </c>
      <c r="S571" s="662">
        <f t="shared" si="249"/>
        <v>0</v>
      </c>
      <c r="T571" s="699">
        <f t="shared" si="250"/>
        <v>0</v>
      </c>
      <c r="U571" s="681">
        <f t="shared" si="260"/>
        <v>0</v>
      </c>
      <c r="V571" s="701">
        <f t="shared" si="261"/>
        <v>0</v>
      </c>
      <c r="W571" s="662">
        <f t="shared" si="262"/>
        <v>0</v>
      </c>
      <c r="X571" s="662">
        <f t="shared" si="263"/>
        <v>0</v>
      </c>
      <c r="Y571" s="662">
        <f t="shared" si="264"/>
        <v>0</v>
      </c>
      <c r="Z571" s="699">
        <f t="shared" si="265"/>
        <v>0</v>
      </c>
      <c r="AA571" s="681">
        <f t="shared" si="268"/>
        <v>0</v>
      </c>
      <c r="AB571" s="701">
        <f t="shared" si="269"/>
        <v>0</v>
      </c>
      <c r="AC571" s="662">
        <f t="shared" si="266"/>
        <v>0</v>
      </c>
      <c r="AD571" s="662">
        <f t="shared" si="270"/>
        <v>0</v>
      </c>
      <c r="AE571" s="701">
        <f t="shared" si="271"/>
        <v>0</v>
      </c>
      <c r="AF571" s="662">
        <f t="shared" si="267"/>
        <v>0</v>
      </c>
      <c r="AG571" s="662">
        <f t="shared" si="272"/>
        <v>0</v>
      </c>
      <c r="AH571" s="701">
        <f t="shared" si="273"/>
        <v>0</v>
      </c>
    </row>
    <row r="572" spans="1:34" x14ac:dyDescent="0.35">
      <c r="A572" s="680">
        <v>38547</v>
      </c>
      <c r="B572" s="558" t="s">
        <v>27</v>
      </c>
      <c r="C572" s="558">
        <v>7</v>
      </c>
      <c r="D572" s="559">
        <f t="shared" si="245"/>
        <v>5</v>
      </c>
      <c r="E572" s="561">
        <v>0</v>
      </c>
      <c r="F572" s="699">
        <f t="shared" si="251"/>
        <v>0</v>
      </c>
      <c r="G572" s="712">
        <f t="shared" si="252"/>
        <v>0</v>
      </c>
      <c r="H572" s="699">
        <f t="shared" si="246"/>
        <v>0</v>
      </c>
      <c r="I572" s="712">
        <f t="shared" si="247"/>
        <v>0</v>
      </c>
      <c r="J572" s="699">
        <f t="shared" si="253"/>
        <v>0</v>
      </c>
      <c r="K572" s="681">
        <f t="shared" si="254"/>
        <v>0</v>
      </c>
      <c r="L572" s="711">
        <f>IF($L$5="Yes",HLOOKUP(B572,'Outdoor Supply'!$D$32:$P$38,7,FALSE),0)</f>
        <v>0</v>
      </c>
      <c r="M572" s="701">
        <f t="shared" si="255"/>
        <v>0</v>
      </c>
      <c r="N572" s="564">
        <f t="shared" si="256"/>
        <v>0</v>
      </c>
      <c r="O572" s="564">
        <f t="shared" si="257"/>
        <v>0</v>
      </c>
      <c r="P572" s="564">
        <f t="shared" si="258"/>
        <v>0</v>
      </c>
      <c r="Q572" s="564">
        <f t="shared" si="259"/>
        <v>0</v>
      </c>
      <c r="R572" s="661">
        <f t="shared" si="248"/>
        <v>0</v>
      </c>
      <c r="S572" s="662">
        <f t="shared" si="249"/>
        <v>0</v>
      </c>
      <c r="T572" s="699">
        <f t="shared" si="250"/>
        <v>0</v>
      </c>
      <c r="U572" s="681">
        <f t="shared" si="260"/>
        <v>0</v>
      </c>
      <c r="V572" s="701">
        <f t="shared" si="261"/>
        <v>0</v>
      </c>
      <c r="W572" s="662">
        <f t="shared" si="262"/>
        <v>0</v>
      </c>
      <c r="X572" s="662">
        <f t="shared" si="263"/>
        <v>0</v>
      </c>
      <c r="Y572" s="662">
        <f t="shared" si="264"/>
        <v>0</v>
      </c>
      <c r="Z572" s="699">
        <f t="shared" si="265"/>
        <v>0</v>
      </c>
      <c r="AA572" s="681">
        <f t="shared" si="268"/>
        <v>0</v>
      </c>
      <c r="AB572" s="701">
        <f t="shared" si="269"/>
        <v>0</v>
      </c>
      <c r="AC572" s="662">
        <f t="shared" si="266"/>
        <v>0</v>
      </c>
      <c r="AD572" s="662">
        <f t="shared" si="270"/>
        <v>0</v>
      </c>
      <c r="AE572" s="701">
        <f t="shared" si="271"/>
        <v>0</v>
      </c>
      <c r="AF572" s="662">
        <f t="shared" si="267"/>
        <v>0</v>
      </c>
      <c r="AG572" s="662">
        <f t="shared" si="272"/>
        <v>0</v>
      </c>
      <c r="AH572" s="701">
        <f t="shared" si="273"/>
        <v>0</v>
      </c>
    </row>
    <row r="573" spans="1:34" x14ac:dyDescent="0.35">
      <c r="A573" s="680">
        <v>38548</v>
      </c>
      <c r="B573" s="558" t="s">
        <v>27</v>
      </c>
      <c r="C573" s="558">
        <v>7</v>
      </c>
      <c r="D573" s="559">
        <f t="shared" si="245"/>
        <v>6</v>
      </c>
      <c r="E573" s="561">
        <v>0.95999999999999375</v>
      </c>
      <c r="F573" s="699">
        <f t="shared" si="251"/>
        <v>0</v>
      </c>
      <c r="G573" s="712">
        <f t="shared" si="252"/>
        <v>0</v>
      </c>
      <c r="H573" s="699">
        <f t="shared" si="246"/>
        <v>0</v>
      </c>
      <c r="I573" s="712">
        <f t="shared" si="247"/>
        <v>0</v>
      </c>
      <c r="J573" s="699">
        <f t="shared" si="253"/>
        <v>0</v>
      </c>
      <c r="K573" s="681">
        <f t="shared" si="254"/>
        <v>0</v>
      </c>
      <c r="L573" s="711">
        <f>IF($L$5="Yes",HLOOKUP(B573,'Outdoor Supply'!$D$32:$P$38,7,FALSE),0)</f>
        <v>0</v>
      </c>
      <c r="M573" s="701">
        <f t="shared" si="255"/>
        <v>0</v>
      </c>
      <c r="N573" s="564">
        <f t="shared" si="256"/>
        <v>0</v>
      </c>
      <c r="O573" s="564">
        <f t="shared" si="257"/>
        <v>0</v>
      </c>
      <c r="P573" s="564">
        <f t="shared" si="258"/>
        <v>0</v>
      </c>
      <c r="Q573" s="564">
        <f t="shared" si="259"/>
        <v>0</v>
      </c>
      <c r="R573" s="661">
        <f t="shared" si="248"/>
        <v>0</v>
      </c>
      <c r="S573" s="662">
        <f t="shared" si="249"/>
        <v>0</v>
      </c>
      <c r="T573" s="699">
        <f t="shared" si="250"/>
        <v>0</v>
      </c>
      <c r="U573" s="681">
        <f t="shared" si="260"/>
        <v>0</v>
      </c>
      <c r="V573" s="701">
        <f t="shared" si="261"/>
        <v>0</v>
      </c>
      <c r="W573" s="662">
        <f t="shared" si="262"/>
        <v>0</v>
      </c>
      <c r="X573" s="662">
        <f t="shared" si="263"/>
        <v>0</v>
      </c>
      <c r="Y573" s="662">
        <f t="shared" si="264"/>
        <v>0</v>
      </c>
      <c r="Z573" s="699">
        <f t="shared" si="265"/>
        <v>0</v>
      </c>
      <c r="AA573" s="681">
        <f t="shared" si="268"/>
        <v>0</v>
      </c>
      <c r="AB573" s="701">
        <f t="shared" si="269"/>
        <v>0</v>
      </c>
      <c r="AC573" s="662">
        <f t="shared" si="266"/>
        <v>0</v>
      </c>
      <c r="AD573" s="662">
        <f t="shared" si="270"/>
        <v>0</v>
      </c>
      <c r="AE573" s="701">
        <f t="shared" si="271"/>
        <v>0</v>
      </c>
      <c r="AF573" s="662">
        <f t="shared" si="267"/>
        <v>0</v>
      </c>
      <c r="AG573" s="662">
        <f t="shared" si="272"/>
        <v>0</v>
      </c>
      <c r="AH573" s="701">
        <f t="shared" si="273"/>
        <v>0</v>
      </c>
    </row>
    <row r="574" spans="1:34" x14ac:dyDescent="0.35">
      <c r="A574" s="680">
        <v>38549</v>
      </c>
      <c r="B574" s="558" t="s">
        <v>27</v>
      </c>
      <c r="C574" s="558">
        <v>7</v>
      </c>
      <c r="D574" s="559">
        <f t="shared" si="245"/>
        <v>7</v>
      </c>
      <c r="E574" s="561">
        <v>0.14999999999999147</v>
      </c>
      <c r="F574" s="699">
        <f t="shared" si="251"/>
        <v>0</v>
      </c>
      <c r="G574" s="712">
        <f t="shared" si="252"/>
        <v>0</v>
      </c>
      <c r="H574" s="699">
        <f t="shared" si="246"/>
        <v>0</v>
      </c>
      <c r="I574" s="712">
        <f t="shared" si="247"/>
        <v>0</v>
      </c>
      <c r="J574" s="699">
        <f t="shared" si="253"/>
        <v>0</v>
      </c>
      <c r="K574" s="681">
        <f t="shared" si="254"/>
        <v>0</v>
      </c>
      <c r="L574" s="711">
        <f>IF($L$5="Yes",HLOOKUP(B574,'Outdoor Supply'!$D$32:$P$38,7,FALSE),0)</f>
        <v>0</v>
      </c>
      <c r="M574" s="701">
        <f t="shared" si="255"/>
        <v>0</v>
      </c>
      <c r="N574" s="564">
        <f t="shared" si="256"/>
        <v>0</v>
      </c>
      <c r="O574" s="564">
        <f t="shared" si="257"/>
        <v>0</v>
      </c>
      <c r="P574" s="564">
        <f t="shared" si="258"/>
        <v>0</v>
      </c>
      <c r="Q574" s="564">
        <f t="shared" si="259"/>
        <v>0</v>
      </c>
      <c r="R574" s="661">
        <f t="shared" si="248"/>
        <v>0</v>
      </c>
      <c r="S574" s="662">
        <f t="shared" si="249"/>
        <v>0</v>
      </c>
      <c r="T574" s="699">
        <f t="shared" si="250"/>
        <v>0</v>
      </c>
      <c r="U574" s="681">
        <f t="shared" si="260"/>
        <v>0</v>
      </c>
      <c r="V574" s="701">
        <f t="shared" si="261"/>
        <v>0</v>
      </c>
      <c r="W574" s="662">
        <f t="shared" si="262"/>
        <v>0</v>
      </c>
      <c r="X574" s="662">
        <f t="shared" si="263"/>
        <v>0</v>
      </c>
      <c r="Y574" s="662">
        <f t="shared" si="264"/>
        <v>0</v>
      </c>
      <c r="Z574" s="699">
        <f t="shared" si="265"/>
        <v>0</v>
      </c>
      <c r="AA574" s="681">
        <f t="shared" si="268"/>
        <v>0</v>
      </c>
      <c r="AB574" s="701">
        <f t="shared" si="269"/>
        <v>0</v>
      </c>
      <c r="AC574" s="662">
        <f t="shared" si="266"/>
        <v>0</v>
      </c>
      <c r="AD574" s="662">
        <f t="shared" si="270"/>
        <v>0</v>
      </c>
      <c r="AE574" s="701">
        <f t="shared" si="271"/>
        <v>0</v>
      </c>
      <c r="AF574" s="662">
        <f t="shared" si="267"/>
        <v>0</v>
      </c>
      <c r="AG574" s="662">
        <f t="shared" si="272"/>
        <v>0</v>
      </c>
      <c r="AH574" s="701">
        <f t="shared" si="273"/>
        <v>0</v>
      </c>
    </row>
    <row r="575" spans="1:34" x14ac:dyDescent="0.35">
      <c r="A575" s="680">
        <v>38550</v>
      </c>
      <c r="B575" s="558" t="s">
        <v>27</v>
      </c>
      <c r="C575" s="558">
        <v>7</v>
      </c>
      <c r="D575" s="559">
        <f t="shared" si="245"/>
        <v>1</v>
      </c>
      <c r="E575" s="561">
        <v>0.21000000000000796</v>
      </c>
      <c r="F575" s="699">
        <f t="shared" si="251"/>
        <v>0</v>
      </c>
      <c r="G575" s="712">
        <f t="shared" si="252"/>
        <v>0</v>
      </c>
      <c r="H575" s="699">
        <f t="shared" si="246"/>
        <v>0</v>
      </c>
      <c r="I575" s="712">
        <f t="shared" si="247"/>
        <v>0</v>
      </c>
      <c r="J575" s="699">
        <f t="shared" si="253"/>
        <v>0</v>
      </c>
      <c r="K575" s="681">
        <f t="shared" si="254"/>
        <v>0</v>
      </c>
      <c r="L575" s="711">
        <f>IF($L$5="Yes",HLOOKUP(B575,'Outdoor Supply'!$D$32:$P$38,7,FALSE),0)</f>
        <v>0</v>
      </c>
      <c r="M575" s="701">
        <f t="shared" si="255"/>
        <v>0</v>
      </c>
      <c r="N575" s="564">
        <f t="shared" si="256"/>
        <v>0</v>
      </c>
      <c r="O575" s="564">
        <f t="shared" si="257"/>
        <v>0</v>
      </c>
      <c r="P575" s="564">
        <f t="shared" si="258"/>
        <v>0</v>
      </c>
      <c r="Q575" s="564">
        <f t="shared" si="259"/>
        <v>0</v>
      </c>
      <c r="R575" s="661">
        <f t="shared" si="248"/>
        <v>0</v>
      </c>
      <c r="S575" s="662">
        <f t="shared" si="249"/>
        <v>0</v>
      </c>
      <c r="T575" s="699">
        <f t="shared" si="250"/>
        <v>0</v>
      </c>
      <c r="U575" s="681">
        <f t="shared" si="260"/>
        <v>0</v>
      </c>
      <c r="V575" s="701">
        <f t="shared" si="261"/>
        <v>0</v>
      </c>
      <c r="W575" s="662">
        <f t="shared" si="262"/>
        <v>0</v>
      </c>
      <c r="X575" s="662">
        <f t="shared" si="263"/>
        <v>0</v>
      </c>
      <c r="Y575" s="662">
        <f t="shared" si="264"/>
        <v>0</v>
      </c>
      <c r="Z575" s="699">
        <f t="shared" si="265"/>
        <v>0</v>
      </c>
      <c r="AA575" s="681">
        <f t="shared" si="268"/>
        <v>0</v>
      </c>
      <c r="AB575" s="701">
        <f t="shared" si="269"/>
        <v>0</v>
      </c>
      <c r="AC575" s="662">
        <f t="shared" si="266"/>
        <v>0</v>
      </c>
      <c r="AD575" s="662">
        <f t="shared" si="270"/>
        <v>0</v>
      </c>
      <c r="AE575" s="701">
        <f t="shared" si="271"/>
        <v>0</v>
      </c>
      <c r="AF575" s="662">
        <f t="shared" si="267"/>
        <v>0</v>
      </c>
      <c r="AG575" s="662">
        <f t="shared" si="272"/>
        <v>0</v>
      </c>
      <c r="AH575" s="701">
        <f t="shared" si="273"/>
        <v>0</v>
      </c>
    </row>
    <row r="576" spans="1:34" x14ac:dyDescent="0.35">
      <c r="A576" s="680">
        <v>38551</v>
      </c>
      <c r="B576" s="558" t="s">
        <v>27</v>
      </c>
      <c r="C576" s="558">
        <v>7</v>
      </c>
      <c r="D576" s="559">
        <f t="shared" si="245"/>
        <v>2</v>
      </c>
      <c r="E576" s="561">
        <v>0.17000000000000171</v>
      </c>
      <c r="F576" s="699">
        <f t="shared" si="251"/>
        <v>0</v>
      </c>
      <c r="G576" s="712">
        <f t="shared" si="252"/>
        <v>0</v>
      </c>
      <c r="H576" s="699">
        <f t="shared" si="246"/>
        <v>0</v>
      </c>
      <c r="I576" s="712">
        <f t="shared" si="247"/>
        <v>0</v>
      </c>
      <c r="J576" s="699">
        <f t="shared" si="253"/>
        <v>0</v>
      </c>
      <c r="K576" s="681">
        <f t="shared" si="254"/>
        <v>0</v>
      </c>
      <c r="L576" s="711">
        <f>IF($L$5="Yes",HLOOKUP(B576,'Outdoor Supply'!$D$32:$P$38,7,FALSE),0)</f>
        <v>0</v>
      </c>
      <c r="M576" s="701">
        <f t="shared" si="255"/>
        <v>0</v>
      </c>
      <c r="N576" s="564">
        <f t="shared" si="256"/>
        <v>0</v>
      </c>
      <c r="O576" s="564">
        <f t="shared" si="257"/>
        <v>0</v>
      </c>
      <c r="P576" s="564">
        <f t="shared" si="258"/>
        <v>0</v>
      </c>
      <c r="Q576" s="564">
        <f t="shared" si="259"/>
        <v>0</v>
      </c>
      <c r="R576" s="661">
        <f t="shared" si="248"/>
        <v>0</v>
      </c>
      <c r="S576" s="662">
        <f t="shared" si="249"/>
        <v>0</v>
      </c>
      <c r="T576" s="699">
        <f t="shared" si="250"/>
        <v>0</v>
      </c>
      <c r="U576" s="681">
        <f t="shared" si="260"/>
        <v>0</v>
      </c>
      <c r="V576" s="701">
        <f t="shared" si="261"/>
        <v>0</v>
      </c>
      <c r="W576" s="662">
        <f t="shared" si="262"/>
        <v>0</v>
      </c>
      <c r="X576" s="662">
        <f t="shared" si="263"/>
        <v>0</v>
      </c>
      <c r="Y576" s="662">
        <f t="shared" si="264"/>
        <v>0</v>
      </c>
      <c r="Z576" s="699">
        <f t="shared" si="265"/>
        <v>0</v>
      </c>
      <c r="AA576" s="681">
        <f t="shared" si="268"/>
        <v>0</v>
      </c>
      <c r="AB576" s="701">
        <f t="shared" si="269"/>
        <v>0</v>
      </c>
      <c r="AC576" s="662">
        <f t="shared" si="266"/>
        <v>0</v>
      </c>
      <c r="AD576" s="662">
        <f t="shared" si="270"/>
        <v>0</v>
      </c>
      <c r="AE576" s="701">
        <f t="shared" si="271"/>
        <v>0</v>
      </c>
      <c r="AF576" s="662">
        <f t="shared" si="267"/>
        <v>0</v>
      </c>
      <c r="AG576" s="662">
        <f t="shared" si="272"/>
        <v>0</v>
      </c>
      <c r="AH576" s="701">
        <f t="shared" si="273"/>
        <v>0</v>
      </c>
    </row>
    <row r="577" spans="1:34" x14ac:dyDescent="0.35">
      <c r="A577" s="680">
        <v>38552</v>
      </c>
      <c r="B577" s="558" t="s">
        <v>27</v>
      </c>
      <c r="C577" s="558">
        <v>7</v>
      </c>
      <c r="D577" s="559">
        <f t="shared" si="245"/>
        <v>3</v>
      </c>
      <c r="E577" s="561">
        <v>0</v>
      </c>
      <c r="F577" s="699">
        <f t="shared" si="251"/>
        <v>0</v>
      </c>
      <c r="G577" s="712">
        <f t="shared" si="252"/>
        <v>0</v>
      </c>
      <c r="H577" s="699">
        <f t="shared" si="246"/>
        <v>0</v>
      </c>
      <c r="I577" s="712">
        <f t="shared" si="247"/>
        <v>0</v>
      </c>
      <c r="J577" s="699">
        <f t="shared" si="253"/>
        <v>0</v>
      </c>
      <c r="K577" s="681">
        <f t="shared" si="254"/>
        <v>0</v>
      </c>
      <c r="L577" s="711">
        <f>IF($L$5="Yes",HLOOKUP(B577,'Outdoor Supply'!$D$32:$P$38,7,FALSE),0)</f>
        <v>0</v>
      </c>
      <c r="M577" s="701">
        <f t="shared" si="255"/>
        <v>0</v>
      </c>
      <c r="N577" s="564">
        <f t="shared" si="256"/>
        <v>0</v>
      </c>
      <c r="O577" s="564">
        <f t="shared" si="257"/>
        <v>0</v>
      </c>
      <c r="P577" s="564">
        <f t="shared" si="258"/>
        <v>0</v>
      </c>
      <c r="Q577" s="564">
        <f t="shared" si="259"/>
        <v>0</v>
      </c>
      <c r="R577" s="661">
        <f t="shared" si="248"/>
        <v>0</v>
      </c>
      <c r="S577" s="662">
        <f t="shared" si="249"/>
        <v>0</v>
      </c>
      <c r="T577" s="699">
        <f t="shared" si="250"/>
        <v>0</v>
      </c>
      <c r="U577" s="681">
        <f t="shared" si="260"/>
        <v>0</v>
      </c>
      <c r="V577" s="701">
        <f t="shared" si="261"/>
        <v>0</v>
      </c>
      <c r="W577" s="662">
        <f t="shared" si="262"/>
        <v>0</v>
      </c>
      <c r="X577" s="662">
        <f t="shared" si="263"/>
        <v>0</v>
      </c>
      <c r="Y577" s="662">
        <f t="shared" si="264"/>
        <v>0</v>
      </c>
      <c r="Z577" s="699">
        <f t="shared" si="265"/>
        <v>0</v>
      </c>
      <c r="AA577" s="681">
        <f t="shared" si="268"/>
        <v>0</v>
      </c>
      <c r="AB577" s="701">
        <f t="shared" si="269"/>
        <v>0</v>
      </c>
      <c r="AC577" s="662">
        <f t="shared" si="266"/>
        <v>0</v>
      </c>
      <c r="AD577" s="662">
        <f t="shared" si="270"/>
        <v>0</v>
      </c>
      <c r="AE577" s="701">
        <f t="shared" si="271"/>
        <v>0</v>
      </c>
      <c r="AF577" s="662">
        <f t="shared" si="267"/>
        <v>0</v>
      </c>
      <c r="AG577" s="662">
        <f t="shared" si="272"/>
        <v>0</v>
      </c>
      <c r="AH577" s="701">
        <f t="shared" si="273"/>
        <v>0</v>
      </c>
    </row>
    <row r="578" spans="1:34" x14ac:dyDescent="0.35">
      <c r="A578" s="680">
        <v>38553</v>
      </c>
      <c r="B578" s="558" t="s">
        <v>27</v>
      </c>
      <c r="C578" s="558">
        <v>7</v>
      </c>
      <c r="D578" s="559">
        <f t="shared" si="245"/>
        <v>4</v>
      </c>
      <c r="E578" s="561">
        <v>0.14000000000001478</v>
      </c>
      <c r="F578" s="699">
        <f t="shared" si="251"/>
        <v>0</v>
      </c>
      <c r="G578" s="712">
        <f t="shared" si="252"/>
        <v>0</v>
      </c>
      <c r="H578" s="699">
        <f t="shared" si="246"/>
        <v>0</v>
      </c>
      <c r="I578" s="712">
        <f t="shared" si="247"/>
        <v>0</v>
      </c>
      <c r="J578" s="699">
        <f t="shared" si="253"/>
        <v>0</v>
      </c>
      <c r="K578" s="681">
        <f t="shared" si="254"/>
        <v>0</v>
      </c>
      <c r="L578" s="711">
        <f>IF($L$5="Yes",HLOOKUP(B578,'Outdoor Supply'!$D$32:$P$38,7,FALSE),0)</f>
        <v>0</v>
      </c>
      <c r="M578" s="701">
        <f t="shared" si="255"/>
        <v>0</v>
      </c>
      <c r="N578" s="564">
        <f t="shared" si="256"/>
        <v>0</v>
      </c>
      <c r="O578" s="564">
        <f t="shared" si="257"/>
        <v>0</v>
      </c>
      <c r="P578" s="564">
        <f t="shared" si="258"/>
        <v>0</v>
      </c>
      <c r="Q578" s="564">
        <f t="shared" si="259"/>
        <v>0</v>
      </c>
      <c r="R578" s="661">
        <f t="shared" si="248"/>
        <v>0</v>
      </c>
      <c r="S578" s="662">
        <f t="shared" si="249"/>
        <v>0</v>
      </c>
      <c r="T578" s="699">
        <f t="shared" si="250"/>
        <v>0</v>
      </c>
      <c r="U578" s="681">
        <f t="shared" si="260"/>
        <v>0</v>
      </c>
      <c r="V578" s="701">
        <f t="shared" si="261"/>
        <v>0</v>
      </c>
      <c r="W578" s="662">
        <f t="shared" si="262"/>
        <v>0</v>
      </c>
      <c r="X578" s="662">
        <f t="shared" si="263"/>
        <v>0</v>
      </c>
      <c r="Y578" s="662">
        <f t="shared" si="264"/>
        <v>0</v>
      </c>
      <c r="Z578" s="699">
        <f t="shared" si="265"/>
        <v>0</v>
      </c>
      <c r="AA578" s="681">
        <f t="shared" si="268"/>
        <v>0</v>
      </c>
      <c r="AB578" s="701">
        <f t="shared" si="269"/>
        <v>0</v>
      </c>
      <c r="AC578" s="662">
        <f t="shared" si="266"/>
        <v>0</v>
      </c>
      <c r="AD578" s="662">
        <f t="shared" si="270"/>
        <v>0</v>
      </c>
      <c r="AE578" s="701">
        <f t="shared" si="271"/>
        <v>0</v>
      </c>
      <c r="AF578" s="662">
        <f t="shared" si="267"/>
        <v>0</v>
      </c>
      <c r="AG578" s="662">
        <f t="shared" si="272"/>
        <v>0</v>
      </c>
      <c r="AH578" s="701">
        <f t="shared" si="273"/>
        <v>0</v>
      </c>
    </row>
    <row r="579" spans="1:34" x14ac:dyDescent="0.35">
      <c r="A579" s="680">
        <v>38554</v>
      </c>
      <c r="B579" s="558" t="s">
        <v>27</v>
      </c>
      <c r="C579" s="558">
        <v>7</v>
      </c>
      <c r="D579" s="559">
        <f t="shared" si="245"/>
        <v>5</v>
      </c>
      <c r="E579" s="561">
        <v>0</v>
      </c>
      <c r="F579" s="699">
        <f t="shared" si="251"/>
        <v>0</v>
      </c>
      <c r="G579" s="712">
        <f t="shared" si="252"/>
        <v>0</v>
      </c>
      <c r="H579" s="699">
        <f t="shared" si="246"/>
        <v>0</v>
      </c>
      <c r="I579" s="712">
        <f t="shared" si="247"/>
        <v>0</v>
      </c>
      <c r="J579" s="699">
        <f t="shared" si="253"/>
        <v>0</v>
      </c>
      <c r="K579" s="681">
        <f t="shared" si="254"/>
        <v>0</v>
      </c>
      <c r="L579" s="711">
        <f>IF($L$5="Yes",HLOOKUP(B579,'Outdoor Supply'!$D$32:$P$38,7,FALSE),0)</f>
        <v>0</v>
      </c>
      <c r="M579" s="701">
        <f t="shared" si="255"/>
        <v>0</v>
      </c>
      <c r="N579" s="564">
        <f t="shared" si="256"/>
        <v>0</v>
      </c>
      <c r="O579" s="564">
        <f t="shared" si="257"/>
        <v>0</v>
      </c>
      <c r="P579" s="564">
        <f t="shared" si="258"/>
        <v>0</v>
      </c>
      <c r="Q579" s="564">
        <f t="shared" si="259"/>
        <v>0</v>
      </c>
      <c r="R579" s="661">
        <f t="shared" si="248"/>
        <v>0</v>
      </c>
      <c r="S579" s="662">
        <f t="shared" si="249"/>
        <v>0</v>
      </c>
      <c r="T579" s="699">
        <f t="shared" si="250"/>
        <v>0</v>
      </c>
      <c r="U579" s="681">
        <f t="shared" si="260"/>
        <v>0</v>
      </c>
      <c r="V579" s="701">
        <f t="shared" si="261"/>
        <v>0</v>
      </c>
      <c r="W579" s="662">
        <f t="shared" si="262"/>
        <v>0</v>
      </c>
      <c r="X579" s="662">
        <f t="shared" si="263"/>
        <v>0</v>
      </c>
      <c r="Y579" s="662">
        <f t="shared" si="264"/>
        <v>0</v>
      </c>
      <c r="Z579" s="699">
        <f t="shared" si="265"/>
        <v>0</v>
      </c>
      <c r="AA579" s="681">
        <f t="shared" si="268"/>
        <v>0</v>
      </c>
      <c r="AB579" s="701">
        <f t="shared" si="269"/>
        <v>0</v>
      </c>
      <c r="AC579" s="662">
        <f t="shared" si="266"/>
        <v>0</v>
      </c>
      <c r="AD579" s="662">
        <f t="shared" si="270"/>
        <v>0</v>
      </c>
      <c r="AE579" s="701">
        <f t="shared" si="271"/>
        <v>0</v>
      </c>
      <c r="AF579" s="662">
        <f t="shared" si="267"/>
        <v>0</v>
      </c>
      <c r="AG579" s="662">
        <f t="shared" si="272"/>
        <v>0</v>
      </c>
      <c r="AH579" s="701">
        <f t="shared" si="273"/>
        <v>0</v>
      </c>
    </row>
    <row r="580" spans="1:34" x14ac:dyDescent="0.35">
      <c r="A580" s="680">
        <v>38555</v>
      </c>
      <c r="B580" s="558" t="s">
        <v>27</v>
      </c>
      <c r="C580" s="558">
        <v>7</v>
      </c>
      <c r="D580" s="559">
        <f t="shared" si="245"/>
        <v>6</v>
      </c>
      <c r="E580" s="561">
        <v>0</v>
      </c>
      <c r="F580" s="699">
        <f t="shared" si="251"/>
        <v>0</v>
      </c>
      <c r="G580" s="712">
        <f t="shared" si="252"/>
        <v>0</v>
      </c>
      <c r="H580" s="699">
        <f t="shared" si="246"/>
        <v>0</v>
      </c>
      <c r="I580" s="712">
        <f t="shared" si="247"/>
        <v>0</v>
      </c>
      <c r="J580" s="699">
        <f t="shared" si="253"/>
        <v>0</v>
      </c>
      <c r="K580" s="681">
        <f t="shared" si="254"/>
        <v>0</v>
      </c>
      <c r="L580" s="711">
        <f>IF($L$5="Yes",HLOOKUP(B580,'Outdoor Supply'!$D$32:$P$38,7,FALSE),0)</f>
        <v>0</v>
      </c>
      <c r="M580" s="701">
        <f t="shared" si="255"/>
        <v>0</v>
      </c>
      <c r="N580" s="564">
        <f t="shared" si="256"/>
        <v>0</v>
      </c>
      <c r="O580" s="564">
        <f t="shared" si="257"/>
        <v>0</v>
      </c>
      <c r="P580" s="564">
        <f t="shared" si="258"/>
        <v>0</v>
      </c>
      <c r="Q580" s="564">
        <f t="shared" si="259"/>
        <v>0</v>
      </c>
      <c r="R580" s="661">
        <f t="shared" si="248"/>
        <v>0</v>
      </c>
      <c r="S580" s="662">
        <f t="shared" si="249"/>
        <v>0</v>
      </c>
      <c r="T580" s="699">
        <f t="shared" si="250"/>
        <v>0</v>
      </c>
      <c r="U580" s="681">
        <f t="shared" si="260"/>
        <v>0</v>
      </c>
      <c r="V580" s="701">
        <f t="shared" si="261"/>
        <v>0</v>
      </c>
      <c r="W580" s="662">
        <f t="shared" si="262"/>
        <v>0</v>
      </c>
      <c r="X580" s="662">
        <f t="shared" si="263"/>
        <v>0</v>
      </c>
      <c r="Y580" s="662">
        <f t="shared" si="264"/>
        <v>0</v>
      </c>
      <c r="Z580" s="699">
        <f t="shared" si="265"/>
        <v>0</v>
      </c>
      <c r="AA580" s="681">
        <f t="shared" si="268"/>
        <v>0</v>
      </c>
      <c r="AB580" s="701">
        <f t="shared" si="269"/>
        <v>0</v>
      </c>
      <c r="AC580" s="662">
        <f t="shared" si="266"/>
        <v>0</v>
      </c>
      <c r="AD580" s="662">
        <f t="shared" si="270"/>
        <v>0</v>
      </c>
      <c r="AE580" s="701">
        <f t="shared" si="271"/>
        <v>0</v>
      </c>
      <c r="AF580" s="662">
        <f t="shared" si="267"/>
        <v>0</v>
      </c>
      <c r="AG580" s="662">
        <f t="shared" si="272"/>
        <v>0</v>
      </c>
      <c r="AH580" s="701">
        <f t="shared" si="273"/>
        <v>0</v>
      </c>
    </row>
    <row r="581" spans="1:34" x14ac:dyDescent="0.35">
      <c r="A581" s="680">
        <v>38556</v>
      </c>
      <c r="B581" s="558" t="s">
        <v>27</v>
      </c>
      <c r="C581" s="558">
        <v>7</v>
      </c>
      <c r="D581" s="559">
        <f t="shared" si="245"/>
        <v>7</v>
      </c>
      <c r="E581" s="561">
        <v>1.0000000000005116E-2</v>
      </c>
      <c r="F581" s="699">
        <f t="shared" si="251"/>
        <v>0</v>
      </c>
      <c r="G581" s="712">
        <f t="shared" si="252"/>
        <v>0</v>
      </c>
      <c r="H581" s="699">
        <f t="shared" si="246"/>
        <v>0</v>
      </c>
      <c r="I581" s="712">
        <f t="shared" si="247"/>
        <v>0</v>
      </c>
      <c r="J581" s="699">
        <f t="shared" si="253"/>
        <v>0</v>
      </c>
      <c r="K581" s="681">
        <f t="shared" si="254"/>
        <v>0</v>
      </c>
      <c r="L581" s="711">
        <f>IF($L$5="Yes",HLOOKUP(B581,'Outdoor Supply'!$D$32:$P$38,7,FALSE),0)</f>
        <v>0</v>
      </c>
      <c r="M581" s="701">
        <f t="shared" si="255"/>
        <v>0</v>
      </c>
      <c r="N581" s="564">
        <f t="shared" si="256"/>
        <v>0</v>
      </c>
      <c r="O581" s="564">
        <f t="shared" si="257"/>
        <v>0</v>
      </c>
      <c r="P581" s="564">
        <f t="shared" si="258"/>
        <v>0</v>
      </c>
      <c r="Q581" s="564">
        <f t="shared" si="259"/>
        <v>0</v>
      </c>
      <c r="R581" s="661">
        <f t="shared" si="248"/>
        <v>0</v>
      </c>
      <c r="S581" s="662">
        <f t="shared" si="249"/>
        <v>0</v>
      </c>
      <c r="T581" s="699">
        <f t="shared" si="250"/>
        <v>0</v>
      </c>
      <c r="U581" s="681">
        <f t="shared" si="260"/>
        <v>0</v>
      </c>
      <c r="V581" s="701">
        <f t="shared" si="261"/>
        <v>0</v>
      </c>
      <c r="W581" s="662">
        <f t="shared" si="262"/>
        <v>0</v>
      </c>
      <c r="X581" s="662">
        <f t="shared" si="263"/>
        <v>0</v>
      </c>
      <c r="Y581" s="662">
        <f t="shared" si="264"/>
        <v>0</v>
      </c>
      <c r="Z581" s="699">
        <f t="shared" si="265"/>
        <v>0</v>
      </c>
      <c r="AA581" s="681">
        <f t="shared" si="268"/>
        <v>0</v>
      </c>
      <c r="AB581" s="701">
        <f t="shared" si="269"/>
        <v>0</v>
      </c>
      <c r="AC581" s="662">
        <f t="shared" si="266"/>
        <v>0</v>
      </c>
      <c r="AD581" s="662">
        <f t="shared" si="270"/>
        <v>0</v>
      </c>
      <c r="AE581" s="701">
        <f t="shared" si="271"/>
        <v>0</v>
      </c>
      <c r="AF581" s="662">
        <f t="shared" si="267"/>
        <v>0</v>
      </c>
      <c r="AG581" s="662">
        <f t="shared" si="272"/>
        <v>0</v>
      </c>
      <c r="AH581" s="701">
        <f t="shared" si="273"/>
        <v>0</v>
      </c>
    </row>
    <row r="582" spans="1:34" x14ac:dyDescent="0.35">
      <c r="A582" s="680">
        <v>38557</v>
      </c>
      <c r="B582" s="558" t="s">
        <v>27</v>
      </c>
      <c r="C582" s="558">
        <v>7</v>
      </c>
      <c r="D582" s="559">
        <f t="shared" si="245"/>
        <v>1</v>
      </c>
      <c r="E582" s="561">
        <v>0</v>
      </c>
      <c r="F582" s="699">
        <f t="shared" si="251"/>
        <v>0</v>
      </c>
      <c r="G582" s="712">
        <f t="shared" si="252"/>
        <v>0</v>
      </c>
      <c r="H582" s="699">
        <f t="shared" si="246"/>
        <v>0</v>
      </c>
      <c r="I582" s="712">
        <f t="shared" si="247"/>
        <v>0</v>
      </c>
      <c r="J582" s="699">
        <f t="shared" si="253"/>
        <v>0</v>
      </c>
      <c r="K582" s="681">
        <f t="shared" si="254"/>
        <v>0</v>
      </c>
      <c r="L582" s="711">
        <f>IF($L$5="Yes",HLOOKUP(B582,'Outdoor Supply'!$D$32:$P$38,7,FALSE),0)</f>
        <v>0</v>
      </c>
      <c r="M582" s="701">
        <f t="shared" si="255"/>
        <v>0</v>
      </c>
      <c r="N582" s="564">
        <f t="shared" si="256"/>
        <v>0</v>
      </c>
      <c r="O582" s="564">
        <f t="shared" si="257"/>
        <v>0</v>
      </c>
      <c r="P582" s="564">
        <f t="shared" si="258"/>
        <v>0</v>
      </c>
      <c r="Q582" s="564">
        <f t="shared" si="259"/>
        <v>0</v>
      </c>
      <c r="R582" s="661">
        <f t="shared" si="248"/>
        <v>0</v>
      </c>
      <c r="S582" s="662">
        <f t="shared" si="249"/>
        <v>0</v>
      </c>
      <c r="T582" s="699">
        <f t="shared" si="250"/>
        <v>0</v>
      </c>
      <c r="U582" s="681">
        <f t="shared" si="260"/>
        <v>0</v>
      </c>
      <c r="V582" s="701">
        <f t="shared" si="261"/>
        <v>0</v>
      </c>
      <c r="W582" s="662">
        <f t="shared" si="262"/>
        <v>0</v>
      </c>
      <c r="X582" s="662">
        <f t="shared" si="263"/>
        <v>0</v>
      </c>
      <c r="Y582" s="662">
        <f t="shared" si="264"/>
        <v>0</v>
      </c>
      <c r="Z582" s="699">
        <f t="shared" si="265"/>
        <v>0</v>
      </c>
      <c r="AA582" s="681">
        <f t="shared" si="268"/>
        <v>0</v>
      </c>
      <c r="AB582" s="701">
        <f t="shared" si="269"/>
        <v>0</v>
      </c>
      <c r="AC582" s="662">
        <f t="shared" si="266"/>
        <v>0</v>
      </c>
      <c r="AD582" s="662">
        <f t="shared" si="270"/>
        <v>0</v>
      </c>
      <c r="AE582" s="701">
        <f t="shared" si="271"/>
        <v>0</v>
      </c>
      <c r="AF582" s="662">
        <f t="shared" si="267"/>
        <v>0</v>
      </c>
      <c r="AG582" s="662">
        <f t="shared" si="272"/>
        <v>0</v>
      </c>
      <c r="AH582" s="701">
        <f t="shared" si="273"/>
        <v>0</v>
      </c>
    </row>
    <row r="583" spans="1:34" x14ac:dyDescent="0.35">
      <c r="A583" s="680">
        <v>38558</v>
      </c>
      <c r="B583" s="558" t="s">
        <v>27</v>
      </c>
      <c r="C583" s="558">
        <v>7</v>
      </c>
      <c r="D583" s="559">
        <f t="shared" si="245"/>
        <v>2</v>
      </c>
      <c r="E583" s="561">
        <v>0.40000000000000568</v>
      </c>
      <c r="F583" s="699">
        <f t="shared" si="251"/>
        <v>0</v>
      </c>
      <c r="G583" s="712">
        <f t="shared" si="252"/>
        <v>0</v>
      </c>
      <c r="H583" s="699">
        <f t="shared" si="246"/>
        <v>0</v>
      </c>
      <c r="I583" s="712">
        <f t="shared" si="247"/>
        <v>0</v>
      </c>
      <c r="J583" s="699">
        <f t="shared" si="253"/>
        <v>0</v>
      </c>
      <c r="K583" s="681">
        <f t="shared" si="254"/>
        <v>0</v>
      </c>
      <c r="L583" s="711">
        <f>IF($L$5="Yes",HLOOKUP(B583,'Outdoor Supply'!$D$32:$P$38,7,FALSE),0)</f>
        <v>0</v>
      </c>
      <c r="M583" s="701">
        <f t="shared" si="255"/>
        <v>0</v>
      </c>
      <c r="N583" s="564">
        <f t="shared" si="256"/>
        <v>0</v>
      </c>
      <c r="O583" s="564">
        <f t="shared" si="257"/>
        <v>0</v>
      </c>
      <c r="P583" s="564">
        <f t="shared" si="258"/>
        <v>0</v>
      </c>
      <c r="Q583" s="564">
        <f t="shared" si="259"/>
        <v>0</v>
      </c>
      <c r="R583" s="661">
        <f t="shared" si="248"/>
        <v>0</v>
      </c>
      <c r="S583" s="662">
        <f t="shared" si="249"/>
        <v>0</v>
      </c>
      <c r="T583" s="699">
        <f t="shared" si="250"/>
        <v>0</v>
      </c>
      <c r="U583" s="681">
        <f t="shared" si="260"/>
        <v>0</v>
      </c>
      <c r="V583" s="701">
        <f t="shared" si="261"/>
        <v>0</v>
      </c>
      <c r="W583" s="662">
        <f t="shared" si="262"/>
        <v>0</v>
      </c>
      <c r="X583" s="662">
        <f t="shared" si="263"/>
        <v>0</v>
      </c>
      <c r="Y583" s="662">
        <f t="shared" si="264"/>
        <v>0</v>
      </c>
      <c r="Z583" s="699">
        <f t="shared" si="265"/>
        <v>0</v>
      </c>
      <c r="AA583" s="681">
        <f t="shared" si="268"/>
        <v>0</v>
      </c>
      <c r="AB583" s="701">
        <f t="shared" si="269"/>
        <v>0</v>
      </c>
      <c r="AC583" s="662">
        <f t="shared" si="266"/>
        <v>0</v>
      </c>
      <c r="AD583" s="662">
        <f t="shared" si="270"/>
        <v>0</v>
      </c>
      <c r="AE583" s="701">
        <f t="shared" si="271"/>
        <v>0</v>
      </c>
      <c r="AF583" s="662">
        <f t="shared" si="267"/>
        <v>0</v>
      </c>
      <c r="AG583" s="662">
        <f t="shared" si="272"/>
        <v>0</v>
      </c>
      <c r="AH583" s="701">
        <f t="shared" si="273"/>
        <v>0</v>
      </c>
    </row>
    <row r="584" spans="1:34" x14ac:dyDescent="0.35">
      <c r="A584" s="680">
        <v>38559</v>
      </c>
      <c r="B584" s="558" t="s">
        <v>27</v>
      </c>
      <c r="C584" s="558">
        <v>7</v>
      </c>
      <c r="D584" s="559">
        <f t="shared" si="245"/>
        <v>3</v>
      </c>
      <c r="E584" s="561">
        <v>0</v>
      </c>
      <c r="F584" s="699">
        <f t="shared" si="251"/>
        <v>0</v>
      </c>
      <c r="G584" s="712">
        <f t="shared" si="252"/>
        <v>0</v>
      </c>
      <c r="H584" s="699">
        <f t="shared" si="246"/>
        <v>0</v>
      </c>
      <c r="I584" s="712">
        <f t="shared" si="247"/>
        <v>0</v>
      </c>
      <c r="J584" s="699">
        <f t="shared" si="253"/>
        <v>0</v>
      </c>
      <c r="K584" s="681">
        <f t="shared" si="254"/>
        <v>0</v>
      </c>
      <c r="L584" s="711">
        <f>IF($L$5="Yes",HLOOKUP(B584,'Outdoor Supply'!$D$32:$P$38,7,FALSE),0)</f>
        <v>0</v>
      </c>
      <c r="M584" s="701">
        <f t="shared" si="255"/>
        <v>0</v>
      </c>
      <c r="N584" s="564">
        <f t="shared" si="256"/>
        <v>0</v>
      </c>
      <c r="O584" s="564">
        <f t="shared" si="257"/>
        <v>0</v>
      </c>
      <c r="P584" s="564">
        <f t="shared" si="258"/>
        <v>0</v>
      </c>
      <c r="Q584" s="564">
        <f t="shared" si="259"/>
        <v>0</v>
      </c>
      <c r="R584" s="661">
        <f t="shared" si="248"/>
        <v>0</v>
      </c>
      <c r="S584" s="662">
        <f t="shared" si="249"/>
        <v>0</v>
      </c>
      <c r="T584" s="699">
        <f t="shared" si="250"/>
        <v>0</v>
      </c>
      <c r="U584" s="681">
        <f t="shared" si="260"/>
        <v>0</v>
      </c>
      <c r="V584" s="701">
        <f t="shared" si="261"/>
        <v>0</v>
      </c>
      <c r="W584" s="662">
        <f t="shared" si="262"/>
        <v>0</v>
      </c>
      <c r="X584" s="662">
        <f t="shared" si="263"/>
        <v>0</v>
      </c>
      <c r="Y584" s="662">
        <f t="shared" si="264"/>
        <v>0</v>
      </c>
      <c r="Z584" s="699">
        <f t="shared" si="265"/>
        <v>0</v>
      </c>
      <c r="AA584" s="681">
        <f t="shared" si="268"/>
        <v>0</v>
      </c>
      <c r="AB584" s="701">
        <f t="shared" si="269"/>
        <v>0</v>
      </c>
      <c r="AC584" s="662">
        <f t="shared" si="266"/>
        <v>0</v>
      </c>
      <c r="AD584" s="662">
        <f t="shared" si="270"/>
        <v>0</v>
      </c>
      <c r="AE584" s="701">
        <f t="shared" si="271"/>
        <v>0</v>
      </c>
      <c r="AF584" s="662">
        <f t="shared" si="267"/>
        <v>0</v>
      </c>
      <c r="AG584" s="662">
        <f t="shared" si="272"/>
        <v>0</v>
      </c>
      <c r="AH584" s="701">
        <f t="shared" si="273"/>
        <v>0</v>
      </c>
    </row>
    <row r="585" spans="1:34" x14ac:dyDescent="0.35">
      <c r="A585" s="680">
        <v>38560</v>
      </c>
      <c r="B585" s="558" t="s">
        <v>27</v>
      </c>
      <c r="C585" s="558">
        <v>7</v>
      </c>
      <c r="D585" s="559">
        <f t="shared" si="245"/>
        <v>4</v>
      </c>
      <c r="E585" s="561">
        <v>0</v>
      </c>
      <c r="F585" s="699">
        <f t="shared" si="251"/>
        <v>0</v>
      </c>
      <c r="G585" s="712">
        <f t="shared" si="252"/>
        <v>0</v>
      </c>
      <c r="H585" s="699">
        <f t="shared" si="246"/>
        <v>0</v>
      </c>
      <c r="I585" s="712">
        <f t="shared" si="247"/>
        <v>0</v>
      </c>
      <c r="J585" s="699">
        <f t="shared" si="253"/>
        <v>0</v>
      </c>
      <c r="K585" s="681">
        <f t="shared" si="254"/>
        <v>0</v>
      </c>
      <c r="L585" s="711">
        <f>IF($L$5="Yes",HLOOKUP(B585,'Outdoor Supply'!$D$32:$P$38,7,FALSE),0)</f>
        <v>0</v>
      </c>
      <c r="M585" s="701">
        <f t="shared" si="255"/>
        <v>0</v>
      </c>
      <c r="N585" s="564">
        <f t="shared" si="256"/>
        <v>0</v>
      </c>
      <c r="O585" s="564">
        <f t="shared" si="257"/>
        <v>0</v>
      </c>
      <c r="P585" s="564">
        <f t="shared" si="258"/>
        <v>0</v>
      </c>
      <c r="Q585" s="564">
        <f t="shared" si="259"/>
        <v>0</v>
      </c>
      <c r="R585" s="661">
        <f t="shared" si="248"/>
        <v>0</v>
      </c>
      <c r="S585" s="662">
        <f t="shared" si="249"/>
        <v>0</v>
      </c>
      <c r="T585" s="699">
        <f t="shared" si="250"/>
        <v>0</v>
      </c>
      <c r="U585" s="681">
        <f t="shared" si="260"/>
        <v>0</v>
      </c>
      <c r="V585" s="701">
        <f t="shared" si="261"/>
        <v>0</v>
      </c>
      <c r="W585" s="662">
        <f t="shared" si="262"/>
        <v>0</v>
      </c>
      <c r="X585" s="662">
        <f t="shared" si="263"/>
        <v>0</v>
      </c>
      <c r="Y585" s="662">
        <f t="shared" si="264"/>
        <v>0</v>
      </c>
      <c r="Z585" s="699">
        <f t="shared" si="265"/>
        <v>0</v>
      </c>
      <c r="AA585" s="681">
        <f t="shared" si="268"/>
        <v>0</v>
      </c>
      <c r="AB585" s="701">
        <f t="shared" si="269"/>
        <v>0</v>
      </c>
      <c r="AC585" s="662">
        <f t="shared" si="266"/>
        <v>0</v>
      </c>
      <c r="AD585" s="662">
        <f t="shared" si="270"/>
        <v>0</v>
      </c>
      <c r="AE585" s="701">
        <f t="shared" si="271"/>
        <v>0</v>
      </c>
      <c r="AF585" s="662">
        <f t="shared" si="267"/>
        <v>0</v>
      </c>
      <c r="AG585" s="662">
        <f t="shared" si="272"/>
        <v>0</v>
      </c>
      <c r="AH585" s="701">
        <f t="shared" si="273"/>
        <v>0</v>
      </c>
    </row>
    <row r="586" spans="1:34" x14ac:dyDescent="0.35">
      <c r="A586" s="680">
        <v>38561</v>
      </c>
      <c r="B586" s="558" t="s">
        <v>27</v>
      </c>
      <c r="C586" s="558">
        <v>7</v>
      </c>
      <c r="D586" s="559">
        <f t="shared" si="245"/>
        <v>5</v>
      </c>
      <c r="E586" s="561">
        <v>0.15000000000000568</v>
      </c>
      <c r="F586" s="699">
        <f t="shared" si="251"/>
        <v>0</v>
      </c>
      <c r="G586" s="712">
        <f t="shared" si="252"/>
        <v>0</v>
      </c>
      <c r="H586" s="699">
        <f t="shared" si="246"/>
        <v>0</v>
      </c>
      <c r="I586" s="712">
        <f t="shared" si="247"/>
        <v>0</v>
      </c>
      <c r="J586" s="699">
        <f t="shared" si="253"/>
        <v>0</v>
      </c>
      <c r="K586" s="681">
        <f t="shared" si="254"/>
        <v>0</v>
      </c>
      <c r="L586" s="711">
        <f>IF($L$5="Yes",HLOOKUP(B586,'Outdoor Supply'!$D$32:$P$38,7,FALSE),0)</f>
        <v>0</v>
      </c>
      <c r="M586" s="701">
        <f t="shared" si="255"/>
        <v>0</v>
      </c>
      <c r="N586" s="564">
        <f t="shared" si="256"/>
        <v>0</v>
      </c>
      <c r="O586" s="564">
        <f t="shared" si="257"/>
        <v>0</v>
      </c>
      <c r="P586" s="564">
        <f t="shared" si="258"/>
        <v>0</v>
      </c>
      <c r="Q586" s="564">
        <f t="shared" si="259"/>
        <v>0</v>
      </c>
      <c r="R586" s="661">
        <f t="shared" si="248"/>
        <v>0</v>
      </c>
      <c r="S586" s="662">
        <f t="shared" si="249"/>
        <v>0</v>
      </c>
      <c r="T586" s="699">
        <f t="shared" si="250"/>
        <v>0</v>
      </c>
      <c r="U586" s="681">
        <f t="shared" si="260"/>
        <v>0</v>
      </c>
      <c r="V586" s="701">
        <f t="shared" si="261"/>
        <v>0</v>
      </c>
      <c r="W586" s="662">
        <f t="shared" si="262"/>
        <v>0</v>
      </c>
      <c r="X586" s="662">
        <f t="shared" si="263"/>
        <v>0</v>
      </c>
      <c r="Y586" s="662">
        <f t="shared" si="264"/>
        <v>0</v>
      </c>
      <c r="Z586" s="699">
        <f t="shared" si="265"/>
        <v>0</v>
      </c>
      <c r="AA586" s="681">
        <f t="shared" si="268"/>
        <v>0</v>
      </c>
      <c r="AB586" s="701">
        <f t="shared" si="269"/>
        <v>0</v>
      </c>
      <c r="AC586" s="662">
        <f t="shared" si="266"/>
        <v>0</v>
      </c>
      <c r="AD586" s="662">
        <f t="shared" si="270"/>
        <v>0</v>
      </c>
      <c r="AE586" s="701">
        <f t="shared" si="271"/>
        <v>0</v>
      </c>
      <c r="AF586" s="662">
        <f t="shared" si="267"/>
        <v>0</v>
      </c>
      <c r="AG586" s="662">
        <f t="shared" si="272"/>
        <v>0</v>
      </c>
      <c r="AH586" s="701">
        <f t="shared" si="273"/>
        <v>0</v>
      </c>
    </row>
    <row r="587" spans="1:34" x14ac:dyDescent="0.35">
      <c r="A587" s="680">
        <v>38562</v>
      </c>
      <c r="B587" s="558" t="s">
        <v>27</v>
      </c>
      <c r="C587" s="558">
        <v>7</v>
      </c>
      <c r="D587" s="559">
        <f t="shared" ref="D587:D650" si="274">WEEKDAY(A587)</f>
        <v>6</v>
      </c>
      <c r="E587" s="561">
        <v>6.0000000000002274E-2</v>
      </c>
      <c r="F587" s="699">
        <f t="shared" si="251"/>
        <v>0</v>
      </c>
      <c r="G587" s="712">
        <f t="shared" si="252"/>
        <v>0</v>
      </c>
      <c r="H587" s="699">
        <f t="shared" ref="H587:H650" si="275">$C$3*$F$3*(E587/12)*7.48</f>
        <v>0</v>
      </c>
      <c r="I587" s="712">
        <f t="shared" ref="I587:I650" si="276">$C$4*$F$4*(E587/12)*7.48</f>
        <v>0</v>
      </c>
      <c r="J587" s="699">
        <f t="shared" si="253"/>
        <v>0</v>
      </c>
      <c r="K587" s="681">
        <f t="shared" si="254"/>
        <v>0</v>
      </c>
      <c r="L587" s="711">
        <f>IF($L$5="Yes",HLOOKUP(B587,'Outdoor Supply'!$D$32:$P$38,7,FALSE),0)</f>
        <v>0</v>
      </c>
      <c r="M587" s="701">
        <f t="shared" si="255"/>
        <v>0</v>
      </c>
      <c r="N587" s="564">
        <f t="shared" si="256"/>
        <v>0</v>
      </c>
      <c r="O587" s="564">
        <f t="shared" si="257"/>
        <v>0</v>
      </c>
      <c r="P587" s="564">
        <f t="shared" si="258"/>
        <v>0</v>
      </c>
      <c r="Q587" s="564">
        <f t="shared" si="259"/>
        <v>0</v>
      </c>
      <c r="R587" s="661">
        <f t="shared" ref="R587:R650" si="277">$Q$3</f>
        <v>0</v>
      </c>
      <c r="S587" s="662">
        <f t="shared" ref="S587:S650" si="278">SUM(N587:R587)</f>
        <v>0</v>
      </c>
      <c r="T587" s="699">
        <f t="shared" ref="T587:T650" si="279">IF(V587&lt;0,0,IF(V587&gt;$G$3,$G$3,V587))</f>
        <v>0</v>
      </c>
      <c r="U587" s="681">
        <f t="shared" si="260"/>
        <v>0</v>
      </c>
      <c r="V587" s="701">
        <f t="shared" si="261"/>
        <v>0</v>
      </c>
      <c r="W587" s="662">
        <f t="shared" si="262"/>
        <v>0</v>
      </c>
      <c r="X587" s="662">
        <f t="shared" si="263"/>
        <v>0</v>
      </c>
      <c r="Y587" s="662">
        <f t="shared" si="264"/>
        <v>0</v>
      </c>
      <c r="Z587" s="699">
        <f t="shared" si="265"/>
        <v>0</v>
      </c>
      <c r="AA587" s="681">
        <f t="shared" si="268"/>
        <v>0</v>
      </c>
      <c r="AB587" s="701">
        <f t="shared" si="269"/>
        <v>0</v>
      </c>
      <c r="AC587" s="662">
        <f t="shared" si="266"/>
        <v>0</v>
      </c>
      <c r="AD587" s="662">
        <f t="shared" si="270"/>
        <v>0</v>
      </c>
      <c r="AE587" s="701">
        <f t="shared" si="271"/>
        <v>0</v>
      </c>
      <c r="AF587" s="662">
        <f t="shared" si="267"/>
        <v>0</v>
      </c>
      <c r="AG587" s="662">
        <f t="shared" si="272"/>
        <v>0</v>
      </c>
      <c r="AH587" s="701">
        <f t="shared" si="273"/>
        <v>0</v>
      </c>
    </row>
    <row r="588" spans="1:34" x14ac:dyDescent="0.35">
      <c r="A588" s="680">
        <v>38563</v>
      </c>
      <c r="B588" s="558" t="s">
        <v>27</v>
      </c>
      <c r="C588" s="558">
        <v>7</v>
      </c>
      <c r="D588" s="559">
        <f t="shared" si="274"/>
        <v>7</v>
      </c>
      <c r="E588" s="561">
        <v>1.9999999999996021E-2</v>
      </c>
      <c r="F588" s="699">
        <f t="shared" ref="F588:F651" si="280">$B$3*$F$3*(E588/12)*7.48</f>
        <v>0</v>
      </c>
      <c r="G588" s="712">
        <f t="shared" ref="G588:G651" si="281">$B$4*$F$4*(E588/12)*7.48</f>
        <v>0</v>
      </c>
      <c r="H588" s="699">
        <f t="shared" si="275"/>
        <v>0</v>
      </c>
      <c r="I588" s="712">
        <f t="shared" si="276"/>
        <v>0</v>
      </c>
      <c r="J588" s="699">
        <f t="shared" ref="J588:J651" si="282">IF($L$3="Yes",$M$3*$N$3*(E588/12)*7.48,0)</f>
        <v>0</v>
      </c>
      <c r="K588" s="681">
        <f t="shared" ref="K588:K651" si="283">IF($L$4="Yes",$M$4*$N$4*(E588/12)*7.48,0)</f>
        <v>0</v>
      </c>
      <c r="L588" s="711">
        <f>IF($L$5="Yes",HLOOKUP(B588,'Outdoor Supply'!$D$32:$P$38,7,FALSE),0)</f>
        <v>0</v>
      </c>
      <c r="M588" s="701">
        <f t="shared" ref="M588:M651" si="284">SUM(J588:L588)</f>
        <v>0</v>
      </c>
      <c r="N588" s="564">
        <f t="shared" ref="N588:N651" si="285">HLOOKUP(B588,$U$2:$AF$6,2,FALSE)</f>
        <v>0</v>
      </c>
      <c r="O588" s="564">
        <f t="shared" ref="O588:O651" si="286">HLOOKUP(B588,$U$2:$AF$6,3,FALSE)</f>
        <v>0</v>
      </c>
      <c r="P588" s="564">
        <f t="shared" ref="P588:P651" si="287">HLOOKUP(B588,$U$2:$AF$6,4,FALSE)</f>
        <v>0</v>
      </c>
      <c r="Q588" s="564">
        <f t="shared" ref="Q588:Q651" si="288">HLOOKUP(B588,$U$2:$AF$6,5,FALSE)</f>
        <v>0</v>
      </c>
      <c r="R588" s="661">
        <f t="shared" si="277"/>
        <v>0</v>
      </c>
      <c r="S588" s="662">
        <f t="shared" si="278"/>
        <v>0</v>
      </c>
      <c r="T588" s="699">
        <f t="shared" si="279"/>
        <v>0</v>
      </c>
      <c r="U588" s="681">
        <f t="shared" ref="U588:U651" si="289">IF(F588+T587&gt;S588,S588,F588+T587)</f>
        <v>0</v>
      </c>
      <c r="V588" s="701">
        <f t="shared" ref="V588:V651" si="290">T587+F588-S588</f>
        <v>0</v>
      </c>
      <c r="W588" s="662">
        <f t="shared" ref="W588:W651" si="291">IF(Y588&lt;0,0,IF(Y588&gt;$G$4,$G$4,Y588))</f>
        <v>0</v>
      </c>
      <c r="X588" s="662">
        <f t="shared" ref="X588:X651" si="292">IF(G588+W587&gt;S588,S588,G588+W587)</f>
        <v>0</v>
      </c>
      <c r="Y588" s="662">
        <f t="shared" ref="Y588:Y651" si="293">W587+G588-S588</f>
        <v>0</v>
      </c>
      <c r="Z588" s="699">
        <f t="shared" ref="Z588:Z651" si="294">IF(AB588&lt;0,0,IF(AB588&gt;$H$3,$H$3,AB588))</f>
        <v>0</v>
      </c>
      <c r="AA588" s="681">
        <f t="shared" si="268"/>
        <v>0</v>
      </c>
      <c r="AB588" s="701">
        <f t="shared" si="269"/>
        <v>0</v>
      </c>
      <c r="AC588" s="662">
        <f t="shared" ref="AC588:AC651" si="295">IF(AE588&lt;0,0,IF(AE588&gt;$H$4,$H$4,AE588))</f>
        <v>0</v>
      </c>
      <c r="AD588" s="662">
        <f t="shared" si="270"/>
        <v>0</v>
      </c>
      <c r="AE588" s="701">
        <f t="shared" si="271"/>
        <v>0</v>
      </c>
      <c r="AF588" s="662">
        <f t="shared" ref="AF588:AF651" si="296">IF(AH588&lt;0,0,IF(AH588&gt;$O$3,$O$3,AH588))</f>
        <v>0</v>
      </c>
      <c r="AG588" s="662">
        <f t="shared" si="272"/>
        <v>0</v>
      </c>
      <c r="AH588" s="701">
        <f t="shared" si="273"/>
        <v>0</v>
      </c>
    </row>
    <row r="589" spans="1:34" x14ac:dyDescent="0.35">
      <c r="A589" s="680">
        <v>38564</v>
      </c>
      <c r="B589" s="558" t="s">
        <v>27</v>
      </c>
      <c r="C589" s="558">
        <v>7</v>
      </c>
      <c r="D589" s="559">
        <f t="shared" si="274"/>
        <v>1</v>
      </c>
      <c r="E589" s="561">
        <v>0</v>
      </c>
      <c r="F589" s="699">
        <f t="shared" si="280"/>
        <v>0</v>
      </c>
      <c r="G589" s="712">
        <f t="shared" si="281"/>
        <v>0</v>
      </c>
      <c r="H589" s="699">
        <f t="shared" si="275"/>
        <v>0</v>
      </c>
      <c r="I589" s="712">
        <f t="shared" si="276"/>
        <v>0</v>
      </c>
      <c r="J589" s="699">
        <f t="shared" si="282"/>
        <v>0</v>
      </c>
      <c r="K589" s="681">
        <f t="shared" si="283"/>
        <v>0</v>
      </c>
      <c r="L589" s="711">
        <f>IF($L$5="Yes",HLOOKUP(B589,'Outdoor Supply'!$D$32:$P$38,7,FALSE),0)</f>
        <v>0</v>
      </c>
      <c r="M589" s="701">
        <f t="shared" si="284"/>
        <v>0</v>
      </c>
      <c r="N589" s="564">
        <f t="shared" si="285"/>
        <v>0</v>
      </c>
      <c r="O589" s="564">
        <f t="shared" si="286"/>
        <v>0</v>
      </c>
      <c r="P589" s="564">
        <f t="shared" si="287"/>
        <v>0</v>
      </c>
      <c r="Q589" s="564">
        <f t="shared" si="288"/>
        <v>0</v>
      </c>
      <c r="R589" s="661">
        <f t="shared" si="277"/>
        <v>0</v>
      </c>
      <c r="S589" s="662">
        <f t="shared" si="278"/>
        <v>0</v>
      </c>
      <c r="T589" s="699">
        <f t="shared" si="279"/>
        <v>0</v>
      </c>
      <c r="U589" s="681">
        <f t="shared" si="289"/>
        <v>0</v>
      </c>
      <c r="V589" s="701">
        <f t="shared" si="290"/>
        <v>0</v>
      </c>
      <c r="W589" s="662">
        <f t="shared" si="291"/>
        <v>0</v>
      </c>
      <c r="X589" s="662">
        <f t="shared" si="292"/>
        <v>0</v>
      </c>
      <c r="Y589" s="662">
        <f t="shared" si="293"/>
        <v>0</v>
      </c>
      <c r="Z589" s="699">
        <f t="shared" si="294"/>
        <v>0</v>
      </c>
      <c r="AA589" s="681">
        <f t="shared" ref="AA589:AA652" si="297">IF(H589+Z588&gt;S589,S589,H589+Z588)</f>
        <v>0</v>
      </c>
      <c r="AB589" s="701">
        <f t="shared" ref="AB589:AB652" si="298">Z588+H589-S589</f>
        <v>0</v>
      </c>
      <c r="AC589" s="662">
        <f t="shared" si="295"/>
        <v>0</v>
      </c>
      <c r="AD589" s="662">
        <f t="shared" ref="AD589:AD652" si="299">IF(I589+AC588&gt;S589,S589,I589+AC588)</f>
        <v>0</v>
      </c>
      <c r="AE589" s="701">
        <f t="shared" ref="AE589:AE652" si="300">AC588+I589-S589</f>
        <v>0</v>
      </c>
      <c r="AF589" s="662">
        <f t="shared" si="296"/>
        <v>0</v>
      </c>
      <c r="AG589" s="662">
        <f t="shared" ref="AG589:AG652" si="301">IF(M589+AF588&gt;S589,S589,M589+AF588)</f>
        <v>0</v>
      </c>
      <c r="AH589" s="701">
        <f t="shared" ref="AH589:AH652" si="302">AF588+M589-S589</f>
        <v>0</v>
      </c>
    </row>
    <row r="590" spans="1:34" x14ac:dyDescent="0.35">
      <c r="A590" s="680">
        <v>38565</v>
      </c>
      <c r="B590" s="558" t="s">
        <v>28</v>
      </c>
      <c r="C590" s="558">
        <v>8</v>
      </c>
      <c r="D590" s="559">
        <f t="shared" si="274"/>
        <v>2</v>
      </c>
      <c r="E590" s="561">
        <v>0</v>
      </c>
      <c r="F590" s="699">
        <f t="shared" si="280"/>
        <v>0</v>
      </c>
      <c r="G590" s="712">
        <f t="shared" si="281"/>
        <v>0</v>
      </c>
      <c r="H590" s="699">
        <f t="shared" si="275"/>
        <v>0</v>
      </c>
      <c r="I590" s="712">
        <f t="shared" si="276"/>
        <v>0</v>
      </c>
      <c r="J590" s="699">
        <f t="shared" si="282"/>
        <v>0</v>
      </c>
      <c r="K590" s="681">
        <f t="shared" si="283"/>
        <v>0</v>
      </c>
      <c r="L590" s="711">
        <f>IF($L$5="Yes",HLOOKUP(B590,'Outdoor Supply'!$D$32:$P$38,7,FALSE),0)</f>
        <v>0</v>
      </c>
      <c r="M590" s="701">
        <f t="shared" si="284"/>
        <v>0</v>
      </c>
      <c r="N590" s="564">
        <f t="shared" si="285"/>
        <v>0</v>
      </c>
      <c r="O590" s="564">
        <f t="shared" si="286"/>
        <v>0</v>
      </c>
      <c r="P590" s="564">
        <f t="shared" si="287"/>
        <v>0</v>
      </c>
      <c r="Q590" s="564">
        <f t="shared" si="288"/>
        <v>0</v>
      </c>
      <c r="R590" s="661">
        <f t="shared" si="277"/>
        <v>0</v>
      </c>
      <c r="S590" s="662">
        <f t="shared" si="278"/>
        <v>0</v>
      </c>
      <c r="T590" s="699">
        <f t="shared" si="279"/>
        <v>0</v>
      </c>
      <c r="U590" s="681">
        <f t="shared" si="289"/>
        <v>0</v>
      </c>
      <c r="V590" s="701">
        <f t="shared" si="290"/>
        <v>0</v>
      </c>
      <c r="W590" s="662">
        <f t="shared" si="291"/>
        <v>0</v>
      </c>
      <c r="X590" s="662">
        <f t="shared" si="292"/>
        <v>0</v>
      </c>
      <c r="Y590" s="662">
        <f t="shared" si="293"/>
        <v>0</v>
      </c>
      <c r="Z590" s="699">
        <f t="shared" si="294"/>
        <v>0</v>
      </c>
      <c r="AA590" s="681">
        <f t="shared" si="297"/>
        <v>0</v>
      </c>
      <c r="AB590" s="701">
        <f t="shared" si="298"/>
        <v>0</v>
      </c>
      <c r="AC590" s="662">
        <f t="shared" si="295"/>
        <v>0</v>
      </c>
      <c r="AD590" s="662">
        <f t="shared" si="299"/>
        <v>0</v>
      </c>
      <c r="AE590" s="701">
        <f t="shared" si="300"/>
        <v>0</v>
      </c>
      <c r="AF590" s="662">
        <f t="shared" si="296"/>
        <v>0</v>
      </c>
      <c r="AG590" s="662">
        <f t="shared" si="301"/>
        <v>0</v>
      </c>
      <c r="AH590" s="701">
        <f t="shared" si="302"/>
        <v>0</v>
      </c>
    </row>
    <row r="591" spans="1:34" x14ac:dyDescent="0.35">
      <c r="A591" s="680">
        <v>38566</v>
      </c>
      <c r="B591" s="558" t="s">
        <v>28</v>
      </c>
      <c r="C591" s="558">
        <v>8</v>
      </c>
      <c r="D591" s="559">
        <f t="shared" si="274"/>
        <v>3</v>
      </c>
      <c r="E591" s="561">
        <v>3.0000000000001137E-2</v>
      </c>
      <c r="F591" s="699">
        <f t="shared" si="280"/>
        <v>0</v>
      </c>
      <c r="G591" s="712">
        <f t="shared" si="281"/>
        <v>0</v>
      </c>
      <c r="H591" s="699">
        <f t="shared" si="275"/>
        <v>0</v>
      </c>
      <c r="I591" s="712">
        <f t="shared" si="276"/>
        <v>0</v>
      </c>
      <c r="J591" s="699">
        <f t="shared" si="282"/>
        <v>0</v>
      </c>
      <c r="K591" s="681">
        <f t="shared" si="283"/>
        <v>0</v>
      </c>
      <c r="L591" s="711">
        <f>IF($L$5="Yes",HLOOKUP(B591,'Outdoor Supply'!$D$32:$P$38,7,FALSE),0)</f>
        <v>0</v>
      </c>
      <c r="M591" s="701">
        <f t="shared" si="284"/>
        <v>0</v>
      </c>
      <c r="N591" s="564">
        <f t="shared" si="285"/>
        <v>0</v>
      </c>
      <c r="O591" s="564">
        <f t="shared" si="286"/>
        <v>0</v>
      </c>
      <c r="P591" s="564">
        <f t="shared" si="287"/>
        <v>0</v>
      </c>
      <c r="Q591" s="564">
        <f t="shared" si="288"/>
        <v>0</v>
      </c>
      <c r="R591" s="661">
        <f t="shared" si="277"/>
        <v>0</v>
      </c>
      <c r="S591" s="662">
        <f t="shared" si="278"/>
        <v>0</v>
      </c>
      <c r="T591" s="699">
        <f t="shared" si="279"/>
        <v>0</v>
      </c>
      <c r="U591" s="681">
        <f t="shared" si="289"/>
        <v>0</v>
      </c>
      <c r="V591" s="701">
        <f t="shared" si="290"/>
        <v>0</v>
      </c>
      <c r="W591" s="662">
        <f t="shared" si="291"/>
        <v>0</v>
      </c>
      <c r="X591" s="662">
        <f t="shared" si="292"/>
        <v>0</v>
      </c>
      <c r="Y591" s="662">
        <f t="shared" si="293"/>
        <v>0</v>
      </c>
      <c r="Z591" s="699">
        <f t="shared" si="294"/>
        <v>0</v>
      </c>
      <c r="AA591" s="681">
        <f t="shared" si="297"/>
        <v>0</v>
      </c>
      <c r="AB591" s="701">
        <f t="shared" si="298"/>
        <v>0</v>
      </c>
      <c r="AC591" s="662">
        <f t="shared" si="295"/>
        <v>0</v>
      </c>
      <c r="AD591" s="662">
        <f t="shared" si="299"/>
        <v>0</v>
      </c>
      <c r="AE591" s="701">
        <f t="shared" si="300"/>
        <v>0</v>
      </c>
      <c r="AF591" s="662">
        <f t="shared" si="296"/>
        <v>0</v>
      </c>
      <c r="AG591" s="662">
        <f t="shared" si="301"/>
        <v>0</v>
      </c>
      <c r="AH591" s="701">
        <f t="shared" si="302"/>
        <v>0</v>
      </c>
    </row>
    <row r="592" spans="1:34" x14ac:dyDescent="0.35">
      <c r="A592" s="680">
        <v>38567</v>
      </c>
      <c r="B592" s="558" t="s">
        <v>28</v>
      </c>
      <c r="C592" s="558">
        <v>8</v>
      </c>
      <c r="D592" s="559">
        <f t="shared" si="274"/>
        <v>4</v>
      </c>
      <c r="E592" s="561">
        <v>0</v>
      </c>
      <c r="F592" s="699">
        <f t="shared" si="280"/>
        <v>0</v>
      </c>
      <c r="G592" s="712">
        <f t="shared" si="281"/>
        <v>0</v>
      </c>
      <c r="H592" s="699">
        <f t="shared" si="275"/>
        <v>0</v>
      </c>
      <c r="I592" s="712">
        <f t="shared" si="276"/>
        <v>0</v>
      </c>
      <c r="J592" s="699">
        <f t="shared" si="282"/>
        <v>0</v>
      </c>
      <c r="K592" s="681">
        <f t="shared" si="283"/>
        <v>0</v>
      </c>
      <c r="L592" s="711">
        <f>IF($L$5="Yes",HLOOKUP(B592,'Outdoor Supply'!$D$32:$P$38,7,FALSE),0)</f>
        <v>0</v>
      </c>
      <c r="M592" s="701">
        <f t="shared" si="284"/>
        <v>0</v>
      </c>
      <c r="N592" s="564">
        <f t="shared" si="285"/>
        <v>0</v>
      </c>
      <c r="O592" s="564">
        <f t="shared" si="286"/>
        <v>0</v>
      </c>
      <c r="P592" s="564">
        <f t="shared" si="287"/>
        <v>0</v>
      </c>
      <c r="Q592" s="564">
        <f t="shared" si="288"/>
        <v>0</v>
      </c>
      <c r="R592" s="661">
        <f t="shared" si="277"/>
        <v>0</v>
      </c>
      <c r="S592" s="662">
        <f t="shared" si="278"/>
        <v>0</v>
      </c>
      <c r="T592" s="699">
        <f t="shared" si="279"/>
        <v>0</v>
      </c>
      <c r="U592" s="681">
        <f t="shared" si="289"/>
        <v>0</v>
      </c>
      <c r="V592" s="701">
        <f t="shared" si="290"/>
        <v>0</v>
      </c>
      <c r="W592" s="662">
        <f t="shared" si="291"/>
        <v>0</v>
      </c>
      <c r="X592" s="662">
        <f t="shared" si="292"/>
        <v>0</v>
      </c>
      <c r="Y592" s="662">
        <f t="shared" si="293"/>
        <v>0</v>
      </c>
      <c r="Z592" s="699">
        <f t="shared" si="294"/>
        <v>0</v>
      </c>
      <c r="AA592" s="681">
        <f t="shared" si="297"/>
        <v>0</v>
      </c>
      <c r="AB592" s="701">
        <f t="shared" si="298"/>
        <v>0</v>
      </c>
      <c r="AC592" s="662">
        <f t="shared" si="295"/>
        <v>0</v>
      </c>
      <c r="AD592" s="662">
        <f t="shared" si="299"/>
        <v>0</v>
      </c>
      <c r="AE592" s="701">
        <f t="shared" si="300"/>
        <v>0</v>
      </c>
      <c r="AF592" s="662">
        <f t="shared" si="296"/>
        <v>0</v>
      </c>
      <c r="AG592" s="662">
        <f t="shared" si="301"/>
        <v>0</v>
      </c>
      <c r="AH592" s="701">
        <f t="shared" si="302"/>
        <v>0</v>
      </c>
    </row>
    <row r="593" spans="1:34" x14ac:dyDescent="0.35">
      <c r="A593" s="680">
        <v>38568</v>
      </c>
      <c r="B593" s="558" t="s">
        <v>28</v>
      </c>
      <c r="C593" s="558">
        <v>8</v>
      </c>
      <c r="D593" s="559">
        <f t="shared" si="274"/>
        <v>5</v>
      </c>
      <c r="E593" s="561">
        <v>0</v>
      </c>
      <c r="F593" s="699">
        <f t="shared" si="280"/>
        <v>0</v>
      </c>
      <c r="G593" s="712">
        <f t="shared" si="281"/>
        <v>0</v>
      </c>
      <c r="H593" s="699">
        <f t="shared" si="275"/>
        <v>0</v>
      </c>
      <c r="I593" s="712">
        <f t="shared" si="276"/>
        <v>0</v>
      </c>
      <c r="J593" s="699">
        <f t="shared" si="282"/>
        <v>0</v>
      </c>
      <c r="K593" s="681">
        <f t="shared" si="283"/>
        <v>0</v>
      </c>
      <c r="L593" s="711">
        <f>IF($L$5="Yes",HLOOKUP(B593,'Outdoor Supply'!$D$32:$P$38,7,FALSE),0)</f>
        <v>0</v>
      </c>
      <c r="M593" s="701">
        <f t="shared" si="284"/>
        <v>0</v>
      </c>
      <c r="N593" s="564">
        <f t="shared" si="285"/>
        <v>0</v>
      </c>
      <c r="O593" s="564">
        <f t="shared" si="286"/>
        <v>0</v>
      </c>
      <c r="P593" s="564">
        <f t="shared" si="287"/>
        <v>0</v>
      </c>
      <c r="Q593" s="564">
        <f t="shared" si="288"/>
        <v>0</v>
      </c>
      <c r="R593" s="661">
        <f t="shared" si="277"/>
        <v>0</v>
      </c>
      <c r="S593" s="662">
        <f t="shared" si="278"/>
        <v>0</v>
      </c>
      <c r="T593" s="699">
        <f t="shared" si="279"/>
        <v>0</v>
      </c>
      <c r="U593" s="681">
        <f t="shared" si="289"/>
        <v>0</v>
      </c>
      <c r="V593" s="701">
        <f t="shared" si="290"/>
        <v>0</v>
      </c>
      <c r="W593" s="662">
        <f t="shared" si="291"/>
        <v>0</v>
      </c>
      <c r="X593" s="662">
        <f t="shared" si="292"/>
        <v>0</v>
      </c>
      <c r="Y593" s="662">
        <f t="shared" si="293"/>
        <v>0</v>
      </c>
      <c r="Z593" s="699">
        <f t="shared" si="294"/>
        <v>0</v>
      </c>
      <c r="AA593" s="681">
        <f t="shared" si="297"/>
        <v>0</v>
      </c>
      <c r="AB593" s="701">
        <f t="shared" si="298"/>
        <v>0</v>
      </c>
      <c r="AC593" s="662">
        <f t="shared" si="295"/>
        <v>0</v>
      </c>
      <c r="AD593" s="662">
        <f t="shared" si="299"/>
        <v>0</v>
      </c>
      <c r="AE593" s="701">
        <f t="shared" si="300"/>
        <v>0</v>
      </c>
      <c r="AF593" s="662">
        <f t="shared" si="296"/>
        <v>0</v>
      </c>
      <c r="AG593" s="662">
        <f t="shared" si="301"/>
        <v>0</v>
      </c>
      <c r="AH593" s="701">
        <f t="shared" si="302"/>
        <v>0</v>
      </c>
    </row>
    <row r="594" spans="1:34" x14ac:dyDescent="0.35">
      <c r="A594" s="680">
        <v>38569</v>
      </c>
      <c r="B594" s="558" t="s">
        <v>28</v>
      </c>
      <c r="C594" s="558">
        <v>8</v>
      </c>
      <c r="D594" s="559">
        <f t="shared" si="274"/>
        <v>6</v>
      </c>
      <c r="E594" s="561">
        <v>1.2099999999999937</v>
      </c>
      <c r="F594" s="699">
        <f t="shared" si="280"/>
        <v>0</v>
      </c>
      <c r="G594" s="712">
        <f t="shared" si="281"/>
        <v>0</v>
      </c>
      <c r="H594" s="699">
        <f t="shared" si="275"/>
        <v>0</v>
      </c>
      <c r="I594" s="712">
        <f t="shared" si="276"/>
        <v>0</v>
      </c>
      <c r="J594" s="699">
        <f t="shared" si="282"/>
        <v>0</v>
      </c>
      <c r="K594" s="681">
        <f t="shared" si="283"/>
        <v>0</v>
      </c>
      <c r="L594" s="711">
        <f>IF($L$5="Yes",HLOOKUP(B594,'Outdoor Supply'!$D$32:$P$38,7,FALSE),0)</f>
        <v>0</v>
      </c>
      <c r="M594" s="701">
        <f t="shared" si="284"/>
        <v>0</v>
      </c>
      <c r="N594" s="564">
        <f t="shared" si="285"/>
        <v>0</v>
      </c>
      <c r="O594" s="564">
        <f t="shared" si="286"/>
        <v>0</v>
      </c>
      <c r="P594" s="564">
        <f t="shared" si="287"/>
        <v>0</v>
      </c>
      <c r="Q594" s="564">
        <f t="shared" si="288"/>
        <v>0</v>
      </c>
      <c r="R594" s="661">
        <f t="shared" si="277"/>
        <v>0</v>
      </c>
      <c r="S594" s="662">
        <f t="shared" si="278"/>
        <v>0</v>
      </c>
      <c r="T594" s="699">
        <f t="shared" si="279"/>
        <v>0</v>
      </c>
      <c r="U594" s="681">
        <f t="shared" si="289"/>
        <v>0</v>
      </c>
      <c r="V594" s="701">
        <f t="shared" si="290"/>
        <v>0</v>
      </c>
      <c r="W594" s="662">
        <f t="shared" si="291"/>
        <v>0</v>
      </c>
      <c r="X594" s="662">
        <f t="shared" si="292"/>
        <v>0</v>
      </c>
      <c r="Y594" s="662">
        <f t="shared" si="293"/>
        <v>0</v>
      </c>
      <c r="Z594" s="699">
        <f t="shared" si="294"/>
        <v>0</v>
      </c>
      <c r="AA594" s="681">
        <f t="shared" si="297"/>
        <v>0</v>
      </c>
      <c r="AB594" s="701">
        <f t="shared" si="298"/>
        <v>0</v>
      </c>
      <c r="AC594" s="662">
        <f t="shared" si="295"/>
        <v>0</v>
      </c>
      <c r="AD594" s="662">
        <f t="shared" si="299"/>
        <v>0</v>
      </c>
      <c r="AE594" s="701">
        <f t="shared" si="300"/>
        <v>0</v>
      </c>
      <c r="AF594" s="662">
        <f t="shared" si="296"/>
        <v>0</v>
      </c>
      <c r="AG594" s="662">
        <f t="shared" si="301"/>
        <v>0</v>
      </c>
      <c r="AH594" s="701">
        <f t="shared" si="302"/>
        <v>0</v>
      </c>
    </row>
    <row r="595" spans="1:34" x14ac:dyDescent="0.35">
      <c r="A595" s="680">
        <v>38570</v>
      </c>
      <c r="B595" s="558" t="s">
        <v>28</v>
      </c>
      <c r="C595" s="558">
        <v>8</v>
      </c>
      <c r="D595" s="559">
        <f t="shared" si="274"/>
        <v>7</v>
      </c>
      <c r="E595" s="561">
        <v>0</v>
      </c>
      <c r="F595" s="699">
        <f t="shared" si="280"/>
        <v>0</v>
      </c>
      <c r="G595" s="712">
        <f t="shared" si="281"/>
        <v>0</v>
      </c>
      <c r="H595" s="699">
        <f t="shared" si="275"/>
        <v>0</v>
      </c>
      <c r="I595" s="712">
        <f t="shared" si="276"/>
        <v>0</v>
      </c>
      <c r="J595" s="699">
        <f t="shared" si="282"/>
        <v>0</v>
      </c>
      <c r="K595" s="681">
        <f t="shared" si="283"/>
        <v>0</v>
      </c>
      <c r="L595" s="711">
        <f>IF($L$5="Yes",HLOOKUP(B595,'Outdoor Supply'!$D$32:$P$38,7,FALSE),0)</f>
        <v>0</v>
      </c>
      <c r="M595" s="701">
        <f t="shared" si="284"/>
        <v>0</v>
      </c>
      <c r="N595" s="564">
        <f t="shared" si="285"/>
        <v>0</v>
      </c>
      <c r="O595" s="564">
        <f t="shared" si="286"/>
        <v>0</v>
      </c>
      <c r="P595" s="564">
        <f t="shared" si="287"/>
        <v>0</v>
      </c>
      <c r="Q595" s="564">
        <f t="shared" si="288"/>
        <v>0</v>
      </c>
      <c r="R595" s="661">
        <f t="shared" si="277"/>
        <v>0</v>
      </c>
      <c r="S595" s="662">
        <f t="shared" si="278"/>
        <v>0</v>
      </c>
      <c r="T595" s="699">
        <f t="shared" si="279"/>
        <v>0</v>
      </c>
      <c r="U595" s="681">
        <f t="shared" si="289"/>
        <v>0</v>
      </c>
      <c r="V595" s="701">
        <f t="shared" si="290"/>
        <v>0</v>
      </c>
      <c r="W595" s="662">
        <f t="shared" si="291"/>
        <v>0</v>
      </c>
      <c r="X595" s="662">
        <f t="shared" si="292"/>
        <v>0</v>
      </c>
      <c r="Y595" s="662">
        <f t="shared" si="293"/>
        <v>0</v>
      </c>
      <c r="Z595" s="699">
        <f t="shared" si="294"/>
        <v>0</v>
      </c>
      <c r="AA595" s="681">
        <f t="shared" si="297"/>
        <v>0</v>
      </c>
      <c r="AB595" s="701">
        <f t="shared" si="298"/>
        <v>0</v>
      </c>
      <c r="AC595" s="662">
        <f t="shared" si="295"/>
        <v>0</v>
      </c>
      <c r="AD595" s="662">
        <f t="shared" si="299"/>
        <v>0</v>
      </c>
      <c r="AE595" s="701">
        <f t="shared" si="300"/>
        <v>0</v>
      </c>
      <c r="AF595" s="662">
        <f t="shared" si="296"/>
        <v>0</v>
      </c>
      <c r="AG595" s="662">
        <f t="shared" si="301"/>
        <v>0</v>
      </c>
      <c r="AH595" s="701">
        <f t="shared" si="302"/>
        <v>0</v>
      </c>
    </row>
    <row r="596" spans="1:34" x14ac:dyDescent="0.35">
      <c r="A596" s="680">
        <v>38571</v>
      </c>
      <c r="B596" s="558" t="s">
        <v>28</v>
      </c>
      <c r="C596" s="558">
        <v>8</v>
      </c>
      <c r="D596" s="559">
        <f t="shared" si="274"/>
        <v>1</v>
      </c>
      <c r="E596" s="561">
        <v>0</v>
      </c>
      <c r="F596" s="699">
        <f t="shared" si="280"/>
        <v>0</v>
      </c>
      <c r="G596" s="712">
        <f t="shared" si="281"/>
        <v>0</v>
      </c>
      <c r="H596" s="699">
        <f t="shared" si="275"/>
        <v>0</v>
      </c>
      <c r="I596" s="712">
        <f t="shared" si="276"/>
        <v>0</v>
      </c>
      <c r="J596" s="699">
        <f t="shared" si="282"/>
        <v>0</v>
      </c>
      <c r="K596" s="681">
        <f t="shared" si="283"/>
        <v>0</v>
      </c>
      <c r="L596" s="711">
        <f>IF($L$5="Yes",HLOOKUP(B596,'Outdoor Supply'!$D$32:$P$38,7,FALSE),0)</f>
        <v>0</v>
      </c>
      <c r="M596" s="701">
        <f t="shared" si="284"/>
        <v>0</v>
      </c>
      <c r="N596" s="564">
        <f t="shared" si="285"/>
        <v>0</v>
      </c>
      <c r="O596" s="564">
        <f t="shared" si="286"/>
        <v>0</v>
      </c>
      <c r="P596" s="564">
        <f t="shared" si="287"/>
        <v>0</v>
      </c>
      <c r="Q596" s="564">
        <f t="shared" si="288"/>
        <v>0</v>
      </c>
      <c r="R596" s="661">
        <f t="shared" si="277"/>
        <v>0</v>
      </c>
      <c r="S596" s="662">
        <f t="shared" si="278"/>
        <v>0</v>
      </c>
      <c r="T596" s="699">
        <f t="shared" si="279"/>
        <v>0</v>
      </c>
      <c r="U596" s="681">
        <f t="shared" si="289"/>
        <v>0</v>
      </c>
      <c r="V596" s="701">
        <f t="shared" si="290"/>
        <v>0</v>
      </c>
      <c r="W596" s="662">
        <f t="shared" si="291"/>
        <v>0</v>
      </c>
      <c r="X596" s="662">
        <f t="shared" si="292"/>
        <v>0</v>
      </c>
      <c r="Y596" s="662">
        <f t="shared" si="293"/>
        <v>0</v>
      </c>
      <c r="Z596" s="699">
        <f t="shared" si="294"/>
        <v>0</v>
      </c>
      <c r="AA596" s="681">
        <f t="shared" si="297"/>
        <v>0</v>
      </c>
      <c r="AB596" s="701">
        <f t="shared" si="298"/>
        <v>0</v>
      </c>
      <c r="AC596" s="662">
        <f t="shared" si="295"/>
        <v>0</v>
      </c>
      <c r="AD596" s="662">
        <f t="shared" si="299"/>
        <v>0</v>
      </c>
      <c r="AE596" s="701">
        <f t="shared" si="300"/>
        <v>0</v>
      </c>
      <c r="AF596" s="662">
        <f t="shared" si="296"/>
        <v>0</v>
      </c>
      <c r="AG596" s="662">
        <f t="shared" si="301"/>
        <v>0</v>
      </c>
      <c r="AH596" s="701">
        <f t="shared" si="302"/>
        <v>0</v>
      </c>
    </row>
    <row r="597" spans="1:34" x14ac:dyDescent="0.35">
      <c r="A597" s="680">
        <v>38572</v>
      </c>
      <c r="B597" s="558" t="s">
        <v>28</v>
      </c>
      <c r="C597" s="558">
        <v>8</v>
      </c>
      <c r="D597" s="559">
        <f t="shared" si="274"/>
        <v>2</v>
      </c>
      <c r="E597" s="561">
        <v>0</v>
      </c>
      <c r="F597" s="699">
        <f t="shared" si="280"/>
        <v>0</v>
      </c>
      <c r="G597" s="712">
        <f t="shared" si="281"/>
        <v>0</v>
      </c>
      <c r="H597" s="699">
        <f t="shared" si="275"/>
        <v>0</v>
      </c>
      <c r="I597" s="712">
        <f t="shared" si="276"/>
        <v>0</v>
      </c>
      <c r="J597" s="699">
        <f t="shared" si="282"/>
        <v>0</v>
      </c>
      <c r="K597" s="681">
        <f t="shared" si="283"/>
        <v>0</v>
      </c>
      <c r="L597" s="711">
        <f>IF($L$5="Yes",HLOOKUP(B597,'Outdoor Supply'!$D$32:$P$38,7,FALSE),0)</f>
        <v>0</v>
      </c>
      <c r="M597" s="701">
        <f t="shared" si="284"/>
        <v>0</v>
      </c>
      <c r="N597" s="564">
        <f t="shared" si="285"/>
        <v>0</v>
      </c>
      <c r="O597" s="564">
        <f t="shared" si="286"/>
        <v>0</v>
      </c>
      <c r="P597" s="564">
        <f t="shared" si="287"/>
        <v>0</v>
      </c>
      <c r="Q597" s="564">
        <f t="shared" si="288"/>
        <v>0</v>
      </c>
      <c r="R597" s="661">
        <f t="shared" si="277"/>
        <v>0</v>
      </c>
      <c r="S597" s="662">
        <f t="shared" si="278"/>
        <v>0</v>
      </c>
      <c r="T597" s="699">
        <f t="shared" si="279"/>
        <v>0</v>
      </c>
      <c r="U597" s="681">
        <f t="shared" si="289"/>
        <v>0</v>
      </c>
      <c r="V597" s="701">
        <f t="shared" si="290"/>
        <v>0</v>
      </c>
      <c r="W597" s="662">
        <f t="shared" si="291"/>
        <v>0</v>
      </c>
      <c r="X597" s="662">
        <f t="shared" si="292"/>
        <v>0</v>
      </c>
      <c r="Y597" s="662">
        <f t="shared" si="293"/>
        <v>0</v>
      </c>
      <c r="Z597" s="699">
        <f t="shared" si="294"/>
        <v>0</v>
      </c>
      <c r="AA597" s="681">
        <f t="shared" si="297"/>
        <v>0</v>
      </c>
      <c r="AB597" s="701">
        <f t="shared" si="298"/>
        <v>0</v>
      </c>
      <c r="AC597" s="662">
        <f t="shared" si="295"/>
        <v>0</v>
      </c>
      <c r="AD597" s="662">
        <f t="shared" si="299"/>
        <v>0</v>
      </c>
      <c r="AE597" s="701">
        <f t="shared" si="300"/>
        <v>0</v>
      </c>
      <c r="AF597" s="662">
        <f t="shared" si="296"/>
        <v>0</v>
      </c>
      <c r="AG597" s="662">
        <f t="shared" si="301"/>
        <v>0</v>
      </c>
      <c r="AH597" s="701">
        <f t="shared" si="302"/>
        <v>0</v>
      </c>
    </row>
    <row r="598" spans="1:34" x14ac:dyDescent="0.35">
      <c r="A598" s="680">
        <v>38573</v>
      </c>
      <c r="B598" s="558" t="s">
        <v>28</v>
      </c>
      <c r="C598" s="558">
        <v>8</v>
      </c>
      <c r="D598" s="559">
        <f t="shared" si="274"/>
        <v>3</v>
      </c>
      <c r="E598" s="561">
        <v>0.31999999999999318</v>
      </c>
      <c r="F598" s="699">
        <f t="shared" si="280"/>
        <v>0</v>
      </c>
      <c r="G598" s="712">
        <f t="shared" si="281"/>
        <v>0</v>
      </c>
      <c r="H598" s="699">
        <f t="shared" si="275"/>
        <v>0</v>
      </c>
      <c r="I598" s="712">
        <f t="shared" si="276"/>
        <v>0</v>
      </c>
      <c r="J598" s="699">
        <f t="shared" si="282"/>
        <v>0</v>
      </c>
      <c r="K598" s="681">
        <f t="shared" si="283"/>
        <v>0</v>
      </c>
      <c r="L598" s="711">
        <f>IF($L$5="Yes",HLOOKUP(B598,'Outdoor Supply'!$D$32:$P$38,7,FALSE),0)</f>
        <v>0</v>
      </c>
      <c r="M598" s="701">
        <f t="shared" si="284"/>
        <v>0</v>
      </c>
      <c r="N598" s="564">
        <f t="shared" si="285"/>
        <v>0</v>
      </c>
      <c r="O598" s="564">
        <f t="shared" si="286"/>
        <v>0</v>
      </c>
      <c r="P598" s="564">
        <f t="shared" si="287"/>
        <v>0</v>
      </c>
      <c r="Q598" s="564">
        <f t="shared" si="288"/>
        <v>0</v>
      </c>
      <c r="R598" s="661">
        <f t="shared" si="277"/>
        <v>0</v>
      </c>
      <c r="S598" s="662">
        <f t="shared" si="278"/>
        <v>0</v>
      </c>
      <c r="T598" s="699">
        <f t="shared" si="279"/>
        <v>0</v>
      </c>
      <c r="U598" s="681">
        <f t="shared" si="289"/>
        <v>0</v>
      </c>
      <c r="V598" s="701">
        <f t="shared" si="290"/>
        <v>0</v>
      </c>
      <c r="W598" s="662">
        <f t="shared" si="291"/>
        <v>0</v>
      </c>
      <c r="X598" s="662">
        <f t="shared" si="292"/>
        <v>0</v>
      </c>
      <c r="Y598" s="662">
        <f t="shared" si="293"/>
        <v>0</v>
      </c>
      <c r="Z598" s="699">
        <f t="shared" si="294"/>
        <v>0</v>
      </c>
      <c r="AA598" s="681">
        <f t="shared" si="297"/>
        <v>0</v>
      </c>
      <c r="AB598" s="701">
        <f t="shared" si="298"/>
        <v>0</v>
      </c>
      <c r="AC598" s="662">
        <f t="shared" si="295"/>
        <v>0</v>
      </c>
      <c r="AD598" s="662">
        <f t="shared" si="299"/>
        <v>0</v>
      </c>
      <c r="AE598" s="701">
        <f t="shared" si="300"/>
        <v>0</v>
      </c>
      <c r="AF598" s="662">
        <f t="shared" si="296"/>
        <v>0</v>
      </c>
      <c r="AG598" s="662">
        <f t="shared" si="301"/>
        <v>0</v>
      </c>
      <c r="AH598" s="701">
        <f t="shared" si="302"/>
        <v>0</v>
      </c>
    </row>
    <row r="599" spans="1:34" x14ac:dyDescent="0.35">
      <c r="A599" s="680">
        <v>38574</v>
      </c>
      <c r="B599" s="558" t="s">
        <v>28</v>
      </c>
      <c r="C599" s="558">
        <v>8</v>
      </c>
      <c r="D599" s="559">
        <f t="shared" si="274"/>
        <v>4</v>
      </c>
      <c r="E599" s="561">
        <v>0.86999999999999034</v>
      </c>
      <c r="F599" s="699">
        <f t="shared" si="280"/>
        <v>0</v>
      </c>
      <c r="G599" s="712">
        <f t="shared" si="281"/>
        <v>0</v>
      </c>
      <c r="H599" s="699">
        <f t="shared" si="275"/>
        <v>0</v>
      </c>
      <c r="I599" s="712">
        <f t="shared" si="276"/>
        <v>0</v>
      </c>
      <c r="J599" s="699">
        <f t="shared" si="282"/>
        <v>0</v>
      </c>
      <c r="K599" s="681">
        <f t="shared" si="283"/>
        <v>0</v>
      </c>
      <c r="L599" s="711">
        <f>IF($L$5="Yes",HLOOKUP(B599,'Outdoor Supply'!$D$32:$P$38,7,FALSE),0)</f>
        <v>0</v>
      </c>
      <c r="M599" s="701">
        <f t="shared" si="284"/>
        <v>0</v>
      </c>
      <c r="N599" s="564">
        <f t="shared" si="285"/>
        <v>0</v>
      </c>
      <c r="O599" s="564">
        <f t="shared" si="286"/>
        <v>0</v>
      </c>
      <c r="P599" s="564">
        <f t="shared" si="287"/>
        <v>0</v>
      </c>
      <c r="Q599" s="564">
        <f t="shared" si="288"/>
        <v>0</v>
      </c>
      <c r="R599" s="661">
        <f t="shared" si="277"/>
        <v>0</v>
      </c>
      <c r="S599" s="662">
        <f t="shared" si="278"/>
        <v>0</v>
      </c>
      <c r="T599" s="699">
        <f t="shared" si="279"/>
        <v>0</v>
      </c>
      <c r="U599" s="681">
        <f t="shared" si="289"/>
        <v>0</v>
      </c>
      <c r="V599" s="701">
        <f t="shared" si="290"/>
        <v>0</v>
      </c>
      <c r="W599" s="662">
        <f t="shared" si="291"/>
        <v>0</v>
      </c>
      <c r="X599" s="662">
        <f t="shared" si="292"/>
        <v>0</v>
      </c>
      <c r="Y599" s="662">
        <f t="shared" si="293"/>
        <v>0</v>
      </c>
      <c r="Z599" s="699">
        <f t="shared" si="294"/>
        <v>0</v>
      </c>
      <c r="AA599" s="681">
        <f t="shared" si="297"/>
        <v>0</v>
      </c>
      <c r="AB599" s="701">
        <f t="shared" si="298"/>
        <v>0</v>
      </c>
      <c r="AC599" s="662">
        <f t="shared" si="295"/>
        <v>0</v>
      </c>
      <c r="AD599" s="662">
        <f t="shared" si="299"/>
        <v>0</v>
      </c>
      <c r="AE599" s="701">
        <f t="shared" si="300"/>
        <v>0</v>
      </c>
      <c r="AF599" s="662">
        <f t="shared" si="296"/>
        <v>0</v>
      </c>
      <c r="AG599" s="662">
        <f t="shared" si="301"/>
        <v>0</v>
      </c>
      <c r="AH599" s="701">
        <f t="shared" si="302"/>
        <v>0</v>
      </c>
    </row>
    <row r="600" spans="1:34" x14ac:dyDescent="0.35">
      <c r="A600" s="680">
        <v>38575</v>
      </c>
      <c r="B600" s="558" t="s">
        <v>28</v>
      </c>
      <c r="C600" s="558">
        <v>8</v>
      </c>
      <c r="D600" s="559">
        <f t="shared" si="274"/>
        <v>5</v>
      </c>
      <c r="E600" s="561">
        <v>0</v>
      </c>
      <c r="F600" s="699">
        <f t="shared" si="280"/>
        <v>0</v>
      </c>
      <c r="G600" s="712">
        <f t="shared" si="281"/>
        <v>0</v>
      </c>
      <c r="H600" s="699">
        <f t="shared" si="275"/>
        <v>0</v>
      </c>
      <c r="I600" s="712">
        <f t="shared" si="276"/>
        <v>0</v>
      </c>
      <c r="J600" s="699">
        <f t="shared" si="282"/>
        <v>0</v>
      </c>
      <c r="K600" s="681">
        <f t="shared" si="283"/>
        <v>0</v>
      </c>
      <c r="L600" s="711">
        <f>IF($L$5="Yes",HLOOKUP(B600,'Outdoor Supply'!$D$32:$P$38,7,FALSE),0)</f>
        <v>0</v>
      </c>
      <c r="M600" s="701">
        <f t="shared" si="284"/>
        <v>0</v>
      </c>
      <c r="N600" s="564">
        <f t="shared" si="285"/>
        <v>0</v>
      </c>
      <c r="O600" s="564">
        <f t="shared" si="286"/>
        <v>0</v>
      </c>
      <c r="P600" s="564">
        <f t="shared" si="287"/>
        <v>0</v>
      </c>
      <c r="Q600" s="564">
        <f t="shared" si="288"/>
        <v>0</v>
      </c>
      <c r="R600" s="661">
        <f t="shared" si="277"/>
        <v>0</v>
      </c>
      <c r="S600" s="662">
        <f t="shared" si="278"/>
        <v>0</v>
      </c>
      <c r="T600" s="699">
        <f t="shared" si="279"/>
        <v>0</v>
      </c>
      <c r="U600" s="681">
        <f t="shared" si="289"/>
        <v>0</v>
      </c>
      <c r="V600" s="701">
        <f t="shared" si="290"/>
        <v>0</v>
      </c>
      <c r="W600" s="662">
        <f t="shared" si="291"/>
        <v>0</v>
      </c>
      <c r="X600" s="662">
        <f t="shared" si="292"/>
        <v>0</v>
      </c>
      <c r="Y600" s="662">
        <f t="shared" si="293"/>
        <v>0</v>
      </c>
      <c r="Z600" s="699">
        <f t="shared" si="294"/>
        <v>0</v>
      </c>
      <c r="AA600" s="681">
        <f t="shared" si="297"/>
        <v>0</v>
      </c>
      <c r="AB600" s="701">
        <f t="shared" si="298"/>
        <v>0</v>
      </c>
      <c r="AC600" s="662">
        <f t="shared" si="295"/>
        <v>0</v>
      </c>
      <c r="AD600" s="662">
        <f t="shared" si="299"/>
        <v>0</v>
      </c>
      <c r="AE600" s="701">
        <f t="shared" si="300"/>
        <v>0</v>
      </c>
      <c r="AF600" s="662">
        <f t="shared" si="296"/>
        <v>0</v>
      </c>
      <c r="AG600" s="662">
        <f t="shared" si="301"/>
        <v>0</v>
      </c>
      <c r="AH600" s="701">
        <f t="shared" si="302"/>
        <v>0</v>
      </c>
    </row>
    <row r="601" spans="1:34" x14ac:dyDescent="0.35">
      <c r="A601" s="680">
        <v>38576</v>
      </c>
      <c r="B601" s="558" t="s">
        <v>28</v>
      </c>
      <c r="C601" s="558">
        <v>8</v>
      </c>
      <c r="D601" s="559">
        <f t="shared" si="274"/>
        <v>6</v>
      </c>
      <c r="E601" s="561">
        <v>0</v>
      </c>
      <c r="F601" s="699">
        <f t="shared" si="280"/>
        <v>0</v>
      </c>
      <c r="G601" s="712">
        <f t="shared" si="281"/>
        <v>0</v>
      </c>
      <c r="H601" s="699">
        <f t="shared" si="275"/>
        <v>0</v>
      </c>
      <c r="I601" s="712">
        <f t="shared" si="276"/>
        <v>0</v>
      </c>
      <c r="J601" s="699">
        <f t="shared" si="282"/>
        <v>0</v>
      </c>
      <c r="K601" s="681">
        <f t="shared" si="283"/>
        <v>0</v>
      </c>
      <c r="L601" s="711">
        <f>IF($L$5="Yes",HLOOKUP(B601,'Outdoor Supply'!$D$32:$P$38,7,FALSE),0)</f>
        <v>0</v>
      </c>
      <c r="M601" s="701">
        <f t="shared" si="284"/>
        <v>0</v>
      </c>
      <c r="N601" s="564">
        <f t="shared" si="285"/>
        <v>0</v>
      </c>
      <c r="O601" s="564">
        <f t="shared" si="286"/>
        <v>0</v>
      </c>
      <c r="P601" s="564">
        <f t="shared" si="287"/>
        <v>0</v>
      </c>
      <c r="Q601" s="564">
        <f t="shared" si="288"/>
        <v>0</v>
      </c>
      <c r="R601" s="661">
        <f t="shared" si="277"/>
        <v>0</v>
      </c>
      <c r="S601" s="662">
        <f t="shared" si="278"/>
        <v>0</v>
      </c>
      <c r="T601" s="699">
        <f t="shared" si="279"/>
        <v>0</v>
      </c>
      <c r="U601" s="681">
        <f t="shared" si="289"/>
        <v>0</v>
      </c>
      <c r="V601" s="701">
        <f t="shared" si="290"/>
        <v>0</v>
      </c>
      <c r="W601" s="662">
        <f t="shared" si="291"/>
        <v>0</v>
      </c>
      <c r="X601" s="662">
        <f t="shared" si="292"/>
        <v>0</v>
      </c>
      <c r="Y601" s="662">
        <f t="shared" si="293"/>
        <v>0</v>
      </c>
      <c r="Z601" s="699">
        <f t="shared" si="294"/>
        <v>0</v>
      </c>
      <c r="AA601" s="681">
        <f t="shared" si="297"/>
        <v>0</v>
      </c>
      <c r="AB601" s="701">
        <f t="shared" si="298"/>
        <v>0</v>
      </c>
      <c r="AC601" s="662">
        <f t="shared" si="295"/>
        <v>0</v>
      </c>
      <c r="AD601" s="662">
        <f t="shared" si="299"/>
        <v>0</v>
      </c>
      <c r="AE601" s="701">
        <f t="shared" si="300"/>
        <v>0</v>
      </c>
      <c r="AF601" s="662">
        <f t="shared" si="296"/>
        <v>0</v>
      </c>
      <c r="AG601" s="662">
        <f t="shared" si="301"/>
        <v>0</v>
      </c>
      <c r="AH601" s="701">
        <f t="shared" si="302"/>
        <v>0</v>
      </c>
    </row>
    <row r="602" spans="1:34" x14ac:dyDescent="0.35">
      <c r="A602" s="680">
        <v>38577</v>
      </c>
      <c r="B602" s="558" t="s">
        <v>28</v>
      </c>
      <c r="C602" s="558">
        <v>8</v>
      </c>
      <c r="D602" s="559">
        <f t="shared" si="274"/>
        <v>7</v>
      </c>
      <c r="E602" s="561">
        <v>0</v>
      </c>
      <c r="F602" s="699">
        <f t="shared" si="280"/>
        <v>0</v>
      </c>
      <c r="G602" s="712">
        <f t="shared" si="281"/>
        <v>0</v>
      </c>
      <c r="H602" s="699">
        <f t="shared" si="275"/>
        <v>0</v>
      </c>
      <c r="I602" s="712">
        <f t="shared" si="276"/>
        <v>0</v>
      </c>
      <c r="J602" s="699">
        <f t="shared" si="282"/>
        <v>0</v>
      </c>
      <c r="K602" s="681">
        <f t="shared" si="283"/>
        <v>0</v>
      </c>
      <c r="L602" s="711">
        <f>IF($L$5="Yes",HLOOKUP(B602,'Outdoor Supply'!$D$32:$P$38,7,FALSE),0)</f>
        <v>0</v>
      </c>
      <c r="M602" s="701">
        <f t="shared" si="284"/>
        <v>0</v>
      </c>
      <c r="N602" s="564">
        <f t="shared" si="285"/>
        <v>0</v>
      </c>
      <c r="O602" s="564">
        <f t="shared" si="286"/>
        <v>0</v>
      </c>
      <c r="P602" s="564">
        <f t="shared" si="287"/>
        <v>0</v>
      </c>
      <c r="Q602" s="564">
        <f t="shared" si="288"/>
        <v>0</v>
      </c>
      <c r="R602" s="661">
        <f t="shared" si="277"/>
        <v>0</v>
      </c>
      <c r="S602" s="662">
        <f t="shared" si="278"/>
        <v>0</v>
      </c>
      <c r="T602" s="699">
        <f t="shared" si="279"/>
        <v>0</v>
      </c>
      <c r="U602" s="681">
        <f t="shared" si="289"/>
        <v>0</v>
      </c>
      <c r="V602" s="701">
        <f t="shared" si="290"/>
        <v>0</v>
      </c>
      <c r="W602" s="662">
        <f t="shared" si="291"/>
        <v>0</v>
      </c>
      <c r="X602" s="662">
        <f t="shared" si="292"/>
        <v>0</v>
      </c>
      <c r="Y602" s="662">
        <f t="shared" si="293"/>
        <v>0</v>
      </c>
      <c r="Z602" s="699">
        <f t="shared" si="294"/>
        <v>0</v>
      </c>
      <c r="AA602" s="681">
        <f t="shared" si="297"/>
        <v>0</v>
      </c>
      <c r="AB602" s="701">
        <f t="shared" si="298"/>
        <v>0</v>
      </c>
      <c r="AC602" s="662">
        <f t="shared" si="295"/>
        <v>0</v>
      </c>
      <c r="AD602" s="662">
        <f t="shared" si="299"/>
        <v>0</v>
      </c>
      <c r="AE602" s="701">
        <f t="shared" si="300"/>
        <v>0</v>
      </c>
      <c r="AF602" s="662">
        <f t="shared" si="296"/>
        <v>0</v>
      </c>
      <c r="AG602" s="662">
        <f t="shared" si="301"/>
        <v>0</v>
      </c>
      <c r="AH602" s="701">
        <f t="shared" si="302"/>
        <v>0</v>
      </c>
    </row>
    <row r="603" spans="1:34" x14ac:dyDescent="0.35">
      <c r="A603" s="680">
        <v>38578</v>
      </c>
      <c r="B603" s="558" t="s">
        <v>28</v>
      </c>
      <c r="C603" s="558">
        <v>8</v>
      </c>
      <c r="D603" s="559">
        <f t="shared" si="274"/>
        <v>1</v>
      </c>
      <c r="E603" s="561">
        <v>0</v>
      </c>
      <c r="F603" s="699">
        <f t="shared" si="280"/>
        <v>0</v>
      </c>
      <c r="G603" s="712">
        <f t="shared" si="281"/>
        <v>0</v>
      </c>
      <c r="H603" s="699">
        <f t="shared" si="275"/>
        <v>0</v>
      </c>
      <c r="I603" s="712">
        <f t="shared" si="276"/>
        <v>0</v>
      </c>
      <c r="J603" s="699">
        <f t="shared" si="282"/>
        <v>0</v>
      </c>
      <c r="K603" s="681">
        <f t="shared" si="283"/>
        <v>0</v>
      </c>
      <c r="L603" s="711">
        <f>IF($L$5="Yes",HLOOKUP(B603,'Outdoor Supply'!$D$32:$P$38,7,FALSE),0)</f>
        <v>0</v>
      </c>
      <c r="M603" s="701">
        <f t="shared" si="284"/>
        <v>0</v>
      </c>
      <c r="N603" s="564">
        <f t="shared" si="285"/>
        <v>0</v>
      </c>
      <c r="O603" s="564">
        <f t="shared" si="286"/>
        <v>0</v>
      </c>
      <c r="P603" s="564">
        <f t="shared" si="287"/>
        <v>0</v>
      </c>
      <c r="Q603" s="564">
        <f t="shared" si="288"/>
        <v>0</v>
      </c>
      <c r="R603" s="661">
        <f t="shared" si="277"/>
        <v>0</v>
      </c>
      <c r="S603" s="662">
        <f t="shared" si="278"/>
        <v>0</v>
      </c>
      <c r="T603" s="699">
        <f t="shared" si="279"/>
        <v>0</v>
      </c>
      <c r="U603" s="681">
        <f t="shared" si="289"/>
        <v>0</v>
      </c>
      <c r="V603" s="701">
        <f t="shared" si="290"/>
        <v>0</v>
      </c>
      <c r="W603" s="662">
        <f t="shared" si="291"/>
        <v>0</v>
      </c>
      <c r="X603" s="662">
        <f t="shared" si="292"/>
        <v>0</v>
      </c>
      <c r="Y603" s="662">
        <f t="shared" si="293"/>
        <v>0</v>
      </c>
      <c r="Z603" s="699">
        <f t="shared" si="294"/>
        <v>0</v>
      </c>
      <c r="AA603" s="681">
        <f t="shared" si="297"/>
        <v>0</v>
      </c>
      <c r="AB603" s="701">
        <f t="shared" si="298"/>
        <v>0</v>
      </c>
      <c r="AC603" s="662">
        <f t="shared" si="295"/>
        <v>0</v>
      </c>
      <c r="AD603" s="662">
        <f t="shared" si="299"/>
        <v>0</v>
      </c>
      <c r="AE603" s="701">
        <f t="shared" si="300"/>
        <v>0</v>
      </c>
      <c r="AF603" s="662">
        <f t="shared" si="296"/>
        <v>0</v>
      </c>
      <c r="AG603" s="662">
        <f t="shared" si="301"/>
        <v>0</v>
      </c>
      <c r="AH603" s="701">
        <f t="shared" si="302"/>
        <v>0</v>
      </c>
    </row>
    <row r="604" spans="1:34" x14ac:dyDescent="0.35">
      <c r="A604" s="680">
        <v>38579</v>
      </c>
      <c r="B604" s="558" t="s">
        <v>28</v>
      </c>
      <c r="C604" s="558">
        <v>8</v>
      </c>
      <c r="D604" s="559">
        <f t="shared" si="274"/>
        <v>2</v>
      </c>
      <c r="E604" s="561">
        <v>0</v>
      </c>
      <c r="F604" s="699">
        <f t="shared" si="280"/>
        <v>0</v>
      </c>
      <c r="G604" s="712">
        <f t="shared" si="281"/>
        <v>0</v>
      </c>
      <c r="H604" s="699">
        <f t="shared" si="275"/>
        <v>0</v>
      </c>
      <c r="I604" s="712">
        <f t="shared" si="276"/>
        <v>0</v>
      </c>
      <c r="J604" s="699">
        <f t="shared" si="282"/>
        <v>0</v>
      </c>
      <c r="K604" s="681">
        <f t="shared" si="283"/>
        <v>0</v>
      </c>
      <c r="L604" s="711">
        <f>IF($L$5="Yes",HLOOKUP(B604,'Outdoor Supply'!$D$32:$P$38,7,FALSE),0)</f>
        <v>0</v>
      </c>
      <c r="M604" s="701">
        <f t="shared" si="284"/>
        <v>0</v>
      </c>
      <c r="N604" s="564">
        <f t="shared" si="285"/>
        <v>0</v>
      </c>
      <c r="O604" s="564">
        <f t="shared" si="286"/>
        <v>0</v>
      </c>
      <c r="P604" s="564">
        <f t="shared" si="287"/>
        <v>0</v>
      </c>
      <c r="Q604" s="564">
        <f t="shared" si="288"/>
        <v>0</v>
      </c>
      <c r="R604" s="661">
        <f t="shared" si="277"/>
        <v>0</v>
      </c>
      <c r="S604" s="662">
        <f t="shared" si="278"/>
        <v>0</v>
      </c>
      <c r="T604" s="699">
        <f t="shared" si="279"/>
        <v>0</v>
      </c>
      <c r="U604" s="681">
        <f t="shared" si="289"/>
        <v>0</v>
      </c>
      <c r="V604" s="701">
        <f t="shared" si="290"/>
        <v>0</v>
      </c>
      <c r="W604" s="662">
        <f t="shared" si="291"/>
        <v>0</v>
      </c>
      <c r="X604" s="662">
        <f t="shared" si="292"/>
        <v>0</v>
      </c>
      <c r="Y604" s="662">
        <f t="shared" si="293"/>
        <v>0</v>
      </c>
      <c r="Z604" s="699">
        <f t="shared" si="294"/>
        <v>0</v>
      </c>
      <c r="AA604" s="681">
        <f t="shared" si="297"/>
        <v>0</v>
      </c>
      <c r="AB604" s="701">
        <f t="shared" si="298"/>
        <v>0</v>
      </c>
      <c r="AC604" s="662">
        <f t="shared" si="295"/>
        <v>0</v>
      </c>
      <c r="AD604" s="662">
        <f t="shared" si="299"/>
        <v>0</v>
      </c>
      <c r="AE604" s="701">
        <f t="shared" si="300"/>
        <v>0</v>
      </c>
      <c r="AF604" s="662">
        <f t="shared" si="296"/>
        <v>0</v>
      </c>
      <c r="AG604" s="662">
        <f t="shared" si="301"/>
        <v>0</v>
      </c>
      <c r="AH604" s="701">
        <f t="shared" si="302"/>
        <v>0</v>
      </c>
    </row>
    <row r="605" spans="1:34" x14ac:dyDescent="0.35">
      <c r="A605" s="680">
        <v>38580</v>
      </c>
      <c r="B605" s="558" t="s">
        <v>28</v>
      </c>
      <c r="C605" s="558">
        <v>8</v>
      </c>
      <c r="D605" s="559">
        <f t="shared" si="274"/>
        <v>3</v>
      </c>
      <c r="E605" s="561">
        <v>1.0000000000005116E-2</v>
      </c>
      <c r="F605" s="699">
        <f t="shared" si="280"/>
        <v>0</v>
      </c>
      <c r="G605" s="712">
        <f t="shared" si="281"/>
        <v>0</v>
      </c>
      <c r="H605" s="699">
        <f t="shared" si="275"/>
        <v>0</v>
      </c>
      <c r="I605" s="712">
        <f t="shared" si="276"/>
        <v>0</v>
      </c>
      <c r="J605" s="699">
        <f t="shared" si="282"/>
        <v>0</v>
      </c>
      <c r="K605" s="681">
        <f t="shared" si="283"/>
        <v>0</v>
      </c>
      <c r="L605" s="711">
        <f>IF($L$5="Yes",HLOOKUP(B605,'Outdoor Supply'!$D$32:$P$38,7,FALSE),0)</f>
        <v>0</v>
      </c>
      <c r="M605" s="701">
        <f t="shared" si="284"/>
        <v>0</v>
      </c>
      <c r="N605" s="564">
        <f t="shared" si="285"/>
        <v>0</v>
      </c>
      <c r="O605" s="564">
        <f t="shared" si="286"/>
        <v>0</v>
      </c>
      <c r="P605" s="564">
        <f t="shared" si="287"/>
        <v>0</v>
      </c>
      <c r="Q605" s="564">
        <f t="shared" si="288"/>
        <v>0</v>
      </c>
      <c r="R605" s="661">
        <f t="shared" si="277"/>
        <v>0</v>
      </c>
      <c r="S605" s="662">
        <f t="shared" si="278"/>
        <v>0</v>
      </c>
      <c r="T605" s="699">
        <f t="shared" si="279"/>
        <v>0</v>
      </c>
      <c r="U605" s="681">
        <f t="shared" si="289"/>
        <v>0</v>
      </c>
      <c r="V605" s="701">
        <f t="shared" si="290"/>
        <v>0</v>
      </c>
      <c r="W605" s="662">
        <f t="shared" si="291"/>
        <v>0</v>
      </c>
      <c r="X605" s="662">
        <f t="shared" si="292"/>
        <v>0</v>
      </c>
      <c r="Y605" s="662">
        <f t="shared" si="293"/>
        <v>0</v>
      </c>
      <c r="Z605" s="699">
        <f t="shared" si="294"/>
        <v>0</v>
      </c>
      <c r="AA605" s="681">
        <f t="shared" si="297"/>
        <v>0</v>
      </c>
      <c r="AB605" s="701">
        <f t="shared" si="298"/>
        <v>0</v>
      </c>
      <c r="AC605" s="662">
        <f t="shared" si="295"/>
        <v>0</v>
      </c>
      <c r="AD605" s="662">
        <f t="shared" si="299"/>
        <v>0</v>
      </c>
      <c r="AE605" s="701">
        <f t="shared" si="300"/>
        <v>0</v>
      </c>
      <c r="AF605" s="662">
        <f t="shared" si="296"/>
        <v>0</v>
      </c>
      <c r="AG605" s="662">
        <f t="shared" si="301"/>
        <v>0</v>
      </c>
      <c r="AH605" s="701">
        <f t="shared" si="302"/>
        <v>0</v>
      </c>
    </row>
    <row r="606" spans="1:34" x14ac:dyDescent="0.35">
      <c r="A606" s="680">
        <v>38581</v>
      </c>
      <c r="B606" s="558" t="s">
        <v>28</v>
      </c>
      <c r="C606" s="558">
        <v>8</v>
      </c>
      <c r="D606" s="559">
        <f t="shared" si="274"/>
        <v>4</v>
      </c>
      <c r="E606" s="561">
        <v>0</v>
      </c>
      <c r="F606" s="699">
        <f t="shared" si="280"/>
        <v>0</v>
      </c>
      <c r="G606" s="712">
        <f t="shared" si="281"/>
        <v>0</v>
      </c>
      <c r="H606" s="699">
        <f t="shared" si="275"/>
        <v>0</v>
      </c>
      <c r="I606" s="712">
        <f t="shared" si="276"/>
        <v>0</v>
      </c>
      <c r="J606" s="699">
        <f t="shared" si="282"/>
        <v>0</v>
      </c>
      <c r="K606" s="681">
        <f t="shared" si="283"/>
        <v>0</v>
      </c>
      <c r="L606" s="711">
        <f>IF($L$5="Yes",HLOOKUP(B606,'Outdoor Supply'!$D$32:$P$38,7,FALSE),0)</f>
        <v>0</v>
      </c>
      <c r="M606" s="701">
        <f t="shared" si="284"/>
        <v>0</v>
      </c>
      <c r="N606" s="564">
        <f t="shared" si="285"/>
        <v>0</v>
      </c>
      <c r="O606" s="564">
        <f t="shared" si="286"/>
        <v>0</v>
      </c>
      <c r="P606" s="564">
        <f t="shared" si="287"/>
        <v>0</v>
      </c>
      <c r="Q606" s="564">
        <f t="shared" si="288"/>
        <v>0</v>
      </c>
      <c r="R606" s="661">
        <f t="shared" si="277"/>
        <v>0</v>
      </c>
      <c r="S606" s="662">
        <f t="shared" si="278"/>
        <v>0</v>
      </c>
      <c r="T606" s="699">
        <f t="shared" si="279"/>
        <v>0</v>
      </c>
      <c r="U606" s="681">
        <f t="shared" si="289"/>
        <v>0</v>
      </c>
      <c r="V606" s="701">
        <f t="shared" si="290"/>
        <v>0</v>
      </c>
      <c r="W606" s="662">
        <f t="shared" si="291"/>
        <v>0</v>
      </c>
      <c r="X606" s="662">
        <f t="shared" si="292"/>
        <v>0</v>
      </c>
      <c r="Y606" s="662">
        <f t="shared" si="293"/>
        <v>0</v>
      </c>
      <c r="Z606" s="699">
        <f t="shared" si="294"/>
        <v>0</v>
      </c>
      <c r="AA606" s="681">
        <f t="shared" si="297"/>
        <v>0</v>
      </c>
      <c r="AB606" s="701">
        <f t="shared" si="298"/>
        <v>0</v>
      </c>
      <c r="AC606" s="662">
        <f t="shared" si="295"/>
        <v>0</v>
      </c>
      <c r="AD606" s="662">
        <f t="shared" si="299"/>
        <v>0</v>
      </c>
      <c r="AE606" s="701">
        <f t="shared" si="300"/>
        <v>0</v>
      </c>
      <c r="AF606" s="662">
        <f t="shared" si="296"/>
        <v>0</v>
      </c>
      <c r="AG606" s="662">
        <f t="shared" si="301"/>
        <v>0</v>
      </c>
      <c r="AH606" s="701">
        <f t="shared" si="302"/>
        <v>0</v>
      </c>
    </row>
    <row r="607" spans="1:34" x14ac:dyDescent="0.35">
      <c r="A607" s="680">
        <v>38582</v>
      </c>
      <c r="B607" s="558" t="s">
        <v>28</v>
      </c>
      <c r="C607" s="558">
        <v>8</v>
      </c>
      <c r="D607" s="559">
        <f t="shared" si="274"/>
        <v>5</v>
      </c>
      <c r="E607" s="561">
        <v>0</v>
      </c>
      <c r="F607" s="699">
        <f t="shared" si="280"/>
        <v>0</v>
      </c>
      <c r="G607" s="712">
        <f t="shared" si="281"/>
        <v>0</v>
      </c>
      <c r="H607" s="699">
        <f t="shared" si="275"/>
        <v>0</v>
      </c>
      <c r="I607" s="712">
        <f t="shared" si="276"/>
        <v>0</v>
      </c>
      <c r="J607" s="699">
        <f t="shared" si="282"/>
        <v>0</v>
      </c>
      <c r="K607" s="681">
        <f t="shared" si="283"/>
        <v>0</v>
      </c>
      <c r="L607" s="711">
        <f>IF($L$5="Yes",HLOOKUP(B607,'Outdoor Supply'!$D$32:$P$38,7,FALSE),0)</f>
        <v>0</v>
      </c>
      <c r="M607" s="701">
        <f t="shared" si="284"/>
        <v>0</v>
      </c>
      <c r="N607" s="564">
        <f t="shared" si="285"/>
        <v>0</v>
      </c>
      <c r="O607" s="564">
        <f t="shared" si="286"/>
        <v>0</v>
      </c>
      <c r="P607" s="564">
        <f t="shared" si="287"/>
        <v>0</v>
      </c>
      <c r="Q607" s="564">
        <f t="shared" si="288"/>
        <v>0</v>
      </c>
      <c r="R607" s="661">
        <f t="shared" si="277"/>
        <v>0</v>
      </c>
      <c r="S607" s="662">
        <f t="shared" si="278"/>
        <v>0</v>
      </c>
      <c r="T607" s="699">
        <f t="shared" si="279"/>
        <v>0</v>
      </c>
      <c r="U607" s="681">
        <f t="shared" si="289"/>
        <v>0</v>
      </c>
      <c r="V607" s="701">
        <f t="shared" si="290"/>
        <v>0</v>
      </c>
      <c r="W607" s="662">
        <f t="shared" si="291"/>
        <v>0</v>
      </c>
      <c r="X607" s="662">
        <f t="shared" si="292"/>
        <v>0</v>
      </c>
      <c r="Y607" s="662">
        <f t="shared" si="293"/>
        <v>0</v>
      </c>
      <c r="Z607" s="699">
        <f t="shared" si="294"/>
        <v>0</v>
      </c>
      <c r="AA607" s="681">
        <f t="shared" si="297"/>
        <v>0</v>
      </c>
      <c r="AB607" s="701">
        <f t="shared" si="298"/>
        <v>0</v>
      </c>
      <c r="AC607" s="662">
        <f t="shared" si="295"/>
        <v>0</v>
      </c>
      <c r="AD607" s="662">
        <f t="shared" si="299"/>
        <v>0</v>
      </c>
      <c r="AE607" s="701">
        <f t="shared" si="300"/>
        <v>0</v>
      </c>
      <c r="AF607" s="662">
        <f t="shared" si="296"/>
        <v>0</v>
      </c>
      <c r="AG607" s="662">
        <f t="shared" si="301"/>
        <v>0</v>
      </c>
      <c r="AH607" s="701">
        <f t="shared" si="302"/>
        <v>0</v>
      </c>
    </row>
    <row r="608" spans="1:34" x14ac:dyDescent="0.35">
      <c r="A608" s="680">
        <v>38583</v>
      </c>
      <c r="B608" s="558" t="s">
        <v>28</v>
      </c>
      <c r="C608" s="558">
        <v>8</v>
      </c>
      <c r="D608" s="559">
        <f t="shared" si="274"/>
        <v>6</v>
      </c>
      <c r="E608" s="561">
        <v>0</v>
      </c>
      <c r="F608" s="699">
        <f t="shared" si="280"/>
        <v>0</v>
      </c>
      <c r="G608" s="712">
        <f t="shared" si="281"/>
        <v>0</v>
      </c>
      <c r="H608" s="699">
        <f t="shared" si="275"/>
        <v>0</v>
      </c>
      <c r="I608" s="712">
        <f t="shared" si="276"/>
        <v>0</v>
      </c>
      <c r="J608" s="699">
        <f t="shared" si="282"/>
        <v>0</v>
      </c>
      <c r="K608" s="681">
        <f t="shared" si="283"/>
        <v>0</v>
      </c>
      <c r="L608" s="711">
        <f>IF($L$5="Yes",HLOOKUP(B608,'Outdoor Supply'!$D$32:$P$38,7,FALSE),0)</f>
        <v>0</v>
      </c>
      <c r="M608" s="701">
        <f t="shared" si="284"/>
        <v>0</v>
      </c>
      <c r="N608" s="564">
        <f t="shared" si="285"/>
        <v>0</v>
      </c>
      <c r="O608" s="564">
        <f t="shared" si="286"/>
        <v>0</v>
      </c>
      <c r="P608" s="564">
        <f t="shared" si="287"/>
        <v>0</v>
      </c>
      <c r="Q608" s="564">
        <f t="shared" si="288"/>
        <v>0</v>
      </c>
      <c r="R608" s="661">
        <f t="shared" si="277"/>
        <v>0</v>
      </c>
      <c r="S608" s="662">
        <f t="shared" si="278"/>
        <v>0</v>
      </c>
      <c r="T608" s="699">
        <f t="shared" si="279"/>
        <v>0</v>
      </c>
      <c r="U608" s="681">
        <f t="shared" si="289"/>
        <v>0</v>
      </c>
      <c r="V608" s="701">
        <f t="shared" si="290"/>
        <v>0</v>
      </c>
      <c r="W608" s="662">
        <f t="shared" si="291"/>
        <v>0</v>
      </c>
      <c r="X608" s="662">
        <f t="shared" si="292"/>
        <v>0</v>
      </c>
      <c r="Y608" s="662">
        <f t="shared" si="293"/>
        <v>0</v>
      </c>
      <c r="Z608" s="699">
        <f t="shared" si="294"/>
        <v>0</v>
      </c>
      <c r="AA608" s="681">
        <f t="shared" si="297"/>
        <v>0</v>
      </c>
      <c r="AB608" s="701">
        <f t="shared" si="298"/>
        <v>0</v>
      </c>
      <c r="AC608" s="662">
        <f t="shared" si="295"/>
        <v>0</v>
      </c>
      <c r="AD608" s="662">
        <f t="shared" si="299"/>
        <v>0</v>
      </c>
      <c r="AE608" s="701">
        <f t="shared" si="300"/>
        <v>0</v>
      </c>
      <c r="AF608" s="662">
        <f t="shared" si="296"/>
        <v>0</v>
      </c>
      <c r="AG608" s="662">
        <f t="shared" si="301"/>
        <v>0</v>
      </c>
      <c r="AH608" s="701">
        <f t="shared" si="302"/>
        <v>0</v>
      </c>
    </row>
    <row r="609" spans="1:34" x14ac:dyDescent="0.35">
      <c r="A609" s="680">
        <v>38584</v>
      </c>
      <c r="B609" s="558" t="s">
        <v>28</v>
      </c>
      <c r="C609" s="558">
        <v>8</v>
      </c>
      <c r="D609" s="559">
        <f t="shared" si="274"/>
        <v>7</v>
      </c>
      <c r="E609" s="561">
        <v>0</v>
      </c>
      <c r="F609" s="699">
        <f t="shared" si="280"/>
        <v>0</v>
      </c>
      <c r="G609" s="712">
        <f t="shared" si="281"/>
        <v>0</v>
      </c>
      <c r="H609" s="699">
        <f t="shared" si="275"/>
        <v>0</v>
      </c>
      <c r="I609" s="712">
        <f t="shared" si="276"/>
        <v>0</v>
      </c>
      <c r="J609" s="699">
        <f t="shared" si="282"/>
        <v>0</v>
      </c>
      <c r="K609" s="681">
        <f t="shared" si="283"/>
        <v>0</v>
      </c>
      <c r="L609" s="711">
        <f>IF($L$5="Yes",HLOOKUP(B609,'Outdoor Supply'!$D$32:$P$38,7,FALSE),0)</f>
        <v>0</v>
      </c>
      <c r="M609" s="701">
        <f t="shared" si="284"/>
        <v>0</v>
      </c>
      <c r="N609" s="564">
        <f t="shared" si="285"/>
        <v>0</v>
      </c>
      <c r="O609" s="564">
        <f t="shared" si="286"/>
        <v>0</v>
      </c>
      <c r="P609" s="564">
        <f t="shared" si="287"/>
        <v>0</v>
      </c>
      <c r="Q609" s="564">
        <f t="shared" si="288"/>
        <v>0</v>
      </c>
      <c r="R609" s="661">
        <f t="shared" si="277"/>
        <v>0</v>
      </c>
      <c r="S609" s="662">
        <f t="shared" si="278"/>
        <v>0</v>
      </c>
      <c r="T609" s="699">
        <f t="shared" si="279"/>
        <v>0</v>
      </c>
      <c r="U609" s="681">
        <f t="shared" si="289"/>
        <v>0</v>
      </c>
      <c r="V609" s="701">
        <f t="shared" si="290"/>
        <v>0</v>
      </c>
      <c r="W609" s="662">
        <f t="shared" si="291"/>
        <v>0</v>
      </c>
      <c r="X609" s="662">
        <f t="shared" si="292"/>
        <v>0</v>
      </c>
      <c r="Y609" s="662">
        <f t="shared" si="293"/>
        <v>0</v>
      </c>
      <c r="Z609" s="699">
        <f t="shared" si="294"/>
        <v>0</v>
      </c>
      <c r="AA609" s="681">
        <f t="shared" si="297"/>
        <v>0</v>
      </c>
      <c r="AB609" s="701">
        <f t="shared" si="298"/>
        <v>0</v>
      </c>
      <c r="AC609" s="662">
        <f t="shared" si="295"/>
        <v>0</v>
      </c>
      <c r="AD609" s="662">
        <f t="shared" si="299"/>
        <v>0</v>
      </c>
      <c r="AE609" s="701">
        <f t="shared" si="300"/>
        <v>0</v>
      </c>
      <c r="AF609" s="662">
        <f t="shared" si="296"/>
        <v>0</v>
      </c>
      <c r="AG609" s="662">
        <f t="shared" si="301"/>
        <v>0</v>
      </c>
      <c r="AH609" s="701">
        <f t="shared" si="302"/>
        <v>0</v>
      </c>
    </row>
    <row r="610" spans="1:34" x14ac:dyDescent="0.35">
      <c r="A610" s="680">
        <v>38585</v>
      </c>
      <c r="B610" s="558" t="s">
        <v>28</v>
      </c>
      <c r="C610" s="558">
        <v>8</v>
      </c>
      <c r="D610" s="559">
        <f t="shared" si="274"/>
        <v>1</v>
      </c>
      <c r="E610" s="561">
        <v>0</v>
      </c>
      <c r="F610" s="699">
        <f t="shared" si="280"/>
        <v>0</v>
      </c>
      <c r="G610" s="712">
        <f t="shared" si="281"/>
        <v>0</v>
      </c>
      <c r="H610" s="699">
        <f t="shared" si="275"/>
        <v>0</v>
      </c>
      <c r="I610" s="712">
        <f t="shared" si="276"/>
        <v>0</v>
      </c>
      <c r="J610" s="699">
        <f t="shared" si="282"/>
        <v>0</v>
      </c>
      <c r="K610" s="681">
        <f t="shared" si="283"/>
        <v>0</v>
      </c>
      <c r="L610" s="711">
        <f>IF($L$5="Yes",HLOOKUP(B610,'Outdoor Supply'!$D$32:$P$38,7,FALSE),0)</f>
        <v>0</v>
      </c>
      <c r="M610" s="701">
        <f t="shared" si="284"/>
        <v>0</v>
      </c>
      <c r="N610" s="564">
        <f t="shared" si="285"/>
        <v>0</v>
      </c>
      <c r="O610" s="564">
        <f t="shared" si="286"/>
        <v>0</v>
      </c>
      <c r="P610" s="564">
        <f t="shared" si="287"/>
        <v>0</v>
      </c>
      <c r="Q610" s="564">
        <f t="shared" si="288"/>
        <v>0</v>
      </c>
      <c r="R610" s="661">
        <f t="shared" si="277"/>
        <v>0</v>
      </c>
      <c r="S610" s="662">
        <f t="shared" si="278"/>
        <v>0</v>
      </c>
      <c r="T610" s="699">
        <f t="shared" si="279"/>
        <v>0</v>
      </c>
      <c r="U610" s="681">
        <f t="shared" si="289"/>
        <v>0</v>
      </c>
      <c r="V610" s="701">
        <f t="shared" si="290"/>
        <v>0</v>
      </c>
      <c r="W610" s="662">
        <f t="shared" si="291"/>
        <v>0</v>
      </c>
      <c r="X610" s="662">
        <f t="shared" si="292"/>
        <v>0</v>
      </c>
      <c r="Y610" s="662">
        <f t="shared" si="293"/>
        <v>0</v>
      </c>
      <c r="Z610" s="699">
        <f t="shared" si="294"/>
        <v>0</v>
      </c>
      <c r="AA610" s="681">
        <f t="shared" si="297"/>
        <v>0</v>
      </c>
      <c r="AB610" s="701">
        <f t="shared" si="298"/>
        <v>0</v>
      </c>
      <c r="AC610" s="662">
        <f t="shared" si="295"/>
        <v>0</v>
      </c>
      <c r="AD610" s="662">
        <f t="shared" si="299"/>
        <v>0</v>
      </c>
      <c r="AE610" s="701">
        <f t="shared" si="300"/>
        <v>0</v>
      </c>
      <c r="AF610" s="662">
        <f t="shared" si="296"/>
        <v>0</v>
      </c>
      <c r="AG610" s="662">
        <f t="shared" si="301"/>
        <v>0</v>
      </c>
      <c r="AH610" s="701">
        <f t="shared" si="302"/>
        <v>0</v>
      </c>
    </row>
    <row r="611" spans="1:34" x14ac:dyDescent="0.35">
      <c r="A611" s="680">
        <v>38586</v>
      </c>
      <c r="B611" s="558" t="s">
        <v>28</v>
      </c>
      <c r="C611" s="558">
        <v>8</v>
      </c>
      <c r="D611" s="559">
        <f t="shared" si="274"/>
        <v>2</v>
      </c>
      <c r="E611" s="561">
        <v>0</v>
      </c>
      <c r="F611" s="699">
        <f t="shared" si="280"/>
        <v>0</v>
      </c>
      <c r="G611" s="712">
        <f t="shared" si="281"/>
        <v>0</v>
      </c>
      <c r="H611" s="699">
        <f t="shared" si="275"/>
        <v>0</v>
      </c>
      <c r="I611" s="712">
        <f t="shared" si="276"/>
        <v>0</v>
      </c>
      <c r="J611" s="699">
        <f t="shared" si="282"/>
        <v>0</v>
      </c>
      <c r="K611" s="681">
        <f t="shared" si="283"/>
        <v>0</v>
      </c>
      <c r="L611" s="711">
        <f>IF($L$5="Yes",HLOOKUP(B611,'Outdoor Supply'!$D$32:$P$38,7,FALSE),0)</f>
        <v>0</v>
      </c>
      <c r="M611" s="701">
        <f t="shared" si="284"/>
        <v>0</v>
      </c>
      <c r="N611" s="564">
        <f t="shared" si="285"/>
        <v>0</v>
      </c>
      <c r="O611" s="564">
        <f t="shared" si="286"/>
        <v>0</v>
      </c>
      <c r="P611" s="564">
        <f t="shared" si="287"/>
        <v>0</v>
      </c>
      <c r="Q611" s="564">
        <f t="shared" si="288"/>
        <v>0</v>
      </c>
      <c r="R611" s="661">
        <f t="shared" si="277"/>
        <v>0</v>
      </c>
      <c r="S611" s="662">
        <f t="shared" si="278"/>
        <v>0</v>
      </c>
      <c r="T611" s="699">
        <f t="shared" si="279"/>
        <v>0</v>
      </c>
      <c r="U611" s="681">
        <f t="shared" si="289"/>
        <v>0</v>
      </c>
      <c r="V611" s="701">
        <f t="shared" si="290"/>
        <v>0</v>
      </c>
      <c r="W611" s="662">
        <f t="shared" si="291"/>
        <v>0</v>
      </c>
      <c r="X611" s="662">
        <f t="shared" si="292"/>
        <v>0</v>
      </c>
      <c r="Y611" s="662">
        <f t="shared" si="293"/>
        <v>0</v>
      </c>
      <c r="Z611" s="699">
        <f t="shared" si="294"/>
        <v>0</v>
      </c>
      <c r="AA611" s="681">
        <f t="shared" si="297"/>
        <v>0</v>
      </c>
      <c r="AB611" s="701">
        <f t="shared" si="298"/>
        <v>0</v>
      </c>
      <c r="AC611" s="662">
        <f t="shared" si="295"/>
        <v>0</v>
      </c>
      <c r="AD611" s="662">
        <f t="shared" si="299"/>
        <v>0</v>
      </c>
      <c r="AE611" s="701">
        <f t="shared" si="300"/>
        <v>0</v>
      </c>
      <c r="AF611" s="662">
        <f t="shared" si="296"/>
        <v>0</v>
      </c>
      <c r="AG611" s="662">
        <f t="shared" si="301"/>
        <v>0</v>
      </c>
      <c r="AH611" s="701">
        <f t="shared" si="302"/>
        <v>0</v>
      </c>
    </row>
    <row r="612" spans="1:34" x14ac:dyDescent="0.35">
      <c r="A612" s="680">
        <v>38587</v>
      </c>
      <c r="B612" s="558" t="s">
        <v>28</v>
      </c>
      <c r="C612" s="558">
        <v>8</v>
      </c>
      <c r="D612" s="559">
        <f t="shared" si="274"/>
        <v>3</v>
      </c>
      <c r="E612" s="561">
        <v>0</v>
      </c>
      <c r="F612" s="699">
        <f t="shared" si="280"/>
        <v>0</v>
      </c>
      <c r="G612" s="712">
        <f t="shared" si="281"/>
        <v>0</v>
      </c>
      <c r="H612" s="699">
        <f t="shared" si="275"/>
        <v>0</v>
      </c>
      <c r="I612" s="712">
        <f t="shared" si="276"/>
        <v>0</v>
      </c>
      <c r="J612" s="699">
        <f t="shared" si="282"/>
        <v>0</v>
      </c>
      <c r="K612" s="681">
        <f t="shared" si="283"/>
        <v>0</v>
      </c>
      <c r="L612" s="711">
        <f>IF($L$5="Yes",HLOOKUP(B612,'Outdoor Supply'!$D$32:$P$38,7,FALSE),0)</f>
        <v>0</v>
      </c>
      <c r="M612" s="701">
        <f t="shared" si="284"/>
        <v>0</v>
      </c>
      <c r="N612" s="564">
        <f t="shared" si="285"/>
        <v>0</v>
      </c>
      <c r="O612" s="564">
        <f t="shared" si="286"/>
        <v>0</v>
      </c>
      <c r="P612" s="564">
        <f t="shared" si="287"/>
        <v>0</v>
      </c>
      <c r="Q612" s="564">
        <f t="shared" si="288"/>
        <v>0</v>
      </c>
      <c r="R612" s="661">
        <f t="shared" si="277"/>
        <v>0</v>
      </c>
      <c r="S612" s="662">
        <f t="shared" si="278"/>
        <v>0</v>
      </c>
      <c r="T612" s="699">
        <f t="shared" si="279"/>
        <v>0</v>
      </c>
      <c r="U612" s="681">
        <f t="shared" si="289"/>
        <v>0</v>
      </c>
      <c r="V612" s="701">
        <f t="shared" si="290"/>
        <v>0</v>
      </c>
      <c r="W612" s="662">
        <f t="shared" si="291"/>
        <v>0</v>
      </c>
      <c r="X612" s="662">
        <f t="shared" si="292"/>
        <v>0</v>
      </c>
      <c r="Y612" s="662">
        <f t="shared" si="293"/>
        <v>0</v>
      </c>
      <c r="Z612" s="699">
        <f t="shared" si="294"/>
        <v>0</v>
      </c>
      <c r="AA612" s="681">
        <f t="shared" si="297"/>
        <v>0</v>
      </c>
      <c r="AB612" s="701">
        <f t="shared" si="298"/>
        <v>0</v>
      </c>
      <c r="AC612" s="662">
        <f t="shared" si="295"/>
        <v>0</v>
      </c>
      <c r="AD612" s="662">
        <f t="shared" si="299"/>
        <v>0</v>
      </c>
      <c r="AE612" s="701">
        <f t="shared" si="300"/>
        <v>0</v>
      </c>
      <c r="AF612" s="662">
        <f t="shared" si="296"/>
        <v>0</v>
      </c>
      <c r="AG612" s="662">
        <f t="shared" si="301"/>
        <v>0</v>
      </c>
      <c r="AH612" s="701">
        <f t="shared" si="302"/>
        <v>0</v>
      </c>
    </row>
    <row r="613" spans="1:34" x14ac:dyDescent="0.35">
      <c r="A613" s="680">
        <v>38588</v>
      </c>
      <c r="B613" s="558" t="s">
        <v>28</v>
      </c>
      <c r="C613" s="558">
        <v>8</v>
      </c>
      <c r="D613" s="559">
        <f t="shared" si="274"/>
        <v>4</v>
      </c>
      <c r="E613" s="561">
        <v>0</v>
      </c>
      <c r="F613" s="699">
        <f t="shared" si="280"/>
        <v>0</v>
      </c>
      <c r="G613" s="712">
        <f t="shared" si="281"/>
        <v>0</v>
      </c>
      <c r="H613" s="699">
        <f t="shared" si="275"/>
        <v>0</v>
      </c>
      <c r="I613" s="712">
        <f t="shared" si="276"/>
        <v>0</v>
      </c>
      <c r="J613" s="699">
        <f t="shared" si="282"/>
        <v>0</v>
      </c>
      <c r="K613" s="681">
        <f t="shared" si="283"/>
        <v>0</v>
      </c>
      <c r="L613" s="711">
        <f>IF($L$5="Yes",HLOOKUP(B613,'Outdoor Supply'!$D$32:$P$38,7,FALSE),0)</f>
        <v>0</v>
      </c>
      <c r="M613" s="701">
        <f t="shared" si="284"/>
        <v>0</v>
      </c>
      <c r="N613" s="564">
        <f t="shared" si="285"/>
        <v>0</v>
      </c>
      <c r="O613" s="564">
        <f t="shared" si="286"/>
        <v>0</v>
      </c>
      <c r="P613" s="564">
        <f t="shared" si="287"/>
        <v>0</v>
      </c>
      <c r="Q613" s="564">
        <f t="shared" si="288"/>
        <v>0</v>
      </c>
      <c r="R613" s="661">
        <f t="shared" si="277"/>
        <v>0</v>
      </c>
      <c r="S613" s="662">
        <f t="shared" si="278"/>
        <v>0</v>
      </c>
      <c r="T613" s="699">
        <f t="shared" si="279"/>
        <v>0</v>
      </c>
      <c r="U613" s="681">
        <f t="shared" si="289"/>
        <v>0</v>
      </c>
      <c r="V613" s="701">
        <f t="shared" si="290"/>
        <v>0</v>
      </c>
      <c r="W613" s="662">
        <f t="shared" si="291"/>
        <v>0</v>
      </c>
      <c r="X613" s="662">
        <f t="shared" si="292"/>
        <v>0</v>
      </c>
      <c r="Y613" s="662">
        <f t="shared" si="293"/>
        <v>0</v>
      </c>
      <c r="Z613" s="699">
        <f t="shared" si="294"/>
        <v>0</v>
      </c>
      <c r="AA613" s="681">
        <f t="shared" si="297"/>
        <v>0</v>
      </c>
      <c r="AB613" s="701">
        <f t="shared" si="298"/>
        <v>0</v>
      </c>
      <c r="AC613" s="662">
        <f t="shared" si="295"/>
        <v>0</v>
      </c>
      <c r="AD613" s="662">
        <f t="shared" si="299"/>
        <v>0</v>
      </c>
      <c r="AE613" s="701">
        <f t="shared" si="300"/>
        <v>0</v>
      </c>
      <c r="AF613" s="662">
        <f t="shared" si="296"/>
        <v>0</v>
      </c>
      <c r="AG613" s="662">
        <f t="shared" si="301"/>
        <v>0</v>
      </c>
      <c r="AH613" s="701">
        <f t="shared" si="302"/>
        <v>0</v>
      </c>
    </row>
    <row r="614" spans="1:34" x14ac:dyDescent="0.35">
      <c r="A614" s="680">
        <v>38589</v>
      </c>
      <c r="B614" s="558" t="s">
        <v>28</v>
      </c>
      <c r="C614" s="558">
        <v>8</v>
      </c>
      <c r="D614" s="559">
        <f t="shared" si="274"/>
        <v>5</v>
      </c>
      <c r="E614" s="561">
        <v>0</v>
      </c>
      <c r="F614" s="699">
        <f t="shared" si="280"/>
        <v>0</v>
      </c>
      <c r="G614" s="712">
        <f t="shared" si="281"/>
        <v>0</v>
      </c>
      <c r="H614" s="699">
        <f t="shared" si="275"/>
        <v>0</v>
      </c>
      <c r="I614" s="712">
        <f t="shared" si="276"/>
        <v>0</v>
      </c>
      <c r="J614" s="699">
        <f t="shared" si="282"/>
        <v>0</v>
      </c>
      <c r="K614" s="681">
        <f t="shared" si="283"/>
        <v>0</v>
      </c>
      <c r="L614" s="711">
        <f>IF($L$5="Yes",HLOOKUP(B614,'Outdoor Supply'!$D$32:$P$38,7,FALSE),0)</f>
        <v>0</v>
      </c>
      <c r="M614" s="701">
        <f t="shared" si="284"/>
        <v>0</v>
      </c>
      <c r="N614" s="564">
        <f t="shared" si="285"/>
        <v>0</v>
      </c>
      <c r="O614" s="564">
        <f t="shared" si="286"/>
        <v>0</v>
      </c>
      <c r="P614" s="564">
        <f t="shared" si="287"/>
        <v>0</v>
      </c>
      <c r="Q614" s="564">
        <f t="shared" si="288"/>
        <v>0</v>
      </c>
      <c r="R614" s="661">
        <f t="shared" si="277"/>
        <v>0</v>
      </c>
      <c r="S614" s="662">
        <f t="shared" si="278"/>
        <v>0</v>
      </c>
      <c r="T614" s="699">
        <f t="shared" si="279"/>
        <v>0</v>
      </c>
      <c r="U614" s="681">
        <f t="shared" si="289"/>
        <v>0</v>
      </c>
      <c r="V614" s="701">
        <f t="shared" si="290"/>
        <v>0</v>
      </c>
      <c r="W614" s="662">
        <f t="shared" si="291"/>
        <v>0</v>
      </c>
      <c r="X614" s="662">
        <f t="shared" si="292"/>
        <v>0</v>
      </c>
      <c r="Y614" s="662">
        <f t="shared" si="293"/>
        <v>0</v>
      </c>
      <c r="Z614" s="699">
        <f t="shared" si="294"/>
        <v>0</v>
      </c>
      <c r="AA614" s="681">
        <f t="shared" si="297"/>
        <v>0</v>
      </c>
      <c r="AB614" s="701">
        <f t="shared" si="298"/>
        <v>0</v>
      </c>
      <c r="AC614" s="662">
        <f t="shared" si="295"/>
        <v>0</v>
      </c>
      <c r="AD614" s="662">
        <f t="shared" si="299"/>
        <v>0</v>
      </c>
      <c r="AE614" s="701">
        <f t="shared" si="300"/>
        <v>0</v>
      </c>
      <c r="AF614" s="662">
        <f t="shared" si="296"/>
        <v>0</v>
      </c>
      <c r="AG614" s="662">
        <f t="shared" si="301"/>
        <v>0</v>
      </c>
      <c r="AH614" s="701">
        <f t="shared" si="302"/>
        <v>0</v>
      </c>
    </row>
    <row r="615" spans="1:34" x14ac:dyDescent="0.35">
      <c r="A615" s="680">
        <v>38590</v>
      </c>
      <c r="B615" s="558" t="s">
        <v>28</v>
      </c>
      <c r="C615" s="558">
        <v>8</v>
      </c>
      <c r="D615" s="559">
        <f t="shared" si="274"/>
        <v>6</v>
      </c>
      <c r="E615" s="561">
        <v>0</v>
      </c>
      <c r="F615" s="699">
        <f t="shared" si="280"/>
        <v>0</v>
      </c>
      <c r="G615" s="712">
        <f t="shared" si="281"/>
        <v>0</v>
      </c>
      <c r="H615" s="699">
        <f t="shared" si="275"/>
        <v>0</v>
      </c>
      <c r="I615" s="712">
        <f t="shared" si="276"/>
        <v>0</v>
      </c>
      <c r="J615" s="699">
        <f t="shared" si="282"/>
        <v>0</v>
      </c>
      <c r="K615" s="681">
        <f t="shared" si="283"/>
        <v>0</v>
      </c>
      <c r="L615" s="711">
        <f>IF($L$5="Yes",HLOOKUP(B615,'Outdoor Supply'!$D$32:$P$38,7,FALSE),0)</f>
        <v>0</v>
      </c>
      <c r="M615" s="701">
        <f t="shared" si="284"/>
        <v>0</v>
      </c>
      <c r="N615" s="564">
        <f t="shared" si="285"/>
        <v>0</v>
      </c>
      <c r="O615" s="564">
        <f t="shared" si="286"/>
        <v>0</v>
      </c>
      <c r="P615" s="564">
        <f t="shared" si="287"/>
        <v>0</v>
      </c>
      <c r="Q615" s="564">
        <f t="shared" si="288"/>
        <v>0</v>
      </c>
      <c r="R615" s="661">
        <f t="shared" si="277"/>
        <v>0</v>
      </c>
      <c r="S615" s="662">
        <f t="shared" si="278"/>
        <v>0</v>
      </c>
      <c r="T615" s="699">
        <f t="shared" si="279"/>
        <v>0</v>
      </c>
      <c r="U615" s="681">
        <f t="shared" si="289"/>
        <v>0</v>
      </c>
      <c r="V615" s="701">
        <f t="shared" si="290"/>
        <v>0</v>
      </c>
      <c r="W615" s="662">
        <f t="shared" si="291"/>
        <v>0</v>
      </c>
      <c r="X615" s="662">
        <f t="shared" si="292"/>
        <v>0</v>
      </c>
      <c r="Y615" s="662">
        <f t="shared" si="293"/>
        <v>0</v>
      </c>
      <c r="Z615" s="699">
        <f t="shared" si="294"/>
        <v>0</v>
      </c>
      <c r="AA615" s="681">
        <f t="shared" si="297"/>
        <v>0</v>
      </c>
      <c r="AB615" s="701">
        <f t="shared" si="298"/>
        <v>0</v>
      </c>
      <c r="AC615" s="662">
        <f t="shared" si="295"/>
        <v>0</v>
      </c>
      <c r="AD615" s="662">
        <f t="shared" si="299"/>
        <v>0</v>
      </c>
      <c r="AE615" s="701">
        <f t="shared" si="300"/>
        <v>0</v>
      </c>
      <c r="AF615" s="662">
        <f t="shared" si="296"/>
        <v>0</v>
      </c>
      <c r="AG615" s="662">
        <f t="shared" si="301"/>
        <v>0</v>
      </c>
      <c r="AH615" s="701">
        <f t="shared" si="302"/>
        <v>0</v>
      </c>
    </row>
    <row r="616" spans="1:34" x14ac:dyDescent="0.35">
      <c r="A616" s="680">
        <v>38591</v>
      </c>
      <c r="B616" s="558" t="s">
        <v>28</v>
      </c>
      <c r="C616" s="558">
        <v>8</v>
      </c>
      <c r="D616" s="559">
        <f t="shared" si="274"/>
        <v>7</v>
      </c>
      <c r="E616" s="561">
        <v>0</v>
      </c>
      <c r="F616" s="699">
        <f t="shared" si="280"/>
        <v>0</v>
      </c>
      <c r="G616" s="712">
        <f t="shared" si="281"/>
        <v>0</v>
      </c>
      <c r="H616" s="699">
        <f t="shared" si="275"/>
        <v>0</v>
      </c>
      <c r="I616" s="712">
        <f t="shared" si="276"/>
        <v>0</v>
      </c>
      <c r="J616" s="699">
        <f t="shared" si="282"/>
        <v>0</v>
      </c>
      <c r="K616" s="681">
        <f t="shared" si="283"/>
        <v>0</v>
      </c>
      <c r="L616" s="711">
        <f>IF($L$5="Yes",HLOOKUP(B616,'Outdoor Supply'!$D$32:$P$38,7,FALSE),0)</f>
        <v>0</v>
      </c>
      <c r="M616" s="701">
        <f t="shared" si="284"/>
        <v>0</v>
      </c>
      <c r="N616" s="564">
        <f t="shared" si="285"/>
        <v>0</v>
      </c>
      <c r="O616" s="564">
        <f t="shared" si="286"/>
        <v>0</v>
      </c>
      <c r="P616" s="564">
        <f t="shared" si="287"/>
        <v>0</v>
      </c>
      <c r="Q616" s="564">
        <f t="shared" si="288"/>
        <v>0</v>
      </c>
      <c r="R616" s="661">
        <f t="shared" si="277"/>
        <v>0</v>
      </c>
      <c r="S616" s="662">
        <f t="shared" si="278"/>
        <v>0</v>
      </c>
      <c r="T616" s="699">
        <f t="shared" si="279"/>
        <v>0</v>
      </c>
      <c r="U616" s="681">
        <f t="shared" si="289"/>
        <v>0</v>
      </c>
      <c r="V616" s="701">
        <f t="shared" si="290"/>
        <v>0</v>
      </c>
      <c r="W616" s="662">
        <f t="shared" si="291"/>
        <v>0</v>
      </c>
      <c r="X616" s="662">
        <f t="shared" si="292"/>
        <v>0</v>
      </c>
      <c r="Y616" s="662">
        <f t="shared" si="293"/>
        <v>0</v>
      </c>
      <c r="Z616" s="699">
        <f t="shared" si="294"/>
        <v>0</v>
      </c>
      <c r="AA616" s="681">
        <f t="shared" si="297"/>
        <v>0</v>
      </c>
      <c r="AB616" s="701">
        <f t="shared" si="298"/>
        <v>0</v>
      </c>
      <c r="AC616" s="662">
        <f t="shared" si="295"/>
        <v>0</v>
      </c>
      <c r="AD616" s="662">
        <f t="shared" si="299"/>
        <v>0</v>
      </c>
      <c r="AE616" s="701">
        <f t="shared" si="300"/>
        <v>0</v>
      </c>
      <c r="AF616" s="662">
        <f t="shared" si="296"/>
        <v>0</v>
      </c>
      <c r="AG616" s="662">
        <f t="shared" si="301"/>
        <v>0</v>
      </c>
      <c r="AH616" s="701">
        <f t="shared" si="302"/>
        <v>0</v>
      </c>
    </row>
    <row r="617" spans="1:34" x14ac:dyDescent="0.35">
      <c r="A617" s="680">
        <v>38592</v>
      </c>
      <c r="B617" s="558" t="s">
        <v>28</v>
      </c>
      <c r="C617" s="558">
        <v>8</v>
      </c>
      <c r="D617" s="559">
        <f t="shared" si="274"/>
        <v>1</v>
      </c>
      <c r="E617" s="561">
        <v>0</v>
      </c>
      <c r="F617" s="699">
        <f t="shared" si="280"/>
        <v>0</v>
      </c>
      <c r="G617" s="712">
        <f t="shared" si="281"/>
        <v>0</v>
      </c>
      <c r="H617" s="699">
        <f t="shared" si="275"/>
        <v>0</v>
      </c>
      <c r="I617" s="712">
        <f t="shared" si="276"/>
        <v>0</v>
      </c>
      <c r="J617" s="699">
        <f t="shared" si="282"/>
        <v>0</v>
      </c>
      <c r="K617" s="681">
        <f t="shared" si="283"/>
        <v>0</v>
      </c>
      <c r="L617" s="711">
        <f>IF($L$5="Yes",HLOOKUP(B617,'Outdoor Supply'!$D$32:$P$38,7,FALSE),0)</f>
        <v>0</v>
      </c>
      <c r="M617" s="701">
        <f t="shared" si="284"/>
        <v>0</v>
      </c>
      <c r="N617" s="564">
        <f t="shared" si="285"/>
        <v>0</v>
      </c>
      <c r="O617" s="564">
        <f t="shared" si="286"/>
        <v>0</v>
      </c>
      <c r="P617" s="564">
        <f t="shared" si="287"/>
        <v>0</v>
      </c>
      <c r="Q617" s="564">
        <f t="shared" si="288"/>
        <v>0</v>
      </c>
      <c r="R617" s="661">
        <f t="shared" si="277"/>
        <v>0</v>
      </c>
      <c r="S617" s="662">
        <f t="shared" si="278"/>
        <v>0</v>
      </c>
      <c r="T617" s="699">
        <f t="shared" si="279"/>
        <v>0</v>
      </c>
      <c r="U617" s="681">
        <f t="shared" si="289"/>
        <v>0</v>
      </c>
      <c r="V617" s="701">
        <f t="shared" si="290"/>
        <v>0</v>
      </c>
      <c r="W617" s="662">
        <f t="shared" si="291"/>
        <v>0</v>
      </c>
      <c r="X617" s="662">
        <f t="shared" si="292"/>
        <v>0</v>
      </c>
      <c r="Y617" s="662">
        <f t="shared" si="293"/>
        <v>0</v>
      </c>
      <c r="Z617" s="699">
        <f t="shared" si="294"/>
        <v>0</v>
      </c>
      <c r="AA617" s="681">
        <f t="shared" si="297"/>
        <v>0</v>
      </c>
      <c r="AB617" s="701">
        <f t="shared" si="298"/>
        <v>0</v>
      </c>
      <c r="AC617" s="662">
        <f t="shared" si="295"/>
        <v>0</v>
      </c>
      <c r="AD617" s="662">
        <f t="shared" si="299"/>
        <v>0</v>
      </c>
      <c r="AE617" s="701">
        <f t="shared" si="300"/>
        <v>0</v>
      </c>
      <c r="AF617" s="662">
        <f t="shared" si="296"/>
        <v>0</v>
      </c>
      <c r="AG617" s="662">
        <f t="shared" si="301"/>
        <v>0</v>
      </c>
      <c r="AH617" s="701">
        <f t="shared" si="302"/>
        <v>0</v>
      </c>
    </row>
    <row r="618" spans="1:34" x14ac:dyDescent="0.35">
      <c r="A618" s="680">
        <v>38593</v>
      </c>
      <c r="B618" s="558" t="s">
        <v>28</v>
      </c>
      <c r="C618" s="558">
        <v>8</v>
      </c>
      <c r="D618" s="559">
        <f t="shared" si="274"/>
        <v>2</v>
      </c>
      <c r="E618" s="561">
        <v>0</v>
      </c>
      <c r="F618" s="699">
        <f t="shared" si="280"/>
        <v>0</v>
      </c>
      <c r="G618" s="712">
        <f t="shared" si="281"/>
        <v>0</v>
      </c>
      <c r="H618" s="699">
        <f t="shared" si="275"/>
        <v>0</v>
      </c>
      <c r="I618" s="712">
        <f t="shared" si="276"/>
        <v>0</v>
      </c>
      <c r="J618" s="699">
        <f t="shared" si="282"/>
        <v>0</v>
      </c>
      <c r="K618" s="681">
        <f t="shared" si="283"/>
        <v>0</v>
      </c>
      <c r="L618" s="711">
        <f>IF($L$5="Yes",HLOOKUP(B618,'Outdoor Supply'!$D$32:$P$38,7,FALSE),0)</f>
        <v>0</v>
      </c>
      <c r="M618" s="701">
        <f t="shared" si="284"/>
        <v>0</v>
      </c>
      <c r="N618" s="564">
        <f t="shared" si="285"/>
        <v>0</v>
      </c>
      <c r="O618" s="564">
        <f t="shared" si="286"/>
        <v>0</v>
      </c>
      <c r="P618" s="564">
        <f t="shared" si="287"/>
        <v>0</v>
      </c>
      <c r="Q618" s="564">
        <f t="shared" si="288"/>
        <v>0</v>
      </c>
      <c r="R618" s="661">
        <f t="shared" si="277"/>
        <v>0</v>
      </c>
      <c r="S618" s="662">
        <f t="shared" si="278"/>
        <v>0</v>
      </c>
      <c r="T618" s="699">
        <f t="shared" si="279"/>
        <v>0</v>
      </c>
      <c r="U618" s="681">
        <f t="shared" si="289"/>
        <v>0</v>
      </c>
      <c r="V618" s="701">
        <f t="shared" si="290"/>
        <v>0</v>
      </c>
      <c r="W618" s="662">
        <f t="shared" si="291"/>
        <v>0</v>
      </c>
      <c r="X618" s="662">
        <f t="shared" si="292"/>
        <v>0</v>
      </c>
      <c r="Y618" s="662">
        <f t="shared" si="293"/>
        <v>0</v>
      </c>
      <c r="Z618" s="699">
        <f t="shared" si="294"/>
        <v>0</v>
      </c>
      <c r="AA618" s="681">
        <f t="shared" si="297"/>
        <v>0</v>
      </c>
      <c r="AB618" s="701">
        <f t="shared" si="298"/>
        <v>0</v>
      </c>
      <c r="AC618" s="662">
        <f t="shared" si="295"/>
        <v>0</v>
      </c>
      <c r="AD618" s="662">
        <f t="shared" si="299"/>
        <v>0</v>
      </c>
      <c r="AE618" s="701">
        <f t="shared" si="300"/>
        <v>0</v>
      </c>
      <c r="AF618" s="662">
        <f t="shared" si="296"/>
        <v>0</v>
      </c>
      <c r="AG618" s="662">
        <f t="shared" si="301"/>
        <v>0</v>
      </c>
      <c r="AH618" s="701">
        <f t="shared" si="302"/>
        <v>0</v>
      </c>
    </row>
    <row r="619" spans="1:34" x14ac:dyDescent="0.35">
      <c r="A619" s="680">
        <v>38594</v>
      </c>
      <c r="B619" s="558" t="s">
        <v>28</v>
      </c>
      <c r="C619" s="558">
        <v>8</v>
      </c>
      <c r="D619" s="559">
        <f t="shared" si="274"/>
        <v>3</v>
      </c>
      <c r="E619" s="561">
        <v>0</v>
      </c>
      <c r="F619" s="699">
        <f t="shared" si="280"/>
        <v>0</v>
      </c>
      <c r="G619" s="712">
        <f t="shared" si="281"/>
        <v>0</v>
      </c>
      <c r="H619" s="699">
        <f t="shared" si="275"/>
        <v>0</v>
      </c>
      <c r="I619" s="712">
        <f t="shared" si="276"/>
        <v>0</v>
      </c>
      <c r="J619" s="699">
        <f t="shared" si="282"/>
        <v>0</v>
      </c>
      <c r="K619" s="681">
        <f t="shared" si="283"/>
        <v>0</v>
      </c>
      <c r="L619" s="711">
        <f>IF($L$5="Yes",HLOOKUP(B619,'Outdoor Supply'!$D$32:$P$38,7,FALSE),0)</f>
        <v>0</v>
      </c>
      <c r="M619" s="701">
        <f t="shared" si="284"/>
        <v>0</v>
      </c>
      <c r="N619" s="564">
        <f t="shared" si="285"/>
        <v>0</v>
      </c>
      <c r="O619" s="564">
        <f t="shared" si="286"/>
        <v>0</v>
      </c>
      <c r="P619" s="564">
        <f t="shared" si="287"/>
        <v>0</v>
      </c>
      <c r="Q619" s="564">
        <f t="shared" si="288"/>
        <v>0</v>
      </c>
      <c r="R619" s="661">
        <f t="shared" si="277"/>
        <v>0</v>
      </c>
      <c r="S619" s="662">
        <f t="shared" si="278"/>
        <v>0</v>
      </c>
      <c r="T619" s="699">
        <f t="shared" si="279"/>
        <v>0</v>
      </c>
      <c r="U619" s="681">
        <f t="shared" si="289"/>
        <v>0</v>
      </c>
      <c r="V619" s="701">
        <f t="shared" si="290"/>
        <v>0</v>
      </c>
      <c r="W619" s="662">
        <f t="shared" si="291"/>
        <v>0</v>
      </c>
      <c r="X619" s="662">
        <f t="shared" si="292"/>
        <v>0</v>
      </c>
      <c r="Y619" s="662">
        <f t="shared" si="293"/>
        <v>0</v>
      </c>
      <c r="Z619" s="699">
        <f t="shared" si="294"/>
        <v>0</v>
      </c>
      <c r="AA619" s="681">
        <f t="shared" si="297"/>
        <v>0</v>
      </c>
      <c r="AB619" s="701">
        <f t="shared" si="298"/>
        <v>0</v>
      </c>
      <c r="AC619" s="662">
        <f t="shared" si="295"/>
        <v>0</v>
      </c>
      <c r="AD619" s="662">
        <f t="shared" si="299"/>
        <v>0</v>
      </c>
      <c r="AE619" s="701">
        <f t="shared" si="300"/>
        <v>0</v>
      </c>
      <c r="AF619" s="662">
        <f t="shared" si="296"/>
        <v>0</v>
      </c>
      <c r="AG619" s="662">
        <f t="shared" si="301"/>
        <v>0</v>
      </c>
      <c r="AH619" s="701">
        <f t="shared" si="302"/>
        <v>0</v>
      </c>
    </row>
    <row r="620" spans="1:34" x14ac:dyDescent="0.35">
      <c r="A620" s="680">
        <v>38595</v>
      </c>
      <c r="B620" s="558" t="s">
        <v>28</v>
      </c>
      <c r="C620" s="558">
        <v>8</v>
      </c>
      <c r="D620" s="559">
        <f t="shared" si="274"/>
        <v>4</v>
      </c>
      <c r="E620" s="561">
        <v>0</v>
      </c>
      <c r="F620" s="699">
        <f t="shared" si="280"/>
        <v>0</v>
      </c>
      <c r="G620" s="712">
        <f t="shared" si="281"/>
        <v>0</v>
      </c>
      <c r="H620" s="699">
        <f t="shared" si="275"/>
        <v>0</v>
      </c>
      <c r="I620" s="712">
        <f t="shared" si="276"/>
        <v>0</v>
      </c>
      <c r="J620" s="699">
        <f t="shared" si="282"/>
        <v>0</v>
      </c>
      <c r="K620" s="681">
        <f t="shared" si="283"/>
        <v>0</v>
      </c>
      <c r="L620" s="711">
        <f>IF($L$5="Yes",HLOOKUP(B620,'Outdoor Supply'!$D$32:$P$38,7,FALSE),0)</f>
        <v>0</v>
      </c>
      <c r="M620" s="701">
        <f t="shared" si="284"/>
        <v>0</v>
      </c>
      <c r="N620" s="564">
        <f t="shared" si="285"/>
        <v>0</v>
      </c>
      <c r="O620" s="564">
        <f t="shared" si="286"/>
        <v>0</v>
      </c>
      <c r="P620" s="564">
        <f t="shared" si="287"/>
        <v>0</v>
      </c>
      <c r="Q620" s="564">
        <f t="shared" si="288"/>
        <v>0</v>
      </c>
      <c r="R620" s="661">
        <f t="shared" si="277"/>
        <v>0</v>
      </c>
      <c r="S620" s="662">
        <f t="shared" si="278"/>
        <v>0</v>
      </c>
      <c r="T620" s="699">
        <f t="shared" si="279"/>
        <v>0</v>
      </c>
      <c r="U620" s="681">
        <f t="shared" si="289"/>
        <v>0</v>
      </c>
      <c r="V620" s="701">
        <f t="shared" si="290"/>
        <v>0</v>
      </c>
      <c r="W620" s="662">
        <f t="shared" si="291"/>
        <v>0</v>
      </c>
      <c r="X620" s="662">
        <f t="shared" si="292"/>
        <v>0</v>
      </c>
      <c r="Y620" s="662">
        <f t="shared" si="293"/>
        <v>0</v>
      </c>
      <c r="Z620" s="699">
        <f t="shared" si="294"/>
        <v>0</v>
      </c>
      <c r="AA620" s="681">
        <f t="shared" si="297"/>
        <v>0</v>
      </c>
      <c r="AB620" s="701">
        <f t="shared" si="298"/>
        <v>0</v>
      </c>
      <c r="AC620" s="662">
        <f t="shared" si="295"/>
        <v>0</v>
      </c>
      <c r="AD620" s="662">
        <f t="shared" si="299"/>
        <v>0</v>
      </c>
      <c r="AE620" s="701">
        <f t="shared" si="300"/>
        <v>0</v>
      </c>
      <c r="AF620" s="662">
        <f t="shared" si="296"/>
        <v>0</v>
      </c>
      <c r="AG620" s="662">
        <f t="shared" si="301"/>
        <v>0</v>
      </c>
      <c r="AH620" s="701">
        <f t="shared" si="302"/>
        <v>0</v>
      </c>
    </row>
    <row r="621" spans="1:34" x14ac:dyDescent="0.35">
      <c r="A621" s="680">
        <v>38596</v>
      </c>
      <c r="B621" s="558" t="s">
        <v>29</v>
      </c>
      <c r="C621" s="558">
        <v>9</v>
      </c>
      <c r="D621" s="559">
        <f t="shared" si="274"/>
        <v>5</v>
      </c>
      <c r="E621" s="561">
        <v>0</v>
      </c>
      <c r="F621" s="699">
        <f t="shared" si="280"/>
        <v>0</v>
      </c>
      <c r="G621" s="712">
        <f t="shared" si="281"/>
        <v>0</v>
      </c>
      <c r="H621" s="699">
        <f t="shared" si="275"/>
        <v>0</v>
      </c>
      <c r="I621" s="712">
        <f t="shared" si="276"/>
        <v>0</v>
      </c>
      <c r="J621" s="699">
        <f t="shared" si="282"/>
        <v>0</v>
      </c>
      <c r="K621" s="681">
        <f t="shared" si="283"/>
        <v>0</v>
      </c>
      <c r="L621" s="711">
        <f>IF($L$5="Yes",HLOOKUP(B621,'Outdoor Supply'!$D$32:$P$38,7,FALSE),0)</f>
        <v>0</v>
      </c>
      <c r="M621" s="701">
        <f t="shared" si="284"/>
        <v>0</v>
      </c>
      <c r="N621" s="564">
        <f t="shared" si="285"/>
        <v>0</v>
      </c>
      <c r="O621" s="564">
        <f t="shared" si="286"/>
        <v>0</v>
      </c>
      <c r="P621" s="564">
        <f t="shared" si="287"/>
        <v>0</v>
      </c>
      <c r="Q621" s="564">
        <f t="shared" si="288"/>
        <v>0</v>
      </c>
      <c r="R621" s="661">
        <f t="shared" si="277"/>
        <v>0</v>
      </c>
      <c r="S621" s="662">
        <f t="shared" si="278"/>
        <v>0</v>
      </c>
      <c r="T621" s="699">
        <f t="shared" si="279"/>
        <v>0</v>
      </c>
      <c r="U621" s="681">
        <f t="shared" si="289"/>
        <v>0</v>
      </c>
      <c r="V621" s="701">
        <f t="shared" si="290"/>
        <v>0</v>
      </c>
      <c r="W621" s="662">
        <f t="shared" si="291"/>
        <v>0</v>
      </c>
      <c r="X621" s="662">
        <f t="shared" si="292"/>
        <v>0</v>
      </c>
      <c r="Y621" s="662">
        <f t="shared" si="293"/>
        <v>0</v>
      </c>
      <c r="Z621" s="699">
        <f t="shared" si="294"/>
        <v>0</v>
      </c>
      <c r="AA621" s="681">
        <f t="shared" si="297"/>
        <v>0</v>
      </c>
      <c r="AB621" s="701">
        <f t="shared" si="298"/>
        <v>0</v>
      </c>
      <c r="AC621" s="662">
        <f t="shared" si="295"/>
        <v>0</v>
      </c>
      <c r="AD621" s="662">
        <f t="shared" si="299"/>
        <v>0</v>
      </c>
      <c r="AE621" s="701">
        <f t="shared" si="300"/>
        <v>0</v>
      </c>
      <c r="AF621" s="662">
        <f t="shared" si="296"/>
        <v>0</v>
      </c>
      <c r="AG621" s="662">
        <f t="shared" si="301"/>
        <v>0</v>
      </c>
      <c r="AH621" s="701">
        <f t="shared" si="302"/>
        <v>0</v>
      </c>
    </row>
    <row r="622" spans="1:34" x14ac:dyDescent="0.35">
      <c r="A622" s="680">
        <v>38597</v>
      </c>
      <c r="B622" s="558" t="s">
        <v>29</v>
      </c>
      <c r="C622" s="558">
        <v>9</v>
      </c>
      <c r="D622" s="559">
        <f t="shared" si="274"/>
        <v>6</v>
      </c>
      <c r="E622" s="561">
        <v>0</v>
      </c>
      <c r="F622" s="699">
        <f t="shared" si="280"/>
        <v>0</v>
      </c>
      <c r="G622" s="712">
        <f t="shared" si="281"/>
        <v>0</v>
      </c>
      <c r="H622" s="699">
        <f t="shared" si="275"/>
        <v>0</v>
      </c>
      <c r="I622" s="712">
        <f t="shared" si="276"/>
        <v>0</v>
      </c>
      <c r="J622" s="699">
        <f t="shared" si="282"/>
        <v>0</v>
      </c>
      <c r="K622" s="681">
        <f t="shared" si="283"/>
        <v>0</v>
      </c>
      <c r="L622" s="711">
        <f>IF($L$5="Yes",HLOOKUP(B622,'Outdoor Supply'!$D$32:$P$38,7,FALSE),0)</f>
        <v>0</v>
      </c>
      <c r="M622" s="701">
        <f t="shared" si="284"/>
        <v>0</v>
      </c>
      <c r="N622" s="564">
        <f t="shared" si="285"/>
        <v>0</v>
      </c>
      <c r="O622" s="564">
        <f t="shared" si="286"/>
        <v>0</v>
      </c>
      <c r="P622" s="564">
        <f t="shared" si="287"/>
        <v>0</v>
      </c>
      <c r="Q622" s="564">
        <f t="shared" si="288"/>
        <v>0</v>
      </c>
      <c r="R622" s="661">
        <f t="shared" si="277"/>
        <v>0</v>
      </c>
      <c r="S622" s="662">
        <f t="shared" si="278"/>
        <v>0</v>
      </c>
      <c r="T622" s="699">
        <f t="shared" si="279"/>
        <v>0</v>
      </c>
      <c r="U622" s="681">
        <f t="shared" si="289"/>
        <v>0</v>
      </c>
      <c r="V622" s="701">
        <f t="shared" si="290"/>
        <v>0</v>
      </c>
      <c r="W622" s="662">
        <f t="shared" si="291"/>
        <v>0</v>
      </c>
      <c r="X622" s="662">
        <f t="shared" si="292"/>
        <v>0</v>
      </c>
      <c r="Y622" s="662">
        <f t="shared" si="293"/>
        <v>0</v>
      </c>
      <c r="Z622" s="699">
        <f t="shared" si="294"/>
        <v>0</v>
      </c>
      <c r="AA622" s="681">
        <f t="shared" si="297"/>
        <v>0</v>
      </c>
      <c r="AB622" s="701">
        <f t="shared" si="298"/>
        <v>0</v>
      </c>
      <c r="AC622" s="662">
        <f t="shared" si="295"/>
        <v>0</v>
      </c>
      <c r="AD622" s="662">
        <f t="shared" si="299"/>
        <v>0</v>
      </c>
      <c r="AE622" s="701">
        <f t="shared" si="300"/>
        <v>0</v>
      </c>
      <c r="AF622" s="662">
        <f t="shared" si="296"/>
        <v>0</v>
      </c>
      <c r="AG622" s="662">
        <f t="shared" si="301"/>
        <v>0</v>
      </c>
      <c r="AH622" s="701">
        <f t="shared" si="302"/>
        <v>0</v>
      </c>
    </row>
    <row r="623" spans="1:34" x14ac:dyDescent="0.35">
      <c r="A623" s="680">
        <v>38598</v>
      </c>
      <c r="B623" s="558" t="s">
        <v>29</v>
      </c>
      <c r="C623" s="558">
        <v>9</v>
      </c>
      <c r="D623" s="559">
        <f t="shared" si="274"/>
        <v>7</v>
      </c>
      <c r="E623" s="561">
        <v>1.9999999999996021E-2</v>
      </c>
      <c r="F623" s="699">
        <f t="shared" si="280"/>
        <v>0</v>
      </c>
      <c r="G623" s="712">
        <f t="shared" si="281"/>
        <v>0</v>
      </c>
      <c r="H623" s="699">
        <f t="shared" si="275"/>
        <v>0</v>
      </c>
      <c r="I623" s="712">
        <f t="shared" si="276"/>
        <v>0</v>
      </c>
      <c r="J623" s="699">
        <f t="shared" si="282"/>
        <v>0</v>
      </c>
      <c r="K623" s="681">
        <f t="shared" si="283"/>
        <v>0</v>
      </c>
      <c r="L623" s="711">
        <f>IF($L$5="Yes",HLOOKUP(B623,'Outdoor Supply'!$D$32:$P$38,7,FALSE),0)</f>
        <v>0</v>
      </c>
      <c r="M623" s="701">
        <f t="shared" si="284"/>
        <v>0</v>
      </c>
      <c r="N623" s="564">
        <f t="shared" si="285"/>
        <v>0</v>
      </c>
      <c r="O623" s="564">
        <f t="shared" si="286"/>
        <v>0</v>
      </c>
      <c r="P623" s="564">
        <f t="shared" si="287"/>
        <v>0</v>
      </c>
      <c r="Q623" s="564">
        <f t="shared" si="288"/>
        <v>0</v>
      </c>
      <c r="R623" s="661">
        <f t="shared" si="277"/>
        <v>0</v>
      </c>
      <c r="S623" s="662">
        <f t="shared" si="278"/>
        <v>0</v>
      </c>
      <c r="T623" s="699">
        <f t="shared" si="279"/>
        <v>0</v>
      </c>
      <c r="U623" s="681">
        <f t="shared" si="289"/>
        <v>0</v>
      </c>
      <c r="V623" s="701">
        <f t="shared" si="290"/>
        <v>0</v>
      </c>
      <c r="W623" s="662">
        <f t="shared" si="291"/>
        <v>0</v>
      </c>
      <c r="X623" s="662">
        <f t="shared" si="292"/>
        <v>0</v>
      </c>
      <c r="Y623" s="662">
        <f t="shared" si="293"/>
        <v>0</v>
      </c>
      <c r="Z623" s="699">
        <f t="shared" si="294"/>
        <v>0</v>
      </c>
      <c r="AA623" s="681">
        <f t="shared" si="297"/>
        <v>0</v>
      </c>
      <c r="AB623" s="701">
        <f t="shared" si="298"/>
        <v>0</v>
      </c>
      <c r="AC623" s="662">
        <f t="shared" si="295"/>
        <v>0</v>
      </c>
      <c r="AD623" s="662">
        <f t="shared" si="299"/>
        <v>0</v>
      </c>
      <c r="AE623" s="701">
        <f t="shared" si="300"/>
        <v>0</v>
      </c>
      <c r="AF623" s="662">
        <f t="shared" si="296"/>
        <v>0</v>
      </c>
      <c r="AG623" s="662">
        <f t="shared" si="301"/>
        <v>0</v>
      </c>
      <c r="AH623" s="701">
        <f t="shared" si="302"/>
        <v>0</v>
      </c>
    </row>
    <row r="624" spans="1:34" x14ac:dyDescent="0.35">
      <c r="A624" s="680">
        <v>38599</v>
      </c>
      <c r="B624" s="558" t="s">
        <v>29</v>
      </c>
      <c r="C624" s="558">
        <v>9</v>
      </c>
      <c r="D624" s="559">
        <f t="shared" si="274"/>
        <v>1</v>
      </c>
      <c r="E624" s="561">
        <v>0</v>
      </c>
      <c r="F624" s="699">
        <f t="shared" si="280"/>
        <v>0</v>
      </c>
      <c r="G624" s="712">
        <f t="shared" si="281"/>
        <v>0</v>
      </c>
      <c r="H624" s="699">
        <f t="shared" si="275"/>
        <v>0</v>
      </c>
      <c r="I624" s="712">
        <f t="shared" si="276"/>
        <v>0</v>
      </c>
      <c r="J624" s="699">
        <f t="shared" si="282"/>
        <v>0</v>
      </c>
      <c r="K624" s="681">
        <f t="shared" si="283"/>
        <v>0</v>
      </c>
      <c r="L624" s="711">
        <f>IF($L$5="Yes",HLOOKUP(B624,'Outdoor Supply'!$D$32:$P$38,7,FALSE),0)</f>
        <v>0</v>
      </c>
      <c r="M624" s="701">
        <f t="shared" si="284"/>
        <v>0</v>
      </c>
      <c r="N624" s="564">
        <f t="shared" si="285"/>
        <v>0</v>
      </c>
      <c r="O624" s="564">
        <f t="shared" si="286"/>
        <v>0</v>
      </c>
      <c r="P624" s="564">
        <f t="shared" si="287"/>
        <v>0</v>
      </c>
      <c r="Q624" s="564">
        <f t="shared" si="288"/>
        <v>0</v>
      </c>
      <c r="R624" s="661">
        <f t="shared" si="277"/>
        <v>0</v>
      </c>
      <c r="S624" s="662">
        <f t="shared" si="278"/>
        <v>0</v>
      </c>
      <c r="T624" s="699">
        <f t="shared" si="279"/>
        <v>0</v>
      </c>
      <c r="U624" s="681">
        <f t="shared" si="289"/>
        <v>0</v>
      </c>
      <c r="V624" s="701">
        <f t="shared" si="290"/>
        <v>0</v>
      </c>
      <c r="W624" s="662">
        <f t="shared" si="291"/>
        <v>0</v>
      </c>
      <c r="X624" s="662">
        <f t="shared" si="292"/>
        <v>0</v>
      </c>
      <c r="Y624" s="662">
        <f t="shared" si="293"/>
        <v>0</v>
      </c>
      <c r="Z624" s="699">
        <f t="shared" si="294"/>
        <v>0</v>
      </c>
      <c r="AA624" s="681">
        <f t="shared" si="297"/>
        <v>0</v>
      </c>
      <c r="AB624" s="701">
        <f t="shared" si="298"/>
        <v>0</v>
      </c>
      <c r="AC624" s="662">
        <f t="shared" si="295"/>
        <v>0</v>
      </c>
      <c r="AD624" s="662">
        <f t="shared" si="299"/>
        <v>0</v>
      </c>
      <c r="AE624" s="701">
        <f t="shared" si="300"/>
        <v>0</v>
      </c>
      <c r="AF624" s="662">
        <f t="shared" si="296"/>
        <v>0</v>
      </c>
      <c r="AG624" s="662">
        <f t="shared" si="301"/>
        <v>0</v>
      </c>
      <c r="AH624" s="701">
        <f t="shared" si="302"/>
        <v>0</v>
      </c>
    </row>
    <row r="625" spans="1:34" x14ac:dyDescent="0.35">
      <c r="A625" s="680">
        <v>38600</v>
      </c>
      <c r="B625" s="558" t="s">
        <v>29</v>
      </c>
      <c r="C625" s="558">
        <v>9</v>
      </c>
      <c r="D625" s="559">
        <f t="shared" si="274"/>
        <v>2</v>
      </c>
      <c r="E625" s="561">
        <v>0</v>
      </c>
      <c r="F625" s="699">
        <f t="shared" si="280"/>
        <v>0</v>
      </c>
      <c r="G625" s="712">
        <f t="shared" si="281"/>
        <v>0</v>
      </c>
      <c r="H625" s="699">
        <f t="shared" si="275"/>
        <v>0</v>
      </c>
      <c r="I625" s="712">
        <f t="shared" si="276"/>
        <v>0</v>
      </c>
      <c r="J625" s="699">
        <f t="shared" si="282"/>
        <v>0</v>
      </c>
      <c r="K625" s="681">
        <f t="shared" si="283"/>
        <v>0</v>
      </c>
      <c r="L625" s="711">
        <f>IF($L$5="Yes",HLOOKUP(B625,'Outdoor Supply'!$D$32:$P$38,7,FALSE),0)</f>
        <v>0</v>
      </c>
      <c r="M625" s="701">
        <f t="shared" si="284"/>
        <v>0</v>
      </c>
      <c r="N625" s="564">
        <f t="shared" si="285"/>
        <v>0</v>
      </c>
      <c r="O625" s="564">
        <f t="shared" si="286"/>
        <v>0</v>
      </c>
      <c r="P625" s="564">
        <f t="shared" si="287"/>
        <v>0</v>
      </c>
      <c r="Q625" s="564">
        <f t="shared" si="288"/>
        <v>0</v>
      </c>
      <c r="R625" s="661">
        <f t="shared" si="277"/>
        <v>0</v>
      </c>
      <c r="S625" s="662">
        <f t="shared" si="278"/>
        <v>0</v>
      </c>
      <c r="T625" s="699">
        <f t="shared" si="279"/>
        <v>0</v>
      </c>
      <c r="U625" s="681">
        <f t="shared" si="289"/>
        <v>0</v>
      </c>
      <c r="V625" s="701">
        <f t="shared" si="290"/>
        <v>0</v>
      </c>
      <c r="W625" s="662">
        <f t="shared" si="291"/>
        <v>0</v>
      </c>
      <c r="X625" s="662">
        <f t="shared" si="292"/>
        <v>0</v>
      </c>
      <c r="Y625" s="662">
        <f t="shared" si="293"/>
        <v>0</v>
      </c>
      <c r="Z625" s="699">
        <f t="shared" si="294"/>
        <v>0</v>
      </c>
      <c r="AA625" s="681">
        <f t="shared" si="297"/>
        <v>0</v>
      </c>
      <c r="AB625" s="701">
        <f t="shared" si="298"/>
        <v>0</v>
      </c>
      <c r="AC625" s="662">
        <f t="shared" si="295"/>
        <v>0</v>
      </c>
      <c r="AD625" s="662">
        <f t="shared" si="299"/>
        <v>0</v>
      </c>
      <c r="AE625" s="701">
        <f t="shared" si="300"/>
        <v>0</v>
      </c>
      <c r="AF625" s="662">
        <f t="shared" si="296"/>
        <v>0</v>
      </c>
      <c r="AG625" s="662">
        <f t="shared" si="301"/>
        <v>0</v>
      </c>
      <c r="AH625" s="701">
        <f t="shared" si="302"/>
        <v>0</v>
      </c>
    </row>
    <row r="626" spans="1:34" x14ac:dyDescent="0.35">
      <c r="A626" s="680">
        <v>38601</v>
      </c>
      <c r="B626" s="558" t="s">
        <v>29</v>
      </c>
      <c r="C626" s="558">
        <v>9</v>
      </c>
      <c r="D626" s="559">
        <f t="shared" si="274"/>
        <v>3</v>
      </c>
      <c r="E626" s="561">
        <v>0</v>
      </c>
      <c r="F626" s="699">
        <f t="shared" si="280"/>
        <v>0</v>
      </c>
      <c r="G626" s="712">
        <f t="shared" si="281"/>
        <v>0</v>
      </c>
      <c r="H626" s="699">
        <f t="shared" si="275"/>
        <v>0</v>
      </c>
      <c r="I626" s="712">
        <f t="shared" si="276"/>
        <v>0</v>
      </c>
      <c r="J626" s="699">
        <f t="shared" si="282"/>
        <v>0</v>
      </c>
      <c r="K626" s="681">
        <f t="shared" si="283"/>
        <v>0</v>
      </c>
      <c r="L626" s="711">
        <f>IF($L$5="Yes",HLOOKUP(B626,'Outdoor Supply'!$D$32:$P$38,7,FALSE),0)</f>
        <v>0</v>
      </c>
      <c r="M626" s="701">
        <f t="shared" si="284"/>
        <v>0</v>
      </c>
      <c r="N626" s="564">
        <f t="shared" si="285"/>
        <v>0</v>
      </c>
      <c r="O626" s="564">
        <f t="shared" si="286"/>
        <v>0</v>
      </c>
      <c r="P626" s="564">
        <f t="shared" si="287"/>
        <v>0</v>
      </c>
      <c r="Q626" s="564">
        <f t="shared" si="288"/>
        <v>0</v>
      </c>
      <c r="R626" s="661">
        <f t="shared" si="277"/>
        <v>0</v>
      </c>
      <c r="S626" s="662">
        <f t="shared" si="278"/>
        <v>0</v>
      </c>
      <c r="T626" s="699">
        <f t="shared" si="279"/>
        <v>0</v>
      </c>
      <c r="U626" s="681">
        <f t="shared" si="289"/>
        <v>0</v>
      </c>
      <c r="V626" s="701">
        <f t="shared" si="290"/>
        <v>0</v>
      </c>
      <c r="W626" s="662">
        <f t="shared" si="291"/>
        <v>0</v>
      </c>
      <c r="X626" s="662">
        <f t="shared" si="292"/>
        <v>0</v>
      </c>
      <c r="Y626" s="662">
        <f t="shared" si="293"/>
        <v>0</v>
      </c>
      <c r="Z626" s="699">
        <f t="shared" si="294"/>
        <v>0</v>
      </c>
      <c r="AA626" s="681">
        <f t="shared" si="297"/>
        <v>0</v>
      </c>
      <c r="AB626" s="701">
        <f t="shared" si="298"/>
        <v>0</v>
      </c>
      <c r="AC626" s="662">
        <f t="shared" si="295"/>
        <v>0</v>
      </c>
      <c r="AD626" s="662">
        <f t="shared" si="299"/>
        <v>0</v>
      </c>
      <c r="AE626" s="701">
        <f t="shared" si="300"/>
        <v>0</v>
      </c>
      <c r="AF626" s="662">
        <f t="shared" si="296"/>
        <v>0</v>
      </c>
      <c r="AG626" s="662">
        <f t="shared" si="301"/>
        <v>0</v>
      </c>
      <c r="AH626" s="701">
        <f t="shared" si="302"/>
        <v>0</v>
      </c>
    </row>
    <row r="627" spans="1:34" x14ac:dyDescent="0.35">
      <c r="A627" s="680">
        <v>38602</v>
      </c>
      <c r="B627" s="558" t="s">
        <v>29</v>
      </c>
      <c r="C627" s="558">
        <v>9</v>
      </c>
      <c r="D627" s="559">
        <f t="shared" si="274"/>
        <v>4</v>
      </c>
      <c r="E627" s="561">
        <v>0</v>
      </c>
      <c r="F627" s="699">
        <f t="shared" si="280"/>
        <v>0</v>
      </c>
      <c r="G627" s="712">
        <f t="shared" si="281"/>
        <v>0</v>
      </c>
      <c r="H627" s="699">
        <f t="shared" si="275"/>
        <v>0</v>
      </c>
      <c r="I627" s="712">
        <f t="shared" si="276"/>
        <v>0</v>
      </c>
      <c r="J627" s="699">
        <f t="shared" si="282"/>
        <v>0</v>
      </c>
      <c r="K627" s="681">
        <f t="shared" si="283"/>
        <v>0</v>
      </c>
      <c r="L627" s="711">
        <f>IF($L$5="Yes",HLOOKUP(B627,'Outdoor Supply'!$D$32:$P$38,7,FALSE),0)</f>
        <v>0</v>
      </c>
      <c r="M627" s="701">
        <f t="shared" si="284"/>
        <v>0</v>
      </c>
      <c r="N627" s="564">
        <f t="shared" si="285"/>
        <v>0</v>
      </c>
      <c r="O627" s="564">
        <f t="shared" si="286"/>
        <v>0</v>
      </c>
      <c r="P627" s="564">
        <f t="shared" si="287"/>
        <v>0</v>
      </c>
      <c r="Q627" s="564">
        <f t="shared" si="288"/>
        <v>0</v>
      </c>
      <c r="R627" s="661">
        <f t="shared" si="277"/>
        <v>0</v>
      </c>
      <c r="S627" s="662">
        <f t="shared" si="278"/>
        <v>0</v>
      </c>
      <c r="T627" s="699">
        <f t="shared" si="279"/>
        <v>0</v>
      </c>
      <c r="U627" s="681">
        <f t="shared" si="289"/>
        <v>0</v>
      </c>
      <c r="V627" s="701">
        <f t="shared" si="290"/>
        <v>0</v>
      </c>
      <c r="W627" s="662">
        <f t="shared" si="291"/>
        <v>0</v>
      </c>
      <c r="X627" s="662">
        <f t="shared" si="292"/>
        <v>0</v>
      </c>
      <c r="Y627" s="662">
        <f t="shared" si="293"/>
        <v>0</v>
      </c>
      <c r="Z627" s="699">
        <f t="shared" si="294"/>
        <v>0</v>
      </c>
      <c r="AA627" s="681">
        <f t="shared" si="297"/>
        <v>0</v>
      </c>
      <c r="AB627" s="701">
        <f t="shared" si="298"/>
        <v>0</v>
      </c>
      <c r="AC627" s="662">
        <f t="shared" si="295"/>
        <v>0</v>
      </c>
      <c r="AD627" s="662">
        <f t="shared" si="299"/>
        <v>0</v>
      </c>
      <c r="AE627" s="701">
        <f t="shared" si="300"/>
        <v>0</v>
      </c>
      <c r="AF627" s="662">
        <f t="shared" si="296"/>
        <v>0</v>
      </c>
      <c r="AG627" s="662">
        <f t="shared" si="301"/>
        <v>0</v>
      </c>
      <c r="AH627" s="701">
        <f t="shared" si="302"/>
        <v>0</v>
      </c>
    </row>
    <row r="628" spans="1:34" x14ac:dyDescent="0.35">
      <c r="A628" s="680">
        <v>38603</v>
      </c>
      <c r="B628" s="558" t="s">
        <v>29</v>
      </c>
      <c r="C628" s="558">
        <v>9</v>
      </c>
      <c r="D628" s="559">
        <f t="shared" si="274"/>
        <v>5</v>
      </c>
      <c r="E628" s="561">
        <v>0</v>
      </c>
      <c r="F628" s="699">
        <f t="shared" si="280"/>
        <v>0</v>
      </c>
      <c r="G628" s="712">
        <f t="shared" si="281"/>
        <v>0</v>
      </c>
      <c r="H628" s="699">
        <f t="shared" si="275"/>
        <v>0</v>
      </c>
      <c r="I628" s="712">
        <f t="shared" si="276"/>
        <v>0</v>
      </c>
      <c r="J628" s="699">
        <f t="shared" si="282"/>
        <v>0</v>
      </c>
      <c r="K628" s="681">
        <f t="shared" si="283"/>
        <v>0</v>
      </c>
      <c r="L628" s="711">
        <f>IF($L$5="Yes",HLOOKUP(B628,'Outdoor Supply'!$D$32:$P$38,7,FALSE),0)</f>
        <v>0</v>
      </c>
      <c r="M628" s="701">
        <f t="shared" si="284"/>
        <v>0</v>
      </c>
      <c r="N628" s="564">
        <f t="shared" si="285"/>
        <v>0</v>
      </c>
      <c r="O628" s="564">
        <f t="shared" si="286"/>
        <v>0</v>
      </c>
      <c r="P628" s="564">
        <f t="shared" si="287"/>
        <v>0</v>
      </c>
      <c r="Q628" s="564">
        <f t="shared" si="288"/>
        <v>0</v>
      </c>
      <c r="R628" s="661">
        <f t="shared" si="277"/>
        <v>0</v>
      </c>
      <c r="S628" s="662">
        <f t="shared" si="278"/>
        <v>0</v>
      </c>
      <c r="T628" s="699">
        <f t="shared" si="279"/>
        <v>0</v>
      </c>
      <c r="U628" s="681">
        <f t="shared" si="289"/>
        <v>0</v>
      </c>
      <c r="V628" s="701">
        <f t="shared" si="290"/>
        <v>0</v>
      </c>
      <c r="W628" s="662">
        <f t="shared" si="291"/>
        <v>0</v>
      </c>
      <c r="X628" s="662">
        <f t="shared" si="292"/>
        <v>0</v>
      </c>
      <c r="Y628" s="662">
        <f t="shared" si="293"/>
        <v>0</v>
      </c>
      <c r="Z628" s="699">
        <f t="shared" si="294"/>
        <v>0</v>
      </c>
      <c r="AA628" s="681">
        <f t="shared" si="297"/>
        <v>0</v>
      </c>
      <c r="AB628" s="701">
        <f t="shared" si="298"/>
        <v>0</v>
      </c>
      <c r="AC628" s="662">
        <f t="shared" si="295"/>
        <v>0</v>
      </c>
      <c r="AD628" s="662">
        <f t="shared" si="299"/>
        <v>0</v>
      </c>
      <c r="AE628" s="701">
        <f t="shared" si="300"/>
        <v>0</v>
      </c>
      <c r="AF628" s="662">
        <f t="shared" si="296"/>
        <v>0</v>
      </c>
      <c r="AG628" s="662">
        <f t="shared" si="301"/>
        <v>0</v>
      </c>
      <c r="AH628" s="701">
        <f t="shared" si="302"/>
        <v>0</v>
      </c>
    </row>
    <row r="629" spans="1:34" x14ac:dyDescent="0.35">
      <c r="A629" s="680">
        <v>38604</v>
      </c>
      <c r="B629" s="558" t="s">
        <v>29</v>
      </c>
      <c r="C629" s="558">
        <v>9</v>
      </c>
      <c r="D629" s="559">
        <f t="shared" si="274"/>
        <v>6</v>
      </c>
      <c r="E629" s="561">
        <v>0</v>
      </c>
      <c r="F629" s="699">
        <f t="shared" si="280"/>
        <v>0</v>
      </c>
      <c r="G629" s="712">
        <f t="shared" si="281"/>
        <v>0</v>
      </c>
      <c r="H629" s="699">
        <f t="shared" si="275"/>
        <v>0</v>
      </c>
      <c r="I629" s="712">
        <f t="shared" si="276"/>
        <v>0</v>
      </c>
      <c r="J629" s="699">
        <f t="shared" si="282"/>
        <v>0</v>
      </c>
      <c r="K629" s="681">
        <f t="shared" si="283"/>
        <v>0</v>
      </c>
      <c r="L629" s="711">
        <f>IF($L$5="Yes",HLOOKUP(B629,'Outdoor Supply'!$D$32:$P$38,7,FALSE),0)</f>
        <v>0</v>
      </c>
      <c r="M629" s="701">
        <f t="shared" si="284"/>
        <v>0</v>
      </c>
      <c r="N629" s="564">
        <f t="shared" si="285"/>
        <v>0</v>
      </c>
      <c r="O629" s="564">
        <f t="shared" si="286"/>
        <v>0</v>
      </c>
      <c r="P629" s="564">
        <f t="shared" si="287"/>
        <v>0</v>
      </c>
      <c r="Q629" s="564">
        <f t="shared" si="288"/>
        <v>0</v>
      </c>
      <c r="R629" s="661">
        <f t="shared" si="277"/>
        <v>0</v>
      </c>
      <c r="S629" s="662">
        <f t="shared" si="278"/>
        <v>0</v>
      </c>
      <c r="T629" s="699">
        <f t="shared" si="279"/>
        <v>0</v>
      </c>
      <c r="U629" s="681">
        <f t="shared" si="289"/>
        <v>0</v>
      </c>
      <c r="V629" s="701">
        <f t="shared" si="290"/>
        <v>0</v>
      </c>
      <c r="W629" s="662">
        <f t="shared" si="291"/>
        <v>0</v>
      </c>
      <c r="X629" s="662">
        <f t="shared" si="292"/>
        <v>0</v>
      </c>
      <c r="Y629" s="662">
        <f t="shared" si="293"/>
        <v>0</v>
      </c>
      <c r="Z629" s="699">
        <f t="shared" si="294"/>
        <v>0</v>
      </c>
      <c r="AA629" s="681">
        <f t="shared" si="297"/>
        <v>0</v>
      </c>
      <c r="AB629" s="701">
        <f t="shared" si="298"/>
        <v>0</v>
      </c>
      <c r="AC629" s="662">
        <f t="shared" si="295"/>
        <v>0</v>
      </c>
      <c r="AD629" s="662">
        <f t="shared" si="299"/>
        <v>0</v>
      </c>
      <c r="AE629" s="701">
        <f t="shared" si="300"/>
        <v>0</v>
      </c>
      <c r="AF629" s="662">
        <f t="shared" si="296"/>
        <v>0</v>
      </c>
      <c r="AG629" s="662">
        <f t="shared" si="301"/>
        <v>0</v>
      </c>
      <c r="AH629" s="701">
        <f t="shared" si="302"/>
        <v>0</v>
      </c>
    </row>
    <row r="630" spans="1:34" x14ac:dyDescent="0.35">
      <c r="A630" s="680">
        <v>38605</v>
      </c>
      <c r="B630" s="558" t="s">
        <v>29</v>
      </c>
      <c r="C630" s="558">
        <v>9</v>
      </c>
      <c r="D630" s="559">
        <f t="shared" si="274"/>
        <v>7</v>
      </c>
      <c r="E630" s="561">
        <v>0</v>
      </c>
      <c r="F630" s="699">
        <f t="shared" si="280"/>
        <v>0</v>
      </c>
      <c r="G630" s="712">
        <f t="shared" si="281"/>
        <v>0</v>
      </c>
      <c r="H630" s="699">
        <f t="shared" si="275"/>
        <v>0</v>
      </c>
      <c r="I630" s="712">
        <f t="shared" si="276"/>
        <v>0</v>
      </c>
      <c r="J630" s="699">
        <f t="shared" si="282"/>
        <v>0</v>
      </c>
      <c r="K630" s="681">
        <f t="shared" si="283"/>
        <v>0</v>
      </c>
      <c r="L630" s="711">
        <f>IF($L$5="Yes",HLOOKUP(B630,'Outdoor Supply'!$D$32:$P$38,7,FALSE),0)</f>
        <v>0</v>
      </c>
      <c r="M630" s="701">
        <f t="shared" si="284"/>
        <v>0</v>
      </c>
      <c r="N630" s="564">
        <f t="shared" si="285"/>
        <v>0</v>
      </c>
      <c r="O630" s="564">
        <f t="shared" si="286"/>
        <v>0</v>
      </c>
      <c r="P630" s="564">
        <f t="shared" si="287"/>
        <v>0</v>
      </c>
      <c r="Q630" s="564">
        <f t="shared" si="288"/>
        <v>0</v>
      </c>
      <c r="R630" s="661">
        <f t="shared" si="277"/>
        <v>0</v>
      </c>
      <c r="S630" s="662">
        <f t="shared" si="278"/>
        <v>0</v>
      </c>
      <c r="T630" s="699">
        <f t="shared" si="279"/>
        <v>0</v>
      </c>
      <c r="U630" s="681">
        <f t="shared" si="289"/>
        <v>0</v>
      </c>
      <c r="V630" s="701">
        <f t="shared" si="290"/>
        <v>0</v>
      </c>
      <c r="W630" s="662">
        <f t="shared" si="291"/>
        <v>0</v>
      </c>
      <c r="X630" s="662">
        <f t="shared" si="292"/>
        <v>0</v>
      </c>
      <c r="Y630" s="662">
        <f t="shared" si="293"/>
        <v>0</v>
      </c>
      <c r="Z630" s="699">
        <f t="shared" si="294"/>
        <v>0</v>
      </c>
      <c r="AA630" s="681">
        <f t="shared" si="297"/>
        <v>0</v>
      </c>
      <c r="AB630" s="701">
        <f t="shared" si="298"/>
        <v>0</v>
      </c>
      <c r="AC630" s="662">
        <f t="shared" si="295"/>
        <v>0</v>
      </c>
      <c r="AD630" s="662">
        <f t="shared" si="299"/>
        <v>0</v>
      </c>
      <c r="AE630" s="701">
        <f t="shared" si="300"/>
        <v>0</v>
      </c>
      <c r="AF630" s="662">
        <f t="shared" si="296"/>
        <v>0</v>
      </c>
      <c r="AG630" s="662">
        <f t="shared" si="301"/>
        <v>0</v>
      </c>
      <c r="AH630" s="701">
        <f t="shared" si="302"/>
        <v>0</v>
      </c>
    </row>
    <row r="631" spans="1:34" x14ac:dyDescent="0.35">
      <c r="A631" s="680">
        <v>38606</v>
      </c>
      <c r="B631" s="558" t="s">
        <v>29</v>
      </c>
      <c r="C631" s="558">
        <v>9</v>
      </c>
      <c r="D631" s="559">
        <f t="shared" si="274"/>
        <v>1</v>
      </c>
      <c r="E631" s="561">
        <v>0.64999999999999147</v>
      </c>
      <c r="F631" s="699">
        <f t="shared" si="280"/>
        <v>0</v>
      </c>
      <c r="G631" s="712">
        <f t="shared" si="281"/>
        <v>0</v>
      </c>
      <c r="H631" s="699">
        <f t="shared" si="275"/>
        <v>0</v>
      </c>
      <c r="I631" s="712">
        <f t="shared" si="276"/>
        <v>0</v>
      </c>
      <c r="J631" s="699">
        <f t="shared" si="282"/>
        <v>0</v>
      </c>
      <c r="K631" s="681">
        <f t="shared" si="283"/>
        <v>0</v>
      </c>
      <c r="L631" s="711">
        <f>IF($L$5="Yes",HLOOKUP(B631,'Outdoor Supply'!$D$32:$P$38,7,FALSE),0)</f>
        <v>0</v>
      </c>
      <c r="M631" s="701">
        <f t="shared" si="284"/>
        <v>0</v>
      </c>
      <c r="N631" s="564">
        <f t="shared" si="285"/>
        <v>0</v>
      </c>
      <c r="O631" s="564">
        <f t="shared" si="286"/>
        <v>0</v>
      </c>
      <c r="P631" s="564">
        <f t="shared" si="287"/>
        <v>0</v>
      </c>
      <c r="Q631" s="564">
        <f t="shared" si="288"/>
        <v>0</v>
      </c>
      <c r="R631" s="661">
        <f t="shared" si="277"/>
        <v>0</v>
      </c>
      <c r="S631" s="662">
        <f t="shared" si="278"/>
        <v>0</v>
      </c>
      <c r="T631" s="699">
        <f t="shared" si="279"/>
        <v>0</v>
      </c>
      <c r="U631" s="681">
        <f t="shared" si="289"/>
        <v>0</v>
      </c>
      <c r="V631" s="701">
        <f t="shared" si="290"/>
        <v>0</v>
      </c>
      <c r="W631" s="662">
        <f t="shared" si="291"/>
        <v>0</v>
      </c>
      <c r="X631" s="662">
        <f t="shared" si="292"/>
        <v>0</v>
      </c>
      <c r="Y631" s="662">
        <f t="shared" si="293"/>
        <v>0</v>
      </c>
      <c r="Z631" s="699">
        <f t="shared" si="294"/>
        <v>0</v>
      </c>
      <c r="AA631" s="681">
        <f t="shared" si="297"/>
        <v>0</v>
      </c>
      <c r="AB631" s="701">
        <f t="shared" si="298"/>
        <v>0</v>
      </c>
      <c r="AC631" s="662">
        <f t="shared" si="295"/>
        <v>0</v>
      </c>
      <c r="AD631" s="662">
        <f t="shared" si="299"/>
        <v>0</v>
      </c>
      <c r="AE631" s="701">
        <f t="shared" si="300"/>
        <v>0</v>
      </c>
      <c r="AF631" s="662">
        <f t="shared" si="296"/>
        <v>0</v>
      </c>
      <c r="AG631" s="662">
        <f t="shared" si="301"/>
        <v>0</v>
      </c>
      <c r="AH631" s="701">
        <f t="shared" si="302"/>
        <v>0</v>
      </c>
    </row>
    <row r="632" spans="1:34" x14ac:dyDescent="0.35">
      <c r="A632" s="680">
        <v>38607</v>
      </c>
      <c r="B632" s="558" t="s">
        <v>29</v>
      </c>
      <c r="C632" s="558">
        <v>9</v>
      </c>
      <c r="D632" s="559">
        <f t="shared" si="274"/>
        <v>2</v>
      </c>
      <c r="E632" s="561">
        <v>0.1600000000000108</v>
      </c>
      <c r="F632" s="699">
        <f t="shared" si="280"/>
        <v>0</v>
      </c>
      <c r="G632" s="712">
        <f t="shared" si="281"/>
        <v>0</v>
      </c>
      <c r="H632" s="699">
        <f t="shared" si="275"/>
        <v>0</v>
      </c>
      <c r="I632" s="712">
        <f t="shared" si="276"/>
        <v>0</v>
      </c>
      <c r="J632" s="699">
        <f t="shared" si="282"/>
        <v>0</v>
      </c>
      <c r="K632" s="681">
        <f t="shared" si="283"/>
        <v>0</v>
      </c>
      <c r="L632" s="711">
        <f>IF($L$5="Yes",HLOOKUP(B632,'Outdoor Supply'!$D$32:$P$38,7,FALSE),0)</f>
        <v>0</v>
      </c>
      <c r="M632" s="701">
        <f t="shared" si="284"/>
        <v>0</v>
      </c>
      <c r="N632" s="564">
        <f t="shared" si="285"/>
        <v>0</v>
      </c>
      <c r="O632" s="564">
        <f t="shared" si="286"/>
        <v>0</v>
      </c>
      <c r="P632" s="564">
        <f t="shared" si="287"/>
        <v>0</v>
      </c>
      <c r="Q632" s="564">
        <f t="shared" si="288"/>
        <v>0</v>
      </c>
      <c r="R632" s="661">
        <f t="shared" si="277"/>
        <v>0</v>
      </c>
      <c r="S632" s="662">
        <f t="shared" si="278"/>
        <v>0</v>
      </c>
      <c r="T632" s="699">
        <f t="shared" si="279"/>
        <v>0</v>
      </c>
      <c r="U632" s="681">
        <f t="shared" si="289"/>
        <v>0</v>
      </c>
      <c r="V632" s="701">
        <f t="shared" si="290"/>
        <v>0</v>
      </c>
      <c r="W632" s="662">
        <f t="shared" si="291"/>
        <v>0</v>
      </c>
      <c r="X632" s="662">
        <f t="shared" si="292"/>
        <v>0</v>
      </c>
      <c r="Y632" s="662">
        <f t="shared" si="293"/>
        <v>0</v>
      </c>
      <c r="Z632" s="699">
        <f t="shared" si="294"/>
        <v>0</v>
      </c>
      <c r="AA632" s="681">
        <f t="shared" si="297"/>
        <v>0</v>
      </c>
      <c r="AB632" s="701">
        <f t="shared" si="298"/>
        <v>0</v>
      </c>
      <c r="AC632" s="662">
        <f t="shared" si="295"/>
        <v>0</v>
      </c>
      <c r="AD632" s="662">
        <f t="shared" si="299"/>
        <v>0</v>
      </c>
      <c r="AE632" s="701">
        <f t="shared" si="300"/>
        <v>0</v>
      </c>
      <c r="AF632" s="662">
        <f t="shared" si="296"/>
        <v>0</v>
      </c>
      <c r="AG632" s="662">
        <f t="shared" si="301"/>
        <v>0</v>
      </c>
      <c r="AH632" s="701">
        <f t="shared" si="302"/>
        <v>0</v>
      </c>
    </row>
    <row r="633" spans="1:34" x14ac:dyDescent="0.35">
      <c r="A633" s="680">
        <v>38608</v>
      </c>
      <c r="B633" s="558" t="s">
        <v>29</v>
      </c>
      <c r="C633" s="558">
        <v>9</v>
      </c>
      <c r="D633" s="559">
        <f t="shared" si="274"/>
        <v>3</v>
      </c>
      <c r="E633" s="561">
        <v>0.60999999999999943</v>
      </c>
      <c r="F633" s="699">
        <f t="shared" si="280"/>
        <v>0</v>
      </c>
      <c r="G633" s="712">
        <f t="shared" si="281"/>
        <v>0</v>
      </c>
      <c r="H633" s="699">
        <f t="shared" si="275"/>
        <v>0</v>
      </c>
      <c r="I633" s="712">
        <f t="shared" si="276"/>
        <v>0</v>
      </c>
      <c r="J633" s="699">
        <f t="shared" si="282"/>
        <v>0</v>
      </c>
      <c r="K633" s="681">
        <f t="shared" si="283"/>
        <v>0</v>
      </c>
      <c r="L633" s="711">
        <f>IF($L$5="Yes",HLOOKUP(B633,'Outdoor Supply'!$D$32:$P$38,7,FALSE),0)</f>
        <v>0</v>
      </c>
      <c r="M633" s="701">
        <f t="shared" si="284"/>
        <v>0</v>
      </c>
      <c r="N633" s="564">
        <f t="shared" si="285"/>
        <v>0</v>
      </c>
      <c r="O633" s="564">
        <f t="shared" si="286"/>
        <v>0</v>
      </c>
      <c r="P633" s="564">
        <f t="shared" si="287"/>
        <v>0</v>
      </c>
      <c r="Q633" s="564">
        <f t="shared" si="288"/>
        <v>0</v>
      </c>
      <c r="R633" s="661">
        <f t="shared" si="277"/>
        <v>0</v>
      </c>
      <c r="S633" s="662">
        <f t="shared" si="278"/>
        <v>0</v>
      </c>
      <c r="T633" s="699">
        <f t="shared" si="279"/>
        <v>0</v>
      </c>
      <c r="U633" s="681">
        <f t="shared" si="289"/>
        <v>0</v>
      </c>
      <c r="V633" s="701">
        <f t="shared" si="290"/>
        <v>0</v>
      </c>
      <c r="W633" s="662">
        <f t="shared" si="291"/>
        <v>0</v>
      </c>
      <c r="X633" s="662">
        <f t="shared" si="292"/>
        <v>0</v>
      </c>
      <c r="Y633" s="662">
        <f t="shared" si="293"/>
        <v>0</v>
      </c>
      <c r="Z633" s="699">
        <f t="shared" si="294"/>
        <v>0</v>
      </c>
      <c r="AA633" s="681">
        <f t="shared" si="297"/>
        <v>0</v>
      </c>
      <c r="AB633" s="701">
        <f t="shared" si="298"/>
        <v>0</v>
      </c>
      <c r="AC633" s="662">
        <f t="shared" si="295"/>
        <v>0</v>
      </c>
      <c r="AD633" s="662">
        <f t="shared" si="299"/>
        <v>0</v>
      </c>
      <c r="AE633" s="701">
        <f t="shared" si="300"/>
        <v>0</v>
      </c>
      <c r="AF633" s="662">
        <f t="shared" si="296"/>
        <v>0</v>
      </c>
      <c r="AG633" s="662">
        <f t="shared" si="301"/>
        <v>0</v>
      </c>
      <c r="AH633" s="701">
        <f t="shared" si="302"/>
        <v>0</v>
      </c>
    </row>
    <row r="634" spans="1:34" x14ac:dyDescent="0.35">
      <c r="A634" s="680">
        <v>38609</v>
      </c>
      <c r="B634" s="558" t="s">
        <v>29</v>
      </c>
      <c r="C634" s="558">
        <v>9</v>
      </c>
      <c r="D634" s="559">
        <f t="shared" si="274"/>
        <v>4</v>
      </c>
      <c r="E634" s="561">
        <v>0</v>
      </c>
      <c r="F634" s="699">
        <f t="shared" si="280"/>
        <v>0</v>
      </c>
      <c r="G634" s="712">
        <f t="shared" si="281"/>
        <v>0</v>
      </c>
      <c r="H634" s="699">
        <f t="shared" si="275"/>
        <v>0</v>
      </c>
      <c r="I634" s="712">
        <f t="shared" si="276"/>
        <v>0</v>
      </c>
      <c r="J634" s="699">
        <f t="shared" si="282"/>
        <v>0</v>
      </c>
      <c r="K634" s="681">
        <f t="shared" si="283"/>
        <v>0</v>
      </c>
      <c r="L634" s="711">
        <f>IF($L$5="Yes",HLOOKUP(B634,'Outdoor Supply'!$D$32:$P$38,7,FALSE),0)</f>
        <v>0</v>
      </c>
      <c r="M634" s="701">
        <f t="shared" si="284"/>
        <v>0</v>
      </c>
      <c r="N634" s="564">
        <f t="shared" si="285"/>
        <v>0</v>
      </c>
      <c r="O634" s="564">
        <f t="shared" si="286"/>
        <v>0</v>
      </c>
      <c r="P634" s="564">
        <f t="shared" si="287"/>
        <v>0</v>
      </c>
      <c r="Q634" s="564">
        <f t="shared" si="288"/>
        <v>0</v>
      </c>
      <c r="R634" s="661">
        <f t="shared" si="277"/>
        <v>0</v>
      </c>
      <c r="S634" s="662">
        <f t="shared" si="278"/>
        <v>0</v>
      </c>
      <c r="T634" s="699">
        <f t="shared" si="279"/>
        <v>0</v>
      </c>
      <c r="U634" s="681">
        <f t="shared" si="289"/>
        <v>0</v>
      </c>
      <c r="V634" s="701">
        <f t="shared" si="290"/>
        <v>0</v>
      </c>
      <c r="W634" s="662">
        <f t="shared" si="291"/>
        <v>0</v>
      </c>
      <c r="X634" s="662">
        <f t="shared" si="292"/>
        <v>0</v>
      </c>
      <c r="Y634" s="662">
        <f t="shared" si="293"/>
        <v>0</v>
      </c>
      <c r="Z634" s="699">
        <f t="shared" si="294"/>
        <v>0</v>
      </c>
      <c r="AA634" s="681">
        <f t="shared" si="297"/>
        <v>0</v>
      </c>
      <c r="AB634" s="701">
        <f t="shared" si="298"/>
        <v>0</v>
      </c>
      <c r="AC634" s="662">
        <f t="shared" si="295"/>
        <v>0</v>
      </c>
      <c r="AD634" s="662">
        <f t="shared" si="299"/>
        <v>0</v>
      </c>
      <c r="AE634" s="701">
        <f t="shared" si="300"/>
        <v>0</v>
      </c>
      <c r="AF634" s="662">
        <f t="shared" si="296"/>
        <v>0</v>
      </c>
      <c r="AG634" s="662">
        <f t="shared" si="301"/>
        <v>0</v>
      </c>
      <c r="AH634" s="701">
        <f t="shared" si="302"/>
        <v>0</v>
      </c>
    </row>
    <row r="635" spans="1:34" x14ac:dyDescent="0.35">
      <c r="A635" s="680">
        <v>38610</v>
      </c>
      <c r="B635" s="558" t="s">
        <v>29</v>
      </c>
      <c r="C635" s="558">
        <v>9</v>
      </c>
      <c r="D635" s="559">
        <f t="shared" si="274"/>
        <v>5</v>
      </c>
      <c r="E635" s="561">
        <v>0</v>
      </c>
      <c r="F635" s="699">
        <f t="shared" si="280"/>
        <v>0</v>
      </c>
      <c r="G635" s="712">
        <f t="shared" si="281"/>
        <v>0</v>
      </c>
      <c r="H635" s="699">
        <f t="shared" si="275"/>
        <v>0</v>
      </c>
      <c r="I635" s="712">
        <f t="shared" si="276"/>
        <v>0</v>
      </c>
      <c r="J635" s="699">
        <f t="shared" si="282"/>
        <v>0</v>
      </c>
      <c r="K635" s="681">
        <f t="shared" si="283"/>
        <v>0</v>
      </c>
      <c r="L635" s="711">
        <f>IF($L$5="Yes",HLOOKUP(B635,'Outdoor Supply'!$D$32:$P$38,7,FALSE),0)</f>
        <v>0</v>
      </c>
      <c r="M635" s="701">
        <f t="shared" si="284"/>
        <v>0</v>
      </c>
      <c r="N635" s="564">
        <f t="shared" si="285"/>
        <v>0</v>
      </c>
      <c r="O635" s="564">
        <f t="shared" si="286"/>
        <v>0</v>
      </c>
      <c r="P635" s="564">
        <f t="shared" si="287"/>
        <v>0</v>
      </c>
      <c r="Q635" s="564">
        <f t="shared" si="288"/>
        <v>0</v>
      </c>
      <c r="R635" s="661">
        <f t="shared" si="277"/>
        <v>0</v>
      </c>
      <c r="S635" s="662">
        <f t="shared" si="278"/>
        <v>0</v>
      </c>
      <c r="T635" s="699">
        <f t="shared" si="279"/>
        <v>0</v>
      </c>
      <c r="U635" s="681">
        <f t="shared" si="289"/>
        <v>0</v>
      </c>
      <c r="V635" s="701">
        <f t="shared" si="290"/>
        <v>0</v>
      </c>
      <c r="W635" s="662">
        <f t="shared" si="291"/>
        <v>0</v>
      </c>
      <c r="X635" s="662">
        <f t="shared" si="292"/>
        <v>0</v>
      </c>
      <c r="Y635" s="662">
        <f t="shared" si="293"/>
        <v>0</v>
      </c>
      <c r="Z635" s="699">
        <f t="shared" si="294"/>
        <v>0</v>
      </c>
      <c r="AA635" s="681">
        <f t="shared" si="297"/>
        <v>0</v>
      </c>
      <c r="AB635" s="701">
        <f t="shared" si="298"/>
        <v>0</v>
      </c>
      <c r="AC635" s="662">
        <f t="shared" si="295"/>
        <v>0</v>
      </c>
      <c r="AD635" s="662">
        <f t="shared" si="299"/>
        <v>0</v>
      </c>
      <c r="AE635" s="701">
        <f t="shared" si="300"/>
        <v>0</v>
      </c>
      <c r="AF635" s="662">
        <f t="shared" si="296"/>
        <v>0</v>
      </c>
      <c r="AG635" s="662">
        <f t="shared" si="301"/>
        <v>0</v>
      </c>
      <c r="AH635" s="701">
        <f t="shared" si="302"/>
        <v>0</v>
      </c>
    </row>
    <row r="636" spans="1:34" x14ac:dyDescent="0.35">
      <c r="A636" s="680">
        <v>38611</v>
      </c>
      <c r="B636" s="558" t="s">
        <v>29</v>
      </c>
      <c r="C636" s="558">
        <v>9</v>
      </c>
      <c r="D636" s="559">
        <f t="shared" si="274"/>
        <v>6</v>
      </c>
      <c r="E636" s="561">
        <v>0</v>
      </c>
      <c r="F636" s="699">
        <f t="shared" si="280"/>
        <v>0</v>
      </c>
      <c r="G636" s="712">
        <f t="shared" si="281"/>
        <v>0</v>
      </c>
      <c r="H636" s="699">
        <f t="shared" si="275"/>
        <v>0</v>
      </c>
      <c r="I636" s="712">
        <f t="shared" si="276"/>
        <v>0</v>
      </c>
      <c r="J636" s="699">
        <f t="shared" si="282"/>
        <v>0</v>
      </c>
      <c r="K636" s="681">
        <f t="shared" si="283"/>
        <v>0</v>
      </c>
      <c r="L636" s="711">
        <f>IF($L$5="Yes",HLOOKUP(B636,'Outdoor Supply'!$D$32:$P$38,7,FALSE),0)</f>
        <v>0</v>
      </c>
      <c r="M636" s="701">
        <f t="shared" si="284"/>
        <v>0</v>
      </c>
      <c r="N636" s="564">
        <f t="shared" si="285"/>
        <v>0</v>
      </c>
      <c r="O636" s="564">
        <f t="shared" si="286"/>
        <v>0</v>
      </c>
      <c r="P636" s="564">
        <f t="shared" si="287"/>
        <v>0</v>
      </c>
      <c r="Q636" s="564">
        <f t="shared" si="288"/>
        <v>0</v>
      </c>
      <c r="R636" s="661">
        <f t="shared" si="277"/>
        <v>0</v>
      </c>
      <c r="S636" s="662">
        <f t="shared" si="278"/>
        <v>0</v>
      </c>
      <c r="T636" s="699">
        <f t="shared" si="279"/>
        <v>0</v>
      </c>
      <c r="U636" s="681">
        <f t="shared" si="289"/>
        <v>0</v>
      </c>
      <c r="V636" s="701">
        <f t="shared" si="290"/>
        <v>0</v>
      </c>
      <c r="W636" s="662">
        <f t="shared" si="291"/>
        <v>0</v>
      </c>
      <c r="X636" s="662">
        <f t="shared" si="292"/>
        <v>0</v>
      </c>
      <c r="Y636" s="662">
        <f t="shared" si="293"/>
        <v>0</v>
      </c>
      <c r="Z636" s="699">
        <f t="shared" si="294"/>
        <v>0</v>
      </c>
      <c r="AA636" s="681">
        <f t="shared" si="297"/>
        <v>0</v>
      </c>
      <c r="AB636" s="701">
        <f t="shared" si="298"/>
        <v>0</v>
      </c>
      <c r="AC636" s="662">
        <f t="shared" si="295"/>
        <v>0</v>
      </c>
      <c r="AD636" s="662">
        <f t="shared" si="299"/>
        <v>0</v>
      </c>
      <c r="AE636" s="701">
        <f t="shared" si="300"/>
        <v>0</v>
      </c>
      <c r="AF636" s="662">
        <f t="shared" si="296"/>
        <v>0</v>
      </c>
      <c r="AG636" s="662">
        <f t="shared" si="301"/>
        <v>0</v>
      </c>
      <c r="AH636" s="701">
        <f t="shared" si="302"/>
        <v>0</v>
      </c>
    </row>
    <row r="637" spans="1:34" x14ac:dyDescent="0.35">
      <c r="A637" s="680">
        <v>38612</v>
      </c>
      <c r="B637" s="558" t="s">
        <v>29</v>
      </c>
      <c r="C637" s="558">
        <v>9</v>
      </c>
      <c r="D637" s="559">
        <f t="shared" si="274"/>
        <v>7</v>
      </c>
      <c r="E637" s="561">
        <v>0</v>
      </c>
      <c r="F637" s="699">
        <f t="shared" si="280"/>
        <v>0</v>
      </c>
      <c r="G637" s="712">
        <f t="shared" si="281"/>
        <v>0</v>
      </c>
      <c r="H637" s="699">
        <f t="shared" si="275"/>
        <v>0</v>
      </c>
      <c r="I637" s="712">
        <f t="shared" si="276"/>
        <v>0</v>
      </c>
      <c r="J637" s="699">
        <f t="shared" si="282"/>
        <v>0</v>
      </c>
      <c r="K637" s="681">
        <f t="shared" si="283"/>
        <v>0</v>
      </c>
      <c r="L637" s="711">
        <f>IF($L$5="Yes",HLOOKUP(B637,'Outdoor Supply'!$D$32:$P$38,7,FALSE),0)</f>
        <v>0</v>
      </c>
      <c r="M637" s="701">
        <f t="shared" si="284"/>
        <v>0</v>
      </c>
      <c r="N637" s="564">
        <f t="shared" si="285"/>
        <v>0</v>
      </c>
      <c r="O637" s="564">
        <f t="shared" si="286"/>
        <v>0</v>
      </c>
      <c r="P637" s="564">
        <f t="shared" si="287"/>
        <v>0</v>
      </c>
      <c r="Q637" s="564">
        <f t="shared" si="288"/>
        <v>0</v>
      </c>
      <c r="R637" s="661">
        <f t="shared" si="277"/>
        <v>0</v>
      </c>
      <c r="S637" s="662">
        <f t="shared" si="278"/>
        <v>0</v>
      </c>
      <c r="T637" s="699">
        <f t="shared" si="279"/>
        <v>0</v>
      </c>
      <c r="U637" s="681">
        <f t="shared" si="289"/>
        <v>0</v>
      </c>
      <c r="V637" s="701">
        <f t="shared" si="290"/>
        <v>0</v>
      </c>
      <c r="W637" s="662">
        <f t="shared" si="291"/>
        <v>0</v>
      </c>
      <c r="X637" s="662">
        <f t="shared" si="292"/>
        <v>0</v>
      </c>
      <c r="Y637" s="662">
        <f t="shared" si="293"/>
        <v>0</v>
      </c>
      <c r="Z637" s="699">
        <f t="shared" si="294"/>
        <v>0</v>
      </c>
      <c r="AA637" s="681">
        <f t="shared" si="297"/>
        <v>0</v>
      </c>
      <c r="AB637" s="701">
        <f t="shared" si="298"/>
        <v>0</v>
      </c>
      <c r="AC637" s="662">
        <f t="shared" si="295"/>
        <v>0</v>
      </c>
      <c r="AD637" s="662">
        <f t="shared" si="299"/>
        <v>0</v>
      </c>
      <c r="AE637" s="701">
        <f t="shared" si="300"/>
        <v>0</v>
      </c>
      <c r="AF637" s="662">
        <f t="shared" si="296"/>
        <v>0</v>
      </c>
      <c r="AG637" s="662">
        <f t="shared" si="301"/>
        <v>0</v>
      </c>
      <c r="AH637" s="701">
        <f t="shared" si="302"/>
        <v>0</v>
      </c>
    </row>
    <row r="638" spans="1:34" x14ac:dyDescent="0.35">
      <c r="A638" s="680">
        <v>38613</v>
      </c>
      <c r="B638" s="558" t="s">
        <v>29</v>
      </c>
      <c r="C638" s="558">
        <v>9</v>
      </c>
      <c r="D638" s="559">
        <f t="shared" si="274"/>
        <v>1</v>
      </c>
      <c r="E638" s="561">
        <v>0</v>
      </c>
      <c r="F638" s="699">
        <f t="shared" si="280"/>
        <v>0</v>
      </c>
      <c r="G638" s="712">
        <f t="shared" si="281"/>
        <v>0</v>
      </c>
      <c r="H638" s="699">
        <f t="shared" si="275"/>
        <v>0</v>
      </c>
      <c r="I638" s="712">
        <f t="shared" si="276"/>
        <v>0</v>
      </c>
      <c r="J638" s="699">
        <f t="shared" si="282"/>
        <v>0</v>
      </c>
      <c r="K638" s="681">
        <f t="shared" si="283"/>
        <v>0</v>
      </c>
      <c r="L638" s="711">
        <f>IF($L$5="Yes",HLOOKUP(B638,'Outdoor Supply'!$D$32:$P$38,7,FALSE),0)</f>
        <v>0</v>
      </c>
      <c r="M638" s="701">
        <f t="shared" si="284"/>
        <v>0</v>
      </c>
      <c r="N638" s="564">
        <f t="shared" si="285"/>
        <v>0</v>
      </c>
      <c r="O638" s="564">
        <f t="shared" si="286"/>
        <v>0</v>
      </c>
      <c r="P638" s="564">
        <f t="shared" si="287"/>
        <v>0</v>
      </c>
      <c r="Q638" s="564">
        <f t="shared" si="288"/>
        <v>0</v>
      </c>
      <c r="R638" s="661">
        <f t="shared" si="277"/>
        <v>0</v>
      </c>
      <c r="S638" s="662">
        <f t="shared" si="278"/>
        <v>0</v>
      </c>
      <c r="T638" s="699">
        <f t="shared" si="279"/>
        <v>0</v>
      </c>
      <c r="U638" s="681">
        <f t="shared" si="289"/>
        <v>0</v>
      </c>
      <c r="V638" s="701">
        <f t="shared" si="290"/>
        <v>0</v>
      </c>
      <c r="W638" s="662">
        <f t="shared" si="291"/>
        <v>0</v>
      </c>
      <c r="X638" s="662">
        <f t="shared" si="292"/>
        <v>0</v>
      </c>
      <c r="Y638" s="662">
        <f t="shared" si="293"/>
        <v>0</v>
      </c>
      <c r="Z638" s="699">
        <f t="shared" si="294"/>
        <v>0</v>
      </c>
      <c r="AA638" s="681">
        <f t="shared" si="297"/>
        <v>0</v>
      </c>
      <c r="AB638" s="701">
        <f t="shared" si="298"/>
        <v>0</v>
      </c>
      <c r="AC638" s="662">
        <f t="shared" si="295"/>
        <v>0</v>
      </c>
      <c r="AD638" s="662">
        <f t="shared" si="299"/>
        <v>0</v>
      </c>
      <c r="AE638" s="701">
        <f t="shared" si="300"/>
        <v>0</v>
      </c>
      <c r="AF638" s="662">
        <f t="shared" si="296"/>
        <v>0</v>
      </c>
      <c r="AG638" s="662">
        <f t="shared" si="301"/>
        <v>0</v>
      </c>
      <c r="AH638" s="701">
        <f t="shared" si="302"/>
        <v>0</v>
      </c>
    </row>
    <row r="639" spans="1:34" x14ac:dyDescent="0.35">
      <c r="A639" s="680">
        <v>38614</v>
      </c>
      <c r="B639" s="558" t="s">
        <v>29</v>
      </c>
      <c r="C639" s="558">
        <v>9</v>
      </c>
      <c r="D639" s="559">
        <f t="shared" si="274"/>
        <v>2</v>
      </c>
      <c r="E639" s="561">
        <v>0</v>
      </c>
      <c r="F639" s="699">
        <f t="shared" si="280"/>
        <v>0</v>
      </c>
      <c r="G639" s="712">
        <f t="shared" si="281"/>
        <v>0</v>
      </c>
      <c r="H639" s="699">
        <f t="shared" si="275"/>
        <v>0</v>
      </c>
      <c r="I639" s="712">
        <f t="shared" si="276"/>
        <v>0</v>
      </c>
      <c r="J639" s="699">
        <f t="shared" si="282"/>
        <v>0</v>
      </c>
      <c r="K639" s="681">
        <f t="shared" si="283"/>
        <v>0</v>
      </c>
      <c r="L639" s="711">
        <f>IF($L$5="Yes",HLOOKUP(B639,'Outdoor Supply'!$D$32:$P$38,7,FALSE),0)</f>
        <v>0</v>
      </c>
      <c r="M639" s="701">
        <f t="shared" si="284"/>
        <v>0</v>
      </c>
      <c r="N639" s="564">
        <f t="shared" si="285"/>
        <v>0</v>
      </c>
      <c r="O639" s="564">
        <f t="shared" si="286"/>
        <v>0</v>
      </c>
      <c r="P639" s="564">
        <f t="shared" si="287"/>
        <v>0</v>
      </c>
      <c r="Q639" s="564">
        <f t="shared" si="288"/>
        <v>0</v>
      </c>
      <c r="R639" s="661">
        <f t="shared" si="277"/>
        <v>0</v>
      </c>
      <c r="S639" s="662">
        <f t="shared" si="278"/>
        <v>0</v>
      </c>
      <c r="T639" s="699">
        <f t="shared" si="279"/>
        <v>0</v>
      </c>
      <c r="U639" s="681">
        <f t="shared" si="289"/>
        <v>0</v>
      </c>
      <c r="V639" s="701">
        <f t="shared" si="290"/>
        <v>0</v>
      </c>
      <c r="W639" s="662">
        <f t="shared" si="291"/>
        <v>0</v>
      </c>
      <c r="X639" s="662">
        <f t="shared" si="292"/>
        <v>0</v>
      </c>
      <c r="Y639" s="662">
        <f t="shared" si="293"/>
        <v>0</v>
      </c>
      <c r="Z639" s="699">
        <f t="shared" si="294"/>
        <v>0</v>
      </c>
      <c r="AA639" s="681">
        <f t="shared" si="297"/>
        <v>0</v>
      </c>
      <c r="AB639" s="701">
        <f t="shared" si="298"/>
        <v>0</v>
      </c>
      <c r="AC639" s="662">
        <f t="shared" si="295"/>
        <v>0</v>
      </c>
      <c r="AD639" s="662">
        <f t="shared" si="299"/>
        <v>0</v>
      </c>
      <c r="AE639" s="701">
        <f t="shared" si="300"/>
        <v>0</v>
      </c>
      <c r="AF639" s="662">
        <f t="shared" si="296"/>
        <v>0</v>
      </c>
      <c r="AG639" s="662">
        <f t="shared" si="301"/>
        <v>0</v>
      </c>
      <c r="AH639" s="701">
        <f t="shared" si="302"/>
        <v>0</v>
      </c>
    </row>
    <row r="640" spans="1:34" x14ac:dyDescent="0.35">
      <c r="A640" s="680">
        <v>38615</v>
      </c>
      <c r="B640" s="558" t="s">
        <v>29</v>
      </c>
      <c r="C640" s="558">
        <v>9</v>
      </c>
      <c r="D640" s="559">
        <f t="shared" si="274"/>
        <v>3</v>
      </c>
      <c r="E640" s="561">
        <v>0</v>
      </c>
      <c r="F640" s="699">
        <f t="shared" si="280"/>
        <v>0</v>
      </c>
      <c r="G640" s="712">
        <f t="shared" si="281"/>
        <v>0</v>
      </c>
      <c r="H640" s="699">
        <f t="shared" si="275"/>
        <v>0</v>
      </c>
      <c r="I640" s="712">
        <f t="shared" si="276"/>
        <v>0</v>
      </c>
      <c r="J640" s="699">
        <f t="shared" si="282"/>
        <v>0</v>
      </c>
      <c r="K640" s="681">
        <f t="shared" si="283"/>
        <v>0</v>
      </c>
      <c r="L640" s="711">
        <f>IF($L$5="Yes",HLOOKUP(B640,'Outdoor Supply'!$D$32:$P$38,7,FALSE),0)</f>
        <v>0</v>
      </c>
      <c r="M640" s="701">
        <f t="shared" si="284"/>
        <v>0</v>
      </c>
      <c r="N640" s="564">
        <f t="shared" si="285"/>
        <v>0</v>
      </c>
      <c r="O640" s="564">
        <f t="shared" si="286"/>
        <v>0</v>
      </c>
      <c r="P640" s="564">
        <f t="shared" si="287"/>
        <v>0</v>
      </c>
      <c r="Q640" s="564">
        <f t="shared" si="288"/>
        <v>0</v>
      </c>
      <c r="R640" s="661">
        <f t="shared" si="277"/>
        <v>0</v>
      </c>
      <c r="S640" s="662">
        <f t="shared" si="278"/>
        <v>0</v>
      </c>
      <c r="T640" s="699">
        <f t="shared" si="279"/>
        <v>0</v>
      </c>
      <c r="U640" s="681">
        <f t="shared" si="289"/>
        <v>0</v>
      </c>
      <c r="V640" s="701">
        <f t="shared" si="290"/>
        <v>0</v>
      </c>
      <c r="W640" s="662">
        <f t="shared" si="291"/>
        <v>0</v>
      </c>
      <c r="X640" s="662">
        <f t="shared" si="292"/>
        <v>0</v>
      </c>
      <c r="Y640" s="662">
        <f t="shared" si="293"/>
        <v>0</v>
      </c>
      <c r="Z640" s="699">
        <f t="shared" si="294"/>
        <v>0</v>
      </c>
      <c r="AA640" s="681">
        <f t="shared" si="297"/>
        <v>0</v>
      </c>
      <c r="AB640" s="701">
        <f t="shared" si="298"/>
        <v>0</v>
      </c>
      <c r="AC640" s="662">
        <f t="shared" si="295"/>
        <v>0</v>
      </c>
      <c r="AD640" s="662">
        <f t="shared" si="299"/>
        <v>0</v>
      </c>
      <c r="AE640" s="701">
        <f t="shared" si="300"/>
        <v>0</v>
      </c>
      <c r="AF640" s="662">
        <f t="shared" si="296"/>
        <v>0</v>
      </c>
      <c r="AG640" s="662">
        <f t="shared" si="301"/>
        <v>0</v>
      </c>
      <c r="AH640" s="701">
        <f t="shared" si="302"/>
        <v>0</v>
      </c>
    </row>
    <row r="641" spans="1:34" x14ac:dyDescent="0.35">
      <c r="A641" s="680">
        <v>38616</v>
      </c>
      <c r="B641" s="558" t="s">
        <v>29</v>
      </c>
      <c r="C641" s="558">
        <v>9</v>
      </c>
      <c r="D641" s="559">
        <f t="shared" si="274"/>
        <v>4</v>
      </c>
      <c r="E641" s="561">
        <v>0</v>
      </c>
      <c r="F641" s="699">
        <f t="shared" si="280"/>
        <v>0</v>
      </c>
      <c r="G641" s="712">
        <f t="shared" si="281"/>
        <v>0</v>
      </c>
      <c r="H641" s="699">
        <f t="shared" si="275"/>
        <v>0</v>
      </c>
      <c r="I641" s="712">
        <f t="shared" si="276"/>
        <v>0</v>
      </c>
      <c r="J641" s="699">
        <f t="shared" si="282"/>
        <v>0</v>
      </c>
      <c r="K641" s="681">
        <f t="shared" si="283"/>
        <v>0</v>
      </c>
      <c r="L641" s="711">
        <f>IF($L$5="Yes",HLOOKUP(B641,'Outdoor Supply'!$D$32:$P$38,7,FALSE),0)</f>
        <v>0</v>
      </c>
      <c r="M641" s="701">
        <f t="shared" si="284"/>
        <v>0</v>
      </c>
      <c r="N641" s="564">
        <f t="shared" si="285"/>
        <v>0</v>
      </c>
      <c r="O641" s="564">
        <f t="shared" si="286"/>
        <v>0</v>
      </c>
      <c r="P641" s="564">
        <f t="shared" si="287"/>
        <v>0</v>
      </c>
      <c r="Q641" s="564">
        <f t="shared" si="288"/>
        <v>0</v>
      </c>
      <c r="R641" s="661">
        <f t="shared" si="277"/>
        <v>0</v>
      </c>
      <c r="S641" s="662">
        <f t="shared" si="278"/>
        <v>0</v>
      </c>
      <c r="T641" s="699">
        <f t="shared" si="279"/>
        <v>0</v>
      </c>
      <c r="U641" s="681">
        <f t="shared" si="289"/>
        <v>0</v>
      </c>
      <c r="V641" s="701">
        <f t="shared" si="290"/>
        <v>0</v>
      </c>
      <c r="W641" s="662">
        <f t="shared" si="291"/>
        <v>0</v>
      </c>
      <c r="X641" s="662">
        <f t="shared" si="292"/>
        <v>0</v>
      </c>
      <c r="Y641" s="662">
        <f t="shared" si="293"/>
        <v>0</v>
      </c>
      <c r="Z641" s="699">
        <f t="shared" si="294"/>
        <v>0</v>
      </c>
      <c r="AA641" s="681">
        <f t="shared" si="297"/>
        <v>0</v>
      </c>
      <c r="AB641" s="701">
        <f t="shared" si="298"/>
        <v>0</v>
      </c>
      <c r="AC641" s="662">
        <f t="shared" si="295"/>
        <v>0</v>
      </c>
      <c r="AD641" s="662">
        <f t="shared" si="299"/>
        <v>0</v>
      </c>
      <c r="AE641" s="701">
        <f t="shared" si="300"/>
        <v>0</v>
      </c>
      <c r="AF641" s="662">
        <f t="shared" si="296"/>
        <v>0</v>
      </c>
      <c r="AG641" s="662">
        <f t="shared" si="301"/>
        <v>0</v>
      </c>
      <c r="AH641" s="701">
        <f t="shared" si="302"/>
        <v>0</v>
      </c>
    </row>
    <row r="642" spans="1:34" x14ac:dyDescent="0.35">
      <c r="A642" s="680">
        <v>38617</v>
      </c>
      <c r="B642" s="558" t="s">
        <v>29</v>
      </c>
      <c r="C642" s="558">
        <v>9</v>
      </c>
      <c r="D642" s="559">
        <f t="shared" si="274"/>
        <v>5</v>
      </c>
      <c r="E642" s="561">
        <v>0</v>
      </c>
      <c r="F642" s="699">
        <f t="shared" si="280"/>
        <v>0</v>
      </c>
      <c r="G642" s="712">
        <f t="shared" si="281"/>
        <v>0</v>
      </c>
      <c r="H642" s="699">
        <f t="shared" si="275"/>
        <v>0</v>
      </c>
      <c r="I642" s="712">
        <f t="shared" si="276"/>
        <v>0</v>
      </c>
      <c r="J642" s="699">
        <f t="shared" si="282"/>
        <v>0</v>
      </c>
      <c r="K642" s="681">
        <f t="shared" si="283"/>
        <v>0</v>
      </c>
      <c r="L642" s="711">
        <f>IF($L$5="Yes",HLOOKUP(B642,'Outdoor Supply'!$D$32:$P$38,7,FALSE),0)</f>
        <v>0</v>
      </c>
      <c r="M642" s="701">
        <f t="shared" si="284"/>
        <v>0</v>
      </c>
      <c r="N642" s="564">
        <f t="shared" si="285"/>
        <v>0</v>
      </c>
      <c r="O642" s="564">
        <f t="shared" si="286"/>
        <v>0</v>
      </c>
      <c r="P642" s="564">
        <f t="shared" si="287"/>
        <v>0</v>
      </c>
      <c r="Q642" s="564">
        <f t="shared" si="288"/>
        <v>0</v>
      </c>
      <c r="R642" s="661">
        <f t="shared" si="277"/>
        <v>0</v>
      </c>
      <c r="S642" s="662">
        <f t="shared" si="278"/>
        <v>0</v>
      </c>
      <c r="T642" s="699">
        <f t="shared" si="279"/>
        <v>0</v>
      </c>
      <c r="U642" s="681">
        <f t="shared" si="289"/>
        <v>0</v>
      </c>
      <c r="V642" s="701">
        <f t="shared" si="290"/>
        <v>0</v>
      </c>
      <c r="W642" s="662">
        <f t="shared" si="291"/>
        <v>0</v>
      </c>
      <c r="X642" s="662">
        <f t="shared" si="292"/>
        <v>0</v>
      </c>
      <c r="Y642" s="662">
        <f t="shared" si="293"/>
        <v>0</v>
      </c>
      <c r="Z642" s="699">
        <f t="shared" si="294"/>
        <v>0</v>
      </c>
      <c r="AA642" s="681">
        <f t="shared" si="297"/>
        <v>0</v>
      </c>
      <c r="AB642" s="701">
        <f t="shared" si="298"/>
        <v>0</v>
      </c>
      <c r="AC642" s="662">
        <f t="shared" si="295"/>
        <v>0</v>
      </c>
      <c r="AD642" s="662">
        <f t="shared" si="299"/>
        <v>0</v>
      </c>
      <c r="AE642" s="701">
        <f t="shared" si="300"/>
        <v>0</v>
      </c>
      <c r="AF642" s="662">
        <f t="shared" si="296"/>
        <v>0</v>
      </c>
      <c r="AG642" s="662">
        <f t="shared" si="301"/>
        <v>0</v>
      </c>
      <c r="AH642" s="701">
        <f t="shared" si="302"/>
        <v>0</v>
      </c>
    </row>
    <row r="643" spans="1:34" x14ac:dyDescent="0.35">
      <c r="A643" s="680">
        <v>38618</v>
      </c>
      <c r="B643" s="558" t="s">
        <v>29</v>
      </c>
      <c r="C643" s="558">
        <v>9</v>
      </c>
      <c r="D643" s="559">
        <f t="shared" si="274"/>
        <v>6</v>
      </c>
      <c r="E643" s="561">
        <v>0</v>
      </c>
      <c r="F643" s="699">
        <f t="shared" si="280"/>
        <v>0</v>
      </c>
      <c r="G643" s="712">
        <f t="shared" si="281"/>
        <v>0</v>
      </c>
      <c r="H643" s="699">
        <f t="shared" si="275"/>
        <v>0</v>
      </c>
      <c r="I643" s="712">
        <f t="shared" si="276"/>
        <v>0</v>
      </c>
      <c r="J643" s="699">
        <f t="shared" si="282"/>
        <v>0</v>
      </c>
      <c r="K643" s="681">
        <f t="shared" si="283"/>
        <v>0</v>
      </c>
      <c r="L643" s="711">
        <f>IF($L$5="Yes",HLOOKUP(B643,'Outdoor Supply'!$D$32:$P$38,7,FALSE),0)</f>
        <v>0</v>
      </c>
      <c r="M643" s="701">
        <f t="shared" si="284"/>
        <v>0</v>
      </c>
      <c r="N643" s="564">
        <f t="shared" si="285"/>
        <v>0</v>
      </c>
      <c r="O643" s="564">
        <f t="shared" si="286"/>
        <v>0</v>
      </c>
      <c r="P643" s="564">
        <f t="shared" si="287"/>
        <v>0</v>
      </c>
      <c r="Q643" s="564">
        <f t="shared" si="288"/>
        <v>0</v>
      </c>
      <c r="R643" s="661">
        <f t="shared" si="277"/>
        <v>0</v>
      </c>
      <c r="S643" s="662">
        <f t="shared" si="278"/>
        <v>0</v>
      </c>
      <c r="T643" s="699">
        <f t="shared" si="279"/>
        <v>0</v>
      </c>
      <c r="U643" s="681">
        <f t="shared" si="289"/>
        <v>0</v>
      </c>
      <c r="V643" s="701">
        <f t="shared" si="290"/>
        <v>0</v>
      </c>
      <c r="W643" s="662">
        <f t="shared" si="291"/>
        <v>0</v>
      </c>
      <c r="X643" s="662">
        <f t="shared" si="292"/>
        <v>0</v>
      </c>
      <c r="Y643" s="662">
        <f t="shared" si="293"/>
        <v>0</v>
      </c>
      <c r="Z643" s="699">
        <f t="shared" si="294"/>
        <v>0</v>
      </c>
      <c r="AA643" s="681">
        <f t="shared" si="297"/>
        <v>0</v>
      </c>
      <c r="AB643" s="701">
        <f t="shared" si="298"/>
        <v>0</v>
      </c>
      <c r="AC643" s="662">
        <f t="shared" si="295"/>
        <v>0</v>
      </c>
      <c r="AD643" s="662">
        <f t="shared" si="299"/>
        <v>0</v>
      </c>
      <c r="AE643" s="701">
        <f t="shared" si="300"/>
        <v>0</v>
      </c>
      <c r="AF643" s="662">
        <f t="shared" si="296"/>
        <v>0</v>
      </c>
      <c r="AG643" s="662">
        <f t="shared" si="301"/>
        <v>0</v>
      </c>
      <c r="AH643" s="701">
        <f t="shared" si="302"/>
        <v>0</v>
      </c>
    </row>
    <row r="644" spans="1:34" x14ac:dyDescent="0.35">
      <c r="A644" s="680">
        <v>38619</v>
      </c>
      <c r="B644" s="558" t="s">
        <v>29</v>
      </c>
      <c r="C644" s="558">
        <v>9</v>
      </c>
      <c r="D644" s="559">
        <f t="shared" si="274"/>
        <v>7</v>
      </c>
      <c r="E644" s="561">
        <v>0</v>
      </c>
      <c r="F644" s="699">
        <f t="shared" si="280"/>
        <v>0</v>
      </c>
      <c r="G644" s="712">
        <f t="shared" si="281"/>
        <v>0</v>
      </c>
      <c r="H644" s="699">
        <f t="shared" si="275"/>
        <v>0</v>
      </c>
      <c r="I644" s="712">
        <f t="shared" si="276"/>
        <v>0</v>
      </c>
      <c r="J644" s="699">
        <f t="shared" si="282"/>
        <v>0</v>
      </c>
      <c r="K644" s="681">
        <f t="shared" si="283"/>
        <v>0</v>
      </c>
      <c r="L644" s="711">
        <f>IF($L$5="Yes",HLOOKUP(B644,'Outdoor Supply'!$D$32:$P$38,7,FALSE),0)</f>
        <v>0</v>
      </c>
      <c r="M644" s="701">
        <f t="shared" si="284"/>
        <v>0</v>
      </c>
      <c r="N644" s="564">
        <f t="shared" si="285"/>
        <v>0</v>
      </c>
      <c r="O644" s="564">
        <f t="shared" si="286"/>
        <v>0</v>
      </c>
      <c r="P644" s="564">
        <f t="shared" si="287"/>
        <v>0</v>
      </c>
      <c r="Q644" s="564">
        <f t="shared" si="288"/>
        <v>0</v>
      </c>
      <c r="R644" s="661">
        <f t="shared" si="277"/>
        <v>0</v>
      </c>
      <c r="S644" s="662">
        <f t="shared" si="278"/>
        <v>0</v>
      </c>
      <c r="T644" s="699">
        <f t="shared" si="279"/>
        <v>0</v>
      </c>
      <c r="U644" s="681">
        <f t="shared" si="289"/>
        <v>0</v>
      </c>
      <c r="V644" s="701">
        <f t="shared" si="290"/>
        <v>0</v>
      </c>
      <c r="W644" s="662">
        <f t="shared" si="291"/>
        <v>0</v>
      </c>
      <c r="X644" s="662">
        <f t="shared" si="292"/>
        <v>0</v>
      </c>
      <c r="Y644" s="662">
        <f t="shared" si="293"/>
        <v>0</v>
      </c>
      <c r="Z644" s="699">
        <f t="shared" si="294"/>
        <v>0</v>
      </c>
      <c r="AA644" s="681">
        <f t="shared" si="297"/>
        <v>0</v>
      </c>
      <c r="AB644" s="701">
        <f t="shared" si="298"/>
        <v>0</v>
      </c>
      <c r="AC644" s="662">
        <f t="shared" si="295"/>
        <v>0</v>
      </c>
      <c r="AD644" s="662">
        <f t="shared" si="299"/>
        <v>0</v>
      </c>
      <c r="AE644" s="701">
        <f t="shared" si="300"/>
        <v>0</v>
      </c>
      <c r="AF644" s="662">
        <f t="shared" si="296"/>
        <v>0</v>
      </c>
      <c r="AG644" s="662">
        <f t="shared" si="301"/>
        <v>0</v>
      </c>
      <c r="AH644" s="701">
        <f t="shared" si="302"/>
        <v>0</v>
      </c>
    </row>
    <row r="645" spans="1:34" x14ac:dyDescent="0.35">
      <c r="A645" s="680">
        <v>38620</v>
      </c>
      <c r="B645" s="558" t="s">
        <v>29</v>
      </c>
      <c r="C645" s="558">
        <v>9</v>
      </c>
      <c r="D645" s="559">
        <f t="shared" si="274"/>
        <v>1</v>
      </c>
      <c r="E645" s="561">
        <v>0</v>
      </c>
      <c r="F645" s="699">
        <f t="shared" si="280"/>
        <v>0</v>
      </c>
      <c r="G645" s="712">
        <f t="shared" si="281"/>
        <v>0</v>
      </c>
      <c r="H645" s="699">
        <f t="shared" si="275"/>
        <v>0</v>
      </c>
      <c r="I645" s="712">
        <f t="shared" si="276"/>
        <v>0</v>
      </c>
      <c r="J645" s="699">
        <f t="shared" si="282"/>
        <v>0</v>
      </c>
      <c r="K645" s="681">
        <f t="shared" si="283"/>
        <v>0</v>
      </c>
      <c r="L645" s="711">
        <f>IF($L$5="Yes",HLOOKUP(B645,'Outdoor Supply'!$D$32:$P$38,7,FALSE),0)</f>
        <v>0</v>
      </c>
      <c r="M645" s="701">
        <f t="shared" si="284"/>
        <v>0</v>
      </c>
      <c r="N645" s="564">
        <f t="shared" si="285"/>
        <v>0</v>
      </c>
      <c r="O645" s="564">
        <f t="shared" si="286"/>
        <v>0</v>
      </c>
      <c r="P645" s="564">
        <f t="shared" si="287"/>
        <v>0</v>
      </c>
      <c r="Q645" s="564">
        <f t="shared" si="288"/>
        <v>0</v>
      </c>
      <c r="R645" s="661">
        <f t="shared" si="277"/>
        <v>0</v>
      </c>
      <c r="S645" s="662">
        <f t="shared" si="278"/>
        <v>0</v>
      </c>
      <c r="T645" s="699">
        <f t="shared" si="279"/>
        <v>0</v>
      </c>
      <c r="U645" s="681">
        <f t="shared" si="289"/>
        <v>0</v>
      </c>
      <c r="V645" s="701">
        <f t="shared" si="290"/>
        <v>0</v>
      </c>
      <c r="W645" s="662">
        <f t="shared" si="291"/>
        <v>0</v>
      </c>
      <c r="X645" s="662">
        <f t="shared" si="292"/>
        <v>0</v>
      </c>
      <c r="Y645" s="662">
        <f t="shared" si="293"/>
        <v>0</v>
      </c>
      <c r="Z645" s="699">
        <f t="shared" si="294"/>
        <v>0</v>
      </c>
      <c r="AA645" s="681">
        <f t="shared" si="297"/>
        <v>0</v>
      </c>
      <c r="AB645" s="701">
        <f t="shared" si="298"/>
        <v>0</v>
      </c>
      <c r="AC645" s="662">
        <f t="shared" si="295"/>
        <v>0</v>
      </c>
      <c r="AD645" s="662">
        <f t="shared" si="299"/>
        <v>0</v>
      </c>
      <c r="AE645" s="701">
        <f t="shared" si="300"/>
        <v>0</v>
      </c>
      <c r="AF645" s="662">
        <f t="shared" si="296"/>
        <v>0</v>
      </c>
      <c r="AG645" s="662">
        <f t="shared" si="301"/>
        <v>0</v>
      </c>
      <c r="AH645" s="701">
        <f t="shared" si="302"/>
        <v>0</v>
      </c>
    </row>
    <row r="646" spans="1:34" x14ac:dyDescent="0.35">
      <c r="A646" s="680">
        <v>38621</v>
      </c>
      <c r="B646" s="558" t="s">
        <v>29</v>
      </c>
      <c r="C646" s="558">
        <v>9</v>
      </c>
      <c r="D646" s="559">
        <f t="shared" si="274"/>
        <v>2</v>
      </c>
      <c r="E646" s="561">
        <v>0</v>
      </c>
      <c r="F646" s="699">
        <f t="shared" si="280"/>
        <v>0</v>
      </c>
      <c r="G646" s="712">
        <f t="shared" si="281"/>
        <v>0</v>
      </c>
      <c r="H646" s="699">
        <f t="shared" si="275"/>
        <v>0</v>
      </c>
      <c r="I646" s="712">
        <f t="shared" si="276"/>
        <v>0</v>
      </c>
      <c r="J646" s="699">
        <f t="shared" si="282"/>
        <v>0</v>
      </c>
      <c r="K646" s="681">
        <f t="shared" si="283"/>
        <v>0</v>
      </c>
      <c r="L646" s="711">
        <f>IF($L$5="Yes",HLOOKUP(B646,'Outdoor Supply'!$D$32:$P$38,7,FALSE),0)</f>
        <v>0</v>
      </c>
      <c r="M646" s="701">
        <f t="shared" si="284"/>
        <v>0</v>
      </c>
      <c r="N646" s="564">
        <f t="shared" si="285"/>
        <v>0</v>
      </c>
      <c r="O646" s="564">
        <f t="shared" si="286"/>
        <v>0</v>
      </c>
      <c r="P646" s="564">
        <f t="shared" si="287"/>
        <v>0</v>
      </c>
      <c r="Q646" s="564">
        <f t="shared" si="288"/>
        <v>0</v>
      </c>
      <c r="R646" s="661">
        <f t="shared" si="277"/>
        <v>0</v>
      </c>
      <c r="S646" s="662">
        <f t="shared" si="278"/>
        <v>0</v>
      </c>
      <c r="T646" s="699">
        <f t="shared" si="279"/>
        <v>0</v>
      </c>
      <c r="U646" s="681">
        <f t="shared" si="289"/>
        <v>0</v>
      </c>
      <c r="V646" s="701">
        <f t="shared" si="290"/>
        <v>0</v>
      </c>
      <c r="W646" s="662">
        <f t="shared" si="291"/>
        <v>0</v>
      </c>
      <c r="X646" s="662">
        <f t="shared" si="292"/>
        <v>0</v>
      </c>
      <c r="Y646" s="662">
        <f t="shared" si="293"/>
        <v>0</v>
      </c>
      <c r="Z646" s="699">
        <f t="shared" si="294"/>
        <v>0</v>
      </c>
      <c r="AA646" s="681">
        <f t="shared" si="297"/>
        <v>0</v>
      </c>
      <c r="AB646" s="701">
        <f t="shared" si="298"/>
        <v>0</v>
      </c>
      <c r="AC646" s="662">
        <f t="shared" si="295"/>
        <v>0</v>
      </c>
      <c r="AD646" s="662">
        <f t="shared" si="299"/>
        <v>0</v>
      </c>
      <c r="AE646" s="701">
        <f t="shared" si="300"/>
        <v>0</v>
      </c>
      <c r="AF646" s="662">
        <f t="shared" si="296"/>
        <v>0</v>
      </c>
      <c r="AG646" s="662">
        <f t="shared" si="301"/>
        <v>0</v>
      </c>
      <c r="AH646" s="701">
        <f t="shared" si="302"/>
        <v>0</v>
      </c>
    </row>
    <row r="647" spans="1:34" x14ac:dyDescent="0.35">
      <c r="A647" s="680">
        <v>38622</v>
      </c>
      <c r="B647" s="558" t="s">
        <v>29</v>
      </c>
      <c r="C647" s="558">
        <v>9</v>
      </c>
      <c r="D647" s="559">
        <f t="shared" si="274"/>
        <v>3</v>
      </c>
      <c r="E647" s="561">
        <v>0</v>
      </c>
      <c r="F647" s="699">
        <f t="shared" si="280"/>
        <v>0</v>
      </c>
      <c r="G647" s="712">
        <f t="shared" si="281"/>
        <v>0</v>
      </c>
      <c r="H647" s="699">
        <f t="shared" si="275"/>
        <v>0</v>
      </c>
      <c r="I647" s="712">
        <f t="shared" si="276"/>
        <v>0</v>
      </c>
      <c r="J647" s="699">
        <f t="shared" si="282"/>
        <v>0</v>
      </c>
      <c r="K647" s="681">
        <f t="shared" si="283"/>
        <v>0</v>
      </c>
      <c r="L647" s="711">
        <f>IF($L$5="Yes",HLOOKUP(B647,'Outdoor Supply'!$D$32:$P$38,7,FALSE),0)</f>
        <v>0</v>
      </c>
      <c r="M647" s="701">
        <f t="shared" si="284"/>
        <v>0</v>
      </c>
      <c r="N647" s="564">
        <f t="shared" si="285"/>
        <v>0</v>
      </c>
      <c r="O647" s="564">
        <f t="shared" si="286"/>
        <v>0</v>
      </c>
      <c r="P647" s="564">
        <f t="shared" si="287"/>
        <v>0</v>
      </c>
      <c r="Q647" s="564">
        <f t="shared" si="288"/>
        <v>0</v>
      </c>
      <c r="R647" s="661">
        <f t="shared" si="277"/>
        <v>0</v>
      </c>
      <c r="S647" s="662">
        <f t="shared" si="278"/>
        <v>0</v>
      </c>
      <c r="T647" s="699">
        <f t="shared" si="279"/>
        <v>0</v>
      </c>
      <c r="U647" s="681">
        <f t="shared" si="289"/>
        <v>0</v>
      </c>
      <c r="V647" s="701">
        <f t="shared" si="290"/>
        <v>0</v>
      </c>
      <c r="W647" s="662">
        <f t="shared" si="291"/>
        <v>0</v>
      </c>
      <c r="X647" s="662">
        <f t="shared" si="292"/>
        <v>0</v>
      </c>
      <c r="Y647" s="662">
        <f t="shared" si="293"/>
        <v>0</v>
      </c>
      <c r="Z647" s="699">
        <f t="shared" si="294"/>
        <v>0</v>
      </c>
      <c r="AA647" s="681">
        <f t="shared" si="297"/>
        <v>0</v>
      </c>
      <c r="AB647" s="701">
        <f t="shared" si="298"/>
        <v>0</v>
      </c>
      <c r="AC647" s="662">
        <f t="shared" si="295"/>
        <v>0</v>
      </c>
      <c r="AD647" s="662">
        <f t="shared" si="299"/>
        <v>0</v>
      </c>
      <c r="AE647" s="701">
        <f t="shared" si="300"/>
        <v>0</v>
      </c>
      <c r="AF647" s="662">
        <f t="shared" si="296"/>
        <v>0</v>
      </c>
      <c r="AG647" s="662">
        <f t="shared" si="301"/>
        <v>0</v>
      </c>
      <c r="AH647" s="701">
        <f t="shared" si="302"/>
        <v>0</v>
      </c>
    </row>
    <row r="648" spans="1:34" x14ac:dyDescent="0.35">
      <c r="A648" s="680">
        <v>38623</v>
      </c>
      <c r="B648" s="558" t="s">
        <v>29</v>
      </c>
      <c r="C648" s="558">
        <v>9</v>
      </c>
      <c r="D648" s="559">
        <f t="shared" si="274"/>
        <v>4</v>
      </c>
      <c r="E648" s="561">
        <v>0</v>
      </c>
      <c r="F648" s="699">
        <f t="shared" si="280"/>
        <v>0</v>
      </c>
      <c r="G648" s="712">
        <f t="shared" si="281"/>
        <v>0</v>
      </c>
      <c r="H648" s="699">
        <f t="shared" si="275"/>
        <v>0</v>
      </c>
      <c r="I648" s="712">
        <f t="shared" si="276"/>
        <v>0</v>
      </c>
      <c r="J648" s="699">
        <f t="shared" si="282"/>
        <v>0</v>
      </c>
      <c r="K648" s="681">
        <f t="shared" si="283"/>
        <v>0</v>
      </c>
      <c r="L648" s="711">
        <f>IF($L$5="Yes",HLOOKUP(B648,'Outdoor Supply'!$D$32:$P$38,7,FALSE),0)</f>
        <v>0</v>
      </c>
      <c r="M648" s="701">
        <f t="shared" si="284"/>
        <v>0</v>
      </c>
      <c r="N648" s="564">
        <f t="shared" si="285"/>
        <v>0</v>
      </c>
      <c r="O648" s="564">
        <f t="shared" si="286"/>
        <v>0</v>
      </c>
      <c r="P648" s="564">
        <f t="shared" si="287"/>
        <v>0</v>
      </c>
      <c r="Q648" s="564">
        <f t="shared" si="288"/>
        <v>0</v>
      </c>
      <c r="R648" s="661">
        <f t="shared" si="277"/>
        <v>0</v>
      </c>
      <c r="S648" s="662">
        <f t="shared" si="278"/>
        <v>0</v>
      </c>
      <c r="T648" s="699">
        <f t="shared" si="279"/>
        <v>0</v>
      </c>
      <c r="U648" s="681">
        <f t="shared" si="289"/>
        <v>0</v>
      </c>
      <c r="V648" s="701">
        <f t="shared" si="290"/>
        <v>0</v>
      </c>
      <c r="W648" s="662">
        <f t="shared" si="291"/>
        <v>0</v>
      </c>
      <c r="X648" s="662">
        <f t="shared" si="292"/>
        <v>0</v>
      </c>
      <c r="Y648" s="662">
        <f t="shared" si="293"/>
        <v>0</v>
      </c>
      <c r="Z648" s="699">
        <f t="shared" si="294"/>
        <v>0</v>
      </c>
      <c r="AA648" s="681">
        <f t="shared" si="297"/>
        <v>0</v>
      </c>
      <c r="AB648" s="701">
        <f t="shared" si="298"/>
        <v>0</v>
      </c>
      <c r="AC648" s="662">
        <f t="shared" si="295"/>
        <v>0</v>
      </c>
      <c r="AD648" s="662">
        <f t="shared" si="299"/>
        <v>0</v>
      </c>
      <c r="AE648" s="701">
        <f t="shared" si="300"/>
        <v>0</v>
      </c>
      <c r="AF648" s="662">
        <f t="shared" si="296"/>
        <v>0</v>
      </c>
      <c r="AG648" s="662">
        <f t="shared" si="301"/>
        <v>0</v>
      </c>
      <c r="AH648" s="701">
        <f t="shared" si="302"/>
        <v>0</v>
      </c>
    </row>
    <row r="649" spans="1:34" x14ac:dyDescent="0.35">
      <c r="A649" s="680">
        <v>38624</v>
      </c>
      <c r="B649" s="558" t="s">
        <v>29</v>
      </c>
      <c r="C649" s="558">
        <v>9</v>
      </c>
      <c r="D649" s="559">
        <f t="shared" si="274"/>
        <v>5</v>
      </c>
      <c r="E649" s="561">
        <v>0</v>
      </c>
      <c r="F649" s="699">
        <f t="shared" si="280"/>
        <v>0</v>
      </c>
      <c r="G649" s="712">
        <f t="shared" si="281"/>
        <v>0</v>
      </c>
      <c r="H649" s="699">
        <f t="shared" si="275"/>
        <v>0</v>
      </c>
      <c r="I649" s="712">
        <f t="shared" si="276"/>
        <v>0</v>
      </c>
      <c r="J649" s="699">
        <f t="shared" si="282"/>
        <v>0</v>
      </c>
      <c r="K649" s="681">
        <f t="shared" si="283"/>
        <v>0</v>
      </c>
      <c r="L649" s="711">
        <f>IF($L$5="Yes",HLOOKUP(B649,'Outdoor Supply'!$D$32:$P$38,7,FALSE),0)</f>
        <v>0</v>
      </c>
      <c r="M649" s="701">
        <f t="shared" si="284"/>
        <v>0</v>
      </c>
      <c r="N649" s="564">
        <f t="shared" si="285"/>
        <v>0</v>
      </c>
      <c r="O649" s="564">
        <f t="shared" si="286"/>
        <v>0</v>
      </c>
      <c r="P649" s="564">
        <f t="shared" si="287"/>
        <v>0</v>
      </c>
      <c r="Q649" s="564">
        <f t="shared" si="288"/>
        <v>0</v>
      </c>
      <c r="R649" s="661">
        <f t="shared" si="277"/>
        <v>0</v>
      </c>
      <c r="S649" s="662">
        <f t="shared" si="278"/>
        <v>0</v>
      </c>
      <c r="T649" s="699">
        <f t="shared" si="279"/>
        <v>0</v>
      </c>
      <c r="U649" s="681">
        <f t="shared" si="289"/>
        <v>0</v>
      </c>
      <c r="V649" s="701">
        <f t="shared" si="290"/>
        <v>0</v>
      </c>
      <c r="W649" s="662">
        <f t="shared" si="291"/>
        <v>0</v>
      </c>
      <c r="X649" s="662">
        <f t="shared" si="292"/>
        <v>0</v>
      </c>
      <c r="Y649" s="662">
        <f t="shared" si="293"/>
        <v>0</v>
      </c>
      <c r="Z649" s="699">
        <f t="shared" si="294"/>
        <v>0</v>
      </c>
      <c r="AA649" s="681">
        <f t="shared" si="297"/>
        <v>0</v>
      </c>
      <c r="AB649" s="701">
        <f t="shared" si="298"/>
        <v>0</v>
      </c>
      <c r="AC649" s="662">
        <f t="shared" si="295"/>
        <v>0</v>
      </c>
      <c r="AD649" s="662">
        <f t="shared" si="299"/>
        <v>0</v>
      </c>
      <c r="AE649" s="701">
        <f t="shared" si="300"/>
        <v>0</v>
      </c>
      <c r="AF649" s="662">
        <f t="shared" si="296"/>
        <v>0</v>
      </c>
      <c r="AG649" s="662">
        <f t="shared" si="301"/>
        <v>0</v>
      </c>
      <c r="AH649" s="701">
        <f t="shared" si="302"/>
        <v>0</v>
      </c>
    </row>
    <row r="650" spans="1:34" x14ac:dyDescent="0.35">
      <c r="A650" s="680">
        <v>38625</v>
      </c>
      <c r="B650" s="558" t="s">
        <v>29</v>
      </c>
      <c r="C650" s="558">
        <v>9</v>
      </c>
      <c r="D650" s="559">
        <f t="shared" si="274"/>
        <v>6</v>
      </c>
      <c r="E650" s="561">
        <v>0</v>
      </c>
      <c r="F650" s="699">
        <f t="shared" si="280"/>
        <v>0</v>
      </c>
      <c r="G650" s="712">
        <f t="shared" si="281"/>
        <v>0</v>
      </c>
      <c r="H650" s="699">
        <f t="shared" si="275"/>
        <v>0</v>
      </c>
      <c r="I650" s="712">
        <f t="shared" si="276"/>
        <v>0</v>
      </c>
      <c r="J650" s="699">
        <f t="shared" si="282"/>
        <v>0</v>
      </c>
      <c r="K650" s="681">
        <f t="shared" si="283"/>
        <v>0</v>
      </c>
      <c r="L650" s="711">
        <f>IF($L$5="Yes",HLOOKUP(B650,'Outdoor Supply'!$D$32:$P$38,7,FALSE),0)</f>
        <v>0</v>
      </c>
      <c r="M650" s="701">
        <f t="shared" si="284"/>
        <v>0</v>
      </c>
      <c r="N650" s="564">
        <f t="shared" si="285"/>
        <v>0</v>
      </c>
      <c r="O650" s="564">
        <f t="shared" si="286"/>
        <v>0</v>
      </c>
      <c r="P650" s="564">
        <f t="shared" si="287"/>
        <v>0</v>
      </c>
      <c r="Q650" s="564">
        <f t="shared" si="288"/>
        <v>0</v>
      </c>
      <c r="R650" s="661">
        <f t="shared" si="277"/>
        <v>0</v>
      </c>
      <c r="S650" s="662">
        <f t="shared" si="278"/>
        <v>0</v>
      </c>
      <c r="T650" s="699">
        <f t="shared" si="279"/>
        <v>0</v>
      </c>
      <c r="U650" s="681">
        <f t="shared" si="289"/>
        <v>0</v>
      </c>
      <c r="V650" s="701">
        <f t="shared" si="290"/>
        <v>0</v>
      </c>
      <c r="W650" s="662">
        <f t="shared" si="291"/>
        <v>0</v>
      </c>
      <c r="X650" s="662">
        <f t="shared" si="292"/>
        <v>0</v>
      </c>
      <c r="Y650" s="662">
        <f t="shared" si="293"/>
        <v>0</v>
      </c>
      <c r="Z650" s="699">
        <f t="shared" si="294"/>
        <v>0</v>
      </c>
      <c r="AA650" s="681">
        <f t="shared" si="297"/>
        <v>0</v>
      </c>
      <c r="AB650" s="701">
        <f t="shared" si="298"/>
        <v>0</v>
      </c>
      <c r="AC650" s="662">
        <f t="shared" si="295"/>
        <v>0</v>
      </c>
      <c r="AD650" s="662">
        <f t="shared" si="299"/>
        <v>0</v>
      </c>
      <c r="AE650" s="701">
        <f t="shared" si="300"/>
        <v>0</v>
      </c>
      <c r="AF650" s="662">
        <f t="shared" si="296"/>
        <v>0</v>
      </c>
      <c r="AG650" s="662">
        <f t="shared" si="301"/>
        <v>0</v>
      </c>
      <c r="AH650" s="701">
        <f t="shared" si="302"/>
        <v>0</v>
      </c>
    </row>
    <row r="651" spans="1:34" x14ac:dyDescent="0.35">
      <c r="A651" s="680">
        <v>38626</v>
      </c>
      <c r="B651" s="558" t="s">
        <v>30</v>
      </c>
      <c r="C651" s="558">
        <v>10</v>
      </c>
      <c r="D651" s="559">
        <f t="shared" ref="D651:D714" si="303">WEEKDAY(A651)</f>
        <v>7</v>
      </c>
      <c r="E651" s="561">
        <v>0</v>
      </c>
      <c r="F651" s="699">
        <f t="shared" si="280"/>
        <v>0</v>
      </c>
      <c r="G651" s="712">
        <f t="shared" si="281"/>
        <v>0</v>
      </c>
      <c r="H651" s="699">
        <f t="shared" ref="H651:H714" si="304">$C$3*$F$3*(E651/12)*7.48</f>
        <v>0</v>
      </c>
      <c r="I651" s="712">
        <f t="shared" ref="I651:I714" si="305">$C$4*$F$4*(E651/12)*7.48</f>
        <v>0</v>
      </c>
      <c r="J651" s="699">
        <f t="shared" si="282"/>
        <v>0</v>
      </c>
      <c r="K651" s="681">
        <f t="shared" si="283"/>
        <v>0</v>
      </c>
      <c r="L651" s="711">
        <f>IF($L$5="Yes",HLOOKUP(B651,'Outdoor Supply'!$D$32:$P$38,7,FALSE),0)</f>
        <v>0</v>
      </c>
      <c r="M651" s="701">
        <f t="shared" si="284"/>
        <v>0</v>
      </c>
      <c r="N651" s="564">
        <f t="shared" si="285"/>
        <v>0</v>
      </c>
      <c r="O651" s="564">
        <f t="shared" si="286"/>
        <v>0</v>
      </c>
      <c r="P651" s="564">
        <f t="shared" si="287"/>
        <v>0</v>
      </c>
      <c r="Q651" s="564">
        <f t="shared" si="288"/>
        <v>0</v>
      </c>
      <c r="R651" s="661">
        <f t="shared" ref="R651:R714" si="306">$Q$3</f>
        <v>0</v>
      </c>
      <c r="S651" s="662">
        <f t="shared" ref="S651:S714" si="307">SUM(N651:R651)</f>
        <v>0</v>
      </c>
      <c r="T651" s="699">
        <f t="shared" ref="T651:T714" si="308">IF(V651&lt;0,0,IF(V651&gt;$G$3,$G$3,V651))</f>
        <v>0</v>
      </c>
      <c r="U651" s="681">
        <f t="shared" si="289"/>
        <v>0</v>
      </c>
      <c r="V651" s="701">
        <f t="shared" si="290"/>
        <v>0</v>
      </c>
      <c r="W651" s="662">
        <f t="shared" si="291"/>
        <v>0</v>
      </c>
      <c r="X651" s="662">
        <f t="shared" si="292"/>
        <v>0</v>
      </c>
      <c r="Y651" s="662">
        <f t="shared" si="293"/>
        <v>0</v>
      </c>
      <c r="Z651" s="699">
        <f t="shared" si="294"/>
        <v>0</v>
      </c>
      <c r="AA651" s="681">
        <f t="shared" si="297"/>
        <v>0</v>
      </c>
      <c r="AB651" s="701">
        <f t="shared" si="298"/>
        <v>0</v>
      </c>
      <c r="AC651" s="662">
        <f t="shared" si="295"/>
        <v>0</v>
      </c>
      <c r="AD651" s="662">
        <f t="shared" si="299"/>
        <v>0</v>
      </c>
      <c r="AE651" s="701">
        <f t="shared" si="300"/>
        <v>0</v>
      </c>
      <c r="AF651" s="662">
        <f t="shared" si="296"/>
        <v>0</v>
      </c>
      <c r="AG651" s="662">
        <f t="shared" si="301"/>
        <v>0</v>
      </c>
      <c r="AH651" s="701">
        <f t="shared" si="302"/>
        <v>0</v>
      </c>
    </row>
    <row r="652" spans="1:34" x14ac:dyDescent="0.35">
      <c r="A652" s="680">
        <v>38627</v>
      </c>
      <c r="B652" s="558" t="s">
        <v>30</v>
      </c>
      <c r="C652" s="558">
        <v>10</v>
      </c>
      <c r="D652" s="559">
        <f t="shared" si="303"/>
        <v>1</v>
      </c>
      <c r="E652" s="561">
        <v>0</v>
      </c>
      <c r="F652" s="699">
        <f t="shared" ref="F652:F715" si="309">$B$3*$F$3*(E652/12)*7.48</f>
        <v>0</v>
      </c>
      <c r="G652" s="712">
        <f t="shared" ref="G652:G715" si="310">$B$4*$F$4*(E652/12)*7.48</f>
        <v>0</v>
      </c>
      <c r="H652" s="699">
        <f t="shared" si="304"/>
        <v>0</v>
      </c>
      <c r="I652" s="712">
        <f t="shared" si="305"/>
        <v>0</v>
      </c>
      <c r="J652" s="699">
        <f t="shared" ref="J652:J715" si="311">IF($L$3="Yes",$M$3*$N$3*(E652/12)*7.48,0)</f>
        <v>0</v>
      </c>
      <c r="K652" s="681">
        <f t="shared" ref="K652:K715" si="312">IF($L$4="Yes",$M$4*$N$4*(E652/12)*7.48,0)</f>
        <v>0</v>
      </c>
      <c r="L652" s="711">
        <f>IF($L$5="Yes",HLOOKUP(B652,'Outdoor Supply'!$D$32:$P$38,7,FALSE),0)</f>
        <v>0</v>
      </c>
      <c r="M652" s="701">
        <f t="shared" ref="M652:M715" si="313">SUM(J652:L652)</f>
        <v>0</v>
      </c>
      <c r="N652" s="564">
        <f t="shared" ref="N652:N715" si="314">HLOOKUP(B652,$U$2:$AF$6,2,FALSE)</f>
        <v>0</v>
      </c>
      <c r="O652" s="564">
        <f t="shared" ref="O652:O715" si="315">HLOOKUP(B652,$U$2:$AF$6,3,FALSE)</f>
        <v>0</v>
      </c>
      <c r="P652" s="564">
        <f t="shared" ref="P652:P715" si="316">HLOOKUP(B652,$U$2:$AF$6,4,FALSE)</f>
        <v>0</v>
      </c>
      <c r="Q652" s="564">
        <f t="shared" ref="Q652:Q715" si="317">HLOOKUP(B652,$U$2:$AF$6,5,FALSE)</f>
        <v>0</v>
      </c>
      <c r="R652" s="661">
        <f t="shared" si="306"/>
        <v>0</v>
      </c>
      <c r="S652" s="662">
        <f t="shared" si="307"/>
        <v>0</v>
      </c>
      <c r="T652" s="699">
        <f t="shared" si="308"/>
        <v>0</v>
      </c>
      <c r="U652" s="681">
        <f t="shared" ref="U652:U715" si="318">IF(F652+T651&gt;S652,S652,F652+T651)</f>
        <v>0</v>
      </c>
      <c r="V652" s="701">
        <f t="shared" ref="V652:V715" si="319">T651+F652-S652</f>
        <v>0</v>
      </c>
      <c r="W652" s="662">
        <f t="shared" ref="W652:W715" si="320">IF(Y652&lt;0,0,IF(Y652&gt;$G$4,$G$4,Y652))</f>
        <v>0</v>
      </c>
      <c r="X652" s="662">
        <f t="shared" ref="X652:X715" si="321">IF(G652+W651&gt;S652,S652,G652+W651)</f>
        <v>0</v>
      </c>
      <c r="Y652" s="662">
        <f t="shared" ref="Y652:Y715" si="322">W651+G652-S652</f>
        <v>0</v>
      </c>
      <c r="Z652" s="699">
        <f t="shared" ref="Z652:Z715" si="323">IF(AB652&lt;0,0,IF(AB652&gt;$H$3,$H$3,AB652))</f>
        <v>0</v>
      </c>
      <c r="AA652" s="681">
        <f t="shared" si="297"/>
        <v>0</v>
      </c>
      <c r="AB652" s="701">
        <f t="shared" si="298"/>
        <v>0</v>
      </c>
      <c r="AC652" s="662">
        <f t="shared" ref="AC652:AC715" si="324">IF(AE652&lt;0,0,IF(AE652&gt;$H$4,$H$4,AE652))</f>
        <v>0</v>
      </c>
      <c r="AD652" s="662">
        <f t="shared" si="299"/>
        <v>0</v>
      </c>
      <c r="AE652" s="701">
        <f t="shared" si="300"/>
        <v>0</v>
      </c>
      <c r="AF652" s="662">
        <f t="shared" ref="AF652:AF715" si="325">IF(AH652&lt;0,0,IF(AH652&gt;$O$3,$O$3,AH652))</f>
        <v>0</v>
      </c>
      <c r="AG652" s="662">
        <f t="shared" si="301"/>
        <v>0</v>
      </c>
      <c r="AH652" s="701">
        <f t="shared" si="302"/>
        <v>0</v>
      </c>
    </row>
    <row r="653" spans="1:34" x14ac:dyDescent="0.35">
      <c r="A653" s="680">
        <v>38628</v>
      </c>
      <c r="B653" s="558" t="s">
        <v>30</v>
      </c>
      <c r="C653" s="558">
        <v>10</v>
      </c>
      <c r="D653" s="559">
        <f t="shared" si="303"/>
        <v>2</v>
      </c>
      <c r="E653" s="561">
        <v>0</v>
      </c>
      <c r="F653" s="699">
        <f t="shared" si="309"/>
        <v>0</v>
      </c>
      <c r="G653" s="712">
        <f t="shared" si="310"/>
        <v>0</v>
      </c>
      <c r="H653" s="699">
        <f t="shared" si="304"/>
        <v>0</v>
      </c>
      <c r="I653" s="712">
        <f t="shared" si="305"/>
        <v>0</v>
      </c>
      <c r="J653" s="699">
        <f t="shared" si="311"/>
        <v>0</v>
      </c>
      <c r="K653" s="681">
        <f t="shared" si="312"/>
        <v>0</v>
      </c>
      <c r="L653" s="711">
        <f>IF($L$5="Yes",HLOOKUP(B653,'Outdoor Supply'!$D$32:$P$38,7,FALSE),0)</f>
        <v>0</v>
      </c>
      <c r="M653" s="701">
        <f t="shared" si="313"/>
        <v>0</v>
      </c>
      <c r="N653" s="564">
        <f t="shared" si="314"/>
        <v>0</v>
      </c>
      <c r="O653" s="564">
        <f t="shared" si="315"/>
        <v>0</v>
      </c>
      <c r="P653" s="564">
        <f t="shared" si="316"/>
        <v>0</v>
      </c>
      <c r="Q653" s="564">
        <f t="shared" si="317"/>
        <v>0</v>
      </c>
      <c r="R653" s="661">
        <f t="shared" si="306"/>
        <v>0</v>
      </c>
      <c r="S653" s="662">
        <f t="shared" si="307"/>
        <v>0</v>
      </c>
      <c r="T653" s="699">
        <f t="shared" si="308"/>
        <v>0</v>
      </c>
      <c r="U653" s="681">
        <f t="shared" si="318"/>
        <v>0</v>
      </c>
      <c r="V653" s="701">
        <f t="shared" si="319"/>
        <v>0</v>
      </c>
      <c r="W653" s="662">
        <f t="shared" si="320"/>
        <v>0</v>
      </c>
      <c r="X653" s="662">
        <f t="shared" si="321"/>
        <v>0</v>
      </c>
      <c r="Y653" s="662">
        <f t="shared" si="322"/>
        <v>0</v>
      </c>
      <c r="Z653" s="699">
        <f t="shared" si="323"/>
        <v>0</v>
      </c>
      <c r="AA653" s="681">
        <f t="shared" ref="AA653:AA716" si="326">IF(H653+Z652&gt;S653,S653,H653+Z652)</f>
        <v>0</v>
      </c>
      <c r="AB653" s="701">
        <f t="shared" ref="AB653:AB716" si="327">Z652+H653-S653</f>
        <v>0</v>
      </c>
      <c r="AC653" s="662">
        <f t="shared" si="324"/>
        <v>0</v>
      </c>
      <c r="AD653" s="662">
        <f t="shared" ref="AD653:AD716" si="328">IF(I653+AC652&gt;S653,S653,I653+AC652)</f>
        <v>0</v>
      </c>
      <c r="AE653" s="701">
        <f t="shared" ref="AE653:AE716" si="329">AC652+I653-S653</f>
        <v>0</v>
      </c>
      <c r="AF653" s="662">
        <f t="shared" si="325"/>
        <v>0</v>
      </c>
      <c r="AG653" s="662">
        <f t="shared" ref="AG653:AG716" si="330">IF(M653+AF652&gt;S653,S653,M653+AF652)</f>
        <v>0</v>
      </c>
      <c r="AH653" s="701">
        <f t="shared" ref="AH653:AH716" si="331">AF652+M653-S653</f>
        <v>0</v>
      </c>
    </row>
    <row r="654" spans="1:34" x14ac:dyDescent="0.35">
      <c r="A654" s="680">
        <v>38629</v>
      </c>
      <c r="B654" s="558" t="s">
        <v>30</v>
      </c>
      <c r="C654" s="558">
        <v>10</v>
      </c>
      <c r="D654" s="559">
        <f t="shared" si="303"/>
        <v>3</v>
      </c>
      <c r="E654" s="561">
        <v>0</v>
      </c>
      <c r="F654" s="699">
        <f t="shared" si="309"/>
        <v>0</v>
      </c>
      <c r="G654" s="712">
        <f t="shared" si="310"/>
        <v>0</v>
      </c>
      <c r="H654" s="699">
        <f t="shared" si="304"/>
        <v>0</v>
      </c>
      <c r="I654" s="712">
        <f t="shared" si="305"/>
        <v>0</v>
      </c>
      <c r="J654" s="699">
        <f t="shared" si="311"/>
        <v>0</v>
      </c>
      <c r="K654" s="681">
        <f t="shared" si="312"/>
        <v>0</v>
      </c>
      <c r="L654" s="711">
        <f>IF($L$5="Yes",HLOOKUP(B654,'Outdoor Supply'!$D$32:$P$38,7,FALSE),0)</f>
        <v>0</v>
      </c>
      <c r="M654" s="701">
        <f t="shared" si="313"/>
        <v>0</v>
      </c>
      <c r="N654" s="564">
        <f t="shared" si="314"/>
        <v>0</v>
      </c>
      <c r="O654" s="564">
        <f t="shared" si="315"/>
        <v>0</v>
      </c>
      <c r="P654" s="564">
        <f t="shared" si="316"/>
        <v>0</v>
      </c>
      <c r="Q654" s="564">
        <f t="shared" si="317"/>
        <v>0</v>
      </c>
      <c r="R654" s="661">
        <f t="shared" si="306"/>
        <v>0</v>
      </c>
      <c r="S654" s="662">
        <f t="shared" si="307"/>
        <v>0</v>
      </c>
      <c r="T654" s="699">
        <f t="shared" si="308"/>
        <v>0</v>
      </c>
      <c r="U654" s="681">
        <f t="shared" si="318"/>
        <v>0</v>
      </c>
      <c r="V654" s="701">
        <f t="shared" si="319"/>
        <v>0</v>
      </c>
      <c r="W654" s="662">
        <f t="shared" si="320"/>
        <v>0</v>
      </c>
      <c r="X654" s="662">
        <f t="shared" si="321"/>
        <v>0</v>
      </c>
      <c r="Y654" s="662">
        <f t="shared" si="322"/>
        <v>0</v>
      </c>
      <c r="Z654" s="699">
        <f t="shared" si="323"/>
        <v>0</v>
      </c>
      <c r="AA654" s="681">
        <f t="shared" si="326"/>
        <v>0</v>
      </c>
      <c r="AB654" s="701">
        <f t="shared" si="327"/>
        <v>0</v>
      </c>
      <c r="AC654" s="662">
        <f t="shared" si="324"/>
        <v>0</v>
      </c>
      <c r="AD654" s="662">
        <f t="shared" si="328"/>
        <v>0</v>
      </c>
      <c r="AE654" s="701">
        <f t="shared" si="329"/>
        <v>0</v>
      </c>
      <c r="AF654" s="662">
        <f t="shared" si="325"/>
        <v>0</v>
      </c>
      <c r="AG654" s="662">
        <f t="shared" si="330"/>
        <v>0</v>
      </c>
      <c r="AH654" s="701">
        <f t="shared" si="331"/>
        <v>0</v>
      </c>
    </row>
    <row r="655" spans="1:34" x14ac:dyDescent="0.35">
      <c r="A655" s="680">
        <v>38630</v>
      </c>
      <c r="B655" s="558" t="s">
        <v>30</v>
      </c>
      <c r="C655" s="558">
        <v>10</v>
      </c>
      <c r="D655" s="559">
        <f t="shared" si="303"/>
        <v>4</v>
      </c>
      <c r="E655" s="561">
        <v>1.0000000000005116E-2</v>
      </c>
      <c r="F655" s="699">
        <f t="shared" si="309"/>
        <v>0</v>
      </c>
      <c r="G655" s="712">
        <f t="shared" si="310"/>
        <v>0</v>
      </c>
      <c r="H655" s="699">
        <f t="shared" si="304"/>
        <v>0</v>
      </c>
      <c r="I655" s="712">
        <f t="shared" si="305"/>
        <v>0</v>
      </c>
      <c r="J655" s="699">
        <f t="shared" si="311"/>
        <v>0</v>
      </c>
      <c r="K655" s="681">
        <f t="shared" si="312"/>
        <v>0</v>
      </c>
      <c r="L655" s="711">
        <f>IF($L$5="Yes",HLOOKUP(B655,'Outdoor Supply'!$D$32:$P$38,7,FALSE),0)</f>
        <v>0</v>
      </c>
      <c r="M655" s="701">
        <f t="shared" si="313"/>
        <v>0</v>
      </c>
      <c r="N655" s="564">
        <f t="shared" si="314"/>
        <v>0</v>
      </c>
      <c r="O655" s="564">
        <f t="shared" si="315"/>
        <v>0</v>
      </c>
      <c r="P655" s="564">
        <f t="shared" si="316"/>
        <v>0</v>
      </c>
      <c r="Q655" s="564">
        <f t="shared" si="317"/>
        <v>0</v>
      </c>
      <c r="R655" s="661">
        <f t="shared" si="306"/>
        <v>0</v>
      </c>
      <c r="S655" s="662">
        <f t="shared" si="307"/>
        <v>0</v>
      </c>
      <c r="T655" s="699">
        <f t="shared" si="308"/>
        <v>0</v>
      </c>
      <c r="U655" s="681">
        <f t="shared" si="318"/>
        <v>0</v>
      </c>
      <c r="V655" s="701">
        <f t="shared" si="319"/>
        <v>0</v>
      </c>
      <c r="W655" s="662">
        <f t="shared" si="320"/>
        <v>0</v>
      </c>
      <c r="X655" s="662">
        <f t="shared" si="321"/>
        <v>0</v>
      </c>
      <c r="Y655" s="662">
        <f t="shared" si="322"/>
        <v>0</v>
      </c>
      <c r="Z655" s="699">
        <f t="shared" si="323"/>
        <v>0</v>
      </c>
      <c r="AA655" s="681">
        <f t="shared" si="326"/>
        <v>0</v>
      </c>
      <c r="AB655" s="701">
        <f t="shared" si="327"/>
        <v>0</v>
      </c>
      <c r="AC655" s="662">
        <f t="shared" si="324"/>
        <v>0</v>
      </c>
      <c r="AD655" s="662">
        <f t="shared" si="328"/>
        <v>0</v>
      </c>
      <c r="AE655" s="701">
        <f t="shared" si="329"/>
        <v>0</v>
      </c>
      <c r="AF655" s="662">
        <f t="shared" si="325"/>
        <v>0</v>
      </c>
      <c r="AG655" s="662">
        <f t="shared" si="330"/>
        <v>0</v>
      </c>
      <c r="AH655" s="701">
        <f t="shared" si="331"/>
        <v>0</v>
      </c>
    </row>
    <row r="656" spans="1:34" x14ac:dyDescent="0.35">
      <c r="A656" s="680">
        <v>38631</v>
      </c>
      <c r="B656" s="558" t="s">
        <v>30</v>
      </c>
      <c r="C656" s="558">
        <v>10</v>
      </c>
      <c r="D656" s="559">
        <f t="shared" si="303"/>
        <v>5</v>
      </c>
      <c r="E656" s="561">
        <v>0</v>
      </c>
      <c r="F656" s="699">
        <f t="shared" si="309"/>
        <v>0</v>
      </c>
      <c r="G656" s="712">
        <f t="shared" si="310"/>
        <v>0</v>
      </c>
      <c r="H656" s="699">
        <f t="shared" si="304"/>
        <v>0</v>
      </c>
      <c r="I656" s="712">
        <f t="shared" si="305"/>
        <v>0</v>
      </c>
      <c r="J656" s="699">
        <f t="shared" si="311"/>
        <v>0</v>
      </c>
      <c r="K656" s="681">
        <f t="shared" si="312"/>
        <v>0</v>
      </c>
      <c r="L656" s="711">
        <f>IF($L$5="Yes",HLOOKUP(B656,'Outdoor Supply'!$D$32:$P$38,7,FALSE),0)</f>
        <v>0</v>
      </c>
      <c r="M656" s="701">
        <f t="shared" si="313"/>
        <v>0</v>
      </c>
      <c r="N656" s="564">
        <f t="shared" si="314"/>
        <v>0</v>
      </c>
      <c r="O656" s="564">
        <f t="shared" si="315"/>
        <v>0</v>
      </c>
      <c r="P656" s="564">
        <f t="shared" si="316"/>
        <v>0</v>
      </c>
      <c r="Q656" s="564">
        <f t="shared" si="317"/>
        <v>0</v>
      </c>
      <c r="R656" s="661">
        <f t="shared" si="306"/>
        <v>0</v>
      </c>
      <c r="S656" s="662">
        <f t="shared" si="307"/>
        <v>0</v>
      </c>
      <c r="T656" s="699">
        <f t="shared" si="308"/>
        <v>0</v>
      </c>
      <c r="U656" s="681">
        <f t="shared" si="318"/>
        <v>0</v>
      </c>
      <c r="V656" s="701">
        <f t="shared" si="319"/>
        <v>0</v>
      </c>
      <c r="W656" s="662">
        <f t="shared" si="320"/>
        <v>0</v>
      </c>
      <c r="X656" s="662">
        <f t="shared" si="321"/>
        <v>0</v>
      </c>
      <c r="Y656" s="662">
        <f t="shared" si="322"/>
        <v>0</v>
      </c>
      <c r="Z656" s="699">
        <f t="shared" si="323"/>
        <v>0</v>
      </c>
      <c r="AA656" s="681">
        <f t="shared" si="326"/>
        <v>0</v>
      </c>
      <c r="AB656" s="701">
        <f t="shared" si="327"/>
        <v>0</v>
      </c>
      <c r="AC656" s="662">
        <f t="shared" si="324"/>
        <v>0</v>
      </c>
      <c r="AD656" s="662">
        <f t="shared" si="328"/>
        <v>0</v>
      </c>
      <c r="AE656" s="701">
        <f t="shared" si="329"/>
        <v>0</v>
      </c>
      <c r="AF656" s="662">
        <f t="shared" si="325"/>
        <v>0</v>
      </c>
      <c r="AG656" s="662">
        <f t="shared" si="330"/>
        <v>0</v>
      </c>
      <c r="AH656" s="701">
        <f t="shared" si="331"/>
        <v>0</v>
      </c>
    </row>
    <row r="657" spans="1:34" x14ac:dyDescent="0.35">
      <c r="A657" s="680">
        <v>38632</v>
      </c>
      <c r="B657" s="558" t="s">
        <v>30</v>
      </c>
      <c r="C657" s="558">
        <v>10</v>
      </c>
      <c r="D657" s="559">
        <f t="shared" si="303"/>
        <v>6</v>
      </c>
      <c r="E657" s="561">
        <v>0</v>
      </c>
      <c r="F657" s="699">
        <f t="shared" si="309"/>
        <v>0</v>
      </c>
      <c r="G657" s="712">
        <f t="shared" si="310"/>
        <v>0</v>
      </c>
      <c r="H657" s="699">
        <f t="shared" si="304"/>
        <v>0</v>
      </c>
      <c r="I657" s="712">
        <f t="shared" si="305"/>
        <v>0</v>
      </c>
      <c r="J657" s="699">
        <f t="shared" si="311"/>
        <v>0</v>
      </c>
      <c r="K657" s="681">
        <f t="shared" si="312"/>
        <v>0</v>
      </c>
      <c r="L657" s="711">
        <f>IF($L$5="Yes",HLOOKUP(B657,'Outdoor Supply'!$D$32:$P$38,7,FALSE),0)</f>
        <v>0</v>
      </c>
      <c r="M657" s="701">
        <f t="shared" si="313"/>
        <v>0</v>
      </c>
      <c r="N657" s="564">
        <f t="shared" si="314"/>
        <v>0</v>
      </c>
      <c r="O657" s="564">
        <f t="shared" si="315"/>
        <v>0</v>
      </c>
      <c r="P657" s="564">
        <f t="shared" si="316"/>
        <v>0</v>
      </c>
      <c r="Q657" s="564">
        <f t="shared" si="317"/>
        <v>0</v>
      </c>
      <c r="R657" s="661">
        <f t="shared" si="306"/>
        <v>0</v>
      </c>
      <c r="S657" s="662">
        <f t="shared" si="307"/>
        <v>0</v>
      </c>
      <c r="T657" s="699">
        <f t="shared" si="308"/>
        <v>0</v>
      </c>
      <c r="U657" s="681">
        <f t="shared" si="318"/>
        <v>0</v>
      </c>
      <c r="V657" s="701">
        <f t="shared" si="319"/>
        <v>0</v>
      </c>
      <c r="W657" s="662">
        <f t="shared" si="320"/>
        <v>0</v>
      </c>
      <c r="X657" s="662">
        <f t="shared" si="321"/>
        <v>0</v>
      </c>
      <c r="Y657" s="662">
        <f t="shared" si="322"/>
        <v>0</v>
      </c>
      <c r="Z657" s="699">
        <f t="shared" si="323"/>
        <v>0</v>
      </c>
      <c r="AA657" s="681">
        <f t="shared" si="326"/>
        <v>0</v>
      </c>
      <c r="AB657" s="701">
        <f t="shared" si="327"/>
        <v>0</v>
      </c>
      <c r="AC657" s="662">
        <f t="shared" si="324"/>
        <v>0</v>
      </c>
      <c r="AD657" s="662">
        <f t="shared" si="328"/>
        <v>0</v>
      </c>
      <c r="AE657" s="701">
        <f t="shared" si="329"/>
        <v>0</v>
      </c>
      <c r="AF657" s="662">
        <f t="shared" si="325"/>
        <v>0</v>
      </c>
      <c r="AG657" s="662">
        <f t="shared" si="330"/>
        <v>0</v>
      </c>
      <c r="AH657" s="701">
        <f t="shared" si="331"/>
        <v>0</v>
      </c>
    </row>
    <row r="658" spans="1:34" x14ac:dyDescent="0.35">
      <c r="A658" s="680">
        <v>38633</v>
      </c>
      <c r="B658" s="558" t="s">
        <v>30</v>
      </c>
      <c r="C658" s="558">
        <v>10</v>
      </c>
      <c r="D658" s="559">
        <f t="shared" si="303"/>
        <v>7</v>
      </c>
      <c r="E658" s="561">
        <v>0.10999999999998522</v>
      </c>
      <c r="F658" s="699">
        <f t="shared" si="309"/>
        <v>0</v>
      </c>
      <c r="G658" s="712">
        <f t="shared" si="310"/>
        <v>0</v>
      </c>
      <c r="H658" s="699">
        <f t="shared" si="304"/>
        <v>0</v>
      </c>
      <c r="I658" s="712">
        <f t="shared" si="305"/>
        <v>0</v>
      </c>
      <c r="J658" s="699">
        <f t="shared" si="311"/>
        <v>0</v>
      </c>
      <c r="K658" s="681">
        <f t="shared" si="312"/>
        <v>0</v>
      </c>
      <c r="L658" s="711">
        <f>IF($L$5="Yes",HLOOKUP(B658,'Outdoor Supply'!$D$32:$P$38,7,FALSE),0)</f>
        <v>0</v>
      </c>
      <c r="M658" s="701">
        <f t="shared" si="313"/>
        <v>0</v>
      </c>
      <c r="N658" s="564">
        <f t="shared" si="314"/>
        <v>0</v>
      </c>
      <c r="O658" s="564">
        <f t="shared" si="315"/>
        <v>0</v>
      </c>
      <c r="P658" s="564">
        <f t="shared" si="316"/>
        <v>0</v>
      </c>
      <c r="Q658" s="564">
        <f t="shared" si="317"/>
        <v>0</v>
      </c>
      <c r="R658" s="661">
        <f t="shared" si="306"/>
        <v>0</v>
      </c>
      <c r="S658" s="662">
        <f t="shared" si="307"/>
        <v>0</v>
      </c>
      <c r="T658" s="699">
        <f t="shared" si="308"/>
        <v>0</v>
      </c>
      <c r="U658" s="681">
        <f t="shared" si="318"/>
        <v>0</v>
      </c>
      <c r="V658" s="701">
        <f t="shared" si="319"/>
        <v>0</v>
      </c>
      <c r="W658" s="662">
        <f t="shared" si="320"/>
        <v>0</v>
      </c>
      <c r="X658" s="662">
        <f t="shared" si="321"/>
        <v>0</v>
      </c>
      <c r="Y658" s="662">
        <f t="shared" si="322"/>
        <v>0</v>
      </c>
      <c r="Z658" s="699">
        <f t="shared" si="323"/>
        <v>0</v>
      </c>
      <c r="AA658" s="681">
        <f t="shared" si="326"/>
        <v>0</v>
      </c>
      <c r="AB658" s="701">
        <f t="shared" si="327"/>
        <v>0</v>
      </c>
      <c r="AC658" s="662">
        <f t="shared" si="324"/>
        <v>0</v>
      </c>
      <c r="AD658" s="662">
        <f t="shared" si="328"/>
        <v>0</v>
      </c>
      <c r="AE658" s="701">
        <f t="shared" si="329"/>
        <v>0</v>
      </c>
      <c r="AF658" s="662">
        <f t="shared" si="325"/>
        <v>0</v>
      </c>
      <c r="AG658" s="662">
        <f t="shared" si="330"/>
        <v>0</v>
      </c>
      <c r="AH658" s="701">
        <f t="shared" si="331"/>
        <v>0</v>
      </c>
    </row>
    <row r="659" spans="1:34" x14ac:dyDescent="0.35">
      <c r="A659" s="680">
        <v>38634</v>
      </c>
      <c r="B659" s="558" t="s">
        <v>30</v>
      </c>
      <c r="C659" s="558">
        <v>10</v>
      </c>
      <c r="D659" s="559">
        <f t="shared" si="303"/>
        <v>1</v>
      </c>
      <c r="E659" s="561">
        <v>0</v>
      </c>
      <c r="F659" s="699">
        <f t="shared" si="309"/>
        <v>0</v>
      </c>
      <c r="G659" s="712">
        <f t="shared" si="310"/>
        <v>0</v>
      </c>
      <c r="H659" s="699">
        <f t="shared" si="304"/>
        <v>0</v>
      </c>
      <c r="I659" s="712">
        <f t="shared" si="305"/>
        <v>0</v>
      </c>
      <c r="J659" s="699">
        <f t="shared" si="311"/>
        <v>0</v>
      </c>
      <c r="K659" s="681">
        <f t="shared" si="312"/>
        <v>0</v>
      </c>
      <c r="L659" s="711">
        <f>IF($L$5="Yes",HLOOKUP(B659,'Outdoor Supply'!$D$32:$P$38,7,FALSE),0)</f>
        <v>0</v>
      </c>
      <c r="M659" s="701">
        <f t="shared" si="313"/>
        <v>0</v>
      </c>
      <c r="N659" s="564">
        <f t="shared" si="314"/>
        <v>0</v>
      </c>
      <c r="O659" s="564">
        <f t="shared" si="315"/>
        <v>0</v>
      </c>
      <c r="P659" s="564">
        <f t="shared" si="316"/>
        <v>0</v>
      </c>
      <c r="Q659" s="564">
        <f t="shared" si="317"/>
        <v>0</v>
      </c>
      <c r="R659" s="661">
        <f t="shared" si="306"/>
        <v>0</v>
      </c>
      <c r="S659" s="662">
        <f t="shared" si="307"/>
        <v>0</v>
      </c>
      <c r="T659" s="699">
        <f t="shared" si="308"/>
        <v>0</v>
      </c>
      <c r="U659" s="681">
        <f t="shared" si="318"/>
        <v>0</v>
      </c>
      <c r="V659" s="701">
        <f t="shared" si="319"/>
        <v>0</v>
      </c>
      <c r="W659" s="662">
        <f t="shared" si="320"/>
        <v>0</v>
      </c>
      <c r="X659" s="662">
        <f t="shared" si="321"/>
        <v>0</v>
      </c>
      <c r="Y659" s="662">
        <f t="shared" si="322"/>
        <v>0</v>
      </c>
      <c r="Z659" s="699">
        <f t="shared" si="323"/>
        <v>0</v>
      </c>
      <c r="AA659" s="681">
        <f t="shared" si="326"/>
        <v>0</v>
      </c>
      <c r="AB659" s="701">
        <f t="shared" si="327"/>
        <v>0</v>
      </c>
      <c r="AC659" s="662">
        <f t="shared" si="324"/>
        <v>0</v>
      </c>
      <c r="AD659" s="662">
        <f t="shared" si="328"/>
        <v>0</v>
      </c>
      <c r="AE659" s="701">
        <f t="shared" si="329"/>
        <v>0</v>
      </c>
      <c r="AF659" s="662">
        <f t="shared" si="325"/>
        <v>0</v>
      </c>
      <c r="AG659" s="662">
        <f t="shared" si="330"/>
        <v>0</v>
      </c>
      <c r="AH659" s="701">
        <f t="shared" si="331"/>
        <v>0</v>
      </c>
    </row>
    <row r="660" spans="1:34" x14ac:dyDescent="0.35">
      <c r="A660" s="680">
        <v>38635</v>
      </c>
      <c r="B660" s="558" t="s">
        <v>30</v>
      </c>
      <c r="C660" s="558">
        <v>10</v>
      </c>
      <c r="D660" s="559">
        <f t="shared" si="303"/>
        <v>2</v>
      </c>
      <c r="E660" s="561">
        <v>1.1400000000000006</v>
      </c>
      <c r="F660" s="699">
        <f t="shared" si="309"/>
        <v>0</v>
      </c>
      <c r="G660" s="712">
        <f t="shared" si="310"/>
        <v>0</v>
      </c>
      <c r="H660" s="699">
        <f t="shared" si="304"/>
        <v>0</v>
      </c>
      <c r="I660" s="712">
        <f t="shared" si="305"/>
        <v>0</v>
      </c>
      <c r="J660" s="699">
        <f t="shared" si="311"/>
        <v>0</v>
      </c>
      <c r="K660" s="681">
        <f t="shared" si="312"/>
        <v>0</v>
      </c>
      <c r="L660" s="711">
        <f>IF($L$5="Yes",HLOOKUP(B660,'Outdoor Supply'!$D$32:$P$38,7,FALSE),0)</f>
        <v>0</v>
      </c>
      <c r="M660" s="701">
        <f t="shared" si="313"/>
        <v>0</v>
      </c>
      <c r="N660" s="564">
        <f t="shared" si="314"/>
        <v>0</v>
      </c>
      <c r="O660" s="564">
        <f t="shared" si="315"/>
        <v>0</v>
      </c>
      <c r="P660" s="564">
        <f t="shared" si="316"/>
        <v>0</v>
      </c>
      <c r="Q660" s="564">
        <f t="shared" si="317"/>
        <v>0</v>
      </c>
      <c r="R660" s="661">
        <f t="shared" si="306"/>
        <v>0</v>
      </c>
      <c r="S660" s="662">
        <f t="shared" si="307"/>
        <v>0</v>
      </c>
      <c r="T660" s="699">
        <f t="shared" si="308"/>
        <v>0</v>
      </c>
      <c r="U660" s="681">
        <f t="shared" si="318"/>
        <v>0</v>
      </c>
      <c r="V660" s="701">
        <f t="shared" si="319"/>
        <v>0</v>
      </c>
      <c r="W660" s="662">
        <f t="shared" si="320"/>
        <v>0</v>
      </c>
      <c r="X660" s="662">
        <f t="shared" si="321"/>
        <v>0</v>
      </c>
      <c r="Y660" s="662">
        <f t="shared" si="322"/>
        <v>0</v>
      </c>
      <c r="Z660" s="699">
        <f t="shared" si="323"/>
        <v>0</v>
      </c>
      <c r="AA660" s="681">
        <f t="shared" si="326"/>
        <v>0</v>
      </c>
      <c r="AB660" s="701">
        <f t="shared" si="327"/>
        <v>0</v>
      </c>
      <c r="AC660" s="662">
        <f t="shared" si="324"/>
        <v>0</v>
      </c>
      <c r="AD660" s="662">
        <f t="shared" si="328"/>
        <v>0</v>
      </c>
      <c r="AE660" s="701">
        <f t="shared" si="329"/>
        <v>0</v>
      </c>
      <c r="AF660" s="662">
        <f t="shared" si="325"/>
        <v>0</v>
      </c>
      <c r="AG660" s="662">
        <f t="shared" si="330"/>
        <v>0</v>
      </c>
      <c r="AH660" s="701">
        <f t="shared" si="331"/>
        <v>0</v>
      </c>
    </row>
    <row r="661" spans="1:34" x14ac:dyDescent="0.35">
      <c r="A661" s="680">
        <v>38636</v>
      </c>
      <c r="B661" s="558" t="s">
        <v>30</v>
      </c>
      <c r="C661" s="558">
        <v>10</v>
      </c>
      <c r="D661" s="559">
        <f t="shared" si="303"/>
        <v>3</v>
      </c>
      <c r="E661" s="561">
        <v>6.9999999999993179E-2</v>
      </c>
      <c r="F661" s="699">
        <f t="shared" si="309"/>
        <v>0</v>
      </c>
      <c r="G661" s="712">
        <f t="shared" si="310"/>
        <v>0</v>
      </c>
      <c r="H661" s="699">
        <f t="shared" si="304"/>
        <v>0</v>
      </c>
      <c r="I661" s="712">
        <f t="shared" si="305"/>
        <v>0</v>
      </c>
      <c r="J661" s="699">
        <f t="shared" si="311"/>
        <v>0</v>
      </c>
      <c r="K661" s="681">
        <f t="shared" si="312"/>
        <v>0</v>
      </c>
      <c r="L661" s="711">
        <f>IF($L$5="Yes",HLOOKUP(B661,'Outdoor Supply'!$D$32:$P$38,7,FALSE),0)</f>
        <v>0</v>
      </c>
      <c r="M661" s="701">
        <f t="shared" si="313"/>
        <v>0</v>
      </c>
      <c r="N661" s="564">
        <f t="shared" si="314"/>
        <v>0</v>
      </c>
      <c r="O661" s="564">
        <f t="shared" si="315"/>
        <v>0</v>
      </c>
      <c r="P661" s="564">
        <f t="shared" si="316"/>
        <v>0</v>
      </c>
      <c r="Q661" s="564">
        <f t="shared" si="317"/>
        <v>0</v>
      </c>
      <c r="R661" s="661">
        <f t="shared" si="306"/>
        <v>0</v>
      </c>
      <c r="S661" s="662">
        <f t="shared" si="307"/>
        <v>0</v>
      </c>
      <c r="T661" s="699">
        <f t="shared" si="308"/>
        <v>0</v>
      </c>
      <c r="U661" s="681">
        <f t="shared" si="318"/>
        <v>0</v>
      </c>
      <c r="V661" s="701">
        <f t="shared" si="319"/>
        <v>0</v>
      </c>
      <c r="W661" s="662">
        <f t="shared" si="320"/>
        <v>0</v>
      </c>
      <c r="X661" s="662">
        <f t="shared" si="321"/>
        <v>0</v>
      </c>
      <c r="Y661" s="662">
        <f t="shared" si="322"/>
        <v>0</v>
      </c>
      <c r="Z661" s="699">
        <f t="shared" si="323"/>
        <v>0</v>
      </c>
      <c r="AA661" s="681">
        <f t="shared" si="326"/>
        <v>0</v>
      </c>
      <c r="AB661" s="701">
        <f t="shared" si="327"/>
        <v>0</v>
      </c>
      <c r="AC661" s="662">
        <f t="shared" si="324"/>
        <v>0</v>
      </c>
      <c r="AD661" s="662">
        <f t="shared" si="328"/>
        <v>0</v>
      </c>
      <c r="AE661" s="701">
        <f t="shared" si="329"/>
        <v>0</v>
      </c>
      <c r="AF661" s="662">
        <f t="shared" si="325"/>
        <v>0</v>
      </c>
      <c r="AG661" s="662">
        <f t="shared" si="330"/>
        <v>0</v>
      </c>
      <c r="AH661" s="701">
        <f t="shared" si="331"/>
        <v>0</v>
      </c>
    </row>
    <row r="662" spans="1:34" x14ac:dyDescent="0.35">
      <c r="A662" s="680">
        <v>38637</v>
      </c>
      <c r="B662" s="558" t="s">
        <v>30</v>
      </c>
      <c r="C662" s="558">
        <v>10</v>
      </c>
      <c r="D662" s="559">
        <f t="shared" si="303"/>
        <v>4</v>
      </c>
      <c r="E662" s="561">
        <v>0</v>
      </c>
      <c r="F662" s="699">
        <f t="shared" si="309"/>
        <v>0</v>
      </c>
      <c r="G662" s="712">
        <f t="shared" si="310"/>
        <v>0</v>
      </c>
      <c r="H662" s="699">
        <f t="shared" si="304"/>
        <v>0</v>
      </c>
      <c r="I662" s="712">
        <f t="shared" si="305"/>
        <v>0</v>
      </c>
      <c r="J662" s="699">
        <f t="shared" si="311"/>
        <v>0</v>
      </c>
      <c r="K662" s="681">
        <f t="shared" si="312"/>
        <v>0</v>
      </c>
      <c r="L662" s="711">
        <f>IF($L$5="Yes",HLOOKUP(B662,'Outdoor Supply'!$D$32:$P$38,7,FALSE),0)</f>
        <v>0</v>
      </c>
      <c r="M662" s="701">
        <f t="shared" si="313"/>
        <v>0</v>
      </c>
      <c r="N662" s="564">
        <f t="shared" si="314"/>
        <v>0</v>
      </c>
      <c r="O662" s="564">
        <f t="shared" si="315"/>
        <v>0</v>
      </c>
      <c r="P662" s="564">
        <f t="shared" si="316"/>
        <v>0</v>
      </c>
      <c r="Q662" s="564">
        <f t="shared" si="317"/>
        <v>0</v>
      </c>
      <c r="R662" s="661">
        <f t="shared" si="306"/>
        <v>0</v>
      </c>
      <c r="S662" s="662">
        <f t="shared" si="307"/>
        <v>0</v>
      </c>
      <c r="T662" s="699">
        <f t="shared" si="308"/>
        <v>0</v>
      </c>
      <c r="U662" s="681">
        <f t="shared" si="318"/>
        <v>0</v>
      </c>
      <c r="V662" s="701">
        <f t="shared" si="319"/>
        <v>0</v>
      </c>
      <c r="W662" s="662">
        <f t="shared" si="320"/>
        <v>0</v>
      </c>
      <c r="X662" s="662">
        <f t="shared" si="321"/>
        <v>0</v>
      </c>
      <c r="Y662" s="662">
        <f t="shared" si="322"/>
        <v>0</v>
      </c>
      <c r="Z662" s="699">
        <f t="shared" si="323"/>
        <v>0</v>
      </c>
      <c r="AA662" s="681">
        <f t="shared" si="326"/>
        <v>0</v>
      </c>
      <c r="AB662" s="701">
        <f t="shared" si="327"/>
        <v>0</v>
      </c>
      <c r="AC662" s="662">
        <f t="shared" si="324"/>
        <v>0</v>
      </c>
      <c r="AD662" s="662">
        <f t="shared" si="328"/>
        <v>0</v>
      </c>
      <c r="AE662" s="701">
        <f t="shared" si="329"/>
        <v>0</v>
      </c>
      <c r="AF662" s="662">
        <f t="shared" si="325"/>
        <v>0</v>
      </c>
      <c r="AG662" s="662">
        <f t="shared" si="330"/>
        <v>0</v>
      </c>
      <c r="AH662" s="701">
        <f t="shared" si="331"/>
        <v>0</v>
      </c>
    </row>
    <row r="663" spans="1:34" x14ac:dyDescent="0.35">
      <c r="A663" s="680">
        <v>38638</v>
      </c>
      <c r="B663" s="558" t="s">
        <v>30</v>
      </c>
      <c r="C663" s="558">
        <v>10</v>
      </c>
      <c r="D663" s="559">
        <f t="shared" si="303"/>
        <v>5</v>
      </c>
      <c r="E663" s="561">
        <v>0</v>
      </c>
      <c r="F663" s="699">
        <f t="shared" si="309"/>
        <v>0</v>
      </c>
      <c r="G663" s="712">
        <f t="shared" si="310"/>
        <v>0</v>
      </c>
      <c r="H663" s="699">
        <f t="shared" si="304"/>
        <v>0</v>
      </c>
      <c r="I663" s="712">
        <f t="shared" si="305"/>
        <v>0</v>
      </c>
      <c r="J663" s="699">
        <f t="shared" si="311"/>
        <v>0</v>
      </c>
      <c r="K663" s="681">
        <f t="shared" si="312"/>
        <v>0</v>
      </c>
      <c r="L663" s="711">
        <f>IF($L$5="Yes",HLOOKUP(B663,'Outdoor Supply'!$D$32:$P$38,7,FALSE),0)</f>
        <v>0</v>
      </c>
      <c r="M663" s="701">
        <f t="shared" si="313"/>
        <v>0</v>
      </c>
      <c r="N663" s="564">
        <f t="shared" si="314"/>
        <v>0</v>
      </c>
      <c r="O663" s="564">
        <f t="shared" si="315"/>
        <v>0</v>
      </c>
      <c r="P663" s="564">
        <f t="shared" si="316"/>
        <v>0</v>
      </c>
      <c r="Q663" s="564">
        <f t="shared" si="317"/>
        <v>0</v>
      </c>
      <c r="R663" s="661">
        <f t="shared" si="306"/>
        <v>0</v>
      </c>
      <c r="S663" s="662">
        <f t="shared" si="307"/>
        <v>0</v>
      </c>
      <c r="T663" s="699">
        <f t="shared" si="308"/>
        <v>0</v>
      </c>
      <c r="U663" s="681">
        <f t="shared" si="318"/>
        <v>0</v>
      </c>
      <c r="V663" s="701">
        <f t="shared" si="319"/>
        <v>0</v>
      </c>
      <c r="W663" s="662">
        <f t="shared" si="320"/>
        <v>0</v>
      </c>
      <c r="X663" s="662">
        <f t="shared" si="321"/>
        <v>0</v>
      </c>
      <c r="Y663" s="662">
        <f t="shared" si="322"/>
        <v>0</v>
      </c>
      <c r="Z663" s="699">
        <f t="shared" si="323"/>
        <v>0</v>
      </c>
      <c r="AA663" s="681">
        <f t="shared" si="326"/>
        <v>0</v>
      </c>
      <c r="AB663" s="701">
        <f t="shared" si="327"/>
        <v>0</v>
      </c>
      <c r="AC663" s="662">
        <f t="shared" si="324"/>
        <v>0</v>
      </c>
      <c r="AD663" s="662">
        <f t="shared" si="328"/>
        <v>0</v>
      </c>
      <c r="AE663" s="701">
        <f t="shared" si="329"/>
        <v>0</v>
      </c>
      <c r="AF663" s="662">
        <f t="shared" si="325"/>
        <v>0</v>
      </c>
      <c r="AG663" s="662">
        <f t="shared" si="330"/>
        <v>0</v>
      </c>
      <c r="AH663" s="701">
        <f t="shared" si="331"/>
        <v>0</v>
      </c>
    </row>
    <row r="664" spans="1:34" x14ac:dyDescent="0.35">
      <c r="A664" s="680">
        <v>38639</v>
      </c>
      <c r="B664" s="558" t="s">
        <v>30</v>
      </c>
      <c r="C664" s="558">
        <v>10</v>
      </c>
      <c r="D664" s="559">
        <f t="shared" si="303"/>
        <v>6</v>
      </c>
      <c r="E664" s="561">
        <v>0</v>
      </c>
      <c r="F664" s="699">
        <f t="shared" si="309"/>
        <v>0</v>
      </c>
      <c r="G664" s="712">
        <f t="shared" si="310"/>
        <v>0</v>
      </c>
      <c r="H664" s="699">
        <f t="shared" si="304"/>
        <v>0</v>
      </c>
      <c r="I664" s="712">
        <f t="shared" si="305"/>
        <v>0</v>
      </c>
      <c r="J664" s="699">
        <f t="shared" si="311"/>
        <v>0</v>
      </c>
      <c r="K664" s="681">
        <f t="shared" si="312"/>
        <v>0</v>
      </c>
      <c r="L664" s="711">
        <f>IF($L$5="Yes",HLOOKUP(B664,'Outdoor Supply'!$D$32:$P$38,7,FALSE),0)</f>
        <v>0</v>
      </c>
      <c r="M664" s="701">
        <f t="shared" si="313"/>
        <v>0</v>
      </c>
      <c r="N664" s="564">
        <f t="shared" si="314"/>
        <v>0</v>
      </c>
      <c r="O664" s="564">
        <f t="shared" si="315"/>
        <v>0</v>
      </c>
      <c r="P664" s="564">
        <f t="shared" si="316"/>
        <v>0</v>
      </c>
      <c r="Q664" s="564">
        <f t="shared" si="317"/>
        <v>0</v>
      </c>
      <c r="R664" s="661">
        <f t="shared" si="306"/>
        <v>0</v>
      </c>
      <c r="S664" s="662">
        <f t="shared" si="307"/>
        <v>0</v>
      </c>
      <c r="T664" s="699">
        <f t="shared" si="308"/>
        <v>0</v>
      </c>
      <c r="U664" s="681">
        <f t="shared" si="318"/>
        <v>0</v>
      </c>
      <c r="V664" s="701">
        <f t="shared" si="319"/>
        <v>0</v>
      </c>
      <c r="W664" s="662">
        <f t="shared" si="320"/>
        <v>0</v>
      </c>
      <c r="X664" s="662">
        <f t="shared" si="321"/>
        <v>0</v>
      </c>
      <c r="Y664" s="662">
        <f t="shared" si="322"/>
        <v>0</v>
      </c>
      <c r="Z664" s="699">
        <f t="shared" si="323"/>
        <v>0</v>
      </c>
      <c r="AA664" s="681">
        <f t="shared" si="326"/>
        <v>0</v>
      </c>
      <c r="AB664" s="701">
        <f t="shared" si="327"/>
        <v>0</v>
      </c>
      <c r="AC664" s="662">
        <f t="shared" si="324"/>
        <v>0</v>
      </c>
      <c r="AD664" s="662">
        <f t="shared" si="328"/>
        <v>0</v>
      </c>
      <c r="AE664" s="701">
        <f t="shared" si="329"/>
        <v>0</v>
      </c>
      <c r="AF664" s="662">
        <f t="shared" si="325"/>
        <v>0</v>
      </c>
      <c r="AG664" s="662">
        <f t="shared" si="330"/>
        <v>0</v>
      </c>
      <c r="AH664" s="701">
        <f t="shared" si="331"/>
        <v>0</v>
      </c>
    </row>
    <row r="665" spans="1:34" x14ac:dyDescent="0.35">
      <c r="A665" s="680">
        <v>38640</v>
      </c>
      <c r="B665" s="558" t="s">
        <v>30</v>
      </c>
      <c r="C665" s="558">
        <v>10</v>
      </c>
      <c r="D665" s="559">
        <f t="shared" si="303"/>
        <v>7</v>
      </c>
      <c r="E665" s="561">
        <v>0</v>
      </c>
      <c r="F665" s="699">
        <f t="shared" si="309"/>
        <v>0</v>
      </c>
      <c r="G665" s="712">
        <f t="shared" si="310"/>
        <v>0</v>
      </c>
      <c r="H665" s="699">
        <f t="shared" si="304"/>
        <v>0</v>
      </c>
      <c r="I665" s="712">
        <f t="shared" si="305"/>
        <v>0</v>
      </c>
      <c r="J665" s="699">
        <f t="shared" si="311"/>
        <v>0</v>
      </c>
      <c r="K665" s="681">
        <f t="shared" si="312"/>
        <v>0</v>
      </c>
      <c r="L665" s="711">
        <f>IF($L$5="Yes",HLOOKUP(B665,'Outdoor Supply'!$D$32:$P$38,7,FALSE),0)</f>
        <v>0</v>
      </c>
      <c r="M665" s="701">
        <f t="shared" si="313"/>
        <v>0</v>
      </c>
      <c r="N665" s="564">
        <f t="shared" si="314"/>
        <v>0</v>
      </c>
      <c r="O665" s="564">
        <f t="shared" si="315"/>
        <v>0</v>
      </c>
      <c r="P665" s="564">
        <f t="shared" si="316"/>
        <v>0</v>
      </c>
      <c r="Q665" s="564">
        <f t="shared" si="317"/>
        <v>0</v>
      </c>
      <c r="R665" s="661">
        <f t="shared" si="306"/>
        <v>0</v>
      </c>
      <c r="S665" s="662">
        <f t="shared" si="307"/>
        <v>0</v>
      </c>
      <c r="T665" s="699">
        <f t="shared" si="308"/>
        <v>0</v>
      </c>
      <c r="U665" s="681">
        <f t="shared" si="318"/>
        <v>0</v>
      </c>
      <c r="V665" s="701">
        <f t="shared" si="319"/>
        <v>0</v>
      </c>
      <c r="W665" s="662">
        <f t="shared" si="320"/>
        <v>0</v>
      </c>
      <c r="X665" s="662">
        <f t="shared" si="321"/>
        <v>0</v>
      </c>
      <c r="Y665" s="662">
        <f t="shared" si="322"/>
        <v>0</v>
      </c>
      <c r="Z665" s="699">
        <f t="shared" si="323"/>
        <v>0</v>
      </c>
      <c r="AA665" s="681">
        <f t="shared" si="326"/>
        <v>0</v>
      </c>
      <c r="AB665" s="701">
        <f t="shared" si="327"/>
        <v>0</v>
      </c>
      <c r="AC665" s="662">
        <f t="shared" si="324"/>
        <v>0</v>
      </c>
      <c r="AD665" s="662">
        <f t="shared" si="328"/>
        <v>0</v>
      </c>
      <c r="AE665" s="701">
        <f t="shared" si="329"/>
        <v>0</v>
      </c>
      <c r="AF665" s="662">
        <f t="shared" si="325"/>
        <v>0</v>
      </c>
      <c r="AG665" s="662">
        <f t="shared" si="330"/>
        <v>0</v>
      </c>
      <c r="AH665" s="701">
        <f t="shared" si="331"/>
        <v>0</v>
      </c>
    </row>
    <row r="666" spans="1:34" x14ac:dyDescent="0.35">
      <c r="A666" s="680">
        <v>38641</v>
      </c>
      <c r="B666" s="558" t="s">
        <v>30</v>
      </c>
      <c r="C666" s="558">
        <v>10</v>
      </c>
      <c r="D666" s="559">
        <f t="shared" si="303"/>
        <v>1</v>
      </c>
      <c r="E666" s="561">
        <v>0</v>
      </c>
      <c r="F666" s="699">
        <f t="shared" si="309"/>
        <v>0</v>
      </c>
      <c r="G666" s="712">
        <f t="shared" si="310"/>
        <v>0</v>
      </c>
      <c r="H666" s="699">
        <f t="shared" si="304"/>
        <v>0</v>
      </c>
      <c r="I666" s="712">
        <f t="shared" si="305"/>
        <v>0</v>
      </c>
      <c r="J666" s="699">
        <f t="shared" si="311"/>
        <v>0</v>
      </c>
      <c r="K666" s="681">
        <f t="shared" si="312"/>
        <v>0</v>
      </c>
      <c r="L666" s="711">
        <f>IF($L$5="Yes",HLOOKUP(B666,'Outdoor Supply'!$D$32:$P$38,7,FALSE),0)</f>
        <v>0</v>
      </c>
      <c r="M666" s="701">
        <f t="shared" si="313"/>
        <v>0</v>
      </c>
      <c r="N666" s="564">
        <f t="shared" si="314"/>
        <v>0</v>
      </c>
      <c r="O666" s="564">
        <f t="shared" si="315"/>
        <v>0</v>
      </c>
      <c r="P666" s="564">
        <f t="shared" si="316"/>
        <v>0</v>
      </c>
      <c r="Q666" s="564">
        <f t="shared" si="317"/>
        <v>0</v>
      </c>
      <c r="R666" s="661">
        <f t="shared" si="306"/>
        <v>0</v>
      </c>
      <c r="S666" s="662">
        <f t="shared" si="307"/>
        <v>0</v>
      </c>
      <c r="T666" s="699">
        <f t="shared" si="308"/>
        <v>0</v>
      </c>
      <c r="U666" s="681">
        <f t="shared" si="318"/>
        <v>0</v>
      </c>
      <c r="V666" s="701">
        <f t="shared" si="319"/>
        <v>0</v>
      </c>
      <c r="W666" s="662">
        <f t="shared" si="320"/>
        <v>0</v>
      </c>
      <c r="X666" s="662">
        <f t="shared" si="321"/>
        <v>0</v>
      </c>
      <c r="Y666" s="662">
        <f t="shared" si="322"/>
        <v>0</v>
      </c>
      <c r="Z666" s="699">
        <f t="shared" si="323"/>
        <v>0</v>
      </c>
      <c r="AA666" s="681">
        <f t="shared" si="326"/>
        <v>0</v>
      </c>
      <c r="AB666" s="701">
        <f t="shared" si="327"/>
        <v>0</v>
      </c>
      <c r="AC666" s="662">
        <f t="shared" si="324"/>
        <v>0</v>
      </c>
      <c r="AD666" s="662">
        <f t="shared" si="328"/>
        <v>0</v>
      </c>
      <c r="AE666" s="701">
        <f t="shared" si="329"/>
        <v>0</v>
      </c>
      <c r="AF666" s="662">
        <f t="shared" si="325"/>
        <v>0</v>
      </c>
      <c r="AG666" s="662">
        <f t="shared" si="330"/>
        <v>0</v>
      </c>
      <c r="AH666" s="701">
        <f t="shared" si="331"/>
        <v>0</v>
      </c>
    </row>
    <row r="667" spans="1:34" x14ac:dyDescent="0.35">
      <c r="A667" s="680">
        <v>38642</v>
      </c>
      <c r="B667" s="558" t="s">
        <v>30</v>
      </c>
      <c r="C667" s="558">
        <v>10</v>
      </c>
      <c r="D667" s="559">
        <f t="shared" si="303"/>
        <v>2</v>
      </c>
      <c r="E667" s="561">
        <v>0</v>
      </c>
      <c r="F667" s="699">
        <f t="shared" si="309"/>
        <v>0</v>
      </c>
      <c r="G667" s="712">
        <f t="shared" si="310"/>
        <v>0</v>
      </c>
      <c r="H667" s="699">
        <f t="shared" si="304"/>
        <v>0</v>
      </c>
      <c r="I667" s="712">
        <f t="shared" si="305"/>
        <v>0</v>
      </c>
      <c r="J667" s="699">
        <f t="shared" si="311"/>
        <v>0</v>
      </c>
      <c r="K667" s="681">
        <f t="shared" si="312"/>
        <v>0</v>
      </c>
      <c r="L667" s="711">
        <f>IF($L$5="Yes",HLOOKUP(B667,'Outdoor Supply'!$D$32:$P$38,7,FALSE),0)</f>
        <v>0</v>
      </c>
      <c r="M667" s="701">
        <f t="shared" si="313"/>
        <v>0</v>
      </c>
      <c r="N667" s="564">
        <f t="shared" si="314"/>
        <v>0</v>
      </c>
      <c r="O667" s="564">
        <f t="shared" si="315"/>
        <v>0</v>
      </c>
      <c r="P667" s="564">
        <f t="shared" si="316"/>
        <v>0</v>
      </c>
      <c r="Q667" s="564">
        <f t="shared" si="317"/>
        <v>0</v>
      </c>
      <c r="R667" s="661">
        <f t="shared" si="306"/>
        <v>0</v>
      </c>
      <c r="S667" s="662">
        <f t="shared" si="307"/>
        <v>0</v>
      </c>
      <c r="T667" s="699">
        <f t="shared" si="308"/>
        <v>0</v>
      </c>
      <c r="U667" s="681">
        <f t="shared" si="318"/>
        <v>0</v>
      </c>
      <c r="V667" s="701">
        <f t="shared" si="319"/>
        <v>0</v>
      </c>
      <c r="W667" s="662">
        <f t="shared" si="320"/>
        <v>0</v>
      </c>
      <c r="X667" s="662">
        <f t="shared" si="321"/>
        <v>0</v>
      </c>
      <c r="Y667" s="662">
        <f t="shared" si="322"/>
        <v>0</v>
      </c>
      <c r="Z667" s="699">
        <f t="shared" si="323"/>
        <v>0</v>
      </c>
      <c r="AA667" s="681">
        <f t="shared" si="326"/>
        <v>0</v>
      </c>
      <c r="AB667" s="701">
        <f t="shared" si="327"/>
        <v>0</v>
      </c>
      <c r="AC667" s="662">
        <f t="shared" si="324"/>
        <v>0</v>
      </c>
      <c r="AD667" s="662">
        <f t="shared" si="328"/>
        <v>0</v>
      </c>
      <c r="AE667" s="701">
        <f t="shared" si="329"/>
        <v>0</v>
      </c>
      <c r="AF667" s="662">
        <f t="shared" si="325"/>
        <v>0</v>
      </c>
      <c r="AG667" s="662">
        <f t="shared" si="330"/>
        <v>0</v>
      </c>
      <c r="AH667" s="701">
        <f t="shared" si="331"/>
        <v>0</v>
      </c>
    </row>
    <row r="668" spans="1:34" x14ac:dyDescent="0.35">
      <c r="A668" s="680">
        <v>38643</v>
      </c>
      <c r="B668" s="558" t="s">
        <v>30</v>
      </c>
      <c r="C668" s="558">
        <v>10</v>
      </c>
      <c r="D668" s="559">
        <f t="shared" si="303"/>
        <v>3</v>
      </c>
      <c r="E668" s="561">
        <v>0</v>
      </c>
      <c r="F668" s="699">
        <f t="shared" si="309"/>
        <v>0</v>
      </c>
      <c r="G668" s="712">
        <f t="shared" si="310"/>
        <v>0</v>
      </c>
      <c r="H668" s="699">
        <f t="shared" si="304"/>
        <v>0</v>
      </c>
      <c r="I668" s="712">
        <f t="shared" si="305"/>
        <v>0</v>
      </c>
      <c r="J668" s="699">
        <f t="shared" si="311"/>
        <v>0</v>
      </c>
      <c r="K668" s="681">
        <f t="shared" si="312"/>
        <v>0</v>
      </c>
      <c r="L668" s="711">
        <f>IF($L$5="Yes",HLOOKUP(B668,'Outdoor Supply'!$D$32:$P$38,7,FALSE),0)</f>
        <v>0</v>
      </c>
      <c r="M668" s="701">
        <f t="shared" si="313"/>
        <v>0</v>
      </c>
      <c r="N668" s="564">
        <f t="shared" si="314"/>
        <v>0</v>
      </c>
      <c r="O668" s="564">
        <f t="shared" si="315"/>
        <v>0</v>
      </c>
      <c r="P668" s="564">
        <f t="shared" si="316"/>
        <v>0</v>
      </c>
      <c r="Q668" s="564">
        <f t="shared" si="317"/>
        <v>0</v>
      </c>
      <c r="R668" s="661">
        <f t="shared" si="306"/>
        <v>0</v>
      </c>
      <c r="S668" s="662">
        <f t="shared" si="307"/>
        <v>0</v>
      </c>
      <c r="T668" s="699">
        <f t="shared" si="308"/>
        <v>0</v>
      </c>
      <c r="U668" s="681">
        <f t="shared" si="318"/>
        <v>0</v>
      </c>
      <c r="V668" s="701">
        <f t="shared" si="319"/>
        <v>0</v>
      </c>
      <c r="W668" s="662">
        <f t="shared" si="320"/>
        <v>0</v>
      </c>
      <c r="X668" s="662">
        <f t="shared" si="321"/>
        <v>0</v>
      </c>
      <c r="Y668" s="662">
        <f t="shared" si="322"/>
        <v>0</v>
      </c>
      <c r="Z668" s="699">
        <f t="shared" si="323"/>
        <v>0</v>
      </c>
      <c r="AA668" s="681">
        <f t="shared" si="326"/>
        <v>0</v>
      </c>
      <c r="AB668" s="701">
        <f t="shared" si="327"/>
        <v>0</v>
      </c>
      <c r="AC668" s="662">
        <f t="shared" si="324"/>
        <v>0</v>
      </c>
      <c r="AD668" s="662">
        <f t="shared" si="328"/>
        <v>0</v>
      </c>
      <c r="AE668" s="701">
        <f t="shared" si="329"/>
        <v>0</v>
      </c>
      <c r="AF668" s="662">
        <f t="shared" si="325"/>
        <v>0</v>
      </c>
      <c r="AG668" s="662">
        <f t="shared" si="330"/>
        <v>0</v>
      </c>
      <c r="AH668" s="701">
        <f t="shared" si="331"/>
        <v>0</v>
      </c>
    </row>
    <row r="669" spans="1:34" x14ac:dyDescent="0.35">
      <c r="A669" s="680">
        <v>38644</v>
      </c>
      <c r="B669" s="558" t="s">
        <v>30</v>
      </c>
      <c r="C669" s="558">
        <v>10</v>
      </c>
      <c r="D669" s="559">
        <f t="shared" si="303"/>
        <v>4</v>
      </c>
      <c r="E669" s="561">
        <v>0</v>
      </c>
      <c r="F669" s="699">
        <f t="shared" si="309"/>
        <v>0</v>
      </c>
      <c r="G669" s="712">
        <f t="shared" si="310"/>
        <v>0</v>
      </c>
      <c r="H669" s="699">
        <f t="shared" si="304"/>
        <v>0</v>
      </c>
      <c r="I669" s="712">
        <f t="shared" si="305"/>
        <v>0</v>
      </c>
      <c r="J669" s="699">
        <f t="shared" si="311"/>
        <v>0</v>
      </c>
      <c r="K669" s="681">
        <f t="shared" si="312"/>
        <v>0</v>
      </c>
      <c r="L669" s="711">
        <f>IF($L$5="Yes",HLOOKUP(B669,'Outdoor Supply'!$D$32:$P$38,7,FALSE),0)</f>
        <v>0</v>
      </c>
      <c r="M669" s="701">
        <f t="shared" si="313"/>
        <v>0</v>
      </c>
      <c r="N669" s="564">
        <f t="shared" si="314"/>
        <v>0</v>
      </c>
      <c r="O669" s="564">
        <f t="shared" si="315"/>
        <v>0</v>
      </c>
      <c r="P669" s="564">
        <f t="shared" si="316"/>
        <v>0</v>
      </c>
      <c r="Q669" s="564">
        <f t="shared" si="317"/>
        <v>0</v>
      </c>
      <c r="R669" s="661">
        <f t="shared" si="306"/>
        <v>0</v>
      </c>
      <c r="S669" s="662">
        <f t="shared" si="307"/>
        <v>0</v>
      </c>
      <c r="T669" s="699">
        <f t="shared" si="308"/>
        <v>0</v>
      </c>
      <c r="U669" s="681">
        <f t="shared" si="318"/>
        <v>0</v>
      </c>
      <c r="V669" s="701">
        <f t="shared" si="319"/>
        <v>0</v>
      </c>
      <c r="W669" s="662">
        <f t="shared" si="320"/>
        <v>0</v>
      </c>
      <c r="X669" s="662">
        <f t="shared" si="321"/>
        <v>0</v>
      </c>
      <c r="Y669" s="662">
        <f t="shared" si="322"/>
        <v>0</v>
      </c>
      <c r="Z669" s="699">
        <f t="shared" si="323"/>
        <v>0</v>
      </c>
      <c r="AA669" s="681">
        <f t="shared" si="326"/>
        <v>0</v>
      </c>
      <c r="AB669" s="701">
        <f t="shared" si="327"/>
        <v>0</v>
      </c>
      <c r="AC669" s="662">
        <f t="shared" si="324"/>
        <v>0</v>
      </c>
      <c r="AD669" s="662">
        <f t="shared" si="328"/>
        <v>0</v>
      </c>
      <c r="AE669" s="701">
        <f t="shared" si="329"/>
        <v>0</v>
      </c>
      <c r="AF669" s="662">
        <f t="shared" si="325"/>
        <v>0</v>
      </c>
      <c r="AG669" s="662">
        <f t="shared" si="330"/>
        <v>0</v>
      </c>
      <c r="AH669" s="701">
        <f t="shared" si="331"/>
        <v>0</v>
      </c>
    </row>
    <row r="670" spans="1:34" x14ac:dyDescent="0.35">
      <c r="A670" s="680">
        <v>38645</v>
      </c>
      <c r="B670" s="558" t="s">
        <v>30</v>
      </c>
      <c r="C670" s="558">
        <v>10</v>
      </c>
      <c r="D670" s="559">
        <f t="shared" si="303"/>
        <v>5</v>
      </c>
      <c r="E670" s="561">
        <v>0</v>
      </c>
      <c r="F670" s="699">
        <f t="shared" si="309"/>
        <v>0</v>
      </c>
      <c r="G670" s="712">
        <f t="shared" si="310"/>
        <v>0</v>
      </c>
      <c r="H670" s="699">
        <f t="shared" si="304"/>
        <v>0</v>
      </c>
      <c r="I670" s="712">
        <f t="shared" si="305"/>
        <v>0</v>
      </c>
      <c r="J670" s="699">
        <f t="shared" si="311"/>
        <v>0</v>
      </c>
      <c r="K670" s="681">
        <f t="shared" si="312"/>
        <v>0</v>
      </c>
      <c r="L670" s="711">
        <f>IF($L$5="Yes",HLOOKUP(B670,'Outdoor Supply'!$D$32:$P$38,7,FALSE),0)</f>
        <v>0</v>
      </c>
      <c r="M670" s="701">
        <f t="shared" si="313"/>
        <v>0</v>
      </c>
      <c r="N670" s="564">
        <f t="shared" si="314"/>
        <v>0</v>
      </c>
      <c r="O670" s="564">
        <f t="shared" si="315"/>
        <v>0</v>
      </c>
      <c r="P670" s="564">
        <f t="shared" si="316"/>
        <v>0</v>
      </c>
      <c r="Q670" s="564">
        <f t="shared" si="317"/>
        <v>0</v>
      </c>
      <c r="R670" s="661">
        <f t="shared" si="306"/>
        <v>0</v>
      </c>
      <c r="S670" s="662">
        <f t="shared" si="307"/>
        <v>0</v>
      </c>
      <c r="T670" s="699">
        <f t="shared" si="308"/>
        <v>0</v>
      </c>
      <c r="U670" s="681">
        <f t="shared" si="318"/>
        <v>0</v>
      </c>
      <c r="V670" s="701">
        <f t="shared" si="319"/>
        <v>0</v>
      </c>
      <c r="W670" s="662">
        <f t="shared" si="320"/>
        <v>0</v>
      </c>
      <c r="X670" s="662">
        <f t="shared" si="321"/>
        <v>0</v>
      </c>
      <c r="Y670" s="662">
        <f t="shared" si="322"/>
        <v>0</v>
      </c>
      <c r="Z670" s="699">
        <f t="shared" si="323"/>
        <v>0</v>
      </c>
      <c r="AA670" s="681">
        <f t="shared" si="326"/>
        <v>0</v>
      </c>
      <c r="AB670" s="701">
        <f t="shared" si="327"/>
        <v>0</v>
      </c>
      <c r="AC670" s="662">
        <f t="shared" si="324"/>
        <v>0</v>
      </c>
      <c r="AD670" s="662">
        <f t="shared" si="328"/>
        <v>0</v>
      </c>
      <c r="AE670" s="701">
        <f t="shared" si="329"/>
        <v>0</v>
      </c>
      <c r="AF670" s="662">
        <f t="shared" si="325"/>
        <v>0</v>
      </c>
      <c r="AG670" s="662">
        <f t="shared" si="330"/>
        <v>0</v>
      </c>
      <c r="AH670" s="701">
        <f t="shared" si="331"/>
        <v>0</v>
      </c>
    </row>
    <row r="671" spans="1:34" x14ac:dyDescent="0.35">
      <c r="A671" s="680">
        <v>38646</v>
      </c>
      <c r="B671" s="558" t="s">
        <v>30</v>
      </c>
      <c r="C671" s="558">
        <v>10</v>
      </c>
      <c r="D671" s="559">
        <f t="shared" si="303"/>
        <v>6</v>
      </c>
      <c r="E671" s="561">
        <v>0</v>
      </c>
      <c r="F671" s="699">
        <f t="shared" si="309"/>
        <v>0</v>
      </c>
      <c r="G671" s="712">
        <f t="shared" si="310"/>
        <v>0</v>
      </c>
      <c r="H671" s="699">
        <f t="shared" si="304"/>
        <v>0</v>
      </c>
      <c r="I671" s="712">
        <f t="shared" si="305"/>
        <v>0</v>
      </c>
      <c r="J671" s="699">
        <f t="shared" si="311"/>
        <v>0</v>
      </c>
      <c r="K671" s="681">
        <f t="shared" si="312"/>
        <v>0</v>
      </c>
      <c r="L671" s="711">
        <f>IF($L$5="Yes",HLOOKUP(B671,'Outdoor Supply'!$D$32:$P$38,7,FALSE),0)</f>
        <v>0</v>
      </c>
      <c r="M671" s="701">
        <f t="shared" si="313"/>
        <v>0</v>
      </c>
      <c r="N671" s="564">
        <f t="shared" si="314"/>
        <v>0</v>
      </c>
      <c r="O671" s="564">
        <f t="shared" si="315"/>
        <v>0</v>
      </c>
      <c r="P671" s="564">
        <f t="shared" si="316"/>
        <v>0</v>
      </c>
      <c r="Q671" s="564">
        <f t="shared" si="317"/>
        <v>0</v>
      </c>
      <c r="R671" s="661">
        <f t="shared" si="306"/>
        <v>0</v>
      </c>
      <c r="S671" s="662">
        <f t="shared" si="307"/>
        <v>0</v>
      </c>
      <c r="T671" s="699">
        <f t="shared" si="308"/>
        <v>0</v>
      </c>
      <c r="U671" s="681">
        <f t="shared" si="318"/>
        <v>0</v>
      </c>
      <c r="V671" s="701">
        <f t="shared" si="319"/>
        <v>0</v>
      </c>
      <c r="W671" s="662">
        <f t="shared" si="320"/>
        <v>0</v>
      </c>
      <c r="X671" s="662">
        <f t="shared" si="321"/>
        <v>0</v>
      </c>
      <c r="Y671" s="662">
        <f t="shared" si="322"/>
        <v>0</v>
      </c>
      <c r="Z671" s="699">
        <f t="shared" si="323"/>
        <v>0</v>
      </c>
      <c r="AA671" s="681">
        <f t="shared" si="326"/>
        <v>0</v>
      </c>
      <c r="AB671" s="701">
        <f t="shared" si="327"/>
        <v>0</v>
      </c>
      <c r="AC671" s="662">
        <f t="shared" si="324"/>
        <v>0</v>
      </c>
      <c r="AD671" s="662">
        <f t="shared" si="328"/>
        <v>0</v>
      </c>
      <c r="AE671" s="701">
        <f t="shared" si="329"/>
        <v>0</v>
      </c>
      <c r="AF671" s="662">
        <f t="shared" si="325"/>
        <v>0</v>
      </c>
      <c r="AG671" s="662">
        <f t="shared" si="330"/>
        <v>0</v>
      </c>
      <c r="AH671" s="701">
        <f t="shared" si="331"/>
        <v>0</v>
      </c>
    </row>
    <row r="672" spans="1:34" x14ac:dyDescent="0.35">
      <c r="A672" s="680">
        <v>38647</v>
      </c>
      <c r="B672" s="558" t="s">
        <v>30</v>
      </c>
      <c r="C672" s="558">
        <v>10</v>
      </c>
      <c r="D672" s="559">
        <f t="shared" si="303"/>
        <v>7</v>
      </c>
      <c r="E672" s="561">
        <v>0</v>
      </c>
      <c r="F672" s="699">
        <f t="shared" si="309"/>
        <v>0</v>
      </c>
      <c r="G672" s="712">
        <f t="shared" si="310"/>
        <v>0</v>
      </c>
      <c r="H672" s="699">
        <f t="shared" si="304"/>
        <v>0</v>
      </c>
      <c r="I672" s="712">
        <f t="shared" si="305"/>
        <v>0</v>
      </c>
      <c r="J672" s="699">
        <f t="shared" si="311"/>
        <v>0</v>
      </c>
      <c r="K672" s="681">
        <f t="shared" si="312"/>
        <v>0</v>
      </c>
      <c r="L672" s="711">
        <f>IF($L$5="Yes",HLOOKUP(B672,'Outdoor Supply'!$D$32:$P$38,7,FALSE),0)</f>
        <v>0</v>
      </c>
      <c r="M672" s="701">
        <f t="shared" si="313"/>
        <v>0</v>
      </c>
      <c r="N672" s="564">
        <f t="shared" si="314"/>
        <v>0</v>
      </c>
      <c r="O672" s="564">
        <f t="shared" si="315"/>
        <v>0</v>
      </c>
      <c r="P672" s="564">
        <f t="shared" si="316"/>
        <v>0</v>
      </c>
      <c r="Q672" s="564">
        <f t="shared" si="317"/>
        <v>0</v>
      </c>
      <c r="R672" s="661">
        <f t="shared" si="306"/>
        <v>0</v>
      </c>
      <c r="S672" s="662">
        <f t="shared" si="307"/>
        <v>0</v>
      </c>
      <c r="T672" s="699">
        <f t="shared" si="308"/>
        <v>0</v>
      </c>
      <c r="U672" s="681">
        <f t="shared" si="318"/>
        <v>0</v>
      </c>
      <c r="V672" s="701">
        <f t="shared" si="319"/>
        <v>0</v>
      </c>
      <c r="W672" s="662">
        <f t="shared" si="320"/>
        <v>0</v>
      </c>
      <c r="X672" s="662">
        <f t="shared" si="321"/>
        <v>0</v>
      </c>
      <c r="Y672" s="662">
        <f t="shared" si="322"/>
        <v>0</v>
      </c>
      <c r="Z672" s="699">
        <f t="shared" si="323"/>
        <v>0</v>
      </c>
      <c r="AA672" s="681">
        <f t="shared" si="326"/>
        <v>0</v>
      </c>
      <c r="AB672" s="701">
        <f t="shared" si="327"/>
        <v>0</v>
      </c>
      <c r="AC672" s="662">
        <f t="shared" si="324"/>
        <v>0</v>
      </c>
      <c r="AD672" s="662">
        <f t="shared" si="328"/>
        <v>0</v>
      </c>
      <c r="AE672" s="701">
        <f t="shared" si="329"/>
        <v>0</v>
      </c>
      <c r="AF672" s="662">
        <f t="shared" si="325"/>
        <v>0</v>
      </c>
      <c r="AG672" s="662">
        <f t="shared" si="330"/>
        <v>0</v>
      </c>
      <c r="AH672" s="701">
        <f t="shared" si="331"/>
        <v>0</v>
      </c>
    </row>
    <row r="673" spans="1:34" x14ac:dyDescent="0.35">
      <c r="A673" s="680">
        <v>38648</v>
      </c>
      <c r="B673" s="558" t="s">
        <v>30</v>
      </c>
      <c r="C673" s="558">
        <v>10</v>
      </c>
      <c r="D673" s="559">
        <f t="shared" si="303"/>
        <v>1</v>
      </c>
      <c r="E673" s="561">
        <v>0</v>
      </c>
      <c r="F673" s="699">
        <f t="shared" si="309"/>
        <v>0</v>
      </c>
      <c r="G673" s="712">
        <f t="shared" si="310"/>
        <v>0</v>
      </c>
      <c r="H673" s="699">
        <f t="shared" si="304"/>
        <v>0</v>
      </c>
      <c r="I673" s="712">
        <f t="shared" si="305"/>
        <v>0</v>
      </c>
      <c r="J673" s="699">
        <f t="shared" si="311"/>
        <v>0</v>
      </c>
      <c r="K673" s="681">
        <f t="shared" si="312"/>
        <v>0</v>
      </c>
      <c r="L673" s="711">
        <f>IF($L$5="Yes",HLOOKUP(B673,'Outdoor Supply'!$D$32:$P$38,7,FALSE),0)</f>
        <v>0</v>
      </c>
      <c r="M673" s="701">
        <f t="shared" si="313"/>
        <v>0</v>
      </c>
      <c r="N673" s="564">
        <f t="shared" si="314"/>
        <v>0</v>
      </c>
      <c r="O673" s="564">
        <f t="shared" si="315"/>
        <v>0</v>
      </c>
      <c r="P673" s="564">
        <f t="shared" si="316"/>
        <v>0</v>
      </c>
      <c r="Q673" s="564">
        <f t="shared" si="317"/>
        <v>0</v>
      </c>
      <c r="R673" s="661">
        <f t="shared" si="306"/>
        <v>0</v>
      </c>
      <c r="S673" s="662">
        <f t="shared" si="307"/>
        <v>0</v>
      </c>
      <c r="T673" s="699">
        <f t="shared" si="308"/>
        <v>0</v>
      </c>
      <c r="U673" s="681">
        <f t="shared" si="318"/>
        <v>0</v>
      </c>
      <c r="V673" s="701">
        <f t="shared" si="319"/>
        <v>0</v>
      </c>
      <c r="W673" s="662">
        <f t="shared" si="320"/>
        <v>0</v>
      </c>
      <c r="X673" s="662">
        <f t="shared" si="321"/>
        <v>0</v>
      </c>
      <c r="Y673" s="662">
        <f t="shared" si="322"/>
        <v>0</v>
      </c>
      <c r="Z673" s="699">
        <f t="shared" si="323"/>
        <v>0</v>
      </c>
      <c r="AA673" s="681">
        <f t="shared" si="326"/>
        <v>0</v>
      </c>
      <c r="AB673" s="701">
        <f t="shared" si="327"/>
        <v>0</v>
      </c>
      <c r="AC673" s="662">
        <f t="shared" si="324"/>
        <v>0</v>
      </c>
      <c r="AD673" s="662">
        <f t="shared" si="328"/>
        <v>0</v>
      </c>
      <c r="AE673" s="701">
        <f t="shared" si="329"/>
        <v>0</v>
      </c>
      <c r="AF673" s="662">
        <f t="shared" si="325"/>
        <v>0</v>
      </c>
      <c r="AG673" s="662">
        <f t="shared" si="330"/>
        <v>0</v>
      </c>
      <c r="AH673" s="701">
        <f t="shared" si="331"/>
        <v>0</v>
      </c>
    </row>
    <row r="674" spans="1:34" x14ac:dyDescent="0.35">
      <c r="A674" s="680">
        <v>38649</v>
      </c>
      <c r="B674" s="558" t="s">
        <v>30</v>
      </c>
      <c r="C674" s="558">
        <v>10</v>
      </c>
      <c r="D674" s="559">
        <f t="shared" si="303"/>
        <v>2</v>
      </c>
      <c r="E674" s="561">
        <v>0</v>
      </c>
      <c r="F674" s="699">
        <f t="shared" si="309"/>
        <v>0</v>
      </c>
      <c r="G674" s="712">
        <f t="shared" si="310"/>
        <v>0</v>
      </c>
      <c r="H674" s="699">
        <f t="shared" si="304"/>
        <v>0</v>
      </c>
      <c r="I674" s="712">
        <f t="shared" si="305"/>
        <v>0</v>
      </c>
      <c r="J674" s="699">
        <f t="shared" si="311"/>
        <v>0</v>
      </c>
      <c r="K674" s="681">
        <f t="shared" si="312"/>
        <v>0</v>
      </c>
      <c r="L674" s="711">
        <f>IF($L$5="Yes",HLOOKUP(B674,'Outdoor Supply'!$D$32:$P$38,7,FALSE),0)</f>
        <v>0</v>
      </c>
      <c r="M674" s="701">
        <f t="shared" si="313"/>
        <v>0</v>
      </c>
      <c r="N674" s="564">
        <f t="shared" si="314"/>
        <v>0</v>
      </c>
      <c r="O674" s="564">
        <f t="shared" si="315"/>
        <v>0</v>
      </c>
      <c r="P674" s="564">
        <f t="shared" si="316"/>
        <v>0</v>
      </c>
      <c r="Q674" s="564">
        <f t="shared" si="317"/>
        <v>0</v>
      </c>
      <c r="R674" s="661">
        <f t="shared" si="306"/>
        <v>0</v>
      </c>
      <c r="S674" s="662">
        <f t="shared" si="307"/>
        <v>0</v>
      </c>
      <c r="T674" s="699">
        <f t="shared" si="308"/>
        <v>0</v>
      </c>
      <c r="U674" s="681">
        <f t="shared" si="318"/>
        <v>0</v>
      </c>
      <c r="V674" s="701">
        <f t="shared" si="319"/>
        <v>0</v>
      </c>
      <c r="W674" s="662">
        <f t="shared" si="320"/>
        <v>0</v>
      </c>
      <c r="X674" s="662">
        <f t="shared" si="321"/>
        <v>0</v>
      </c>
      <c r="Y674" s="662">
        <f t="shared" si="322"/>
        <v>0</v>
      </c>
      <c r="Z674" s="699">
        <f t="shared" si="323"/>
        <v>0</v>
      </c>
      <c r="AA674" s="681">
        <f t="shared" si="326"/>
        <v>0</v>
      </c>
      <c r="AB674" s="701">
        <f t="shared" si="327"/>
        <v>0</v>
      </c>
      <c r="AC674" s="662">
        <f t="shared" si="324"/>
        <v>0</v>
      </c>
      <c r="AD674" s="662">
        <f t="shared" si="328"/>
        <v>0</v>
      </c>
      <c r="AE674" s="701">
        <f t="shared" si="329"/>
        <v>0</v>
      </c>
      <c r="AF674" s="662">
        <f t="shared" si="325"/>
        <v>0</v>
      </c>
      <c r="AG674" s="662">
        <f t="shared" si="330"/>
        <v>0</v>
      </c>
      <c r="AH674" s="701">
        <f t="shared" si="331"/>
        <v>0</v>
      </c>
    </row>
    <row r="675" spans="1:34" x14ac:dyDescent="0.35">
      <c r="A675" s="680">
        <v>38650</v>
      </c>
      <c r="B675" s="558" t="s">
        <v>30</v>
      </c>
      <c r="C675" s="558">
        <v>10</v>
      </c>
      <c r="D675" s="559">
        <f t="shared" si="303"/>
        <v>3</v>
      </c>
      <c r="E675" s="561">
        <v>0</v>
      </c>
      <c r="F675" s="699">
        <f t="shared" si="309"/>
        <v>0</v>
      </c>
      <c r="G675" s="712">
        <f t="shared" si="310"/>
        <v>0</v>
      </c>
      <c r="H675" s="699">
        <f t="shared" si="304"/>
        <v>0</v>
      </c>
      <c r="I675" s="712">
        <f t="shared" si="305"/>
        <v>0</v>
      </c>
      <c r="J675" s="699">
        <f t="shared" si="311"/>
        <v>0</v>
      </c>
      <c r="K675" s="681">
        <f t="shared" si="312"/>
        <v>0</v>
      </c>
      <c r="L675" s="711">
        <f>IF($L$5="Yes",HLOOKUP(B675,'Outdoor Supply'!$D$32:$P$38,7,FALSE),0)</f>
        <v>0</v>
      </c>
      <c r="M675" s="701">
        <f t="shared" si="313"/>
        <v>0</v>
      </c>
      <c r="N675" s="564">
        <f t="shared" si="314"/>
        <v>0</v>
      </c>
      <c r="O675" s="564">
        <f t="shared" si="315"/>
        <v>0</v>
      </c>
      <c r="P675" s="564">
        <f t="shared" si="316"/>
        <v>0</v>
      </c>
      <c r="Q675" s="564">
        <f t="shared" si="317"/>
        <v>0</v>
      </c>
      <c r="R675" s="661">
        <f t="shared" si="306"/>
        <v>0</v>
      </c>
      <c r="S675" s="662">
        <f t="shared" si="307"/>
        <v>0</v>
      </c>
      <c r="T675" s="699">
        <f t="shared" si="308"/>
        <v>0</v>
      </c>
      <c r="U675" s="681">
        <f t="shared" si="318"/>
        <v>0</v>
      </c>
      <c r="V675" s="701">
        <f t="shared" si="319"/>
        <v>0</v>
      </c>
      <c r="W675" s="662">
        <f t="shared" si="320"/>
        <v>0</v>
      </c>
      <c r="X675" s="662">
        <f t="shared" si="321"/>
        <v>0</v>
      </c>
      <c r="Y675" s="662">
        <f t="shared" si="322"/>
        <v>0</v>
      </c>
      <c r="Z675" s="699">
        <f t="shared" si="323"/>
        <v>0</v>
      </c>
      <c r="AA675" s="681">
        <f t="shared" si="326"/>
        <v>0</v>
      </c>
      <c r="AB675" s="701">
        <f t="shared" si="327"/>
        <v>0</v>
      </c>
      <c r="AC675" s="662">
        <f t="shared" si="324"/>
        <v>0</v>
      </c>
      <c r="AD675" s="662">
        <f t="shared" si="328"/>
        <v>0</v>
      </c>
      <c r="AE675" s="701">
        <f t="shared" si="329"/>
        <v>0</v>
      </c>
      <c r="AF675" s="662">
        <f t="shared" si="325"/>
        <v>0</v>
      </c>
      <c r="AG675" s="662">
        <f t="shared" si="330"/>
        <v>0</v>
      </c>
      <c r="AH675" s="701">
        <f t="shared" si="331"/>
        <v>0</v>
      </c>
    </row>
    <row r="676" spans="1:34" x14ac:dyDescent="0.35">
      <c r="A676" s="680">
        <v>38651</v>
      </c>
      <c r="B676" s="558" t="s">
        <v>30</v>
      </c>
      <c r="C676" s="558">
        <v>10</v>
      </c>
      <c r="D676" s="559">
        <f t="shared" si="303"/>
        <v>4</v>
      </c>
      <c r="E676" s="561">
        <v>0</v>
      </c>
      <c r="F676" s="699">
        <f t="shared" si="309"/>
        <v>0</v>
      </c>
      <c r="G676" s="712">
        <f t="shared" si="310"/>
        <v>0</v>
      </c>
      <c r="H676" s="699">
        <f t="shared" si="304"/>
        <v>0</v>
      </c>
      <c r="I676" s="712">
        <f t="shared" si="305"/>
        <v>0</v>
      </c>
      <c r="J676" s="699">
        <f t="shared" si="311"/>
        <v>0</v>
      </c>
      <c r="K676" s="681">
        <f t="shared" si="312"/>
        <v>0</v>
      </c>
      <c r="L676" s="711">
        <f>IF($L$5="Yes",HLOOKUP(B676,'Outdoor Supply'!$D$32:$P$38,7,FALSE),0)</f>
        <v>0</v>
      </c>
      <c r="M676" s="701">
        <f t="shared" si="313"/>
        <v>0</v>
      </c>
      <c r="N676" s="564">
        <f t="shared" si="314"/>
        <v>0</v>
      </c>
      <c r="O676" s="564">
        <f t="shared" si="315"/>
        <v>0</v>
      </c>
      <c r="P676" s="564">
        <f t="shared" si="316"/>
        <v>0</v>
      </c>
      <c r="Q676" s="564">
        <f t="shared" si="317"/>
        <v>0</v>
      </c>
      <c r="R676" s="661">
        <f t="shared" si="306"/>
        <v>0</v>
      </c>
      <c r="S676" s="662">
        <f t="shared" si="307"/>
        <v>0</v>
      </c>
      <c r="T676" s="699">
        <f t="shared" si="308"/>
        <v>0</v>
      </c>
      <c r="U676" s="681">
        <f t="shared" si="318"/>
        <v>0</v>
      </c>
      <c r="V676" s="701">
        <f t="shared" si="319"/>
        <v>0</v>
      </c>
      <c r="W676" s="662">
        <f t="shared" si="320"/>
        <v>0</v>
      </c>
      <c r="X676" s="662">
        <f t="shared" si="321"/>
        <v>0</v>
      </c>
      <c r="Y676" s="662">
        <f t="shared" si="322"/>
        <v>0</v>
      </c>
      <c r="Z676" s="699">
        <f t="shared" si="323"/>
        <v>0</v>
      </c>
      <c r="AA676" s="681">
        <f t="shared" si="326"/>
        <v>0</v>
      </c>
      <c r="AB676" s="701">
        <f t="shared" si="327"/>
        <v>0</v>
      </c>
      <c r="AC676" s="662">
        <f t="shared" si="324"/>
        <v>0</v>
      </c>
      <c r="AD676" s="662">
        <f t="shared" si="328"/>
        <v>0</v>
      </c>
      <c r="AE676" s="701">
        <f t="shared" si="329"/>
        <v>0</v>
      </c>
      <c r="AF676" s="662">
        <f t="shared" si="325"/>
        <v>0</v>
      </c>
      <c r="AG676" s="662">
        <f t="shared" si="330"/>
        <v>0</v>
      </c>
      <c r="AH676" s="701">
        <f t="shared" si="331"/>
        <v>0</v>
      </c>
    </row>
    <row r="677" spans="1:34" x14ac:dyDescent="0.35">
      <c r="A677" s="680">
        <v>38652</v>
      </c>
      <c r="B677" s="558" t="s">
        <v>30</v>
      </c>
      <c r="C677" s="558">
        <v>10</v>
      </c>
      <c r="D677" s="559">
        <f t="shared" si="303"/>
        <v>5</v>
      </c>
      <c r="E677" s="561">
        <v>0</v>
      </c>
      <c r="F677" s="699">
        <f t="shared" si="309"/>
        <v>0</v>
      </c>
      <c r="G677" s="712">
        <f t="shared" si="310"/>
        <v>0</v>
      </c>
      <c r="H677" s="699">
        <f t="shared" si="304"/>
        <v>0</v>
      </c>
      <c r="I677" s="712">
        <f t="shared" si="305"/>
        <v>0</v>
      </c>
      <c r="J677" s="699">
        <f t="shared" si="311"/>
        <v>0</v>
      </c>
      <c r="K677" s="681">
        <f t="shared" si="312"/>
        <v>0</v>
      </c>
      <c r="L677" s="711">
        <f>IF($L$5="Yes",HLOOKUP(B677,'Outdoor Supply'!$D$32:$P$38,7,FALSE),0)</f>
        <v>0</v>
      </c>
      <c r="M677" s="701">
        <f t="shared" si="313"/>
        <v>0</v>
      </c>
      <c r="N677" s="564">
        <f t="shared" si="314"/>
        <v>0</v>
      </c>
      <c r="O677" s="564">
        <f t="shared" si="315"/>
        <v>0</v>
      </c>
      <c r="P677" s="564">
        <f t="shared" si="316"/>
        <v>0</v>
      </c>
      <c r="Q677" s="564">
        <f t="shared" si="317"/>
        <v>0</v>
      </c>
      <c r="R677" s="661">
        <f t="shared" si="306"/>
        <v>0</v>
      </c>
      <c r="S677" s="662">
        <f t="shared" si="307"/>
        <v>0</v>
      </c>
      <c r="T677" s="699">
        <f t="shared" si="308"/>
        <v>0</v>
      </c>
      <c r="U677" s="681">
        <f t="shared" si="318"/>
        <v>0</v>
      </c>
      <c r="V677" s="701">
        <f t="shared" si="319"/>
        <v>0</v>
      </c>
      <c r="W677" s="662">
        <f t="shared" si="320"/>
        <v>0</v>
      </c>
      <c r="X677" s="662">
        <f t="shared" si="321"/>
        <v>0</v>
      </c>
      <c r="Y677" s="662">
        <f t="shared" si="322"/>
        <v>0</v>
      </c>
      <c r="Z677" s="699">
        <f t="shared" si="323"/>
        <v>0</v>
      </c>
      <c r="AA677" s="681">
        <f t="shared" si="326"/>
        <v>0</v>
      </c>
      <c r="AB677" s="701">
        <f t="shared" si="327"/>
        <v>0</v>
      </c>
      <c r="AC677" s="662">
        <f t="shared" si="324"/>
        <v>0</v>
      </c>
      <c r="AD677" s="662">
        <f t="shared" si="328"/>
        <v>0</v>
      </c>
      <c r="AE677" s="701">
        <f t="shared" si="329"/>
        <v>0</v>
      </c>
      <c r="AF677" s="662">
        <f t="shared" si="325"/>
        <v>0</v>
      </c>
      <c r="AG677" s="662">
        <f t="shared" si="330"/>
        <v>0</v>
      </c>
      <c r="AH677" s="701">
        <f t="shared" si="331"/>
        <v>0</v>
      </c>
    </row>
    <row r="678" spans="1:34" x14ac:dyDescent="0.35">
      <c r="A678" s="680">
        <v>38653</v>
      </c>
      <c r="B678" s="558" t="s">
        <v>30</v>
      </c>
      <c r="C678" s="558">
        <v>10</v>
      </c>
      <c r="D678" s="559">
        <f t="shared" si="303"/>
        <v>6</v>
      </c>
      <c r="E678" s="561">
        <v>0</v>
      </c>
      <c r="F678" s="699">
        <f t="shared" si="309"/>
        <v>0</v>
      </c>
      <c r="G678" s="712">
        <f t="shared" si="310"/>
        <v>0</v>
      </c>
      <c r="H678" s="699">
        <f t="shared" si="304"/>
        <v>0</v>
      </c>
      <c r="I678" s="712">
        <f t="shared" si="305"/>
        <v>0</v>
      </c>
      <c r="J678" s="699">
        <f t="shared" si="311"/>
        <v>0</v>
      </c>
      <c r="K678" s="681">
        <f t="shared" si="312"/>
        <v>0</v>
      </c>
      <c r="L678" s="711">
        <f>IF($L$5="Yes",HLOOKUP(B678,'Outdoor Supply'!$D$32:$P$38,7,FALSE),0)</f>
        <v>0</v>
      </c>
      <c r="M678" s="701">
        <f t="shared" si="313"/>
        <v>0</v>
      </c>
      <c r="N678" s="564">
        <f t="shared" si="314"/>
        <v>0</v>
      </c>
      <c r="O678" s="564">
        <f t="shared" si="315"/>
        <v>0</v>
      </c>
      <c r="P678" s="564">
        <f t="shared" si="316"/>
        <v>0</v>
      </c>
      <c r="Q678" s="564">
        <f t="shared" si="317"/>
        <v>0</v>
      </c>
      <c r="R678" s="661">
        <f t="shared" si="306"/>
        <v>0</v>
      </c>
      <c r="S678" s="662">
        <f t="shared" si="307"/>
        <v>0</v>
      </c>
      <c r="T678" s="699">
        <f t="shared" si="308"/>
        <v>0</v>
      </c>
      <c r="U678" s="681">
        <f t="shared" si="318"/>
        <v>0</v>
      </c>
      <c r="V678" s="701">
        <f t="shared" si="319"/>
        <v>0</v>
      </c>
      <c r="W678" s="662">
        <f t="shared" si="320"/>
        <v>0</v>
      </c>
      <c r="X678" s="662">
        <f t="shared" si="321"/>
        <v>0</v>
      </c>
      <c r="Y678" s="662">
        <f t="shared" si="322"/>
        <v>0</v>
      </c>
      <c r="Z678" s="699">
        <f t="shared" si="323"/>
        <v>0</v>
      </c>
      <c r="AA678" s="681">
        <f t="shared" si="326"/>
        <v>0</v>
      </c>
      <c r="AB678" s="701">
        <f t="shared" si="327"/>
        <v>0</v>
      </c>
      <c r="AC678" s="662">
        <f t="shared" si="324"/>
        <v>0</v>
      </c>
      <c r="AD678" s="662">
        <f t="shared" si="328"/>
        <v>0</v>
      </c>
      <c r="AE678" s="701">
        <f t="shared" si="329"/>
        <v>0</v>
      </c>
      <c r="AF678" s="662">
        <f t="shared" si="325"/>
        <v>0</v>
      </c>
      <c r="AG678" s="662">
        <f t="shared" si="330"/>
        <v>0</v>
      </c>
      <c r="AH678" s="701">
        <f t="shared" si="331"/>
        <v>0</v>
      </c>
    </row>
    <row r="679" spans="1:34" x14ac:dyDescent="0.35">
      <c r="A679" s="680">
        <v>38654</v>
      </c>
      <c r="B679" s="558" t="s">
        <v>30</v>
      </c>
      <c r="C679" s="558">
        <v>10</v>
      </c>
      <c r="D679" s="559">
        <f t="shared" si="303"/>
        <v>7</v>
      </c>
      <c r="E679" s="561">
        <v>0</v>
      </c>
      <c r="F679" s="699">
        <f t="shared" si="309"/>
        <v>0</v>
      </c>
      <c r="G679" s="712">
        <f t="shared" si="310"/>
        <v>0</v>
      </c>
      <c r="H679" s="699">
        <f t="shared" si="304"/>
        <v>0</v>
      </c>
      <c r="I679" s="712">
        <f t="shared" si="305"/>
        <v>0</v>
      </c>
      <c r="J679" s="699">
        <f t="shared" si="311"/>
        <v>0</v>
      </c>
      <c r="K679" s="681">
        <f t="shared" si="312"/>
        <v>0</v>
      </c>
      <c r="L679" s="711">
        <f>IF($L$5="Yes",HLOOKUP(B679,'Outdoor Supply'!$D$32:$P$38,7,FALSE),0)</f>
        <v>0</v>
      </c>
      <c r="M679" s="701">
        <f t="shared" si="313"/>
        <v>0</v>
      </c>
      <c r="N679" s="564">
        <f t="shared" si="314"/>
        <v>0</v>
      </c>
      <c r="O679" s="564">
        <f t="shared" si="315"/>
        <v>0</v>
      </c>
      <c r="P679" s="564">
        <f t="shared" si="316"/>
        <v>0</v>
      </c>
      <c r="Q679" s="564">
        <f t="shared" si="317"/>
        <v>0</v>
      </c>
      <c r="R679" s="661">
        <f t="shared" si="306"/>
        <v>0</v>
      </c>
      <c r="S679" s="662">
        <f t="shared" si="307"/>
        <v>0</v>
      </c>
      <c r="T679" s="699">
        <f t="shared" si="308"/>
        <v>0</v>
      </c>
      <c r="U679" s="681">
        <f t="shared" si="318"/>
        <v>0</v>
      </c>
      <c r="V679" s="701">
        <f t="shared" si="319"/>
        <v>0</v>
      </c>
      <c r="W679" s="662">
        <f t="shared" si="320"/>
        <v>0</v>
      </c>
      <c r="X679" s="662">
        <f t="shared" si="321"/>
        <v>0</v>
      </c>
      <c r="Y679" s="662">
        <f t="shared" si="322"/>
        <v>0</v>
      </c>
      <c r="Z679" s="699">
        <f t="shared" si="323"/>
        <v>0</v>
      </c>
      <c r="AA679" s="681">
        <f t="shared" si="326"/>
        <v>0</v>
      </c>
      <c r="AB679" s="701">
        <f t="shared" si="327"/>
        <v>0</v>
      </c>
      <c r="AC679" s="662">
        <f t="shared" si="324"/>
        <v>0</v>
      </c>
      <c r="AD679" s="662">
        <f t="shared" si="328"/>
        <v>0</v>
      </c>
      <c r="AE679" s="701">
        <f t="shared" si="329"/>
        <v>0</v>
      </c>
      <c r="AF679" s="662">
        <f t="shared" si="325"/>
        <v>0</v>
      </c>
      <c r="AG679" s="662">
        <f t="shared" si="330"/>
        <v>0</v>
      </c>
      <c r="AH679" s="701">
        <f t="shared" si="331"/>
        <v>0</v>
      </c>
    </row>
    <row r="680" spans="1:34" x14ac:dyDescent="0.35">
      <c r="A680" s="680">
        <v>38655</v>
      </c>
      <c r="B680" s="558" t="s">
        <v>30</v>
      </c>
      <c r="C680" s="558">
        <v>10</v>
      </c>
      <c r="D680" s="559">
        <f t="shared" si="303"/>
        <v>1</v>
      </c>
      <c r="E680" s="561">
        <v>0</v>
      </c>
      <c r="F680" s="699">
        <f t="shared" si="309"/>
        <v>0</v>
      </c>
      <c r="G680" s="712">
        <f t="shared" si="310"/>
        <v>0</v>
      </c>
      <c r="H680" s="699">
        <f t="shared" si="304"/>
        <v>0</v>
      </c>
      <c r="I680" s="712">
        <f t="shared" si="305"/>
        <v>0</v>
      </c>
      <c r="J680" s="699">
        <f t="shared" si="311"/>
        <v>0</v>
      </c>
      <c r="K680" s="681">
        <f t="shared" si="312"/>
        <v>0</v>
      </c>
      <c r="L680" s="711">
        <f>IF($L$5="Yes",HLOOKUP(B680,'Outdoor Supply'!$D$32:$P$38,7,FALSE),0)</f>
        <v>0</v>
      </c>
      <c r="M680" s="701">
        <f t="shared" si="313"/>
        <v>0</v>
      </c>
      <c r="N680" s="564">
        <f t="shared" si="314"/>
        <v>0</v>
      </c>
      <c r="O680" s="564">
        <f t="shared" si="315"/>
        <v>0</v>
      </c>
      <c r="P680" s="564">
        <f t="shared" si="316"/>
        <v>0</v>
      </c>
      <c r="Q680" s="564">
        <f t="shared" si="317"/>
        <v>0</v>
      </c>
      <c r="R680" s="661">
        <f t="shared" si="306"/>
        <v>0</v>
      </c>
      <c r="S680" s="662">
        <f t="shared" si="307"/>
        <v>0</v>
      </c>
      <c r="T680" s="699">
        <f t="shared" si="308"/>
        <v>0</v>
      </c>
      <c r="U680" s="681">
        <f t="shared" si="318"/>
        <v>0</v>
      </c>
      <c r="V680" s="701">
        <f t="shared" si="319"/>
        <v>0</v>
      </c>
      <c r="W680" s="662">
        <f t="shared" si="320"/>
        <v>0</v>
      </c>
      <c r="X680" s="662">
        <f t="shared" si="321"/>
        <v>0</v>
      </c>
      <c r="Y680" s="662">
        <f t="shared" si="322"/>
        <v>0</v>
      </c>
      <c r="Z680" s="699">
        <f t="shared" si="323"/>
        <v>0</v>
      </c>
      <c r="AA680" s="681">
        <f t="shared" si="326"/>
        <v>0</v>
      </c>
      <c r="AB680" s="701">
        <f t="shared" si="327"/>
        <v>0</v>
      </c>
      <c r="AC680" s="662">
        <f t="shared" si="324"/>
        <v>0</v>
      </c>
      <c r="AD680" s="662">
        <f t="shared" si="328"/>
        <v>0</v>
      </c>
      <c r="AE680" s="701">
        <f t="shared" si="329"/>
        <v>0</v>
      </c>
      <c r="AF680" s="662">
        <f t="shared" si="325"/>
        <v>0</v>
      </c>
      <c r="AG680" s="662">
        <f t="shared" si="330"/>
        <v>0</v>
      </c>
      <c r="AH680" s="701">
        <f t="shared" si="331"/>
        <v>0</v>
      </c>
    </row>
    <row r="681" spans="1:34" x14ac:dyDescent="0.35">
      <c r="A681" s="680">
        <v>38656</v>
      </c>
      <c r="B681" s="558" t="s">
        <v>30</v>
      </c>
      <c r="C681" s="558">
        <v>10</v>
      </c>
      <c r="D681" s="559">
        <f t="shared" si="303"/>
        <v>2</v>
      </c>
      <c r="E681" s="561">
        <v>0</v>
      </c>
      <c r="F681" s="699">
        <f t="shared" si="309"/>
        <v>0</v>
      </c>
      <c r="G681" s="712">
        <f t="shared" si="310"/>
        <v>0</v>
      </c>
      <c r="H681" s="699">
        <f t="shared" si="304"/>
        <v>0</v>
      </c>
      <c r="I681" s="712">
        <f t="shared" si="305"/>
        <v>0</v>
      </c>
      <c r="J681" s="699">
        <f t="shared" si="311"/>
        <v>0</v>
      </c>
      <c r="K681" s="681">
        <f t="shared" si="312"/>
        <v>0</v>
      </c>
      <c r="L681" s="711">
        <f>IF($L$5="Yes",HLOOKUP(B681,'Outdoor Supply'!$D$32:$P$38,7,FALSE),0)</f>
        <v>0</v>
      </c>
      <c r="M681" s="701">
        <f t="shared" si="313"/>
        <v>0</v>
      </c>
      <c r="N681" s="564">
        <f t="shared" si="314"/>
        <v>0</v>
      </c>
      <c r="O681" s="564">
        <f t="shared" si="315"/>
        <v>0</v>
      </c>
      <c r="P681" s="564">
        <f t="shared" si="316"/>
        <v>0</v>
      </c>
      <c r="Q681" s="564">
        <f t="shared" si="317"/>
        <v>0</v>
      </c>
      <c r="R681" s="661">
        <f t="shared" si="306"/>
        <v>0</v>
      </c>
      <c r="S681" s="662">
        <f t="shared" si="307"/>
        <v>0</v>
      </c>
      <c r="T681" s="699">
        <f t="shared" si="308"/>
        <v>0</v>
      </c>
      <c r="U681" s="681">
        <f t="shared" si="318"/>
        <v>0</v>
      </c>
      <c r="V681" s="701">
        <f t="shared" si="319"/>
        <v>0</v>
      </c>
      <c r="W681" s="662">
        <f t="shared" si="320"/>
        <v>0</v>
      </c>
      <c r="X681" s="662">
        <f t="shared" si="321"/>
        <v>0</v>
      </c>
      <c r="Y681" s="662">
        <f t="shared" si="322"/>
        <v>0</v>
      </c>
      <c r="Z681" s="699">
        <f t="shared" si="323"/>
        <v>0</v>
      </c>
      <c r="AA681" s="681">
        <f t="shared" si="326"/>
        <v>0</v>
      </c>
      <c r="AB681" s="701">
        <f t="shared" si="327"/>
        <v>0</v>
      </c>
      <c r="AC681" s="662">
        <f t="shared" si="324"/>
        <v>0</v>
      </c>
      <c r="AD681" s="662">
        <f t="shared" si="328"/>
        <v>0</v>
      </c>
      <c r="AE681" s="701">
        <f t="shared" si="329"/>
        <v>0</v>
      </c>
      <c r="AF681" s="662">
        <f t="shared" si="325"/>
        <v>0</v>
      </c>
      <c r="AG681" s="662">
        <f t="shared" si="330"/>
        <v>0</v>
      </c>
      <c r="AH681" s="701">
        <f t="shared" si="331"/>
        <v>0</v>
      </c>
    </row>
    <row r="682" spans="1:34" x14ac:dyDescent="0.35">
      <c r="A682" s="680">
        <v>38657</v>
      </c>
      <c r="B682" s="558" t="s">
        <v>31</v>
      </c>
      <c r="C682" s="558">
        <v>11</v>
      </c>
      <c r="D682" s="559">
        <f t="shared" si="303"/>
        <v>3</v>
      </c>
      <c r="E682" s="561">
        <v>0.45000000000000284</v>
      </c>
      <c r="F682" s="699">
        <f t="shared" si="309"/>
        <v>0</v>
      </c>
      <c r="G682" s="712">
        <f t="shared" si="310"/>
        <v>0</v>
      </c>
      <c r="H682" s="699">
        <f t="shared" si="304"/>
        <v>0</v>
      </c>
      <c r="I682" s="712">
        <f t="shared" si="305"/>
        <v>0</v>
      </c>
      <c r="J682" s="699">
        <f t="shared" si="311"/>
        <v>0</v>
      </c>
      <c r="K682" s="681">
        <f t="shared" si="312"/>
        <v>0</v>
      </c>
      <c r="L682" s="711">
        <f>IF($L$5="Yes",HLOOKUP(B682,'Outdoor Supply'!$D$32:$P$38,7,FALSE),0)</f>
        <v>0</v>
      </c>
      <c r="M682" s="701">
        <f t="shared" si="313"/>
        <v>0</v>
      </c>
      <c r="N682" s="564">
        <f t="shared" si="314"/>
        <v>0</v>
      </c>
      <c r="O682" s="564">
        <f t="shared" si="315"/>
        <v>0</v>
      </c>
      <c r="P682" s="564">
        <f t="shared" si="316"/>
        <v>0</v>
      </c>
      <c r="Q682" s="564">
        <f t="shared" si="317"/>
        <v>0</v>
      </c>
      <c r="R682" s="661">
        <f t="shared" si="306"/>
        <v>0</v>
      </c>
      <c r="S682" s="662">
        <f t="shared" si="307"/>
        <v>0</v>
      </c>
      <c r="T682" s="699">
        <f t="shared" si="308"/>
        <v>0</v>
      </c>
      <c r="U682" s="681">
        <f t="shared" si="318"/>
        <v>0</v>
      </c>
      <c r="V682" s="701">
        <f t="shared" si="319"/>
        <v>0</v>
      </c>
      <c r="W682" s="662">
        <f t="shared" si="320"/>
        <v>0</v>
      </c>
      <c r="X682" s="662">
        <f t="shared" si="321"/>
        <v>0</v>
      </c>
      <c r="Y682" s="662">
        <f t="shared" si="322"/>
        <v>0</v>
      </c>
      <c r="Z682" s="699">
        <f t="shared" si="323"/>
        <v>0</v>
      </c>
      <c r="AA682" s="681">
        <f t="shared" si="326"/>
        <v>0</v>
      </c>
      <c r="AB682" s="701">
        <f t="shared" si="327"/>
        <v>0</v>
      </c>
      <c r="AC682" s="662">
        <f t="shared" si="324"/>
        <v>0</v>
      </c>
      <c r="AD682" s="662">
        <f t="shared" si="328"/>
        <v>0</v>
      </c>
      <c r="AE682" s="701">
        <f t="shared" si="329"/>
        <v>0</v>
      </c>
      <c r="AF682" s="662">
        <f t="shared" si="325"/>
        <v>0</v>
      </c>
      <c r="AG682" s="662">
        <f t="shared" si="330"/>
        <v>0</v>
      </c>
      <c r="AH682" s="701">
        <f t="shared" si="331"/>
        <v>0</v>
      </c>
    </row>
    <row r="683" spans="1:34" x14ac:dyDescent="0.35">
      <c r="A683" s="680">
        <v>38658</v>
      </c>
      <c r="B683" s="558" t="s">
        <v>31</v>
      </c>
      <c r="C683" s="558">
        <v>11</v>
      </c>
      <c r="D683" s="559">
        <f t="shared" si="303"/>
        <v>4</v>
      </c>
      <c r="E683" s="561">
        <v>0</v>
      </c>
      <c r="F683" s="699">
        <f t="shared" si="309"/>
        <v>0</v>
      </c>
      <c r="G683" s="712">
        <f t="shared" si="310"/>
        <v>0</v>
      </c>
      <c r="H683" s="699">
        <f t="shared" si="304"/>
        <v>0</v>
      </c>
      <c r="I683" s="712">
        <f t="shared" si="305"/>
        <v>0</v>
      </c>
      <c r="J683" s="699">
        <f t="shared" si="311"/>
        <v>0</v>
      </c>
      <c r="K683" s="681">
        <f t="shared" si="312"/>
        <v>0</v>
      </c>
      <c r="L683" s="711">
        <f>IF($L$5="Yes",HLOOKUP(B683,'Outdoor Supply'!$D$32:$P$38,7,FALSE),0)</f>
        <v>0</v>
      </c>
      <c r="M683" s="701">
        <f t="shared" si="313"/>
        <v>0</v>
      </c>
      <c r="N683" s="564">
        <f t="shared" si="314"/>
        <v>0</v>
      </c>
      <c r="O683" s="564">
        <f t="shared" si="315"/>
        <v>0</v>
      </c>
      <c r="P683" s="564">
        <f t="shared" si="316"/>
        <v>0</v>
      </c>
      <c r="Q683" s="564">
        <f t="shared" si="317"/>
        <v>0</v>
      </c>
      <c r="R683" s="661">
        <f t="shared" si="306"/>
        <v>0</v>
      </c>
      <c r="S683" s="662">
        <f t="shared" si="307"/>
        <v>0</v>
      </c>
      <c r="T683" s="699">
        <f t="shared" si="308"/>
        <v>0</v>
      </c>
      <c r="U683" s="681">
        <f t="shared" si="318"/>
        <v>0</v>
      </c>
      <c r="V683" s="701">
        <f t="shared" si="319"/>
        <v>0</v>
      </c>
      <c r="W683" s="662">
        <f t="shared" si="320"/>
        <v>0</v>
      </c>
      <c r="X683" s="662">
        <f t="shared" si="321"/>
        <v>0</v>
      </c>
      <c r="Y683" s="662">
        <f t="shared" si="322"/>
        <v>0</v>
      </c>
      <c r="Z683" s="699">
        <f t="shared" si="323"/>
        <v>0</v>
      </c>
      <c r="AA683" s="681">
        <f t="shared" si="326"/>
        <v>0</v>
      </c>
      <c r="AB683" s="701">
        <f t="shared" si="327"/>
        <v>0</v>
      </c>
      <c r="AC683" s="662">
        <f t="shared" si="324"/>
        <v>0</v>
      </c>
      <c r="AD683" s="662">
        <f t="shared" si="328"/>
        <v>0</v>
      </c>
      <c r="AE683" s="701">
        <f t="shared" si="329"/>
        <v>0</v>
      </c>
      <c r="AF683" s="662">
        <f t="shared" si="325"/>
        <v>0</v>
      </c>
      <c r="AG683" s="662">
        <f t="shared" si="330"/>
        <v>0</v>
      </c>
      <c r="AH683" s="701">
        <f t="shared" si="331"/>
        <v>0</v>
      </c>
    </row>
    <row r="684" spans="1:34" x14ac:dyDescent="0.35">
      <c r="A684" s="680">
        <v>38659</v>
      </c>
      <c r="B684" s="558" t="s">
        <v>31</v>
      </c>
      <c r="C684" s="558">
        <v>11</v>
      </c>
      <c r="D684" s="559">
        <f t="shared" si="303"/>
        <v>5</v>
      </c>
      <c r="E684" s="561">
        <v>0</v>
      </c>
      <c r="F684" s="699">
        <f t="shared" si="309"/>
        <v>0</v>
      </c>
      <c r="G684" s="712">
        <f t="shared" si="310"/>
        <v>0</v>
      </c>
      <c r="H684" s="699">
        <f t="shared" si="304"/>
        <v>0</v>
      </c>
      <c r="I684" s="712">
        <f t="shared" si="305"/>
        <v>0</v>
      </c>
      <c r="J684" s="699">
        <f t="shared" si="311"/>
        <v>0</v>
      </c>
      <c r="K684" s="681">
        <f t="shared" si="312"/>
        <v>0</v>
      </c>
      <c r="L684" s="711">
        <f>IF($L$5="Yes",HLOOKUP(B684,'Outdoor Supply'!$D$32:$P$38,7,FALSE),0)</f>
        <v>0</v>
      </c>
      <c r="M684" s="701">
        <f t="shared" si="313"/>
        <v>0</v>
      </c>
      <c r="N684" s="564">
        <f t="shared" si="314"/>
        <v>0</v>
      </c>
      <c r="O684" s="564">
        <f t="shared" si="315"/>
        <v>0</v>
      </c>
      <c r="P684" s="564">
        <f t="shared" si="316"/>
        <v>0</v>
      </c>
      <c r="Q684" s="564">
        <f t="shared" si="317"/>
        <v>0</v>
      </c>
      <c r="R684" s="661">
        <f t="shared" si="306"/>
        <v>0</v>
      </c>
      <c r="S684" s="662">
        <f t="shared" si="307"/>
        <v>0</v>
      </c>
      <c r="T684" s="699">
        <f t="shared" si="308"/>
        <v>0</v>
      </c>
      <c r="U684" s="681">
        <f t="shared" si="318"/>
        <v>0</v>
      </c>
      <c r="V684" s="701">
        <f t="shared" si="319"/>
        <v>0</v>
      </c>
      <c r="W684" s="662">
        <f t="shared" si="320"/>
        <v>0</v>
      </c>
      <c r="X684" s="662">
        <f t="shared" si="321"/>
        <v>0</v>
      </c>
      <c r="Y684" s="662">
        <f t="shared" si="322"/>
        <v>0</v>
      </c>
      <c r="Z684" s="699">
        <f t="shared" si="323"/>
        <v>0</v>
      </c>
      <c r="AA684" s="681">
        <f t="shared" si="326"/>
        <v>0</v>
      </c>
      <c r="AB684" s="701">
        <f t="shared" si="327"/>
        <v>0</v>
      </c>
      <c r="AC684" s="662">
        <f t="shared" si="324"/>
        <v>0</v>
      </c>
      <c r="AD684" s="662">
        <f t="shared" si="328"/>
        <v>0</v>
      </c>
      <c r="AE684" s="701">
        <f t="shared" si="329"/>
        <v>0</v>
      </c>
      <c r="AF684" s="662">
        <f t="shared" si="325"/>
        <v>0</v>
      </c>
      <c r="AG684" s="662">
        <f t="shared" si="330"/>
        <v>0</v>
      </c>
      <c r="AH684" s="701">
        <f t="shared" si="331"/>
        <v>0</v>
      </c>
    </row>
    <row r="685" spans="1:34" x14ac:dyDescent="0.35">
      <c r="A685" s="680">
        <v>38660</v>
      </c>
      <c r="B685" s="558" t="s">
        <v>31</v>
      </c>
      <c r="C685" s="558">
        <v>11</v>
      </c>
      <c r="D685" s="559">
        <f t="shared" si="303"/>
        <v>6</v>
      </c>
      <c r="E685" s="561">
        <v>0</v>
      </c>
      <c r="F685" s="699">
        <f t="shared" si="309"/>
        <v>0</v>
      </c>
      <c r="G685" s="712">
        <f t="shared" si="310"/>
        <v>0</v>
      </c>
      <c r="H685" s="699">
        <f t="shared" si="304"/>
        <v>0</v>
      </c>
      <c r="I685" s="712">
        <f t="shared" si="305"/>
        <v>0</v>
      </c>
      <c r="J685" s="699">
        <f t="shared" si="311"/>
        <v>0</v>
      </c>
      <c r="K685" s="681">
        <f t="shared" si="312"/>
        <v>0</v>
      </c>
      <c r="L685" s="711">
        <f>IF($L$5="Yes",HLOOKUP(B685,'Outdoor Supply'!$D$32:$P$38,7,FALSE),0)</f>
        <v>0</v>
      </c>
      <c r="M685" s="701">
        <f t="shared" si="313"/>
        <v>0</v>
      </c>
      <c r="N685" s="564">
        <f t="shared" si="314"/>
        <v>0</v>
      </c>
      <c r="O685" s="564">
        <f t="shared" si="315"/>
        <v>0</v>
      </c>
      <c r="P685" s="564">
        <f t="shared" si="316"/>
        <v>0</v>
      </c>
      <c r="Q685" s="564">
        <f t="shared" si="317"/>
        <v>0</v>
      </c>
      <c r="R685" s="661">
        <f t="shared" si="306"/>
        <v>0</v>
      </c>
      <c r="S685" s="662">
        <f t="shared" si="307"/>
        <v>0</v>
      </c>
      <c r="T685" s="699">
        <f t="shared" si="308"/>
        <v>0</v>
      </c>
      <c r="U685" s="681">
        <f t="shared" si="318"/>
        <v>0</v>
      </c>
      <c r="V685" s="701">
        <f t="shared" si="319"/>
        <v>0</v>
      </c>
      <c r="W685" s="662">
        <f t="shared" si="320"/>
        <v>0</v>
      </c>
      <c r="X685" s="662">
        <f t="shared" si="321"/>
        <v>0</v>
      </c>
      <c r="Y685" s="662">
        <f t="shared" si="322"/>
        <v>0</v>
      </c>
      <c r="Z685" s="699">
        <f t="shared" si="323"/>
        <v>0</v>
      </c>
      <c r="AA685" s="681">
        <f t="shared" si="326"/>
        <v>0</v>
      </c>
      <c r="AB685" s="701">
        <f t="shared" si="327"/>
        <v>0</v>
      </c>
      <c r="AC685" s="662">
        <f t="shared" si="324"/>
        <v>0</v>
      </c>
      <c r="AD685" s="662">
        <f t="shared" si="328"/>
        <v>0</v>
      </c>
      <c r="AE685" s="701">
        <f t="shared" si="329"/>
        <v>0</v>
      </c>
      <c r="AF685" s="662">
        <f t="shared" si="325"/>
        <v>0</v>
      </c>
      <c r="AG685" s="662">
        <f t="shared" si="330"/>
        <v>0</v>
      </c>
      <c r="AH685" s="701">
        <f t="shared" si="331"/>
        <v>0</v>
      </c>
    </row>
    <row r="686" spans="1:34" x14ac:dyDescent="0.35">
      <c r="A686" s="680">
        <v>38661</v>
      </c>
      <c r="B686" s="558" t="s">
        <v>31</v>
      </c>
      <c r="C686" s="558">
        <v>11</v>
      </c>
      <c r="D686" s="559">
        <f t="shared" si="303"/>
        <v>7</v>
      </c>
      <c r="E686" s="561">
        <v>0</v>
      </c>
      <c r="F686" s="699">
        <f t="shared" si="309"/>
        <v>0</v>
      </c>
      <c r="G686" s="712">
        <f t="shared" si="310"/>
        <v>0</v>
      </c>
      <c r="H686" s="699">
        <f t="shared" si="304"/>
        <v>0</v>
      </c>
      <c r="I686" s="712">
        <f t="shared" si="305"/>
        <v>0</v>
      </c>
      <c r="J686" s="699">
        <f t="shared" si="311"/>
        <v>0</v>
      </c>
      <c r="K686" s="681">
        <f t="shared" si="312"/>
        <v>0</v>
      </c>
      <c r="L686" s="711">
        <f>IF($L$5="Yes",HLOOKUP(B686,'Outdoor Supply'!$D$32:$P$38,7,FALSE),0)</f>
        <v>0</v>
      </c>
      <c r="M686" s="701">
        <f t="shared" si="313"/>
        <v>0</v>
      </c>
      <c r="N686" s="564">
        <f t="shared" si="314"/>
        <v>0</v>
      </c>
      <c r="O686" s="564">
        <f t="shared" si="315"/>
        <v>0</v>
      </c>
      <c r="P686" s="564">
        <f t="shared" si="316"/>
        <v>0</v>
      </c>
      <c r="Q686" s="564">
        <f t="shared" si="317"/>
        <v>0</v>
      </c>
      <c r="R686" s="661">
        <f t="shared" si="306"/>
        <v>0</v>
      </c>
      <c r="S686" s="662">
        <f t="shared" si="307"/>
        <v>0</v>
      </c>
      <c r="T686" s="699">
        <f t="shared" si="308"/>
        <v>0</v>
      </c>
      <c r="U686" s="681">
        <f t="shared" si="318"/>
        <v>0</v>
      </c>
      <c r="V686" s="701">
        <f t="shared" si="319"/>
        <v>0</v>
      </c>
      <c r="W686" s="662">
        <f t="shared" si="320"/>
        <v>0</v>
      </c>
      <c r="X686" s="662">
        <f t="shared" si="321"/>
        <v>0</v>
      </c>
      <c r="Y686" s="662">
        <f t="shared" si="322"/>
        <v>0</v>
      </c>
      <c r="Z686" s="699">
        <f t="shared" si="323"/>
        <v>0</v>
      </c>
      <c r="AA686" s="681">
        <f t="shared" si="326"/>
        <v>0</v>
      </c>
      <c r="AB686" s="701">
        <f t="shared" si="327"/>
        <v>0</v>
      </c>
      <c r="AC686" s="662">
        <f t="shared" si="324"/>
        <v>0</v>
      </c>
      <c r="AD686" s="662">
        <f t="shared" si="328"/>
        <v>0</v>
      </c>
      <c r="AE686" s="701">
        <f t="shared" si="329"/>
        <v>0</v>
      </c>
      <c r="AF686" s="662">
        <f t="shared" si="325"/>
        <v>0</v>
      </c>
      <c r="AG686" s="662">
        <f t="shared" si="330"/>
        <v>0</v>
      </c>
      <c r="AH686" s="701">
        <f t="shared" si="331"/>
        <v>0</v>
      </c>
    </row>
    <row r="687" spans="1:34" x14ac:dyDescent="0.35">
      <c r="A687" s="680">
        <v>38662</v>
      </c>
      <c r="B687" s="558" t="s">
        <v>31</v>
      </c>
      <c r="C687" s="558">
        <v>11</v>
      </c>
      <c r="D687" s="559">
        <f t="shared" si="303"/>
        <v>1</v>
      </c>
      <c r="E687" s="561">
        <v>0</v>
      </c>
      <c r="F687" s="699">
        <f t="shared" si="309"/>
        <v>0</v>
      </c>
      <c r="G687" s="712">
        <f t="shared" si="310"/>
        <v>0</v>
      </c>
      <c r="H687" s="699">
        <f t="shared" si="304"/>
        <v>0</v>
      </c>
      <c r="I687" s="712">
        <f t="shared" si="305"/>
        <v>0</v>
      </c>
      <c r="J687" s="699">
        <f t="shared" si="311"/>
        <v>0</v>
      </c>
      <c r="K687" s="681">
        <f t="shared" si="312"/>
        <v>0</v>
      </c>
      <c r="L687" s="711">
        <f>IF($L$5="Yes",HLOOKUP(B687,'Outdoor Supply'!$D$32:$P$38,7,FALSE),0)</f>
        <v>0</v>
      </c>
      <c r="M687" s="701">
        <f t="shared" si="313"/>
        <v>0</v>
      </c>
      <c r="N687" s="564">
        <f t="shared" si="314"/>
        <v>0</v>
      </c>
      <c r="O687" s="564">
        <f t="shared" si="315"/>
        <v>0</v>
      </c>
      <c r="P687" s="564">
        <f t="shared" si="316"/>
        <v>0</v>
      </c>
      <c r="Q687" s="564">
        <f t="shared" si="317"/>
        <v>0</v>
      </c>
      <c r="R687" s="661">
        <f t="shared" si="306"/>
        <v>0</v>
      </c>
      <c r="S687" s="662">
        <f t="shared" si="307"/>
        <v>0</v>
      </c>
      <c r="T687" s="699">
        <f t="shared" si="308"/>
        <v>0</v>
      </c>
      <c r="U687" s="681">
        <f t="shared" si="318"/>
        <v>0</v>
      </c>
      <c r="V687" s="701">
        <f t="shared" si="319"/>
        <v>0</v>
      </c>
      <c r="W687" s="662">
        <f t="shared" si="320"/>
        <v>0</v>
      </c>
      <c r="X687" s="662">
        <f t="shared" si="321"/>
        <v>0</v>
      </c>
      <c r="Y687" s="662">
        <f t="shared" si="322"/>
        <v>0</v>
      </c>
      <c r="Z687" s="699">
        <f t="shared" si="323"/>
        <v>0</v>
      </c>
      <c r="AA687" s="681">
        <f t="shared" si="326"/>
        <v>0</v>
      </c>
      <c r="AB687" s="701">
        <f t="shared" si="327"/>
        <v>0</v>
      </c>
      <c r="AC687" s="662">
        <f t="shared" si="324"/>
        <v>0</v>
      </c>
      <c r="AD687" s="662">
        <f t="shared" si="328"/>
        <v>0</v>
      </c>
      <c r="AE687" s="701">
        <f t="shared" si="329"/>
        <v>0</v>
      </c>
      <c r="AF687" s="662">
        <f t="shared" si="325"/>
        <v>0</v>
      </c>
      <c r="AG687" s="662">
        <f t="shared" si="330"/>
        <v>0</v>
      </c>
      <c r="AH687" s="701">
        <f t="shared" si="331"/>
        <v>0</v>
      </c>
    </row>
    <row r="688" spans="1:34" x14ac:dyDescent="0.35">
      <c r="A688" s="680">
        <v>38663</v>
      </c>
      <c r="B688" s="558" t="s">
        <v>31</v>
      </c>
      <c r="C688" s="558">
        <v>11</v>
      </c>
      <c r="D688" s="559">
        <f t="shared" si="303"/>
        <v>2</v>
      </c>
      <c r="E688" s="561">
        <v>0</v>
      </c>
      <c r="F688" s="699">
        <f t="shared" si="309"/>
        <v>0</v>
      </c>
      <c r="G688" s="712">
        <f t="shared" si="310"/>
        <v>0</v>
      </c>
      <c r="H688" s="699">
        <f t="shared" si="304"/>
        <v>0</v>
      </c>
      <c r="I688" s="712">
        <f t="shared" si="305"/>
        <v>0</v>
      </c>
      <c r="J688" s="699">
        <f t="shared" si="311"/>
        <v>0</v>
      </c>
      <c r="K688" s="681">
        <f t="shared" si="312"/>
        <v>0</v>
      </c>
      <c r="L688" s="711">
        <f>IF($L$5="Yes",HLOOKUP(B688,'Outdoor Supply'!$D$32:$P$38,7,FALSE),0)</f>
        <v>0</v>
      </c>
      <c r="M688" s="701">
        <f t="shared" si="313"/>
        <v>0</v>
      </c>
      <c r="N688" s="564">
        <f t="shared" si="314"/>
        <v>0</v>
      </c>
      <c r="O688" s="564">
        <f t="shared" si="315"/>
        <v>0</v>
      </c>
      <c r="P688" s="564">
        <f t="shared" si="316"/>
        <v>0</v>
      </c>
      <c r="Q688" s="564">
        <f t="shared" si="317"/>
        <v>0</v>
      </c>
      <c r="R688" s="661">
        <f t="shared" si="306"/>
        <v>0</v>
      </c>
      <c r="S688" s="662">
        <f t="shared" si="307"/>
        <v>0</v>
      </c>
      <c r="T688" s="699">
        <f t="shared" si="308"/>
        <v>0</v>
      </c>
      <c r="U688" s="681">
        <f t="shared" si="318"/>
        <v>0</v>
      </c>
      <c r="V688" s="701">
        <f t="shared" si="319"/>
        <v>0</v>
      </c>
      <c r="W688" s="662">
        <f t="shared" si="320"/>
        <v>0</v>
      </c>
      <c r="X688" s="662">
        <f t="shared" si="321"/>
        <v>0</v>
      </c>
      <c r="Y688" s="662">
        <f t="shared" si="322"/>
        <v>0</v>
      </c>
      <c r="Z688" s="699">
        <f t="shared" si="323"/>
        <v>0</v>
      </c>
      <c r="AA688" s="681">
        <f t="shared" si="326"/>
        <v>0</v>
      </c>
      <c r="AB688" s="701">
        <f t="shared" si="327"/>
        <v>0</v>
      </c>
      <c r="AC688" s="662">
        <f t="shared" si="324"/>
        <v>0</v>
      </c>
      <c r="AD688" s="662">
        <f t="shared" si="328"/>
        <v>0</v>
      </c>
      <c r="AE688" s="701">
        <f t="shared" si="329"/>
        <v>0</v>
      </c>
      <c r="AF688" s="662">
        <f t="shared" si="325"/>
        <v>0</v>
      </c>
      <c r="AG688" s="662">
        <f t="shared" si="330"/>
        <v>0</v>
      </c>
      <c r="AH688" s="701">
        <f t="shared" si="331"/>
        <v>0</v>
      </c>
    </row>
    <row r="689" spans="1:34" x14ac:dyDescent="0.35">
      <c r="A689" s="680">
        <v>38664</v>
      </c>
      <c r="B689" s="558" t="s">
        <v>31</v>
      </c>
      <c r="C689" s="558">
        <v>11</v>
      </c>
      <c r="D689" s="559">
        <f t="shared" si="303"/>
        <v>3</v>
      </c>
      <c r="E689" s="561">
        <v>0</v>
      </c>
      <c r="F689" s="699">
        <f t="shared" si="309"/>
        <v>0</v>
      </c>
      <c r="G689" s="712">
        <f t="shared" si="310"/>
        <v>0</v>
      </c>
      <c r="H689" s="699">
        <f t="shared" si="304"/>
        <v>0</v>
      </c>
      <c r="I689" s="712">
        <f t="shared" si="305"/>
        <v>0</v>
      </c>
      <c r="J689" s="699">
        <f t="shared" si="311"/>
        <v>0</v>
      </c>
      <c r="K689" s="681">
        <f t="shared" si="312"/>
        <v>0</v>
      </c>
      <c r="L689" s="711">
        <f>IF($L$5="Yes",HLOOKUP(B689,'Outdoor Supply'!$D$32:$P$38,7,FALSE),0)</f>
        <v>0</v>
      </c>
      <c r="M689" s="701">
        <f t="shared" si="313"/>
        <v>0</v>
      </c>
      <c r="N689" s="564">
        <f t="shared" si="314"/>
        <v>0</v>
      </c>
      <c r="O689" s="564">
        <f t="shared" si="315"/>
        <v>0</v>
      </c>
      <c r="P689" s="564">
        <f t="shared" si="316"/>
        <v>0</v>
      </c>
      <c r="Q689" s="564">
        <f t="shared" si="317"/>
        <v>0</v>
      </c>
      <c r="R689" s="661">
        <f t="shared" si="306"/>
        <v>0</v>
      </c>
      <c r="S689" s="662">
        <f t="shared" si="307"/>
        <v>0</v>
      </c>
      <c r="T689" s="699">
        <f t="shared" si="308"/>
        <v>0</v>
      </c>
      <c r="U689" s="681">
        <f t="shared" si="318"/>
        <v>0</v>
      </c>
      <c r="V689" s="701">
        <f t="shared" si="319"/>
        <v>0</v>
      </c>
      <c r="W689" s="662">
        <f t="shared" si="320"/>
        <v>0</v>
      </c>
      <c r="X689" s="662">
        <f t="shared" si="321"/>
        <v>0</v>
      </c>
      <c r="Y689" s="662">
        <f t="shared" si="322"/>
        <v>0</v>
      </c>
      <c r="Z689" s="699">
        <f t="shared" si="323"/>
        <v>0</v>
      </c>
      <c r="AA689" s="681">
        <f t="shared" si="326"/>
        <v>0</v>
      </c>
      <c r="AB689" s="701">
        <f t="shared" si="327"/>
        <v>0</v>
      </c>
      <c r="AC689" s="662">
        <f t="shared" si="324"/>
        <v>0</v>
      </c>
      <c r="AD689" s="662">
        <f t="shared" si="328"/>
        <v>0</v>
      </c>
      <c r="AE689" s="701">
        <f t="shared" si="329"/>
        <v>0</v>
      </c>
      <c r="AF689" s="662">
        <f t="shared" si="325"/>
        <v>0</v>
      </c>
      <c r="AG689" s="662">
        <f t="shared" si="330"/>
        <v>0</v>
      </c>
      <c r="AH689" s="701">
        <f t="shared" si="331"/>
        <v>0</v>
      </c>
    </row>
    <row r="690" spans="1:34" x14ac:dyDescent="0.35">
      <c r="A690" s="680">
        <v>38665</v>
      </c>
      <c r="B690" s="558" t="s">
        <v>31</v>
      </c>
      <c r="C690" s="558">
        <v>11</v>
      </c>
      <c r="D690" s="559">
        <f t="shared" si="303"/>
        <v>4</v>
      </c>
      <c r="E690" s="561">
        <v>0</v>
      </c>
      <c r="F690" s="699">
        <f t="shared" si="309"/>
        <v>0</v>
      </c>
      <c r="G690" s="712">
        <f t="shared" si="310"/>
        <v>0</v>
      </c>
      <c r="H690" s="699">
        <f t="shared" si="304"/>
        <v>0</v>
      </c>
      <c r="I690" s="712">
        <f t="shared" si="305"/>
        <v>0</v>
      </c>
      <c r="J690" s="699">
        <f t="shared" si="311"/>
        <v>0</v>
      </c>
      <c r="K690" s="681">
        <f t="shared" si="312"/>
        <v>0</v>
      </c>
      <c r="L690" s="711">
        <f>IF($L$5="Yes",HLOOKUP(B690,'Outdoor Supply'!$D$32:$P$38,7,FALSE),0)</f>
        <v>0</v>
      </c>
      <c r="M690" s="701">
        <f t="shared" si="313"/>
        <v>0</v>
      </c>
      <c r="N690" s="564">
        <f t="shared" si="314"/>
        <v>0</v>
      </c>
      <c r="O690" s="564">
        <f t="shared" si="315"/>
        <v>0</v>
      </c>
      <c r="P690" s="564">
        <f t="shared" si="316"/>
        <v>0</v>
      </c>
      <c r="Q690" s="564">
        <f t="shared" si="317"/>
        <v>0</v>
      </c>
      <c r="R690" s="661">
        <f t="shared" si="306"/>
        <v>0</v>
      </c>
      <c r="S690" s="662">
        <f t="shared" si="307"/>
        <v>0</v>
      </c>
      <c r="T690" s="699">
        <f t="shared" si="308"/>
        <v>0</v>
      </c>
      <c r="U690" s="681">
        <f t="shared" si="318"/>
        <v>0</v>
      </c>
      <c r="V690" s="701">
        <f t="shared" si="319"/>
        <v>0</v>
      </c>
      <c r="W690" s="662">
        <f t="shared" si="320"/>
        <v>0</v>
      </c>
      <c r="X690" s="662">
        <f t="shared" si="321"/>
        <v>0</v>
      </c>
      <c r="Y690" s="662">
        <f t="shared" si="322"/>
        <v>0</v>
      </c>
      <c r="Z690" s="699">
        <f t="shared" si="323"/>
        <v>0</v>
      </c>
      <c r="AA690" s="681">
        <f t="shared" si="326"/>
        <v>0</v>
      </c>
      <c r="AB690" s="701">
        <f t="shared" si="327"/>
        <v>0</v>
      </c>
      <c r="AC690" s="662">
        <f t="shared" si="324"/>
        <v>0</v>
      </c>
      <c r="AD690" s="662">
        <f t="shared" si="328"/>
        <v>0</v>
      </c>
      <c r="AE690" s="701">
        <f t="shared" si="329"/>
        <v>0</v>
      </c>
      <c r="AF690" s="662">
        <f t="shared" si="325"/>
        <v>0</v>
      </c>
      <c r="AG690" s="662">
        <f t="shared" si="330"/>
        <v>0</v>
      </c>
      <c r="AH690" s="701">
        <f t="shared" si="331"/>
        <v>0</v>
      </c>
    </row>
    <row r="691" spans="1:34" x14ac:dyDescent="0.35">
      <c r="A691" s="680">
        <v>38666</v>
      </c>
      <c r="B691" s="558" t="s">
        <v>31</v>
      </c>
      <c r="C691" s="558">
        <v>11</v>
      </c>
      <c r="D691" s="559">
        <f t="shared" si="303"/>
        <v>5</v>
      </c>
      <c r="E691" s="561">
        <v>0</v>
      </c>
      <c r="F691" s="699">
        <f t="shared" si="309"/>
        <v>0</v>
      </c>
      <c r="G691" s="712">
        <f t="shared" si="310"/>
        <v>0</v>
      </c>
      <c r="H691" s="699">
        <f t="shared" si="304"/>
        <v>0</v>
      </c>
      <c r="I691" s="712">
        <f t="shared" si="305"/>
        <v>0</v>
      </c>
      <c r="J691" s="699">
        <f t="shared" si="311"/>
        <v>0</v>
      </c>
      <c r="K691" s="681">
        <f t="shared" si="312"/>
        <v>0</v>
      </c>
      <c r="L691" s="711">
        <f>IF($L$5="Yes",HLOOKUP(B691,'Outdoor Supply'!$D$32:$P$38,7,FALSE),0)</f>
        <v>0</v>
      </c>
      <c r="M691" s="701">
        <f t="shared" si="313"/>
        <v>0</v>
      </c>
      <c r="N691" s="564">
        <f t="shared" si="314"/>
        <v>0</v>
      </c>
      <c r="O691" s="564">
        <f t="shared" si="315"/>
        <v>0</v>
      </c>
      <c r="P691" s="564">
        <f t="shared" si="316"/>
        <v>0</v>
      </c>
      <c r="Q691" s="564">
        <f t="shared" si="317"/>
        <v>0</v>
      </c>
      <c r="R691" s="661">
        <f t="shared" si="306"/>
        <v>0</v>
      </c>
      <c r="S691" s="662">
        <f t="shared" si="307"/>
        <v>0</v>
      </c>
      <c r="T691" s="699">
        <f t="shared" si="308"/>
        <v>0</v>
      </c>
      <c r="U691" s="681">
        <f t="shared" si="318"/>
        <v>0</v>
      </c>
      <c r="V691" s="701">
        <f t="shared" si="319"/>
        <v>0</v>
      </c>
      <c r="W691" s="662">
        <f t="shared" si="320"/>
        <v>0</v>
      </c>
      <c r="X691" s="662">
        <f t="shared" si="321"/>
        <v>0</v>
      </c>
      <c r="Y691" s="662">
        <f t="shared" si="322"/>
        <v>0</v>
      </c>
      <c r="Z691" s="699">
        <f t="shared" si="323"/>
        <v>0</v>
      </c>
      <c r="AA691" s="681">
        <f t="shared" si="326"/>
        <v>0</v>
      </c>
      <c r="AB691" s="701">
        <f t="shared" si="327"/>
        <v>0</v>
      </c>
      <c r="AC691" s="662">
        <f t="shared" si="324"/>
        <v>0</v>
      </c>
      <c r="AD691" s="662">
        <f t="shared" si="328"/>
        <v>0</v>
      </c>
      <c r="AE691" s="701">
        <f t="shared" si="329"/>
        <v>0</v>
      </c>
      <c r="AF691" s="662">
        <f t="shared" si="325"/>
        <v>0</v>
      </c>
      <c r="AG691" s="662">
        <f t="shared" si="330"/>
        <v>0</v>
      </c>
      <c r="AH691" s="701">
        <f t="shared" si="331"/>
        <v>0</v>
      </c>
    </row>
    <row r="692" spans="1:34" x14ac:dyDescent="0.35">
      <c r="A692" s="680">
        <v>38667</v>
      </c>
      <c r="B692" s="558" t="s">
        <v>31</v>
      </c>
      <c r="C692" s="558">
        <v>11</v>
      </c>
      <c r="D692" s="559">
        <f t="shared" si="303"/>
        <v>6</v>
      </c>
      <c r="E692" s="561">
        <v>0</v>
      </c>
      <c r="F692" s="699">
        <f t="shared" si="309"/>
        <v>0</v>
      </c>
      <c r="G692" s="712">
        <f t="shared" si="310"/>
        <v>0</v>
      </c>
      <c r="H692" s="699">
        <f t="shared" si="304"/>
        <v>0</v>
      </c>
      <c r="I692" s="712">
        <f t="shared" si="305"/>
        <v>0</v>
      </c>
      <c r="J692" s="699">
        <f t="shared" si="311"/>
        <v>0</v>
      </c>
      <c r="K692" s="681">
        <f t="shared" si="312"/>
        <v>0</v>
      </c>
      <c r="L692" s="711">
        <f>IF($L$5="Yes",HLOOKUP(B692,'Outdoor Supply'!$D$32:$P$38,7,FALSE),0)</f>
        <v>0</v>
      </c>
      <c r="M692" s="701">
        <f t="shared" si="313"/>
        <v>0</v>
      </c>
      <c r="N692" s="564">
        <f t="shared" si="314"/>
        <v>0</v>
      </c>
      <c r="O692" s="564">
        <f t="shared" si="315"/>
        <v>0</v>
      </c>
      <c r="P692" s="564">
        <f t="shared" si="316"/>
        <v>0</v>
      </c>
      <c r="Q692" s="564">
        <f t="shared" si="317"/>
        <v>0</v>
      </c>
      <c r="R692" s="661">
        <f t="shared" si="306"/>
        <v>0</v>
      </c>
      <c r="S692" s="662">
        <f t="shared" si="307"/>
        <v>0</v>
      </c>
      <c r="T692" s="699">
        <f t="shared" si="308"/>
        <v>0</v>
      </c>
      <c r="U692" s="681">
        <f t="shared" si="318"/>
        <v>0</v>
      </c>
      <c r="V692" s="701">
        <f t="shared" si="319"/>
        <v>0</v>
      </c>
      <c r="W692" s="662">
        <f t="shared" si="320"/>
        <v>0</v>
      </c>
      <c r="X692" s="662">
        <f t="shared" si="321"/>
        <v>0</v>
      </c>
      <c r="Y692" s="662">
        <f t="shared" si="322"/>
        <v>0</v>
      </c>
      <c r="Z692" s="699">
        <f t="shared" si="323"/>
        <v>0</v>
      </c>
      <c r="AA692" s="681">
        <f t="shared" si="326"/>
        <v>0</v>
      </c>
      <c r="AB692" s="701">
        <f t="shared" si="327"/>
        <v>0</v>
      </c>
      <c r="AC692" s="662">
        <f t="shared" si="324"/>
        <v>0</v>
      </c>
      <c r="AD692" s="662">
        <f t="shared" si="328"/>
        <v>0</v>
      </c>
      <c r="AE692" s="701">
        <f t="shared" si="329"/>
        <v>0</v>
      </c>
      <c r="AF692" s="662">
        <f t="shared" si="325"/>
        <v>0</v>
      </c>
      <c r="AG692" s="662">
        <f t="shared" si="330"/>
        <v>0</v>
      </c>
      <c r="AH692" s="701">
        <f t="shared" si="331"/>
        <v>0</v>
      </c>
    </row>
    <row r="693" spans="1:34" x14ac:dyDescent="0.35">
      <c r="A693" s="680">
        <v>38668</v>
      </c>
      <c r="B693" s="558" t="s">
        <v>31</v>
      </c>
      <c r="C693" s="558">
        <v>11</v>
      </c>
      <c r="D693" s="559">
        <f t="shared" si="303"/>
        <v>7</v>
      </c>
      <c r="E693" s="561">
        <v>0</v>
      </c>
      <c r="F693" s="699">
        <f t="shared" si="309"/>
        <v>0</v>
      </c>
      <c r="G693" s="712">
        <f t="shared" si="310"/>
        <v>0</v>
      </c>
      <c r="H693" s="699">
        <f t="shared" si="304"/>
        <v>0</v>
      </c>
      <c r="I693" s="712">
        <f t="shared" si="305"/>
        <v>0</v>
      </c>
      <c r="J693" s="699">
        <f t="shared" si="311"/>
        <v>0</v>
      </c>
      <c r="K693" s="681">
        <f t="shared" si="312"/>
        <v>0</v>
      </c>
      <c r="L693" s="711">
        <f>IF($L$5="Yes",HLOOKUP(B693,'Outdoor Supply'!$D$32:$P$38,7,FALSE),0)</f>
        <v>0</v>
      </c>
      <c r="M693" s="701">
        <f t="shared" si="313"/>
        <v>0</v>
      </c>
      <c r="N693" s="564">
        <f t="shared" si="314"/>
        <v>0</v>
      </c>
      <c r="O693" s="564">
        <f t="shared" si="315"/>
        <v>0</v>
      </c>
      <c r="P693" s="564">
        <f t="shared" si="316"/>
        <v>0</v>
      </c>
      <c r="Q693" s="564">
        <f t="shared" si="317"/>
        <v>0</v>
      </c>
      <c r="R693" s="661">
        <f t="shared" si="306"/>
        <v>0</v>
      </c>
      <c r="S693" s="662">
        <f t="shared" si="307"/>
        <v>0</v>
      </c>
      <c r="T693" s="699">
        <f t="shared" si="308"/>
        <v>0</v>
      </c>
      <c r="U693" s="681">
        <f t="shared" si="318"/>
        <v>0</v>
      </c>
      <c r="V693" s="701">
        <f t="shared" si="319"/>
        <v>0</v>
      </c>
      <c r="W693" s="662">
        <f t="shared" si="320"/>
        <v>0</v>
      </c>
      <c r="X693" s="662">
        <f t="shared" si="321"/>
        <v>0</v>
      </c>
      <c r="Y693" s="662">
        <f t="shared" si="322"/>
        <v>0</v>
      </c>
      <c r="Z693" s="699">
        <f t="shared" si="323"/>
        <v>0</v>
      </c>
      <c r="AA693" s="681">
        <f t="shared" si="326"/>
        <v>0</v>
      </c>
      <c r="AB693" s="701">
        <f t="shared" si="327"/>
        <v>0</v>
      </c>
      <c r="AC693" s="662">
        <f t="shared" si="324"/>
        <v>0</v>
      </c>
      <c r="AD693" s="662">
        <f t="shared" si="328"/>
        <v>0</v>
      </c>
      <c r="AE693" s="701">
        <f t="shared" si="329"/>
        <v>0</v>
      </c>
      <c r="AF693" s="662">
        <f t="shared" si="325"/>
        <v>0</v>
      </c>
      <c r="AG693" s="662">
        <f t="shared" si="330"/>
        <v>0</v>
      </c>
      <c r="AH693" s="701">
        <f t="shared" si="331"/>
        <v>0</v>
      </c>
    </row>
    <row r="694" spans="1:34" x14ac:dyDescent="0.35">
      <c r="A694" s="680">
        <v>38669</v>
      </c>
      <c r="B694" s="558" t="s">
        <v>31</v>
      </c>
      <c r="C694" s="558">
        <v>11</v>
      </c>
      <c r="D694" s="559">
        <f t="shared" si="303"/>
        <v>1</v>
      </c>
      <c r="E694" s="561">
        <v>0</v>
      </c>
      <c r="F694" s="699">
        <f t="shared" si="309"/>
        <v>0</v>
      </c>
      <c r="G694" s="712">
        <f t="shared" si="310"/>
        <v>0</v>
      </c>
      <c r="H694" s="699">
        <f t="shared" si="304"/>
        <v>0</v>
      </c>
      <c r="I694" s="712">
        <f t="shared" si="305"/>
        <v>0</v>
      </c>
      <c r="J694" s="699">
        <f t="shared" si="311"/>
        <v>0</v>
      </c>
      <c r="K694" s="681">
        <f t="shared" si="312"/>
        <v>0</v>
      </c>
      <c r="L694" s="711">
        <f>IF($L$5="Yes",HLOOKUP(B694,'Outdoor Supply'!$D$32:$P$38,7,FALSE),0)</f>
        <v>0</v>
      </c>
      <c r="M694" s="701">
        <f t="shared" si="313"/>
        <v>0</v>
      </c>
      <c r="N694" s="564">
        <f t="shared" si="314"/>
        <v>0</v>
      </c>
      <c r="O694" s="564">
        <f t="shared" si="315"/>
        <v>0</v>
      </c>
      <c r="P694" s="564">
        <f t="shared" si="316"/>
        <v>0</v>
      </c>
      <c r="Q694" s="564">
        <f t="shared" si="317"/>
        <v>0</v>
      </c>
      <c r="R694" s="661">
        <f t="shared" si="306"/>
        <v>0</v>
      </c>
      <c r="S694" s="662">
        <f t="shared" si="307"/>
        <v>0</v>
      </c>
      <c r="T694" s="699">
        <f t="shared" si="308"/>
        <v>0</v>
      </c>
      <c r="U694" s="681">
        <f t="shared" si="318"/>
        <v>0</v>
      </c>
      <c r="V694" s="701">
        <f t="shared" si="319"/>
        <v>0</v>
      </c>
      <c r="W694" s="662">
        <f t="shared" si="320"/>
        <v>0</v>
      </c>
      <c r="X694" s="662">
        <f t="shared" si="321"/>
        <v>0</v>
      </c>
      <c r="Y694" s="662">
        <f t="shared" si="322"/>
        <v>0</v>
      </c>
      <c r="Z694" s="699">
        <f t="shared" si="323"/>
        <v>0</v>
      </c>
      <c r="AA694" s="681">
        <f t="shared" si="326"/>
        <v>0</v>
      </c>
      <c r="AB694" s="701">
        <f t="shared" si="327"/>
        <v>0</v>
      </c>
      <c r="AC694" s="662">
        <f t="shared" si="324"/>
        <v>0</v>
      </c>
      <c r="AD694" s="662">
        <f t="shared" si="328"/>
        <v>0</v>
      </c>
      <c r="AE694" s="701">
        <f t="shared" si="329"/>
        <v>0</v>
      </c>
      <c r="AF694" s="662">
        <f t="shared" si="325"/>
        <v>0</v>
      </c>
      <c r="AG694" s="662">
        <f t="shared" si="330"/>
        <v>0</v>
      </c>
      <c r="AH694" s="701">
        <f t="shared" si="331"/>
        <v>0</v>
      </c>
    </row>
    <row r="695" spans="1:34" x14ac:dyDescent="0.35">
      <c r="A695" s="680">
        <v>38670</v>
      </c>
      <c r="B695" s="558" t="s">
        <v>31</v>
      </c>
      <c r="C695" s="558">
        <v>11</v>
      </c>
      <c r="D695" s="559">
        <f t="shared" si="303"/>
        <v>2</v>
      </c>
      <c r="E695" s="561">
        <v>0</v>
      </c>
      <c r="F695" s="699">
        <f t="shared" si="309"/>
        <v>0</v>
      </c>
      <c r="G695" s="712">
        <f t="shared" si="310"/>
        <v>0</v>
      </c>
      <c r="H695" s="699">
        <f t="shared" si="304"/>
        <v>0</v>
      </c>
      <c r="I695" s="712">
        <f t="shared" si="305"/>
        <v>0</v>
      </c>
      <c r="J695" s="699">
        <f t="shared" si="311"/>
        <v>0</v>
      </c>
      <c r="K695" s="681">
        <f t="shared" si="312"/>
        <v>0</v>
      </c>
      <c r="L695" s="711">
        <f>IF($L$5="Yes",HLOOKUP(B695,'Outdoor Supply'!$D$32:$P$38,7,FALSE),0)</f>
        <v>0</v>
      </c>
      <c r="M695" s="701">
        <f t="shared" si="313"/>
        <v>0</v>
      </c>
      <c r="N695" s="564">
        <f t="shared" si="314"/>
        <v>0</v>
      </c>
      <c r="O695" s="564">
        <f t="shared" si="315"/>
        <v>0</v>
      </c>
      <c r="P695" s="564">
        <f t="shared" si="316"/>
        <v>0</v>
      </c>
      <c r="Q695" s="564">
        <f t="shared" si="317"/>
        <v>0</v>
      </c>
      <c r="R695" s="661">
        <f t="shared" si="306"/>
        <v>0</v>
      </c>
      <c r="S695" s="662">
        <f t="shared" si="307"/>
        <v>0</v>
      </c>
      <c r="T695" s="699">
        <f t="shared" si="308"/>
        <v>0</v>
      </c>
      <c r="U695" s="681">
        <f t="shared" si="318"/>
        <v>0</v>
      </c>
      <c r="V695" s="701">
        <f t="shared" si="319"/>
        <v>0</v>
      </c>
      <c r="W695" s="662">
        <f t="shared" si="320"/>
        <v>0</v>
      </c>
      <c r="X695" s="662">
        <f t="shared" si="321"/>
        <v>0</v>
      </c>
      <c r="Y695" s="662">
        <f t="shared" si="322"/>
        <v>0</v>
      </c>
      <c r="Z695" s="699">
        <f t="shared" si="323"/>
        <v>0</v>
      </c>
      <c r="AA695" s="681">
        <f t="shared" si="326"/>
        <v>0</v>
      </c>
      <c r="AB695" s="701">
        <f t="shared" si="327"/>
        <v>0</v>
      </c>
      <c r="AC695" s="662">
        <f t="shared" si="324"/>
        <v>0</v>
      </c>
      <c r="AD695" s="662">
        <f t="shared" si="328"/>
        <v>0</v>
      </c>
      <c r="AE695" s="701">
        <f t="shared" si="329"/>
        <v>0</v>
      </c>
      <c r="AF695" s="662">
        <f t="shared" si="325"/>
        <v>0</v>
      </c>
      <c r="AG695" s="662">
        <f t="shared" si="330"/>
        <v>0</v>
      </c>
      <c r="AH695" s="701">
        <f t="shared" si="331"/>
        <v>0</v>
      </c>
    </row>
    <row r="696" spans="1:34" x14ac:dyDescent="0.35">
      <c r="A696" s="680">
        <v>38671</v>
      </c>
      <c r="B696" s="558" t="s">
        <v>31</v>
      </c>
      <c r="C696" s="558">
        <v>11</v>
      </c>
      <c r="D696" s="559">
        <f t="shared" si="303"/>
        <v>3</v>
      </c>
      <c r="E696" s="561">
        <v>0</v>
      </c>
      <c r="F696" s="699">
        <f t="shared" si="309"/>
        <v>0</v>
      </c>
      <c r="G696" s="712">
        <f t="shared" si="310"/>
        <v>0</v>
      </c>
      <c r="H696" s="699">
        <f t="shared" si="304"/>
        <v>0</v>
      </c>
      <c r="I696" s="712">
        <f t="shared" si="305"/>
        <v>0</v>
      </c>
      <c r="J696" s="699">
        <f t="shared" si="311"/>
        <v>0</v>
      </c>
      <c r="K696" s="681">
        <f t="shared" si="312"/>
        <v>0</v>
      </c>
      <c r="L696" s="711">
        <f>IF($L$5="Yes",HLOOKUP(B696,'Outdoor Supply'!$D$32:$P$38,7,FALSE),0)</f>
        <v>0</v>
      </c>
      <c r="M696" s="701">
        <f t="shared" si="313"/>
        <v>0</v>
      </c>
      <c r="N696" s="564">
        <f t="shared" si="314"/>
        <v>0</v>
      </c>
      <c r="O696" s="564">
        <f t="shared" si="315"/>
        <v>0</v>
      </c>
      <c r="P696" s="564">
        <f t="shared" si="316"/>
        <v>0</v>
      </c>
      <c r="Q696" s="564">
        <f t="shared" si="317"/>
        <v>0</v>
      </c>
      <c r="R696" s="661">
        <f t="shared" si="306"/>
        <v>0</v>
      </c>
      <c r="S696" s="662">
        <f t="shared" si="307"/>
        <v>0</v>
      </c>
      <c r="T696" s="699">
        <f t="shared" si="308"/>
        <v>0</v>
      </c>
      <c r="U696" s="681">
        <f t="shared" si="318"/>
        <v>0</v>
      </c>
      <c r="V696" s="701">
        <f t="shared" si="319"/>
        <v>0</v>
      </c>
      <c r="W696" s="662">
        <f t="shared" si="320"/>
        <v>0</v>
      </c>
      <c r="X696" s="662">
        <f t="shared" si="321"/>
        <v>0</v>
      </c>
      <c r="Y696" s="662">
        <f t="shared" si="322"/>
        <v>0</v>
      </c>
      <c r="Z696" s="699">
        <f t="shared" si="323"/>
        <v>0</v>
      </c>
      <c r="AA696" s="681">
        <f t="shared" si="326"/>
        <v>0</v>
      </c>
      <c r="AB696" s="701">
        <f t="shared" si="327"/>
        <v>0</v>
      </c>
      <c r="AC696" s="662">
        <f t="shared" si="324"/>
        <v>0</v>
      </c>
      <c r="AD696" s="662">
        <f t="shared" si="328"/>
        <v>0</v>
      </c>
      <c r="AE696" s="701">
        <f t="shared" si="329"/>
        <v>0</v>
      </c>
      <c r="AF696" s="662">
        <f t="shared" si="325"/>
        <v>0</v>
      </c>
      <c r="AG696" s="662">
        <f t="shared" si="330"/>
        <v>0</v>
      </c>
      <c r="AH696" s="701">
        <f t="shared" si="331"/>
        <v>0</v>
      </c>
    </row>
    <row r="697" spans="1:34" x14ac:dyDescent="0.35">
      <c r="A697" s="680">
        <v>38672</v>
      </c>
      <c r="B697" s="558" t="s">
        <v>31</v>
      </c>
      <c r="C697" s="558">
        <v>11</v>
      </c>
      <c r="D697" s="559">
        <f t="shared" si="303"/>
        <v>4</v>
      </c>
      <c r="E697" s="561">
        <v>0</v>
      </c>
      <c r="F697" s="699">
        <f t="shared" si="309"/>
        <v>0</v>
      </c>
      <c r="G697" s="712">
        <f t="shared" si="310"/>
        <v>0</v>
      </c>
      <c r="H697" s="699">
        <f t="shared" si="304"/>
        <v>0</v>
      </c>
      <c r="I697" s="712">
        <f t="shared" si="305"/>
        <v>0</v>
      </c>
      <c r="J697" s="699">
        <f t="shared" si="311"/>
        <v>0</v>
      </c>
      <c r="K697" s="681">
        <f t="shared" si="312"/>
        <v>0</v>
      </c>
      <c r="L697" s="711">
        <f>IF($L$5="Yes",HLOOKUP(B697,'Outdoor Supply'!$D$32:$P$38,7,FALSE),0)</f>
        <v>0</v>
      </c>
      <c r="M697" s="701">
        <f t="shared" si="313"/>
        <v>0</v>
      </c>
      <c r="N697" s="564">
        <f t="shared" si="314"/>
        <v>0</v>
      </c>
      <c r="O697" s="564">
        <f t="shared" si="315"/>
        <v>0</v>
      </c>
      <c r="P697" s="564">
        <f t="shared" si="316"/>
        <v>0</v>
      </c>
      <c r="Q697" s="564">
        <f t="shared" si="317"/>
        <v>0</v>
      </c>
      <c r="R697" s="661">
        <f t="shared" si="306"/>
        <v>0</v>
      </c>
      <c r="S697" s="662">
        <f t="shared" si="307"/>
        <v>0</v>
      </c>
      <c r="T697" s="699">
        <f t="shared" si="308"/>
        <v>0</v>
      </c>
      <c r="U697" s="681">
        <f t="shared" si="318"/>
        <v>0</v>
      </c>
      <c r="V697" s="701">
        <f t="shared" si="319"/>
        <v>0</v>
      </c>
      <c r="W697" s="662">
        <f t="shared" si="320"/>
        <v>0</v>
      </c>
      <c r="X697" s="662">
        <f t="shared" si="321"/>
        <v>0</v>
      </c>
      <c r="Y697" s="662">
        <f t="shared" si="322"/>
        <v>0</v>
      </c>
      <c r="Z697" s="699">
        <f t="shared" si="323"/>
        <v>0</v>
      </c>
      <c r="AA697" s="681">
        <f t="shared" si="326"/>
        <v>0</v>
      </c>
      <c r="AB697" s="701">
        <f t="shared" si="327"/>
        <v>0</v>
      </c>
      <c r="AC697" s="662">
        <f t="shared" si="324"/>
        <v>0</v>
      </c>
      <c r="AD697" s="662">
        <f t="shared" si="328"/>
        <v>0</v>
      </c>
      <c r="AE697" s="701">
        <f t="shared" si="329"/>
        <v>0</v>
      </c>
      <c r="AF697" s="662">
        <f t="shared" si="325"/>
        <v>0</v>
      </c>
      <c r="AG697" s="662">
        <f t="shared" si="330"/>
        <v>0</v>
      </c>
      <c r="AH697" s="701">
        <f t="shared" si="331"/>
        <v>0</v>
      </c>
    </row>
    <row r="698" spans="1:34" x14ac:dyDescent="0.35">
      <c r="A698" s="680">
        <v>38673</v>
      </c>
      <c r="B698" s="558" t="s">
        <v>31</v>
      </c>
      <c r="C698" s="558">
        <v>11</v>
      </c>
      <c r="D698" s="559">
        <f t="shared" si="303"/>
        <v>5</v>
      </c>
      <c r="E698" s="561">
        <v>0</v>
      </c>
      <c r="F698" s="699">
        <f t="shared" si="309"/>
        <v>0</v>
      </c>
      <c r="G698" s="712">
        <f t="shared" si="310"/>
        <v>0</v>
      </c>
      <c r="H698" s="699">
        <f t="shared" si="304"/>
        <v>0</v>
      </c>
      <c r="I698" s="712">
        <f t="shared" si="305"/>
        <v>0</v>
      </c>
      <c r="J698" s="699">
        <f t="shared" si="311"/>
        <v>0</v>
      </c>
      <c r="K698" s="681">
        <f t="shared" si="312"/>
        <v>0</v>
      </c>
      <c r="L698" s="711">
        <f>IF($L$5="Yes",HLOOKUP(B698,'Outdoor Supply'!$D$32:$P$38,7,FALSE),0)</f>
        <v>0</v>
      </c>
      <c r="M698" s="701">
        <f t="shared" si="313"/>
        <v>0</v>
      </c>
      <c r="N698" s="564">
        <f t="shared" si="314"/>
        <v>0</v>
      </c>
      <c r="O698" s="564">
        <f t="shared" si="315"/>
        <v>0</v>
      </c>
      <c r="P698" s="564">
        <f t="shared" si="316"/>
        <v>0</v>
      </c>
      <c r="Q698" s="564">
        <f t="shared" si="317"/>
        <v>0</v>
      </c>
      <c r="R698" s="661">
        <f t="shared" si="306"/>
        <v>0</v>
      </c>
      <c r="S698" s="662">
        <f t="shared" si="307"/>
        <v>0</v>
      </c>
      <c r="T698" s="699">
        <f t="shared" si="308"/>
        <v>0</v>
      </c>
      <c r="U698" s="681">
        <f t="shared" si="318"/>
        <v>0</v>
      </c>
      <c r="V698" s="701">
        <f t="shared" si="319"/>
        <v>0</v>
      </c>
      <c r="W698" s="662">
        <f t="shared" si="320"/>
        <v>0</v>
      </c>
      <c r="X698" s="662">
        <f t="shared" si="321"/>
        <v>0</v>
      </c>
      <c r="Y698" s="662">
        <f t="shared" si="322"/>
        <v>0</v>
      </c>
      <c r="Z698" s="699">
        <f t="shared" si="323"/>
        <v>0</v>
      </c>
      <c r="AA698" s="681">
        <f t="shared" si="326"/>
        <v>0</v>
      </c>
      <c r="AB698" s="701">
        <f t="shared" si="327"/>
        <v>0</v>
      </c>
      <c r="AC698" s="662">
        <f t="shared" si="324"/>
        <v>0</v>
      </c>
      <c r="AD698" s="662">
        <f t="shared" si="328"/>
        <v>0</v>
      </c>
      <c r="AE698" s="701">
        <f t="shared" si="329"/>
        <v>0</v>
      </c>
      <c r="AF698" s="662">
        <f t="shared" si="325"/>
        <v>0</v>
      </c>
      <c r="AG698" s="662">
        <f t="shared" si="330"/>
        <v>0</v>
      </c>
      <c r="AH698" s="701">
        <f t="shared" si="331"/>
        <v>0</v>
      </c>
    </row>
    <row r="699" spans="1:34" x14ac:dyDescent="0.35">
      <c r="A699" s="680">
        <v>38674</v>
      </c>
      <c r="B699" s="558" t="s">
        <v>31</v>
      </c>
      <c r="C699" s="558">
        <v>11</v>
      </c>
      <c r="D699" s="559">
        <f t="shared" si="303"/>
        <v>6</v>
      </c>
      <c r="E699" s="561">
        <v>0</v>
      </c>
      <c r="F699" s="699">
        <f t="shared" si="309"/>
        <v>0</v>
      </c>
      <c r="G699" s="712">
        <f t="shared" si="310"/>
        <v>0</v>
      </c>
      <c r="H699" s="699">
        <f t="shared" si="304"/>
        <v>0</v>
      </c>
      <c r="I699" s="712">
        <f t="shared" si="305"/>
        <v>0</v>
      </c>
      <c r="J699" s="699">
        <f t="shared" si="311"/>
        <v>0</v>
      </c>
      <c r="K699" s="681">
        <f t="shared" si="312"/>
        <v>0</v>
      </c>
      <c r="L699" s="711">
        <f>IF($L$5="Yes",HLOOKUP(B699,'Outdoor Supply'!$D$32:$P$38,7,FALSE),0)</f>
        <v>0</v>
      </c>
      <c r="M699" s="701">
        <f t="shared" si="313"/>
        <v>0</v>
      </c>
      <c r="N699" s="564">
        <f t="shared" si="314"/>
        <v>0</v>
      </c>
      <c r="O699" s="564">
        <f t="shared" si="315"/>
        <v>0</v>
      </c>
      <c r="P699" s="564">
        <f t="shared" si="316"/>
        <v>0</v>
      </c>
      <c r="Q699" s="564">
        <f t="shared" si="317"/>
        <v>0</v>
      </c>
      <c r="R699" s="661">
        <f t="shared" si="306"/>
        <v>0</v>
      </c>
      <c r="S699" s="662">
        <f t="shared" si="307"/>
        <v>0</v>
      </c>
      <c r="T699" s="699">
        <f t="shared" si="308"/>
        <v>0</v>
      </c>
      <c r="U699" s="681">
        <f t="shared" si="318"/>
        <v>0</v>
      </c>
      <c r="V699" s="701">
        <f t="shared" si="319"/>
        <v>0</v>
      </c>
      <c r="W699" s="662">
        <f t="shared" si="320"/>
        <v>0</v>
      </c>
      <c r="X699" s="662">
        <f t="shared" si="321"/>
        <v>0</v>
      </c>
      <c r="Y699" s="662">
        <f t="shared" si="322"/>
        <v>0</v>
      </c>
      <c r="Z699" s="699">
        <f t="shared" si="323"/>
        <v>0</v>
      </c>
      <c r="AA699" s="681">
        <f t="shared" si="326"/>
        <v>0</v>
      </c>
      <c r="AB699" s="701">
        <f t="shared" si="327"/>
        <v>0</v>
      </c>
      <c r="AC699" s="662">
        <f t="shared" si="324"/>
        <v>0</v>
      </c>
      <c r="AD699" s="662">
        <f t="shared" si="328"/>
        <v>0</v>
      </c>
      <c r="AE699" s="701">
        <f t="shared" si="329"/>
        <v>0</v>
      </c>
      <c r="AF699" s="662">
        <f t="shared" si="325"/>
        <v>0</v>
      </c>
      <c r="AG699" s="662">
        <f t="shared" si="330"/>
        <v>0</v>
      </c>
      <c r="AH699" s="701">
        <f t="shared" si="331"/>
        <v>0</v>
      </c>
    </row>
    <row r="700" spans="1:34" x14ac:dyDescent="0.35">
      <c r="A700" s="680">
        <v>38675</v>
      </c>
      <c r="B700" s="558" t="s">
        <v>31</v>
      </c>
      <c r="C700" s="558">
        <v>11</v>
      </c>
      <c r="D700" s="559">
        <f t="shared" si="303"/>
        <v>7</v>
      </c>
      <c r="E700" s="561">
        <v>0</v>
      </c>
      <c r="F700" s="699">
        <f t="shared" si="309"/>
        <v>0</v>
      </c>
      <c r="G700" s="712">
        <f t="shared" si="310"/>
        <v>0</v>
      </c>
      <c r="H700" s="699">
        <f t="shared" si="304"/>
        <v>0</v>
      </c>
      <c r="I700" s="712">
        <f t="shared" si="305"/>
        <v>0</v>
      </c>
      <c r="J700" s="699">
        <f t="shared" si="311"/>
        <v>0</v>
      </c>
      <c r="K700" s="681">
        <f t="shared" si="312"/>
        <v>0</v>
      </c>
      <c r="L700" s="711">
        <f>IF($L$5="Yes",HLOOKUP(B700,'Outdoor Supply'!$D$32:$P$38,7,FALSE),0)</f>
        <v>0</v>
      </c>
      <c r="M700" s="701">
        <f t="shared" si="313"/>
        <v>0</v>
      </c>
      <c r="N700" s="564">
        <f t="shared" si="314"/>
        <v>0</v>
      </c>
      <c r="O700" s="564">
        <f t="shared" si="315"/>
        <v>0</v>
      </c>
      <c r="P700" s="564">
        <f t="shared" si="316"/>
        <v>0</v>
      </c>
      <c r="Q700" s="564">
        <f t="shared" si="317"/>
        <v>0</v>
      </c>
      <c r="R700" s="661">
        <f t="shared" si="306"/>
        <v>0</v>
      </c>
      <c r="S700" s="662">
        <f t="shared" si="307"/>
        <v>0</v>
      </c>
      <c r="T700" s="699">
        <f t="shared" si="308"/>
        <v>0</v>
      </c>
      <c r="U700" s="681">
        <f t="shared" si="318"/>
        <v>0</v>
      </c>
      <c r="V700" s="701">
        <f t="shared" si="319"/>
        <v>0</v>
      </c>
      <c r="W700" s="662">
        <f t="shared" si="320"/>
        <v>0</v>
      </c>
      <c r="X700" s="662">
        <f t="shared" si="321"/>
        <v>0</v>
      </c>
      <c r="Y700" s="662">
        <f t="shared" si="322"/>
        <v>0</v>
      </c>
      <c r="Z700" s="699">
        <f t="shared" si="323"/>
        <v>0</v>
      </c>
      <c r="AA700" s="681">
        <f t="shared" si="326"/>
        <v>0</v>
      </c>
      <c r="AB700" s="701">
        <f t="shared" si="327"/>
        <v>0</v>
      </c>
      <c r="AC700" s="662">
        <f t="shared" si="324"/>
        <v>0</v>
      </c>
      <c r="AD700" s="662">
        <f t="shared" si="328"/>
        <v>0</v>
      </c>
      <c r="AE700" s="701">
        <f t="shared" si="329"/>
        <v>0</v>
      </c>
      <c r="AF700" s="662">
        <f t="shared" si="325"/>
        <v>0</v>
      </c>
      <c r="AG700" s="662">
        <f t="shared" si="330"/>
        <v>0</v>
      </c>
      <c r="AH700" s="701">
        <f t="shared" si="331"/>
        <v>0</v>
      </c>
    </row>
    <row r="701" spans="1:34" x14ac:dyDescent="0.35">
      <c r="A701" s="680">
        <v>38676</v>
      </c>
      <c r="B701" s="558" t="s">
        <v>31</v>
      </c>
      <c r="C701" s="558">
        <v>11</v>
      </c>
      <c r="D701" s="559">
        <f t="shared" si="303"/>
        <v>1</v>
      </c>
      <c r="E701" s="561">
        <v>0</v>
      </c>
      <c r="F701" s="699">
        <f t="shared" si="309"/>
        <v>0</v>
      </c>
      <c r="G701" s="712">
        <f t="shared" si="310"/>
        <v>0</v>
      </c>
      <c r="H701" s="699">
        <f t="shared" si="304"/>
        <v>0</v>
      </c>
      <c r="I701" s="712">
        <f t="shared" si="305"/>
        <v>0</v>
      </c>
      <c r="J701" s="699">
        <f t="shared" si="311"/>
        <v>0</v>
      </c>
      <c r="K701" s="681">
        <f t="shared" si="312"/>
        <v>0</v>
      </c>
      <c r="L701" s="711">
        <f>IF($L$5="Yes",HLOOKUP(B701,'Outdoor Supply'!$D$32:$P$38,7,FALSE),0)</f>
        <v>0</v>
      </c>
      <c r="M701" s="701">
        <f t="shared" si="313"/>
        <v>0</v>
      </c>
      <c r="N701" s="564">
        <f t="shared" si="314"/>
        <v>0</v>
      </c>
      <c r="O701" s="564">
        <f t="shared" si="315"/>
        <v>0</v>
      </c>
      <c r="P701" s="564">
        <f t="shared" si="316"/>
        <v>0</v>
      </c>
      <c r="Q701" s="564">
        <f t="shared" si="317"/>
        <v>0</v>
      </c>
      <c r="R701" s="661">
        <f t="shared" si="306"/>
        <v>0</v>
      </c>
      <c r="S701" s="662">
        <f t="shared" si="307"/>
        <v>0</v>
      </c>
      <c r="T701" s="699">
        <f t="shared" si="308"/>
        <v>0</v>
      </c>
      <c r="U701" s="681">
        <f t="shared" si="318"/>
        <v>0</v>
      </c>
      <c r="V701" s="701">
        <f t="shared" si="319"/>
        <v>0</v>
      </c>
      <c r="W701" s="662">
        <f t="shared" si="320"/>
        <v>0</v>
      </c>
      <c r="X701" s="662">
        <f t="shared" si="321"/>
        <v>0</v>
      </c>
      <c r="Y701" s="662">
        <f t="shared" si="322"/>
        <v>0</v>
      </c>
      <c r="Z701" s="699">
        <f t="shared" si="323"/>
        <v>0</v>
      </c>
      <c r="AA701" s="681">
        <f t="shared" si="326"/>
        <v>0</v>
      </c>
      <c r="AB701" s="701">
        <f t="shared" si="327"/>
        <v>0</v>
      </c>
      <c r="AC701" s="662">
        <f t="shared" si="324"/>
        <v>0</v>
      </c>
      <c r="AD701" s="662">
        <f t="shared" si="328"/>
        <v>0</v>
      </c>
      <c r="AE701" s="701">
        <f t="shared" si="329"/>
        <v>0</v>
      </c>
      <c r="AF701" s="662">
        <f t="shared" si="325"/>
        <v>0</v>
      </c>
      <c r="AG701" s="662">
        <f t="shared" si="330"/>
        <v>0</v>
      </c>
      <c r="AH701" s="701">
        <f t="shared" si="331"/>
        <v>0</v>
      </c>
    </row>
    <row r="702" spans="1:34" x14ac:dyDescent="0.35">
      <c r="A702" s="680">
        <v>38677</v>
      </c>
      <c r="B702" s="558" t="s">
        <v>31</v>
      </c>
      <c r="C702" s="558">
        <v>11</v>
      </c>
      <c r="D702" s="559">
        <f t="shared" si="303"/>
        <v>2</v>
      </c>
      <c r="E702" s="561">
        <v>0</v>
      </c>
      <c r="F702" s="699">
        <f t="shared" si="309"/>
        <v>0</v>
      </c>
      <c r="G702" s="712">
        <f t="shared" si="310"/>
        <v>0</v>
      </c>
      <c r="H702" s="699">
        <f t="shared" si="304"/>
        <v>0</v>
      </c>
      <c r="I702" s="712">
        <f t="shared" si="305"/>
        <v>0</v>
      </c>
      <c r="J702" s="699">
        <f t="shared" si="311"/>
        <v>0</v>
      </c>
      <c r="K702" s="681">
        <f t="shared" si="312"/>
        <v>0</v>
      </c>
      <c r="L702" s="711">
        <f>IF($L$5="Yes",HLOOKUP(B702,'Outdoor Supply'!$D$32:$P$38,7,FALSE),0)</f>
        <v>0</v>
      </c>
      <c r="M702" s="701">
        <f t="shared" si="313"/>
        <v>0</v>
      </c>
      <c r="N702" s="564">
        <f t="shared" si="314"/>
        <v>0</v>
      </c>
      <c r="O702" s="564">
        <f t="shared" si="315"/>
        <v>0</v>
      </c>
      <c r="P702" s="564">
        <f t="shared" si="316"/>
        <v>0</v>
      </c>
      <c r="Q702" s="564">
        <f t="shared" si="317"/>
        <v>0</v>
      </c>
      <c r="R702" s="661">
        <f t="shared" si="306"/>
        <v>0</v>
      </c>
      <c r="S702" s="662">
        <f t="shared" si="307"/>
        <v>0</v>
      </c>
      <c r="T702" s="699">
        <f t="shared" si="308"/>
        <v>0</v>
      </c>
      <c r="U702" s="681">
        <f t="shared" si="318"/>
        <v>0</v>
      </c>
      <c r="V702" s="701">
        <f t="shared" si="319"/>
        <v>0</v>
      </c>
      <c r="W702" s="662">
        <f t="shared" si="320"/>
        <v>0</v>
      </c>
      <c r="X702" s="662">
        <f t="shared" si="321"/>
        <v>0</v>
      </c>
      <c r="Y702" s="662">
        <f t="shared" si="322"/>
        <v>0</v>
      </c>
      <c r="Z702" s="699">
        <f t="shared" si="323"/>
        <v>0</v>
      </c>
      <c r="AA702" s="681">
        <f t="shared" si="326"/>
        <v>0</v>
      </c>
      <c r="AB702" s="701">
        <f t="shared" si="327"/>
        <v>0</v>
      </c>
      <c r="AC702" s="662">
        <f t="shared" si="324"/>
        <v>0</v>
      </c>
      <c r="AD702" s="662">
        <f t="shared" si="328"/>
        <v>0</v>
      </c>
      <c r="AE702" s="701">
        <f t="shared" si="329"/>
        <v>0</v>
      </c>
      <c r="AF702" s="662">
        <f t="shared" si="325"/>
        <v>0</v>
      </c>
      <c r="AG702" s="662">
        <f t="shared" si="330"/>
        <v>0</v>
      </c>
      <c r="AH702" s="701">
        <f t="shared" si="331"/>
        <v>0</v>
      </c>
    </row>
    <row r="703" spans="1:34" x14ac:dyDescent="0.35">
      <c r="A703" s="680">
        <v>38678</v>
      </c>
      <c r="B703" s="558" t="s">
        <v>31</v>
      </c>
      <c r="C703" s="558">
        <v>11</v>
      </c>
      <c r="D703" s="559">
        <f t="shared" si="303"/>
        <v>3</v>
      </c>
      <c r="E703" s="561">
        <v>0</v>
      </c>
      <c r="F703" s="699">
        <f t="shared" si="309"/>
        <v>0</v>
      </c>
      <c r="G703" s="712">
        <f t="shared" si="310"/>
        <v>0</v>
      </c>
      <c r="H703" s="699">
        <f t="shared" si="304"/>
        <v>0</v>
      </c>
      <c r="I703" s="712">
        <f t="shared" si="305"/>
        <v>0</v>
      </c>
      <c r="J703" s="699">
        <f t="shared" si="311"/>
        <v>0</v>
      </c>
      <c r="K703" s="681">
        <f t="shared" si="312"/>
        <v>0</v>
      </c>
      <c r="L703" s="711">
        <f>IF($L$5="Yes",HLOOKUP(B703,'Outdoor Supply'!$D$32:$P$38,7,FALSE),0)</f>
        <v>0</v>
      </c>
      <c r="M703" s="701">
        <f t="shared" si="313"/>
        <v>0</v>
      </c>
      <c r="N703" s="564">
        <f t="shared" si="314"/>
        <v>0</v>
      </c>
      <c r="O703" s="564">
        <f t="shared" si="315"/>
        <v>0</v>
      </c>
      <c r="P703" s="564">
        <f t="shared" si="316"/>
        <v>0</v>
      </c>
      <c r="Q703" s="564">
        <f t="shared" si="317"/>
        <v>0</v>
      </c>
      <c r="R703" s="661">
        <f t="shared" si="306"/>
        <v>0</v>
      </c>
      <c r="S703" s="662">
        <f t="shared" si="307"/>
        <v>0</v>
      </c>
      <c r="T703" s="699">
        <f t="shared" si="308"/>
        <v>0</v>
      </c>
      <c r="U703" s="681">
        <f t="shared" si="318"/>
        <v>0</v>
      </c>
      <c r="V703" s="701">
        <f t="shared" si="319"/>
        <v>0</v>
      </c>
      <c r="W703" s="662">
        <f t="shared" si="320"/>
        <v>0</v>
      </c>
      <c r="X703" s="662">
        <f t="shared" si="321"/>
        <v>0</v>
      </c>
      <c r="Y703" s="662">
        <f t="shared" si="322"/>
        <v>0</v>
      </c>
      <c r="Z703" s="699">
        <f t="shared" si="323"/>
        <v>0</v>
      </c>
      <c r="AA703" s="681">
        <f t="shared" si="326"/>
        <v>0</v>
      </c>
      <c r="AB703" s="701">
        <f t="shared" si="327"/>
        <v>0</v>
      </c>
      <c r="AC703" s="662">
        <f t="shared" si="324"/>
        <v>0</v>
      </c>
      <c r="AD703" s="662">
        <f t="shared" si="328"/>
        <v>0</v>
      </c>
      <c r="AE703" s="701">
        <f t="shared" si="329"/>
        <v>0</v>
      </c>
      <c r="AF703" s="662">
        <f t="shared" si="325"/>
        <v>0</v>
      </c>
      <c r="AG703" s="662">
        <f t="shared" si="330"/>
        <v>0</v>
      </c>
      <c r="AH703" s="701">
        <f t="shared" si="331"/>
        <v>0</v>
      </c>
    </row>
    <row r="704" spans="1:34" x14ac:dyDescent="0.35">
      <c r="A704" s="680">
        <v>38679</v>
      </c>
      <c r="B704" s="558" t="s">
        <v>31</v>
      </c>
      <c r="C704" s="558">
        <v>11</v>
      </c>
      <c r="D704" s="559">
        <f t="shared" si="303"/>
        <v>4</v>
      </c>
      <c r="E704" s="561">
        <v>0</v>
      </c>
      <c r="F704" s="699">
        <f t="shared" si="309"/>
        <v>0</v>
      </c>
      <c r="G704" s="712">
        <f t="shared" si="310"/>
        <v>0</v>
      </c>
      <c r="H704" s="699">
        <f t="shared" si="304"/>
        <v>0</v>
      </c>
      <c r="I704" s="712">
        <f t="shared" si="305"/>
        <v>0</v>
      </c>
      <c r="J704" s="699">
        <f t="shared" si="311"/>
        <v>0</v>
      </c>
      <c r="K704" s="681">
        <f t="shared" si="312"/>
        <v>0</v>
      </c>
      <c r="L704" s="711">
        <f>IF($L$5="Yes",HLOOKUP(B704,'Outdoor Supply'!$D$32:$P$38,7,FALSE),0)</f>
        <v>0</v>
      </c>
      <c r="M704" s="701">
        <f t="shared" si="313"/>
        <v>0</v>
      </c>
      <c r="N704" s="564">
        <f t="shared" si="314"/>
        <v>0</v>
      </c>
      <c r="O704" s="564">
        <f t="shared" si="315"/>
        <v>0</v>
      </c>
      <c r="P704" s="564">
        <f t="shared" si="316"/>
        <v>0</v>
      </c>
      <c r="Q704" s="564">
        <f t="shared" si="317"/>
        <v>0</v>
      </c>
      <c r="R704" s="661">
        <f t="shared" si="306"/>
        <v>0</v>
      </c>
      <c r="S704" s="662">
        <f t="shared" si="307"/>
        <v>0</v>
      </c>
      <c r="T704" s="699">
        <f t="shared" si="308"/>
        <v>0</v>
      </c>
      <c r="U704" s="681">
        <f t="shared" si="318"/>
        <v>0</v>
      </c>
      <c r="V704" s="701">
        <f t="shared" si="319"/>
        <v>0</v>
      </c>
      <c r="W704" s="662">
        <f t="shared" si="320"/>
        <v>0</v>
      </c>
      <c r="X704" s="662">
        <f t="shared" si="321"/>
        <v>0</v>
      </c>
      <c r="Y704" s="662">
        <f t="shared" si="322"/>
        <v>0</v>
      </c>
      <c r="Z704" s="699">
        <f t="shared" si="323"/>
        <v>0</v>
      </c>
      <c r="AA704" s="681">
        <f t="shared" si="326"/>
        <v>0</v>
      </c>
      <c r="AB704" s="701">
        <f t="shared" si="327"/>
        <v>0</v>
      </c>
      <c r="AC704" s="662">
        <f t="shared" si="324"/>
        <v>0</v>
      </c>
      <c r="AD704" s="662">
        <f t="shared" si="328"/>
        <v>0</v>
      </c>
      <c r="AE704" s="701">
        <f t="shared" si="329"/>
        <v>0</v>
      </c>
      <c r="AF704" s="662">
        <f t="shared" si="325"/>
        <v>0</v>
      </c>
      <c r="AG704" s="662">
        <f t="shared" si="330"/>
        <v>0</v>
      </c>
      <c r="AH704" s="701">
        <f t="shared" si="331"/>
        <v>0</v>
      </c>
    </row>
    <row r="705" spans="1:34" x14ac:dyDescent="0.35">
      <c r="A705" s="680">
        <v>38680</v>
      </c>
      <c r="B705" s="558" t="s">
        <v>31</v>
      </c>
      <c r="C705" s="558">
        <v>11</v>
      </c>
      <c r="D705" s="559">
        <f t="shared" si="303"/>
        <v>5</v>
      </c>
      <c r="E705" s="561">
        <v>0</v>
      </c>
      <c r="F705" s="699">
        <f t="shared" si="309"/>
        <v>0</v>
      </c>
      <c r="G705" s="712">
        <f t="shared" si="310"/>
        <v>0</v>
      </c>
      <c r="H705" s="699">
        <f t="shared" si="304"/>
        <v>0</v>
      </c>
      <c r="I705" s="712">
        <f t="shared" si="305"/>
        <v>0</v>
      </c>
      <c r="J705" s="699">
        <f t="shared" si="311"/>
        <v>0</v>
      </c>
      <c r="K705" s="681">
        <f t="shared" si="312"/>
        <v>0</v>
      </c>
      <c r="L705" s="711">
        <f>IF($L$5="Yes",HLOOKUP(B705,'Outdoor Supply'!$D$32:$P$38,7,FALSE),0)</f>
        <v>0</v>
      </c>
      <c r="M705" s="701">
        <f t="shared" si="313"/>
        <v>0</v>
      </c>
      <c r="N705" s="564">
        <f t="shared" si="314"/>
        <v>0</v>
      </c>
      <c r="O705" s="564">
        <f t="shared" si="315"/>
        <v>0</v>
      </c>
      <c r="P705" s="564">
        <f t="shared" si="316"/>
        <v>0</v>
      </c>
      <c r="Q705" s="564">
        <f t="shared" si="317"/>
        <v>0</v>
      </c>
      <c r="R705" s="661">
        <f t="shared" si="306"/>
        <v>0</v>
      </c>
      <c r="S705" s="662">
        <f t="shared" si="307"/>
        <v>0</v>
      </c>
      <c r="T705" s="699">
        <f t="shared" si="308"/>
        <v>0</v>
      </c>
      <c r="U705" s="681">
        <f t="shared" si="318"/>
        <v>0</v>
      </c>
      <c r="V705" s="701">
        <f t="shared" si="319"/>
        <v>0</v>
      </c>
      <c r="W705" s="662">
        <f t="shared" si="320"/>
        <v>0</v>
      </c>
      <c r="X705" s="662">
        <f t="shared" si="321"/>
        <v>0</v>
      </c>
      <c r="Y705" s="662">
        <f t="shared" si="322"/>
        <v>0</v>
      </c>
      <c r="Z705" s="699">
        <f t="shared" si="323"/>
        <v>0</v>
      </c>
      <c r="AA705" s="681">
        <f t="shared" si="326"/>
        <v>0</v>
      </c>
      <c r="AB705" s="701">
        <f t="shared" si="327"/>
        <v>0</v>
      </c>
      <c r="AC705" s="662">
        <f t="shared" si="324"/>
        <v>0</v>
      </c>
      <c r="AD705" s="662">
        <f t="shared" si="328"/>
        <v>0</v>
      </c>
      <c r="AE705" s="701">
        <f t="shared" si="329"/>
        <v>0</v>
      </c>
      <c r="AF705" s="662">
        <f t="shared" si="325"/>
        <v>0</v>
      </c>
      <c r="AG705" s="662">
        <f t="shared" si="330"/>
        <v>0</v>
      </c>
      <c r="AH705" s="701">
        <f t="shared" si="331"/>
        <v>0</v>
      </c>
    </row>
    <row r="706" spans="1:34" x14ac:dyDescent="0.35">
      <c r="A706" s="680">
        <v>38681</v>
      </c>
      <c r="B706" s="558" t="s">
        <v>31</v>
      </c>
      <c r="C706" s="558">
        <v>11</v>
      </c>
      <c r="D706" s="559">
        <f t="shared" si="303"/>
        <v>6</v>
      </c>
      <c r="E706" s="561">
        <v>0</v>
      </c>
      <c r="F706" s="699">
        <f t="shared" si="309"/>
        <v>0</v>
      </c>
      <c r="G706" s="712">
        <f t="shared" si="310"/>
        <v>0</v>
      </c>
      <c r="H706" s="699">
        <f t="shared" si="304"/>
        <v>0</v>
      </c>
      <c r="I706" s="712">
        <f t="shared" si="305"/>
        <v>0</v>
      </c>
      <c r="J706" s="699">
        <f t="shared" si="311"/>
        <v>0</v>
      </c>
      <c r="K706" s="681">
        <f t="shared" si="312"/>
        <v>0</v>
      </c>
      <c r="L706" s="711">
        <f>IF($L$5="Yes",HLOOKUP(B706,'Outdoor Supply'!$D$32:$P$38,7,FALSE),0)</f>
        <v>0</v>
      </c>
      <c r="M706" s="701">
        <f t="shared" si="313"/>
        <v>0</v>
      </c>
      <c r="N706" s="564">
        <f t="shared" si="314"/>
        <v>0</v>
      </c>
      <c r="O706" s="564">
        <f t="shared" si="315"/>
        <v>0</v>
      </c>
      <c r="P706" s="564">
        <f t="shared" si="316"/>
        <v>0</v>
      </c>
      <c r="Q706" s="564">
        <f t="shared" si="317"/>
        <v>0</v>
      </c>
      <c r="R706" s="661">
        <f t="shared" si="306"/>
        <v>0</v>
      </c>
      <c r="S706" s="662">
        <f t="shared" si="307"/>
        <v>0</v>
      </c>
      <c r="T706" s="699">
        <f t="shared" si="308"/>
        <v>0</v>
      </c>
      <c r="U706" s="681">
        <f t="shared" si="318"/>
        <v>0</v>
      </c>
      <c r="V706" s="701">
        <f t="shared" si="319"/>
        <v>0</v>
      </c>
      <c r="W706" s="662">
        <f t="shared" si="320"/>
        <v>0</v>
      </c>
      <c r="X706" s="662">
        <f t="shared" si="321"/>
        <v>0</v>
      </c>
      <c r="Y706" s="662">
        <f t="shared" si="322"/>
        <v>0</v>
      </c>
      <c r="Z706" s="699">
        <f t="shared" si="323"/>
        <v>0</v>
      </c>
      <c r="AA706" s="681">
        <f t="shared" si="326"/>
        <v>0</v>
      </c>
      <c r="AB706" s="701">
        <f t="shared" si="327"/>
        <v>0</v>
      </c>
      <c r="AC706" s="662">
        <f t="shared" si="324"/>
        <v>0</v>
      </c>
      <c r="AD706" s="662">
        <f t="shared" si="328"/>
        <v>0</v>
      </c>
      <c r="AE706" s="701">
        <f t="shared" si="329"/>
        <v>0</v>
      </c>
      <c r="AF706" s="662">
        <f t="shared" si="325"/>
        <v>0</v>
      </c>
      <c r="AG706" s="662">
        <f t="shared" si="330"/>
        <v>0</v>
      </c>
      <c r="AH706" s="701">
        <f t="shared" si="331"/>
        <v>0</v>
      </c>
    </row>
    <row r="707" spans="1:34" x14ac:dyDescent="0.35">
      <c r="A707" s="680">
        <v>38682</v>
      </c>
      <c r="B707" s="558" t="s">
        <v>31</v>
      </c>
      <c r="C707" s="558">
        <v>11</v>
      </c>
      <c r="D707" s="559">
        <f t="shared" si="303"/>
        <v>7</v>
      </c>
      <c r="E707" s="561">
        <v>0.32999999999999829</v>
      </c>
      <c r="F707" s="699">
        <f t="shared" si="309"/>
        <v>0</v>
      </c>
      <c r="G707" s="712">
        <f t="shared" si="310"/>
        <v>0</v>
      </c>
      <c r="H707" s="699">
        <f t="shared" si="304"/>
        <v>0</v>
      </c>
      <c r="I707" s="712">
        <f t="shared" si="305"/>
        <v>0</v>
      </c>
      <c r="J707" s="699">
        <f t="shared" si="311"/>
        <v>0</v>
      </c>
      <c r="K707" s="681">
        <f t="shared" si="312"/>
        <v>0</v>
      </c>
      <c r="L707" s="711">
        <f>IF($L$5="Yes",HLOOKUP(B707,'Outdoor Supply'!$D$32:$P$38,7,FALSE),0)</f>
        <v>0</v>
      </c>
      <c r="M707" s="701">
        <f t="shared" si="313"/>
        <v>0</v>
      </c>
      <c r="N707" s="564">
        <f t="shared" si="314"/>
        <v>0</v>
      </c>
      <c r="O707" s="564">
        <f t="shared" si="315"/>
        <v>0</v>
      </c>
      <c r="P707" s="564">
        <f t="shared" si="316"/>
        <v>0</v>
      </c>
      <c r="Q707" s="564">
        <f t="shared" si="317"/>
        <v>0</v>
      </c>
      <c r="R707" s="661">
        <f t="shared" si="306"/>
        <v>0</v>
      </c>
      <c r="S707" s="662">
        <f t="shared" si="307"/>
        <v>0</v>
      </c>
      <c r="T707" s="699">
        <f t="shared" si="308"/>
        <v>0</v>
      </c>
      <c r="U707" s="681">
        <f t="shared" si="318"/>
        <v>0</v>
      </c>
      <c r="V707" s="701">
        <f t="shared" si="319"/>
        <v>0</v>
      </c>
      <c r="W707" s="662">
        <f t="shared" si="320"/>
        <v>0</v>
      </c>
      <c r="X707" s="662">
        <f t="shared" si="321"/>
        <v>0</v>
      </c>
      <c r="Y707" s="662">
        <f t="shared" si="322"/>
        <v>0</v>
      </c>
      <c r="Z707" s="699">
        <f t="shared" si="323"/>
        <v>0</v>
      </c>
      <c r="AA707" s="681">
        <f t="shared" si="326"/>
        <v>0</v>
      </c>
      <c r="AB707" s="701">
        <f t="shared" si="327"/>
        <v>0</v>
      </c>
      <c r="AC707" s="662">
        <f t="shared" si="324"/>
        <v>0</v>
      </c>
      <c r="AD707" s="662">
        <f t="shared" si="328"/>
        <v>0</v>
      </c>
      <c r="AE707" s="701">
        <f t="shared" si="329"/>
        <v>0</v>
      </c>
      <c r="AF707" s="662">
        <f t="shared" si="325"/>
        <v>0</v>
      </c>
      <c r="AG707" s="662">
        <f t="shared" si="330"/>
        <v>0</v>
      </c>
      <c r="AH707" s="701">
        <f t="shared" si="331"/>
        <v>0</v>
      </c>
    </row>
    <row r="708" spans="1:34" x14ac:dyDescent="0.35">
      <c r="A708" s="680">
        <v>38683</v>
      </c>
      <c r="B708" s="558" t="s">
        <v>31</v>
      </c>
      <c r="C708" s="558">
        <v>11</v>
      </c>
      <c r="D708" s="559">
        <f t="shared" si="303"/>
        <v>1</v>
      </c>
      <c r="E708" s="561">
        <v>0</v>
      </c>
      <c r="F708" s="699">
        <f t="shared" si="309"/>
        <v>0</v>
      </c>
      <c r="G708" s="712">
        <f t="shared" si="310"/>
        <v>0</v>
      </c>
      <c r="H708" s="699">
        <f t="shared" si="304"/>
        <v>0</v>
      </c>
      <c r="I708" s="712">
        <f t="shared" si="305"/>
        <v>0</v>
      </c>
      <c r="J708" s="699">
        <f t="shared" si="311"/>
        <v>0</v>
      </c>
      <c r="K708" s="681">
        <f t="shared" si="312"/>
        <v>0</v>
      </c>
      <c r="L708" s="711">
        <f>IF($L$5="Yes",HLOOKUP(B708,'Outdoor Supply'!$D$32:$P$38,7,FALSE),0)</f>
        <v>0</v>
      </c>
      <c r="M708" s="701">
        <f t="shared" si="313"/>
        <v>0</v>
      </c>
      <c r="N708" s="564">
        <f t="shared" si="314"/>
        <v>0</v>
      </c>
      <c r="O708" s="564">
        <f t="shared" si="315"/>
        <v>0</v>
      </c>
      <c r="P708" s="564">
        <f t="shared" si="316"/>
        <v>0</v>
      </c>
      <c r="Q708" s="564">
        <f t="shared" si="317"/>
        <v>0</v>
      </c>
      <c r="R708" s="661">
        <f t="shared" si="306"/>
        <v>0</v>
      </c>
      <c r="S708" s="662">
        <f t="shared" si="307"/>
        <v>0</v>
      </c>
      <c r="T708" s="699">
        <f t="shared" si="308"/>
        <v>0</v>
      </c>
      <c r="U708" s="681">
        <f t="shared" si="318"/>
        <v>0</v>
      </c>
      <c r="V708" s="701">
        <f t="shared" si="319"/>
        <v>0</v>
      </c>
      <c r="W708" s="662">
        <f t="shared" si="320"/>
        <v>0</v>
      </c>
      <c r="X708" s="662">
        <f t="shared" si="321"/>
        <v>0</v>
      </c>
      <c r="Y708" s="662">
        <f t="shared" si="322"/>
        <v>0</v>
      </c>
      <c r="Z708" s="699">
        <f t="shared" si="323"/>
        <v>0</v>
      </c>
      <c r="AA708" s="681">
        <f t="shared" si="326"/>
        <v>0</v>
      </c>
      <c r="AB708" s="701">
        <f t="shared" si="327"/>
        <v>0</v>
      </c>
      <c r="AC708" s="662">
        <f t="shared" si="324"/>
        <v>0</v>
      </c>
      <c r="AD708" s="662">
        <f t="shared" si="328"/>
        <v>0</v>
      </c>
      <c r="AE708" s="701">
        <f t="shared" si="329"/>
        <v>0</v>
      </c>
      <c r="AF708" s="662">
        <f t="shared" si="325"/>
        <v>0</v>
      </c>
      <c r="AG708" s="662">
        <f t="shared" si="330"/>
        <v>0</v>
      </c>
      <c r="AH708" s="701">
        <f t="shared" si="331"/>
        <v>0</v>
      </c>
    </row>
    <row r="709" spans="1:34" x14ac:dyDescent="0.35">
      <c r="A709" s="680">
        <v>38684</v>
      </c>
      <c r="B709" s="558" t="s">
        <v>31</v>
      </c>
      <c r="C709" s="558">
        <v>11</v>
      </c>
      <c r="D709" s="559">
        <f t="shared" si="303"/>
        <v>2</v>
      </c>
      <c r="E709" s="561">
        <v>0</v>
      </c>
      <c r="F709" s="699">
        <f t="shared" si="309"/>
        <v>0</v>
      </c>
      <c r="G709" s="712">
        <f t="shared" si="310"/>
        <v>0</v>
      </c>
      <c r="H709" s="699">
        <f t="shared" si="304"/>
        <v>0</v>
      </c>
      <c r="I709" s="712">
        <f t="shared" si="305"/>
        <v>0</v>
      </c>
      <c r="J709" s="699">
        <f t="shared" si="311"/>
        <v>0</v>
      </c>
      <c r="K709" s="681">
        <f t="shared" si="312"/>
        <v>0</v>
      </c>
      <c r="L709" s="711">
        <f>IF($L$5="Yes",HLOOKUP(B709,'Outdoor Supply'!$D$32:$P$38,7,FALSE),0)</f>
        <v>0</v>
      </c>
      <c r="M709" s="701">
        <f t="shared" si="313"/>
        <v>0</v>
      </c>
      <c r="N709" s="564">
        <f t="shared" si="314"/>
        <v>0</v>
      </c>
      <c r="O709" s="564">
        <f t="shared" si="315"/>
        <v>0</v>
      </c>
      <c r="P709" s="564">
        <f t="shared" si="316"/>
        <v>0</v>
      </c>
      <c r="Q709" s="564">
        <f t="shared" si="317"/>
        <v>0</v>
      </c>
      <c r="R709" s="661">
        <f t="shared" si="306"/>
        <v>0</v>
      </c>
      <c r="S709" s="662">
        <f t="shared" si="307"/>
        <v>0</v>
      </c>
      <c r="T709" s="699">
        <f t="shared" si="308"/>
        <v>0</v>
      </c>
      <c r="U709" s="681">
        <f t="shared" si="318"/>
        <v>0</v>
      </c>
      <c r="V709" s="701">
        <f t="shared" si="319"/>
        <v>0</v>
      </c>
      <c r="W709" s="662">
        <f t="shared" si="320"/>
        <v>0</v>
      </c>
      <c r="X709" s="662">
        <f t="shared" si="321"/>
        <v>0</v>
      </c>
      <c r="Y709" s="662">
        <f t="shared" si="322"/>
        <v>0</v>
      </c>
      <c r="Z709" s="699">
        <f t="shared" si="323"/>
        <v>0</v>
      </c>
      <c r="AA709" s="681">
        <f t="shared" si="326"/>
        <v>0</v>
      </c>
      <c r="AB709" s="701">
        <f t="shared" si="327"/>
        <v>0</v>
      </c>
      <c r="AC709" s="662">
        <f t="shared" si="324"/>
        <v>0</v>
      </c>
      <c r="AD709" s="662">
        <f t="shared" si="328"/>
        <v>0</v>
      </c>
      <c r="AE709" s="701">
        <f t="shared" si="329"/>
        <v>0</v>
      </c>
      <c r="AF709" s="662">
        <f t="shared" si="325"/>
        <v>0</v>
      </c>
      <c r="AG709" s="662">
        <f t="shared" si="330"/>
        <v>0</v>
      </c>
      <c r="AH709" s="701">
        <f t="shared" si="331"/>
        <v>0</v>
      </c>
    </row>
    <row r="710" spans="1:34" x14ac:dyDescent="0.35">
      <c r="A710" s="680">
        <v>38685</v>
      </c>
      <c r="B710" s="558" t="s">
        <v>31</v>
      </c>
      <c r="C710" s="558">
        <v>11</v>
      </c>
      <c r="D710" s="559">
        <f t="shared" si="303"/>
        <v>3</v>
      </c>
      <c r="E710" s="561">
        <v>0</v>
      </c>
      <c r="F710" s="699">
        <f t="shared" si="309"/>
        <v>0</v>
      </c>
      <c r="G710" s="712">
        <f t="shared" si="310"/>
        <v>0</v>
      </c>
      <c r="H710" s="699">
        <f t="shared" si="304"/>
        <v>0</v>
      </c>
      <c r="I710" s="712">
        <f t="shared" si="305"/>
        <v>0</v>
      </c>
      <c r="J710" s="699">
        <f t="shared" si="311"/>
        <v>0</v>
      </c>
      <c r="K710" s="681">
        <f t="shared" si="312"/>
        <v>0</v>
      </c>
      <c r="L710" s="711">
        <f>IF($L$5="Yes",HLOOKUP(B710,'Outdoor Supply'!$D$32:$P$38,7,FALSE),0)</f>
        <v>0</v>
      </c>
      <c r="M710" s="701">
        <f t="shared" si="313"/>
        <v>0</v>
      </c>
      <c r="N710" s="564">
        <f t="shared" si="314"/>
        <v>0</v>
      </c>
      <c r="O710" s="564">
        <f t="shared" si="315"/>
        <v>0</v>
      </c>
      <c r="P710" s="564">
        <f t="shared" si="316"/>
        <v>0</v>
      </c>
      <c r="Q710" s="564">
        <f t="shared" si="317"/>
        <v>0</v>
      </c>
      <c r="R710" s="661">
        <f t="shared" si="306"/>
        <v>0</v>
      </c>
      <c r="S710" s="662">
        <f t="shared" si="307"/>
        <v>0</v>
      </c>
      <c r="T710" s="699">
        <f t="shared" si="308"/>
        <v>0</v>
      </c>
      <c r="U710" s="681">
        <f t="shared" si="318"/>
        <v>0</v>
      </c>
      <c r="V710" s="701">
        <f t="shared" si="319"/>
        <v>0</v>
      </c>
      <c r="W710" s="662">
        <f t="shared" si="320"/>
        <v>0</v>
      </c>
      <c r="X710" s="662">
        <f t="shared" si="321"/>
        <v>0</v>
      </c>
      <c r="Y710" s="662">
        <f t="shared" si="322"/>
        <v>0</v>
      </c>
      <c r="Z710" s="699">
        <f t="shared" si="323"/>
        <v>0</v>
      </c>
      <c r="AA710" s="681">
        <f t="shared" si="326"/>
        <v>0</v>
      </c>
      <c r="AB710" s="701">
        <f t="shared" si="327"/>
        <v>0</v>
      </c>
      <c r="AC710" s="662">
        <f t="shared" si="324"/>
        <v>0</v>
      </c>
      <c r="AD710" s="662">
        <f t="shared" si="328"/>
        <v>0</v>
      </c>
      <c r="AE710" s="701">
        <f t="shared" si="329"/>
        <v>0</v>
      </c>
      <c r="AF710" s="662">
        <f t="shared" si="325"/>
        <v>0</v>
      </c>
      <c r="AG710" s="662">
        <f t="shared" si="330"/>
        <v>0</v>
      </c>
      <c r="AH710" s="701">
        <f t="shared" si="331"/>
        <v>0</v>
      </c>
    </row>
    <row r="711" spans="1:34" x14ac:dyDescent="0.35">
      <c r="A711" s="680">
        <v>38686</v>
      </c>
      <c r="B711" s="558" t="s">
        <v>31</v>
      </c>
      <c r="C711" s="558">
        <v>11</v>
      </c>
      <c r="D711" s="559">
        <f t="shared" si="303"/>
        <v>4</v>
      </c>
      <c r="E711" s="561">
        <v>0</v>
      </c>
      <c r="F711" s="699">
        <f t="shared" si="309"/>
        <v>0</v>
      </c>
      <c r="G711" s="712">
        <f t="shared" si="310"/>
        <v>0</v>
      </c>
      <c r="H711" s="699">
        <f t="shared" si="304"/>
        <v>0</v>
      </c>
      <c r="I711" s="712">
        <f t="shared" si="305"/>
        <v>0</v>
      </c>
      <c r="J711" s="699">
        <f t="shared" si="311"/>
        <v>0</v>
      </c>
      <c r="K711" s="681">
        <f t="shared" si="312"/>
        <v>0</v>
      </c>
      <c r="L711" s="711">
        <f>IF($L$5="Yes",HLOOKUP(B711,'Outdoor Supply'!$D$32:$P$38,7,FALSE),0)</f>
        <v>0</v>
      </c>
      <c r="M711" s="701">
        <f t="shared" si="313"/>
        <v>0</v>
      </c>
      <c r="N711" s="564">
        <f t="shared" si="314"/>
        <v>0</v>
      </c>
      <c r="O711" s="564">
        <f t="shared" si="315"/>
        <v>0</v>
      </c>
      <c r="P711" s="564">
        <f t="shared" si="316"/>
        <v>0</v>
      </c>
      <c r="Q711" s="564">
        <f t="shared" si="317"/>
        <v>0</v>
      </c>
      <c r="R711" s="661">
        <f t="shared" si="306"/>
        <v>0</v>
      </c>
      <c r="S711" s="662">
        <f t="shared" si="307"/>
        <v>0</v>
      </c>
      <c r="T711" s="699">
        <f t="shared" si="308"/>
        <v>0</v>
      </c>
      <c r="U711" s="681">
        <f t="shared" si="318"/>
        <v>0</v>
      </c>
      <c r="V711" s="701">
        <f t="shared" si="319"/>
        <v>0</v>
      </c>
      <c r="W711" s="662">
        <f t="shared" si="320"/>
        <v>0</v>
      </c>
      <c r="X711" s="662">
        <f t="shared" si="321"/>
        <v>0</v>
      </c>
      <c r="Y711" s="662">
        <f t="shared" si="322"/>
        <v>0</v>
      </c>
      <c r="Z711" s="699">
        <f t="shared" si="323"/>
        <v>0</v>
      </c>
      <c r="AA711" s="681">
        <f t="shared" si="326"/>
        <v>0</v>
      </c>
      <c r="AB711" s="701">
        <f t="shared" si="327"/>
        <v>0</v>
      </c>
      <c r="AC711" s="662">
        <f t="shared" si="324"/>
        <v>0</v>
      </c>
      <c r="AD711" s="662">
        <f t="shared" si="328"/>
        <v>0</v>
      </c>
      <c r="AE711" s="701">
        <f t="shared" si="329"/>
        <v>0</v>
      </c>
      <c r="AF711" s="662">
        <f t="shared" si="325"/>
        <v>0</v>
      </c>
      <c r="AG711" s="662">
        <f t="shared" si="330"/>
        <v>0</v>
      </c>
      <c r="AH711" s="701">
        <f t="shared" si="331"/>
        <v>0</v>
      </c>
    </row>
    <row r="712" spans="1:34" x14ac:dyDescent="0.35">
      <c r="A712" s="680">
        <v>38687</v>
      </c>
      <c r="B712" s="558" t="s">
        <v>32</v>
      </c>
      <c r="C712" s="558">
        <v>12</v>
      </c>
      <c r="D712" s="559">
        <f t="shared" si="303"/>
        <v>5</v>
      </c>
      <c r="E712" s="561">
        <v>0</v>
      </c>
      <c r="F712" s="699">
        <f t="shared" si="309"/>
        <v>0</v>
      </c>
      <c r="G712" s="712">
        <f t="shared" si="310"/>
        <v>0</v>
      </c>
      <c r="H712" s="699">
        <f t="shared" si="304"/>
        <v>0</v>
      </c>
      <c r="I712" s="712">
        <f t="shared" si="305"/>
        <v>0</v>
      </c>
      <c r="J712" s="699">
        <f t="shared" si="311"/>
        <v>0</v>
      </c>
      <c r="K712" s="681">
        <f t="shared" si="312"/>
        <v>0</v>
      </c>
      <c r="L712" s="711">
        <f>IF($L$5="Yes",HLOOKUP(B712,'Outdoor Supply'!$D$32:$P$38,7,FALSE),0)</f>
        <v>0</v>
      </c>
      <c r="M712" s="701">
        <f t="shared" si="313"/>
        <v>0</v>
      </c>
      <c r="N712" s="564">
        <f t="shared" si="314"/>
        <v>0</v>
      </c>
      <c r="O712" s="564">
        <f t="shared" si="315"/>
        <v>0</v>
      </c>
      <c r="P712" s="564">
        <f t="shared" si="316"/>
        <v>0</v>
      </c>
      <c r="Q712" s="564">
        <f t="shared" si="317"/>
        <v>0</v>
      </c>
      <c r="R712" s="661">
        <f t="shared" si="306"/>
        <v>0</v>
      </c>
      <c r="S712" s="662">
        <f t="shared" si="307"/>
        <v>0</v>
      </c>
      <c r="T712" s="699">
        <f t="shared" si="308"/>
        <v>0</v>
      </c>
      <c r="U712" s="681">
        <f t="shared" si="318"/>
        <v>0</v>
      </c>
      <c r="V712" s="701">
        <f t="shared" si="319"/>
        <v>0</v>
      </c>
      <c r="W712" s="662">
        <f t="shared" si="320"/>
        <v>0</v>
      </c>
      <c r="X712" s="662">
        <f t="shared" si="321"/>
        <v>0</v>
      </c>
      <c r="Y712" s="662">
        <f t="shared" si="322"/>
        <v>0</v>
      </c>
      <c r="Z712" s="699">
        <f t="shared" si="323"/>
        <v>0</v>
      </c>
      <c r="AA712" s="681">
        <f t="shared" si="326"/>
        <v>0</v>
      </c>
      <c r="AB712" s="701">
        <f t="shared" si="327"/>
        <v>0</v>
      </c>
      <c r="AC712" s="662">
        <f t="shared" si="324"/>
        <v>0</v>
      </c>
      <c r="AD712" s="662">
        <f t="shared" si="328"/>
        <v>0</v>
      </c>
      <c r="AE712" s="701">
        <f t="shared" si="329"/>
        <v>0</v>
      </c>
      <c r="AF712" s="662">
        <f t="shared" si="325"/>
        <v>0</v>
      </c>
      <c r="AG712" s="662">
        <f t="shared" si="330"/>
        <v>0</v>
      </c>
      <c r="AH712" s="701">
        <f t="shared" si="331"/>
        <v>0</v>
      </c>
    </row>
    <row r="713" spans="1:34" x14ac:dyDescent="0.35">
      <c r="A713" s="680">
        <v>38688</v>
      </c>
      <c r="B713" s="558" t="s">
        <v>32</v>
      </c>
      <c r="C713" s="558">
        <v>12</v>
      </c>
      <c r="D713" s="559">
        <f t="shared" si="303"/>
        <v>6</v>
      </c>
      <c r="E713" s="561">
        <v>0</v>
      </c>
      <c r="F713" s="699">
        <f t="shared" si="309"/>
        <v>0</v>
      </c>
      <c r="G713" s="712">
        <f t="shared" si="310"/>
        <v>0</v>
      </c>
      <c r="H713" s="699">
        <f t="shared" si="304"/>
        <v>0</v>
      </c>
      <c r="I713" s="712">
        <f t="shared" si="305"/>
        <v>0</v>
      </c>
      <c r="J713" s="699">
        <f t="shared" si="311"/>
        <v>0</v>
      </c>
      <c r="K713" s="681">
        <f t="shared" si="312"/>
        <v>0</v>
      </c>
      <c r="L713" s="711">
        <f>IF($L$5="Yes",HLOOKUP(B713,'Outdoor Supply'!$D$32:$P$38,7,FALSE),0)</f>
        <v>0</v>
      </c>
      <c r="M713" s="701">
        <f t="shared" si="313"/>
        <v>0</v>
      </c>
      <c r="N713" s="564">
        <f t="shared" si="314"/>
        <v>0</v>
      </c>
      <c r="O713" s="564">
        <f t="shared" si="315"/>
        <v>0</v>
      </c>
      <c r="P713" s="564">
        <f t="shared" si="316"/>
        <v>0</v>
      </c>
      <c r="Q713" s="564">
        <f t="shared" si="317"/>
        <v>0</v>
      </c>
      <c r="R713" s="661">
        <f t="shared" si="306"/>
        <v>0</v>
      </c>
      <c r="S713" s="662">
        <f t="shared" si="307"/>
        <v>0</v>
      </c>
      <c r="T713" s="699">
        <f t="shared" si="308"/>
        <v>0</v>
      </c>
      <c r="U713" s="681">
        <f t="shared" si="318"/>
        <v>0</v>
      </c>
      <c r="V713" s="701">
        <f t="shared" si="319"/>
        <v>0</v>
      </c>
      <c r="W713" s="662">
        <f t="shared" si="320"/>
        <v>0</v>
      </c>
      <c r="X713" s="662">
        <f t="shared" si="321"/>
        <v>0</v>
      </c>
      <c r="Y713" s="662">
        <f t="shared" si="322"/>
        <v>0</v>
      </c>
      <c r="Z713" s="699">
        <f t="shared" si="323"/>
        <v>0</v>
      </c>
      <c r="AA713" s="681">
        <f t="shared" si="326"/>
        <v>0</v>
      </c>
      <c r="AB713" s="701">
        <f t="shared" si="327"/>
        <v>0</v>
      </c>
      <c r="AC713" s="662">
        <f t="shared" si="324"/>
        <v>0</v>
      </c>
      <c r="AD713" s="662">
        <f t="shared" si="328"/>
        <v>0</v>
      </c>
      <c r="AE713" s="701">
        <f t="shared" si="329"/>
        <v>0</v>
      </c>
      <c r="AF713" s="662">
        <f t="shared" si="325"/>
        <v>0</v>
      </c>
      <c r="AG713" s="662">
        <f t="shared" si="330"/>
        <v>0</v>
      </c>
      <c r="AH713" s="701">
        <f t="shared" si="331"/>
        <v>0</v>
      </c>
    </row>
    <row r="714" spans="1:34" x14ac:dyDescent="0.35">
      <c r="A714" s="680">
        <v>38689</v>
      </c>
      <c r="B714" s="558" t="s">
        <v>32</v>
      </c>
      <c r="C714" s="558">
        <v>12</v>
      </c>
      <c r="D714" s="559">
        <f t="shared" si="303"/>
        <v>7</v>
      </c>
      <c r="E714" s="561">
        <v>0</v>
      </c>
      <c r="F714" s="699">
        <f t="shared" si="309"/>
        <v>0</v>
      </c>
      <c r="G714" s="712">
        <f t="shared" si="310"/>
        <v>0</v>
      </c>
      <c r="H714" s="699">
        <f t="shared" si="304"/>
        <v>0</v>
      </c>
      <c r="I714" s="712">
        <f t="shared" si="305"/>
        <v>0</v>
      </c>
      <c r="J714" s="699">
        <f t="shared" si="311"/>
        <v>0</v>
      </c>
      <c r="K714" s="681">
        <f t="shared" si="312"/>
        <v>0</v>
      </c>
      <c r="L714" s="711">
        <f>IF($L$5="Yes",HLOOKUP(B714,'Outdoor Supply'!$D$32:$P$38,7,FALSE),0)</f>
        <v>0</v>
      </c>
      <c r="M714" s="701">
        <f t="shared" si="313"/>
        <v>0</v>
      </c>
      <c r="N714" s="564">
        <f t="shared" si="314"/>
        <v>0</v>
      </c>
      <c r="O714" s="564">
        <f t="shared" si="315"/>
        <v>0</v>
      </c>
      <c r="P714" s="564">
        <f t="shared" si="316"/>
        <v>0</v>
      </c>
      <c r="Q714" s="564">
        <f t="shared" si="317"/>
        <v>0</v>
      </c>
      <c r="R714" s="661">
        <f t="shared" si="306"/>
        <v>0</v>
      </c>
      <c r="S714" s="662">
        <f t="shared" si="307"/>
        <v>0</v>
      </c>
      <c r="T714" s="699">
        <f t="shared" si="308"/>
        <v>0</v>
      </c>
      <c r="U714" s="681">
        <f t="shared" si="318"/>
        <v>0</v>
      </c>
      <c r="V714" s="701">
        <f t="shared" si="319"/>
        <v>0</v>
      </c>
      <c r="W714" s="662">
        <f t="shared" si="320"/>
        <v>0</v>
      </c>
      <c r="X714" s="662">
        <f t="shared" si="321"/>
        <v>0</v>
      </c>
      <c r="Y714" s="662">
        <f t="shared" si="322"/>
        <v>0</v>
      </c>
      <c r="Z714" s="699">
        <f t="shared" si="323"/>
        <v>0</v>
      </c>
      <c r="AA714" s="681">
        <f t="shared" si="326"/>
        <v>0</v>
      </c>
      <c r="AB714" s="701">
        <f t="shared" si="327"/>
        <v>0</v>
      </c>
      <c r="AC714" s="662">
        <f t="shared" si="324"/>
        <v>0</v>
      </c>
      <c r="AD714" s="662">
        <f t="shared" si="328"/>
        <v>0</v>
      </c>
      <c r="AE714" s="701">
        <f t="shared" si="329"/>
        <v>0</v>
      </c>
      <c r="AF714" s="662">
        <f t="shared" si="325"/>
        <v>0</v>
      </c>
      <c r="AG714" s="662">
        <f t="shared" si="330"/>
        <v>0</v>
      </c>
      <c r="AH714" s="701">
        <f t="shared" si="331"/>
        <v>0</v>
      </c>
    </row>
    <row r="715" spans="1:34" x14ac:dyDescent="0.35">
      <c r="A715" s="680">
        <v>38690</v>
      </c>
      <c r="B715" s="558" t="s">
        <v>32</v>
      </c>
      <c r="C715" s="558">
        <v>12</v>
      </c>
      <c r="D715" s="559">
        <f t="shared" ref="D715:D778" si="332">WEEKDAY(A715)</f>
        <v>1</v>
      </c>
      <c r="E715" s="561">
        <v>0</v>
      </c>
      <c r="F715" s="699">
        <f t="shared" si="309"/>
        <v>0</v>
      </c>
      <c r="G715" s="712">
        <f t="shared" si="310"/>
        <v>0</v>
      </c>
      <c r="H715" s="699">
        <f t="shared" ref="H715:H778" si="333">$C$3*$F$3*(E715/12)*7.48</f>
        <v>0</v>
      </c>
      <c r="I715" s="712">
        <f t="shared" ref="I715:I778" si="334">$C$4*$F$4*(E715/12)*7.48</f>
        <v>0</v>
      </c>
      <c r="J715" s="699">
        <f t="shared" si="311"/>
        <v>0</v>
      </c>
      <c r="K715" s="681">
        <f t="shared" si="312"/>
        <v>0</v>
      </c>
      <c r="L715" s="711">
        <f>IF($L$5="Yes",HLOOKUP(B715,'Outdoor Supply'!$D$32:$P$38,7,FALSE),0)</f>
        <v>0</v>
      </c>
      <c r="M715" s="701">
        <f t="shared" si="313"/>
        <v>0</v>
      </c>
      <c r="N715" s="564">
        <f t="shared" si="314"/>
        <v>0</v>
      </c>
      <c r="O715" s="564">
        <f t="shared" si="315"/>
        <v>0</v>
      </c>
      <c r="P715" s="564">
        <f t="shared" si="316"/>
        <v>0</v>
      </c>
      <c r="Q715" s="564">
        <f t="shared" si="317"/>
        <v>0</v>
      </c>
      <c r="R715" s="661">
        <f t="shared" ref="R715:R778" si="335">$Q$3</f>
        <v>0</v>
      </c>
      <c r="S715" s="662">
        <f t="shared" ref="S715:S778" si="336">SUM(N715:R715)</f>
        <v>0</v>
      </c>
      <c r="T715" s="699">
        <f t="shared" ref="T715:T778" si="337">IF(V715&lt;0,0,IF(V715&gt;$G$3,$G$3,V715))</f>
        <v>0</v>
      </c>
      <c r="U715" s="681">
        <f t="shared" si="318"/>
        <v>0</v>
      </c>
      <c r="V715" s="701">
        <f t="shared" si="319"/>
        <v>0</v>
      </c>
      <c r="W715" s="662">
        <f t="shared" si="320"/>
        <v>0</v>
      </c>
      <c r="X715" s="662">
        <f t="shared" si="321"/>
        <v>0</v>
      </c>
      <c r="Y715" s="662">
        <f t="shared" si="322"/>
        <v>0</v>
      </c>
      <c r="Z715" s="699">
        <f t="shared" si="323"/>
        <v>0</v>
      </c>
      <c r="AA715" s="681">
        <f t="shared" si="326"/>
        <v>0</v>
      </c>
      <c r="AB715" s="701">
        <f t="shared" si="327"/>
        <v>0</v>
      </c>
      <c r="AC715" s="662">
        <f t="shared" si="324"/>
        <v>0</v>
      </c>
      <c r="AD715" s="662">
        <f t="shared" si="328"/>
        <v>0</v>
      </c>
      <c r="AE715" s="701">
        <f t="shared" si="329"/>
        <v>0</v>
      </c>
      <c r="AF715" s="662">
        <f t="shared" si="325"/>
        <v>0</v>
      </c>
      <c r="AG715" s="662">
        <f t="shared" si="330"/>
        <v>0</v>
      </c>
      <c r="AH715" s="701">
        <f t="shared" si="331"/>
        <v>0</v>
      </c>
    </row>
    <row r="716" spans="1:34" x14ac:dyDescent="0.35">
      <c r="A716" s="680">
        <v>38691</v>
      </c>
      <c r="B716" s="558" t="s">
        <v>32</v>
      </c>
      <c r="C716" s="558">
        <v>12</v>
      </c>
      <c r="D716" s="559">
        <f t="shared" si="332"/>
        <v>2</v>
      </c>
      <c r="E716" s="561">
        <v>0</v>
      </c>
      <c r="F716" s="699">
        <f t="shared" ref="F716:F779" si="338">$B$3*$F$3*(E716/12)*7.48</f>
        <v>0</v>
      </c>
      <c r="G716" s="712">
        <f t="shared" ref="G716:G779" si="339">$B$4*$F$4*(E716/12)*7.48</f>
        <v>0</v>
      </c>
      <c r="H716" s="699">
        <f t="shared" si="333"/>
        <v>0</v>
      </c>
      <c r="I716" s="712">
        <f t="shared" si="334"/>
        <v>0</v>
      </c>
      <c r="J716" s="699">
        <f t="shared" ref="J716:J779" si="340">IF($L$3="Yes",$M$3*$N$3*(E716/12)*7.48,0)</f>
        <v>0</v>
      </c>
      <c r="K716" s="681">
        <f t="shared" ref="K716:K779" si="341">IF($L$4="Yes",$M$4*$N$4*(E716/12)*7.48,0)</f>
        <v>0</v>
      </c>
      <c r="L716" s="711">
        <f>IF($L$5="Yes",HLOOKUP(B716,'Outdoor Supply'!$D$32:$P$38,7,FALSE),0)</f>
        <v>0</v>
      </c>
      <c r="M716" s="701">
        <f t="shared" ref="M716:M779" si="342">SUM(J716:L716)</f>
        <v>0</v>
      </c>
      <c r="N716" s="564">
        <f t="shared" ref="N716:N779" si="343">HLOOKUP(B716,$U$2:$AF$6,2,FALSE)</f>
        <v>0</v>
      </c>
      <c r="O716" s="564">
        <f t="shared" ref="O716:O779" si="344">HLOOKUP(B716,$U$2:$AF$6,3,FALSE)</f>
        <v>0</v>
      </c>
      <c r="P716" s="564">
        <f t="shared" ref="P716:P779" si="345">HLOOKUP(B716,$U$2:$AF$6,4,FALSE)</f>
        <v>0</v>
      </c>
      <c r="Q716" s="564">
        <f t="shared" ref="Q716:Q779" si="346">HLOOKUP(B716,$U$2:$AF$6,5,FALSE)</f>
        <v>0</v>
      </c>
      <c r="R716" s="661">
        <f t="shared" si="335"/>
        <v>0</v>
      </c>
      <c r="S716" s="662">
        <f t="shared" si="336"/>
        <v>0</v>
      </c>
      <c r="T716" s="699">
        <f t="shared" si="337"/>
        <v>0</v>
      </c>
      <c r="U716" s="681">
        <f t="shared" ref="U716:U779" si="347">IF(F716+T715&gt;S716,S716,F716+T715)</f>
        <v>0</v>
      </c>
      <c r="V716" s="701">
        <f t="shared" ref="V716:V779" si="348">T715+F716-S716</f>
        <v>0</v>
      </c>
      <c r="W716" s="662">
        <f t="shared" ref="W716:W779" si="349">IF(Y716&lt;0,0,IF(Y716&gt;$G$4,$G$4,Y716))</f>
        <v>0</v>
      </c>
      <c r="X716" s="662">
        <f t="shared" ref="X716:X779" si="350">IF(G716+W715&gt;S716,S716,G716+W715)</f>
        <v>0</v>
      </c>
      <c r="Y716" s="662">
        <f t="shared" ref="Y716:Y779" si="351">W715+G716-S716</f>
        <v>0</v>
      </c>
      <c r="Z716" s="699">
        <f t="shared" ref="Z716:Z779" si="352">IF(AB716&lt;0,0,IF(AB716&gt;$H$3,$H$3,AB716))</f>
        <v>0</v>
      </c>
      <c r="AA716" s="681">
        <f t="shared" si="326"/>
        <v>0</v>
      </c>
      <c r="AB716" s="701">
        <f t="shared" si="327"/>
        <v>0</v>
      </c>
      <c r="AC716" s="662">
        <f t="shared" ref="AC716:AC779" si="353">IF(AE716&lt;0,0,IF(AE716&gt;$H$4,$H$4,AE716))</f>
        <v>0</v>
      </c>
      <c r="AD716" s="662">
        <f t="shared" si="328"/>
        <v>0</v>
      </c>
      <c r="AE716" s="701">
        <f t="shared" si="329"/>
        <v>0</v>
      </c>
      <c r="AF716" s="662">
        <f t="shared" ref="AF716:AF779" si="354">IF(AH716&lt;0,0,IF(AH716&gt;$O$3,$O$3,AH716))</f>
        <v>0</v>
      </c>
      <c r="AG716" s="662">
        <f t="shared" si="330"/>
        <v>0</v>
      </c>
      <c r="AH716" s="701">
        <f t="shared" si="331"/>
        <v>0</v>
      </c>
    </row>
    <row r="717" spans="1:34" x14ac:dyDescent="0.35">
      <c r="A717" s="680">
        <v>38692</v>
      </c>
      <c r="B717" s="558" t="s">
        <v>32</v>
      </c>
      <c r="C717" s="558">
        <v>12</v>
      </c>
      <c r="D717" s="559">
        <f t="shared" si="332"/>
        <v>3</v>
      </c>
      <c r="E717" s="561">
        <v>0</v>
      </c>
      <c r="F717" s="699">
        <f t="shared" si="338"/>
        <v>0</v>
      </c>
      <c r="G717" s="712">
        <f t="shared" si="339"/>
        <v>0</v>
      </c>
      <c r="H717" s="699">
        <f t="shared" si="333"/>
        <v>0</v>
      </c>
      <c r="I717" s="712">
        <f t="shared" si="334"/>
        <v>0</v>
      </c>
      <c r="J717" s="699">
        <f t="shared" si="340"/>
        <v>0</v>
      </c>
      <c r="K717" s="681">
        <f t="shared" si="341"/>
        <v>0</v>
      </c>
      <c r="L717" s="711">
        <f>IF($L$5="Yes",HLOOKUP(B717,'Outdoor Supply'!$D$32:$P$38,7,FALSE),0)</f>
        <v>0</v>
      </c>
      <c r="M717" s="701">
        <f t="shared" si="342"/>
        <v>0</v>
      </c>
      <c r="N717" s="564">
        <f t="shared" si="343"/>
        <v>0</v>
      </c>
      <c r="O717" s="564">
        <f t="shared" si="344"/>
        <v>0</v>
      </c>
      <c r="P717" s="564">
        <f t="shared" si="345"/>
        <v>0</v>
      </c>
      <c r="Q717" s="564">
        <f t="shared" si="346"/>
        <v>0</v>
      </c>
      <c r="R717" s="661">
        <f t="shared" si="335"/>
        <v>0</v>
      </c>
      <c r="S717" s="662">
        <f t="shared" si="336"/>
        <v>0</v>
      </c>
      <c r="T717" s="699">
        <f t="shared" si="337"/>
        <v>0</v>
      </c>
      <c r="U717" s="681">
        <f t="shared" si="347"/>
        <v>0</v>
      </c>
      <c r="V717" s="701">
        <f t="shared" si="348"/>
        <v>0</v>
      </c>
      <c r="W717" s="662">
        <f t="shared" si="349"/>
        <v>0</v>
      </c>
      <c r="X717" s="662">
        <f t="shared" si="350"/>
        <v>0</v>
      </c>
      <c r="Y717" s="662">
        <f t="shared" si="351"/>
        <v>0</v>
      </c>
      <c r="Z717" s="699">
        <f t="shared" si="352"/>
        <v>0</v>
      </c>
      <c r="AA717" s="681">
        <f t="shared" ref="AA717:AA780" si="355">IF(H717+Z716&gt;S717,S717,H717+Z716)</f>
        <v>0</v>
      </c>
      <c r="AB717" s="701">
        <f t="shared" ref="AB717:AB780" si="356">Z716+H717-S717</f>
        <v>0</v>
      </c>
      <c r="AC717" s="662">
        <f t="shared" si="353"/>
        <v>0</v>
      </c>
      <c r="AD717" s="662">
        <f t="shared" ref="AD717:AD780" si="357">IF(I717+AC716&gt;S717,S717,I717+AC716)</f>
        <v>0</v>
      </c>
      <c r="AE717" s="701">
        <f t="shared" ref="AE717:AE780" si="358">AC716+I717-S717</f>
        <v>0</v>
      </c>
      <c r="AF717" s="662">
        <f t="shared" si="354"/>
        <v>0</v>
      </c>
      <c r="AG717" s="662">
        <f t="shared" ref="AG717:AG780" si="359">IF(M717+AF716&gt;S717,S717,M717+AF716)</f>
        <v>0</v>
      </c>
      <c r="AH717" s="701">
        <f t="shared" ref="AH717:AH780" si="360">AF716+M717-S717</f>
        <v>0</v>
      </c>
    </row>
    <row r="718" spans="1:34" x14ac:dyDescent="0.35">
      <c r="A718" s="680">
        <v>38693</v>
      </c>
      <c r="B718" s="558" t="s">
        <v>32</v>
      </c>
      <c r="C718" s="558">
        <v>12</v>
      </c>
      <c r="D718" s="559">
        <f t="shared" si="332"/>
        <v>4</v>
      </c>
      <c r="E718" s="561">
        <v>2.0000000000010232E-2</v>
      </c>
      <c r="F718" s="699">
        <f t="shared" si="338"/>
        <v>0</v>
      </c>
      <c r="G718" s="712">
        <f t="shared" si="339"/>
        <v>0</v>
      </c>
      <c r="H718" s="699">
        <f t="shared" si="333"/>
        <v>0</v>
      </c>
      <c r="I718" s="712">
        <f t="shared" si="334"/>
        <v>0</v>
      </c>
      <c r="J718" s="699">
        <f t="shared" si="340"/>
        <v>0</v>
      </c>
      <c r="K718" s="681">
        <f t="shared" si="341"/>
        <v>0</v>
      </c>
      <c r="L718" s="711">
        <f>IF($L$5="Yes",HLOOKUP(B718,'Outdoor Supply'!$D$32:$P$38,7,FALSE),0)</f>
        <v>0</v>
      </c>
      <c r="M718" s="701">
        <f t="shared" si="342"/>
        <v>0</v>
      </c>
      <c r="N718" s="564">
        <f t="shared" si="343"/>
        <v>0</v>
      </c>
      <c r="O718" s="564">
        <f t="shared" si="344"/>
        <v>0</v>
      </c>
      <c r="P718" s="564">
        <f t="shared" si="345"/>
        <v>0</v>
      </c>
      <c r="Q718" s="564">
        <f t="shared" si="346"/>
        <v>0</v>
      </c>
      <c r="R718" s="661">
        <f t="shared" si="335"/>
        <v>0</v>
      </c>
      <c r="S718" s="662">
        <f t="shared" si="336"/>
        <v>0</v>
      </c>
      <c r="T718" s="699">
        <f t="shared" si="337"/>
        <v>0</v>
      </c>
      <c r="U718" s="681">
        <f t="shared" si="347"/>
        <v>0</v>
      </c>
      <c r="V718" s="701">
        <f t="shared" si="348"/>
        <v>0</v>
      </c>
      <c r="W718" s="662">
        <f t="shared" si="349"/>
        <v>0</v>
      </c>
      <c r="X718" s="662">
        <f t="shared" si="350"/>
        <v>0</v>
      </c>
      <c r="Y718" s="662">
        <f t="shared" si="351"/>
        <v>0</v>
      </c>
      <c r="Z718" s="699">
        <f t="shared" si="352"/>
        <v>0</v>
      </c>
      <c r="AA718" s="681">
        <f t="shared" si="355"/>
        <v>0</v>
      </c>
      <c r="AB718" s="701">
        <f t="shared" si="356"/>
        <v>0</v>
      </c>
      <c r="AC718" s="662">
        <f t="shared" si="353"/>
        <v>0</v>
      </c>
      <c r="AD718" s="662">
        <f t="shared" si="357"/>
        <v>0</v>
      </c>
      <c r="AE718" s="701">
        <f t="shared" si="358"/>
        <v>0</v>
      </c>
      <c r="AF718" s="662">
        <f t="shared" si="354"/>
        <v>0</v>
      </c>
      <c r="AG718" s="662">
        <f t="shared" si="359"/>
        <v>0</v>
      </c>
      <c r="AH718" s="701">
        <f t="shared" si="360"/>
        <v>0</v>
      </c>
    </row>
    <row r="719" spans="1:34" x14ac:dyDescent="0.35">
      <c r="A719" s="680">
        <v>38694</v>
      </c>
      <c r="B719" s="558" t="s">
        <v>32</v>
      </c>
      <c r="C719" s="558">
        <v>12</v>
      </c>
      <c r="D719" s="559">
        <f t="shared" si="332"/>
        <v>5</v>
      </c>
      <c r="E719" s="561">
        <v>6.0000000000016485E-2</v>
      </c>
      <c r="F719" s="699">
        <f t="shared" si="338"/>
        <v>0</v>
      </c>
      <c r="G719" s="712">
        <f t="shared" si="339"/>
        <v>0</v>
      </c>
      <c r="H719" s="699">
        <f t="shared" si="333"/>
        <v>0</v>
      </c>
      <c r="I719" s="712">
        <f t="shared" si="334"/>
        <v>0</v>
      </c>
      <c r="J719" s="699">
        <f t="shared" si="340"/>
        <v>0</v>
      </c>
      <c r="K719" s="681">
        <f t="shared" si="341"/>
        <v>0</v>
      </c>
      <c r="L719" s="711">
        <f>IF($L$5="Yes",HLOOKUP(B719,'Outdoor Supply'!$D$32:$P$38,7,FALSE),0)</f>
        <v>0</v>
      </c>
      <c r="M719" s="701">
        <f t="shared" si="342"/>
        <v>0</v>
      </c>
      <c r="N719" s="564">
        <f t="shared" si="343"/>
        <v>0</v>
      </c>
      <c r="O719" s="564">
        <f t="shared" si="344"/>
        <v>0</v>
      </c>
      <c r="P719" s="564">
        <f t="shared" si="345"/>
        <v>0</v>
      </c>
      <c r="Q719" s="564">
        <f t="shared" si="346"/>
        <v>0</v>
      </c>
      <c r="R719" s="661">
        <f t="shared" si="335"/>
        <v>0</v>
      </c>
      <c r="S719" s="662">
        <f t="shared" si="336"/>
        <v>0</v>
      </c>
      <c r="T719" s="699">
        <f t="shared" si="337"/>
        <v>0</v>
      </c>
      <c r="U719" s="681">
        <f t="shared" si="347"/>
        <v>0</v>
      </c>
      <c r="V719" s="701">
        <f t="shared" si="348"/>
        <v>0</v>
      </c>
      <c r="W719" s="662">
        <f t="shared" si="349"/>
        <v>0</v>
      </c>
      <c r="X719" s="662">
        <f t="shared" si="350"/>
        <v>0</v>
      </c>
      <c r="Y719" s="662">
        <f t="shared" si="351"/>
        <v>0</v>
      </c>
      <c r="Z719" s="699">
        <f t="shared" si="352"/>
        <v>0</v>
      </c>
      <c r="AA719" s="681">
        <f t="shared" si="355"/>
        <v>0</v>
      </c>
      <c r="AB719" s="701">
        <f t="shared" si="356"/>
        <v>0</v>
      </c>
      <c r="AC719" s="662">
        <f t="shared" si="353"/>
        <v>0</v>
      </c>
      <c r="AD719" s="662">
        <f t="shared" si="357"/>
        <v>0</v>
      </c>
      <c r="AE719" s="701">
        <f t="shared" si="358"/>
        <v>0</v>
      </c>
      <c r="AF719" s="662">
        <f t="shared" si="354"/>
        <v>0</v>
      </c>
      <c r="AG719" s="662">
        <f t="shared" si="359"/>
        <v>0</v>
      </c>
      <c r="AH719" s="701">
        <f t="shared" si="360"/>
        <v>0</v>
      </c>
    </row>
    <row r="720" spans="1:34" x14ac:dyDescent="0.35">
      <c r="A720" s="680">
        <v>38695</v>
      </c>
      <c r="B720" s="558" t="s">
        <v>32</v>
      </c>
      <c r="C720" s="558">
        <v>12</v>
      </c>
      <c r="D720" s="559">
        <f t="shared" si="332"/>
        <v>6</v>
      </c>
      <c r="E720" s="561">
        <v>0</v>
      </c>
      <c r="F720" s="699">
        <f t="shared" si="338"/>
        <v>0</v>
      </c>
      <c r="G720" s="712">
        <f t="shared" si="339"/>
        <v>0</v>
      </c>
      <c r="H720" s="699">
        <f t="shared" si="333"/>
        <v>0</v>
      </c>
      <c r="I720" s="712">
        <f t="shared" si="334"/>
        <v>0</v>
      </c>
      <c r="J720" s="699">
        <f t="shared" si="340"/>
        <v>0</v>
      </c>
      <c r="K720" s="681">
        <f t="shared" si="341"/>
        <v>0</v>
      </c>
      <c r="L720" s="711">
        <f>IF($L$5="Yes",HLOOKUP(B720,'Outdoor Supply'!$D$32:$P$38,7,FALSE),0)</f>
        <v>0</v>
      </c>
      <c r="M720" s="701">
        <f t="shared" si="342"/>
        <v>0</v>
      </c>
      <c r="N720" s="564">
        <f t="shared" si="343"/>
        <v>0</v>
      </c>
      <c r="O720" s="564">
        <f t="shared" si="344"/>
        <v>0</v>
      </c>
      <c r="P720" s="564">
        <f t="shared" si="345"/>
        <v>0</v>
      </c>
      <c r="Q720" s="564">
        <f t="shared" si="346"/>
        <v>0</v>
      </c>
      <c r="R720" s="661">
        <f t="shared" si="335"/>
        <v>0</v>
      </c>
      <c r="S720" s="662">
        <f t="shared" si="336"/>
        <v>0</v>
      </c>
      <c r="T720" s="699">
        <f t="shared" si="337"/>
        <v>0</v>
      </c>
      <c r="U720" s="681">
        <f t="shared" si="347"/>
        <v>0</v>
      </c>
      <c r="V720" s="701">
        <f t="shared" si="348"/>
        <v>0</v>
      </c>
      <c r="W720" s="662">
        <f t="shared" si="349"/>
        <v>0</v>
      </c>
      <c r="X720" s="662">
        <f t="shared" si="350"/>
        <v>0</v>
      </c>
      <c r="Y720" s="662">
        <f t="shared" si="351"/>
        <v>0</v>
      </c>
      <c r="Z720" s="699">
        <f t="shared" si="352"/>
        <v>0</v>
      </c>
      <c r="AA720" s="681">
        <f t="shared" si="355"/>
        <v>0</v>
      </c>
      <c r="AB720" s="701">
        <f t="shared" si="356"/>
        <v>0</v>
      </c>
      <c r="AC720" s="662">
        <f t="shared" si="353"/>
        <v>0</v>
      </c>
      <c r="AD720" s="662">
        <f t="shared" si="357"/>
        <v>0</v>
      </c>
      <c r="AE720" s="701">
        <f t="shared" si="358"/>
        <v>0</v>
      </c>
      <c r="AF720" s="662">
        <f t="shared" si="354"/>
        <v>0</v>
      </c>
      <c r="AG720" s="662">
        <f t="shared" si="359"/>
        <v>0</v>
      </c>
      <c r="AH720" s="701">
        <f t="shared" si="360"/>
        <v>0</v>
      </c>
    </row>
    <row r="721" spans="1:34" x14ac:dyDescent="0.35">
      <c r="A721" s="680">
        <v>38696</v>
      </c>
      <c r="B721" s="558" t="s">
        <v>32</v>
      </c>
      <c r="C721" s="558">
        <v>12</v>
      </c>
      <c r="D721" s="559">
        <f t="shared" si="332"/>
        <v>7</v>
      </c>
      <c r="E721" s="561">
        <v>0</v>
      </c>
      <c r="F721" s="699">
        <f t="shared" si="338"/>
        <v>0</v>
      </c>
      <c r="G721" s="712">
        <f t="shared" si="339"/>
        <v>0</v>
      </c>
      <c r="H721" s="699">
        <f t="shared" si="333"/>
        <v>0</v>
      </c>
      <c r="I721" s="712">
        <f t="shared" si="334"/>
        <v>0</v>
      </c>
      <c r="J721" s="699">
        <f t="shared" si="340"/>
        <v>0</v>
      </c>
      <c r="K721" s="681">
        <f t="shared" si="341"/>
        <v>0</v>
      </c>
      <c r="L721" s="711">
        <f>IF($L$5="Yes",HLOOKUP(B721,'Outdoor Supply'!$D$32:$P$38,7,FALSE),0)</f>
        <v>0</v>
      </c>
      <c r="M721" s="701">
        <f t="shared" si="342"/>
        <v>0</v>
      </c>
      <c r="N721" s="564">
        <f t="shared" si="343"/>
        <v>0</v>
      </c>
      <c r="O721" s="564">
        <f t="shared" si="344"/>
        <v>0</v>
      </c>
      <c r="P721" s="564">
        <f t="shared" si="345"/>
        <v>0</v>
      </c>
      <c r="Q721" s="564">
        <f t="shared" si="346"/>
        <v>0</v>
      </c>
      <c r="R721" s="661">
        <f t="shared" si="335"/>
        <v>0</v>
      </c>
      <c r="S721" s="662">
        <f t="shared" si="336"/>
        <v>0</v>
      </c>
      <c r="T721" s="699">
        <f t="shared" si="337"/>
        <v>0</v>
      </c>
      <c r="U721" s="681">
        <f t="shared" si="347"/>
        <v>0</v>
      </c>
      <c r="V721" s="701">
        <f t="shared" si="348"/>
        <v>0</v>
      </c>
      <c r="W721" s="662">
        <f t="shared" si="349"/>
        <v>0</v>
      </c>
      <c r="X721" s="662">
        <f t="shared" si="350"/>
        <v>0</v>
      </c>
      <c r="Y721" s="662">
        <f t="shared" si="351"/>
        <v>0</v>
      </c>
      <c r="Z721" s="699">
        <f t="shared" si="352"/>
        <v>0</v>
      </c>
      <c r="AA721" s="681">
        <f t="shared" si="355"/>
        <v>0</v>
      </c>
      <c r="AB721" s="701">
        <f t="shared" si="356"/>
        <v>0</v>
      </c>
      <c r="AC721" s="662">
        <f t="shared" si="353"/>
        <v>0</v>
      </c>
      <c r="AD721" s="662">
        <f t="shared" si="357"/>
        <v>0</v>
      </c>
      <c r="AE721" s="701">
        <f t="shared" si="358"/>
        <v>0</v>
      </c>
      <c r="AF721" s="662">
        <f t="shared" si="354"/>
        <v>0</v>
      </c>
      <c r="AG721" s="662">
        <f t="shared" si="359"/>
        <v>0</v>
      </c>
      <c r="AH721" s="701">
        <f t="shared" si="360"/>
        <v>0</v>
      </c>
    </row>
    <row r="722" spans="1:34" x14ac:dyDescent="0.35">
      <c r="A722" s="680">
        <v>38697</v>
      </c>
      <c r="B722" s="558" t="s">
        <v>32</v>
      </c>
      <c r="C722" s="558">
        <v>12</v>
      </c>
      <c r="D722" s="559">
        <f t="shared" si="332"/>
        <v>1</v>
      </c>
      <c r="E722" s="561">
        <v>0</v>
      </c>
      <c r="F722" s="699">
        <f t="shared" si="338"/>
        <v>0</v>
      </c>
      <c r="G722" s="712">
        <f t="shared" si="339"/>
        <v>0</v>
      </c>
      <c r="H722" s="699">
        <f t="shared" si="333"/>
        <v>0</v>
      </c>
      <c r="I722" s="712">
        <f t="shared" si="334"/>
        <v>0</v>
      </c>
      <c r="J722" s="699">
        <f t="shared" si="340"/>
        <v>0</v>
      </c>
      <c r="K722" s="681">
        <f t="shared" si="341"/>
        <v>0</v>
      </c>
      <c r="L722" s="711">
        <f>IF($L$5="Yes",HLOOKUP(B722,'Outdoor Supply'!$D$32:$P$38,7,FALSE),0)</f>
        <v>0</v>
      </c>
      <c r="M722" s="701">
        <f t="shared" si="342"/>
        <v>0</v>
      </c>
      <c r="N722" s="564">
        <f t="shared" si="343"/>
        <v>0</v>
      </c>
      <c r="O722" s="564">
        <f t="shared" si="344"/>
        <v>0</v>
      </c>
      <c r="P722" s="564">
        <f t="shared" si="345"/>
        <v>0</v>
      </c>
      <c r="Q722" s="564">
        <f t="shared" si="346"/>
        <v>0</v>
      </c>
      <c r="R722" s="661">
        <f t="shared" si="335"/>
        <v>0</v>
      </c>
      <c r="S722" s="662">
        <f t="shared" si="336"/>
        <v>0</v>
      </c>
      <c r="T722" s="699">
        <f t="shared" si="337"/>
        <v>0</v>
      </c>
      <c r="U722" s="681">
        <f t="shared" si="347"/>
        <v>0</v>
      </c>
      <c r="V722" s="701">
        <f t="shared" si="348"/>
        <v>0</v>
      </c>
      <c r="W722" s="662">
        <f t="shared" si="349"/>
        <v>0</v>
      </c>
      <c r="X722" s="662">
        <f t="shared" si="350"/>
        <v>0</v>
      </c>
      <c r="Y722" s="662">
        <f t="shared" si="351"/>
        <v>0</v>
      </c>
      <c r="Z722" s="699">
        <f t="shared" si="352"/>
        <v>0</v>
      </c>
      <c r="AA722" s="681">
        <f t="shared" si="355"/>
        <v>0</v>
      </c>
      <c r="AB722" s="701">
        <f t="shared" si="356"/>
        <v>0</v>
      </c>
      <c r="AC722" s="662">
        <f t="shared" si="353"/>
        <v>0</v>
      </c>
      <c r="AD722" s="662">
        <f t="shared" si="357"/>
        <v>0</v>
      </c>
      <c r="AE722" s="701">
        <f t="shared" si="358"/>
        <v>0</v>
      </c>
      <c r="AF722" s="662">
        <f t="shared" si="354"/>
        <v>0</v>
      </c>
      <c r="AG722" s="662">
        <f t="shared" si="359"/>
        <v>0</v>
      </c>
      <c r="AH722" s="701">
        <f t="shared" si="360"/>
        <v>0</v>
      </c>
    </row>
    <row r="723" spans="1:34" x14ac:dyDescent="0.35">
      <c r="A723" s="680">
        <v>38698</v>
      </c>
      <c r="B723" s="558" t="s">
        <v>32</v>
      </c>
      <c r="C723" s="558">
        <v>12</v>
      </c>
      <c r="D723" s="559">
        <f t="shared" si="332"/>
        <v>2</v>
      </c>
      <c r="E723" s="561">
        <v>0</v>
      </c>
      <c r="F723" s="699">
        <f t="shared" si="338"/>
        <v>0</v>
      </c>
      <c r="G723" s="712">
        <f t="shared" si="339"/>
        <v>0</v>
      </c>
      <c r="H723" s="699">
        <f t="shared" si="333"/>
        <v>0</v>
      </c>
      <c r="I723" s="712">
        <f t="shared" si="334"/>
        <v>0</v>
      </c>
      <c r="J723" s="699">
        <f t="shared" si="340"/>
        <v>0</v>
      </c>
      <c r="K723" s="681">
        <f t="shared" si="341"/>
        <v>0</v>
      </c>
      <c r="L723" s="711">
        <f>IF($L$5="Yes",HLOOKUP(B723,'Outdoor Supply'!$D$32:$P$38,7,FALSE),0)</f>
        <v>0</v>
      </c>
      <c r="M723" s="701">
        <f t="shared" si="342"/>
        <v>0</v>
      </c>
      <c r="N723" s="564">
        <f t="shared" si="343"/>
        <v>0</v>
      </c>
      <c r="O723" s="564">
        <f t="shared" si="344"/>
        <v>0</v>
      </c>
      <c r="P723" s="564">
        <f t="shared" si="345"/>
        <v>0</v>
      </c>
      <c r="Q723" s="564">
        <f t="shared" si="346"/>
        <v>0</v>
      </c>
      <c r="R723" s="661">
        <f t="shared" si="335"/>
        <v>0</v>
      </c>
      <c r="S723" s="662">
        <f t="shared" si="336"/>
        <v>0</v>
      </c>
      <c r="T723" s="699">
        <f t="shared" si="337"/>
        <v>0</v>
      </c>
      <c r="U723" s="681">
        <f t="shared" si="347"/>
        <v>0</v>
      </c>
      <c r="V723" s="701">
        <f t="shared" si="348"/>
        <v>0</v>
      </c>
      <c r="W723" s="662">
        <f t="shared" si="349"/>
        <v>0</v>
      </c>
      <c r="X723" s="662">
        <f t="shared" si="350"/>
        <v>0</v>
      </c>
      <c r="Y723" s="662">
        <f t="shared" si="351"/>
        <v>0</v>
      </c>
      <c r="Z723" s="699">
        <f t="shared" si="352"/>
        <v>0</v>
      </c>
      <c r="AA723" s="681">
        <f t="shared" si="355"/>
        <v>0</v>
      </c>
      <c r="AB723" s="701">
        <f t="shared" si="356"/>
        <v>0</v>
      </c>
      <c r="AC723" s="662">
        <f t="shared" si="353"/>
        <v>0</v>
      </c>
      <c r="AD723" s="662">
        <f t="shared" si="357"/>
        <v>0</v>
      </c>
      <c r="AE723" s="701">
        <f t="shared" si="358"/>
        <v>0</v>
      </c>
      <c r="AF723" s="662">
        <f t="shared" si="354"/>
        <v>0</v>
      </c>
      <c r="AG723" s="662">
        <f t="shared" si="359"/>
        <v>0</v>
      </c>
      <c r="AH723" s="701">
        <f t="shared" si="360"/>
        <v>0</v>
      </c>
    </row>
    <row r="724" spans="1:34" x14ac:dyDescent="0.35">
      <c r="A724" s="680">
        <v>38699</v>
      </c>
      <c r="B724" s="558" t="s">
        <v>32</v>
      </c>
      <c r="C724" s="558">
        <v>12</v>
      </c>
      <c r="D724" s="559">
        <f t="shared" si="332"/>
        <v>3</v>
      </c>
      <c r="E724" s="561">
        <v>0</v>
      </c>
      <c r="F724" s="699">
        <f t="shared" si="338"/>
        <v>0</v>
      </c>
      <c r="G724" s="712">
        <f t="shared" si="339"/>
        <v>0</v>
      </c>
      <c r="H724" s="699">
        <f t="shared" si="333"/>
        <v>0</v>
      </c>
      <c r="I724" s="712">
        <f t="shared" si="334"/>
        <v>0</v>
      </c>
      <c r="J724" s="699">
        <f t="shared" si="340"/>
        <v>0</v>
      </c>
      <c r="K724" s="681">
        <f t="shared" si="341"/>
        <v>0</v>
      </c>
      <c r="L724" s="711">
        <f>IF($L$5="Yes",HLOOKUP(B724,'Outdoor Supply'!$D$32:$P$38,7,FALSE),0)</f>
        <v>0</v>
      </c>
      <c r="M724" s="701">
        <f t="shared" si="342"/>
        <v>0</v>
      </c>
      <c r="N724" s="564">
        <f t="shared" si="343"/>
        <v>0</v>
      </c>
      <c r="O724" s="564">
        <f t="shared" si="344"/>
        <v>0</v>
      </c>
      <c r="P724" s="564">
        <f t="shared" si="345"/>
        <v>0</v>
      </c>
      <c r="Q724" s="564">
        <f t="shared" si="346"/>
        <v>0</v>
      </c>
      <c r="R724" s="661">
        <f t="shared" si="335"/>
        <v>0</v>
      </c>
      <c r="S724" s="662">
        <f t="shared" si="336"/>
        <v>0</v>
      </c>
      <c r="T724" s="699">
        <f t="shared" si="337"/>
        <v>0</v>
      </c>
      <c r="U724" s="681">
        <f t="shared" si="347"/>
        <v>0</v>
      </c>
      <c r="V724" s="701">
        <f t="shared" si="348"/>
        <v>0</v>
      </c>
      <c r="W724" s="662">
        <f t="shared" si="349"/>
        <v>0</v>
      </c>
      <c r="X724" s="662">
        <f t="shared" si="350"/>
        <v>0</v>
      </c>
      <c r="Y724" s="662">
        <f t="shared" si="351"/>
        <v>0</v>
      </c>
      <c r="Z724" s="699">
        <f t="shared" si="352"/>
        <v>0</v>
      </c>
      <c r="AA724" s="681">
        <f t="shared" si="355"/>
        <v>0</v>
      </c>
      <c r="AB724" s="701">
        <f t="shared" si="356"/>
        <v>0</v>
      </c>
      <c r="AC724" s="662">
        <f t="shared" si="353"/>
        <v>0</v>
      </c>
      <c r="AD724" s="662">
        <f t="shared" si="357"/>
        <v>0</v>
      </c>
      <c r="AE724" s="701">
        <f t="shared" si="358"/>
        <v>0</v>
      </c>
      <c r="AF724" s="662">
        <f t="shared" si="354"/>
        <v>0</v>
      </c>
      <c r="AG724" s="662">
        <f t="shared" si="359"/>
        <v>0</v>
      </c>
      <c r="AH724" s="701">
        <f t="shared" si="360"/>
        <v>0</v>
      </c>
    </row>
    <row r="725" spans="1:34" x14ac:dyDescent="0.35">
      <c r="A725" s="680">
        <v>38700</v>
      </c>
      <c r="B725" s="558" t="s">
        <v>32</v>
      </c>
      <c r="C725" s="558">
        <v>12</v>
      </c>
      <c r="D725" s="559">
        <f t="shared" si="332"/>
        <v>4</v>
      </c>
      <c r="E725" s="561">
        <v>0</v>
      </c>
      <c r="F725" s="699">
        <f t="shared" si="338"/>
        <v>0</v>
      </c>
      <c r="G725" s="712">
        <f t="shared" si="339"/>
        <v>0</v>
      </c>
      <c r="H725" s="699">
        <f t="shared" si="333"/>
        <v>0</v>
      </c>
      <c r="I725" s="712">
        <f t="shared" si="334"/>
        <v>0</v>
      </c>
      <c r="J725" s="699">
        <f t="shared" si="340"/>
        <v>0</v>
      </c>
      <c r="K725" s="681">
        <f t="shared" si="341"/>
        <v>0</v>
      </c>
      <c r="L725" s="711">
        <f>IF($L$5="Yes",HLOOKUP(B725,'Outdoor Supply'!$D$32:$P$38,7,FALSE),0)</f>
        <v>0</v>
      </c>
      <c r="M725" s="701">
        <f t="shared" si="342"/>
        <v>0</v>
      </c>
      <c r="N725" s="564">
        <f t="shared" si="343"/>
        <v>0</v>
      </c>
      <c r="O725" s="564">
        <f t="shared" si="344"/>
        <v>0</v>
      </c>
      <c r="P725" s="564">
        <f t="shared" si="345"/>
        <v>0</v>
      </c>
      <c r="Q725" s="564">
        <f t="shared" si="346"/>
        <v>0</v>
      </c>
      <c r="R725" s="661">
        <f t="shared" si="335"/>
        <v>0</v>
      </c>
      <c r="S725" s="662">
        <f t="shared" si="336"/>
        <v>0</v>
      </c>
      <c r="T725" s="699">
        <f t="shared" si="337"/>
        <v>0</v>
      </c>
      <c r="U725" s="681">
        <f t="shared" si="347"/>
        <v>0</v>
      </c>
      <c r="V725" s="701">
        <f t="shared" si="348"/>
        <v>0</v>
      </c>
      <c r="W725" s="662">
        <f t="shared" si="349"/>
        <v>0</v>
      </c>
      <c r="X725" s="662">
        <f t="shared" si="350"/>
        <v>0</v>
      </c>
      <c r="Y725" s="662">
        <f t="shared" si="351"/>
        <v>0</v>
      </c>
      <c r="Z725" s="699">
        <f t="shared" si="352"/>
        <v>0</v>
      </c>
      <c r="AA725" s="681">
        <f t="shared" si="355"/>
        <v>0</v>
      </c>
      <c r="AB725" s="701">
        <f t="shared" si="356"/>
        <v>0</v>
      </c>
      <c r="AC725" s="662">
        <f t="shared" si="353"/>
        <v>0</v>
      </c>
      <c r="AD725" s="662">
        <f t="shared" si="357"/>
        <v>0</v>
      </c>
      <c r="AE725" s="701">
        <f t="shared" si="358"/>
        <v>0</v>
      </c>
      <c r="AF725" s="662">
        <f t="shared" si="354"/>
        <v>0</v>
      </c>
      <c r="AG725" s="662">
        <f t="shared" si="359"/>
        <v>0</v>
      </c>
      <c r="AH725" s="701">
        <f t="shared" si="360"/>
        <v>0</v>
      </c>
    </row>
    <row r="726" spans="1:34" x14ac:dyDescent="0.35">
      <c r="A726" s="680">
        <v>38701</v>
      </c>
      <c r="B726" s="558" t="s">
        <v>32</v>
      </c>
      <c r="C726" s="558">
        <v>12</v>
      </c>
      <c r="D726" s="559">
        <f t="shared" si="332"/>
        <v>5</v>
      </c>
      <c r="E726" s="561">
        <v>0</v>
      </c>
      <c r="F726" s="699">
        <f t="shared" si="338"/>
        <v>0</v>
      </c>
      <c r="G726" s="712">
        <f t="shared" si="339"/>
        <v>0</v>
      </c>
      <c r="H726" s="699">
        <f t="shared" si="333"/>
        <v>0</v>
      </c>
      <c r="I726" s="712">
        <f t="shared" si="334"/>
        <v>0</v>
      </c>
      <c r="J726" s="699">
        <f t="shared" si="340"/>
        <v>0</v>
      </c>
      <c r="K726" s="681">
        <f t="shared" si="341"/>
        <v>0</v>
      </c>
      <c r="L726" s="711">
        <f>IF($L$5="Yes",HLOOKUP(B726,'Outdoor Supply'!$D$32:$P$38,7,FALSE),0)</f>
        <v>0</v>
      </c>
      <c r="M726" s="701">
        <f t="shared" si="342"/>
        <v>0</v>
      </c>
      <c r="N726" s="564">
        <f t="shared" si="343"/>
        <v>0</v>
      </c>
      <c r="O726" s="564">
        <f t="shared" si="344"/>
        <v>0</v>
      </c>
      <c r="P726" s="564">
        <f t="shared" si="345"/>
        <v>0</v>
      </c>
      <c r="Q726" s="564">
        <f t="shared" si="346"/>
        <v>0</v>
      </c>
      <c r="R726" s="661">
        <f t="shared" si="335"/>
        <v>0</v>
      </c>
      <c r="S726" s="662">
        <f t="shared" si="336"/>
        <v>0</v>
      </c>
      <c r="T726" s="699">
        <f t="shared" si="337"/>
        <v>0</v>
      </c>
      <c r="U726" s="681">
        <f t="shared" si="347"/>
        <v>0</v>
      </c>
      <c r="V726" s="701">
        <f t="shared" si="348"/>
        <v>0</v>
      </c>
      <c r="W726" s="662">
        <f t="shared" si="349"/>
        <v>0</v>
      </c>
      <c r="X726" s="662">
        <f t="shared" si="350"/>
        <v>0</v>
      </c>
      <c r="Y726" s="662">
        <f t="shared" si="351"/>
        <v>0</v>
      </c>
      <c r="Z726" s="699">
        <f t="shared" si="352"/>
        <v>0</v>
      </c>
      <c r="AA726" s="681">
        <f t="shared" si="355"/>
        <v>0</v>
      </c>
      <c r="AB726" s="701">
        <f t="shared" si="356"/>
        <v>0</v>
      </c>
      <c r="AC726" s="662">
        <f t="shared" si="353"/>
        <v>0</v>
      </c>
      <c r="AD726" s="662">
        <f t="shared" si="357"/>
        <v>0</v>
      </c>
      <c r="AE726" s="701">
        <f t="shared" si="358"/>
        <v>0</v>
      </c>
      <c r="AF726" s="662">
        <f t="shared" si="354"/>
        <v>0</v>
      </c>
      <c r="AG726" s="662">
        <f t="shared" si="359"/>
        <v>0</v>
      </c>
      <c r="AH726" s="701">
        <f t="shared" si="360"/>
        <v>0</v>
      </c>
    </row>
    <row r="727" spans="1:34" x14ac:dyDescent="0.35">
      <c r="A727" s="680">
        <v>38702</v>
      </c>
      <c r="B727" s="558" t="s">
        <v>32</v>
      </c>
      <c r="C727" s="558">
        <v>12</v>
      </c>
      <c r="D727" s="559">
        <f t="shared" si="332"/>
        <v>6</v>
      </c>
      <c r="E727" s="561">
        <v>0</v>
      </c>
      <c r="F727" s="699">
        <f t="shared" si="338"/>
        <v>0</v>
      </c>
      <c r="G727" s="712">
        <f t="shared" si="339"/>
        <v>0</v>
      </c>
      <c r="H727" s="699">
        <f t="shared" si="333"/>
        <v>0</v>
      </c>
      <c r="I727" s="712">
        <f t="shared" si="334"/>
        <v>0</v>
      </c>
      <c r="J727" s="699">
        <f t="shared" si="340"/>
        <v>0</v>
      </c>
      <c r="K727" s="681">
        <f t="shared" si="341"/>
        <v>0</v>
      </c>
      <c r="L727" s="711">
        <f>IF($L$5="Yes",HLOOKUP(B727,'Outdoor Supply'!$D$32:$P$38,7,FALSE),0)</f>
        <v>0</v>
      </c>
      <c r="M727" s="701">
        <f t="shared" si="342"/>
        <v>0</v>
      </c>
      <c r="N727" s="564">
        <f t="shared" si="343"/>
        <v>0</v>
      </c>
      <c r="O727" s="564">
        <f t="shared" si="344"/>
        <v>0</v>
      </c>
      <c r="P727" s="564">
        <f t="shared" si="345"/>
        <v>0</v>
      </c>
      <c r="Q727" s="564">
        <f t="shared" si="346"/>
        <v>0</v>
      </c>
      <c r="R727" s="661">
        <f t="shared" si="335"/>
        <v>0</v>
      </c>
      <c r="S727" s="662">
        <f t="shared" si="336"/>
        <v>0</v>
      </c>
      <c r="T727" s="699">
        <f t="shared" si="337"/>
        <v>0</v>
      </c>
      <c r="U727" s="681">
        <f t="shared" si="347"/>
        <v>0</v>
      </c>
      <c r="V727" s="701">
        <f t="shared" si="348"/>
        <v>0</v>
      </c>
      <c r="W727" s="662">
        <f t="shared" si="349"/>
        <v>0</v>
      </c>
      <c r="X727" s="662">
        <f t="shared" si="350"/>
        <v>0</v>
      </c>
      <c r="Y727" s="662">
        <f t="shared" si="351"/>
        <v>0</v>
      </c>
      <c r="Z727" s="699">
        <f t="shared" si="352"/>
        <v>0</v>
      </c>
      <c r="AA727" s="681">
        <f t="shared" si="355"/>
        <v>0</v>
      </c>
      <c r="AB727" s="701">
        <f t="shared" si="356"/>
        <v>0</v>
      </c>
      <c r="AC727" s="662">
        <f t="shared" si="353"/>
        <v>0</v>
      </c>
      <c r="AD727" s="662">
        <f t="shared" si="357"/>
        <v>0</v>
      </c>
      <c r="AE727" s="701">
        <f t="shared" si="358"/>
        <v>0</v>
      </c>
      <c r="AF727" s="662">
        <f t="shared" si="354"/>
        <v>0</v>
      </c>
      <c r="AG727" s="662">
        <f t="shared" si="359"/>
        <v>0</v>
      </c>
      <c r="AH727" s="701">
        <f t="shared" si="360"/>
        <v>0</v>
      </c>
    </row>
    <row r="728" spans="1:34" x14ac:dyDescent="0.35">
      <c r="A728" s="680">
        <v>38703</v>
      </c>
      <c r="B728" s="558" t="s">
        <v>32</v>
      </c>
      <c r="C728" s="558">
        <v>12</v>
      </c>
      <c r="D728" s="559">
        <f t="shared" si="332"/>
        <v>7</v>
      </c>
      <c r="E728" s="561">
        <v>1.0000000000005116E-2</v>
      </c>
      <c r="F728" s="699">
        <f t="shared" si="338"/>
        <v>0</v>
      </c>
      <c r="G728" s="712">
        <f t="shared" si="339"/>
        <v>0</v>
      </c>
      <c r="H728" s="699">
        <f t="shared" si="333"/>
        <v>0</v>
      </c>
      <c r="I728" s="712">
        <f t="shared" si="334"/>
        <v>0</v>
      </c>
      <c r="J728" s="699">
        <f t="shared" si="340"/>
        <v>0</v>
      </c>
      <c r="K728" s="681">
        <f t="shared" si="341"/>
        <v>0</v>
      </c>
      <c r="L728" s="711">
        <f>IF($L$5="Yes",HLOOKUP(B728,'Outdoor Supply'!$D$32:$P$38,7,FALSE),0)</f>
        <v>0</v>
      </c>
      <c r="M728" s="701">
        <f t="shared" si="342"/>
        <v>0</v>
      </c>
      <c r="N728" s="564">
        <f t="shared" si="343"/>
        <v>0</v>
      </c>
      <c r="O728" s="564">
        <f t="shared" si="344"/>
        <v>0</v>
      </c>
      <c r="P728" s="564">
        <f t="shared" si="345"/>
        <v>0</v>
      </c>
      <c r="Q728" s="564">
        <f t="shared" si="346"/>
        <v>0</v>
      </c>
      <c r="R728" s="661">
        <f t="shared" si="335"/>
        <v>0</v>
      </c>
      <c r="S728" s="662">
        <f t="shared" si="336"/>
        <v>0</v>
      </c>
      <c r="T728" s="699">
        <f t="shared" si="337"/>
        <v>0</v>
      </c>
      <c r="U728" s="681">
        <f t="shared" si="347"/>
        <v>0</v>
      </c>
      <c r="V728" s="701">
        <f t="shared" si="348"/>
        <v>0</v>
      </c>
      <c r="W728" s="662">
        <f t="shared" si="349"/>
        <v>0</v>
      </c>
      <c r="X728" s="662">
        <f t="shared" si="350"/>
        <v>0</v>
      </c>
      <c r="Y728" s="662">
        <f t="shared" si="351"/>
        <v>0</v>
      </c>
      <c r="Z728" s="699">
        <f t="shared" si="352"/>
        <v>0</v>
      </c>
      <c r="AA728" s="681">
        <f t="shared" si="355"/>
        <v>0</v>
      </c>
      <c r="AB728" s="701">
        <f t="shared" si="356"/>
        <v>0</v>
      </c>
      <c r="AC728" s="662">
        <f t="shared" si="353"/>
        <v>0</v>
      </c>
      <c r="AD728" s="662">
        <f t="shared" si="357"/>
        <v>0</v>
      </c>
      <c r="AE728" s="701">
        <f t="shared" si="358"/>
        <v>0</v>
      </c>
      <c r="AF728" s="662">
        <f t="shared" si="354"/>
        <v>0</v>
      </c>
      <c r="AG728" s="662">
        <f t="shared" si="359"/>
        <v>0</v>
      </c>
      <c r="AH728" s="701">
        <f t="shared" si="360"/>
        <v>0</v>
      </c>
    </row>
    <row r="729" spans="1:34" x14ac:dyDescent="0.35">
      <c r="A729" s="680">
        <v>38704</v>
      </c>
      <c r="B729" s="558" t="s">
        <v>32</v>
      </c>
      <c r="C729" s="558">
        <v>12</v>
      </c>
      <c r="D729" s="559">
        <f t="shared" si="332"/>
        <v>1</v>
      </c>
      <c r="E729" s="561">
        <v>0</v>
      </c>
      <c r="F729" s="699">
        <f t="shared" si="338"/>
        <v>0</v>
      </c>
      <c r="G729" s="712">
        <f t="shared" si="339"/>
        <v>0</v>
      </c>
      <c r="H729" s="699">
        <f t="shared" si="333"/>
        <v>0</v>
      </c>
      <c r="I729" s="712">
        <f t="shared" si="334"/>
        <v>0</v>
      </c>
      <c r="J729" s="699">
        <f t="shared" si="340"/>
        <v>0</v>
      </c>
      <c r="K729" s="681">
        <f t="shared" si="341"/>
        <v>0</v>
      </c>
      <c r="L729" s="711">
        <f>IF($L$5="Yes",HLOOKUP(B729,'Outdoor Supply'!$D$32:$P$38,7,FALSE),0)</f>
        <v>0</v>
      </c>
      <c r="M729" s="701">
        <f t="shared" si="342"/>
        <v>0</v>
      </c>
      <c r="N729" s="564">
        <f t="shared" si="343"/>
        <v>0</v>
      </c>
      <c r="O729" s="564">
        <f t="shared" si="344"/>
        <v>0</v>
      </c>
      <c r="P729" s="564">
        <f t="shared" si="345"/>
        <v>0</v>
      </c>
      <c r="Q729" s="564">
        <f t="shared" si="346"/>
        <v>0</v>
      </c>
      <c r="R729" s="661">
        <f t="shared" si="335"/>
        <v>0</v>
      </c>
      <c r="S729" s="662">
        <f t="shared" si="336"/>
        <v>0</v>
      </c>
      <c r="T729" s="699">
        <f t="shared" si="337"/>
        <v>0</v>
      </c>
      <c r="U729" s="681">
        <f t="shared" si="347"/>
        <v>0</v>
      </c>
      <c r="V729" s="701">
        <f t="shared" si="348"/>
        <v>0</v>
      </c>
      <c r="W729" s="662">
        <f t="shared" si="349"/>
        <v>0</v>
      </c>
      <c r="X729" s="662">
        <f t="shared" si="350"/>
        <v>0</v>
      </c>
      <c r="Y729" s="662">
        <f t="shared" si="351"/>
        <v>0</v>
      </c>
      <c r="Z729" s="699">
        <f t="shared" si="352"/>
        <v>0</v>
      </c>
      <c r="AA729" s="681">
        <f t="shared" si="355"/>
        <v>0</v>
      </c>
      <c r="AB729" s="701">
        <f t="shared" si="356"/>
        <v>0</v>
      </c>
      <c r="AC729" s="662">
        <f t="shared" si="353"/>
        <v>0</v>
      </c>
      <c r="AD729" s="662">
        <f t="shared" si="357"/>
        <v>0</v>
      </c>
      <c r="AE729" s="701">
        <f t="shared" si="358"/>
        <v>0</v>
      </c>
      <c r="AF729" s="662">
        <f t="shared" si="354"/>
        <v>0</v>
      </c>
      <c r="AG729" s="662">
        <f t="shared" si="359"/>
        <v>0</v>
      </c>
      <c r="AH729" s="701">
        <f t="shared" si="360"/>
        <v>0</v>
      </c>
    </row>
    <row r="730" spans="1:34" x14ac:dyDescent="0.35">
      <c r="A730" s="680">
        <v>38705</v>
      </c>
      <c r="B730" s="558" t="s">
        <v>32</v>
      </c>
      <c r="C730" s="558">
        <v>12</v>
      </c>
      <c r="D730" s="559">
        <f t="shared" si="332"/>
        <v>2</v>
      </c>
      <c r="E730" s="561">
        <v>0</v>
      </c>
      <c r="F730" s="699">
        <f t="shared" si="338"/>
        <v>0</v>
      </c>
      <c r="G730" s="712">
        <f t="shared" si="339"/>
        <v>0</v>
      </c>
      <c r="H730" s="699">
        <f t="shared" si="333"/>
        <v>0</v>
      </c>
      <c r="I730" s="712">
        <f t="shared" si="334"/>
        <v>0</v>
      </c>
      <c r="J730" s="699">
        <f t="shared" si="340"/>
        <v>0</v>
      </c>
      <c r="K730" s="681">
        <f t="shared" si="341"/>
        <v>0</v>
      </c>
      <c r="L730" s="711">
        <f>IF($L$5="Yes",HLOOKUP(B730,'Outdoor Supply'!$D$32:$P$38,7,FALSE),0)</f>
        <v>0</v>
      </c>
      <c r="M730" s="701">
        <f t="shared" si="342"/>
        <v>0</v>
      </c>
      <c r="N730" s="564">
        <f t="shared" si="343"/>
        <v>0</v>
      </c>
      <c r="O730" s="564">
        <f t="shared" si="344"/>
        <v>0</v>
      </c>
      <c r="P730" s="564">
        <f t="shared" si="345"/>
        <v>0</v>
      </c>
      <c r="Q730" s="564">
        <f t="shared" si="346"/>
        <v>0</v>
      </c>
      <c r="R730" s="661">
        <f t="shared" si="335"/>
        <v>0</v>
      </c>
      <c r="S730" s="662">
        <f t="shared" si="336"/>
        <v>0</v>
      </c>
      <c r="T730" s="699">
        <f t="shared" si="337"/>
        <v>0</v>
      </c>
      <c r="U730" s="681">
        <f t="shared" si="347"/>
        <v>0</v>
      </c>
      <c r="V730" s="701">
        <f t="shared" si="348"/>
        <v>0</v>
      </c>
      <c r="W730" s="662">
        <f t="shared" si="349"/>
        <v>0</v>
      </c>
      <c r="X730" s="662">
        <f t="shared" si="350"/>
        <v>0</v>
      </c>
      <c r="Y730" s="662">
        <f t="shared" si="351"/>
        <v>0</v>
      </c>
      <c r="Z730" s="699">
        <f t="shared" si="352"/>
        <v>0</v>
      </c>
      <c r="AA730" s="681">
        <f t="shared" si="355"/>
        <v>0</v>
      </c>
      <c r="AB730" s="701">
        <f t="shared" si="356"/>
        <v>0</v>
      </c>
      <c r="AC730" s="662">
        <f t="shared" si="353"/>
        <v>0</v>
      </c>
      <c r="AD730" s="662">
        <f t="shared" si="357"/>
        <v>0</v>
      </c>
      <c r="AE730" s="701">
        <f t="shared" si="358"/>
        <v>0</v>
      </c>
      <c r="AF730" s="662">
        <f t="shared" si="354"/>
        <v>0</v>
      </c>
      <c r="AG730" s="662">
        <f t="shared" si="359"/>
        <v>0</v>
      </c>
      <c r="AH730" s="701">
        <f t="shared" si="360"/>
        <v>0</v>
      </c>
    </row>
    <row r="731" spans="1:34" x14ac:dyDescent="0.35">
      <c r="A731" s="680">
        <v>38706</v>
      </c>
      <c r="B731" s="558" t="s">
        <v>32</v>
      </c>
      <c r="C731" s="558">
        <v>12</v>
      </c>
      <c r="D731" s="559">
        <f t="shared" si="332"/>
        <v>3</v>
      </c>
      <c r="E731" s="561">
        <v>0</v>
      </c>
      <c r="F731" s="699">
        <f t="shared" si="338"/>
        <v>0</v>
      </c>
      <c r="G731" s="712">
        <f t="shared" si="339"/>
        <v>0</v>
      </c>
      <c r="H731" s="699">
        <f t="shared" si="333"/>
        <v>0</v>
      </c>
      <c r="I731" s="712">
        <f t="shared" si="334"/>
        <v>0</v>
      </c>
      <c r="J731" s="699">
        <f t="shared" si="340"/>
        <v>0</v>
      </c>
      <c r="K731" s="681">
        <f t="shared" si="341"/>
        <v>0</v>
      </c>
      <c r="L731" s="711">
        <f>IF($L$5="Yes",HLOOKUP(B731,'Outdoor Supply'!$D$32:$P$38,7,FALSE),0)</f>
        <v>0</v>
      </c>
      <c r="M731" s="701">
        <f t="shared" si="342"/>
        <v>0</v>
      </c>
      <c r="N731" s="564">
        <f t="shared" si="343"/>
        <v>0</v>
      </c>
      <c r="O731" s="564">
        <f t="shared" si="344"/>
        <v>0</v>
      </c>
      <c r="P731" s="564">
        <f t="shared" si="345"/>
        <v>0</v>
      </c>
      <c r="Q731" s="564">
        <f t="shared" si="346"/>
        <v>0</v>
      </c>
      <c r="R731" s="661">
        <f t="shared" si="335"/>
        <v>0</v>
      </c>
      <c r="S731" s="662">
        <f t="shared" si="336"/>
        <v>0</v>
      </c>
      <c r="T731" s="699">
        <f t="shared" si="337"/>
        <v>0</v>
      </c>
      <c r="U731" s="681">
        <f t="shared" si="347"/>
        <v>0</v>
      </c>
      <c r="V731" s="701">
        <f t="shared" si="348"/>
        <v>0</v>
      </c>
      <c r="W731" s="662">
        <f t="shared" si="349"/>
        <v>0</v>
      </c>
      <c r="X731" s="662">
        <f t="shared" si="350"/>
        <v>0</v>
      </c>
      <c r="Y731" s="662">
        <f t="shared" si="351"/>
        <v>0</v>
      </c>
      <c r="Z731" s="699">
        <f t="shared" si="352"/>
        <v>0</v>
      </c>
      <c r="AA731" s="681">
        <f t="shared" si="355"/>
        <v>0</v>
      </c>
      <c r="AB731" s="701">
        <f t="shared" si="356"/>
        <v>0</v>
      </c>
      <c r="AC731" s="662">
        <f t="shared" si="353"/>
        <v>0</v>
      </c>
      <c r="AD731" s="662">
        <f t="shared" si="357"/>
        <v>0</v>
      </c>
      <c r="AE731" s="701">
        <f t="shared" si="358"/>
        <v>0</v>
      </c>
      <c r="AF731" s="662">
        <f t="shared" si="354"/>
        <v>0</v>
      </c>
      <c r="AG731" s="662">
        <f t="shared" si="359"/>
        <v>0</v>
      </c>
      <c r="AH731" s="701">
        <f t="shared" si="360"/>
        <v>0</v>
      </c>
    </row>
    <row r="732" spans="1:34" x14ac:dyDescent="0.35">
      <c r="A732" s="680">
        <v>38707</v>
      </c>
      <c r="B732" s="558" t="s">
        <v>32</v>
      </c>
      <c r="C732" s="558">
        <v>12</v>
      </c>
      <c r="D732" s="559">
        <f t="shared" si="332"/>
        <v>4</v>
      </c>
      <c r="E732" s="561">
        <v>0</v>
      </c>
      <c r="F732" s="699">
        <f t="shared" si="338"/>
        <v>0</v>
      </c>
      <c r="G732" s="712">
        <f t="shared" si="339"/>
        <v>0</v>
      </c>
      <c r="H732" s="699">
        <f t="shared" si="333"/>
        <v>0</v>
      </c>
      <c r="I732" s="712">
        <f t="shared" si="334"/>
        <v>0</v>
      </c>
      <c r="J732" s="699">
        <f t="shared" si="340"/>
        <v>0</v>
      </c>
      <c r="K732" s="681">
        <f t="shared" si="341"/>
        <v>0</v>
      </c>
      <c r="L732" s="711">
        <f>IF($L$5="Yes",HLOOKUP(B732,'Outdoor Supply'!$D$32:$P$38,7,FALSE),0)</f>
        <v>0</v>
      </c>
      <c r="M732" s="701">
        <f t="shared" si="342"/>
        <v>0</v>
      </c>
      <c r="N732" s="564">
        <f t="shared" si="343"/>
        <v>0</v>
      </c>
      <c r="O732" s="564">
        <f t="shared" si="344"/>
        <v>0</v>
      </c>
      <c r="P732" s="564">
        <f t="shared" si="345"/>
        <v>0</v>
      </c>
      <c r="Q732" s="564">
        <f t="shared" si="346"/>
        <v>0</v>
      </c>
      <c r="R732" s="661">
        <f t="shared" si="335"/>
        <v>0</v>
      </c>
      <c r="S732" s="662">
        <f t="shared" si="336"/>
        <v>0</v>
      </c>
      <c r="T732" s="699">
        <f t="shared" si="337"/>
        <v>0</v>
      </c>
      <c r="U732" s="681">
        <f t="shared" si="347"/>
        <v>0</v>
      </c>
      <c r="V732" s="701">
        <f t="shared" si="348"/>
        <v>0</v>
      </c>
      <c r="W732" s="662">
        <f t="shared" si="349"/>
        <v>0</v>
      </c>
      <c r="X732" s="662">
        <f t="shared" si="350"/>
        <v>0</v>
      </c>
      <c r="Y732" s="662">
        <f t="shared" si="351"/>
        <v>0</v>
      </c>
      <c r="Z732" s="699">
        <f t="shared" si="352"/>
        <v>0</v>
      </c>
      <c r="AA732" s="681">
        <f t="shared" si="355"/>
        <v>0</v>
      </c>
      <c r="AB732" s="701">
        <f t="shared" si="356"/>
        <v>0</v>
      </c>
      <c r="AC732" s="662">
        <f t="shared" si="353"/>
        <v>0</v>
      </c>
      <c r="AD732" s="662">
        <f t="shared" si="357"/>
        <v>0</v>
      </c>
      <c r="AE732" s="701">
        <f t="shared" si="358"/>
        <v>0</v>
      </c>
      <c r="AF732" s="662">
        <f t="shared" si="354"/>
        <v>0</v>
      </c>
      <c r="AG732" s="662">
        <f t="shared" si="359"/>
        <v>0</v>
      </c>
      <c r="AH732" s="701">
        <f t="shared" si="360"/>
        <v>0</v>
      </c>
    </row>
    <row r="733" spans="1:34" x14ac:dyDescent="0.35">
      <c r="A733" s="680">
        <v>38708</v>
      </c>
      <c r="B733" s="558" t="s">
        <v>32</v>
      </c>
      <c r="C733" s="558">
        <v>12</v>
      </c>
      <c r="D733" s="559">
        <f t="shared" si="332"/>
        <v>5</v>
      </c>
      <c r="E733" s="561">
        <v>0</v>
      </c>
      <c r="F733" s="699">
        <f t="shared" si="338"/>
        <v>0</v>
      </c>
      <c r="G733" s="712">
        <f t="shared" si="339"/>
        <v>0</v>
      </c>
      <c r="H733" s="699">
        <f t="shared" si="333"/>
        <v>0</v>
      </c>
      <c r="I733" s="712">
        <f t="shared" si="334"/>
        <v>0</v>
      </c>
      <c r="J733" s="699">
        <f t="shared" si="340"/>
        <v>0</v>
      </c>
      <c r="K733" s="681">
        <f t="shared" si="341"/>
        <v>0</v>
      </c>
      <c r="L733" s="711">
        <f>IF($L$5="Yes",HLOOKUP(B733,'Outdoor Supply'!$D$32:$P$38,7,FALSE),0)</f>
        <v>0</v>
      </c>
      <c r="M733" s="701">
        <f t="shared" si="342"/>
        <v>0</v>
      </c>
      <c r="N733" s="564">
        <f t="shared" si="343"/>
        <v>0</v>
      </c>
      <c r="O733" s="564">
        <f t="shared" si="344"/>
        <v>0</v>
      </c>
      <c r="P733" s="564">
        <f t="shared" si="345"/>
        <v>0</v>
      </c>
      <c r="Q733" s="564">
        <f t="shared" si="346"/>
        <v>0</v>
      </c>
      <c r="R733" s="661">
        <f t="shared" si="335"/>
        <v>0</v>
      </c>
      <c r="S733" s="662">
        <f t="shared" si="336"/>
        <v>0</v>
      </c>
      <c r="T733" s="699">
        <f t="shared" si="337"/>
        <v>0</v>
      </c>
      <c r="U733" s="681">
        <f t="shared" si="347"/>
        <v>0</v>
      </c>
      <c r="V733" s="701">
        <f t="shared" si="348"/>
        <v>0</v>
      </c>
      <c r="W733" s="662">
        <f t="shared" si="349"/>
        <v>0</v>
      </c>
      <c r="X733" s="662">
        <f t="shared" si="350"/>
        <v>0</v>
      </c>
      <c r="Y733" s="662">
        <f t="shared" si="351"/>
        <v>0</v>
      </c>
      <c r="Z733" s="699">
        <f t="shared" si="352"/>
        <v>0</v>
      </c>
      <c r="AA733" s="681">
        <f t="shared" si="355"/>
        <v>0</v>
      </c>
      <c r="AB733" s="701">
        <f t="shared" si="356"/>
        <v>0</v>
      </c>
      <c r="AC733" s="662">
        <f t="shared" si="353"/>
        <v>0</v>
      </c>
      <c r="AD733" s="662">
        <f t="shared" si="357"/>
        <v>0</v>
      </c>
      <c r="AE733" s="701">
        <f t="shared" si="358"/>
        <v>0</v>
      </c>
      <c r="AF733" s="662">
        <f t="shared" si="354"/>
        <v>0</v>
      </c>
      <c r="AG733" s="662">
        <f t="shared" si="359"/>
        <v>0</v>
      </c>
      <c r="AH733" s="701">
        <f t="shared" si="360"/>
        <v>0</v>
      </c>
    </row>
    <row r="734" spans="1:34" x14ac:dyDescent="0.35">
      <c r="A734" s="680">
        <v>38709</v>
      </c>
      <c r="B734" s="558" t="s">
        <v>32</v>
      </c>
      <c r="C734" s="558">
        <v>12</v>
      </c>
      <c r="D734" s="559">
        <f t="shared" si="332"/>
        <v>6</v>
      </c>
      <c r="E734" s="561">
        <v>0</v>
      </c>
      <c r="F734" s="699">
        <f t="shared" si="338"/>
        <v>0</v>
      </c>
      <c r="G734" s="712">
        <f t="shared" si="339"/>
        <v>0</v>
      </c>
      <c r="H734" s="699">
        <f t="shared" si="333"/>
        <v>0</v>
      </c>
      <c r="I734" s="712">
        <f t="shared" si="334"/>
        <v>0</v>
      </c>
      <c r="J734" s="699">
        <f t="shared" si="340"/>
        <v>0</v>
      </c>
      <c r="K734" s="681">
        <f t="shared" si="341"/>
        <v>0</v>
      </c>
      <c r="L734" s="711">
        <f>IF($L$5="Yes",HLOOKUP(B734,'Outdoor Supply'!$D$32:$P$38,7,FALSE),0)</f>
        <v>0</v>
      </c>
      <c r="M734" s="701">
        <f t="shared" si="342"/>
        <v>0</v>
      </c>
      <c r="N734" s="564">
        <f t="shared" si="343"/>
        <v>0</v>
      </c>
      <c r="O734" s="564">
        <f t="shared" si="344"/>
        <v>0</v>
      </c>
      <c r="P734" s="564">
        <f t="shared" si="345"/>
        <v>0</v>
      </c>
      <c r="Q734" s="564">
        <f t="shared" si="346"/>
        <v>0</v>
      </c>
      <c r="R734" s="661">
        <f t="shared" si="335"/>
        <v>0</v>
      </c>
      <c r="S734" s="662">
        <f t="shared" si="336"/>
        <v>0</v>
      </c>
      <c r="T734" s="699">
        <f t="shared" si="337"/>
        <v>0</v>
      </c>
      <c r="U734" s="681">
        <f t="shared" si="347"/>
        <v>0</v>
      </c>
      <c r="V734" s="701">
        <f t="shared" si="348"/>
        <v>0</v>
      </c>
      <c r="W734" s="662">
        <f t="shared" si="349"/>
        <v>0</v>
      </c>
      <c r="X734" s="662">
        <f t="shared" si="350"/>
        <v>0</v>
      </c>
      <c r="Y734" s="662">
        <f t="shared" si="351"/>
        <v>0</v>
      </c>
      <c r="Z734" s="699">
        <f t="shared" si="352"/>
        <v>0</v>
      </c>
      <c r="AA734" s="681">
        <f t="shared" si="355"/>
        <v>0</v>
      </c>
      <c r="AB734" s="701">
        <f t="shared" si="356"/>
        <v>0</v>
      </c>
      <c r="AC734" s="662">
        <f t="shared" si="353"/>
        <v>0</v>
      </c>
      <c r="AD734" s="662">
        <f t="shared" si="357"/>
        <v>0</v>
      </c>
      <c r="AE734" s="701">
        <f t="shared" si="358"/>
        <v>0</v>
      </c>
      <c r="AF734" s="662">
        <f t="shared" si="354"/>
        <v>0</v>
      </c>
      <c r="AG734" s="662">
        <f t="shared" si="359"/>
        <v>0</v>
      </c>
      <c r="AH734" s="701">
        <f t="shared" si="360"/>
        <v>0</v>
      </c>
    </row>
    <row r="735" spans="1:34" x14ac:dyDescent="0.35">
      <c r="A735" s="680">
        <v>38710</v>
      </c>
      <c r="B735" s="558" t="s">
        <v>32</v>
      </c>
      <c r="C735" s="558">
        <v>12</v>
      </c>
      <c r="D735" s="559">
        <f t="shared" si="332"/>
        <v>7</v>
      </c>
      <c r="E735" s="561">
        <v>0</v>
      </c>
      <c r="F735" s="699">
        <f t="shared" si="338"/>
        <v>0</v>
      </c>
      <c r="G735" s="712">
        <f t="shared" si="339"/>
        <v>0</v>
      </c>
      <c r="H735" s="699">
        <f t="shared" si="333"/>
        <v>0</v>
      </c>
      <c r="I735" s="712">
        <f t="shared" si="334"/>
        <v>0</v>
      </c>
      <c r="J735" s="699">
        <f t="shared" si="340"/>
        <v>0</v>
      </c>
      <c r="K735" s="681">
        <f t="shared" si="341"/>
        <v>0</v>
      </c>
      <c r="L735" s="711">
        <f>IF($L$5="Yes",HLOOKUP(B735,'Outdoor Supply'!$D$32:$P$38,7,FALSE),0)</f>
        <v>0</v>
      </c>
      <c r="M735" s="701">
        <f t="shared" si="342"/>
        <v>0</v>
      </c>
      <c r="N735" s="564">
        <f t="shared" si="343"/>
        <v>0</v>
      </c>
      <c r="O735" s="564">
        <f t="shared" si="344"/>
        <v>0</v>
      </c>
      <c r="P735" s="564">
        <f t="shared" si="345"/>
        <v>0</v>
      </c>
      <c r="Q735" s="564">
        <f t="shared" si="346"/>
        <v>0</v>
      </c>
      <c r="R735" s="661">
        <f t="shared" si="335"/>
        <v>0</v>
      </c>
      <c r="S735" s="662">
        <f t="shared" si="336"/>
        <v>0</v>
      </c>
      <c r="T735" s="699">
        <f t="shared" si="337"/>
        <v>0</v>
      </c>
      <c r="U735" s="681">
        <f t="shared" si="347"/>
        <v>0</v>
      </c>
      <c r="V735" s="701">
        <f t="shared" si="348"/>
        <v>0</v>
      </c>
      <c r="W735" s="662">
        <f t="shared" si="349"/>
        <v>0</v>
      </c>
      <c r="X735" s="662">
        <f t="shared" si="350"/>
        <v>0</v>
      </c>
      <c r="Y735" s="662">
        <f t="shared" si="351"/>
        <v>0</v>
      </c>
      <c r="Z735" s="699">
        <f t="shared" si="352"/>
        <v>0</v>
      </c>
      <c r="AA735" s="681">
        <f t="shared" si="355"/>
        <v>0</v>
      </c>
      <c r="AB735" s="701">
        <f t="shared" si="356"/>
        <v>0</v>
      </c>
      <c r="AC735" s="662">
        <f t="shared" si="353"/>
        <v>0</v>
      </c>
      <c r="AD735" s="662">
        <f t="shared" si="357"/>
        <v>0</v>
      </c>
      <c r="AE735" s="701">
        <f t="shared" si="358"/>
        <v>0</v>
      </c>
      <c r="AF735" s="662">
        <f t="shared" si="354"/>
        <v>0</v>
      </c>
      <c r="AG735" s="662">
        <f t="shared" si="359"/>
        <v>0</v>
      </c>
      <c r="AH735" s="701">
        <f t="shared" si="360"/>
        <v>0</v>
      </c>
    </row>
    <row r="736" spans="1:34" x14ac:dyDescent="0.35">
      <c r="A736" s="680">
        <v>38711</v>
      </c>
      <c r="B736" s="558" t="s">
        <v>32</v>
      </c>
      <c r="C736" s="558">
        <v>12</v>
      </c>
      <c r="D736" s="559">
        <f t="shared" si="332"/>
        <v>1</v>
      </c>
      <c r="E736" s="561">
        <v>0</v>
      </c>
      <c r="F736" s="699">
        <f t="shared" si="338"/>
        <v>0</v>
      </c>
      <c r="G736" s="712">
        <f t="shared" si="339"/>
        <v>0</v>
      </c>
      <c r="H736" s="699">
        <f t="shared" si="333"/>
        <v>0</v>
      </c>
      <c r="I736" s="712">
        <f t="shared" si="334"/>
        <v>0</v>
      </c>
      <c r="J736" s="699">
        <f t="shared" si="340"/>
        <v>0</v>
      </c>
      <c r="K736" s="681">
        <f t="shared" si="341"/>
        <v>0</v>
      </c>
      <c r="L736" s="711">
        <f>IF($L$5="Yes",HLOOKUP(B736,'Outdoor Supply'!$D$32:$P$38,7,FALSE),0)</f>
        <v>0</v>
      </c>
      <c r="M736" s="701">
        <f t="shared" si="342"/>
        <v>0</v>
      </c>
      <c r="N736" s="564">
        <f t="shared" si="343"/>
        <v>0</v>
      </c>
      <c r="O736" s="564">
        <f t="shared" si="344"/>
        <v>0</v>
      </c>
      <c r="P736" s="564">
        <f t="shared" si="345"/>
        <v>0</v>
      </c>
      <c r="Q736" s="564">
        <f t="shared" si="346"/>
        <v>0</v>
      </c>
      <c r="R736" s="661">
        <f t="shared" si="335"/>
        <v>0</v>
      </c>
      <c r="S736" s="662">
        <f t="shared" si="336"/>
        <v>0</v>
      </c>
      <c r="T736" s="699">
        <f t="shared" si="337"/>
        <v>0</v>
      </c>
      <c r="U736" s="681">
        <f t="shared" si="347"/>
        <v>0</v>
      </c>
      <c r="V736" s="701">
        <f t="shared" si="348"/>
        <v>0</v>
      </c>
      <c r="W736" s="662">
        <f t="shared" si="349"/>
        <v>0</v>
      </c>
      <c r="X736" s="662">
        <f t="shared" si="350"/>
        <v>0</v>
      </c>
      <c r="Y736" s="662">
        <f t="shared" si="351"/>
        <v>0</v>
      </c>
      <c r="Z736" s="699">
        <f t="shared" si="352"/>
        <v>0</v>
      </c>
      <c r="AA736" s="681">
        <f t="shared" si="355"/>
        <v>0</v>
      </c>
      <c r="AB736" s="701">
        <f t="shared" si="356"/>
        <v>0</v>
      </c>
      <c r="AC736" s="662">
        <f t="shared" si="353"/>
        <v>0</v>
      </c>
      <c r="AD736" s="662">
        <f t="shared" si="357"/>
        <v>0</v>
      </c>
      <c r="AE736" s="701">
        <f t="shared" si="358"/>
        <v>0</v>
      </c>
      <c r="AF736" s="662">
        <f t="shared" si="354"/>
        <v>0</v>
      </c>
      <c r="AG736" s="662">
        <f t="shared" si="359"/>
        <v>0</v>
      </c>
      <c r="AH736" s="701">
        <f t="shared" si="360"/>
        <v>0</v>
      </c>
    </row>
    <row r="737" spans="1:34" x14ac:dyDescent="0.35">
      <c r="A737" s="680">
        <v>38712</v>
      </c>
      <c r="B737" s="558" t="s">
        <v>32</v>
      </c>
      <c r="C737" s="558">
        <v>12</v>
      </c>
      <c r="D737" s="559">
        <f t="shared" si="332"/>
        <v>2</v>
      </c>
      <c r="E737" s="561">
        <v>0</v>
      </c>
      <c r="F737" s="699">
        <f t="shared" si="338"/>
        <v>0</v>
      </c>
      <c r="G737" s="712">
        <f t="shared" si="339"/>
        <v>0</v>
      </c>
      <c r="H737" s="699">
        <f t="shared" si="333"/>
        <v>0</v>
      </c>
      <c r="I737" s="712">
        <f t="shared" si="334"/>
        <v>0</v>
      </c>
      <c r="J737" s="699">
        <f t="shared" si="340"/>
        <v>0</v>
      </c>
      <c r="K737" s="681">
        <f t="shared" si="341"/>
        <v>0</v>
      </c>
      <c r="L737" s="711">
        <f>IF($L$5="Yes",HLOOKUP(B737,'Outdoor Supply'!$D$32:$P$38,7,FALSE),0)</f>
        <v>0</v>
      </c>
      <c r="M737" s="701">
        <f t="shared" si="342"/>
        <v>0</v>
      </c>
      <c r="N737" s="564">
        <f t="shared" si="343"/>
        <v>0</v>
      </c>
      <c r="O737" s="564">
        <f t="shared" si="344"/>
        <v>0</v>
      </c>
      <c r="P737" s="564">
        <f t="shared" si="345"/>
        <v>0</v>
      </c>
      <c r="Q737" s="564">
        <f t="shared" si="346"/>
        <v>0</v>
      </c>
      <c r="R737" s="661">
        <f t="shared" si="335"/>
        <v>0</v>
      </c>
      <c r="S737" s="662">
        <f t="shared" si="336"/>
        <v>0</v>
      </c>
      <c r="T737" s="699">
        <f t="shared" si="337"/>
        <v>0</v>
      </c>
      <c r="U737" s="681">
        <f t="shared" si="347"/>
        <v>0</v>
      </c>
      <c r="V737" s="701">
        <f t="shared" si="348"/>
        <v>0</v>
      </c>
      <c r="W737" s="662">
        <f t="shared" si="349"/>
        <v>0</v>
      </c>
      <c r="X737" s="662">
        <f t="shared" si="350"/>
        <v>0</v>
      </c>
      <c r="Y737" s="662">
        <f t="shared" si="351"/>
        <v>0</v>
      </c>
      <c r="Z737" s="699">
        <f t="shared" si="352"/>
        <v>0</v>
      </c>
      <c r="AA737" s="681">
        <f t="shared" si="355"/>
        <v>0</v>
      </c>
      <c r="AB737" s="701">
        <f t="shared" si="356"/>
        <v>0</v>
      </c>
      <c r="AC737" s="662">
        <f t="shared" si="353"/>
        <v>0</v>
      </c>
      <c r="AD737" s="662">
        <f t="shared" si="357"/>
        <v>0</v>
      </c>
      <c r="AE737" s="701">
        <f t="shared" si="358"/>
        <v>0</v>
      </c>
      <c r="AF737" s="662">
        <f t="shared" si="354"/>
        <v>0</v>
      </c>
      <c r="AG737" s="662">
        <f t="shared" si="359"/>
        <v>0</v>
      </c>
      <c r="AH737" s="701">
        <f t="shared" si="360"/>
        <v>0</v>
      </c>
    </row>
    <row r="738" spans="1:34" x14ac:dyDescent="0.35">
      <c r="A738" s="680">
        <v>38713</v>
      </c>
      <c r="B738" s="558" t="s">
        <v>32</v>
      </c>
      <c r="C738" s="558">
        <v>12</v>
      </c>
      <c r="D738" s="559">
        <f t="shared" si="332"/>
        <v>3</v>
      </c>
      <c r="E738" s="561">
        <v>0</v>
      </c>
      <c r="F738" s="699">
        <f t="shared" si="338"/>
        <v>0</v>
      </c>
      <c r="G738" s="712">
        <f t="shared" si="339"/>
        <v>0</v>
      </c>
      <c r="H738" s="699">
        <f t="shared" si="333"/>
        <v>0</v>
      </c>
      <c r="I738" s="712">
        <f t="shared" si="334"/>
        <v>0</v>
      </c>
      <c r="J738" s="699">
        <f t="shared" si="340"/>
        <v>0</v>
      </c>
      <c r="K738" s="681">
        <f t="shared" si="341"/>
        <v>0</v>
      </c>
      <c r="L738" s="711">
        <f>IF($L$5="Yes",HLOOKUP(B738,'Outdoor Supply'!$D$32:$P$38,7,FALSE),0)</f>
        <v>0</v>
      </c>
      <c r="M738" s="701">
        <f t="shared" si="342"/>
        <v>0</v>
      </c>
      <c r="N738" s="564">
        <f t="shared" si="343"/>
        <v>0</v>
      </c>
      <c r="O738" s="564">
        <f t="shared" si="344"/>
        <v>0</v>
      </c>
      <c r="P738" s="564">
        <f t="shared" si="345"/>
        <v>0</v>
      </c>
      <c r="Q738" s="564">
        <f t="shared" si="346"/>
        <v>0</v>
      </c>
      <c r="R738" s="661">
        <f t="shared" si="335"/>
        <v>0</v>
      </c>
      <c r="S738" s="662">
        <f t="shared" si="336"/>
        <v>0</v>
      </c>
      <c r="T738" s="699">
        <f t="shared" si="337"/>
        <v>0</v>
      </c>
      <c r="U738" s="681">
        <f t="shared" si="347"/>
        <v>0</v>
      </c>
      <c r="V738" s="701">
        <f t="shared" si="348"/>
        <v>0</v>
      </c>
      <c r="W738" s="662">
        <f t="shared" si="349"/>
        <v>0</v>
      </c>
      <c r="X738" s="662">
        <f t="shared" si="350"/>
        <v>0</v>
      </c>
      <c r="Y738" s="662">
        <f t="shared" si="351"/>
        <v>0</v>
      </c>
      <c r="Z738" s="699">
        <f t="shared" si="352"/>
        <v>0</v>
      </c>
      <c r="AA738" s="681">
        <f t="shared" si="355"/>
        <v>0</v>
      </c>
      <c r="AB738" s="701">
        <f t="shared" si="356"/>
        <v>0</v>
      </c>
      <c r="AC738" s="662">
        <f t="shared" si="353"/>
        <v>0</v>
      </c>
      <c r="AD738" s="662">
        <f t="shared" si="357"/>
        <v>0</v>
      </c>
      <c r="AE738" s="701">
        <f t="shared" si="358"/>
        <v>0</v>
      </c>
      <c r="AF738" s="662">
        <f t="shared" si="354"/>
        <v>0</v>
      </c>
      <c r="AG738" s="662">
        <f t="shared" si="359"/>
        <v>0</v>
      </c>
      <c r="AH738" s="701">
        <f t="shared" si="360"/>
        <v>0</v>
      </c>
    </row>
    <row r="739" spans="1:34" x14ac:dyDescent="0.35">
      <c r="A739" s="680">
        <v>38714</v>
      </c>
      <c r="B739" s="558" t="s">
        <v>32</v>
      </c>
      <c r="C739" s="558">
        <v>12</v>
      </c>
      <c r="D739" s="559">
        <f t="shared" si="332"/>
        <v>4</v>
      </c>
      <c r="E739" s="561">
        <v>0</v>
      </c>
      <c r="F739" s="699">
        <f t="shared" si="338"/>
        <v>0</v>
      </c>
      <c r="G739" s="712">
        <f t="shared" si="339"/>
        <v>0</v>
      </c>
      <c r="H739" s="699">
        <f t="shared" si="333"/>
        <v>0</v>
      </c>
      <c r="I739" s="712">
        <f t="shared" si="334"/>
        <v>0</v>
      </c>
      <c r="J739" s="699">
        <f t="shared" si="340"/>
        <v>0</v>
      </c>
      <c r="K739" s="681">
        <f t="shared" si="341"/>
        <v>0</v>
      </c>
      <c r="L739" s="711">
        <f>IF($L$5="Yes",HLOOKUP(B739,'Outdoor Supply'!$D$32:$P$38,7,FALSE),0)</f>
        <v>0</v>
      </c>
      <c r="M739" s="701">
        <f t="shared" si="342"/>
        <v>0</v>
      </c>
      <c r="N739" s="564">
        <f t="shared" si="343"/>
        <v>0</v>
      </c>
      <c r="O739" s="564">
        <f t="shared" si="344"/>
        <v>0</v>
      </c>
      <c r="P739" s="564">
        <f t="shared" si="345"/>
        <v>0</v>
      </c>
      <c r="Q739" s="564">
        <f t="shared" si="346"/>
        <v>0</v>
      </c>
      <c r="R739" s="661">
        <f t="shared" si="335"/>
        <v>0</v>
      </c>
      <c r="S739" s="662">
        <f t="shared" si="336"/>
        <v>0</v>
      </c>
      <c r="T739" s="699">
        <f t="shared" si="337"/>
        <v>0</v>
      </c>
      <c r="U739" s="681">
        <f t="shared" si="347"/>
        <v>0</v>
      </c>
      <c r="V739" s="701">
        <f t="shared" si="348"/>
        <v>0</v>
      </c>
      <c r="W739" s="662">
        <f t="shared" si="349"/>
        <v>0</v>
      </c>
      <c r="X739" s="662">
        <f t="shared" si="350"/>
        <v>0</v>
      </c>
      <c r="Y739" s="662">
        <f t="shared" si="351"/>
        <v>0</v>
      </c>
      <c r="Z739" s="699">
        <f t="shared" si="352"/>
        <v>0</v>
      </c>
      <c r="AA739" s="681">
        <f t="shared" si="355"/>
        <v>0</v>
      </c>
      <c r="AB739" s="701">
        <f t="shared" si="356"/>
        <v>0</v>
      </c>
      <c r="AC739" s="662">
        <f t="shared" si="353"/>
        <v>0</v>
      </c>
      <c r="AD739" s="662">
        <f t="shared" si="357"/>
        <v>0</v>
      </c>
      <c r="AE739" s="701">
        <f t="shared" si="358"/>
        <v>0</v>
      </c>
      <c r="AF739" s="662">
        <f t="shared" si="354"/>
        <v>0</v>
      </c>
      <c r="AG739" s="662">
        <f t="shared" si="359"/>
        <v>0</v>
      </c>
      <c r="AH739" s="701">
        <f t="shared" si="360"/>
        <v>0</v>
      </c>
    </row>
    <row r="740" spans="1:34" x14ac:dyDescent="0.35">
      <c r="A740" s="680">
        <v>38715</v>
      </c>
      <c r="B740" s="558" t="s">
        <v>32</v>
      </c>
      <c r="C740" s="558">
        <v>12</v>
      </c>
      <c r="D740" s="559">
        <f t="shared" si="332"/>
        <v>5</v>
      </c>
      <c r="E740" s="561">
        <v>0</v>
      </c>
      <c r="F740" s="699">
        <f t="shared" si="338"/>
        <v>0</v>
      </c>
      <c r="G740" s="712">
        <f t="shared" si="339"/>
        <v>0</v>
      </c>
      <c r="H740" s="699">
        <f t="shared" si="333"/>
        <v>0</v>
      </c>
      <c r="I740" s="712">
        <f t="shared" si="334"/>
        <v>0</v>
      </c>
      <c r="J740" s="699">
        <f t="shared" si="340"/>
        <v>0</v>
      </c>
      <c r="K740" s="681">
        <f t="shared" si="341"/>
        <v>0</v>
      </c>
      <c r="L740" s="711">
        <f>IF($L$5="Yes",HLOOKUP(B740,'Outdoor Supply'!$D$32:$P$38,7,FALSE),0)</f>
        <v>0</v>
      </c>
      <c r="M740" s="701">
        <f t="shared" si="342"/>
        <v>0</v>
      </c>
      <c r="N740" s="564">
        <f t="shared" si="343"/>
        <v>0</v>
      </c>
      <c r="O740" s="564">
        <f t="shared" si="344"/>
        <v>0</v>
      </c>
      <c r="P740" s="564">
        <f t="shared" si="345"/>
        <v>0</v>
      </c>
      <c r="Q740" s="564">
        <f t="shared" si="346"/>
        <v>0</v>
      </c>
      <c r="R740" s="661">
        <f t="shared" si="335"/>
        <v>0</v>
      </c>
      <c r="S740" s="662">
        <f t="shared" si="336"/>
        <v>0</v>
      </c>
      <c r="T740" s="699">
        <f t="shared" si="337"/>
        <v>0</v>
      </c>
      <c r="U740" s="681">
        <f t="shared" si="347"/>
        <v>0</v>
      </c>
      <c r="V740" s="701">
        <f t="shared" si="348"/>
        <v>0</v>
      </c>
      <c r="W740" s="662">
        <f t="shared" si="349"/>
        <v>0</v>
      </c>
      <c r="X740" s="662">
        <f t="shared" si="350"/>
        <v>0</v>
      </c>
      <c r="Y740" s="662">
        <f t="shared" si="351"/>
        <v>0</v>
      </c>
      <c r="Z740" s="699">
        <f t="shared" si="352"/>
        <v>0</v>
      </c>
      <c r="AA740" s="681">
        <f t="shared" si="355"/>
        <v>0</v>
      </c>
      <c r="AB740" s="701">
        <f t="shared" si="356"/>
        <v>0</v>
      </c>
      <c r="AC740" s="662">
        <f t="shared" si="353"/>
        <v>0</v>
      </c>
      <c r="AD740" s="662">
        <f t="shared" si="357"/>
        <v>0</v>
      </c>
      <c r="AE740" s="701">
        <f t="shared" si="358"/>
        <v>0</v>
      </c>
      <c r="AF740" s="662">
        <f t="shared" si="354"/>
        <v>0</v>
      </c>
      <c r="AG740" s="662">
        <f t="shared" si="359"/>
        <v>0</v>
      </c>
      <c r="AH740" s="701">
        <f t="shared" si="360"/>
        <v>0</v>
      </c>
    </row>
    <row r="741" spans="1:34" x14ac:dyDescent="0.35">
      <c r="A741" s="680">
        <v>38716</v>
      </c>
      <c r="B741" s="558" t="s">
        <v>32</v>
      </c>
      <c r="C741" s="558">
        <v>12</v>
      </c>
      <c r="D741" s="559">
        <f t="shared" si="332"/>
        <v>6</v>
      </c>
      <c r="E741" s="561">
        <v>0</v>
      </c>
      <c r="F741" s="699">
        <f t="shared" si="338"/>
        <v>0</v>
      </c>
      <c r="G741" s="712">
        <f t="shared" si="339"/>
        <v>0</v>
      </c>
      <c r="H741" s="699">
        <f t="shared" si="333"/>
        <v>0</v>
      </c>
      <c r="I741" s="712">
        <f t="shared" si="334"/>
        <v>0</v>
      </c>
      <c r="J741" s="699">
        <f t="shared" si="340"/>
        <v>0</v>
      </c>
      <c r="K741" s="681">
        <f t="shared" si="341"/>
        <v>0</v>
      </c>
      <c r="L741" s="711">
        <f>IF($L$5="Yes",HLOOKUP(B741,'Outdoor Supply'!$D$32:$P$38,7,FALSE),0)</f>
        <v>0</v>
      </c>
      <c r="M741" s="701">
        <f t="shared" si="342"/>
        <v>0</v>
      </c>
      <c r="N741" s="564">
        <f t="shared" si="343"/>
        <v>0</v>
      </c>
      <c r="O741" s="564">
        <f t="shared" si="344"/>
        <v>0</v>
      </c>
      <c r="P741" s="564">
        <f t="shared" si="345"/>
        <v>0</v>
      </c>
      <c r="Q741" s="564">
        <f t="shared" si="346"/>
        <v>0</v>
      </c>
      <c r="R741" s="661">
        <f t="shared" si="335"/>
        <v>0</v>
      </c>
      <c r="S741" s="662">
        <f t="shared" si="336"/>
        <v>0</v>
      </c>
      <c r="T741" s="699">
        <f t="shared" si="337"/>
        <v>0</v>
      </c>
      <c r="U741" s="681">
        <f t="shared" si="347"/>
        <v>0</v>
      </c>
      <c r="V741" s="701">
        <f t="shared" si="348"/>
        <v>0</v>
      </c>
      <c r="W741" s="662">
        <f t="shared" si="349"/>
        <v>0</v>
      </c>
      <c r="X741" s="662">
        <f t="shared" si="350"/>
        <v>0</v>
      </c>
      <c r="Y741" s="662">
        <f t="shared" si="351"/>
        <v>0</v>
      </c>
      <c r="Z741" s="699">
        <f t="shared" si="352"/>
        <v>0</v>
      </c>
      <c r="AA741" s="681">
        <f t="shared" si="355"/>
        <v>0</v>
      </c>
      <c r="AB741" s="701">
        <f t="shared" si="356"/>
        <v>0</v>
      </c>
      <c r="AC741" s="662">
        <f t="shared" si="353"/>
        <v>0</v>
      </c>
      <c r="AD741" s="662">
        <f t="shared" si="357"/>
        <v>0</v>
      </c>
      <c r="AE741" s="701">
        <f t="shared" si="358"/>
        <v>0</v>
      </c>
      <c r="AF741" s="662">
        <f t="shared" si="354"/>
        <v>0</v>
      </c>
      <c r="AG741" s="662">
        <f t="shared" si="359"/>
        <v>0</v>
      </c>
      <c r="AH741" s="701">
        <f t="shared" si="360"/>
        <v>0</v>
      </c>
    </row>
    <row r="742" spans="1:34" x14ac:dyDescent="0.35">
      <c r="A742" s="680">
        <v>38717</v>
      </c>
      <c r="B742" s="558" t="s">
        <v>32</v>
      </c>
      <c r="C742" s="558">
        <v>12</v>
      </c>
      <c r="D742" s="559">
        <f t="shared" si="332"/>
        <v>7</v>
      </c>
      <c r="E742" s="561">
        <v>0</v>
      </c>
      <c r="F742" s="699">
        <f t="shared" si="338"/>
        <v>0</v>
      </c>
      <c r="G742" s="712">
        <f t="shared" si="339"/>
        <v>0</v>
      </c>
      <c r="H742" s="699">
        <f t="shared" si="333"/>
        <v>0</v>
      </c>
      <c r="I742" s="712">
        <f t="shared" si="334"/>
        <v>0</v>
      </c>
      <c r="J742" s="699">
        <f t="shared" si="340"/>
        <v>0</v>
      </c>
      <c r="K742" s="681">
        <f t="shared" si="341"/>
        <v>0</v>
      </c>
      <c r="L742" s="711">
        <f>IF($L$5="Yes",HLOOKUP(B742,'Outdoor Supply'!$D$32:$P$38,7,FALSE),0)</f>
        <v>0</v>
      </c>
      <c r="M742" s="701">
        <f t="shared" si="342"/>
        <v>0</v>
      </c>
      <c r="N742" s="564">
        <f t="shared" si="343"/>
        <v>0</v>
      </c>
      <c r="O742" s="564">
        <f t="shared" si="344"/>
        <v>0</v>
      </c>
      <c r="P742" s="564">
        <f t="shared" si="345"/>
        <v>0</v>
      </c>
      <c r="Q742" s="564">
        <f t="shared" si="346"/>
        <v>0</v>
      </c>
      <c r="R742" s="661">
        <f t="shared" si="335"/>
        <v>0</v>
      </c>
      <c r="S742" s="662">
        <f t="shared" si="336"/>
        <v>0</v>
      </c>
      <c r="T742" s="699">
        <f t="shared" si="337"/>
        <v>0</v>
      </c>
      <c r="U742" s="681">
        <f t="shared" si="347"/>
        <v>0</v>
      </c>
      <c r="V742" s="701">
        <f t="shared" si="348"/>
        <v>0</v>
      </c>
      <c r="W742" s="662">
        <f t="shared" si="349"/>
        <v>0</v>
      </c>
      <c r="X742" s="662">
        <f t="shared" si="350"/>
        <v>0</v>
      </c>
      <c r="Y742" s="662">
        <f t="shared" si="351"/>
        <v>0</v>
      </c>
      <c r="Z742" s="699">
        <f t="shared" si="352"/>
        <v>0</v>
      </c>
      <c r="AA742" s="681">
        <f t="shared" si="355"/>
        <v>0</v>
      </c>
      <c r="AB742" s="701">
        <f t="shared" si="356"/>
        <v>0</v>
      </c>
      <c r="AC742" s="662">
        <f t="shared" si="353"/>
        <v>0</v>
      </c>
      <c r="AD742" s="662">
        <f t="shared" si="357"/>
        <v>0</v>
      </c>
      <c r="AE742" s="701">
        <f t="shared" si="358"/>
        <v>0</v>
      </c>
      <c r="AF742" s="662">
        <f t="shared" si="354"/>
        <v>0</v>
      </c>
      <c r="AG742" s="662">
        <f t="shared" si="359"/>
        <v>0</v>
      </c>
      <c r="AH742" s="701">
        <f t="shared" si="360"/>
        <v>0</v>
      </c>
    </row>
    <row r="743" spans="1:34" x14ac:dyDescent="0.35">
      <c r="A743" s="680">
        <v>38718</v>
      </c>
      <c r="B743" s="558" t="s">
        <v>21</v>
      </c>
      <c r="C743" s="558">
        <v>1</v>
      </c>
      <c r="D743" s="559">
        <f t="shared" si="332"/>
        <v>1</v>
      </c>
      <c r="E743" s="561">
        <v>0</v>
      </c>
      <c r="F743" s="699">
        <f t="shared" si="338"/>
        <v>0</v>
      </c>
      <c r="G743" s="712">
        <f t="shared" si="339"/>
        <v>0</v>
      </c>
      <c r="H743" s="699">
        <f t="shared" si="333"/>
        <v>0</v>
      </c>
      <c r="I743" s="712">
        <f t="shared" si="334"/>
        <v>0</v>
      </c>
      <c r="J743" s="699">
        <f t="shared" si="340"/>
        <v>0</v>
      </c>
      <c r="K743" s="681">
        <f t="shared" si="341"/>
        <v>0</v>
      </c>
      <c r="L743" s="711">
        <f>IF($L$5="Yes",HLOOKUP(B743,'Outdoor Supply'!$D$32:$P$38,7,FALSE),0)</f>
        <v>0</v>
      </c>
      <c r="M743" s="701">
        <f t="shared" si="342"/>
        <v>0</v>
      </c>
      <c r="N743" s="564">
        <f t="shared" si="343"/>
        <v>0</v>
      </c>
      <c r="O743" s="564">
        <f t="shared" si="344"/>
        <v>0</v>
      </c>
      <c r="P743" s="564">
        <f t="shared" si="345"/>
        <v>0</v>
      </c>
      <c r="Q743" s="564">
        <f t="shared" si="346"/>
        <v>0</v>
      </c>
      <c r="R743" s="661">
        <f t="shared" si="335"/>
        <v>0</v>
      </c>
      <c r="S743" s="662">
        <f t="shared" si="336"/>
        <v>0</v>
      </c>
      <c r="T743" s="699">
        <f t="shared" si="337"/>
        <v>0</v>
      </c>
      <c r="U743" s="681">
        <f t="shared" si="347"/>
        <v>0</v>
      </c>
      <c r="V743" s="701">
        <f t="shared" si="348"/>
        <v>0</v>
      </c>
      <c r="W743" s="662">
        <f t="shared" si="349"/>
        <v>0</v>
      </c>
      <c r="X743" s="662">
        <f t="shared" si="350"/>
        <v>0</v>
      </c>
      <c r="Y743" s="662">
        <f t="shared" si="351"/>
        <v>0</v>
      </c>
      <c r="Z743" s="699">
        <f t="shared" si="352"/>
        <v>0</v>
      </c>
      <c r="AA743" s="681">
        <f t="shared" si="355"/>
        <v>0</v>
      </c>
      <c r="AB743" s="701">
        <f t="shared" si="356"/>
        <v>0</v>
      </c>
      <c r="AC743" s="662">
        <f t="shared" si="353"/>
        <v>0</v>
      </c>
      <c r="AD743" s="662">
        <f t="shared" si="357"/>
        <v>0</v>
      </c>
      <c r="AE743" s="701">
        <f t="shared" si="358"/>
        <v>0</v>
      </c>
      <c r="AF743" s="662">
        <f t="shared" si="354"/>
        <v>0</v>
      </c>
      <c r="AG743" s="662">
        <f t="shared" si="359"/>
        <v>0</v>
      </c>
      <c r="AH743" s="701">
        <f t="shared" si="360"/>
        <v>0</v>
      </c>
    </row>
    <row r="744" spans="1:34" x14ac:dyDescent="0.35">
      <c r="A744" s="680">
        <v>38719</v>
      </c>
      <c r="B744" s="558" t="s">
        <v>21</v>
      </c>
      <c r="C744" s="558">
        <v>1</v>
      </c>
      <c r="D744" s="559">
        <f t="shared" si="332"/>
        <v>2</v>
      </c>
      <c r="E744" s="561">
        <v>0</v>
      </c>
      <c r="F744" s="699">
        <f t="shared" si="338"/>
        <v>0</v>
      </c>
      <c r="G744" s="712">
        <f t="shared" si="339"/>
        <v>0</v>
      </c>
      <c r="H744" s="699">
        <f t="shared" si="333"/>
        <v>0</v>
      </c>
      <c r="I744" s="712">
        <f t="shared" si="334"/>
        <v>0</v>
      </c>
      <c r="J744" s="699">
        <f t="shared" si="340"/>
        <v>0</v>
      </c>
      <c r="K744" s="681">
        <f t="shared" si="341"/>
        <v>0</v>
      </c>
      <c r="L744" s="711">
        <f>IF($L$5="Yes",HLOOKUP(B744,'Outdoor Supply'!$D$32:$P$38,7,FALSE),0)</f>
        <v>0</v>
      </c>
      <c r="M744" s="701">
        <f t="shared" si="342"/>
        <v>0</v>
      </c>
      <c r="N744" s="564">
        <f t="shared" si="343"/>
        <v>0</v>
      </c>
      <c r="O744" s="564">
        <f t="shared" si="344"/>
        <v>0</v>
      </c>
      <c r="P744" s="564">
        <f t="shared" si="345"/>
        <v>0</v>
      </c>
      <c r="Q744" s="564">
        <f t="shared" si="346"/>
        <v>0</v>
      </c>
      <c r="R744" s="661">
        <f t="shared" si="335"/>
        <v>0</v>
      </c>
      <c r="S744" s="662">
        <f t="shared" si="336"/>
        <v>0</v>
      </c>
      <c r="T744" s="699">
        <f t="shared" si="337"/>
        <v>0</v>
      </c>
      <c r="U744" s="681">
        <f t="shared" si="347"/>
        <v>0</v>
      </c>
      <c r="V744" s="701">
        <f t="shared" si="348"/>
        <v>0</v>
      </c>
      <c r="W744" s="662">
        <f t="shared" si="349"/>
        <v>0</v>
      </c>
      <c r="X744" s="662">
        <f t="shared" si="350"/>
        <v>0</v>
      </c>
      <c r="Y744" s="662">
        <f t="shared" si="351"/>
        <v>0</v>
      </c>
      <c r="Z744" s="699">
        <f t="shared" si="352"/>
        <v>0</v>
      </c>
      <c r="AA744" s="681">
        <f t="shared" si="355"/>
        <v>0</v>
      </c>
      <c r="AB744" s="701">
        <f t="shared" si="356"/>
        <v>0</v>
      </c>
      <c r="AC744" s="662">
        <f t="shared" si="353"/>
        <v>0</v>
      </c>
      <c r="AD744" s="662">
        <f t="shared" si="357"/>
        <v>0</v>
      </c>
      <c r="AE744" s="701">
        <f t="shared" si="358"/>
        <v>0</v>
      </c>
      <c r="AF744" s="662">
        <f t="shared" si="354"/>
        <v>0</v>
      </c>
      <c r="AG744" s="662">
        <f t="shared" si="359"/>
        <v>0</v>
      </c>
      <c r="AH744" s="701">
        <f t="shared" si="360"/>
        <v>0</v>
      </c>
    </row>
    <row r="745" spans="1:34" x14ac:dyDescent="0.35">
      <c r="A745" s="680">
        <v>38720</v>
      </c>
      <c r="B745" s="558" t="s">
        <v>21</v>
      </c>
      <c r="C745" s="558">
        <v>1</v>
      </c>
      <c r="D745" s="559">
        <f t="shared" si="332"/>
        <v>3</v>
      </c>
      <c r="E745" s="561">
        <v>0</v>
      </c>
      <c r="F745" s="699">
        <f t="shared" si="338"/>
        <v>0</v>
      </c>
      <c r="G745" s="712">
        <f t="shared" si="339"/>
        <v>0</v>
      </c>
      <c r="H745" s="699">
        <f t="shared" si="333"/>
        <v>0</v>
      </c>
      <c r="I745" s="712">
        <f t="shared" si="334"/>
        <v>0</v>
      </c>
      <c r="J745" s="699">
        <f t="shared" si="340"/>
        <v>0</v>
      </c>
      <c r="K745" s="681">
        <f t="shared" si="341"/>
        <v>0</v>
      </c>
      <c r="L745" s="711">
        <f>IF($L$5="Yes",HLOOKUP(B745,'Outdoor Supply'!$D$32:$P$38,7,FALSE),0)</f>
        <v>0</v>
      </c>
      <c r="M745" s="701">
        <f t="shared" si="342"/>
        <v>0</v>
      </c>
      <c r="N745" s="564">
        <f t="shared" si="343"/>
        <v>0</v>
      </c>
      <c r="O745" s="564">
        <f t="shared" si="344"/>
        <v>0</v>
      </c>
      <c r="P745" s="564">
        <f t="shared" si="345"/>
        <v>0</v>
      </c>
      <c r="Q745" s="564">
        <f t="shared" si="346"/>
        <v>0</v>
      </c>
      <c r="R745" s="661">
        <f t="shared" si="335"/>
        <v>0</v>
      </c>
      <c r="S745" s="662">
        <f t="shared" si="336"/>
        <v>0</v>
      </c>
      <c r="T745" s="699">
        <f t="shared" si="337"/>
        <v>0</v>
      </c>
      <c r="U745" s="681">
        <f t="shared" si="347"/>
        <v>0</v>
      </c>
      <c r="V745" s="701">
        <f t="shared" si="348"/>
        <v>0</v>
      </c>
      <c r="W745" s="662">
        <f t="shared" si="349"/>
        <v>0</v>
      </c>
      <c r="X745" s="662">
        <f t="shared" si="350"/>
        <v>0</v>
      </c>
      <c r="Y745" s="662">
        <f t="shared" si="351"/>
        <v>0</v>
      </c>
      <c r="Z745" s="699">
        <f t="shared" si="352"/>
        <v>0</v>
      </c>
      <c r="AA745" s="681">
        <f t="shared" si="355"/>
        <v>0</v>
      </c>
      <c r="AB745" s="701">
        <f t="shared" si="356"/>
        <v>0</v>
      </c>
      <c r="AC745" s="662">
        <f t="shared" si="353"/>
        <v>0</v>
      </c>
      <c r="AD745" s="662">
        <f t="shared" si="357"/>
        <v>0</v>
      </c>
      <c r="AE745" s="701">
        <f t="shared" si="358"/>
        <v>0</v>
      </c>
      <c r="AF745" s="662">
        <f t="shared" si="354"/>
        <v>0</v>
      </c>
      <c r="AG745" s="662">
        <f t="shared" si="359"/>
        <v>0</v>
      </c>
      <c r="AH745" s="701">
        <f t="shared" si="360"/>
        <v>0</v>
      </c>
    </row>
    <row r="746" spans="1:34" x14ac:dyDescent="0.35">
      <c r="A746" s="680">
        <v>38721</v>
      </c>
      <c r="B746" s="558" t="s">
        <v>21</v>
      </c>
      <c r="C746" s="558">
        <v>1</v>
      </c>
      <c r="D746" s="559">
        <f t="shared" si="332"/>
        <v>4</v>
      </c>
      <c r="E746" s="561">
        <v>0</v>
      </c>
      <c r="F746" s="699">
        <f t="shared" si="338"/>
        <v>0</v>
      </c>
      <c r="G746" s="712">
        <f t="shared" si="339"/>
        <v>0</v>
      </c>
      <c r="H746" s="699">
        <f t="shared" si="333"/>
        <v>0</v>
      </c>
      <c r="I746" s="712">
        <f t="shared" si="334"/>
        <v>0</v>
      </c>
      <c r="J746" s="699">
        <f t="shared" si="340"/>
        <v>0</v>
      </c>
      <c r="K746" s="681">
        <f t="shared" si="341"/>
        <v>0</v>
      </c>
      <c r="L746" s="711">
        <f>IF($L$5="Yes",HLOOKUP(B746,'Outdoor Supply'!$D$32:$P$38,7,FALSE),0)</f>
        <v>0</v>
      </c>
      <c r="M746" s="701">
        <f t="shared" si="342"/>
        <v>0</v>
      </c>
      <c r="N746" s="564">
        <f t="shared" si="343"/>
        <v>0</v>
      </c>
      <c r="O746" s="564">
        <f t="shared" si="344"/>
        <v>0</v>
      </c>
      <c r="P746" s="564">
        <f t="shared" si="345"/>
        <v>0</v>
      </c>
      <c r="Q746" s="564">
        <f t="shared" si="346"/>
        <v>0</v>
      </c>
      <c r="R746" s="661">
        <f t="shared" si="335"/>
        <v>0</v>
      </c>
      <c r="S746" s="662">
        <f t="shared" si="336"/>
        <v>0</v>
      </c>
      <c r="T746" s="699">
        <f t="shared" si="337"/>
        <v>0</v>
      </c>
      <c r="U746" s="681">
        <f t="shared" si="347"/>
        <v>0</v>
      </c>
      <c r="V746" s="701">
        <f t="shared" si="348"/>
        <v>0</v>
      </c>
      <c r="W746" s="662">
        <f t="shared" si="349"/>
        <v>0</v>
      </c>
      <c r="X746" s="662">
        <f t="shared" si="350"/>
        <v>0</v>
      </c>
      <c r="Y746" s="662">
        <f t="shared" si="351"/>
        <v>0</v>
      </c>
      <c r="Z746" s="699">
        <f t="shared" si="352"/>
        <v>0</v>
      </c>
      <c r="AA746" s="681">
        <f t="shared" si="355"/>
        <v>0</v>
      </c>
      <c r="AB746" s="701">
        <f t="shared" si="356"/>
        <v>0</v>
      </c>
      <c r="AC746" s="662">
        <f t="shared" si="353"/>
        <v>0</v>
      </c>
      <c r="AD746" s="662">
        <f t="shared" si="357"/>
        <v>0</v>
      </c>
      <c r="AE746" s="701">
        <f t="shared" si="358"/>
        <v>0</v>
      </c>
      <c r="AF746" s="662">
        <f t="shared" si="354"/>
        <v>0</v>
      </c>
      <c r="AG746" s="662">
        <f t="shared" si="359"/>
        <v>0</v>
      </c>
      <c r="AH746" s="701">
        <f t="shared" si="360"/>
        <v>0</v>
      </c>
    </row>
    <row r="747" spans="1:34" x14ac:dyDescent="0.35">
      <c r="A747" s="680">
        <v>38722</v>
      </c>
      <c r="B747" s="558" t="s">
        <v>21</v>
      </c>
      <c r="C747" s="558">
        <v>1</v>
      </c>
      <c r="D747" s="559">
        <f t="shared" si="332"/>
        <v>5</v>
      </c>
      <c r="E747" s="561">
        <v>0</v>
      </c>
      <c r="F747" s="699">
        <f t="shared" si="338"/>
        <v>0</v>
      </c>
      <c r="G747" s="712">
        <f t="shared" si="339"/>
        <v>0</v>
      </c>
      <c r="H747" s="699">
        <f t="shared" si="333"/>
        <v>0</v>
      </c>
      <c r="I747" s="712">
        <f t="shared" si="334"/>
        <v>0</v>
      </c>
      <c r="J747" s="699">
        <f t="shared" si="340"/>
        <v>0</v>
      </c>
      <c r="K747" s="681">
        <f t="shared" si="341"/>
        <v>0</v>
      </c>
      <c r="L747" s="711">
        <f>IF($L$5="Yes",HLOOKUP(B747,'Outdoor Supply'!$D$32:$P$38,7,FALSE),0)</f>
        <v>0</v>
      </c>
      <c r="M747" s="701">
        <f t="shared" si="342"/>
        <v>0</v>
      </c>
      <c r="N747" s="564">
        <f t="shared" si="343"/>
        <v>0</v>
      </c>
      <c r="O747" s="564">
        <f t="shared" si="344"/>
        <v>0</v>
      </c>
      <c r="P747" s="564">
        <f t="shared" si="345"/>
        <v>0</v>
      </c>
      <c r="Q747" s="564">
        <f t="shared" si="346"/>
        <v>0</v>
      </c>
      <c r="R747" s="661">
        <f t="shared" si="335"/>
        <v>0</v>
      </c>
      <c r="S747" s="662">
        <f t="shared" si="336"/>
        <v>0</v>
      </c>
      <c r="T747" s="699">
        <f t="shared" si="337"/>
        <v>0</v>
      </c>
      <c r="U747" s="681">
        <f t="shared" si="347"/>
        <v>0</v>
      </c>
      <c r="V747" s="701">
        <f t="shared" si="348"/>
        <v>0</v>
      </c>
      <c r="W747" s="662">
        <f t="shared" si="349"/>
        <v>0</v>
      </c>
      <c r="X747" s="662">
        <f t="shared" si="350"/>
        <v>0</v>
      </c>
      <c r="Y747" s="662">
        <f t="shared" si="351"/>
        <v>0</v>
      </c>
      <c r="Z747" s="699">
        <f t="shared" si="352"/>
        <v>0</v>
      </c>
      <c r="AA747" s="681">
        <f t="shared" si="355"/>
        <v>0</v>
      </c>
      <c r="AB747" s="701">
        <f t="shared" si="356"/>
        <v>0</v>
      </c>
      <c r="AC747" s="662">
        <f t="shared" si="353"/>
        <v>0</v>
      </c>
      <c r="AD747" s="662">
        <f t="shared" si="357"/>
        <v>0</v>
      </c>
      <c r="AE747" s="701">
        <f t="shared" si="358"/>
        <v>0</v>
      </c>
      <c r="AF747" s="662">
        <f t="shared" si="354"/>
        <v>0</v>
      </c>
      <c r="AG747" s="662">
        <f t="shared" si="359"/>
        <v>0</v>
      </c>
      <c r="AH747" s="701">
        <f t="shared" si="360"/>
        <v>0</v>
      </c>
    </row>
    <row r="748" spans="1:34" x14ac:dyDescent="0.35">
      <c r="A748" s="680">
        <v>38723</v>
      </c>
      <c r="B748" s="558" t="s">
        <v>21</v>
      </c>
      <c r="C748" s="558">
        <v>1</v>
      </c>
      <c r="D748" s="559">
        <f t="shared" si="332"/>
        <v>6</v>
      </c>
      <c r="E748" s="561">
        <v>0</v>
      </c>
      <c r="F748" s="699">
        <f t="shared" si="338"/>
        <v>0</v>
      </c>
      <c r="G748" s="712">
        <f t="shared" si="339"/>
        <v>0</v>
      </c>
      <c r="H748" s="699">
        <f t="shared" si="333"/>
        <v>0</v>
      </c>
      <c r="I748" s="712">
        <f t="shared" si="334"/>
        <v>0</v>
      </c>
      <c r="J748" s="699">
        <f t="shared" si="340"/>
        <v>0</v>
      </c>
      <c r="K748" s="681">
        <f t="shared" si="341"/>
        <v>0</v>
      </c>
      <c r="L748" s="711">
        <f>IF($L$5="Yes",HLOOKUP(B748,'Outdoor Supply'!$D$32:$P$38,7,FALSE),0)</f>
        <v>0</v>
      </c>
      <c r="M748" s="701">
        <f t="shared" si="342"/>
        <v>0</v>
      </c>
      <c r="N748" s="564">
        <f t="shared" si="343"/>
        <v>0</v>
      </c>
      <c r="O748" s="564">
        <f t="shared" si="344"/>
        <v>0</v>
      </c>
      <c r="P748" s="564">
        <f t="shared" si="345"/>
        <v>0</v>
      </c>
      <c r="Q748" s="564">
        <f t="shared" si="346"/>
        <v>0</v>
      </c>
      <c r="R748" s="661">
        <f t="shared" si="335"/>
        <v>0</v>
      </c>
      <c r="S748" s="662">
        <f t="shared" si="336"/>
        <v>0</v>
      </c>
      <c r="T748" s="699">
        <f t="shared" si="337"/>
        <v>0</v>
      </c>
      <c r="U748" s="681">
        <f t="shared" si="347"/>
        <v>0</v>
      </c>
      <c r="V748" s="701">
        <f t="shared" si="348"/>
        <v>0</v>
      </c>
      <c r="W748" s="662">
        <f t="shared" si="349"/>
        <v>0</v>
      </c>
      <c r="X748" s="662">
        <f t="shared" si="350"/>
        <v>0</v>
      </c>
      <c r="Y748" s="662">
        <f t="shared" si="351"/>
        <v>0</v>
      </c>
      <c r="Z748" s="699">
        <f t="shared" si="352"/>
        <v>0</v>
      </c>
      <c r="AA748" s="681">
        <f t="shared" si="355"/>
        <v>0</v>
      </c>
      <c r="AB748" s="701">
        <f t="shared" si="356"/>
        <v>0</v>
      </c>
      <c r="AC748" s="662">
        <f t="shared" si="353"/>
        <v>0</v>
      </c>
      <c r="AD748" s="662">
        <f t="shared" si="357"/>
        <v>0</v>
      </c>
      <c r="AE748" s="701">
        <f t="shared" si="358"/>
        <v>0</v>
      </c>
      <c r="AF748" s="662">
        <f t="shared" si="354"/>
        <v>0</v>
      </c>
      <c r="AG748" s="662">
        <f t="shared" si="359"/>
        <v>0</v>
      </c>
      <c r="AH748" s="701">
        <f t="shared" si="360"/>
        <v>0</v>
      </c>
    </row>
    <row r="749" spans="1:34" x14ac:dyDescent="0.35">
      <c r="A749" s="680">
        <v>38724</v>
      </c>
      <c r="B749" s="558" t="s">
        <v>21</v>
      </c>
      <c r="C749" s="558">
        <v>1</v>
      </c>
      <c r="D749" s="559">
        <f t="shared" si="332"/>
        <v>7</v>
      </c>
      <c r="E749" s="561">
        <v>0</v>
      </c>
      <c r="F749" s="699">
        <f t="shared" si="338"/>
        <v>0</v>
      </c>
      <c r="G749" s="712">
        <f t="shared" si="339"/>
        <v>0</v>
      </c>
      <c r="H749" s="699">
        <f t="shared" si="333"/>
        <v>0</v>
      </c>
      <c r="I749" s="712">
        <f t="shared" si="334"/>
        <v>0</v>
      </c>
      <c r="J749" s="699">
        <f t="shared" si="340"/>
        <v>0</v>
      </c>
      <c r="K749" s="681">
        <f t="shared" si="341"/>
        <v>0</v>
      </c>
      <c r="L749" s="711">
        <f>IF($L$5="Yes",HLOOKUP(B749,'Outdoor Supply'!$D$32:$P$38,7,FALSE),0)</f>
        <v>0</v>
      </c>
      <c r="M749" s="701">
        <f t="shared" si="342"/>
        <v>0</v>
      </c>
      <c r="N749" s="564">
        <f t="shared" si="343"/>
        <v>0</v>
      </c>
      <c r="O749" s="564">
        <f t="shared" si="344"/>
        <v>0</v>
      </c>
      <c r="P749" s="564">
        <f t="shared" si="345"/>
        <v>0</v>
      </c>
      <c r="Q749" s="564">
        <f t="shared" si="346"/>
        <v>0</v>
      </c>
      <c r="R749" s="661">
        <f t="shared" si="335"/>
        <v>0</v>
      </c>
      <c r="S749" s="662">
        <f t="shared" si="336"/>
        <v>0</v>
      </c>
      <c r="T749" s="699">
        <f t="shared" si="337"/>
        <v>0</v>
      </c>
      <c r="U749" s="681">
        <f t="shared" si="347"/>
        <v>0</v>
      </c>
      <c r="V749" s="701">
        <f t="shared" si="348"/>
        <v>0</v>
      </c>
      <c r="W749" s="662">
        <f t="shared" si="349"/>
        <v>0</v>
      </c>
      <c r="X749" s="662">
        <f t="shared" si="350"/>
        <v>0</v>
      </c>
      <c r="Y749" s="662">
        <f t="shared" si="351"/>
        <v>0</v>
      </c>
      <c r="Z749" s="699">
        <f t="shared" si="352"/>
        <v>0</v>
      </c>
      <c r="AA749" s="681">
        <f t="shared" si="355"/>
        <v>0</v>
      </c>
      <c r="AB749" s="701">
        <f t="shared" si="356"/>
        <v>0</v>
      </c>
      <c r="AC749" s="662">
        <f t="shared" si="353"/>
        <v>0</v>
      </c>
      <c r="AD749" s="662">
        <f t="shared" si="357"/>
        <v>0</v>
      </c>
      <c r="AE749" s="701">
        <f t="shared" si="358"/>
        <v>0</v>
      </c>
      <c r="AF749" s="662">
        <f t="shared" si="354"/>
        <v>0</v>
      </c>
      <c r="AG749" s="662">
        <f t="shared" si="359"/>
        <v>0</v>
      </c>
      <c r="AH749" s="701">
        <f t="shared" si="360"/>
        <v>0</v>
      </c>
    </row>
    <row r="750" spans="1:34" x14ac:dyDescent="0.35">
      <c r="A750" s="680">
        <v>38725</v>
      </c>
      <c r="B750" s="558" t="s">
        <v>21</v>
      </c>
      <c r="C750" s="558">
        <v>1</v>
      </c>
      <c r="D750" s="559">
        <f t="shared" si="332"/>
        <v>1</v>
      </c>
      <c r="E750" s="561">
        <v>0</v>
      </c>
      <c r="F750" s="699">
        <f t="shared" si="338"/>
        <v>0</v>
      </c>
      <c r="G750" s="712">
        <f t="shared" si="339"/>
        <v>0</v>
      </c>
      <c r="H750" s="699">
        <f t="shared" si="333"/>
        <v>0</v>
      </c>
      <c r="I750" s="712">
        <f t="shared" si="334"/>
        <v>0</v>
      </c>
      <c r="J750" s="699">
        <f t="shared" si="340"/>
        <v>0</v>
      </c>
      <c r="K750" s="681">
        <f t="shared" si="341"/>
        <v>0</v>
      </c>
      <c r="L750" s="711">
        <f>IF($L$5="Yes",HLOOKUP(B750,'Outdoor Supply'!$D$32:$P$38,7,FALSE),0)</f>
        <v>0</v>
      </c>
      <c r="M750" s="701">
        <f t="shared" si="342"/>
        <v>0</v>
      </c>
      <c r="N750" s="564">
        <f t="shared" si="343"/>
        <v>0</v>
      </c>
      <c r="O750" s="564">
        <f t="shared" si="344"/>
        <v>0</v>
      </c>
      <c r="P750" s="564">
        <f t="shared" si="345"/>
        <v>0</v>
      </c>
      <c r="Q750" s="564">
        <f t="shared" si="346"/>
        <v>0</v>
      </c>
      <c r="R750" s="661">
        <f t="shared" si="335"/>
        <v>0</v>
      </c>
      <c r="S750" s="662">
        <f t="shared" si="336"/>
        <v>0</v>
      </c>
      <c r="T750" s="699">
        <f t="shared" si="337"/>
        <v>0</v>
      </c>
      <c r="U750" s="681">
        <f t="shared" si="347"/>
        <v>0</v>
      </c>
      <c r="V750" s="701">
        <f t="shared" si="348"/>
        <v>0</v>
      </c>
      <c r="W750" s="662">
        <f t="shared" si="349"/>
        <v>0</v>
      </c>
      <c r="X750" s="662">
        <f t="shared" si="350"/>
        <v>0</v>
      </c>
      <c r="Y750" s="662">
        <f t="shared" si="351"/>
        <v>0</v>
      </c>
      <c r="Z750" s="699">
        <f t="shared" si="352"/>
        <v>0</v>
      </c>
      <c r="AA750" s="681">
        <f t="shared" si="355"/>
        <v>0</v>
      </c>
      <c r="AB750" s="701">
        <f t="shared" si="356"/>
        <v>0</v>
      </c>
      <c r="AC750" s="662">
        <f t="shared" si="353"/>
        <v>0</v>
      </c>
      <c r="AD750" s="662">
        <f t="shared" si="357"/>
        <v>0</v>
      </c>
      <c r="AE750" s="701">
        <f t="shared" si="358"/>
        <v>0</v>
      </c>
      <c r="AF750" s="662">
        <f t="shared" si="354"/>
        <v>0</v>
      </c>
      <c r="AG750" s="662">
        <f t="shared" si="359"/>
        <v>0</v>
      </c>
      <c r="AH750" s="701">
        <f t="shared" si="360"/>
        <v>0</v>
      </c>
    </row>
    <row r="751" spans="1:34" x14ac:dyDescent="0.35">
      <c r="A751" s="680">
        <v>38726</v>
      </c>
      <c r="B751" s="558" t="s">
        <v>21</v>
      </c>
      <c r="C751" s="558">
        <v>1</v>
      </c>
      <c r="D751" s="559">
        <f t="shared" si="332"/>
        <v>2</v>
      </c>
      <c r="E751" s="561">
        <v>0</v>
      </c>
      <c r="F751" s="699">
        <f t="shared" si="338"/>
        <v>0</v>
      </c>
      <c r="G751" s="712">
        <f t="shared" si="339"/>
        <v>0</v>
      </c>
      <c r="H751" s="699">
        <f t="shared" si="333"/>
        <v>0</v>
      </c>
      <c r="I751" s="712">
        <f t="shared" si="334"/>
        <v>0</v>
      </c>
      <c r="J751" s="699">
        <f t="shared" si="340"/>
        <v>0</v>
      </c>
      <c r="K751" s="681">
        <f t="shared" si="341"/>
        <v>0</v>
      </c>
      <c r="L751" s="711">
        <f>IF($L$5="Yes",HLOOKUP(B751,'Outdoor Supply'!$D$32:$P$38,7,FALSE),0)</f>
        <v>0</v>
      </c>
      <c r="M751" s="701">
        <f t="shared" si="342"/>
        <v>0</v>
      </c>
      <c r="N751" s="564">
        <f t="shared" si="343"/>
        <v>0</v>
      </c>
      <c r="O751" s="564">
        <f t="shared" si="344"/>
        <v>0</v>
      </c>
      <c r="P751" s="564">
        <f t="shared" si="345"/>
        <v>0</v>
      </c>
      <c r="Q751" s="564">
        <f t="shared" si="346"/>
        <v>0</v>
      </c>
      <c r="R751" s="661">
        <f t="shared" si="335"/>
        <v>0</v>
      </c>
      <c r="S751" s="662">
        <f t="shared" si="336"/>
        <v>0</v>
      </c>
      <c r="T751" s="699">
        <f t="shared" si="337"/>
        <v>0</v>
      </c>
      <c r="U751" s="681">
        <f t="shared" si="347"/>
        <v>0</v>
      </c>
      <c r="V751" s="701">
        <f t="shared" si="348"/>
        <v>0</v>
      </c>
      <c r="W751" s="662">
        <f t="shared" si="349"/>
        <v>0</v>
      </c>
      <c r="X751" s="662">
        <f t="shared" si="350"/>
        <v>0</v>
      </c>
      <c r="Y751" s="662">
        <f t="shared" si="351"/>
        <v>0</v>
      </c>
      <c r="Z751" s="699">
        <f t="shared" si="352"/>
        <v>0</v>
      </c>
      <c r="AA751" s="681">
        <f t="shared" si="355"/>
        <v>0</v>
      </c>
      <c r="AB751" s="701">
        <f t="shared" si="356"/>
        <v>0</v>
      </c>
      <c r="AC751" s="662">
        <f t="shared" si="353"/>
        <v>0</v>
      </c>
      <c r="AD751" s="662">
        <f t="shared" si="357"/>
        <v>0</v>
      </c>
      <c r="AE751" s="701">
        <f t="shared" si="358"/>
        <v>0</v>
      </c>
      <c r="AF751" s="662">
        <f t="shared" si="354"/>
        <v>0</v>
      </c>
      <c r="AG751" s="662">
        <f t="shared" si="359"/>
        <v>0</v>
      </c>
      <c r="AH751" s="701">
        <f t="shared" si="360"/>
        <v>0</v>
      </c>
    </row>
    <row r="752" spans="1:34" x14ac:dyDescent="0.35">
      <c r="A752" s="680">
        <v>38727</v>
      </c>
      <c r="B752" s="558" t="s">
        <v>21</v>
      </c>
      <c r="C752" s="558">
        <v>1</v>
      </c>
      <c r="D752" s="559">
        <f t="shared" si="332"/>
        <v>3</v>
      </c>
      <c r="E752" s="561">
        <v>0</v>
      </c>
      <c r="F752" s="699">
        <f t="shared" si="338"/>
        <v>0</v>
      </c>
      <c r="G752" s="712">
        <f t="shared" si="339"/>
        <v>0</v>
      </c>
      <c r="H752" s="699">
        <f t="shared" si="333"/>
        <v>0</v>
      </c>
      <c r="I752" s="712">
        <f t="shared" si="334"/>
        <v>0</v>
      </c>
      <c r="J752" s="699">
        <f t="shared" si="340"/>
        <v>0</v>
      </c>
      <c r="K752" s="681">
        <f t="shared" si="341"/>
        <v>0</v>
      </c>
      <c r="L752" s="711">
        <f>IF($L$5="Yes",HLOOKUP(B752,'Outdoor Supply'!$D$32:$P$38,7,FALSE),0)</f>
        <v>0</v>
      </c>
      <c r="M752" s="701">
        <f t="shared" si="342"/>
        <v>0</v>
      </c>
      <c r="N752" s="564">
        <f t="shared" si="343"/>
        <v>0</v>
      </c>
      <c r="O752" s="564">
        <f t="shared" si="344"/>
        <v>0</v>
      </c>
      <c r="P752" s="564">
        <f t="shared" si="345"/>
        <v>0</v>
      </c>
      <c r="Q752" s="564">
        <f t="shared" si="346"/>
        <v>0</v>
      </c>
      <c r="R752" s="661">
        <f t="shared" si="335"/>
        <v>0</v>
      </c>
      <c r="S752" s="662">
        <f t="shared" si="336"/>
        <v>0</v>
      </c>
      <c r="T752" s="699">
        <f t="shared" si="337"/>
        <v>0</v>
      </c>
      <c r="U752" s="681">
        <f t="shared" si="347"/>
        <v>0</v>
      </c>
      <c r="V752" s="701">
        <f t="shared" si="348"/>
        <v>0</v>
      </c>
      <c r="W752" s="662">
        <f t="shared" si="349"/>
        <v>0</v>
      </c>
      <c r="X752" s="662">
        <f t="shared" si="350"/>
        <v>0</v>
      </c>
      <c r="Y752" s="662">
        <f t="shared" si="351"/>
        <v>0</v>
      </c>
      <c r="Z752" s="699">
        <f t="shared" si="352"/>
        <v>0</v>
      </c>
      <c r="AA752" s="681">
        <f t="shared" si="355"/>
        <v>0</v>
      </c>
      <c r="AB752" s="701">
        <f t="shared" si="356"/>
        <v>0</v>
      </c>
      <c r="AC752" s="662">
        <f t="shared" si="353"/>
        <v>0</v>
      </c>
      <c r="AD752" s="662">
        <f t="shared" si="357"/>
        <v>0</v>
      </c>
      <c r="AE752" s="701">
        <f t="shared" si="358"/>
        <v>0</v>
      </c>
      <c r="AF752" s="662">
        <f t="shared" si="354"/>
        <v>0</v>
      </c>
      <c r="AG752" s="662">
        <f t="shared" si="359"/>
        <v>0</v>
      </c>
      <c r="AH752" s="701">
        <f t="shared" si="360"/>
        <v>0</v>
      </c>
    </row>
    <row r="753" spans="1:34" x14ac:dyDescent="0.35">
      <c r="A753" s="680">
        <v>38728</v>
      </c>
      <c r="B753" s="558" t="s">
        <v>21</v>
      </c>
      <c r="C753" s="558">
        <v>1</v>
      </c>
      <c r="D753" s="559">
        <f t="shared" si="332"/>
        <v>4</v>
      </c>
      <c r="E753" s="561">
        <v>0</v>
      </c>
      <c r="F753" s="699">
        <f t="shared" si="338"/>
        <v>0</v>
      </c>
      <c r="G753" s="712">
        <f t="shared" si="339"/>
        <v>0</v>
      </c>
      <c r="H753" s="699">
        <f t="shared" si="333"/>
        <v>0</v>
      </c>
      <c r="I753" s="712">
        <f t="shared" si="334"/>
        <v>0</v>
      </c>
      <c r="J753" s="699">
        <f t="shared" si="340"/>
        <v>0</v>
      </c>
      <c r="K753" s="681">
        <f t="shared" si="341"/>
        <v>0</v>
      </c>
      <c r="L753" s="711">
        <f>IF($L$5="Yes",HLOOKUP(B753,'Outdoor Supply'!$D$32:$P$38,7,FALSE),0)</f>
        <v>0</v>
      </c>
      <c r="M753" s="701">
        <f t="shared" si="342"/>
        <v>0</v>
      </c>
      <c r="N753" s="564">
        <f t="shared" si="343"/>
        <v>0</v>
      </c>
      <c r="O753" s="564">
        <f t="shared" si="344"/>
        <v>0</v>
      </c>
      <c r="P753" s="564">
        <f t="shared" si="345"/>
        <v>0</v>
      </c>
      <c r="Q753" s="564">
        <f t="shared" si="346"/>
        <v>0</v>
      </c>
      <c r="R753" s="661">
        <f t="shared" si="335"/>
        <v>0</v>
      </c>
      <c r="S753" s="662">
        <f t="shared" si="336"/>
        <v>0</v>
      </c>
      <c r="T753" s="699">
        <f t="shared" si="337"/>
        <v>0</v>
      </c>
      <c r="U753" s="681">
        <f t="shared" si="347"/>
        <v>0</v>
      </c>
      <c r="V753" s="701">
        <f t="shared" si="348"/>
        <v>0</v>
      </c>
      <c r="W753" s="662">
        <f t="shared" si="349"/>
        <v>0</v>
      </c>
      <c r="X753" s="662">
        <f t="shared" si="350"/>
        <v>0</v>
      </c>
      <c r="Y753" s="662">
        <f t="shared" si="351"/>
        <v>0</v>
      </c>
      <c r="Z753" s="699">
        <f t="shared" si="352"/>
        <v>0</v>
      </c>
      <c r="AA753" s="681">
        <f t="shared" si="355"/>
        <v>0</v>
      </c>
      <c r="AB753" s="701">
        <f t="shared" si="356"/>
        <v>0</v>
      </c>
      <c r="AC753" s="662">
        <f t="shared" si="353"/>
        <v>0</v>
      </c>
      <c r="AD753" s="662">
        <f t="shared" si="357"/>
        <v>0</v>
      </c>
      <c r="AE753" s="701">
        <f t="shared" si="358"/>
        <v>0</v>
      </c>
      <c r="AF753" s="662">
        <f t="shared" si="354"/>
        <v>0</v>
      </c>
      <c r="AG753" s="662">
        <f t="shared" si="359"/>
        <v>0</v>
      </c>
      <c r="AH753" s="701">
        <f t="shared" si="360"/>
        <v>0</v>
      </c>
    </row>
    <row r="754" spans="1:34" x14ac:dyDescent="0.35">
      <c r="A754" s="680">
        <v>38729</v>
      </c>
      <c r="B754" s="558" t="s">
        <v>21</v>
      </c>
      <c r="C754" s="558">
        <v>1</v>
      </c>
      <c r="D754" s="559">
        <f t="shared" si="332"/>
        <v>5</v>
      </c>
      <c r="E754" s="561">
        <v>0</v>
      </c>
      <c r="F754" s="699">
        <f t="shared" si="338"/>
        <v>0</v>
      </c>
      <c r="G754" s="712">
        <f t="shared" si="339"/>
        <v>0</v>
      </c>
      <c r="H754" s="699">
        <f t="shared" si="333"/>
        <v>0</v>
      </c>
      <c r="I754" s="712">
        <f t="shared" si="334"/>
        <v>0</v>
      </c>
      <c r="J754" s="699">
        <f t="shared" si="340"/>
        <v>0</v>
      </c>
      <c r="K754" s="681">
        <f t="shared" si="341"/>
        <v>0</v>
      </c>
      <c r="L754" s="711">
        <f>IF($L$5="Yes",HLOOKUP(B754,'Outdoor Supply'!$D$32:$P$38,7,FALSE),0)</f>
        <v>0</v>
      </c>
      <c r="M754" s="701">
        <f t="shared" si="342"/>
        <v>0</v>
      </c>
      <c r="N754" s="564">
        <f t="shared" si="343"/>
        <v>0</v>
      </c>
      <c r="O754" s="564">
        <f t="shared" si="344"/>
        <v>0</v>
      </c>
      <c r="P754" s="564">
        <f t="shared" si="345"/>
        <v>0</v>
      </c>
      <c r="Q754" s="564">
        <f t="shared" si="346"/>
        <v>0</v>
      </c>
      <c r="R754" s="661">
        <f t="shared" si="335"/>
        <v>0</v>
      </c>
      <c r="S754" s="662">
        <f t="shared" si="336"/>
        <v>0</v>
      </c>
      <c r="T754" s="699">
        <f t="shared" si="337"/>
        <v>0</v>
      </c>
      <c r="U754" s="681">
        <f t="shared" si="347"/>
        <v>0</v>
      </c>
      <c r="V754" s="701">
        <f t="shared" si="348"/>
        <v>0</v>
      </c>
      <c r="W754" s="662">
        <f t="shared" si="349"/>
        <v>0</v>
      </c>
      <c r="X754" s="662">
        <f t="shared" si="350"/>
        <v>0</v>
      </c>
      <c r="Y754" s="662">
        <f t="shared" si="351"/>
        <v>0</v>
      </c>
      <c r="Z754" s="699">
        <f t="shared" si="352"/>
        <v>0</v>
      </c>
      <c r="AA754" s="681">
        <f t="shared" si="355"/>
        <v>0</v>
      </c>
      <c r="AB754" s="701">
        <f t="shared" si="356"/>
        <v>0</v>
      </c>
      <c r="AC754" s="662">
        <f t="shared" si="353"/>
        <v>0</v>
      </c>
      <c r="AD754" s="662">
        <f t="shared" si="357"/>
        <v>0</v>
      </c>
      <c r="AE754" s="701">
        <f t="shared" si="358"/>
        <v>0</v>
      </c>
      <c r="AF754" s="662">
        <f t="shared" si="354"/>
        <v>0</v>
      </c>
      <c r="AG754" s="662">
        <f t="shared" si="359"/>
        <v>0</v>
      </c>
      <c r="AH754" s="701">
        <f t="shared" si="360"/>
        <v>0</v>
      </c>
    </row>
    <row r="755" spans="1:34" x14ac:dyDescent="0.35">
      <c r="A755" s="680">
        <v>38730</v>
      </c>
      <c r="B755" s="558" t="s">
        <v>21</v>
      </c>
      <c r="C755" s="558">
        <v>1</v>
      </c>
      <c r="D755" s="559">
        <f t="shared" si="332"/>
        <v>6</v>
      </c>
      <c r="E755" s="561">
        <v>0</v>
      </c>
      <c r="F755" s="699">
        <f t="shared" si="338"/>
        <v>0</v>
      </c>
      <c r="G755" s="712">
        <f t="shared" si="339"/>
        <v>0</v>
      </c>
      <c r="H755" s="699">
        <f t="shared" si="333"/>
        <v>0</v>
      </c>
      <c r="I755" s="712">
        <f t="shared" si="334"/>
        <v>0</v>
      </c>
      <c r="J755" s="699">
        <f t="shared" si="340"/>
        <v>0</v>
      </c>
      <c r="K755" s="681">
        <f t="shared" si="341"/>
        <v>0</v>
      </c>
      <c r="L755" s="711">
        <f>IF($L$5="Yes",HLOOKUP(B755,'Outdoor Supply'!$D$32:$P$38,7,FALSE),0)</f>
        <v>0</v>
      </c>
      <c r="M755" s="701">
        <f t="shared" si="342"/>
        <v>0</v>
      </c>
      <c r="N755" s="564">
        <f t="shared" si="343"/>
        <v>0</v>
      </c>
      <c r="O755" s="564">
        <f t="shared" si="344"/>
        <v>0</v>
      </c>
      <c r="P755" s="564">
        <f t="shared" si="345"/>
        <v>0</v>
      </c>
      <c r="Q755" s="564">
        <f t="shared" si="346"/>
        <v>0</v>
      </c>
      <c r="R755" s="661">
        <f t="shared" si="335"/>
        <v>0</v>
      </c>
      <c r="S755" s="662">
        <f t="shared" si="336"/>
        <v>0</v>
      </c>
      <c r="T755" s="699">
        <f t="shared" si="337"/>
        <v>0</v>
      </c>
      <c r="U755" s="681">
        <f t="shared" si="347"/>
        <v>0</v>
      </c>
      <c r="V755" s="701">
        <f t="shared" si="348"/>
        <v>0</v>
      </c>
      <c r="W755" s="662">
        <f t="shared" si="349"/>
        <v>0</v>
      </c>
      <c r="X755" s="662">
        <f t="shared" si="350"/>
        <v>0</v>
      </c>
      <c r="Y755" s="662">
        <f t="shared" si="351"/>
        <v>0</v>
      </c>
      <c r="Z755" s="699">
        <f t="shared" si="352"/>
        <v>0</v>
      </c>
      <c r="AA755" s="681">
        <f t="shared" si="355"/>
        <v>0</v>
      </c>
      <c r="AB755" s="701">
        <f t="shared" si="356"/>
        <v>0</v>
      </c>
      <c r="AC755" s="662">
        <f t="shared" si="353"/>
        <v>0</v>
      </c>
      <c r="AD755" s="662">
        <f t="shared" si="357"/>
        <v>0</v>
      </c>
      <c r="AE755" s="701">
        <f t="shared" si="358"/>
        <v>0</v>
      </c>
      <c r="AF755" s="662">
        <f t="shared" si="354"/>
        <v>0</v>
      </c>
      <c r="AG755" s="662">
        <f t="shared" si="359"/>
        <v>0</v>
      </c>
      <c r="AH755" s="701">
        <f t="shared" si="360"/>
        <v>0</v>
      </c>
    </row>
    <row r="756" spans="1:34" x14ac:dyDescent="0.35">
      <c r="A756" s="680">
        <v>38731</v>
      </c>
      <c r="B756" s="558" t="s">
        <v>21</v>
      </c>
      <c r="C756" s="558">
        <v>1</v>
      </c>
      <c r="D756" s="559">
        <f t="shared" si="332"/>
        <v>7</v>
      </c>
      <c r="E756" s="561">
        <v>0</v>
      </c>
      <c r="F756" s="699">
        <f t="shared" si="338"/>
        <v>0</v>
      </c>
      <c r="G756" s="712">
        <f t="shared" si="339"/>
        <v>0</v>
      </c>
      <c r="H756" s="699">
        <f t="shared" si="333"/>
        <v>0</v>
      </c>
      <c r="I756" s="712">
        <f t="shared" si="334"/>
        <v>0</v>
      </c>
      <c r="J756" s="699">
        <f t="shared" si="340"/>
        <v>0</v>
      </c>
      <c r="K756" s="681">
        <f t="shared" si="341"/>
        <v>0</v>
      </c>
      <c r="L756" s="711">
        <f>IF($L$5="Yes",HLOOKUP(B756,'Outdoor Supply'!$D$32:$P$38,7,FALSE),0)</f>
        <v>0</v>
      </c>
      <c r="M756" s="701">
        <f t="shared" si="342"/>
        <v>0</v>
      </c>
      <c r="N756" s="564">
        <f t="shared" si="343"/>
        <v>0</v>
      </c>
      <c r="O756" s="564">
        <f t="shared" si="344"/>
        <v>0</v>
      </c>
      <c r="P756" s="564">
        <f t="shared" si="345"/>
        <v>0</v>
      </c>
      <c r="Q756" s="564">
        <f t="shared" si="346"/>
        <v>0</v>
      </c>
      <c r="R756" s="661">
        <f t="shared" si="335"/>
        <v>0</v>
      </c>
      <c r="S756" s="662">
        <f t="shared" si="336"/>
        <v>0</v>
      </c>
      <c r="T756" s="699">
        <f t="shared" si="337"/>
        <v>0</v>
      </c>
      <c r="U756" s="681">
        <f t="shared" si="347"/>
        <v>0</v>
      </c>
      <c r="V756" s="701">
        <f t="shared" si="348"/>
        <v>0</v>
      </c>
      <c r="W756" s="662">
        <f t="shared" si="349"/>
        <v>0</v>
      </c>
      <c r="X756" s="662">
        <f t="shared" si="350"/>
        <v>0</v>
      </c>
      <c r="Y756" s="662">
        <f t="shared" si="351"/>
        <v>0</v>
      </c>
      <c r="Z756" s="699">
        <f t="shared" si="352"/>
        <v>0</v>
      </c>
      <c r="AA756" s="681">
        <f t="shared" si="355"/>
        <v>0</v>
      </c>
      <c r="AB756" s="701">
        <f t="shared" si="356"/>
        <v>0</v>
      </c>
      <c r="AC756" s="662">
        <f t="shared" si="353"/>
        <v>0</v>
      </c>
      <c r="AD756" s="662">
        <f t="shared" si="357"/>
        <v>0</v>
      </c>
      <c r="AE756" s="701">
        <f t="shared" si="358"/>
        <v>0</v>
      </c>
      <c r="AF756" s="662">
        <f t="shared" si="354"/>
        <v>0</v>
      </c>
      <c r="AG756" s="662">
        <f t="shared" si="359"/>
        <v>0</v>
      </c>
      <c r="AH756" s="701">
        <f t="shared" si="360"/>
        <v>0</v>
      </c>
    </row>
    <row r="757" spans="1:34" x14ac:dyDescent="0.35">
      <c r="A757" s="680">
        <v>38732</v>
      </c>
      <c r="B757" s="558" t="s">
        <v>21</v>
      </c>
      <c r="C757" s="558">
        <v>1</v>
      </c>
      <c r="D757" s="559">
        <f t="shared" si="332"/>
        <v>1</v>
      </c>
      <c r="E757" s="561">
        <v>0</v>
      </c>
      <c r="F757" s="699">
        <f t="shared" si="338"/>
        <v>0</v>
      </c>
      <c r="G757" s="712">
        <f t="shared" si="339"/>
        <v>0</v>
      </c>
      <c r="H757" s="699">
        <f t="shared" si="333"/>
        <v>0</v>
      </c>
      <c r="I757" s="712">
        <f t="shared" si="334"/>
        <v>0</v>
      </c>
      <c r="J757" s="699">
        <f t="shared" si="340"/>
        <v>0</v>
      </c>
      <c r="K757" s="681">
        <f t="shared" si="341"/>
        <v>0</v>
      </c>
      <c r="L757" s="711">
        <f>IF($L$5="Yes",HLOOKUP(B757,'Outdoor Supply'!$D$32:$P$38,7,FALSE),0)</f>
        <v>0</v>
      </c>
      <c r="M757" s="701">
        <f t="shared" si="342"/>
        <v>0</v>
      </c>
      <c r="N757" s="564">
        <f t="shared" si="343"/>
        <v>0</v>
      </c>
      <c r="O757" s="564">
        <f t="shared" si="344"/>
        <v>0</v>
      </c>
      <c r="P757" s="564">
        <f t="shared" si="345"/>
        <v>0</v>
      </c>
      <c r="Q757" s="564">
        <f t="shared" si="346"/>
        <v>0</v>
      </c>
      <c r="R757" s="661">
        <f t="shared" si="335"/>
        <v>0</v>
      </c>
      <c r="S757" s="662">
        <f t="shared" si="336"/>
        <v>0</v>
      </c>
      <c r="T757" s="699">
        <f t="shared" si="337"/>
        <v>0</v>
      </c>
      <c r="U757" s="681">
        <f t="shared" si="347"/>
        <v>0</v>
      </c>
      <c r="V757" s="701">
        <f t="shared" si="348"/>
        <v>0</v>
      </c>
      <c r="W757" s="662">
        <f t="shared" si="349"/>
        <v>0</v>
      </c>
      <c r="X757" s="662">
        <f t="shared" si="350"/>
        <v>0</v>
      </c>
      <c r="Y757" s="662">
        <f t="shared" si="351"/>
        <v>0</v>
      </c>
      <c r="Z757" s="699">
        <f t="shared" si="352"/>
        <v>0</v>
      </c>
      <c r="AA757" s="681">
        <f t="shared" si="355"/>
        <v>0</v>
      </c>
      <c r="AB757" s="701">
        <f t="shared" si="356"/>
        <v>0</v>
      </c>
      <c r="AC757" s="662">
        <f t="shared" si="353"/>
        <v>0</v>
      </c>
      <c r="AD757" s="662">
        <f t="shared" si="357"/>
        <v>0</v>
      </c>
      <c r="AE757" s="701">
        <f t="shared" si="358"/>
        <v>0</v>
      </c>
      <c r="AF757" s="662">
        <f t="shared" si="354"/>
        <v>0</v>
      </c>
      <c r="AG757" s="662">
        <f t="shared" si="359"/>
        <v>0</v>
      </c>
      <c r="AH757" s="701">
        <f t="shared" si="360"/>
        <v>0</v>
      </c>
    </row>
    <row r="758" spans="1:34" x14ac:dyDescent="0.35">
      <c r="A758" s="680">
        <v>38733</v>
      </c>
      <c r="B758" s="558" t="s">
        <v>21</v>
      </c>
      <c r="C758" s="558">
        <v>1</v>
      </c>
      <c r="D758" s="559">
        <f t="shared" si="332"/>
        <v>2</v>
      </c>
      <c r="E758" s="561">
        <v>0</v>
      </c>
      <c r="F758" s="699">
        <f t="shared" si="338"/>
        <v>0</v>
      </c>
      <c r="G758" s="712">
        <f t="shared" si="339"/>
        <v>0</v>
      </c>
      <c r="H758" s="699">
        <f t="shared" si="333"/>
        <v>0</v>
      </c>
      <c r="I758" s="712">
        <f t="shared" si="334"/>
        <v>0</v>
      </c>
      <c r="J758" s="699">
        <f t="shared" si="340"/>
        <v>0</v>
      </c>
      <c r="K758" s="681">
        <f t="shared" si="341"/>
        <v>0</v>
      </c>
      <c r="L758" s="711">
        <f>IF($L$5="Yes",HLOOKUP(B758,'Outdoor Supply'!$D$32:$P$38,7,FALSE),0)</f>
        <v>0</v>
      </c>
      <c r="M758" s="701">
        <f t="shared" si="342"/>
        <v>0</v>
      </c>
      <c r="N758" s="564">
        <f t="shared" si="343"/>
        <v>0</v>
      </c>
      <c r="O758" s="564">
        <f t="shared" si="344"/>
        <v>0</v>
      </c>
      <c r="P758" s="564">
        <f t="shared" si="345"/>
        <v>0</v>
      </c>
      <c r="Q758" s="564">
        <f t="shared" si="346"/>
        <v>0</v>
      </c>
      <c r="R758" s="661">
        <f t="shared" si="335"/>
        <v>0</v>
      </c>
      <c r="S758" s="662">
        <f t="shared" si="336"/>
        <v>0</v>
      </c>
      <c r="T758" s="699">
        <f t="shared" si="337"/>
        <v>0</v>
      </c>
      <c r="U758" s="681">
        <f t="shared" si="347"/>
        <v>0</v>
      </c>
      <c r="V758" s="701">
        <f t="shared" si="348"/>
        <v>0</v>
      </c>
      <c r="W758" s="662">
        <f t="shared" si="349"/>
        <v>0</v>
      </c>
      <c r="X758" s="662">
        <f t="shared" si="350"/>
        <v>0</v>
      </c>
      <c r="Y758" s="662">
        <f t="shared" si="351"/>
        <v>0</v>
      </c>
      <c r="Z758" s="699">
        <f t="shared" si="352"/>
        <v>0</v>
      </c>
      <c r="AA758" s="681">
        <f t="shared" si="355"/>
        <v>0</v>
      </c>
      <c r="AB758" s="701">
        <f t="shared" si="356"/>
        <v>0</v>
      </c>
      <c r="AC758" s="662">
        <f t="shared" si="353"/>
        <v>0</v>
      </c>
      <c r="AD758" s="662">
        <f t="shared" si="357"/>
        <v>0</v>
      </c>
      <c r="AE758" s="701">
        <f t="shared" si="358"/>
        <v>0</v>
      </c>
      <c r="AF758" s="662">
        <f t="shared" si="354"/>
        <v>0</v>
      </c>
      <c r="AG758" s="662">
        <f t="shared" si="359"/>
        <v>0</v>
      </c>
      <c r="AH758" s="701">
        <f t="shared" si="360"/>
        <v>0</v>
      </c>
    </row>
    <row r="759" spans="1:34" x14ac:dyDescent="0.35">
      <c r="A759" s="680">
        <v>38734</v>
      </c>
      <c r="B759" s="558" t="s">
        <v>21</v>
      </c>
      <c r="C759" s="558">
        <v>1</v>
      </c>
      <c r="D759" s="559">
        <f t="shared" si="332"/>
        <v>3</v>
      </c>
      <c r="E759" s="561">
        <v>1.0000000000005116E-2</v>
      </c>
      <c r="F759" s="699">
        <f t="shared" si="338"/>
        <v>0</v>
      </c>
      <c r="G759" s="712">
        <f t="shared" si="339"/>
        <v>0</v>
      </c>
      <c r="H759" s="699">
        <f t="shared" si="333"/>
        <v>0</v>
      </c>
      <c r="I759" s="712">
        <f t="shared" si="334"/>
        <v>0</v>
      </c>
      <c r="J759" s="699">
        <f t="shared" si="340"/>
        <v>0</v>
      </c>
      <c r="K759" s="681">
        <f t="shared" si="341"/>
        <v>0</v>
      </c>
      <c r="L759" s="711">
        <f>IF($L$5="Yes",HLOOKUP(B759,'Outdoor Supply'!$D$32:$P$38,7,FALSE),0)</f>
        <v>0</v>
      </c>
      <c r="M759" s="701">
        <f t="shared" si="342"/>
        <v>0</v>
      </c>
      <c r="N759" s="564">
        <f t="shared" si="343"/>
        <v>0</v>
      </c>
      <c r="O759" s="564">
        <f t="shared" si="344"/>
        <v>0</v>
      </c>
      <c r="P759" s="564">
        <f t="shared" si="345"/>
        <v>0</v>
      </c>
      <c r="Q759" s="564">
        <f t="shared" si="346"/>
        <v>0</v>
      </c>
      <c r="R759" s="661">
        <f t="shared" si="335"/>
        <v>0</v>
      </c>
      <c r="S759" s="662">
        <f t="shared" si="336"/>
        <v>0</v>
      </c>
      <c r="T759" s="699">
        <f t="shared" si="337"/>
        <v>0</v>
      </c>
      <c r="U759" s="681">
        <f t="shared" si="347"/>
        <v>0</v>
      </c>
      <c r="V759" s="701">
        <f t="shared" si="348"/>
        <v>0</v>
      </c>
      <c r="W759" s="662">
        <f t="shared" si="349"/>
        <v>0</v>
      </c>
      <c r="X759" s="662">
        <f t="shared" si="350"/>
        <v>0</v>
      </c>
      <c r="Y759" s="662">
        <f t="shared" si="351"/>
        <v>0</v>
      </c>
      <c r="Z759" s="699">
        <f t="shared" si="352"/>
        <v>0</v>
      </c>
      <c r="AA759" s="681">
        <f t="shared" si="355"/>
        <v>0</v>
      </c>
      <c r="AB759" s="701">
        <f t="shared" si="356"/>
        <v>0</v>
      </c>
      <c r="AC759" s="662">
        <f t="shared" si="353"/>
        <v>0</v>
      </c>
      <c r="AD759" s="662">
        <f t="shared" si="357"/>
        <v>0</v>
      </c>
      <c r="AE759" s="701">
        <f t="shared" si="358"/>
        <v>0</v>
      </c>
      <c r="AF759" s="662">
        <f t="shared" si="354"/>
        <v>0</v>
      </c>
      <c r="AG759" s="662">
        <f t="shared" si="359"/>
        <v>0</v>
      </c>
      <c r="AH759" s="701">
        <f t="shared" si="360"/>
        <v>0</v>
      </c>
    </row>
    <row r="760" spans="1:34" x14ac:dyDescent="0.35">
      <c r="A760" s="680">
        <v>38735</v>
      </c>
      <c r="B760" s="558" t="s">
        <v>21</v>
      </c>
      <c r="C760" s="558">
        <v>1</v>
      </c>
      <c r="D760" s="559">
        <f t="shared" si="332"/>
        <v>4</v>
      </c>
      <c r="E760" s="561">
        <v>0</v>
      </c>
      <c r="F760" s="699">
        <f t="shared" si="338"/>
        <v>0</v>
      </c>
      <c r="G760" s="712">
        <f t="shared" si="339"/>
        <v>0</v>
      </c>
      <c r="H760" s="699">
        <f t="shared" si="333"/>
        <v>0</v>
      </c>
      <c r="I760" s="712">
        <f t="shared" si="334"/>
        <v>0</v>
      </c>
      <c r="J760" s="699">
        <f t="shared" si="340"/>
        <v>0</v>
      </c>
      <c r="K760" s="681">
        <f t="shared" si="341"/>
        <v>0</v>
      </c>
      <c r="L760" s="711">
        <f>IF($L$5="Yes",HLOOKUP(B760,'Outdoor Supply'!$D$32:$P$38,7,FALSE),0)</f>
        <v>0</v>
      </c>
      <c r="M760" s="701">
        <f t="shared" si="342"/>
        <v>0</v>
      </c>
      <c r="N760" s="564">
        <f t="shared" si="343"/>
        <v>0</v>
      </c>
      <c r="O760" s="564">
        <f t="shared" si="344"/>
        <v>0</v>
      </c>
      <c r="P760" s="564">
        <f t="shared" si="345"/>
        <v>0</v>
      </c>
      <c r="Q760" s="564">
        <f t="shared" si="346"/>
        <v>0</v>
      </c>
      <c r="R760" s="661">
        <f t="shared" si="335"/>
        <v>0</v>
      </c>
      <c r="S760" s="662">
        <f t="shared" si="336"/>
        <v>0</v>
      </c>
      <c r="T760" s="699">
        <f t="shared" si="337"/>
        <v>0</v>
      </c>
      <c r="U760" s="681">
        <f t="shared" si="347"/>
        <v>0</v>
      </c>
      <c r="V760" s="701">
        <f t="shared" si="348"/>
        <v>0</v>
      </c>
      <c r="W760" s="662">
        <f t="shared" si="349"/>
        <v>0</v>
      </c>
      <c r="X760" s="662">
        <f t="shared" si="350"/>
        <v>0</v>
      </c>
      <c r="Y760" s="662">
        <f t="shared" si="351"/>
        <v>0</v>
      </c>
      <c r="Z760" s="699">
        <f t="shared" si="352"/>
        <v>0</v>
      </c>
      <c r="AA760" s="681">
        <f t="shared" si="355"/>
        <v>0</v>
      </c>
      <c r="AB760" s="701">
        <f t="shared" si="356"/>
        <v>0</v>
      </c>
      <c r="AC760" s="662">
        <f t="shared" si="353"/>
        <v>0</v>
      </c>
      <c r="AD760" s="662">
        <f t="shared" si="357"/>
        <v>0</v>
      </c>
      <c r="AE760" s="701">
        <f t="shared" si="358"/>
        <v>0</v>
      </c>
      <c r="AF760" s="662">
        <f t="shared" si="354"/>
        <v>0</v>
      </c>
      <c r="AG760" s="662">
        <f t="shared" si="359"/>
        <v>0</v>
      </c>
      <c r="AH760" s="701">
        <f t="shared" si="360"/>
        <v>0</v>
      </c>
    </row>
    <row r="761" spans="1:34" x14ac:dyDescent="0.35">
      <c r="A761" s="680">
        <v>38736</v>
      </c>
      <c r="B761" s="558" t="s">
        <v>21</v>
      </c>
      <c r="C761" s="558">
        <v>1</v>
      </c>
      <c r="D761" s="559">
        <f t="shared" si="332"/>
        <v>5</v>
      </c>
      <c r="E761" s="561">
        <v>0</v>
      </c>
      <c r="F761" s="699">
        <f t="shared" si="338"/>
        <v>0</v>
      </c>
      <c r="G761" s="712">
        <f t="shared" si="339"/>
        <v>0</v>
      </c>
      <c r="H761" s="699">
        <f t="shared" si="333"/>
        <v>0</v>
      </c>
      <c r="I761" s="712">
        <f t="shared" si="334"/>
        <v>0</v>
      </c>
      <c r="J761" s="699">
        <f t="shared" si="340"/>
        <v>0</v>
      </c>
      <c r="K761" s="681">
        <f t="shared" si="341"/>
        <v>0</v>
      </c>
      <c r="L761" s="711">
        <f>IF($L$5="Yes",HLOOKUP(B761,'Outdoor Supply'!$D$32:$P$38,7,FALSE),0)</f>
        <v>0</v>
      </c>
      <c r="M761" s="701">
        <f t="shared" si="342"/>
        <v>0</v>
      </c>
      <c r="N761" s="564">
        <f t="shared" si="343"/>
        <v>0</v>
      </c>
      <c r="O761" s="564">
        <f t="shared" si="344"/>
        <v>0</v>
      </c>
      <c r="P761" s="564">
        <f t="shared" si="345"/>
        <v>0</v>
      </c>
      <c r="Q761" s="564">
        <f t="shared" si="346"/>
        <v>0</v>
      </c>
      <c r="R761" s="661">
        <f t="shared" si="335"/>
        <v>0</v>
      </c>
      <c r="S761" s="662">
        <f t="shared" si="336"/>
        <v>0</v>
      </c>
      <c r="T761" s="699">
        <f t="shared" si="337"/>
        <v>0</v>
      </c>
      <c r="U761" s="681">
        <f t="shared" si="347"/>
        <v>0</v>
      </c>
      <c r="V761" s="701">
        <f t="shared" si="348"/>
        <v>0</v>
      </c>
      <c r="W761" s="662">
        <f t="shared" si="349"/>
        <v>0</v>
      </c>
      <c r="X761" s="662">
        <f t="shared" si="350"/>
        <v>0</v>
      </c>
      <c r="Y761" s="662">
        <f t="shared" si="351"/>
        <v>0</v>
      </c>
      <c r="Z761" s="699">
        <f t="shared" si="352"/>
        <v>0</v>
      </c>
      <c r="AA761" s="681">
        <f t="shared" si="355"/>
        <v>0</v>
      </c>
      <c r="AB761" s="701">
        <f t="shared" si="356"/>
        <v>0</v>
      </c>
      <c r="AC761" s="662">
        <f t="shared" si="353"/>
        <v>0</v>
      </c>
      <c r="AD761" s="662">
        <f t="shared" si="357"/>
        <v>0</v>
      </c>
      <c r="AE761" s="701">
        <f t="shared" si="358"/>
        <v>0</v>
      </c>
      <c r="AF761" s="662">
        <f t="shared" si="354"/>
        <v>0</v>
      </c>
      <c r="AG761" s="662">
        <f t="shared" si="359"/>
        <v>0</v>
      </c>
      <c r="AH761" s="701">
        <f t="shared" si="360"/>
        <v>0</v>
      </c>
    </row>
    <row r="762" spans="1:34" x14ac:dyDescent="0.35">
      <c r="A762" s="680">
        <v>38737</v>
      </c>
      <c r="B762" s="558" t="s">
        <v>21</v>
      </c>
      <c r="C762" s="558">
        <v>1</v>
      </c>
      <c r="D762" s="559">
        <f t="shared" si="332"/>
        <v>6</v>
      </c>
      <c r="E762" s="561">
        <v>0</v>
      </c>
      <c r="F762" s="699">
        <f t="shared" si="338"/>
        <v>0</v>
      </c>
      <c r="G762" s="712">
        <f t="shared" si="339"/>
        <v>0</v>
      </c>
      <c r="H762" s="699">
        <f t="shared" si="333"/>
        <v>0</v>
      </c>
      <c r="I762" s="712">
        <f t="shared" si="334"/>
        <v>0</v>
      </c>
      <c r="J762" s="699">
        <f t="shared" si="340"/>
        <v>0</v>
      </c>
      <c r="K762" s="681">
        <f t="shared" si="341"/>
        <v>0</v>
      </c>
      <c r="L762" s="711">
        <f>IF($L$5="Yes",HLOOKUP(B762,'Outdoor Supply'!$D$32:$P$38,7,FALSE),0)</f>
        <v>0</v>
      </c>
      <c r="M762" s="701">
        <f t="shared" si="342"/>
        <v>0</v>
      </c>
      <c r="N762" s="564">
        <f t="shared" si="343"/>
        <v>0</v>
      </c>
      <c r="O762" s="564">
        <f t="shared" si="344"/>
        <v>0</v>
      </c>
      <c r="P762" s="564">
        <f t="shared" si="345"/>
        <v>0</v>
      </c>
      <c r="Q762" s="564">
        <f t="shared" si="346"/>
        <v>0</v>
      </c>
      <c r="R762" s="661">
        <f t="shared" si="335"/>
        <v>0</v>
      </c>
      <c r="S762" s="662">
        <f t="shared" si="336"/>
        <v>0</v>
      </c>
      <c r="T762" s="699">
        <f t="shared" si="337"/>
        <v>0</v>
      </c>
      <c r="U762" s="681">
        <f t="shared" si="347"/>
        <v>0</v>
      </c>
      <c r="V762" s="701">
        <f t="shared" si="348"/>
        <v>0</v>
      </c>
      <c r="W762" s="662">
        <f t="shared" si="349"/>
        <v>0</v>
      </c>
      <c r="X762" s="662">
        <f t="shared" si="350"/>
        <v>0</v>
      </c>
      <c r="Y762" s="662">
        <f t="shared" si="351"/>
        <v>0</v>
      </c>
      <c r="Z762" s="699">
        <f t="shared" si="352"/>
        <v>0</v>
      </c>
      <c r="AA762" s="681">
        <f t="shared" si="355"/>
        <v>0</v>
      </c>
      <c r="AB762" s="701">
        <f t="shared" si="356"/>
        <v>0</v>
      </c>
      <c r="AC762" s="662">
        <f t="shared" si="353"/>
        <v>0</v>
      </c>
      <c r="AD762" s="662">
        <f t="shared" si="357"/>
        <v>0</v>
      </c>
      <c r="AE762" s="701">
        <f t="shared" si="358"/>
        <v>0</v>
      </c>
      <c r="AF762" s="662">
        <f t="shared" si="354"/>
        <v>0</v>
      </c>
      <c r="AG762" s="662">
        <f t="shared" si="359"/>
        <v>0</v>
      </c>
      <c r="AH762" s="701">
        <f t="shared" si="360"/>
        <v>0</v>
      </c>
    </row>
    <row r="763" spans="1:34" x14ac:dyDescent="0.35">
      <c r="A763" s="680">
        <v>38738</v>
      </c>
      <c r="B763" s="558" t="s">
        <v>21</v>
      </c>
      <c r="C763" s="558">
        <v>1</v>
      </c>
      <c r="D763" s="559">
        <f t="shared" si="332"/>
        <v>7</v>
      </c>
      <c r="E763" s="561">
        <v>0</v>
      </c>
      <c r="F763" s="699">
        <f t="shared" si="338"/>
        <v>0</v>
      </c>
      <c r="G763" s="712">
        <f t="shared" si="339"/>
        <v>0</v>
      </c>
      <c r="H763" s="699">
        <f t="shared" si="333"/>
        <v>0</v>
      </c>
      <c r="I763" s="712">
        <f t="shared" si="334"/>
        <v>0</v>
      </c>
      <c r="J763" s="699">
        <f t="shared" si="340"/>
        <v>0</v>
      </c>
      <c r="K763" s="681">
        <f t="shared" si="341"/>
        <v>0</v>
      </c>
      <c r="L763" s="711">
        <f>IF($L$5="Yes",HLOOKUP(B763,'Outdoor Supply'!$D$32:$P$38,7,FALSE),0)</f>
        <v>0</v>
      </c>
      <c r="M763" s="701">
        <f t="shared" si="342"/>
        <v>0</v>
      </c>
      <c r="N763" s="564">
        <f t="shared" si="343"/>
        <v>0</v>
      </c>
      <c r="O763" s="564">
        <f t="shared" si="344"/>
        <v>0</v>
      </c>
      <c r="P763" s="564">
        <f t="shared" si="345"/>
        <v>0</v>
      </c>
      <c r="Q763" s="564">
        <f t="shared" si="346"/>
        <v>0</v>
      </c>
      <c r="R763" s="661">
        <f t="shared" si="335"/>
        <v>0</v>
      </c>
      <c r="S763" s="662">
        <f t="shared" si="336"/>
        <v>0</v>
      </c>
      <c r="T763" s="699">
        <f t="shared" si="337"/>
        <v>0</v>
      </c>
      <c r="U763" s="681">
        <f t="shared" si="347"/>
        <v>0</v>
      </c>
      <c r="V763" s="701">
        <f t="shared" si="348"/>
        <v>0</v>
      </c>
      <c r="W763" s="662">
        <f t="shared" si="349"/>
        <v>0</v>
      </c>
      <c r="X763" s="662">
        <f t="shared" si="350"/>
        <v>0</v>
      </c>
      <c r="Y763" s="662">
        <f t="shared" si="351"/>
        <v>0</v>
      </c>
      <c r="Z763" s="699">
        <f t="shared" si="352"/>
        <v>0</v>
      </c>
      <c r="AA763" s="681">
        <f t="shared" si="355"/>
        <v>0</v>
      </c>
      <c r="AB763" s="701">
        <f t="shared" si="356"/>
        <v>0</v>
      </c>
      <c r="AC763" s="662">
        <f t="shared" si="353"/>
        <v>0</v>
      </c>
      <c r="AD763" s="662">
        <f t="shared" si="357"/>
        <v>0</v>
      </c>
      <c r="AE763" s="701">
        <f t="shared" si="358"/>
        <v>0</v>
      </c>
      <c r="AF763" s="662">
        <f t="shared" si="354"/>
        <v>0</v>
      </c>
      <c r="AG763" s="662">
        <f t="shared" si="359"/>
        <v>0</v>
      </c>
      <c r="AH763" s="701">
        <f t="shared" si="360"/>
        <v>0</v>
      </c>
    </row>
    <row r="764" spans="1:34" x14ac:dyDescent="0.35">
      <c r="A764" s="680">
        <v>38739</v>
      </c>
      <c r="B764" s="558" t="s">
        <v>21</v>
      </c>
      <c r="C764" s="558">
        <v>1</v>
      </c>
      <c r="D764" s="559">
        <f t="shared" si="332"/>
        <v>1</v>
      </c>
      <c r="E764" s="561">
        <v>0.46000000000002217</v>
      </c>
      <c r="F764" s="699">
        <f t="shared" si="338"/>
        <v>0</v>
      </c>
      <c r="G764" s="712">
        <f t="shared" si="339"/>
        <v>0</v>
      </c>
      <c r="H764" s="699">
        <f t="shared" si="333"/>
        <v>0</v>
      </c>
      <c r="I764" s="712">
        <f t="shared" si="334"/>
        <v>0</v>
      </c>
      <c r="J764" s="699">
        <f t="shared" si="340"/>
        <v>0</v>
      </c>
      <c r="K764" s="681">
        <f t="shared" si="341"/>
        <v>0</v>
      </c>
      <c r="L764" s="711">
        <f>IF($L$5="Yes",HLOOKUP(B764,'Outdoor Supply'!$D$32:$P$38,7,FALSE),0)</f>
        <v>0</v>
      </c>
      <c r="M764" s="701">
        <f t="shared" si="342"/>
        <v>0</v>
      </c>
      <c r="N764" s="564">
        <f t="shared" si="343"/>
        <v>0</v>
      </c>
      <c r="O764" s="564">
        <f t="shared" si="344"/>
        <v>0</v>
      </c>
      <c r="P764" s="564">
        <f t="shared" si="345"/>
        <v>0</v>
      </c>
      <c r="Q764" s="564">
        <f t="shared" si="346"/>
        <v>0</v>
      </c>
      <c r="R764" s="661">
        <f t="shared" si="335"/>
        <v>0</v>
      </c>
      <c r="S764" s="662">
        <f t="shared" si="336"/>
        <v>0</v>
      </c>
      <c r="T764" s="699">
        <f t="shared" si="337"/>
        <v>0</v>
      </c>
      <c r="U764" s="681">
        <f t="shared" si="347"/>
        <v>0</v>
      </c>
      <c r="V764" s="701">
        <f t="shared" si="348"/>
        <v>0</v>
      </c>
      <c r="W764" s="662">
        <f t="shared" si="349"/>
        <v>0</v>
      </c>
      <c r="X764" s="662">
        <f t="shared" si="350"/>
        <v>0</v>
      </c>
      <c r="Y764" s="662">
        <f t="shared" si="351"/>
        <v>0</v>
      </c>
      <c r="Z764" s="699">
        <f t="shared" si="352"/>
        <v>0</v>
      </c>
      <c r="AA764" s="681">
        <f t="shared" si="355"/>
        <v>0</v>
      </c>
      <c r="AB764" s="701">
        <f t="shared" si="356"/>
        <v>0</v>
      </c>
      <c r="AC764" s="662">
        <f t="shared" si="353"/>
        <v>0</v>
      </c>
      <c r="AD764" s="662">
        <f t="shared" si="357"/>
        <v>0</v>
      </c>
      <c r="AE764" s="701">
        <f t="shared" si="358"/>
        <v>0</v>
      </c>
      <c r="AF764" s="662">
        <f t="shared" si="354"/>
        <v>0</v>
      </c>
      <c r="AG764" s="662">
        <f t="shared" si="359"/>
        <v>0</v>
      </c>
      <c r="AH764" s="701">
        <f t="shared" si="360"/>
        <v>0</v>
      </c>
    </row>
    <row r="765" spans="1:34" x14ac:dyDescent="0.35">
      <c r="A765" s="680">
        <v>38740</v>
      </c>
      <c r="B765" s="558" t="s">
        <v>21</v>
      </c>
      <c r="C765" s="558">
        <v>1</v>
      </c>
      <c r="D765" s="559">
        <f t="shared" si="332"/>
        <v>2</v>
      </c>
      <c r="E765" s="561">
        <v>1.0000000000005116E-2</v>
      </c>
      <c r="F765" s="699">
        <f t="shared" si="338"/>
        <v>0</v>
      </c>
      <c r="G765" s="712">
        <f t="shared" si="339"/>
        <v>0</v>
      </c>
      <c r="H765" s="699">
        <f t="shared" si="333"/>
        <v>0</v>
      </c>
      <c r="I765" s="712">
        <f t="shared" si="334"/>
        <v>0</v>
      </c>
      <c r="J765" s="699">
        <f t="shared" si="340"/>
        <v>0</v>
      </c>
      <c r="K765" s="681">
        <f t="shared" si="341"/>
        <v>0</v>
      </c>
      <c r="L765" s="711">
        <f>IF($L$5="Yes",HLOOKUP(B765,'Outdoor Supply'!$D$32:$P$38,7,FALSE),0)</f>
        <v>0</v>
      </c>
      <c r="M765" s="701">
        <f t="shared" si="342"/>
        <v>0</v>
      </c>
      <c r="N765" s="564">
        <f t="shared" si="343"/>
        <v>0</v>
      </c>
      <c r="O765" s="564">
        <f t="shared" si="344"/>
        <v>0</v>
      </c>
      <c r="P765" s="564">
        <f t="shared" si="345"/>
        <v>0</v>
      </c>
      <c r="Q765" s="564">
        <f t="shared" si="346"/>
        <v>0</v>
      </c>
      <c r="R765" s="661">
        <f t="shared" si="335"/>
        <v>0</v>
      </c>
      <c r="S765" s="662">
        <f t="shared" si="336"/>
        <v>0</v>
      </c>
      <c r="T765" s="699">
        <f t="shared" si="337"/>
        <v>0</v>
      </c>
      <c r="U765" s="681">
        <f t="shared" si="347"/>
        <v>0</v>
      </c>
      <c r="V765" s="701">
        <f t="shared" si="348"/>
        <v>0</v>
      </c>
      <c r="W765" s="662">
        <f t="shared" si="349"/>
        <v>0</v>
      </c>
      <c r="X765" s="662">
        <f t="shared" si="350"/>
        <v>0</v>
      </c>
      <c r="Y765" s="662">
        <f t="shared" si="351"/>
        <v>0</v>
      </c>
      <c r="Z765" s="699">
        <f t="shared" si="352"/>
        <v>0</v>
      </c>
      <c r="AA765" s="681">
        <f t="shared" si="355"/>
        <v>0</v>
      </c>
      <c r="AB765" s="701">
        <f t="shared" si="356"/>
        <v>0</v>
      </c>
      <c r="AC765" s="662">
        <f t="shared" si="353"/>
        <v>0</v>
      </c>
      <c r="AD765" s="662">
        <f t="shared" si="357"/>
        <v>0</v>
      </c>
      <c r="AE765" s="701">
        <f t="shared" si="358"/>
        <v>0</v>
      </c>
      <c r="AF765" s="662">
        <f t="shared" si="354"/>
        <v>0</v>
      </c>
      <c r="AG765" s="662">
        <f t="shared" si="359"/>
        <v>0</v>
      </c>
      <c r="AH765" s="701">
        <f t="shared" si="360"/>
        <v>0</v>
      </c>
    </row>
    <row r="766" spans="1:34" x14ac:dyDescent="0.35">
      <c r="A766" s="680">
        <v>38741</v>
      </c>
      <c r="B766" s="558" t="s">
        <v>21</v>
      </c>
      <c r="C766" s="558">
        <v>1</v>
      </c>
      <c r="D766" s="559">
        <f t="shared" si="332"/>
        <v>3</v>
      </c>
      <c r="E766" s="561">
        <v>0</v>
      </c>
      <c r="F766" s="699">
        <f t="shared" si="338"/>
        <v>0</v>
      </c>
      <c r="G766" s="712">
        <f t="shared" si="339"/>
        <v>0</v>
      </c>
      <c r="H766" s="699">
        <f t="shared" si="333"/>
        <v>0</v>
      </c>
      <c r="I766" s="712">
        <f t="shared" si="334"/>
        <v>0</v>
      </c>
      <c r="J766" s="699">
        <f t="shared" si="340"/>
        <v>0</v>
      </c>
      <c r="K766" s="681">
        <f t="shared" si="341"/>
        <v>0</v>
      </c>
      <c r="L766" s="711">
        <f>IF($L$5="Yes",HLOOKUP(B766,'Outdoor Supply'!$D$32:$P$38,7,FALSE),0)</f>
        <v>0</v>
      </c>
      <c r="M766" s="701">
        <f t="shared" si="342"/>
        <v>0</v>
      </c>
      <c r="N766" s="564">
        <f t="shared" si="343"/>
        <v>0</v>
      </c>
      <c r="O766" s="564">
        <f t="shared" si="344"/>
        <v>0</v>
      </c>
      <c r="P766" s="564">
        <f t="shared" si="345"/>
        <v>0</v>
      </c>
      <c r="Q766" s="564">
        <f t="shared" si="346"/>
        <v>0</v>
      </c>
      <c r="R766" s="661">
        <f t="shared" si="335"/>
        <v>0</v>
      </c>
      <c r="S766" s="662">
        <f t="shared" si="336"/>
        <v>0</v>
      </c>
      <c r="T766" s="699">
        <f t="shared" si="337"/>
        <v>0</v>
      </c>
      <c r="U766" s="681">
        <f t="shared" si="347"/>
        <v>0</v>
      </c>
      <c r="V766" s="701">
        <f t="shared" si="348"/>
        <v>0</v>
      </c>
      <c r="W766" s="662">
        <f t="shared" si="349"/>
        <v>0</v>
      </c>
      <c r="X766" s="662">
        <f t="shared" si="350"/>
        <v>0</v>
      </c>
      <c r="Y766" s="662">
        <f t="shared" si="351"/>
        <v>0</v>
      </c>
      <c r="Z766" s="699">
        <f t="shared" si="352"/>
        <v>0</v>
      </c>
      <c r="AA766" s="681">
        <f t="shared" si="355"/>
        <v>0</v>
      </c>
      <c r="AB766" s="701">
        <f t="shared" si="356"/>
        <v>0</v>
      </c>
      <c r="AC766" s="662">
        <f t="shared" si="353"/>
        <v>0</v>
      </c>
      <c r="AD766" s="662">
        <f t="shared" si="357"/>
        <v>0</v>
      </c>
      <c r="AE766" s="701">
        <f t="shared" si="358"/>
        <v>0</v>
      </c>
      <c r="AF766" s="662">
        <f t="shared" si="354"/>
        <v>0</v>
      </c>
      <c r="AG766" s="662">
        <f t="shared" si="359"/>
        <v>0</v>
      </c>
      <c r="AH766" s="701">
        <f t="shared" si="360"/>
        <v>0</v>
      </c>
    </row>
    <row r="767" spans="1:34" x14ac:dyDescent="0.35">
      <c r="A767" s="680">
        <v>38742</v>
      </c>
      <c r="B767" s="558" t="s">
        <v>21</v>
      </c>
      <c r="C767" s="558">
        <v>1</v>
      </c>
      <c r="D767" s="559">
        <f t="shared" si="332"/>
        <v>4</v>
      </c>
      <c r="E767" s="561">
        <v>0</v>
      </c>
      <c r="F767" s="699">
        <f t="shared" si="338"/>
        <v>0</v>
      </c>
      <c r="G767" s="712">
        <f t="shared" si="339"/>
        <v>0</v>
      </c>
      <c r="H767" s="699">
        <f t="shared" si="333"/>
        <v>0</v>
      </c>
      <c r="I767" s="712">
        <f t="shared" si="334"/>
        <v>0</v>
      </c>
      <c r="J767" s="699">
        <f t="shared" si="340"/>
        <v>0</v>
      </c>
      <c r="K767" s="681">
        <f t="shared" si="341"/>
        <v>0</v>
      </c>
      <c r="L767" s="711">
        <f>IF($L$5="Yes",HLOOKUP(B767,'Outdoor Supply'!$D$32:$P$38,7,FALSE),0)</f>
        <v>0</v>
      </c>
      <c r="M767" s="701">
        <f t="shared" si="342"/>
        <v>0</v>
      </c>
      <c r="N767" s="564">
        <f t="shared" si="343"/>
        <v>0</v>
      </c>
      <c r="O767" s="564">
        <f t="shared" si="344"/>
        <v>0</v>
      </c>
      <c r="P767" s="564">
        <f t="shared" si="345"/>
        <v>0</v>
      </c>
      <c r="Q767" s="564">
        <f t="shared" si="346"/>
        <v>0</v>
      </c>
      <c r="R767" s="661">
        <f t="shared" si="335"/>
        <v>0</v>
      </c>
      <c r="S767" s="662">
        <f t="shared" si="336"/>
        <v>0</v>
      </c>
      <c r="T767" s="699">
        <f t="shared" si="337"/>
        <v>0</v>
      </c>
      <c r="U767" s="681">
        <f t="shared" si="347"/>
        <v>0</v>
      </c>
      <c r="V767" s="701">
        <f t="shared" si="348"/>
        <v>0</v>
      </c>
      <c r="W767" s="662">
        <f t="shared" si="349"/>
        <v>0</v>
      </c>
      <c r="X767" s="662">
        <f t="shared" si="350"/>
        <v>0</v>
      </c>
      <c r="Y767" s="662">
        <f t="shared" si="351"/>
        <v>0</v>
      </c>
      <c r="Z767" s="699">
        <f t="shared" si="352"/>
        <v>0</v>
      </c>
      <c r="AA767" s="681">
        <f t="shared" si="355"/>
        <v>0</v>
      </c>
      <c r="AB767" s="701">
        <f t="shared" si="356"/>
        <v>0</v>
      </c>
      <c r="AC767" s="662">
        <f t="shared" si="353"/>
        <v>0</v>
      </c>
      <c r="AD767" s="662">
        <f t="shared" si="357"/>
        <v>0</v>
      </c>
      <c r="AE767" s="701">
        <f t="shared" si="358"/>
        <v>0</v>
      </c>
      <c r="AF767" s="662">
        <f t="shared" si="354"/>
        <v>0</v>
      </c>
      <c r="AG767" s="662">
        <f t="shared" si="359"/>
        <v>0</v>
      </c>
      <c r="AH767" s="701">
        <f t="shared" si="360"/>
        <v>0</v>
      </c>
    </row>
    <row r="768" spans="1:34" x14ac:dyDescent="0.35">
      <c r="A768" s="680">
        <v>38743</v>
      </c>
      <c r="B768" s="558" t="s">
        <v>21</v>
      </c>
      <c r="C768" s="558">
        <v>1</v>
      </c>
      <c r="D768" s="559">
        <f t="shared" si="332"/>
        <v>5</v>
      </c>
      <c r="E768" s="561">
        <v>0</v>
      </c>
      <c r="F768" s="699">
        <f t="shared" si="338"/>
        <v>0</v>
      </c>
      <c r="G768" s="712">
        <f t="shared" si="339"/>
        <v>0</v>
      </c>
      <c r="H768" s="699">
        <f t="shared" si="333"/>
        <v>0</v>
      </c>
      <c r="I768" s="712">
        <f t="shared" si="334"/>
        <v>0</v>
      </c>
      <c r="J768" s="699">
        <f t="shared" si="340"/>
        <v>0</v>
      </c>
      <c r="K768" s="681">
        <f t="shared" si="341"/>
        <v>0</v>
      </c>
      <c r="L768" s="711">
        <f>IF($L$5="Yes",HLOOKUP(B768,'Outdoor Supply'!$D$32:$P$38,7,FALSE),0)</f>
        <v>0</v>
      </c>
      <c r="M768" s="701">
        <f t="shared" si="342"/>
        <v>0</v>
      </c>
      <c r="N768" s="564">
        <f t="shared" si="343"/>
        <v>0</v>
      </c>
      <c r="O768" s="564">
        <f t="shared" si="344"/>
        <v>0</v>
      </c>
      <c r="P768" s="564">
        <f t="shared" si="345"/>
        <v>0</v>
      </c>
      <c r="Q768" s="564">
        <f t="shared" si="346"/>
        <v>0</v>
      </c>
      <c r="R768" s="661">
        <f t="shared" si="335"/>
        <v>0</v>
      </c>
      <c r="S768" s="662">
        <f t="shared" si="336"/>
        <v>0</v>
      </c>
      <c r="T768" s="699">
        <f t="shared" si="337"/>
        <v>0</v>
      </c>
      <c r="U768" s="681">
        <f t="shared" si="347"/>
        <v>0</v>
      </c>
      <c r="V768" s="701">
        <f t="shared" si="348"/>
        <v>0</v>
      </c>
      <c r="W768" s="662">
        <f t="shared" si="349"/>
        <v>0</v>
      </c>
      <c r="X768" s="662">
        <f t="shared" si="350"/>
        <v>0</v>
      </c>
      <c r="Y768" s="662">
        <f t="shared" si="351"/>
        <v>0</v>
      </c>
      <c r="Z768" s="699">
        <f t="shared" si="352"/>
        <v>0</v>
      </c>
      <c r="AA768" s="681">
        <f t="shared" si="355"/>
        <v>0</v>
      </c>
      <c r="AB768" s="701">
        <f t="shared" si="356"/>
        <v>0</v>
      </c>
      <c r="AC768" s="662">
        <f t="shared" si="353"/>
        <v>0</v>
      </c>
      <c r="AD768" s="662">
        <f t="shared" si="357"/>
        <v>0</v>
      </c>
      <c r="AE768" s="701">
        <f t="shared" si="358"/>
        <v>0</v>
      </c>
      <c r="AF768" s="662">
        <f t="shared" si="354"/>
        <v>0</v>
      </c>
      <c r="AG768" s="662">
        <f t="shared" si="359"/>
        <v>0</v>
      </c>
      <c r="AH768" s="701">
        <f t="shared" si="360"/>
        <v>0</v>
      </c>
    </row>
    <row r="769" spans="1:34" x14ac:dyDescent="0.35">
      <c r="A769" s="680">
        <v>38744</v>
      </c>
      <c r="B769" s="558" t="s">
        <v>21</v>
      </c>
      <c r="C769" s="558">
        <v>1</v>
      </c>
      <c r="D769" s="559">
        <f t="shared" si="332"/>
        <v>6</v>
      </c>
      <c r="E769" s="561">
        <v>0</v>
      </c>
      <c r="F769" s="699">
        <f t="shared" si="338"/>
        <v>0</v>
      </c>
      <c r="G769" s="712">
        <f t="shared" si="339"/>
        <v>0</v>
      </c>
      <c r="H769" s="699">
        <f t="shared" si="333"/>
        <v>0</v>
      </c>
      <c r="I769" s="712">
        <f t="shared" si="334"/>
        <v>0</v>
      </c>
      <c r="J769" s="699">
        <f t="shared" si="340"/>
        <v>0</v>
      </c>
      <c r="K769" s="681">
        <f t="shared" si="341"/>
        <v>0</v>
      </c>
      <c r="L769" s="711">
        <f>IF($L$5="Yes",HLOOKUP(B769,'Outdoor Supply'!$D$32:$P$38,7,FALSE),0)</f>
        <v>0</v>
      </c>
      <c r="M769" s="701">
        <f t="shared" si="342"/>
        <v>0</v>
      </c>
      <c r="N769" s="564">
        <f t="shared" si="343"/>
        <v>0</v>
      </c>
      <c r="O769" s="564">
        <f t="shared" si="344"/>
        <v>0</v>
      </c>
      <c r="P769" s="564">
        <f t="shared" si="345"/>
        <v>0</v>
      </c>
      <c r="Q769" s="564">
        <f t="shared" si="346"/>
        <v>0</v>
      </c>
      <c r="R769" s="661">
        <f t="shared" si="335"/>
        <v>0</v>
      </c>
      <c r="S769" s="662">
        <f t="shared" si="336"/>
        <v>0</v>
      </c>
      <c r="T769" s="699">
        <f t="shared" si="337"/>
        <v>0</v>
      </c>
      <c r="U769" s="681">
        <f t="shared" si="347"/>
        <v>0</v>
      </c>
      <c r="V769" s="701">
        <f t="shared" si="348"/>
        <v>0</v>
      </c>
      <c r="W769" s="662">
        <f t="shared" si="349"/>
        <v>0</v>
      </c>
      <c r="X769" s="662">
        <f t="shared" si="350"/>
        <v>0</v>
      </c>
      <c r="Y769" s="662">
        <f t="shared" si="351"/>
        <v>0</v>
      </c>
      <c r="Z769" s="699">
        <f t="shared" si="352"/>
        <v>0</v>
      </c>
      <c r="AA769" s="681">
        <f t="shared" si="355"/>
        <v>0</v>
      </c>
      <c r="AB769" s="701">
        <f t="shared" si="356"/>
        <v>0</v>
      </c>
      <c r="AC769" s="662">
        <f t="shared" si="353"/>
        <v>0</v>
      </c>
      <c r="AD769" s="662">
        <f t="shared" si="357"/>
        <v>0</v>
      </c>
      <c r="AE769" s="701">
        <f t="shared" si="358"/>
        <v>0</v>
      </c>
      <c r="AF769" s="662">
        <f t="shared" si="354"/>
        <v>0</v>
      </c>
      <c r="AG769" s="662">
        <f t="shared" si="359"/>
        <v>0</v>
      </c>
      <c r="AH769" s="701">
        <f t="shared" si="360"/>
        <v>0</v>
      </c>
    </row>
    <row r="770" spans="1:34" x14ac:dyDescent="0.35">
      <c r="A770" s="680">
        <v>38745</v>
      </c>
      <c r="B770" s="558" t="s">
        <v>21</v>
      </c>
      <c r="C770" s="558">
        <v>1</v>
      </c>
      <c r="D770" s="559">
        <f t="shared" si="332"/>
        <v>7</v>
      </c>
      <c r="E770" s="561">
        <v>1.3200000000000074</v>
      </c>
      <c r="F770" s="699">
        <f t="shared" si="338"/>
        <v>0</v>
      </c>
      <c r="G770" s="712">
        <f t="shared" si="339"/>
        <v>0</v>
      </c>
      <c r="H770" s="699">
        <f t="shared" si="333"/>
        <v>0</v>
      </c>
      <c r="I770" s="712">
        <f t="shared" si="334"/>
        <v>0</v>
      </c>
      <c r="J770" s="699">
        <f t="shared" si="340"/>
        <v>0</v>
      </c>
      <c r="K770" s="681">
        <f t="shared" si="341"/>
        <v>0</v>
      </c>
      <c r="L770" s="711">
        <f>IF($L$5="Yes",HLOOKUP(B770,'Outdoor Supply'!$D$32:$P$38,7,FALSE),0)</f>
        <v>0</v>
      </c>
      <c r="M770" s="701">
        <f t="shared" si="342"/>
        <v>0</v>
      </c>
      <c r="N770" s="564">
        <f t="shared" si="343"/>
        <v>0</v>
      </c>
      <c r="O770" s="564">
        <f t="shared" si="344"/>
        <v>0</v>
      </c>
      <c r="P770" s="564">
        <f t="shared" si="345"/>
        <v>0</v>
      </c>
      <c r="Q770" s="564">
        <f t="shared" si="346"/>
        <v>0</v>
      </c>
      <c r="R770" s="661">
        <f t="shared" si="335"/>
        <v>0</v>
      </c>
      <c r="S770" s="662">
        <f t="shared" si="336"/>
        <v>0</v>
      </c>
      <c r="T770" s="699">
        <f t="shared" si="337"/>
        <v>0</v>
      </c>
      <c r="U770" s="681">
        <f t="shared" si="347"/>
        <v>0</v>
      </c>
      <c r="V770" s="701">
        <f t="shared" si="348"/>
        <v>0</v>
      </c>
      <c r="W770" s="662">
        <f t="shared" si="349"/>
        <v>0</v>
      </c>
      <c r="X770" s="662">
        <f t="shared" si="350"/>
        <v>0</v>
      </c>
      <c r="Y770" s="662">
        <f t="shared" si="351"/>
        <v>0</v>
      </c>
      <c r="Z770" s="699">
        <f t="shared" si="352"/>
        <v>0</v>
      </c>
      <c r="AA770" s="681">
        <f t="shared" si="355"/>
        <v>0</v>
      </c>
      <c r="AB770" s="701">
        <f t="shared" si="356"/>
        <v>0</v>
      </c>
      <c r="AC770" s="662">
        <f t="shared" si="353"/>
        <v>0</v>
      </c>
      <c r="AD770" s="662">
        <f t="shared" si="357"/>
        <v>0</v>
      </c>
      <c r="AE770" s="701">
        <f t="shared" si="358"/>
        <v>0</v>
      </c>
      <c r="AF770" s="662">
        <f t="shared" si="354"/>
        <v>0</v>
      </c>
      <c r="AG770" s="662">
        <f t="shared" si="359"/>
        <v>0</v>
      </c>
      <c r="AH770" s="701">
        <f t="shared" si="360"/>
        <v>0</v>
      </c>
    </row>
    <row r="771" spans="1:34" x14ac:dyDescent="0.35">
      <c r="A771" s="680">
        <v>38746</v>
      </c>
      <c r="B771" s="558" t="s">
        <v>21</v>
      </c>
      <c r="C771" s="558">
        <v>1</v>
      </c>
      <c r="D771" s="559">
        <f t="shared" si="332"/>
        <v>1</v>
      </c>
      <c r="E771" s="561">
        <v>0</v>
      </c>
      <c r="F771" s="699">
        <f t="shared" si="338"/>
        <v>0</v>
      </c>
      <c r="G771" s="712">
        <f t="shared" si="339"/>
        <v>0</v>
      </c>
      <c r="H771" s="699">
        <f t="shared" si="333"/>
        <v>0</v>
      </c>
      <c r="I771" s="712">
        <f t="shared" si="334"/>
        <v>0</v>
      </c>
      <c r="J771" s="699">
        <f t="shared" si="340"/>
        <v>0</v>
      </c>
      <c r="K771" s="681">
        <f t="shared" si="341"/>
        <v>0</v>
      </c>
      <c r="L771" s="711">
        <f>IF($L$5="Yes",HLOOKUP(B771,'Outdoor Supply'!$D$32:$P$38,7,FALSE),0)</f>
        <v>0</v>
      </c>
      <c r="M771" s="701">
        <f t="shared" si="342"/>
        <v>0</v>
      </c>
      <c r="N771" s="564">
        <f t="shared" si="343"/>
        <v>0</v>
      </c>
      <c r="O771" s="564">
        <f t="shared" si="344"/>
        <v>0</v>
      </c>
      <c r="P771" s="564">
        <f t="shared" si="345"/>
        <v>0</v>
      </c>
      <c r="Q771" s="564">
        <f t="shared" si="346"/>
        <v>0</v>
      </c>
      <c r="R771" s="661">
        <f t="shared" si="335"/>
        <v>0</v>
      </c>
      <c r="S771" s="662">
        <f t="shared" si="336"/>
        <v>0</v>
      </c>
      <c r="T771" s="699">
        <f t="shared" si="337"/>
        <v>0</v>
      </c>
      <c r="U771" s="681">
        <f t="shared" si="347"/>
        <v>0</v>
      </c>
      <c r="V771" s="701">
        <f t="shared" si="348"/>
        <v>0</v>
      </c>
      <c r="W771" s="662">
        <f t="shared" si="349"/>
        <v>0</v>
      </c>
      <c r="X771" s="662">
        <f t="shared" si="350"/>
        <v>0</v>
      </c>
      <c r="Y771" s="662">
        <f t="shared" si="351"/>
        <v>0</v>
      </c>
      <c r="Z771" s="699">
        <f t="shared" si="352"/>
        <v>0</v>
      </c>
      <c r="AA771" s="681">
        <f t="shared" si="355"/>
        <v>0</v>
      </c>
      <c r="AB771" s="701">
        <f t="shared" si="356"/>
        <v>0</v>
      </c>
      <c r="AC771" s="662">
        <f t="shared" si="353"/>
        <v>0</v>
      </c>
      <c r="AD771" s="662">
        <f t="shared" si="357"/>
        <v>0</v>
      </c>
      <c r="AE771" s="701">
        <f t="shared" si="358"/>
        <v>0</v>
      </c>
      <c r="AF771" s="662">
        <f t="shared" si="354"/>
        <v>0</v>
      </c>
      <c r="AG771" s="662">
        <f t="shared" si="359"/>
        <v>0</v>
      </c>
      <c r="AH771" s="701">
        <f t="shared" si="360"/>
        <v>0</v>
      </c>
    </row>
    <row r="772" spans="1:34" x14ac:dyDescent="0.35">
      <c r="A772" s="680">
        <v>38747</v>
      </c>
      <c r="B772" s="558" t="s">
        <v>21</v>
      </c>
      <c r="C772" s="558">
        <v>1</v>
      </c>
      <c r="D772" s="559">
        <f t="shared" si="332"/>
        <v>2</v>
      </c>
      <c r="E772" s="561">
        <v>0</v>
      </c>
      <c r="F772" s="699">
        <f t="shared" si="338"/>
        <v>0</v>
      </c>
      <c r="G772" s="712">
        <f t="shared" si="339"/>
        <v>0</v>
      </c>
      <c r="H772" s="699">
        <f t="shared" si="333"/>
        <v>0</v>
      </c>
      <c r="I772" s="712">
        <f t="shared" si="334"/>
        <v>0</v>
      </c>
      <c r="J772" s="699">
        <f t="shared" si="340"/>
        <v>0</v>
      </c>
      <c r="K772" s="681">
        <f t="shared" si="341"/>
        <v>0</v>
      </c>
      <c r="L772" s="711">
        <f>IF($L$5="Yes",HLOOKUP(B772,'Outdoor Supply'!$D$32:$P$38,7,FALSE),0)</f>
        <v>0</v>
      </c>
      <c r="M772" s="701">
        <f t="shared" si="342"/>
        <v>0</v>
      </c>
      <c r="N772" s="564">
        <f t="shared" si="343"/>
        <v>0</v>
      </c>
      <c r="O772" s="564">
        <f t="shared" si="344"/>
        <v>0</v>
      </c>
      <c r="P772" s="564">
        <f t="shared" si="345"/>
        <v>0</v>
      </c>
      <c r="Q772" s="564">
        <f t="shared" si="346"/>
        <v>0</v>
      </c>
      <c r="R772" s="661">
        <f t="shared" si="335"/>
        <v>0</v>
      </c>
      <c r="S772" s="662">
        <f t="shared" si="336"/>
        <v>0</v>
      </c>
      <c r="T772" s="699">
        <f t="shared" si="337"/>
        <v>0</v>
      </c>
      <c r="U772" s="681">
        <f t="shared" si="347"/>
        <v>0</v>
      </c>
      <c r="V772" s="701">
        <f t="shared" si="348"/>
        <v>0</v>
      </c>
      <c r="W772" s="662">
        <f t="shared" si="349"/>
        <v>0</v>
      </c>
      <c r="X772" s="662">
        <f t="shared" si="350"/>
        <v>0</v>
      </c>
      <c r="Y772" s="662">
        <f t="shared" si="351"/>
        <v>0</v>
      </c>
      <c r="Z772" s="699">
        <f t="shared" si="352"/>
        <v>0</v>
      </c>
      <c r="AA772" s="681">
        <f t="shared" si="355"/>
        <v>0</v>
      </c>
      <c r="AB772" s="701">
        <f t="shared" si="356"/>
        <v>0</v>
      </c>
      <c r="AC772" s="662">
        <f t="shared" si="353"/>
        <v>0</v>
      </c>
      <c r="AD772" s="662">
        <f t="shared" si="357"/>
        <v>0</v>
      </c>
      <c r="AE772" s="701">
        <f t="shared" si="358"/>
        <v>0</v>
      </c>
      <c r="AF772" s="662">
        <f t="shared" si="354"/>
        <v>0</v>
      </c>
      <c r="AG772" s="662">
        <f t="shared" si="359"/>
        <v>0</v>
      </c>
      <c r="AH772" s="701">
        <f t="shared" si="360"/>
        <v>0</v>
      </c>
    </row>
    <row r="773" spans="1:34" x14ac:dyDescent="0.35">
      <c r="A773" s="680">
        <v>38748</v>
      </c>
      <c r="B773" s="558" t="s">
        <v>21</v>
      </c>
      <c r="C773" s="558">
        <v>1</v>
      </c>
      <c r="D773" s="559">
        <f t="shared" si="332"/>
        <v>3</v>
      </c>
      <c r="E773" s="561">
        <v>0</v>
      </c>
      <c r="F773" s="699">
        <f t="shared" si="338"/>
        <v>0</v>
      </c>
      <c r="G773" s="712">
        <f t="shared" si="339"/>
        <v>0</v>
      </c>
      <c r="H773" s="699">
        <f t="shared" si="333"/>
        <v>0</v>
      </c>
      <c r="I773" s="712">
        <f t="shared" si="334"/>
        <v>0</v>
      </c>
      <c r="J773" s="699">
        <f t="shared" si="340"/>
        <v>0</v>
      </c>
      <c r="K773" s="681">
        <f t="shared" si="341"/>
        <v>0</v>
      </c>
      <c r="L773" s="711">
        <f>IF($L$5="Yes",HLOOKUP(B773,'Outdoor Supply'!$D$32:$P$38,7,FALSE),0)</f>
        <v>0</v>
      </c>
      <c r="M773" s="701">
        <f t="shared" si="342"/>
        <v>0</v>
      </c>
      <c r="N773" s="564">
        <f t="shared" si="343"/>
        <v>0</v>
      </c>
      <c r="O773" s="564">
        <f t="shared" si="344"/>
        <v>0</v>
      </c>
      <c r="P773" s="564">
        <f t="shared" si="345"/>
        <v>0</v>
      </c>
      <c r="Q773" s="564">
        <f t="shared" si="346"/>
        <v>0</v>
      </c>
      <c r="R773" s="661">
        <f t="shared" si="335"/>
        <v>0</v>
      </c>
      <c r="S773" s="662">
        <f t="shared" si="336"/>
        <v>0</v>
      </c>
      <c r="T773" s="699">
        <f t="shared" si="337"/>
        <v>0</v>
      </c>
      <c r="U773" s="681">
        <f t="shared" si="347"/>
        <v>0</v>
      </c>
      <c r="V773" s="701">
        <f t="shared" si="348"/>
        <v>0</v>
      </c>
      <c r="W773" s="662">
        <f t="shared" si="349"/>
        <v>0</v>
      </c>
      <c r="X773" s="662">
        <f t="shared" si="350"/>
        <v>0</v>
      </c>
      <c r="Y773" s="662">
        <f t="shared" si="351"/>
        <v>0</v>
      </c>
      <c r="Z773" s="699">
        <f t="shared" si="352"/>
        <v>0</v>
      </c>
      <c r="AA773" s="681">
        <f t="shared" si="355"/>
        <v>0</v>
      </c>
      <c r="AB773" s="701">
        <f t="shared" si="356"/>
        <v>0</v>
      </c>
      <c r="AC773" s="662">
        <f t="shared" si="353"/>
        <v>0</v>
      </c>
      <c r="AD773" s="662">
        <f t="shared" si="357"/>
        <v>0</v>
      </c>
      <c r="AE773" s="701">
        <f t="shared" si="358"/>
        <v>0</v>
      </c>
      <c r="AF773" s="662">
        <f t="shared" si="354"/>
        <v>0</v>
      </c>
      <c r="AG773" s="662">
        <f t="shared" si="359"/>
        <v>0</v>
      </c>
      <c r="AH773" s="701">
        <f t="shared" si="360"/>
        <v>0</v>
      </c>
    </row>
    <row r="774" spans="1:34" x14ac:dyDescent="0.35">
      <c r="A774" s="680">
        <v>38749</v>
      </c>
      <c r="B774" s="558" t="s">
        <v>22</v>
      </c>
      <c r="C774" s="558">
        <v>2</v>
      </c>
      <c r="D774" s="559">
        <f t="shared" si="332"/>
        <v>4</v>
      </c>
      <c r="E774" s="561">
        <v>0</v>
      </c>
      <c r="F774" s="699">
        <f t="shared" si="338"/>
        <v>0</v>
      </c>
      <c r="G774" s="712">
        <f t="shared" si="339"/>
        <v>0</v>
      </c>
      <c r="H774" s="699">
        <f t="shared" si="333"/>
        <v>0</v>
      </c>
      <c r="I774" s="712">
        <f t="shared" si="334"/>
        <v>0</v>
      </c>
      <c r="J774" s="699">
        <f t="shared" si="340"/>
        <v>0</v>
      </c>
      <c r="K774" s="681">
        <f t="shared" si="341"/>
        <v>0</v>
      </c>
      <c r="L774" s="711">
        <f>IF($L$5="Yes",HLOOKUP(B774,'Outdoor Supply'!$D$32:$P$38,7,FALSE),0)</f>
        <v>0</v>
      </c>
      <c r="M774" s="701">
        <f t="shared" si="342"/>
        <v>0</v>
      </c>
      <c r="N774" s="564">
        <f t="shared" si="343"/>
        <v>0</v>
      </c>
      <c r="O774" s="564">
        <f t="shared" si="344"/>
        <v>0</v>
      </c>
      <c r="P774" s="564">
        <f t="shared" si="345"/>
        <v>0</v>
      </c>
      <c r="Q774" s="564">
        <f t="shared" si="346"/>
        <v>0</v>
      </c>
      <c r="R774" s="661">
        <f t="shared" si="335"/>
        <v>0</v>
      </c>
      <c r="S774" s="662">
        <f t="shared" si="336"/>
        <v>0</v>
      </c>
      <c r="T774" s="699">
        <f t="shared" si="337"/>
        <v>0</v>
      </c>
      <c r="U774" s="681">
        <f t="shared" si="347"/>
        <v>0</v>
      </c>
      <c r="V774" s="701">
        <f t="shared" si="348"/>
        <v>0</v>
      </c>
      <c r="W774" s="662">
        <f t="shared" si="349"/>
        <v>0</v>
      </c>
      <c r="X774" s="662">
        <f t="shared" si="350"/>
        <v>0</v>
      </c>
      <c r="Y774" s="662">
        <f t="shared" si="351"/>
        <v>0</v>
      </c>
      <c r="Z774" s="699">
        <f t="shared" si="352"/>
        <v>0</v>
      </c>
      <c r="AA774" s="681">
        <f t="shared" si="355"/>
        <v>0</v>
      </c>
      <c r="AB774" s="701">
        <f t="shared" si="356"/>
        <v>0</v>
      </c>
      <c r="AC774" s="662">
        <f t="shared" si="353"/>
        <v>0</v>
      </c>
      <c r="AD774" s="662">
        <f t="shared" si="357"/>
        <v>0</v>
      </c>
      <c r="AE774" s="701">
        <f t="shared" si="358"/>
        <v>0</v>
      </c>
      <c r="AF774" s="662">
        <f t="shared" si="354"/>
        <v>0</v>
      </c>
      <c r="AG774" s="662">
        <f t="shared" si="359"/>
        <v>0</v>
      </c>
      <c r="AH774" s="701">
        <f t="shared" si="360"/>
        <v>0</v>
      </c>
    </row>
    <row r="775" spans="1:34" x14ac:dyDescent="0.35">
      <c r="A775" s="680">
        <v>38750</v>
      </c>
      <c r="B775" s="558" t="s">
        <v>22</v>
      </c>
      <c r="C775" s="558">
        <v>2</v>
      </c>
      <c r="D775" s="559">
        <f t="shared" si="332"/>
        <v>5</v>
      </c>
      <c r="E775" s="561">
        <v>0.12000000000001876</v>
      </c>
      <c r="F775" s="699">
        <f t="shared" si="338"/>
        <v>0</v>
      </c>
      <c r="G775" s="712">
        <f t="shared" si="339"/>
        <v>0</v>
      </c>
      <c r="H775" s="699">
        <f t="shared" si="333"/>
        <v>0</v>
      </c>
      <c r="I775" s="712">
        <f t="shared" si="334"/>
        <v>0</v>
      </c>
      <c r="J775" s="699">
        <f t="shared" si="340"/>
        <v>0</v>
      </c>
      <c r="K775" s="681">
        <f t="shared" si="341"/>
        <v>0</v>
      </c>
      <c r="L775" s="711">
        <f>IF($L$5="Yes",HLOOKUP(B775,'Outdoor Supply'!$D$32:$P$38,7,FALSE),0)</f>
        <v>0</v>
      </c>
      <c r="M775" s="701">
        <f t="shared" si="342"/>
        <v>0</v>
      </c>
      <c r="N775" s="564">
        <f t="shared" si="343"/>
        <v>0</v>
      </c>
      <c r="O775" s="564">
        <f t="shared" si="344"/>
        <v>0</v>
      </c>
      <c r="P775" s="564">
        <f t="shared" si="345"/>
        <v>0</v>
      </c>
      <c r="Q775" s="564">
        <f t="shared" si="346"/>
        <v>0</v>
      </c>
      <c r="R775" s="661">
        <f t="shared" si="335"/>
        <v>0</v>
      </c>
      <c r="S775" s="662">
        <f t="shared" si="336"/>
        <v>0</v>
      </c>
      <c r="T775" s="699">
        <f t="shared" si="337"/>
        <v>0</v>
      </c>
      <c r="U775" s="681">
        <f t="shared" si="347"/>
        <v>0</v>
      </c>
      <c r="V775" s="701">
        <f t="shared" si="348"/>
        <v>0</v>
      </c>
      <c r="W775" s="662">
        <f t="shared" si="349"/>
        <v>0</v>
      </c>
      <c r="X775" s="662">
        <f t="shared" si="350"/>
        <v>0</v>
      </c>
      <c r="Y775" s="662">
        <f t="shared" si="351"/>
        <v>0</v>
      </c>
      <c r="Z775" s="699">
        <f t="shared" si="352"/>
        <v>0</v>
      </c>
      <c r="AA775" s="681">
        <f t="shared" si="355"/>
        <v>0</v>
      </c>
      <c r="AB775" s="701">
        <f t="shared" si="356"/>
        <v>0</v>
      </c>
      <c r="AC775" s="662">
        <f t="shared" si="353"/>
        <v>0</v>
      </c>
      <c r="AD775" s="662">
        <f t="shared" si="357"/>
        <v>0</v>
      </c>
      <c r="AE775" s="701">
        <f t="shared" si="358"/>
        <v>0</v>
      </c>
      <c r="AF775" s="662">
        <f t="shared" si="354"/>
        <v>0</v>
      </c>
      <c r="AG775" s="662">
        <f t="shared" si="359"/>
        <v>0</v>
      </c>
      <c r="AH775" s="701">
        <f t="shared" si="360"/>
        <v>0</v>
      </c>
    </row>
    <row r="776" spans="1:34" x14ac:dyDescent="0.35">
      <c r="A776" s="680">
        <v>38751</v>
      </c>
      <c r="B776" s="558" t="s">
        <v>22</v>
      </c>
      <c r="C776" s="558">
        <v>2</v>
      </c>
      <c r="D776" s="559">
        <f t="shared" si="332"/>
        <v>6</v>
      </c>
      <c r="E776" s="561">
        <v>0</v>
      </c>
      <c r="F776" s="699">
        <f t="shared" si="338"/>
        <v>0</v>
      </c>
      <c r="G776" s="712">
        <f t="shared" si="339"/>
        <v>0</v>
      </c>
      <c r="H776" s="699">
        <f t="shared" si="333"/>
        <v>0</v>
      </c>
      <c r="I776" s="712">
        <f t="shared" si="334"/>
        <v>0</v>
      </c>
      <c r="J776" s="699">
        <f t="shared" si="340"/>
        <v>0</v>
      </c>
      <c r="K776" s="681">
        <f t="shared" si="341"/>
        <v>0</v>
      </c>
      <c r="L776" s="711">
        <f>IF($L$5="Yes",HLOOKUP(B776,'Outdoor Supply'!$D$32:$P$38,7,FALSE),0)</f>
        <v>0</v>
      </c>
      <c r="M776" s="701">
        <f t="shared" si="342"/>
        <v>0</v>
      </c>
      <c r="N776" s="564">
        <f t="shared" si="343"/>
        <v>0</v>
      </c>
      <c r="O776" s="564">
        <f t="shared" si="344"/>
        <v>0</v>
      </c>
      <c r="P776" s="564">
        <f t="shared" si="345"/>
        <v>0</v>
      </c>
      <c r="Q776" s="564">
        <f t="shared" si="346"/>
        <v>0</v>
      </c>
      <c r="R776" s="661">
        <f t="shared" si="335"/>
        <v>0</v>
      </c>
      <c r="S776" s="662">
        <f t="shared" si="336"/>
        <v>0</v>
      </c>
      <c r="T776" s="699">
        <f t="shared" si="337"/>
        <v>0</v>
      </c>
      <c r="U776" s="681">
        <f t="shared" si="347"/>
        <v>0</v>
      </c>
      <c r="V776" s="701">
        <f t="shared" si="348"/>
        <v>0</v>
      </c>
      <c r="W776" s="662">
        <f t="shared" si="349"/>
        <v>0</v>
      </c>
      <c r="X776" s="662">
        <f t="shared" si="350"/>
        <v>0</v>
      </c>
      <c r="Y776" s="662">
        <f t="shared" si="351"/>
        <v>0</v>
      </c>
      <c r="Z776" s="699">
        <f t="shared" si="352"/>
        <v>0</v>
      </c>
      <c r="AA776" s="681">
        <f t="shared" si="355"/>
        <v>0</v>
      </c>
      <c r="AB776" s="701">
        <f t="shared" si="356"/>
        <v>0</v>
      </c>
      <c r="AC776" s="662">
        <f t="shared" si="353"/>
        <v>0</v>
      </c>
      <c r="AD776" s="662">
        <f t="shared" si="357"/>
        <v>0</v>
      </c>
      <c r="AE776" s="701">
        <f t="shared" si="358"/>
        <v>0</v>
      </c>
      <c r="AF776" s="662">
        <f t="shared" si="354"/>
        <v>0</v>
      </c>
      <c r="AG776" s="662">
        <f t="shared" si="359"/>
        <v>0</v>
      </c>
      <c r="AH776" s="701">
        <f t="shared" si="360"/>
        <v>0</v>
      </c>
    </row>
    <row r="777" spans="1:34" x14ac:dyDescent="0.35">
      <c r="A777" s="680">
        <v>38752</v>
      </c>
      <c r="B777" s="558" t="s">
        <v>22</v>
      </c>
      <c r="C777" s="558">
        <v>2</v>
      </c>
      <c r="D777" s="559">
        <f t="shared" si="332"/>
        <v>7</v>
      </c>
      <c r="E777" s="561">
        <v>0</v>
      </c>
      <c r="F777" s="699">
        <f t="shared" si="338"/>
        <v>0</v>
      </c>
      <c r="G777" s="712">
        <f t="shared" si="339"/>
        <v>0</v>
      </c>
      <c r="H777" s="699">
        <f t="shared" si="333"/>
        <v>0</v>
      </c>
      <c r="I777" s="712">
        <f t="shared" si="334"/>
        <v>0</v>
      </c>
      <c r="J777" s="699">
        <f t="shared" si="340"/>
        <v>0</v>
      </c>
      <c r="K777" s="681">
        <f t="shared" si="341"/>
        <v>0</v>
      </c>
      <c r="L777" s="711">
        <f>IF($L$5="Yes",HLOOKUP(B777,'Outdoor Supply'!$D$32:$P$38,7,FALSE),0)</f>
        <v>0</v>
      </c>
      <c r="M777" s="701">
        <f t="shared" si="342"/>
        <v>0</v>
      </c>
      <c r="N777" s="564">
        <f t="shared" si="343"/>
        <v>0</v>
      </c>
      <c r="O777" s="564">
        <f t="shared" si="344"/>
        <v>0</v>
      </c>
      <c r="P777" s="564">
        <f t="shared" si="345"/>
        <v>0</v>
      </c>
      <c r="Q777" s="564">
        <f t="shared" si="346"/>
        <v>0</v>
      </c>
      <c r="R777" s="661">
        <f t="shared" si="335"/>
        <v>0</v>
      </c>
      <c r="S777" s="662">
        <f t="shared" si="336"/>
        <v>0</v>
      </c>
      <c r="T777" s="699">
        <f t="shared" si="337"/>
        <v>0</v>
      </c>
      <c r="U777" s="681">
        <f t="shared" si="347"/>
        <v>0</v>
      </c>
      <c r="V777" s="701">
        <f t="shared" si="348"/>
        <v>0</v>
      </c>
      <c r="W777" s="662">
        <f t="shared" si="349"/>
        <v>0</v>
      </c>
      <c r="X777" s="662">
        <f t="shared" si="350"/>
        <v>0</v>
      </c>
      <c r="Y777" s="662">
        <f t="shared" si="351"/>
        <v>0</v>
      </c>
      <c r="Z777" s="699">
        <f t="shared" si="352"/>
        <v>0</v>
      </c>
      <c r="AA777" s="681">
        <f t="shared" si="355"/>
        <v>0</v>
      </c>
      <c r="AB777" s="701">
        <f t="shared" si="356"/>
        <v>0</v>
      </c>
      <c r="AC777" s="662">
        <f t="shared" si="353"/>
        <v>0</v>
      </c>
      <c r="AD777" s="662">
        <f t="shared" si="357"/>
        <v>0</v>
      </c>
      <c r="AE777" s="701">
        <f t="shared" si="358"/>
        <v>0</v>
      </c>
      <c r="AF777" s="662">
        <f t="shared" si="354"/>
        <v>0</v>
      </c>
      <c r="AG777" s="662">
        <f t="shared" si="359"/>
        <v>0</v>
      </c>
      <c r="AH777" s="701">
        <f t="shared" si="360"/>
        <v>0</v>
      </c>
    </row>
    <row r="778" spans="1:34" x14ac:dyDescent="0.35">
      <c r="A778" s="680">
        <v>38753</v>
      </c>
      <c r="B778" s="558" t="s">
        <v>22</v>
      </c>
      <c r="C778" s="558">
        <v>2</v>
      </c>
      <c r="D778" s="559">
        <f t="shared" si="332"/>
        <v>1</v>
      </c>
      <c r="E778" s="561">
        <v>0</v>
      </c>
      <c r="F778" s="699">
        <f t="shared" si="338"/>
        <v>0</v>
      </c>
      <c r="G778" s="712">
        <f t="shared" si="339"/>
        <v>0</v>
      </c>
      <c r="H778" s="699">
        <f t="shared" si="333"/>
        <v>0</v>
      </c>
      <c r="I778" s="712">
        <f t="shared" si="334"/>
        <v>0</v>
      </c>
      <c r="J778" s="699">
        <f t="shared" si="340"/>
        <v>0</v>
      </c>
      <c r="K778" s="681">
        <f t="shared" si="341"/>
        <v>0</v>
      </c>
      <c r="L778" s="711">
        <f>IF($L$5="Yes",HLOOKUP(B778,'Outdoor Supply'!$D$32:$P$38,7,FALSE),0)</f>
        <v>0</v>
      </c>
      <c r="M778" s="701">
        <f t="shared" si="342"/>
        <v>0</v>
      </c>
      <c r="N778" s="564">
        <f t="shared" si="343"/>
        <v>0</v>
      </c>
      <c r="O778" s="564">
        <f t="shared" si="344"/>
        <v>0</v>
      </c>
      <c r="P778" s="564">
        <f t="shared" si="345"/>
        <v>0</v>
      </c>
      <c r="Q778" s="564">
        <f t="shared" si="346"/>
        <v>0</v>
      </c>
      <c r="R778" s="661">
        <f t="shared" si="335"/>
        <v>0</v>
      </c>
      <c r="S778" s="662">
        <f t="shared" si="336"/>
        <v>0</v>
      </c>
      <c r="T778" s="699">
        <f t="shared" si="337"/>
        <v>0</v>
      </c>
      <c r="U778" s="681">
        <f t="shared" si="347"/>
        <v>0</v>
      </c>
      <c r="V778" s="701">
        <f t="shared" si="348"/>
        <v>0</v>
      </c>
      <c r="W778" s="662">
        <f t="shared" si="349"/>
        <v>0</v>
      </c>
      <c r="X778" s="662">
        <f t="shared" si="350"/>
        <v>0</v>
      </c>
      <c r="Y778" s="662">
        <f t="shared" si="351"/>
        <v>0</v>
      </c>
      <c r="Z778" s="699">
        <f t="shared" si="352"/>
        <v>0</v>
      </c>
      <c r="AA778" s="681">
        <f t="shared" si="355"/>
        <v>0</v>
      </c>
      <c r="AB778" s="701">
        <f t="shared" si="356"/>
        <v>0</v>
      </c>
      <c r="AC778" s="662">
        <f t="shared" si="353"/>
        <v>0</v>
      </c>
      <c r="AD778" s="662">
        <f t="shared" si="357"/>
        <v>0</v>
      </c>
      <c r="AE778" s="701">
        <f t="shared" si="358"/>
        <v>0</v>
      </c>
      <c r="AF778" s="662">
        <f t="shared" si="354"/>
        <v>0</v>
      </c>
      <c r="AG778" s="662">
        <f t="shared" si="359"/>
        <v>0</v>
      </c>
      <c r="AH778" s="701">
        <f t="shared" si="360"/>
        <v>0</v>
      </c>
    </row>
    <row r="779" spans="1:34" x14ac:dyDescent="0.35">
      <c r="A779" s="680">
        <v>38754</v>
      </c>
      <c r="B779" s="558" t="s">
        <v>22</v>
      </c>
      <c r="C779" s="558">
        <v>2</v>
      </c>
      <c r="D779" s="559">
        <f t="shared" ref="D779:D842" si="361">WEEKDAY(A779)</f>
        <v>2</v>
      </c>
      <c r="E779" s="561">
        <v>0</v>
      </c>
      <c r="F779" s="699">
        <f t="shared" si="338"/>
        <v>0</v>
      </c>
      <c r="G779" s="712">
        <f t="shared" si="339"/>
        <v>0</v>
      </c>
      <c r="H779" s="699">
        <f t="shared" ref="H779:H842" si="362">$C$3*$F$3*(E779/12)*7.48</f>
        <v>0</v>
      </c>
      <c r="I779" s="712">
        <f t="shared" ref="I779:I842" si="363">$C$4*$F$4*(E779/12)*7.48</f>
        <v>0</v>
      </c>
      <c r="J779" s="699">
        <f t="shared" si="340"/>
        <v>0</v>
      </c>
      <c r="K779" s="681">
        <f t="shared" si="341"/>
        <v>0</v>
      </c>
      <c r="L779" s="711">
        <f>IF($L$5="Yes",HLOOKUP(B779,'Outdoor Supply'!$D$32:$P$38,7,FALSE),0)</f>
        <v>0</v>
      </c>
      <c r="M779" s="701">
        <f t="shared" si="342"/>
        <v>0</v>
      </c>
      <c r="N779" s="564">
        <f t="shared" si="343"/>
        <v>0</v>
      </c>
      <c r="O779" s="564">
        <f t="shared" si="344"/>
        <v>0</v>
      </c>
      <c r="P779" s="564">
        <f t="shared" si="345"/>
        <v>0</v>
      </c>
      <c r="Q779" s="564">
        <f t="shared" si="346"/>
        <v>0</v>
      </c>
      <c r="R779" s="661">
        <f t="shared" ref="R779:R842" si="364">$Q$3</f>
        <v>0</v>
      </c>
      <c r="S779" s="662">
        <f t="shared" ref="S779:S842" si="365">SUM(N779:R779)</f>
        <v>0</v>
      </c>
      <c r="T779" s="699">
        <f t="shared" ref="T779:T842" si="366">IF(V779&lt;0,0,IF(V779&gt;$G$3,$G$3,V779))</f>
        <v>0</v>
      </c>
      <c r="U779" s="681">
        <f t="shared" si="347"/>
        <v>0</v>
      </c>
      <c r="V779" s="701">
        <f t="shared" si="348"/>
        <v>0</v>
      </c>
      <c r="W779" s="662">
        <f t="shared" si="349"/>
        <v>0</v>
      </c>
      <c r="X779" s="662">
        <f t="shared" si="350"/>
        <v>0</v>
      </c>
      <c r="Y779" s="662">
        <f t="shared" si="351"/>
        <v>0</v>
      </c>
      <c r="Z779" s="699">
        <f t="shared" si="352"/>
        <v>0</v>
      </c>
      <c r="AA779" s="681">
        <f t="shared" si="355"/>
        <v>0</v>
      </c>
      <c r="AB779" s="701">
        <f t="shared" si="356"/>
        <v>0</v>
      </c>
      <c r="AC779" s="662">
        <f t="shared" si="353"/>
        <v>0</v>
      </c>
      <c r="AD779" s="662">
        <f t="shared" si="357"/>
        <v>0</v>
      </c>
      <c r="AE779" s="701">
        <f t="shared" si="358"/>
        <v>0</v>
      </c>
      <c r="AF779" s="662">
        <f t="shared" si="354"/>
        <v>0</v>
      </c>
      <c r="AG779" s="662">
        <f t="shared" si="359"/>
        <v>0</v>
      </c>
      <c r="AH779" s="701">
        <f t="shared" si="360"/>
        <v>0</v>
      </c>
    </row>
    <row r="780" spans="1:34" x14ac:dyDescent="0.35">
      <c r="A780" s="680">
        <v>38755</v>
      </c>
      <c r="B780" s="558" t="s">
        <v>22</v>
      </c>
      <c r="C780" s="558">
        <v>2</v>
      </c>
      <c r="D780" s="559">
        <f t="shared" si="361"/>
        <v>3</v>
      </c>
      <c r="E780" s="561">
        <v>0</v>
      </c>
      <c r="F780" s="699">
        <f t="shared" ref="F780:F843" si="367">$B$3*$F$3*(E780/12)*7.48</f>
        <v>0</v>
      </c>
      <c r="G780" s="712">
        <f t="shared" ref="G780:G843" si="368">$B$4*$F$4*(E780/12)*7.48</f>
        <v>0</v>
      </c>
      <c r="H780" s="699">
        <f t="shared" si="362"/>
        <v>0</v>
      </c>
      <c r="I780" s="712">
        <f t="shared" si="363"/>
        <v>0</v>
      </c>
      <c r="J780" s="699">
        <f t="shared" ref="J780:J843" si="369">IF($L$3="Yes",$M$3*$N$3*(E780/12)*7.48,0)</f>
        <v>0</v>
      </c>
      <c r="K780" s="681">
        <f t="shared" ref="K780:K843" si="370">IF($L$4="Yes",$M$4*$N$4*(E780/12)*7.48,0)</f>
        <v>0</v>
      </c>
      <c r="L780" s="711">
        <f>IF($L$5="Yes",HLOOKUP(B780,'Outdoor Supply'!$D$32:$P$38,7,FALSE),0)</f>
        <v>0</v>
      </c>
      <c r="M780" s="701">
        <f t="shared" ref="M780:M843" si="371">SUM(J780:L780)</f>
        <v>0</v>
      </c>
      <c r="N780" s="564">
        <f t="shared" ref="N780:N843" si="372">HLOOKUP(B780,$U$2:$AF$6,2,FALSE)</f>
        <v>0</v>
      </c>
      <c r="O780" s="564">
        <f t="shared" ref="O780:O843" si="373">HLOOKUP(B780,$U$2:$AF$6,3,FALSE)</f>
        <v>0</v>
      </c>
      <c r="P780" s="564">
        <f t="shared" ref="P780:P843" si="374">HLOOKUP(B780,$U$2:$AF$6,4,FALSE)</f>
        <v>0</v>
      </c>
      <c r="Q780" s="564">
        <f t="shared" ref="Q780:Q843" si="375">HLOOKUP(B780,$U$2:$AF$6,5,FALSE)</f>
        <v>0</v>
      </c>
      <c r="R780" s="661">
        <f t="shared" si="364"/>
        <v>0</v>
      </c>
      <c r="S780" s="662">
        <f t="shared" si="365"/>
        <v>0</v>
      </c>
      <c r="T780" s="699">
        <f t="shared" si="366"/>
        <v>0</v>
      </c>
      <c r="U780" s="681">
        <f t="shared" ref="U780:U843" si="376">IF(F780+T779&gt;S780,S780,F780+T779)</f>
        <v>0</v>
      </c>
      <c r="V780" s="701">
        <f t="shared" ref="V780:V843" si="377">T779+F780-S780</f>
        <v>0</v>
      </c>
      <c r="W780" s="662">
        <f t="shared" ref="W780:W843" si="378">IF(Y780&lt;0,0,IF(Y780&gt;$G$4,$G$4,Y780))</f>
        <v>0</v>
      </c>
      <c r="X780" s="662">
        <f t="shared" ref="X780:X843" si="379">IF(G780+W779&gt;S780,S780,G780+W779)</f>
        <v>0</v>
      </c>
      <c r="Y780" s="662">
        <f t="shared" ref="Y780:Y843" si="380">W779+G780-S780</f>
        <v>0</v>
      </c>
      <c r="Z780" s="699">
        <f t="shared" ref="Z780:Z843" si="381">IF(AB780&lt;0,0,IF(AB780&gt;$H$3,$H$3,AB780))</f>
        <v>0</v>
      </c>
      <c r="AA780" s="681">
        <f t="shared" si="355"/>
        <v>0</v>
      </c>
      <c r="AB780" s="701">
        <f t="shared" si="356"/>
        <v>0</v>
      </c>
      <c r="AC780" s="662">
        <f t="shared" ref="AC780:AC843" si="382">IF(AE780&lt;0,0,IF(AE780&gt;$H$4,$H$4,AE780))</f>
        <v>0</v>
      </c>
      <c r="AD780" s="662">
        <f t="shared" si="357"/>
        <v>0</v>
      </c>
      <c r="AE780" s="701">
        <f t="shared" si="358"/>
        <v>0</v>
      </c>
      <c r="AF780" s="662">
        <f t="shared" ref="AF780:AF843" si="383">IF(AH780&lt;0,0,IF(AH780&gt;$O$3,$O$3,AH780))</f>
        <v>0</v>
      </c>
      <c r="AG780" s="662">
        <f t="shared" si="359"/>
        <v>0</v>
      </c>
      <c r="AH780" s="701">
        <f t="shared" si="360"/>
        <v>0</v>
      </c>
    </row>
    <row r="781" spans="1:34" x14ac:dyDescent="0.35">
      <c r="A781" s="680">
        <v>38756</v>
      </c>
      <c r="B781" s="558" t="s">
        <v>22</v>
      </c>
      <c r="C781" s="558">
        <v>2</v>
      </c>
      <c r="D781" s="559">
        <f t="shared" si="361"/>
        <v>4</v>
      </c>
      <c r="E781" s="561">
        <v>0</v>
      </c>
      <c r="F781" s="699">
        <f t="shared" si="367"/>
        <v>0</v>
      </c>
      <c r="G781" s="712">
        <f t="shared" si="368"/>
        <v>0</v>
      </c>
      <c r="H781" s="699">
        <f t="shared" si="362"/>
        <v>0</v>
      </c>
      <c r="I781" s="712">
        <f t="shared" si="363"/>
        <v>0</v>
      </c>
      <c r="J781" s="699">
        <f t="shared" si="369"/>
        <v>0</v>
      </c>
      <c r="K781" s="681">
        <f t="shared" si="370"/>
        <v>0</v>
      </c>
      <c r="L781" s="711">
        <f>IF($L$5="Yes",HLOOKUP(B781,'Outdoor Supply'!$D$32:$P$38,7,FALSE),0)</f>
        <v>0</v>
      </c>
      <c r="M781" s="701">
        <f t="shared" si="371"/>
        <v>0</v>
      </c>
      <c r="N781" s="564">
        <f t="shared" si="372"/>
        <v>0</v>
      </c>
      <c r="O781" s="564">
        <f t="shared" si="373"/>
        <v>0</v>
      </c>
      <c r="P781" s="564">
        <f t="shared" si="374"/>
        <v>0</v>
      </c>
      <c r="Q781" s="564">
        <f t="shared" si="375"/>
        <v>0</v>
      </c>
      <c r="R781" s="661">
        <f t="shared" si="364"/>
        <v>0</v>
      </c>
      <c r="S781" s="662">
        <f t="shared" si="365"/>
        <v>0</v>
      </c>
      <c r="T781" s="699">
        <f t="shared" si="366"/>
        <v>0</v>
      </c>
      <c r="U781" s="681">
        <f t="shared" si="376"/>
        <v>0</v>
      </c>
      <c r="V781" s="701">
        <f t="shared" si="377"/>
        <v>0</v>
      </c>
      <c r="W781" s="662">
        <f t="shared" si="378"/>
        <v>0</v>
      </c>
      <c r="X781" s="662">
        <f t="shared" si="379"/>
        <v>0</v>
      </c>
      <c r="Y781" s="662">
        <f t="shared" si="380"/>
        <v>0</v>
      </c>
      <c r="Z781" s="699">
        <f t="shared" si="381"/>
        <v>0</v>
      </c>
      <c r="AA781" s="681">
        <f t="shared" ref="AA781:AA844" si="384">IF(H781+Z780&gt;S781,S781,H781+Z780)</f>
        <v>0</v>
      </c>
      <c r="AB781" s="701">
        <f t="shared" ref="AB781:AB844" si="385">Z780+H781-S781</f>
        <v>0</v>
      </c>
      <c r="AC781" s="662">
        <f t="shared" si="382"/>
        <v>0</v>
      </c>
      <c r="AD781" s="662">
        <f t="shared" ref="AD781:AD844" si="386">IF(I781+AC780&gt;S781,S781,I781+AC780)</f>
        <v>0</v>
      </c>
      <c r="AE781" s="701">
        <f t="shared" ref="AE781:AE844" si="387">AC780+I781-S781</f>
        <v>0</v>
      </c>
      <c r="AF781" s="662">
        <f t="shared" si="383"/>
        <v>0</v>
      </c>
      <c r="AG781" s="662">
        <f t="shared" ref="AG781:AG844" si="388">IF(M781+AF780&gt;S781,S781,M781+AF780)</f>
        <v>0</v>
      </c>
      <c r="AH781" s="701">
        <f t="shared" ref="AH781:AH844" si="389">AF780+M781-S781</f>
        <v>0</v>
      </c>
    </row>
    <row r="782" spans="1:34" x14ac:dyDescent="0.35">
      <c r="A782" s="680">
        <v>38757</v>
      </c>
      <c r="B782" s="558" t="s">
        <v>22</v>
      </c>
      <c r="C782" s="558">
        <v>2</v>
      </c>
      <c r="D782" s="559">
        <f t="shared" si="361"/>
        <v>5</v>
      </c>
      <c r="E782" s="561">
        <v>0</v>
      </c>
      <c r="F782" s="699">
        <f t="shared" si="367"/>
        <v>0</v>
      </c>
      <c r="G782" s="712">
        <f t="shared" si="368"/>
        <v>0</v>
      </c>
      <c r="H782" s="699">
        <f t="shared" si="362"/>
        <v>0</v>
      </c>
      <c r="I782" s="712">
        <f t="shared" si="363"/>
        <v>0</v>
      </c>
      <c r="J782" s="699">
        <f t="shared" si="369"/>
        <v>0</v>
      </c>
      <c r="K782" s="681">
        <f t="shared" si="370"/>
        <v>0</v>
      </c>
      <c r="L782" s="711">
        <f>IF($L$5="Yes",HLOOKUP(B782,'Outdoor Supply'!$D$32:$P$38,7,FALSE),0)</f>
        <v>0</v>
      </c>
      <c r="M782" s="701">
        <f t="shared" si="371"/>
        <v>0</v>
      </c>
      <c r="N782" s="564">
        <f t="shared" si="372"/>
        <v>0</v>
      </c>
      <c r="O782" s="564">
        <f t="shared" si="373"/>
        <v>0</v>
      </c>
      <c r="P782" s="564">
        <f t="shared" si="374"/>
        <v>0</v>
      </c>
      <c r="Q782" s="564">
        <f t="shared" si="375"/>
        <v>0</v>
      </c>
      <c r="R782" s="661">
        <f t="shared" si="364"/>
        <v>0</v>
      </c>
      <c r="S782" s="662">
        <f t="shared" si="365"/>
        <v>0</v>
      </c>
      <c r="T782" s="699">
        <f t="shared" si="366"/>
        <v>0</v>
      </c>
      <c r="U782" s="681">
        <f t="shared" si="376"/>
        <v>0</v>
      </c>
      <c r="V782" s="701">
        <f t="shared" si="377"/>
        <v>0</v>
      </c>
      <c r="W782" s="662">
        <f t="shared" si="378"/>
        <v>0</v>
      </c>
      <c r="X782" s="662">
        <f t="shared" si="379"/>
        <v>0</v>
      </c>
      <c r="Y782" s="662">
        <f t="shared" si="380"/>
        <v>0</v>
      </c>
      <c r="Z782" s="699">
        <f t="shared" si="381"/>
        <v>0</v>
      </c>
      <c r="AA782" s="681">
        <f t="shared" si="384"/>
        <v>0</v>
      </c>
      <c r="AB782" s="701">
        <f t="shared" si="385"/>
        <v>0</v>
      </c>
      <c r="AC782" s="662">
        <f t="shared" si="382"/>
        <v>0</v>
      </c>
      <c r="AD782" s="662">
        <f t="shared" si="386"/>
        <v>0</v>
      </c>
      <c r="AE782" s="701">
        <f t="shared" si="387"/>
        <v>0</v>
      </c>
      <c r="AF782" s="662">
        <f t="shared" si="383"/>
        <v>0</v>
      </c>
      <c r="AG782" s="662">
        <f t="shared" si="388"/>
        <v>0</v>
      </c>
      <c r="AH782" s="701">
        <f t="shared" si="389"/>
        <v>0</v>
      </c>
    </row>
    <row r="783" spans="1:34" x14ac:dyDescent="0.35">
      <c r="A783" s="680">
        <v>38758</v>
      </c>
      <c r="B783" s="558" t="s">
        <v>22</v>
      </c>
      <c r="C783" s="558">
        <v>2</v>
      </c>
      <c r="D783" s="559">
        <f t="shared" si="361"/>
        <v>6</v>
      </c>
      <c r="E783" s="561">
        <v>0.13000000000000966</v>
      </c>
      <c r="F783" s="699">
        <f t="shared" si="367"/>
        <v>0</v>
      </c>
      <c r="G783" s="712">
        <f t="shared" si="368"/>
        <v>0</v>
      </c>
      <c r="H783" s="699">
        <f t="shared" si="362"/>
        <v>0</v>
      </c>
      <c r="I783" s="712">
        <f t="shared" si="363"/>
        <v>0</v>
      </c>
      <c r="J783" s="699">
        <f t="shared" si="369"/>
        <v>0</v>
      </c>
      <c r="K783" s="681">
        <f t="shared" si="370"/>
        <v>0</v>
      </c>
      <c r="L783" s="711">
        <f>IF($L$5="Yes",HLOOKUP(B783,'Outdoor Supply'!$D$32:$P$38,7,FALSE),0)</f>
        <v>0</v>
      </c>
      <c r="M783" s="701">
        <f t="shared" si="371"/>
        <v>0</v>
      </c>
      <c r="N783" s="564">
        <f t="shared" si="372"/>
        <v>0</v>
      </c>
      <c r="O783" s="564">
        <f t="shared" si="373"/>
        <v>0</v>
      </c>
      <c r="P783" s="564">
        <f t="shared" si="374"/>
        <v>0</v>
      </c>
      <c r="Q783" s="564">
        <f t="shared" si="375"/>
        <v>0</v>
      </c>
      <c r="R783" s="661">
        <f t="shared" si="364"/>
        <v>0</v>
      </c>
      <c r="S783" s="662">
        <f t="shared" si="365"/>
        <v>0</v>
      </c>
      <c r="T783" s="699">
        <f t="shared" si="366"/>
        <v>0</v>
      </c>
      <c r="U783" s="681">
        <f t="shared" si="376"/>
        <v>0</v>
      </c>
      <c r="V783" s="701">
        <f t="shared" si="377"/>
        <v>0</v>
      </c>
      <c r="W783" s="662">
        <f t="shared" si="378"/>
        <v>0</v>
      </c>
      <c r="X783" s="662">
        <f t="shared" si="379"/>
        <v>0</v>
      </c>
      <c r="Y783" s="662">
        <f t="shared" si="380"/>
        <v>0</v>
      </c>
      <c r="Z783" s="699">
        <f t="shared" si="381"/>
        <v>0</v>
      </c>
      <c r="AA783" s="681">
        <f t="shared" si="384"/>
        <v>0</v>
      </c>
      <c r="AB783" s="701">
        <f t="shared" si="385"/>
        <v>0</v>
      </c>
      <c r="AC783" s="662">
        <f t="shared" si="382"/>
        <v>0</v>
      </c>
      <c r="AD783" s="662">
        <f t="shared" si="386"/>
        <v>0</v>
      </c>
      <c r="AE783" s="701">
        <f t="shared" si="387"/>
        <v>0</v>
      </c>
      <c r="AF783" s="662">
        <f t="shared" si="383"/>
        <v>0</v>
      </c>
      <c r="AG783" s="662">
        <f t="shared" si="388"/>
        <v>0</v>
      </c>
      <c r="AH783" s="701">
        <f t="shared" si="389"/>
        <v>0</v>
      </c>
    </row>
    <row r="784" spans="1:34" x14ac:dyDescent="0.35">
      <c r="A784" s="680">
        <v>38759</v>
      </c>
      <c r="B784" s="558" t="s">
        <v>22</v>
      </c>
      <c r="C784" s="558">
        <v>2</v>
      </c>
      <c r="D784" s="559">
        <f t="shared" si="361"/>
        <v>7</v>
      </c>
      <c r="E784" s="561">
        <v>2.0000000000010232E-2</v>
      </c>
      <c r="F784" s="699">
        <f t="shared" si="367"/>
        <v>0</v>
      </c>
      <c r="G784" s="712">
        <f t="shared" si="368"/>
        <v>0</v>
      </c>
      <c r="H784" s="699">
        <f t="shared" si="362"/>
        <v>0</v>
      </c>
      <c r="I784" s="712">
        <f t="shared" si="363"/>
        <v>0</v>
      </c>
      <c r="J784" s="699">
        <f t="shared" si="369"/>
        <v>0</v>
      </c>
      <c r="K784" s="681">
        <f t="shared" si="370"/>
        <v>0</v>
      </c>
      <c r="L784" s="711">
        <f>IF($L$5="Yes",HLOOKUP(B784,'Outdoor Supply'!$D$32:$P$38,7,FALSE),0)</f>
        <v>0</v>
      </c>
      <c r="M784" s="701">
        <f t="shared" si="371"/>
        <v>0</v>
      </c>
      <c r="N784" s="564">
        <f t="shared" si="372"/>
        <v>0</v>
      </c>
      <c r="O784" s="564">
        <f t="shared" si="373"/>
        <v>0</v>
      </c>
      <c r="P784" s="564">
        <f t="shared" si="374"/>
        <v>0</v>
      </c>
      <c r="Q784" s="564">
        <f t="shared" si="375"/>
        <v>0</v>
      </c>
      <c r="R784" s="661">
        <f t="shared" si="364"/>
        <v>0</v>
      </c>
      <c r="S784" s="662">
        <f t="shared" si="365"/>
        <v>0</v>
      </c>
      <c r="T784" s="699">
        <f t="shared" si="366"/>
        <v>0</v>
      </c>
      <c r="U784" s="681">
        <f t="shared" si="376"/>
        <v>0</v>
      </c>
      <c r="V784" s="701">
        <f t="shared" si="377"/>
        <v>0</v>
      </c>
      <c r="W784" s="662">
        <f t="shared" si="378"/>
        <v>0</v>
      </c>
      <c r="X784" s="662">
        <f t="shared" si="379"/>
        <v>0</v>
      </c>
      <c r="Y784" s="662">
        <f t="shared" si="380"/>
        <v>0</v>
      </c>
      <c r="Z784" s="699">
        <f t="shared" si="381"/>
        <v>0</v>
      </c>
      <c r="AA784" s="681">
        <f t="shared" si="384"/>
        <v>0</v>
      </c>
      <c r="AB784" s="701">
        <f t="shared" si="385"/>
        <v>0</v>
      </c>
      <c r="AC784" s="662">
        <f t="shared" si="382"/>
        <v>0</v>
      </c>
      <c r="AD784" s="662">
        <f t="shared" si="386"/>
        <v>0</v>
      </c>
      <c r="AE784" s="701">
        <f t="shared" si="387"/>
        <v>0</v>
      </c>
      <c r="AF784" s="662">
        <f t="shared" si="383"/>
        <v>0</v>
      </c>
      <c r="AG784" s="662">
        <f t="shared" si="388"/>
        <v>0</v>
      </c>
      <c r="AH784" s="701">
        <f t="shared" si="389"/>
        <v>0</v>
      </c>
    </row>
    <row r="785" spans="1:34" x14ac:dyDescent="0.35">
      <c r="A785" s="680">
        <v>38760</v>
      </c>
      <c r="B785" s="558" t="s">
        <v>22</v>
      </c>
      <c r="C785" s="558">
        <v>2</v>
      </c>
      <c r="D785" s="559">
        <f t="shared" si="361"/>
        <v>1</v>
      </c>
      <c r="E785" s="561">
        <v>0</v>
      </c>
      <c r="F785" s="699">
        <f t="shared" si="367"/>
        <v>0</v>
      </c>
      <c r="G785" s="712">
        <f t="shared" si="368"/>
        <v>0</v>
      </c>
      <c r="H785" s="699">
        <f t="shared" si="362"/>
        <v>0</v>
      </c>
      <c r="I785" s="712">
        <f t="shared" si="363"/>
        <v>0</v>
      </c>
      <c r="J785" s="699">
        <f t="shared" si="369"/>
        <v>0</v>
      </c>
      <c r="K785" s="681">
        <f t="shared" si="370"/>
        <v>0</v>
      </c>
      <c r="L785" s="711">
        <f>IF($L$5="Yes",HLOOKUP(B785,'Outdoor Supply'!$D$32:$P$38,7,FALSE),0)</f>
        <v>0</v>
      </c>
      <c r="M785" s="701">
        <f t="shared" si="371"/>
        <v>0</v>
      </c>
      <c r="N785" s="564">
        <f t="shared" si="372"/>
        <v>0</v>
      </c>
      <c r="O785" s="564">
        <f t="shared" si="373"/>
        <v>0</v>
      </c>
      <c r="P785" s="564">
        <f t="shared" si="374"/>
        <v>0</v>
      </c>
      <c r="Q785" s="564">
        <f t="shared" si="375"/>
        <v>0</v>
      </c>
      <c r="R785" s="661">
        <f t="shared" si="364"/>
        <v>0</v>
      </c>
      <c r="S785" s="662">
        <f t="shared" si="365"/>
        <v>0</v>
      </c>
      <c r="T785" s="699">
        <f t="shared" si="366"/>
        <v>0</v>
      </c>
      <c r="U785" s="681">
        <f t="shared" si="376"/>
        <v>0</v>
      </c>
      <c r="V785" s="701">
        <f t="shared" si="377"/>
        <v>0</v>
      </c>
      <c r="W785" s="662">
        <f t="shared" si="378"/>
        <v>0</v>
      </c>
      <c r="X785" s="662">
        <f t="shared" si="379"/>
        <v>0</v>
      </c>
      <c r="Y785" s="662">
        <f t="shared" si="380"/>
        <v>0</v>
      </c>
      <c r="Z785" s="699">
        <f t="shared" si="381"/>
        <v>0</v>
      </c>
      <c r="AA785" s="681">
        <f t="shared" si="384"/>
        <v>0</v>
      </c>
      <c r="AB785" s="701">
        <f t="shared" si="385"/>
        <v>0</v>
      </c>
      <c r="AC785" s="662">
        <f t="shared" si="382"/>
        <v>0</v>
      </c>
      <c r="AD785" s="662">
        <f t="shared" si="386"/>
        <v>0</v>
      </c>
      <c r="AE785" s="701">
        <f t="shared" si="387"/>
        <v>0</v>
      </c>
      <c r="AF785" s="662">
        <f t="shared" si="383"/>
        <v>0</v>
      </c>
      <c r="AG785" s="662">
        <f t="shared" si="388"/>
        <v>0</v>
      </c>
      <c r="AH785" s="701">
        <f t="shared" si="389"/>
        <v>0</v>
      </c>
    </row>
    <row r="786" spans="1:34" x14ac:dyDescent="0.35">
      <c r="A786" s="680">
        <v>38761</v>
      </c>
      <c r="B786" s="558" t="s">
        <v>22</v>
      </c>
      <c r="C786" s="558">
        <v>2</v>
      </c>
      <c r="D786" s="559">
        <f t="shared" si="361"/>
        <v>2</v>
      </c>
      <c r="E786" s="561">
        <v>0</v>
      </c>
      <c r="F786" s="699">
        <f t="shared" si="367"/>
        <v>0</v>
      </c>
      <c r="G786" s="712">
        <f t="shared" si="368"/>
        <v>0</v>
      </c>
      <c r="H786" s="699">
        <f t="shared" si="362"/>
        <v>0</v>
      </c>
      <c r="I786" s="712">
        <f t="shared" si="363"/>
        <v>0</v>
      </c>
      <c r="J786" s="699">
        <f t="shared" si="369"/>
        <v>0</v>
      </c>
      <c r="K786" s="681">
        <f t="shared" si="370"/>
        <v>0</v>
      </c>
      <c r="L786" s="711">
        <f>IF($L$5="Yes",HLOOKUP(B786,'Outdoor Supply'!$D$32:$P$38,7,FALSE),0)</f>
        <v>0</v>
      </c>
      <c r="M786" s="701">
        <f t="shared" si="371"/>
        <v>0</v>
      </c>
      <c r="N786" s="564">
        <f t="shared" si="372"/>
        <v>0</v>
      </c>
      <c r="O786" s="564">
        <f t="shared" si="373"/>
        <v>0</v>
      </c>
      <c r="P786" s="564">
        <f t="shared" si="374"/>
        <v>0</v>
      </c>
      <c r="Q786" s="564">
        <f t="shared" si="375"/>
        <v>0</v>
      </c>
      <c r="R786" s="661">
        <f t="shared" si="364"/>
        <v>0</v>
      </c>
      <c r="S786" s="662">
        <f t="shared" si="365"/>
        <v>0</v>
      </c>
      <c r="T786" s="699">
        <f t="shared" si="366"/>
        <v>0</v>
      </c>
      <c r="U786" s="681">
        <f t="shared" si="376"/>
        <v>0</v>
      </c>
      <c r="V786" s="701">
        <f t="shared" si="377"/>
        <v>0</v>
      </c>
      <c r="W786" s="662">
        <f t="shared" si="378"/>
        <v>0</v>
      </c>
      <c r="X786" s="662">
        <f t="shared" si="379"/>
        <v>0</v>
      </c>
      <c r="Y786" s="662">
        <f t="shared" si="380"/>
        <v>0</v>
      </c>
      <c r="Z786" s="699">
        <f t="shared" si="381"/>
        <v>0</v>
      </c>
      <c r="AA786" s="681">
        <f t="shared" si="384"/>
        <v>0</v>
      </c>
      <c r="AB786" s="701">
        <f t="shared" si="385"/>
        <v>0</v>
      </c>
      <c r="AC786" s="662">
        <f t="shared" si="382"/>
        <v>0</v>
      </c>
      <c r="AD786" s="662">
        <f t="shared" si="386"/>
        <v>0</v>
      </c>
      <c r="AE786" s="701">
        <f t="shared" si="387"/>
        <v>0</v>
      </c>
      <c r="AF786" s="662">
        <f t="shared" si="383"/>
        <v>0</v>
      </c>
      <c r="AG786" s="662">
        <f t="shared" si="388"/>
        <v>0</v>
      </c>
      <c r="AH786" s="701">
        <f t="shared" si="389"/>
        <v>0</v>
      </c>
    </row>
    <row r="787" spans="1:34" x14ac:dyDescent="0.35">
      <c r="A787" s="680">
        <v>38762</v>
      </c>
      <c r="B787" s="558" t="s">
        <v>22</v>
      </c>
      <c r="C787" s="558">
        <v>2</v>
      </c>
      <c r="D787" s="559">
        <f t="shared" si="361"/>
        <v>3</v>
      </c>
      <c r="E787" s="561">
        <v>0</v>
      </c>
      <c r="F787" s="699">
        <f t="shared" si="367"/>
        <v>0</v>
      </c>
      <c r="G787" s="712">
        <f t="shared" si="368"/>
        <v>0</v>
      </c>
      <c r="H787" s="699">
        <f t="shared" si="362"/>
        <v>0</v>
      </c>
      <c r="I787" s="712">
        <f t="shared" si="363"/>
        <v>0</v>
      </c>
      <c r="J787" s="699">
        <f t="shared" si="369"/>
        <v>0</v>
      </c>
      <c r="K787" s="681">
        <f t="shared" si="370"/>
        <v>0</v>
      </c>
      <c r="L787" s="711">
        <f>IF($L$5="Yes",HLOOKUP(B787,'Outdoor Supply'!$D$32:$P$38,7,FALSE),0)</f>
        <v>0</v>
      </c>
      <c r="M787" s="701">
        <f t="shared" si="371"/>
        <v>0</v>
      </c>
      <c r="N787" s="564">
        <f t="shared" si="372"/>
        <v>0</v>
      </c>
      <c r="O787" s="564">
        <f t="shared" si="373"/>
        <v>0</v>
      </c>
      <c r="P787" s="564">
        <f t="shared" si="374"/>
        <v>0</v>
      </c>
      <c r="Q787" s="564">
        <f t="shared" si="375"/>
        <v>0</v>
      </c>
      <c r="R787" s="661">
        <f t="shared" si="364"/>
        <v>0</v>
      </c>
      <c r="S787" s="662">
        <f t="shared" si="365"/>
        <v>0</v>
      </c>
      <c r="T787" s="699">
        <f t="shared" si="366"/>
        <v>0</v>
      </c>
      <c r="U787" s="681">
        <f t="shared" si="376"/>
        <v>0</v>
      </c>
      <c r="V787" s="701">
        <f t="shared" si="377"/>
        <v>0</v>
      </c>
      <c r="W787" s="662">
        <f t="shared" si="378"/>
        <v>0</v>
      </c>
      <c r="X787" s="662">
        <f t="shared" si="379"/>
        <v>0</v>
      </c>
      <c r="Y787" s="662">
        <f t="shared" si="380"/>
        <v>0</v>
      </c>
      <c r="Z787" s="699">
        <f t="shared" si="381"/>
        <v>0</v>
      </c>
      <c r="AA787" s="681">
        <f t="shared" si="384"/>
        <v>0</v>
      </c>
      <c r="AB787" s="701">
        <f t="shared" si="385"/>
        <v>0</v>
      </c>
      <c r="AC787" s="662">
        <f t="shared" si="382"/>
        <v>0</v>
      </c>
      <c r="AD787" s="662">
        <f t="shared" si="386"/>
        <v>0</v>
      </c>
      <c r="AE787" s="701">
        <f t="shared" si="387"/>
        <v>0</v>
      </c>
      <c r="AF787" s="662">
        <f t="shared" si="383"/>
        <v>0</v>
      </c>
      <c r="AG787" s="662">
        <f t="shared" si="388"/>
        <v>0</v>
      </c>
      <c r="AH787" s="701">
        <f t="shared" si="389"/>
        <v>0</v>
      </c>
    </row>
    <row r="788" spans="1:34" x14ac:dyDescent="0.35">
      <c r="A788" s="680">
        <v>38763</v>
      </c>
      <c r="B788" s="558" t="s">
        <v>22</v>
      </c>
      <c r="C788" s="558">
        <v>2</v>
      </c>
      <c r="D788" s="559">
        <f t="shared" si="361"/>
        <v>4</v>
      </c>
      <c r="E788" s="561">
        <v>0</v>
      </c>
      <c r="F788" s="699">
        <f t="shared" si="367"/>
        <v>0</v>
      </c>
      <c r="G788" s="712">
        <f t="shared" si="368"/>
        <v>0</v>
      </c>
      <c r="H788" s="699">
        <f t="shared" si="362"/>
        <v>0</v>
      </c>
      <c r="I788" s="712">
        <f t="shared" si="363"/>
        <v>0</v>
      </c>
      <c r="J788" s="699">
        <f t="shared" si="369"/>
        <v>0</v>
      </c>
      <c r="K788" s="681">
        <f t="shared" si="370"/>
        <v>0</v>
      </c>
      <c r="L788" s="711">
        <f>IF($L$5="Yes",HLOOKUP(B788,'Outdoor Supply'!$D$32:$P$38,7,FALSE),0)</f>
        <v>0</v>
      </c>
      <c r="M788" s="701">
        <f t="shared" si="371"/>
        <v>0</v>
      </c>
      <c r="N788" s="564">
        <f t="shared" si="372"/>
        <v>0</v>
      </c>
      <c r="O788" s="564">
        <f t="shared" si="373"/>
        <v>0</v>
      </c>
      <c r="P788" s="564">
        <f t="shared" si="374"/>
        <v>0</v>
      </c>
      <c r="Q788" s="564">
        <f t="shared" si="375"/>
        <v>0</v>
      </c>
      <c r="R788" s="661">
        <f t="shared" si="364"/>
        <v>0</v>
      </c>
      <c r="S788" s="662">
        <f t="shared" si="365"/>
        <v>0</v>
      </c>
      <c r="T788" s="699">
        <f t="shared" si="366"/>
        <v>0</v>
      </c>
      <c r="U788" s="681">
        <f t="shared" si="376"/>
        <v>0</v>
      </c>
      <c r="V788" s="701">
        <f t="shared" si="377"/>
        <v>0</v>
      </c>
      <c r="W788" s="662">
        <f t="shared" si="378"/>
        <v>0</v>
      </c>
      <c r="X788" s="662">
        <f t="shared" si="379"/>
        <v>0</v>
      </c>
      <c r="Y788" s="662">
        <f t="shared" si="380"/>
        <v>0</v>
      </c>
      <c r="Z788" s="699">
        <f t="shared" si="381"/>
        <v>0</v>
      </c>
      <c r="AA788" s="681">
        <f t="shared" si="384"/>
        <v>0</v>
      </c>
      <c r="AB788" s="701">
        <f t="shared" si="385"/>
        <v>0</v>
      </c>
      <c r="AC788" s="662">
        <f t="shared" si="382"/>
        <v>0</v>
      </c>
      <c r="AD788" s="662">
        <f t="shared" si="386"/>
        <v>0</v>
      </c>
      <c r="AE788" s="701">
        <f t="shared" si="387"/>
        <v>0</v>
      </c>
      <c r="AF788" s="662">
        <f t="shared" si="383"/>
        <v>0</v>
      </c>
      <c r="AG788" s="662">
        <f t="shared" si="388"/>
        <v>0</v>
      </c>
      <c r="AH788" s="701">
        <f t="shared" si="389"/>
        <v>0</v>
      </c>
    </row>
    <row r="789" spans="1:34" x14ac:dyDescent="0.35">
      <c r="A789" s="680">
        <v>38764</v>
      </c>
      <c r="B789" s="558" t="s">
        <v>22</v>
      </c>
      <c r="C789" s="558">
        <v>2</v>
      </c>
      <c r="D789" s="559">
        <f t="shared" si="361"/>
        <v>5</v>
      </c>
      <c r="E789" s="561">
        <v>0</v>
      </c>
      <c r="F789" s="699">
        <f t="shared" si="367"/>
        <v>0</v>
      </c>
      <c r="G789" s="712">
        <f t="shared" si="368"/>
        <v>0</v>
      </c>
      <c r="H789" s="699">
        <f t="shared" si="362"/>
        <v>0</v>
      </c>
      <c r="I789" s="712">
        <f t="shared" si="363"/>
        <v>0</v>
      </c>
      <c r="J789" s="699">
        <f t="shared" si="369"/>
        <v>0</v>
      </c>
      <c r="K789" s="681">
        <f t="shared" si="370"/>
        <v>0</v>
      </c>
      <c r="L789" s="711">
        <f>IF($L$5="Yes",HLOOKUP(B789,'Outdoor Supply'!$D$32:$P$38,7,FALSE),0)</f>
        <v>0</v>
      </c>
      <c r="M789" s="701">
        <f t="shared" si="371"/>
        <v>0</v>
      </c>
      <c r="N789" s="564">
        <f t="shared" si="372"/>
        <v>0</v>
      </c>
      <c r="O789" s="564">
        <f t="shared" si="373"/>
        <v>0</v>
      </c>
      <c r="P789" s="564">
        <f t="shared" si="374"/>
        <v>0</v>
      </c>
      <c r="Q789" s="564">
        <f t="shared" si="375"/>
        <v>0</v>
      </c>
      <c r="R789" s="661">
        <f t="shared" si="364"/>
        <v>0</v>
      </c>
      <c r="S789" s="662">
        <f t="shared" si="365"/>
        <v>0</v>
      </c>
      <c r="T789" s="699">
        <f t="shared" si="366"/>
        <v>0</v>
      </c>
      <c r="U789" s="681">
        <f t="shared" si="376"/>
        <v>0</v>
      </c>
      <c r="V789" s="701">
        <f t="shared" si="377"/>
        <v>0</v>
      </c>
      <c r="W789" s="662">
        <f t="shared" si="378"/>
        <v>0</v>
      </c>
      <c r="X789" s="662">
        <f t="shared" si="379"/>
        <v>0</v>
      </c>
      <c r="Y789" s="662">
        <f t="shared" si="380"/>
        <v>0</v>
      </c>
      <c r="Z789" s="699">
        <f t="shared" si="381"/>
        <v>0</v>
      </c>
      <c r="AA789" s="681">
        <f t="shared" si="384"/>
        <v>0</v>
      </c>
      <c r="AB789" s="701">
        <f t="shared" si="385"/>
        <v>0</v>
      </c>
      <c r="AC789" s="662">
        <f t="shared" si="382"/>
        <v>0</v>
      </c>
      <c r="AD789" s="662">
        <f t="shared" si="386"/>
        <v>0</v>
      </c>
      <c r="AE789" s="701">
        <f t="shared" si="387"/>
        <v>0</v>
      </c>
      <c r="AF789" s="662">
        <f t="shared" si="383"/>
        <v>0</v>
      </c>
      <c r="AG789" s="662">
        <f t="shared" si="388"/>
        <v>0</v>
      </c>
      <c r="AH789" s="701">
        <f t="shared" si="389"/>
        <v>0</v>
      </c>
    </row>
    <row r="790" spans="1:34" x14ac:dyDescent="0.35">
      <c r="A790" s="680">
        <v>38765</v>
      </c>
      <c r="B790" s="558" t="s">
        <v>22</v>
      </c>
      <c r="C790" s="558">
        <v>2</v>
      </c>
      <c r="D790" s="559">
        <f t="shared" si="361"/>
        <v>6</v>
      </c>
      <c r="E790" s="561">
        <v>3.0000000000001137E-2</v>
      </c>
      <c r="F790" s="699">
        <f t="shared" si="367"/>
        <v>0</v>
      </c>
      <c r="G790" s="712">
        <f t="shared" si="368"/>
        <v>0</v>
      </c>
      <c r="H790" s="699">
        <f t="shared" si="362"/>
        <v>0</v>
      </c>
      <c r="I790" s="712">
        <f t="shared" si="363"/>
        <v>0</v>
      </c>
      <c r="J790" s="699">
        <f t="shared" si="369"/>
        <v>0</v>
      </c>
      <c r="K790" s="681">
        <f t="shared" si="370"/>
        <v>0</v>
      </c>
      <c r="L790" s="711">
        <f>IF($L$5="Yes",HLOOKUP(B790,'Outdoor Supply'!$D$32:$P$38,7,FALSE),0)</f>
        <v>0</v>
      </c>
      <c r="M790" s="701">
        <f t="shared" si="371"/>
        <v>0</v>
      </c>
      <c r="N790" s="564">
        <f t="shared" si="372"/>
        <v>0</v>
      </c>
      <c r="O790" s="564">
        <f t="shared" si="373"/>
        <v>0</v>
      </c>
      <c r="P790" s="564">
        <f t="shared" si="374"/>
        <v>0</v>
      </c>
      <c r="Q790" s="564">
        <f t="shared" si="375"/>
        <v>0</v>
      </c>
      <c r="R790" s="661">
        <f t="shared" si="364"/>
        <v>0</v>
      </c>
      <c r="S790" s="662">
        <f t="shared" si="365"/>
        <v>0</v>
      </c>
      <c r="T790" s="699">
        <f t="shared" si="366"/>
        <v>0</v>
      </c>
      <c r="U790" s="681">
        <f t="shared" si="376"/>
        <v>0</v>
      </c>
      <c r="V790" s="701">
        <f t="shared" si="377"/>
        <v>0</v>
      </c>
      <c r="W790" s="662">
        <f t="shared" si="378"/>
        <v>0</v>
      </c>
      <c r="X790" s="662">
        <f t="shared" si="379"/>
        <v>0</v>
      </c>
      <c r="Y790" s="662">
        <f t="shared" si="380"/>
        <v>0</v>
      </c>
      <c r="Z790" s="699">
        <f t="shared" si="381"/>
        <v>0</v>
      </c>
      <c r="AA790" s="681">
        <f t="shared" si="384"/>
        <v>0</v>
      </c>
      <c r="AB790" s="701">
        <f t="shared" si="385"/>
        <v>0</v>
      </c>
      <c r="AC790" s="662">
        <f t="shared" si="382"/>
        <v>0</v>
      </c>
      <c r="AD790" s="662">
        <f t="shared" si="386"/>
        <v>0</v>
      </c>
      <c r="AE790" s="701">
        <f t="shared" si="387"/>
        <v>0</v>
      </c>
      <c r="AF790" s="662">
        <f t="shared" si="383"/>
        <v>0</v>
      </c>
      <c r="AG790" s="662">
        <f t="shared" si="388"/>
        <v>0</v>
      </c>
      <c r="AH790" s="701">
        <f t="shared" si="389"/>
        <v>0</v>
      </c>
    </row>
    <row r="791" spans="1:34" x14ac:dyDescent="0.35">
      <c r="A791" s="680">
        <v>38766</v>
      </c>
      <c r="B791" s="558" t="s">
        <v>22</v>
      </c>
      <c r="C791" s="558">
        <v>2</v>
      </c>
      <c r="D791" s="559">
        <f t="shared" si="361"/>
        <v>7</v>
      </c>
      <c r="E791" s="561">
        <v>1.0000000000005116E-2</v>
      </c>
      <c r="F791" s="699">
        <f t="shared" si="367"/>
        <v>0</v>
      </c>
      <c r="G791" s="712">
        <f t="shared" si="368"/>
        <v>0</v>
      </c>
      <c r="H791" s="699">
        <f t="shared" si="362"/>
        <v>0</v>
      </c>
      <c r="I791" s="712">
        <f t="shared" si="363"/>
        <v>0</v>
      </c>
      <c r="J791" s="699">
        <f t="shared" si="369"/>
        <v>0</v>
      </c>
      <c r="K791" s="681">
        <f t="shared" si="370"/>
        <v>0</v>
      </c>
      <c r="L791" s="711">
        <f>IF($L$5="Yes",HLOOKUP(B791,'Outdoor Supply'!$D$32:$P$38,7,FALSE),0)</f>
        <v>0</v>
      </c>
      <c r="M791" s="701">
        <f t="shared" si="371"/>
        <v>0</v>
      </c>
      <c r="N791" s="564">
        <f t="shared" si="372"/>
        <v>0</v>
      </c>
      <c r="O791" s="564">
        <f t="shared" si="373"/>
        <v>0</v>
      </c>
      <c r="P791" s="564">
        <f t="shared" si="374"/>
        <v>0</v>
      </c>
      <c r="Q791" s="564">
        <f t="shared" si="375"/>
        <v>0</v>
      </c>
      <c r="R791" s="661">
        <f t="shared" si="364"/>
        <v>0</v>
      </c>
      <c r="S791" s="662">
        <f t="shared" si="365"/>
        <v>0</v>
      </c>
      <c r="T791" s="699">
        <f t="shared" si="366"/>
        <v>0</v>
      </c>
      <c r="U791" s="681">
        <f t="shared" si="376"/>
        <v>0</v>
      </c>
      <c r="V791" s="701">
        <f t="shared" si="377"/>
        <v>0</v>
      </c>
      <c r="W791" s="662">
        <f t="shared" si="378"/>
        <v>0</v>
      </c>
      <c r="X791" s="662">
        <f t="shared" si="379"/>
        <v>0</v>
      </c>
      <c r="Y791" s="662">
        <f t="shared" si="380"/>
        <v>0</v>
      </c>
      <c r="Z791" s="699">
        <f t="shared" si="381"/>
        <v>0</v>
      </c>
      <c r="AA791" s="681">
        <f t="shared" si="384"/>
        <v>0</v>
      </c>
      <c r="AB791" s="701">
        <f t="shared" si="385"/>
        <v>0</v>
      </c>
      <c r="AC791" s="662">
        <f t="shared" si="382"/>
        <v>0</v>
      </c>
      <c r="AD791" s="662">
        <f t="shared" si="386"/>
        <v>0</v>
      </c>
      <c r="AE791" s="701">
        <f t="shared" si="387"/>
        <v>0</v>
      </c>
      <c r="AF791" s="662">
        <f t="shared" si="383"/>
        <v>0</v>
      </c>
      <c r="AG791" s="662">
        <f t="shared" si="388"/>
        <v>0</v>
      </c>
      <c r="AH791" s="701">
        <f t="shared" si="389"/>
        <v>0</v>
      </c>
    </row>
    <row r="792" spans="1:34" x14ac:dyDescent="0.35">
      <c r="A792" s="680">
        <v>38767</v>
      </c>
      <c r="B792" s="558" t="s">
        <v>22</v>
      </c>
      <c r="C792" s="558">
        <v>2</v>
      </c>
      <c r="D792" s="559">
        <f t="shared" si="361"/>
        <v>1</v>
      </c>
      <c r="E792" s="561">
        <v>0</v>
      </c>
      <c r="F792" s="699">
        <f t="shared" si="367"/>
        <v>0</v>
      </c>
      <c r="G792" s="712">
        <f t="shared" si="368"/>
        <v>0</v>
      </c>
      <c r="H792" s="699">
        <f t="shared" si="362"/>
        <v>0</v>
      </c>
      <c r="I792" s="712">
        <f t="shared" si="363"/>
        <v>0</v>
      </c>
      <c r="J792" s="699">
        <f t="shared" si="369"/>
        <v>0</v>
      </c>
      <c r="K792" s="681">
        <f t="shared" si="370"/>
        <v>0</v>
      </c>
      <c r="L792" s="711">
        <f>IF($L$5="Yes",HLOOKUP(B792,'Outdoor Supply'!$D$32:$P$38,7,FALSE),0)</f>
        <v>0</v>
      </c>
      <c r="M792" s="701">
        <f t="shared" si="371"/>
        <v>0</v>
      </c>
      <c r="N792" s="564">
        <f t="shared" si="372"/>
        <v>0</v>
      </c>
      <c r="O792" s="564">
        <f t="shared" si="373"/>
        <v>0</v>
      </c>
      <c r="P792" s="564">
        <f t="shared" si="374"/>
        <v>0</v>
      </c>
      <c r="Q792" s="564">
        <f t="shared" si="375"/>
        <v>0</v>
      </c>
      <c r="R792" s="661">
        <f t="shared" si="364"/>
        <v>0</v>
      </c>
      <c r="S792" s="662">
        <f t="shared" si="365"/>
        <v>0</v>
      </c>
      <c r="T792" s="699">
        <f t="shared" si="366"/>
        <v>0</v>
      </c>
      <c r="U792" s="681">
        <f t="shared" si="376"/>
        <v>0</v>
      </c>
      <c r="V792" s="701">
        <f t="shared" si="377"/>
        <v>0</v>
      </c>
      <c r="W792" s="662">
        <f t="shared" si="378"/>
        <v>0</v>
      </c>
      <c r="X792" s="662">
        <f t="shared" si="379"/>
        <v>0</v>
      </c>
      <c r="Y792" s="662">
        <f t="shared" si="380"/>
        <v>0</v>
      </c>
      <c r="Z792" s="699">
        <f t="shared" si="381"/>
        <v>0</v>
      </c>
      <c r="AA792" s="681">
        <f t="shared" si="384"/>
        <v>0</v>
      </c>
      <c r="AB792" s="701">
        <f t="shared" si="385"/>
        <v>0</v>
      </c>
      <c r="AC792" s="662">
        <f t="shared" si="382"/>
        <v>0</v>
      </c>
      <c r="AD792" s="662">
        <f t="shared" si="386"/>
        <v>0</v>
      </c>
      <c r="AE792" s="701">
        <f t="shared" si="387"/>
        <v>0</v>
      </c>
      <c r="AF792" s="662">
        <f t="shared" si="383"/>
        <v>0</v>
      </c>
      <c r="AG792" s="662">
        <f t="shared" si="388"/>
        <v>0</v>
      </c>
      <c r="AH792" s="701">
        <f t="shared" si="389"/>
        <v>0</v>
      </c>
    </row>
    <row r="793" spans="1:34" x14ac:dyDescent="0.35">
      <c r="A793" s="680">
        <v>38768</v>
      </c>
      <c r="B793" s="558" t="s">
        <v>22</v>
      </c>
      <c r="C793" s="558">
        <v>2</v>
      </c>
      <c r="D793" s="559">
        <f t="shared" si="361"/>
        <v>2</v>
      </c>
      <c r="E793" s="561">
        <v>0</v>
      </c>
      <c r="F793" s="699">
        <f t="shared" si="367"/>
        <v>0</v>
      </c>
      <c r="G793" s="712">
        <f t="shared" si="368"/>
        <v>0</v>
      </c>
      <c r="H793" s="699">
        <f t="shared" si="362"/>
        <v>0</v>
      </c>
      <c r="I793" s="712">
        <f t="shared" si="363"/>
        <v>0</v>
      </c>
      <c r="J793" s="699">
        <f t="shared" si="369"/>
        <v>0</v>
      </c>
      <c r="K793" s="681">
        <f t="shared" si="370"/>
        <v>0</v>
      </c>
      <c r="L793" s="711">
        <f>IF($L$5="Yes",HLOOKUP(B793,'Outdoor Supply'!$D$32:$P$38,7,FALSE),0)</f>
        <v>0</v>
      </c>
      <c r="M793" s="701">
        <f t="shared" si="371"/>
        <v>0</v>
      </c>
      <c r="N793" s="564">
        <f t="shared" si="372"/>
        <v>0</v>
      </c>
      <c r="O793" s="564">
        <f t="shared" si="373"/>
        <v>0</v>
      </c>
      <c r="P793" s="564">
        <f t="shared" si="374"/>
        <v>0</v>
      </c>
      <c r="Q793" s="564">
        <f t="shared" si="375"/>
        <v>0</v>
      </c>
      <c r="R793" s="661">
        <f t="shared" si="364"/>
        <v>0</v>
      </c>
      <c r="S793" s="662">
        <f t="shared" si="365"/>
        <v>0</v>
      </c>
      <c r="T793" s="699">
        <f t="shared" si="366"/>
        <v>0</v>
      </c>
      <c r="U793" s="681">
        <f t="shared" si="376"/>
        <v>0</v>
      </c>
      <c r="V793" s="701">
        <f t="shared" si="377"/>
        <v>0</v>
      </c>
      <c r="W793" s="662">
        <f t="shared" si="378"/>
        <v>0</v>
      </c>
      <c r="X793" s="662">
        <f t="shared" si="379"/>
        <v>0</v>
      </c>
      <c r="Y793" s="662">
        <f t="shared" si="380"/>
        <v>0</v>
      </c>
      <c r="Z793" s="699">
        <f t="shared" si="381"/>
        <v>0</v>
      </c>
      <c r="AA793" s="681">
        <f t="shared" si="384"/>
        <v>0</v>
      </c>
      <c r="AB793" s="701">
        <f t="shared" si="385"/>
        <v>0</v>
      </c>
      <c r="AC793" s="662">
        <f t="shared" si="382"/>
        <v>0</v>
      </c>
      <c r="AD793" s="662">
        <f t="shared" si="386"/>
        <v>0</v>
      </c>
      <c r="AE793" s="701">
        <f t="shared" si="387"/>
        <v>0</v>
      </c>
      <c r="AF793" s="662">
        <f t="shared" si="383"/>
        <v>0</v>
      </c>
      <c r="AG793" s="662">
        <f t="shared" si="388"/>
        <v>0</v>
      </c>
      <c r="AH793" s="701">
        <f t="shared" si="389"/>
        <v>0</v>
      </c>
    </row>
    <row r="794" spans="1:34" x14ac:dyDescent="0.35">
      <c r="A794" s="680">
        <v>38769</v>
      </c>
      <c r="B794" s="558" t="s">
        <v>22</v>
      </c>
      <c r="C794" s="558">
        <v>2</v>
      </c>
      <c r="D794" s="559">
        <f t="shared" si="361"/>
        <v>3</v>
      </c>
      <c r="E794" s="561">
        <v>1.0000000000005116E-2</v>
      </c>
      <c r="F794" s="699">
        <f t="shared" si="367"/>
        <v>0</v>
      </c>
      <c r="G794" s="712">
        <f t="shared" si="368"/>
        <v>0</v>
      </c>
      <c r="H794" s="699">
        <f t="shared" si="362"/>
        <v>0</v>
      </c>
      <c r="I794" s="712">
        <f t="shared" si="363"/>
        <v>0</v>
      </c>
      <c r="J794" s="699">
        <f t="shared" si="369"/>
        <v>0</v>
      </c>
      <c r="K794" s="681">
        <f t="shared" si="370"/>
        <v>0</v>
      </c>
      <c r="L794" s="711">
        <f>IF($L$5="Yes",HLOOKUP(B794,'Outdoor Supply'!$D$32:$P$38,7,FALSE),0)</f>
        <v>0</v>
      </c>
      <c r="M794" s="701">
        <f t="shared" si="371"/>
        <v>0</v>
      </c>
      <c r="N794" s="564">
        <f t="shared" si="372"/>
        <v>0</v>
      </c>
      <c r="O794" s="564">
        <f t="shared" si="373"/>
        <v>0</v>
      </c>
      <c r="P794" s="564">
        <f t="shared" si="374"/>
        <v>0</v>
      </c>
      <c r="Q794" s="564">
        <f t="shared" si="375"/>
        <v>0</v>
      </c>
      <c r="R794" s="661">
        <f t="shared" si="364"/>
        <v>0</v>
      </c>
      <c r="S794" s="662">
        <f t="shared" si="365"/>
        <v>0</v>
      </c>
      <c r="T794" s="699">
        <f t="shared" si="366"/>
        <v>0</v>
      </c>
      <c r="U794" s="681">
        <f t="shared" si="376"/>
        <v>0</v>
      </c>
      <c r="V794" s="701">
        <f t="shared" si="377"/>
        <v>0</v>
      </c>
      <c r="W794" s="662">
        <f t="shared" si="378"/>
        <v>0</v>
      </c>
      <c r="X794" s="662">
        <f t="shared" si="379"/>
        <v>0</v>
      </c>
      <c r="Y794" s="662">
        <f t="shared" si="380"/>
        <v>0</v>
      </c>
      <c r="Z794" s="699">
        <f t="shared" si="381"/>
        <v>0</v>
      </c>
      <c r="AA794" s="681">
        <f t="shared" si="384"/>
        <v>0</v>
      </c>
      <c r="AB794" s="701">
        <f t="shared" si="385"/>
        <v>0</v>
      </c>
      <c r="AC794" s="662">
        <f t="shared" si="382"/>
        <v>0</v>
      </c>
      <c r="AD794" s="662">
        <f t="shared" si="386"/>
        <v>0</v>
      </c>
      <c r="AE794" s="701">
        <f t="shared" si="387"/>
        <v>0</v>
      </c>
      <c r="AF794" s="662">
        <f t="shared" si="383"/>
        <v>0</v>
      </c>
      <c r="AG794" s="662">
        <f t="shared" si="388"/>
        <v>0</v>
      </c>
      <c r="AH794" s="701">
        <f t="shared" si="389"/>
        <v>0</v>
      </c>
    </row>
    <row r="795" spans="1:34" x14ac:dyDescent="0.35">
      <c r="A795" s="680">
        <v>38770</v>
      </c>
      <c r="B795" s="558" t="s">
        <v>22</v>
      </c>
      <c r="C795" s="558">
        <v>2</v>
      </c>
      <c r="D795" s="559">
        <f t="shared" si="361"/>
        <v>4</v>
      </c>
      <c r="E795" s="561">
        <v>0</v>
      </c>
      <c r="F795" s="699">
        <f t="shared" si="367"/>
        <v>0</v>
      </c>
      <c r="G795" s="712">
        <f t="shared" si="368"/>
        <v>0</v>
      </c>
      <c r="H795" s="699">
        <f t="shared" si="362"/>
        <v>0</v>
      </c>
      <c r="I795" s="712">
        <f t="shared" si="363"/>
        <v>0</v>
      </c>
      <c r="J795" s="699">
        <f t="shared" si="369"/>
        <v>0</v>
      </c>
      <c r="K795" s="681">
        <f t="shared" si="370"/>
        <v>0</v>
      </c>
      <c r="L795" s="711">
        <f>IF($L$5="Yes",HLOOKUP(B795,'Outdoor Supply'!$D$32:$P$38,7,FALSE),0)</f>
        <v>0</v>
      </c>
      <c r="M795" s="701">
        <f t="shared" si="371"/>
        <v>0</v>
      </c>
      <c r="N795" s="564">
        <f t="shared" si="372"/>
        <v>0</v>
      </c>
      <c r="O795" s="564">
        <f t="shared" si="373"/>
        <v>0</v>
      </c>
      <c r="P795" s="564">
        <f t="shared" si="374"/>
        <v>0</v>
      </c>
      <c r="Q795" s="564">
        <f t="shared" si="375"/>
        <v>0</v>
      </c>
      <c r="R795" s="661">
        <f t="shared" si="364"/>
        <v>0</v>
      </c>
      <c r="S795" s="662">
        <f t="shared" si="365"/>
        <v>0</v>
      </c>
      <c r="T795" s="699">
        <f t="shared" si="366"/>
        <v>0</v>
      </c>
      <c r="U795" s="681">
        <f t="shared" si="376"/>
        <v>0</v>
      </c>
      <c r="V795" s="701">
        <f t="shared" si="377"/>
        <v>0</v>
      </c>
      <c r="W795" s="662">
        <f t="shared" si="378"/>
        <v>0</v>
      </c>
      <c r="X795" s="662">
        <f t="shared" si="379"/>
        <v>0</v>
      </c>
      <c r="Y795" s="662">
        <f t="shared" si="380"/>
        <v>0</v>
      </c>
      <c r="Z795" s="699">
        <f t="shared" si="381"/>
        <v>0</v>
      </c>
      <c r="AA795" s="681">
        <f t="shared" si="384"/>
        <v>0</v>
      </c>
      <c r="AB795" s="701">
        <f t="shared" si="385"/>
        <v>0</v>
      </c>
      <c r="AC795" s="662">
        <f t="shared" si="382"/>
        <v>0</v>
      </c>
      <c r="AD795" s="662">
        <f t="shared" si="386"/>
        <v>0</v>
      </c>
      <c r="AE795" s="701">
        <f t="shared" si="387"/>
        <v>0</v>
      </c>
      <c r="AF795" s="662">
        <f t="shared" si="383"/>
        <v>0</v>
      </c>
      <c r="AG795" s="662">
        <f t="shared" si="388"/>
        <v>0</v>
      </c>
      <c r="AH795" s="701">
        <f t="shared" si="389"/>
        <v>0</v>
      </c>
    </row>
    <row r="796" spans="1:34" x14ac:dyDescent="0.35">
      <c r="A796" s="680">
        <v>38771</v>
      </c>
      <c r="B796" s="558" t="s">
        <v>22</v>
      </c>
      <c r="C796" s="558">
        <v>2</v>
      </c>
      <c r="D796" s="559">
        <f t="shared" si="361"/>
        <v>5</v>
      </c>
      <c r="E796" s="561">
        <v>0</v>
      </c>
      <c r="F796" s="699">
        <f t="shared" si="367"/>
        <v>0</v>
      </c>
      <c r="G796" s="712">
        <f t="shared" si="368"/>
        <v>0</v>
      </c>
      <c r="H796" s="699">
        <f t="shared" si="362"/>
        <v>0</v>
      </c>
      <c r="I796" s="712">
        <f t="shared" si="363"/>
        <v>0</v>
      </c>
      <c r="J796" s="699">
        <f t="shared" si="369"/>
        <v>0</v>
      </c>
      <c r="K796" s="681">
        <f t="shared" si="370"/>
        <v>0</v>
      </c>
      <c r="L796" s="711">
        <f>IF($L$5="Yes",HLOOKUP(B796,'Outdoor Supply'!$D$32:$P$38,7,FALSE),0)</f>
        <v>0</v>
      </c>
      <c r="M796" s="701">
        <f t="shared" si="371"/>
        <v>0</v>
      </c>
      <c r="N796" s="564">
        <f t="shared" si="372"/>
        <v>0</v>
      </c>
      <c r="O796" s="564">
        <f t="shared" si="373"/>
        <v>0</v>
      </c>
      <c r="P796" s="564">
        <f t="shared" si="374"/>
        <v>0</v>
      </c>
      <c r="Q796" s="564">
        <f t="shared" si="375"/>
        <v>0</v>
      </c>
      <c r="R796" s="661">
        <f t="shared" si="364"/>
        <v>0</v>
      </c>
      <c r="S796" s="662">
        <f t="shared" si="365"/>
        <v>0</v>
      </c>
      <c r="T796" s="699">
        <f t="shared" si="366"/>
        <v>0</v>
      </c>
      <c r="U796" s="681">
        <f t="shared" si="376"/>
        <v>0</v>
      </c>
      <c r="V796" s="701">
        <f t="shared" si="377"/>
        <v>0</v>
      </c>
      <c r="W796" s="662">
        <f t="shared" si="378"/>
        <v>0</v>
      </c>
      <c r="X796" s="662">
        <f t="shared" si="379"/>
        <v>0</v>
      </c>
      <c r="Y796" s="662">
        <f t="shared" si="380"/>
        <v>0</v>
      </c>
      <c r="Z796" s="699">
        <f t="shared" si="381"/>
        <v>0</v>
      </c>
      <c r="AA796" s="681">
        <f t="shared" si="384"/>
        <v>0</v>
      </c>
      <c r="AB796" s="701">
        <f t="shared" si="385"/>
        <v>0</v>
      </c>
      <c r="AC796" s="662">
        <f t="shared" si="382"/>
        <v>0</v>
      </c>
      <c r="AD796" s="662">
        <f t="shared" si="386"/>
        <v>0</v>
      </c>
      <c r="AE796" s="701">
        <f t="shared" si="387"/>
        <v>0</v>
      </c>
      <c r="AF796" s="662">
        <f t="shared" si="383"/>
        <v>0</v>
      </c>
      <c r="AG796" s="662">
        <f t="shared" si="388"/>
        <v>0</v>
      </c>
      <c r="AH796" s="701">
        <f t="shared" si="389"/>
        <v>0</v>
      </c>
    </row>
    <row r="797" spans="1:34" x14ac:dyDescent="0.35">
      <c r="A797" s="680">
        <v>38772</v>
      </c>
      <c r="B797" s="558" t="s">
        <v>22</v>
      </c>
      <c r="C797" s="558">
        <v>2</v>
      </c>
      <c r="D797" s="559">
        <f t="shared" si="361"/>
        <v>6</v>
      </c>
      <c r="E797" s="561">
        <v>0</v>
      </c>
      <c r="F797" s="699">
        <f t="shared" si="367"/>
        <v>0</v>
      </c>
      <c r="G797" s="712">
        <f t="shared" si="368"/>
        <v>0</v>
      </c>
      <c r="H797" s="699">
        <f t="shared" si="362"/>
        <v>0</v>
      </c>
      <c r="I797" s="712">
        <f t="shared" si="363"/>
        <v>0</v>
      </c>
      <c r="J797" s="699">
        <f t="shared" si="369"/>
        <v>0</v>
      </c>
      <c r="K797" s="681">
        <f t="shared" si="370"/>
        <v>0</v>
      </c>
      <c r="L797" s="711">
        <f>IF($L$5="Yes",HLOOKUP(B797,'Outdoor Supply'!$D$32:$P$38,7,FALSE),0)</f>
        <v>0</v>
      </c>
      <c r="M797" s="701">
        <f t="shared" si="371"/>
        <v>0</v>
      </c>
      <c r="N797" s="564">
        <f t="shared" si="372"/>
        <v>0</v>
      </c>
      <c r="O797" s="564">
        <f t="shared" si="373"/>
        <v>0</v>
      </c>
      <c r="P797" s="564">
        <f t="shared" si="374"/>
        <v>0</v>
      </c>
      <c r="Q797" s="564">
        <f t="shared" si="375"/>
        <v>0</v>
      </c>
      <c r="R797" s="661">
        <f t="shared" si="364"/>
        <v>0</v>
      </c>
      <c r="S797" s="662">
        <f t="shared" si="365"/>
        <v>0</v>
      </c>
      <c r="T797" s="699">
        <f t="shared" si="366"/>
        <v>0</v>
      </c>
      <c r="U797" s="681">
        <f t="shared" si="376"/>
        <v>0</v>
      </c>
      <c r="V797" s="701">
        <f t="shared" si="377"/>
        <v>0</v>
      </c>
      <c r="W797" s="662">
        <f t="shared" si="378"/>
        <v>0</v>
      </c>
      <c r="X797" s="662">
        <f t="shared" si="379"/>
        <v>0</v>
      </c>
      <c r="Y797" s="662">
        <f t="shared" si="380"/>
        <v>0</v>
      </c>
      <c r="Z797" s="699">
        <f t="shared" si="381"/>
        <v>0</v>
      </c>
      <c r="AA797" s="681">
        <f t="shared" si="384"/>
        <v>0</v>
      </c>
      <c r="AB797" s="701">
        <f t="shared" si="385"/>
        <v>0</v>
      </c>
      <c r="AC797" s="662">
        <f t="shared" si="382"/>
        <v>0</v>
      </c>
      <c r="AD797" s="662">
        <f t="shared" si="386"/>
        <v>0</v>
      </c>
      <c r="AE797" s="701">
        <f t="shared" si="387"/>
        <v>0</v>
      </c>
      <c r="AF797" s="662">
        <f t="shared" si="383"/>
        <v>0</v>
      </c>
      <c r="AG797" s="662">
        <f t="shared" si="388"/>
        <v>0</v>
      </c>
      <c r="AH797" s="701">
        <f t="shared" si="389"/>
        <v>0</v>
      </c>
    </row>
    <row r="798" spans="1:34" x14ac:dyDescent="0.35">
      <c r="A798" s="680">
        <v>38773</v>
      </c>
      <c r="B798" s="558" t="s">
        <v>22</v>
      </c>
      <c r="C798" s="558">
        <v>2</v>
      </c>
      <c r="D798" s="559">
        <f t="shared" si="361"/>
        <v>7</v>
      </c>
      <c r="E798" s="561">
        <v>0.51000000000000512</v>
      </c>
      <c r="F798" s="699">
        <f t="shared" si="367"/>
        <v>0</v>
      </c>
      <c r="G798" s="712">
        <f t="shared" si="368"/>
        <v>0</v>
      </c>
      <c r="H798" s="699">
        <f t="shared" si="362"/>
        <v>0</v>
      </c>
      <c r="I798" s="712">
        <f t="shared" si="363"/>
        <v>0</v>
      </c>
      <c r="J798" s="699">
        <f t="shared" si="369"/>
        <v>0</v>
      </c>
      <c r="K798" s="681">
        <f t="shared" si="370"/>
        <v>0</v>
      </c>
      <c r="L798" s="711">
        <f>IF($L$5="Yes",HLOOKUP(B798,'Outdoor Supply'!$D$32:$P$38,7,FALSE),0)</f>
        <v>0</v>
      </c>
      <c r="M798" s="701">
        <f t="shared" si="371"/>
        <v>0</v>
      </c>
      <c r="N798" s="564">
        <f t="shared" si="372"/>
        <v>0</v>
      </c>
      <c r="O798" s="564">
        <f t="shared" si="373"/>
        <v>0</v>
      </c>
      <c r="P798" s="564">
        <f t="shared" si="374"/>
        <v>0</v>
      </c>
      <c r="Q798" s="564">
        <f t="shared" si="375"/>
        <v>0</v>
      </c>
      <c r="R798" s="661">
        <f t="shared" si="364"/>
        <v>0</v>
      </c>
      <c r="S798" s="662">
        <f t="shared" si="365"/>
        <v>0</v>
      </c>
      <c r="T798" s="699">
        <f t="shared" si="366"/>
        <v>0</v>
      </c>
      <c r="U798" s="681">
        <f t="shared" si="376"/>
        <v>0</v>
      </c>
      <c r="V798" s="701">
        <f t="shared" si="377"/>
        <v>0</v>
      </c>
      <c r="W798" s="662">
        <f t="shared" si="378"/>
        <v>0</v>
      </c>
      <c r="X798" s="662">
        <f t="shared" si="379"/>
        <v>0</v>
      </c>
      <c r="Y798" s="662">
        <f t="shared" si="380"/>
        <v>0</v>
      </c>
      <c r="Z798" s="699">
        <f t="shared" si="381"/>
        <v>0</v>
      </c>
      <c r="AA798" s="681">
        <f t="shared" si="384"/>
        <v>0</v>
      </c>
      <c r="AB798" s="701">
        <f t="shared" si="385"/>
        <v>0</v>
      </c>
      <c r="AC798" s="662">
        <f t="shared" si="382"/>
        <v>0</v>
      </c>
      <c r="AD798" s="662">
        <f t="shared" si="386"/>
        <v>0</v>
      </c>
      <c r="AE798" s="701">
        <f t="shared" si="387"/>
        <v>0</v>
      </c>
      <c r="AF798" s="662">
        <f t="shared" si="383"/>
        <v>0</v>
      </c>
      <c r="AG798" s="662">
        <f t="shared" si="388"/>
        <v>0</v>
      </c>
      <c r="AH798" s="701">
        <f t="shared" si="389"/>
        <v>0</v>
      </c>
    </row>
    <row r="799" spans="1:34" x14ac:dyDescent="0.35">
      <c r="A799" s="680">
        <v>38774</v>
      </c>
      <c r="B799" s="558" t="s">
        <v>22</v>
      </c>
      <c r="C799" s="558">
        <v>2</v>
      </c>
      <c r="D799" s="559">
        <f t="shared" si="361"/>
        <v>1</v>
      </c>
      <c r="E799" s="561">
        <v>4.0000000000006253E-2</v>
      </c>
      <c r="F799" s="699">
        <f t="shared" si="367"/>
        <v>0</v>
      </c>
      <c r="G799" s="712">
        <f t="shared" si="368"/>
        <v>0</v>
      </c>
      <c r="H799" s="699">
        <f t="shared" si="362"/>
        <v>0</v>
      </c>
      <c r="I799" s="712">
        <f t="shared" si="363"/>
        <v>0</v>
      </c>
      <c r="J799" s="699">
        <f t="shared" si="369"/>
        <v>0</v>
      </c>
      <c r="K799" s="681">
        <f t="shared" si="370"/>
        <v>0</v>
      </c>
      <c r="L799" s="711">
        <f>IF($L$5="Yes",HLOOKUP(B799,'Outdoor Supply'!$D$32:$P$38,7,FALSE),0)</f>
        <v>0</v>
      </c>
      <c r="M799" s="701">
        <f t="shared" si="371"/>
        <v>0</v>
      </c>
      <c r="N799" s="564">
        <f t="shared" si="372"/>
        <v>0</v>
      </c>
      <c r="O799" s="564">
        <f t="shared" si="373"/>
        <v>0</v>
      </c>
      <c r="P799" s="564">
        <f t="shared" si="374"/>
        <v>0</v>
      </c>
      <c r="Q799" s="564">
        <f t="shared" si="375"/>
        <v>0</v>
      </c>
      <c r="R799" s="661">
        <f t="shared" si="364"/>
        <v>0</v>
      </c>
      <c r="S799" s="662">
        <f t="shared" si="365"/>
        <v>0</v>
      </c>
      <c r="T799" s="699">
        <f t="shared" si="366"/>
        <v>0</v>
      </c>
      <c r="U799" s="681">
        <f t="shared" si="376"/>
        <v>0</v>
      </c>
      <c r="V799" s="701">
        <f t="shared" si="377"/>
        <v>0</v>
      </c>
      <c r="W799" s="662">
        <f t="shared" si="378"/>
        <v>0</v>
      </c>
      <c r="X799" s="662">
        <f t="shared" si="379"/>
        <v>0</v>
      </c>
      <c r="Y799" s="662">
        <f t="shared" si="380"/>
        <v>0</v>
      </c>
      <c r="Z799" s="699">
        <f t="shared" si="381"/>
        <v>0</v>
      </c>
      <c r="AA799" s="681">
        <f t="shared" si="384"/>
        <v>0</v>
      </c>
      <c r="AB799" s="701">
        <f t="shared" si="385"/>
        <v>0</v>
      </c>
      <c r="AC799" s="662">
        <f t="shared" si="382"/>
        <v>0</v>
      </c>
      <c r="AD799" s="662">
        <f t="shared" si="386"/>
        <v>0</v>
      </c>
      <c r="AE799" s="701">
        <f t="shared" si="387"/>
        <v>0</v>
      </c>
      <c r="AF799" s="662">
        <f t="shared" si="383"/>
        <v>0</v>
      </c>
      <c r="AG799" s="662">
        <f t="shared" si="388"/>
        <v>0</v>
      </c>
      <c r="AH799" s="701">
        <f t="shared" si="389"/>
        <v>0</v>
      </c>
    </row>
    <row r="800" spans="1:34" x14ac:dyDescent="0.35">
      <c r="A800" s="680">
        <v>38775</v>
      </c>
      <c r="B800" s="558" t="s">
        <v>22</v>
      </c>
      <c r="C800" s="558">
        <v>2</v>
      </c>
      <c r="D800" s="559">
        <f t="shared" si="361"/>
        <v>2</v>
      </c>
      <c r="E800" s="561">
        <v>0</v>
      </c>
      <c r="F800" s="699">
        <f t="shared" si="367"/>
        <v>0</v>
      </c>
      <c r="G800" s="712">
        <f t="shared" si="368"/>
        <v>0</v>
      </c>
      <c r="H800" s="699">
        <f t="shared" si="362"/>
        <v>0</v>
      </c>
      <c r="I800" s="712">
        <f t="shared" si="363"/>
        <v>0</v>
      </c>
      <c r="J800" s="699">
        <f t="shared" si="369"/>
        <v>0</v>
      </c>
      <c r="K800" s="681">
        <f t="shared" si="370"/>
        <v>0</v>
      </c>
      <c r="L800" s="711">
        <f>IF($L$5="Yes",HLOOKUP(B800,'Outdoor Supply'!$D$32:$P$38,7,FALSE),0)</f>
        <v>0</v>
      </c>
      <c r="M800" s="701">
        <f t="shared" si="371"/>
        <v>0</v>
      </c>
      <c r="N800" s="564">
        <f t="shared" si="372"/>
        <v>0</v>
      </c>
      <c r="O800" s="564">
        <f t="shared" si="373"/>
        <v>0</v>
      </c>
      <c r="P800" s="564">
        <f t="shared" si="374"/>
        <v>0</v>
      </c>
      <c r="Q800" s="564">
        <f t="shared" si="375"/>
        <v>0</v>
      </c>
      <c r="R800" s="661">
        <f t="shared" si="364"/>
        <v>0</v>
      </c>
      <c r="S800" s="662">
        <f t="shared" si="365"/>
        <v>0</v>
      </c>
      <c r="T800" s="699">
        <f t="shared" si="366"/>
        <v>0</v>
      </c>
      <c r="U800" s="681">
        <f t="shared" si="376"/>
        <v>0</v>
      </c>
      <c r="V800" s="701">
        <f t="shared" si="377"/>
        <v>0</v>
      </c>
      <c r="W800" s="662">
        <f t="shared" si="378"/>
        <v>0</v>
      </c>
      <c r="X800" s="662">
        <f t="shared" si="379"/>
        <v>0</v>
      </c>
      <c r="Y800" s="662">
        <f t="shared" si="380"/>
        <v>0</v>
      </c>
      <c r="Z800" s="699">
        <f t="shared" si="381"/>
        <v>0</v>
      </c>
      <c r="AA800" s="681">
        <f t="shared" si="384"/>
        <v>0</v>
      </c>
      <c r="AB800" s="701">
        <f t="shared" si="385"/>
        <v>0</v>
      </c>
      <c r="AC800" s="662">
        <f t="shared" si="382"/>
        <v>0</v>
      </c>
      <c r="AD800" s="662">
        <f t="shared" si="386"/>
        <v>0</v>
      </c>
      <c r="AE800" s="701">
        <f t="shared" si="387"/>
        <v>0</v>
      </c>
      <c r="AF800" s="662">
        <f t="shared" si="383"/>
        <v>0</v>
      </c>
      <c r="AG800" s="662">
        <f t="shared" si="388"/>
        <v>0</v>
      </c>
      <c r="AH800" s="701">
        <f t="shared" si="389"/>
        <v>0</v>
      </c>
    </row>
    <row r="801" spans="1:34" x14ac:dyDescent="0.35">
      <c r="A801" s="680">
        <v>38776</v>
      </c>
      <c r="B801" s="558" t="s">
        <v>22</v>
      </c>
      <c r="C801" s="558">
        <v>2</v>
      </c>
      <c r="D801" s="559">
        <f t="shared" si="361"/>
        <v>3</v>
      </c>
      <c r="E801" s="561">
        <v>0</v>
      </c>
      <c r="F801" s="699">
        <f t="shared" si="367"/>
        <v>0</v>
      </c>
      <c r="G801" s="712">
        <f t="shared" si="368"/>
        <v>0</v>
      </c>
      <c r="H801" s="699">
        <f t="shared" si="362"/>
        <v>0</v>
      </c>
      <c r="I801" s="712">
        <f t="shared" si="363"/>
        <v>0</v>
      </c>
      <c r="J801" s="699">
        <f t="shared" si="369"/>
        <v>0</v>
      </c>
      <c r="K801" s="681">
        <f t="shared" si="370"/>
        <v>0</v>
      </c>
      <c r="L801" s="711">
        <f>IF($L$5="Yes",HLOOKUP(B801,'Outdoor Supply'!$D$32:$P$38,7,FALSE),0)</f>
        <v>0</v>
      </c>
      <c r="M801" s="701">
        <f t="shared" si="371"/>
        <v>0</v>
      </c>
      <c r="N801" s="564">
        <f t="shared" si="372"/>
        <v>0</v>
      </c>
      <c r="O801" s="564">
        <f t="shared" si="373"/>
        <v>0</v>
      </c>
      <c r="P801" s="564">
        <f t="shared" si="374"/>
        <v>0</v>
      </c>
      <c r="Q801" s="564">
        <f t="shared" si="375"/>
        <v>0</v>
      </c>
      <c r="R801" s="661">
        <f t="shared" si="364"/>
        <v>0</v>
      </c>
      <c r="S801" s="662">
        <f t="shared" si="365"/>
        <v>0</v>
      </c>
      <c r="T801" s="699">
        <f t="shared" si="366"/>
        <v>0</v>
      </c>
      <c r="U801" s="681">
        <f t="shared" si="376"/>
        <v>0</v>
      </c>
      <c r="V801" s="701">
        <f t="shared" si="377"/>
        <v>0</v>
      </c>
      <c r="W801" s="662">
        <f t="shared" si="378"/>
        <v>0</v>
      </c>
      <c r="X801" s="662">
        <f t="shared" si="379"/>
        <v>0</v>
      </c>
      <c r="Y801" s="662">
        <f t="shared" si="380"/>
        <v>0</v>
      </c>
      <c r="Z801" s="699">
        <f t="shared" si="381"/>
        <v>0</v>
      </c>
      <c r="AA801" s="681">
        <f t="shared" si="384"/>
        <v>0</v>
      </c>
      <c r="AB801" s="701">
        <f t="shared" si="385"/>
        <v>0</v>
      </c>
      <c r="AC801" s="662">
        <f t="shared" si="382"/>
        <v>0</v>
      </c>
      <c r="AD801" s="662">
        <f t="shared" si="386"/>
        <v>0</v>
      </c>
      <c r="AE801" s="701">
        <f t="shared" si="387"/>
        <v>0</v>
      </c>
      <c r="AF801" s="662">
        <f t="shared" si="383"/>
        <v>0</v>
      </c>
      <c r="AG801" s="662">
        <f t="shared" si="388"/>
        <v>0</v>
      </c>
      <c r="AH801" s="701">
        <f t="shared" si="389"/>
        <v>0</v>
      </c>
    </row>
    <row r="802" spans="1:34" x14ac:dyDescent="0.35">
      <c r="A802" s="680">
        <v>38777</v>
      </c>
      <c r="B802" s="558" t="s">
        <v>23</v>
      </c>
      <c r="C802" s="558">
        <v>3</v>
      </c>
      <c r="D802" s="559">
        <f t="shared" si="361"/>
        <v>4</v>
      </c>
      <c r="E802" s="561">
        <v>0</v>
      </c>
      <c r="F802" s="699">
        <f t="shared" si="367"/>
        <v>0</v>
      </c>
      <c r="G802" s="712">
        <f t="shared" si="368"/>
        <v>0</v>
      </c>
      <c r="H802" s="699">
        <f t="shared" si="362"/>
        <v>0</v>
      </c>
      <c r="I802" s="712">
        <f t="shared" si="363"/>
        <v>0</v>
      </c>
      <c r="J802" s="699">
        <f t="shared" si="369"/>
        <v>0</v>
      </c>
      <c r="K802" s="681">
        <f t="shared" si="370"/>
        <v>0</v>
      </c>
      <c r="L802" s="711">
        <f>IF($L$5="Yes",HLOOKUP(B802,'Outdoor Supply'!$D$32:$P$38,7,FALSE),0)</f>
        <v>0</v>
      </c>
      <c r="M802" s="701">
        <f t="shared" si="371"/>
        <v>0</v>
      </c>
      <c r="N802" s="564">
        <f t="shared" si="372"/>
        <v>0</v>
      </c>
      <c r="O802" s="564">
        <f t="shared" si="373"/>
        <v>0</v>
      </c>
      <c r="P802" s="564">
        <f t="shared" si="374"/>
        <v>0</v>
      </c>
      <c r="Q802" s="564">
        <f t="shared" si="375"/>
        <v>0</v>
      </c>
      <c r="R802" s="661">
        <f t="shared" si="364"/>
        <v>0</v>
      </c>
      <c r="S802" s="662">
        <f t="shared" si="365"/>
        <v>0</v>
      </c>
      <c r="T802" s="699">
        <f t="shared" si="366"/>
        <v>0</v>
      </c>
      <c r="U802" s="681">
        <f t="shared" si="376"/>
        <v>0</v>
      </c>
      <c r="V802" s="701">
        <f t="shared" si="377"/>
        <v>0</v>
      </c>
      <c r="W802" s="662">
        <f t="shared" si="378"/>
        <v>0</v>
      </c>
      <c r="X802" s="662">
        <f t="shared" si="379"/>
        <v>0</v>
      </c>
      <c r="Y802" s="662">
        <f t="shared" si="380"/>
        <v>0</v>
      </c>
      <c r="Z802" s="699">
        <f t="shared" si="381"/>
        <v>0</v>
      </c>
      <c r="AA802" s="681">
        <f t="shared" si="384"/>
        <v>0</v>
      </c>
      <c r="AB802" s="701">
        <f t="shared" si="385"/>
        <v>0</v>
      </c>
      <c r="AC802" s="662">
        <f t="shared" si="382"/>
        <v>0</v>
      </c>
      <c r="AD802" s="662">
        <f t="shared" si="386"/>
        <v>0</v>
      </c>
      <c r="AE802" s="701">
        <f t="shared" si="387"/>
        <v>0</v>
      </c>
      <c r="AF802" s="662">
        <f t="shared" si="383"/>
        <v>0</v>
      </c>
      <c r="AG802" s="662">
        <f t="shared" si="388"/>
        <v>0</v>
      </c>
      <c r="AH802" s="701">
        <f t="shared" si="389"/>
        <v>0</v>
      </c>
    </row>
    <row r="803" spans="1:34" x14ac:dyDescent="0.35">
      <c r="A803" s="680">
        <v>38778</v>
      </c>
      <c r="B803" s="558" t="s">
        <v>23</v>
      </c>
      <c r="C803" s="558">
        <v>3</v>
      </c>
      <c r="D803" s="559">
        <f t="shared" si="361"/>
        <v>5</v>
      </c>
      <c r="E803" s="561">
        <v>0</v>
      </c>
      <c r="F803" s="699">
        <f t="shared" si="367"/>
        <v>0</v>
      </c>
      <c r="G803" s="712">
        <f t="shared" si="368"/>
        <v>0</v>
      </c>
      <c r="H803" s="699">
        <f t="shared" si="362"/>
        <v>0</v>
      </c>
      <c r="I803" s="712">
        <f t="shared" si="363"/>
        <v>0</v>
      </c>
      <c r="J803" s="699">
        <f t="shared" si="369"/>
        <v>0</v>
      </c>
      <c r="K803" s="681">
        <f t="shared" si="370"/>
        <v>0</v>
      </c>
      <c r="L803" s="711">
        <f>IF($L$5="Yes",HLOOKUP(B803,'Outdoor Supply'!$D$32:$P$38,7,FALSE),0)</f>
        <v>0</v>
      </c>
      <c r="M803" s="701">
        <f t="shared" si="371"/>
        <v>0</v>
      </c>
      <c r="N803" s="564">
        <f t="shared" si="372"/>
        <v>0</v>
      </c>
      <c r="O803" s="564">
        <f t="shared" si="373"/>
        <v>0</v>
      </c>
      <c r="P803" s="564">
        <f t="shared" si="374"/>
        <v>0</v>
      </c>
      <c r="Q803" s="564">
        <f t="shared" si="375"/>
        <v>0</v>
      </c>
      <c r="R803" s="661">
        <f t="shared" si="364"/>
        <v>0</v>
      </c>
      <c r="S803" s="662">
        <f t="shared" si="365"/>
        <v>0</v>
      </c>
      <c r="T803" s="699">
        <f t="shared" si="366"/>
        <v>0</v>
      </c>
      <c r="U803" s="681">
        <f t="shared" si="376"/>
        <v>0</v>
      </c>
      <c r="V803" s="701">
        <f t="shared" si="377"/>
        <v>0</v>
      </c>
      <c r="W803" s="662">
        <f t="shared" si="378"/>
        <v>0</v>
      </c>
      <c r="X803" s="662">
        <f t="shared" si="379"/>
        <v>0</v>
      </c>
      <c r="Y803" s="662">
        <f t="shared" si="380"/>
        <v>0</v>
      </c>
      <c r="Z803" s="699">
        <f t="shared" si="381"/>
        <v>0</v>
      </c>
      <c r="AA803" s="681">
        <f t="shared" si="384"/>
        <v>0</v>
      </c>
      <c r="AB803" s="701">
        <f t="shared" si="385"/>
        <v>0</v>
      </c>
      <c r="AC803" s="662">
        <f t="shared" si="382"/>
        <v>0</v>
      </c>
      <c r="AD803" s="662">
        <f t="shared" si="386"/>
        <v>0</v>
      </c>
      <c r="AE803" s="701">
        <f t="shared" si="387"/>
        <v>0</v>
      </c>
      <c r="AF803" s="662">
        <f t="shared" si="383"/>
        <v>0</v>
      </c>
      <c r="AG803" s="662">
        <f t="shared" si="388"/>
        <v>0</v>
      </c>
      <c r="AH803" s="701">
        <f t="shared" si="389"/>
        <v>0</v>
      </c>
    </row>
    <row r="804" spans="1:34" x14ac:dyDescent="0.35">
      <c r="A804" s="680">
        <v>38779</v>
      </c>
      <c r="B804" s="558" t="s">
        <v>23</v>
      </c>
      <c r="C804" s="558">
        <v>3</v>
      </c>
      <c r="D804" s="559">
        <f t="shared" si="361"/>
        <v>6</v>
      </c>
      <c r="E804" s="561">
        <v>0</v>
      </c>
      <c r="F804" s="699">
        <f t="shared" si="367"/>
        <v>0</v>
      </c>
      <c r="G804" s="712">
        <f t="shared" si="368"/>
        <v>0</v>
      </c>
      <c r="H804" s="699">
        <f t="shared" si="362"/>
        <v>0</v>
      </c>
      <c r="I804" s="712">
        <f t="shared" si="363"/>
        <v>0</v>
      </c>
      <c r="J804" s="699">
        <f t="shared" si="369"/>
        <v>0</v>
      </c>
      <c r="K804" s="681">
        <f t="shared" si="370"/>
        <v>0</v>
      </c>
      <c r="L804" s="711">
        <f>IF($L$5="Yes",HLOOKUP(B804,'Outdoor Supply'!$D$32:$P$38,7,FALSE),0)</f>
        <v>0</v>
      </c>
      <c r="M804" s="701">
        <f t="shared" si="371"/>
        <v>0</v>
      </c>
      <c r="N804" s="564">
        <f t="shared" si="372"/>
        <v>0</v>
      </c>
      <c r="O804" s="564">
        <f t="shared" si="373"/>
        <v>0</v>
      </c>
      <c r="P804" s="564">
        <f t="shared" si="374"/>
        <v>0</v>
      </c>
      <c r="Q804" s="564">
        <f t="shared" si="375"/>
        <v>0</v>
      </c>
      <c r="R804" s="661">
        <f t="shared" si="364"/>
        <v>0</v>
      </c>
      <c r="S804" s="662">
        <f t="shared" si="365"/>
        <v>0</v>
      </c>
      <c r="T804" s="699">
        <f t="shared" si="366"/>
        <v>0</v>
      </c>
      <c r="U804" s="681">
        <f t="shared" si="376"/>
        <v>0</v>
      </c>
      <c r="V804" s="701">
        <f t="shared" si="377"/>
        <v>0</v>
      </c>
      <c r="W804" s="662">
        <f t="shared" si="378"/>
        <v>0</v>
      </c>
      <c r="X804" s="662">
        <f t="shared" si="379"/>
        <v>0</v>
      </c>
      <c r="Y804" s="662">
        <f t="shared" si="380"/>
        <v>0</v>
      </c>
      <c r="Z804" s="699">
        <f t="shared" si="381"/>
        <v>0</v>
      </c>
      <c r="AA804" s="681">
        <f t="shared" si="384"/>
        <v>0</v>
      </c>
      <c r="AB804" s="701">
        <f t="shared" si="385"/>
        <v>0</v>
      </c>
      <c r="AC804" s="662">
        <f t="shared" si="382"/>
        <v>0</v>
      </c>
      <c r="AD804" s="662">
        <f t="shared" si="386"/>
        <v>0</v>
      </c>
      <c r="AE804" s="701">
        <f t="shared" si="387"/>
        <v>0</v>
      </c>
      <c r="AF804" s="662">
        <f t="shared" si="383"/>
        <v>0</v>
      </c>
      <c r="AG804" s="662">
        <f t="shared" si="388"/>
        <v>0</v>
      </c>
      <c r="AH804" s="701">
        <f t="shared" si="389"/>
        <v>0</v>
      </c>
    </row>
    <row r="805" spans="1:34" x14ac:dyDescent="0.35">
      <c r="A805" s="680">
        <v>38780</v>
      </c>
      <c r="B805" s="558" t="s">
        <v>23</v>
      </c>
      <c r="C805" s="558">
        <v>3</v>
      </c>
      <c r="D805" s="559">
        <f t="shared" si="361"/>
        <v>7</v>
      </c>
      <c r="E805" s="561">
        <v>0</v>
      </c>
      <c r="F805" s="699">
        <f t="shared" si="367"/>
        <v>0</v>
      </c>
      <c r="G805" s="712">
        <f t="shared" si="368"/>
        <v>0</v>
      </c>
      <c r="H805" s="699">
        <f t="shared" si="362"/>
        <v>0</v>
      </c>
      <c r="I805" s="712">
        <f t="shared" si="363"/>
        <v>0</v>
      </c>
      <c r="J805" s="699">
        <f t="shared" si="369"/>
        <v>0</v>
      </c>
      <c r="K805" s="681">
        <f t="shared" si="370"/>
        <v>0</v>
      </c>
      <c r="L805" s="711">
        <f>IF($L$5="Yes",HLOOKUP(B805,'Outdoor Supply'!$D$32:$P$38,7,FALSE),0)</f>
        <v>0</v>
      </c>
      <c r="M805" s="701">
        <f t="shared" si="371"/>
        <v>0</v>
      </c>
      <c r="N805" s="564">
        <f t="shared" si="372"/>
        <v>0</v>
      </c>
      <c r="O805" s="564">
        <f t="shared" si="373"/>
        <v>0</v>
      </c>
      <c r="P805" s="564">
        <f t="shared" si="374"/>
        <v>0</v>
      </c>
      <c r="Q805" s="564">
        <f t="shared" si="375"/>
        <v>0</v>
      </c>
      <c r="R805" s="661">
        <f t="shared" si="364"/>
        <v>0</v>
      </c>
      <c r="S805" s="662">
        <f t="shared" si="365"/>
        <v>0</v>
      </c>
      <c r="T805" s="699">
        <f t="shared" si="366"/>
        <v>0</v>
      </c>
      <c r="U805" s="681">
        <f t="shared" si="376"/>
        <v>0</v>
      </c>
      <c r="V805" s="701">
        <f t="shared" si="377"/>
        <v>0</v>
      </c>
      <c r="W805" s="662">
        <f t="shared" si="378"/>
        <v>0</v>
      </c>
      <c r="X805" s="662">
        <f t="shared" si="379"/>
        <v>0</v>
      </c>
      <c r="Y805" s="662">
        <f t="shared" si="380"/>
        <v>0</v>
      </c>
      <c r="Z805" s="699">
        <f t="shared" si="381"/>
        <v>0</v>
      </c>
      <c r="AA805" s="681">
        <f t="shared" si="384"/>
        <v>0</v>
      </c>
      <c r="AB805" s="701">
        <f t="shared" si="385"/>
        <v>0</v>
      </c>
      <c r="AC805" s="662">
        <f t="shared" si="382"/>
        <v>0</v>
      </c>
      <c r="AD805" s="662">
        <f t="shared" si="386"/>
        <v>0</v>
      </c>
      <c r="AE805" s="701">
        <f t="shared" si="387"/>
        <v>0</v>
      </c>
      <c r="AF805" s="662">
        <f t="shared" si="383"/>
        <v>0</v>
      </c>
      <c r="AG805" s="662">
        <f t="shared" si="388"/>
        <v>0</v>
      </c>
      <c r="AH805" s="701">
        <f t="shared" si="389"/>
        <v>0</v>
      </c>
    </row>
    <row r="806" spans="1:34" x14ac:dyDescent="0.35">
      <c r="A806" s="680">
        <v>38781</v>
      </c>
      <c r="B806" s="558" t="s">
        <v>23</v>
      </c>
      <c r="C806" s="558">
        <v>3</v>
      </c>
      <c r="D806" s="559">
        <f t="shared" si="361"/>
        <v>1</v>
      </c>
      <c r="E806" s="561">
        <v>0</v>
      </c>
      <c r="F806" s="699">
        <f t="shared" si="367"/>
        <v>0</v>
      </c>
      <c r="G806" s="712">
        <f t="shared" si="368"/>
        <v>0</v>
      </c>
      <c r="H806" s="699">
        <f t="shared" si="362"/>
        <v>0</v>
      </c>
      <c r="I806" s="712">
        <f t="shared" si="363"/>
        <v>0</v>
      </c>
      <c r="J806" s="699">
        <f t="shared" si="369"/>
        <v>0</v>
      </c>
      <c r="K806" s="681">
        <f t="shared" si="370"/>
        <v>0</v>
      </c>
      <c r="L806" s="711">
        <f>IF($L$5="Yes",HLOOKUP(B806,'Outdoor Supply'!$D$32:$P$38,7,FALSE),0)</f>
        <v>0</v>
      </c>
      <c r="M806" s="701">
        <f t="shared" si="371"/>
        <v>0</v>
      </c>
      <c r="N806" s="564">
        <f t="shared" si="372"/>
        <v>0</v>
      </c>
      <c r="O806" s="564">
        <f t="shared" si="373"/>
        <v>0</v>
      </c>
      <c r="P806" s="564">
        <f t="shared" si="374"/>
        <v>0</v>
      </c>
      <c r="Q806" s="564">
        <f t="shared" si="375"/>
        <v>0</v>
      </c>
      <c r="R806" s="661">
        <f t="shared" si="364"/>
        <v>0</v>
      </c>
      <c r="S806" s="662">
        <f t="shared" si="365"/>
        <v>0</v>
      </c>
      <c r="T806" s="699">
        <f t="shared" si="366"/>
        <v>0</v>
      </c>
      <c r="U806" s="681">
        <f t="shared" si="376"/>
        <v>0</v>
      </c>
      <c r="V806" s="701">
        <f t="shared" si="377"/>
        <v>0</v>
      </c>
      <c r="W806" s="662">
        <f t="shared" si="378"/>
        <v>0</v>
      </c>
      <c r="X806" s="662">
        <f t="shared" si="379"/>
        <v>0</v>
      </c>
      <c r="Y806" s="662">
        <f t="shared" si="380"/>
        <v>0</v>
      </c>
      <c r="Z806" s="699">
        <f t="shared" si="381"/>
        <v>0</v>
      </c>
      <c r="AA806" s="681">
        <f t="shared" si="384"/>
        <v>0</v>
      </c>
      <c r="AB806" s="701">
        <f t="shared" si="385"/>
        <v>0</v>
      </c>
      <c r="AC806" s="662">
        <f t="shared" si="382"/>
        <v>0</v>
      </c>
      <c r="AD806" s="662">
        <f t="shared" si="386"/>
        <v>0</v>
      </c>
      <c r="AE806" s="701">
        <f t="shared" si="387"/>
        <v>0</v>
      </c>
      <c r="AF806" s="662">
        <f t="shared" si="383"/>
        <v>0</v>
      </c>
      <c r="AG806" s="662">
        <f t="shared" si="388"/>
        <v>0</v>
      </c>
      <c r="AH806" s="701">
        <f t="shared" si="389"/>
        <v>0</v>
      </c>
    </row>
    <row r="807" spans="1:34" x14ac:dyDescent="0.35">
      <c r="A807" s="680">
        <v>38782</v>
      </c>
      <c r="B807" s="558" t="s">
        <v>23</v>
      </c>
      <c r="C807" s="558">
        <v>3</v>
      </c>
      <c r="D807" s="559">
        <f t="shared" si="361"/>
        <v>2</v>
      </c>
      <c r="E807" s="561">
        <v>0</v>
      </c>
      <c r="F807" s="699">
        <f t="shared" si="367"/>
        <v>0</v>
      </c>
      <c r="G807" s="712">
        <f t="shared" si="368"/>
        <v>0</v>
      </c>
      <c r="H807" s="699">
        <f t="shared" si="362"/>
        <v>0</v>
      </c>
      <c r="I807" s="712">
        <f t="shared" si="363"/>
        <v>0</v>
      </c>
      <c r="J807" s="699">
        <f t="shared" si="369"/>
        <v>0</v>
      </c>
      <c r="K807" s="681">
        <f t="shared" si="370"/>
        <v>0</v>
      </c>
      <c r="L807" s="711">
        <f>IF($L$5="Yes",HLOOKUP(B807,'Outdoor Supply'!$D$32:$P$38,7,FALSE),0)</f>
        <v>0</v>
      </c>
      <c r="M807" s="701">
        <f t="shared" si="371"/>
        <v>0</v>
      </c>
      <c r="N807" s="564">
        <f t="shared" si="372"/>
        <v>0</v>
      </c>
      <c r="O807" s="564">
        <f t="shared" si="373"/>
        <v>0</v>
      </c>
      <c r="P807" s="564">
        <f t="shared" si="374"/>
        <v>0</v>
      </c>
      <c r="Q807" s="564">
        <f t="shared" si="375"/>
        <v>0</v>
      </c>
      <c r="R807" s="661">
        <f t="shared" si="364"/>
        <v>0</v>
      </c>
      <c r="S807" s="662">
        <f t="shared" si="365"/>
        <v>0</v>
      </c>
      <c r="T807" s="699">
        <f t="shared" si="366"/>
        <v>0</v>
      </c>
      <c r="U807" s="681">
        <f t="shared" si="376"/>
        <v>0</v>
      </c>
      <c r="V807" s="701">
        <f t="shared" si="377"/>
        <v>0</v>
      </c>
      <c r="W807" s="662">
        <f t="shared" si="378"/>
        <v>0</v>
      </c>
      <c r="X807" s="662">
        <f t="shared" si="379"/>
        <v>0</v>
      </c>
      <c r="Y807" s="662">
        <f t="shared" si="380"/>
        <v>0</v>
      </c>
      <c r="Z807" s="699">
        <f t="shared" si="381"/>
        <v>0</v>
      </c>
      <c r="AA807" s="681">
        <f t="shared" si="384"/>
        <v>0</v>
      </c>
      <c r="AB807" s="701">
        <f t="shared" si="385"/>
        <v>0</v>
      </c>
      <c r="AC807" s="662">
        <f t="shared" si="382"/>
        <v>0</v>
      </c>
      <c r="AD807" s="662">
        <f t="shared" si="386"/>
        <v>0</v>
      </c>
      <c r="AE807" s="701">
        <f t="shared" si="387"/>
        <v>0</v>
      </c>
      <c r="AF807" s="662">
        <f t="shared" si="383"/>
        <v>0</v>
      </c>
      <c r="AG807" s="662">
        <f t="shared" si="388"/>
        <v>0</v>
      </c>
      <c r="AH807" s="701">
        <f t="shared" si="389"/>
        <v>0</v>
      </c>
    </row>
    <row r="808" spans="1:34" x14ac:dyDescent="0.35">
      <c r="A808" s="680">
        <v>38783</v>
      </c>
      <c r="B808" s="558" t="s">
        <v>23</v>
      </c>
      <c r="C808" s="558">
        <v>3</v>
      </c>
      <c r="D808" s="559">
        <f t="shared" si="361"/>
        <v>3</v>
      </c>
      <c r="E808" s="561">
        <v>0</v>
      </c>
      <c r="F808" s="699">
        <f t="shared" si="367"/>
        <v>0</v>
      </c>
      <c r="G808" s="712">
        <f t="shared" si="368"/>
        <v>0</v>
      </c>
      <c r="H808" s="699">
        <f t="shared" si="362"/>
        <v>0</v>
      </c>
      <c r="I808" s="712">
        <f t="shared" si="363"/>
        <v>0</v>
      </c>
      <c r="J808" s="699">
        <f t="shared" si="369"/>
        <v>0</v>
      </c>
      <c r="K808" s="681">
        <f t="shared" si="370"/>
        <v>0</v>
      </c>
      <c r="L808" s="711">
        <f>IF($L$5="Yes",HLOOKUP(B808,'Outdoor Supply'!$D$32:$P$38,7,FALSE),0)</f>
        <v>0</v>
      </c>
      <c r="M808" s="701">
        <f t="shared" si="371"/>
        <v>0</v>
      </c>
      <c r="N808" s="564">
        <f t="shared" si="372"/>
        <v>0</v>
      </c>
      <c r="O808" s="564">
        <f t="shared" si="373"/>
        <v>0</v>
      </c>
      <c r="P808" s="564">
        <f t="shared" si="374"/>
        <v>0</v>
      </c>
      <c r="Q808" s="564">
        <f t="shared" si="375"/>
        <v>0</v>
      </c>
      <c r="R808" s="661">
        <f t="shared" si="364"/>
        <v>0</v>
      </c>
      <c r="S808" s="662">
        <f t="shared" si="365"/>
        <v>0</v>
      </c>
      <c r="T808" s="699">
        <f t="shared" si="366"/>
        <v>0</v>
      </c>
      <c r="U808" s="681">
        <f t="shared" si="376"/>
        <v>0</v>
      </c>
      <c r="V808" s="701">
        <f t="shared" si="377"/>
        <v>0</v>
      </c>
      <c r="W808" s="662">
        <f t="shared" si="378"/>
        <v>0</v>
      </c>
      <c r="X808" s="662">
        <f t="shared" si="379"/>
        <v>0</v>
      </c>
      <c r="Y808" s="662">
        <f t="shared" si="380"/>
        <v>0</v>
      </c>
      <c r="Z808" s="699">
        <f t="shared" si="381"/>
        <v>0</v>
      </c>
      <c r="AA808" s="681">
        <f t="shared" si="384"/>
        <v>0</v>
      </c>
      <c r="AB808" s="701">
        <f t="shared" si="385"/>
        <v>0</v>
      </c>
      <c r="AC808" s="662">
        <f t="shared" si="382"/>
        <v>0</v>
      </c>
      <c r="AD808" s="662">
        <f t="shared" si="386"/>
        <v>0</v>
      </c>
      <c r="AE808" s="701">
        <f t="shared" si="387"/>
        <v>0</v>
      </c>
      <c r="AF808" s="662">
        <f t="shared" si="383"/>
        <v>0</v>
      </c>
      <c r="AG808" s="662">
        <f t="shared" si="388"/>
        <v>0</v>
      </c>
      <c r="AH808" s="701">
        <f t="shared" si="389"/>
        <v>0</v>
      </c>
    </row>
    <row r="809" spans="1:34" x14ac:dyDescent="0.35">
      <c r="A809" s="680">
        <v>38784</v>
      </c>
      <c r="B809" s="558" t="s">
        <v>23</v>
      </c>
      <c r="C809" s="558">
        <v>3</v>
      </c>
      <c r="D809" s="559">
        <f t="shared" si="361"/>
        <v>4</v>
      </c>
      <c r="E809" s="561">
        <v>0</v>
      </c>
      <c r="F809" s="699">
        <f t="shared" si="367"/>
        <v>0</v>
      </c>
      <c r="G809" s="712">
        <f t="shared" si="368"/>
        <v>0</v>
      </c>
      <c r="H809" s="699">
        <f t="shared" si="362"/>
        <v>0</v>
      </c>
      <c r="I809" s="712">
        <f t="shared" si="363"/>
        <v>0</v>
      </c>
      <c r="J809" s="699">
        <f t="shared" si="369"/>
        <v>0</v>
      </c>
      <c r="K809" s="681">
        <f t="shared" si="370"/>
        <v>0</v>
      </c>
      <c r="L809" s="711">
        <f>IF($L$5="Yes",HLOOKUP(B809,'Outdoor Supply'!$D$32:$P$38,7,FALSE),0)</f>
        <v>0</v>
      </c>
      <c r="M809" s="701">
        <f t="shared" si="371"/>
        <v>0</v>
      </c>
      <c r="N809" s="564">
        <f t="shared" si="372"/>
        <v>0</v>
      </c>
      <c r="O809" s="564">
        <f t="shared" si="373"/>
        <v>0</v>
      </c>
      <c r="P809" s="564">
        <f t="shared" si="374"/>
        <v>0</v>
      </c>
      <c r="Q809" s="564">
        <f t="shared" si="375"/>
        <v>0</v>
      </c>
      <c r="R809" s="661">
        <f t="shared" si="364"/>
        <v>0</v>
      </c>
      <c r="S809" s="662">
        <f t="shared" si="365"/>
        <v>0</v>
      </c>
      <c r="T809" s="699">
        <f t="shared" si="366"/>
        <v>0</v>
      </c>
      <c r="U809" s="681">
        <f t="shared" si="376"/>
        <v>0</v>
      </c>
      <c r="V809" s="701">
        <f t="shared" si="377"/>
        <v>0</v>
      </c>
      <c r="W809" s="662">
        <f t="shared" si="378"/>
        <v>0</v>
      </c>
      <c r="X809" s="662">
        <f t="shared" si="379"/>
        <v>0</v>
      </c>
      <c r="Y809" s="662">
        <f t="shared" si="380"/>
        <v>0</v>
      </c>
      <c r="Z809" s="699">
        <f t="shared" si="381"/>
        <v>0</v>
      </c>
      <c r="AA809" s="681">
        <f t="shared" si="384"/>
        <v>0</v>
      </c>
      <c r="AB809" s="701">
        <f t="shared" si="385"/>
        <v>0</v>
      </c>
      <c r="AC809" s="662">
        <f t="shared" si="382"/>
        <v>0</v>
      </c>
      <c r="AD809" s="662">
        <f t="shared" si="386"/>
        <v>0</v>
      </c>
      <c r="AE809" s="701">
        <f t="shared" si="387"/>
        <v>0</v>
      </c>
      <c r="AF809" s="662">
        <f t="shared" si="383"/>
        <v>0</v>
      </c>
      <c r="AG809" s="662">
        <f t="shared" si="388"/>
        <v>0</v>
      </c>
      <c r="AH809" s="701">
        <f t="shared" si="389"/>
        <v>0</v>
      </c>
    </row>
    <row r="810" spans="1:34" x14ac:dyDescent="0.35">
      <c r="A810" s="680">
        <v>38785</v>
      </c>
      <c r="B810" s="558" t="s">
        <v>23</v>
      </c>
      <c r="C810" s="558">
        <v>3</v>
      </c>
      <c r="D810" s="559">
        <f t="shared" si="361"/>
        <v>5</v>
      </c>
      <c r="E810" s="561">
        <v>0.29000000000000625</v>
      </c>
      <c r="F810" s="699">
        <f t="shared" si="367"/>
        <v>0</v>
      </c>
      <c r="G810" s="712">
        <f t="shared" si="368"/>
        <v>0</v>
      </c>
      <c r="H810" s="699">
        <f t="shared" si="362"/>
        <v>0</v>
      </c>
      <c r="I810" s="712">
        <f t="shared" si="363"/>
        <v>0</v>
      </c>
      <c r="J810" s="699">
        <f t="shared" si="369"/>
        <v>0</v>
      </c>
      <c r="K810" s="681">
        <f t="shared" si="370"/>
        <v>0</v>
      </c>
      <c r="L810" s="711">
        <f>IF($L$5="Yes",HLOOKUP(B810,'Outdoor Supply'!$D$32:$P$38,7,FALSE),0)</f>
        <v>0</v>
      </c>
      <c r="M810" s="701">
        <f t="shared" si="371"/>
        <v>0</v>
      </c>
      <c r="N810" s="564">
        <f t="shared" si="372"/>
        <v>0</v>
      </c>
      <c r="O810" s="564">
        <f t="shared" si="373"/>
        <v>0</v>
      </c>
      <c r="P810" s="564">
        <f t="shared" si="374"/>
        <v>0</v>
      </c>
      <c r="Q810" s="564">
        <f t="shared" si="375"/>
        <v>0</v>
      </c>
      <c r="R810" s="661">
        <f t="shared" si="364"/>
        <v>0</v>
      </c>
      <c r="S810" s="662">
        <f t="shared" si="365"/>
        <v>0</v>
      </c>
      <c r="T810" s="699">
        <f t="shared" si="366"/>
        <v>0</v>
      </c>
      <c r="U810" s="681">
        <f t="shared" si="376"/>
        <v>0</v>
      </c>
      <c r="V810" s="701">
        <f t="shared" si="377"/>
        <v>0</v>
      </c>
      <c r="W810" s="662">
        <f t="shared" si="378"/>
        <v>0</v>
      </c>
      <c r="X810" s="662">
        <f t="shared" si="379"/>
        <v>0</v>
      </c>
      <c r="Y810" s="662">
        <f t="shared" si="380"/>
        <v>0</v>
      </c>
      <c r="Z810" s="699">
        <f t="shared" si="381"/>
        <v>0</v>
      </c>
      <c r="AA810" s="681">
        <f t="shared" si="384"/>
        <v>0</v>
      </c>
      <c r="AB810" s="701">
        <f t="shared" si="385"/>
        <v>0</v>
      </c>
      <c r="AC810" s="662">
        <f t="shared" si="382"/>
        <v>0</v>
      </c>
      <c r="AD810" s="662">
        <f t="shared" si="386"/>
        <v>0</v>
      </c>
      <c r="AE810" s="701">
        <f t="shared" si="387"/>
        <v>0</v>
      </c>
      <c r="AF810" s="662">
        <f t="shared" si="383"/>
        <v>0</v>
      </c>
      <c r="AG810" s="662">
        <f t="shared" si="388"/>
        <v>0</v>
      </c>
      <c r="AH810" s="701">
        <f t="shared" si="389"/>
        <v>0</v>
      </c>
    </row>
    <row r="811" spans="1:34" x14ac:dyDescent="0.35">
      <c r="A811" s="680">
        <v>38786</v>
      </c>
      <c r="B811" s="558" t="s">
        <v>23</v>
      </c>
      <c r="C811" s="558">
        <v>3</v>
      </c>
      <c r="D811" s="559">
        <f t="shared" si="361"/>
        <v>6</v>
      </c>
      <c r="E811" s="561">
        <v>0</v>
      </c>
      <c r="F811" s="699">
        <f t="shared" si="367"/>
        <v>0</v>
      </c>
      <c r="G811" s="712">
        <f t="shared" si="368"/>
        <v>0</v>
      </c>
      <c r="H811" s="699">
        <f t="shared" si="362"/>
        <v>0</v>
      </c>
      <c r="I811" s="712">
        <f t="shared" si="363"/>
        <v>0</v>
      </c>
      <c r="J811" s="699">
        <f t="shared" si="369"/>
        <v>0</v>
      </c>
      <c r="K811" s="681">
        <f t="shared" si="370"/>
        <v>0</v>
      </c>
      <c r="L811" s="711">
        <f>IF($L$5="Yes",HLOOKUP(B811,'Outdoor Supply'!$D$32:$P$38,7,FALSE),0)</f>
        <v>0</v>
      </c>
      <c r="M811" s="701">
        <f t="shared" si="371"/>
        <v>0</v>
      </c>
      <c r="N811" s="564">
        <f t="shared" si="372"/>
        <v>0</v>
      </c>
      <c r="O811" s="564">
        <f t="shared" si="373"/>
        <v>0</v>
      </c>
      <c r="P811" s="564">
        <f t="shared" si="374"/>
        <v>0</v>
      </c>
      <c r="Q811" s="564">
        <f t="shared" si="375"/>
        <v>0</v>
      </c>
      <c r="R811" s="661">
        <f t="shared" si="364"/>
        <v>0</v>
      </c>
      <c r="S811" s="662">
        <f t="shared" si="365"/>
        <v>0</v>
      </c>
      <c r="T811" s="699">
        <f t="shared" si="366"/>
        <v>0</v>
      </c>
      <c r="U811" s="681">
        <f t="shared" si="376"/>
        <v>0</v>
      </c>
      <c r="V811" s="701">
        <f t="shared" si="377"/>
        <v>0</v>
      </c>
      <c r="W811" s="662">
        <f t="shared" si="378"/>
        <v>0</v>
      </c>
      <c r="X811" s="662">
        <f t="shared" si="379"/>
        <v>0</v>
      </c>
      <c r="Y811" s="662">
        <f t="shared" si="380"/>
        <v>0</v>
      </c>
      <c r="Z811" s="699">
        <f t="shared" si="381"/>
        <v>0</v>
      </c>
      <c r="AA811" s="681">
        <f t="shared" si="384"/>
        <v>0</v>
      </c>
      <c r="AB811" s="701">
        <f t="shared" si="385"/>
        <v>0</v>
      </c>
      <c r="AC811" s="662">
        <f t="shared" si="382"/>
        <v>0</v>
      </c>
      <c r="AD811" s="662">
        <f t="shared" si="386"/>
        <v>0</v>
      </c>
      <c r="AE811" s="701">
        <f t="shared" si="387"/>
        <v>0</v>
      </c>
      <c r="AF811" s="662">
        <f t="shared" si="383"/>
        <v>0</v>
      </c>
      <c r="AG811" s="662">
        <f t="shared" si="388"/>
        <v>0</v>
      </c>
      <c r="AH811" s="701">
        <f t="shared" si="389"/>
        <v>0</v>
      </c>
    </row>
    <row r="812" spans="1:34" x14ac:dyDescent="0.35">
      <c r="A812" s="680">
        <v>38787</v>
      </c>
      <c r="B812" s="558" t="s">
        <v>23</v>
      </c>
      <c r="C812" s="558">
        <v>3</v>
      </c>
      <c r="D812" s="559">
        <f t="shared" si="361"/>
        <v>7</v>
      </c>
      <c r="E812" s="561">
        <v>0</v>
      </c>
      <c r="F812" s="699">
        <f t="shared" si="367"/>
        <v>0</v>
      </c>
      <c r="G812" s="712">
        <f t="shared" si="368"/>
        <v>0</v>
      </c>
      <c r="H812" s="699">
        <f t="shared" si="362"/>
        <v>0</v>
      </c>
      <c r="I812" s="712">
        <f t="shared" si="363"/>
        <v>0</v>
      </c>
      <c r="J812" s="699">
        <f t="shared" si="369"/>
        <v>0</v>
      </c>
      <c r="K812" s="681">
        <f t="shared" si="370"/>
        <v>0</v>
      </c>
      <c r="L812" s="711">
        <f>IF($L$5="Yes",HLOOKUP(B812,'Outdoor Supply'!$D$32:$P$38,7,FALSE),0)</f>
        <v>0</v>
      </c>
      <c r="M812" s="701">
        <f t="shared" si="371"/>
        <v>0</v>
      </c>
      <c r="N812" s="564">
        <f t="shared" si="372"/>
        <v>0</v>
      </c>
      <c r="O812" s="564">
        <f t="shared" si="373"/>
        <v>0</v>
      </c>
      <c r="P812" s="564">
        <f t="shared" si="374"/>
        <v>0</v>
      </c>
      <c r="Q812" s="564">
        <f t="shared" si="375"/>
        <v>0</v>
      </c>
      <c r="R812" s="661">
        <f t="shared" si="364"/>
        <v>0</v>
      </c>
      <c r="S812" s="662">
        <f t="shared" si="365"/>
        <v>0</v>
      </c>
      <c r="T812" s="699">
        <f t="shared" si="366"/>
        <v>0</v>
      </c>
      <c r="U812" s="681">
        <f t="shared" si="376"/>
        <v>0</v>
      </c>
      <c r="V812" s="701">
        <f t="shared" si="377"/>
        <v>0</v>
      </c>
      <c r="W812" s="662">
        <f t="shared" si="378"/>
        <v>0</v>
      </c>
      <c r="X812" s="662">
        <f t="shared" si="379"/>
        <v>0</v>
      </c>
      <c r="Y812" s="662">
        <f t="shared" si="380"/>
        <v>0</v>
      </c>
      <c r="Z812" s="699">
        <f t="shared" si="381"/>
        <v>0</v>
      </c>
      <c r="AA812" s="681">
        <f t="shared" si="384"/>
        <v>0</v>
      </c>
      <c r="AB812" s="701">
        <f t="shared" si="385"/>
        <v>0</v>
      </c>
      <c r="AC812" s="662">
        <f t="shared" si="382"/>
        <v>0</v>
      </c>
      <c r="AD812" s="662">
        <f t="shared" si="386"/>
        <v>0</v>
      </c>
      <c r="AE812" s="701">
        <f t="shared" si="387"/>
        <v>0</v>
      </c>
      <c r="AF812" s="662">
        <f t="shared" si="383"/>
        <v>0</v>
      </c>
      <c r="AG812" s="662">
        <f t="shared" si="388"/>
        <v>0</v>
      </c>
      <c r="AH812" s="701">
        <f t="shared" si="389"/>
        <v>0</v>
      </c>
    </row>
    <row r="813" spans="1:34" x14ac:dyDescent="0.35">
      <c r="A813" s="680">
        <v>38788</v>
      </c>
      <c r="B813" s="558" t="s">
        <v>23</v>
      </c>
      <c r="C813" s="558">
        <v>3</v>
      </c>
      <c r="D813" s="559">
        <f t="shared" si="361"/>
        <v>1</v>
      </c>
      <c r="E813" s="561">
        <v>0</v>
      </c>
      <c r="F813" s="699">
        <f t="shared" si="367"/>
        <v>0</v>
      </c>
      <c r="G813" s="712">
        <f t="shared" si="368"/>
        <v>0</v>
      </c>
      <c r="H813" s="699">
        <f t="shared" si="362"/>
        <v>0</v>
      </c>
      <c r="I813" s="712">
        <f t="shared" si="363"/>
        <v>0</v>
      </c>
      <c r="J813" s="699">
        <f t="shared" si="369"/>
        <v>0</v>
      </c>
      <c r="K813" s="681">
        <f t="shared" si="370"/>
        <v>0</v>
      </c>
      <c r="L813" s="711">
        <f>IF($L$5="Yes",HLOOKUP(B813,'Outdoor Supply'!$D$32:$P$38,7,FALSE),0)</f>
        <v>0</v>
      </c>
      <c r="M813" s="701">
        <f t="shared" si="371"/>
        <v>0</v>
      </c>
      <c r="N813" s="564">
        <f t="shared" si="372"/>
        <v>0</v>
      </c>
      <c r="O813" s="564">
        <f t="shared" si="373"/>
        <v>0</v>
      </c>
      <c r="P813" s="564">
        <f t="shared" si="374"/>
        <v>0</v>
      </c>
      <c r="Q813" s="564">
        <f t="shared" si="375"/>
        <v>0</v>
      </c>
      <c r="R813" s="661">
        <f t="shared" si="364"/>
        <v>0</v>
      </c>
      <c r="S813" s="662">
        <f t="shared" si="365"/>
        <v>0</v>
      </c>
      <c r="T813" s="699">
        <f t="shared" si="366"/>
        <v>0</v>
      </c>
      <c r="U813" s="681">
        <f t="shared" si="376"/>
        <v>0</v>
      </c>
      <c r="V813" s="701">
        <f t="shared" si="377"/>
        <v>0</v>
      </c>
      <c r="W813" s="662">
        <f t="shared" si="378"/>
        <v>0</v>
      </c>
      <c r="X813" s="662">
        <f t="shared" si="379"/>
        <v>0</v>
      </c>
      <c r="Y813" s="662">
        <f t="shared" si="380"/>
        <v>0</v>
      </c>
      <c r="Z813" s="699">
        <f t="shared" si="381"/>
        <v>0</v>
      </c>
      <c r="AA813" s="681">
        <f t="shared" si="384"/>
        <v>0</v>
      </c>
      <c r="AB813" s="701">
        <f t="shared" si="385"/>
        <v>0</v>
      </c>
      <c r="AC813" s="662">
        <f t="shared" si="382"/>
        <v>0</v>
      </c>
      <c r="AD813" s="662">
        <f t="shared" si="386"/>
        <v>0</v>
      </c>
      <c r="AE813" s="701">
        <f t="shared" si="387"/>
        <v>0</v>
      </c>
      <c r="AF813" s="662">
        <f t="shared" si="383"/>
        <v>0</v>
      </c>
      <c r="AG813" s="662">
        <f t="shared" si="388"/>
        <v>0</v>
      </c>
      <c r="AH813" s="701">
        <f t="shared" si="389"/>
        <v>0</v>
      </c>
    </row>
    <row r="814" spans="1:34" x14ac:dyDescent="0.35">
      <c r="A814" s="680">
        <v>38789</v>
      </c>
      <c r="B814" s="558" t="s">
        <v>23</v>
      </c>
      <c r="C814" s="558">
        <v>3</v>
      </c>
      <c r="D814" s="559">
        <f t="shared" si="361"/>
        <v>2</v>
      </c>
      <c r="E814" s="561">
        <v>1.0000000000005116E-2</v>
      </c>
      <c r="F814" s="699">
        <f t="shared" si="367"/>
        <v>0</v>
      </c>
      <c r="G814" s="712">
        <f t="shared" si="368"/>
        <v>0</v>
      </c>
      <c r="H814" s="699">
        <f t="shared" si="362"/>
        <v>0</v>
      </c>
      <c r="I814" s="712">
        <f t="shared" si="363"/>
        <v>0</v>
      </c>
      <c r="J814" s="699">
        <f t="shared" si="369"/>
        <v>0</v>
      </c>
      <c r="K814" s="681">
        <f t="shared" si="370"/>
        <v>0</v>
      </c>
      <c r="L814" s="711">
        <f>IF($L$5="Yes",HLOOKUP(B814,'Outdoor Supply'!$D$32:$P$38,7,FALSE),0)</f>
        <v>0</v>
      </c>
      <c r="M814" s="701">
        <f t="shared" si="371"/>
        <v>0</v>
      </c>
      <c r="N814" s="564">
        <f t="shared" si="372"/>
        <v>0</v>
      </c>
      <c r="O814" s="564">
        <f t="shared" si="373"/>
        <v>0</v>
      </c>
      <c r="P814" s="564">
        <f t="shared" si="374"/>
        <v>0</v>
      </c>
      <c r="Q814" s="564">
        <f t="shared" si="375"/>
        <v>0</v>
      </c>
      <c r="R814" s="661">
        <f t="shared" si="364"/>
        <v>0</v>
      </c>
      <c r="S814" s="662">
        <f t="shared" si="365"/>
        <v>0</v>
      </c>
      <c r="T814" s="699">
        <f t="shared" si="366"/>
        <v>0</v>
      </c>
      <c r="U814" s="681">
        <f t="shared" si="376"/>
        <v>0</v>
      </c>
      <c r="V814" s="701">
        <f t="shared" si="377"/>
        <v>0</v>
      </c>
      <c r="W814" s="662">
        <f t="shared" si="378"/>
        <v>0</v>
      </c>
      <c r="X814" s="662">
        <f t="shared" si="379"/>
        <v>0</v>
      </c>
      <c r="Y814" s="662">
        <f t="shared" si="380"/>
        <v>0</v>
      </c>
      <c r="Z814" s="699">
        <f t="shared" si="381"/>
        <v>0</v>
      </c>
      <c r="AA814" s="681">
        <f t="shared" si="384"/>
        <v>0</v>
      </c>
      <c r="AB814" s="701">
        <f t="shared" si="385"/>
        <v>0</v>
      </c>
      <c r="AC814" s="662">
        <f t="shared" si="382"/>
        <v>0</v>
      </c>
      <c r="AD814" s="662">
        <f t="shared" si="386"/>
        <v>0</v>
      </c>
      <c r="AE814" s="701">
        <f t="shared" si="387"/>
        <v>0</v>
      </c>
      <c r="AF814" s="662">
        <f t="shared" si="383"/>
        <v>0</v>
      </c>
      <c r="AG814" s="662">
        <f t="shared" si="388"/>
        <v>0</v>
      </c>
      <c r="AH814" s="701">
        <f t="shared" si="389"/>
        <v>0</v>
      </c>
    </row>
    <row r="815" spans="1:34" x14ac:dyDescent="0.35">
      <c r="A815" s="680">
        <v>38790</v>
      </c>
      <c r="B815" s="558" t="s">
        <v>23</v>
      </c>
      <c r="C815" s="558">
        <v>3</v>
      </c>
      <c r="D815" s="559">
        <f t="shared" si="361"/>
        <v>3</v>
      </c>
      <c r="E815" s="561">
        <v>0</v>
      </c>
      <c r="F815" s="699">
        <f t="shared" si="367"/>
        <v>0</v>
      </c>
      <c r="G815" s="712">
        <f t="shared" si="368"/>
        <v>0</v>
      </c>
      <c r="H815" s="699">
        <f t="shared" si="362"/>
        <v>0</v>
      </c>
      <c r="I815" s="712">
        <f t="shared" si="363"/>
        <v>0</v>
      </c>
      <c r="J815" s="699">
        <f t="shared" si="369"/>
        <v>0</v>
      </c>
      <c r="K815" s="681">
        <f t="shared" si="370"/>
        <v>0</v>
      </c>
      <c r="L815" s="711">
        <f>IF($L$5="Yes",HLOOKUP(B815,'Outdoor Supply'!$D$32:$P$38,7,FALSE),0)</f>
        <v>0</v>
      </c>
      <c r="M815" s="701">
        <f t="shared" si="371"/>
        <v>0</v>
      </c>
      <c r="N815" s="564">
        <f t="shared" si="372"/>
        <v>0</v>
      </c>
      <c r="O815" s="564">
        <f t="shared" si="373"/>
        <v>0</v>
      </c>
      <c r="P815" s="564">
        <f t="shared" si="374"/>
        <v>0</v>
      </c>
      <c r="Q815" s="564">
        <f t="shared" si="375"/>
        <v>0</v>
      </c>
      <c r="R815" s="661">
        <f t="shared" si="364"/>
        <v>0</v>
      </c>
      <c r="S815" s="662">
        <f t="shared" si="365"/>
        <v>0</v>
      </c>
      <c r="T815" s="699">
        <f t="shared" si="366"/>
        <v>0</v>
      </c>
      <c r="U815" s="681">
        <f t="shared" si="376"/>
        <v>0</v>
      </c>
      <c r="V815" s="701">
        <f t="shared" si="377"/>
        <v>0</v>
      </c>
      <c r="W815" s="662">
        <f t="shared" si="378"/>
        <v>0</v>
      </c>
      <c r="X815" s="662">
        <f t="shared" si="379"/>
        <v>0</v>
      </c>
      <c r="Y815" s="662">
        <f t="shared" si="380"/>
        <v>0</v>
      </c>
      <c r="Z815" s="699">
        <f t="shared" si="381"/>
        <v>0</v>
      </c>
      <c r="AA815" s="681">
        <f t="shared" si="384"/>
        <v>0</v>
      </c>
      <c r="AB815" s="701">
        <f t="shared" si="385"/>
        <v>0</v>
      </c>
      <c r="AC815" s="662">
        <f t="shared" si="382"/>
        <v>0</v>
      </c>
      <c r="AD815" s="662">
        <f t="shared" si="386"/>
        <v>0</v>
      </c>
      <c r="AE815" s="701">
        <f t="shared" si="387"/>
        <v>0</v>
      </c>
      <c r="AF815" s="662">
        <f t="shared" si="383"/>
        <v>0</v>
      </c>
      <c r="AG815" s="662">
        <f t="shared" si="388"/>
        <v>0</v>
      </c>
      <c r="AH815" s="701">
        <f t="shared" si="389"/>
        <v>0</v>
      </c>
    </row>
    <row r="816" spans="1:34" x14ac:dyDescent="0.35">
      <c r="A816" s="680">
        <v>38791</v>
      </c>
      <c r="B816" s="558" t="s">
        <v>23</v>
      </c>
      <c r="C816" s="558">
        <v>3</v>
      </c>
      <c r="D816" s="559">
        <f t="shared" si="361"/>
        <v>4</v>
      </c>
      <c r="E816" s="561">
        <v>0</v>
      </c>
      <c r="F816" s="699">
        <f t="shared" si="367"/>
        <v>0</v>
      </c>
      <c r="G816" s="712">
        <f t="shared" si="368"/>
        <v>0</v>
      </c>
      <c r="H816" s="699">
        <f t="shared" si="362"/>
        <v>0</v>
      </c>
      <c r="I816" s="712">
        <f t="shared" si="363"/>
        <v>0</v>
      </c>
      <c r="J816" s="699">
        <f t="shared" si="369"/>
        <v>0</v>
      </c>
      <c r="K816" s="681">
        <f t="shared" si="370"/>
        <v>0</v>
      </c>
      <c r="L816" s="711">
        <f>IF($L$5="Yes",HLOOKUP(B816,'Outdoor Supply'!$D$32:$P$38,7,FALSE),0)</f>
        <v>0</v>
      </c>
      <c r="M816" s="701">
        <f t="shared" si="371"/>
        <v>0</v>
      </c>
      <c r="N816" s="564">
        <f t="shared" si="372"/>
        <v>0</v>
      </c>
      <c r="O816" s="564">
        <f t="shared" si="373"/>
        <v>0</v>
      </c>
      <c r="P816" s="564">
        <f t="shared" si="374"/>
        <v>0</v>
      </c>
      <c r="Q816" s="564">
        <f t="shared" si="375"/>
        <v>0</v>
      </c>
      <c r="R816" s="661">
        <f t="shared" si="364"/>
        <v>0</v>
      </c>
      <c r="S816" s="662">
        <f t="shared" si="365"/>
        <v>0</v>
      </c>
      <c r="T816" s="699">
        <f t="shared" si="366"/>
        <v>0</v>
      </c>
      <c r="U816" s="681">
        <f t="shared" si="376"/>
        <v>0</v>
      </c>
      <c r="V816" s="701">
        <f t="shared" si="377"/>
        <v>0</v>
      </c>
      <c r="W816" s="662">
        <f t="shared" si="378"/>
        <v>0</v>
      </c>
      <c r="X816" s="662">
        <f t="shared" si="379"/>
        <v>0</v>
      </c>
      <c r="Y816" s="662">
        <f t="shared" si="380"/>
        <v>0</v>
      </c>
      <c r="Z816" s="699">
        <f t="shared" si="381"/>
        <v>0</v>
      </c>
      <c r="AA816" s="681">
        <f t="shared" si="384"/>
        <v>0</v>
      </c>
      <c r="AB816" s="701">
        <f t="shared" si="385"/>
        <v>0</v>
      </c>
      <c r="AC816" s="662">
        <f t="shared" si="382"/>
        <v>0</v>
      </c>
      <c r="AD816" s="662">
        <f t="shared" si="386"/>
        <v>0</v>
      </c>
      <c r="AE816" s="701">
        <f t="shared" si="387"/>
        <v>0</v>
      </c>
      <c r="AF816" s="662">
        <f t="shared" si="383"/>
        <v>0</v>
      </c>
      <c r="AG816" s="662">
        <f t="shared" si="388"/>
        <v>0</v>
      </c>
      <c r="AH816" s="701">
        <f t="shared" si="389"/>
        <v>0</v>
      </c>
    </row>
    <row r="817" spans="1:34" x14ac:dyDescent="0.35">
      <c r="A817" s="680">
        <v>38792</v>
      </c>
      <c r="B817" s="558" t="s">
        <v>23</v>
      </c>
      <c r="C817" s="558">
        <v>3</v>
      </c>
      <c r="D817" s="559">
        <f t="shared" si="361"/>
        <v>5</v>
      </c>
      <c r="E817" s="561">
        <v>1.0000000000005116E-2</v>
      </c>
      <c r="F817" s="699">
        <f t="shared" si="367"/>
        <v>0</v>
      </c>
      <c r="G817" s="712">
        <f t="shared" si="368"/>
        <v>0</v>
      </c>
      <c r="H817" s="699">
        <f t="shared" si="362"/>
        <v>0</v>
      </c>
      <c r="I817" s="712">
        <f t="shared" si="363"/>
        <v>0</v>
      </c>
      <c r="J817" s="699">
        <f t="shared" si="369"/>
        <v>0</v>
      </c>
      <c r="K817" s="681">
        <f t="shared" si="370"/>
        <v>0</v>
      </c>
      <c r="L817" s="711">
        <f>IF($L$5="Yes",HLOOKUP(B817,'Outdoor Supply'!$D$32:$P$38,7,FALSE),0)</f>
        <v>0</v>
      </c>
      <c r="M817" s="701">
        <f t="shared" si="371"/>
        <v>0</v>
      </c>
      <c r="N817" s="564">
        <f t="shared" si="372"/>
        <v>0</v>
      </c>
      <c r="O817" s="564">
        <f t="shared" si="373"/>
        <v>0</v>
      </c>
      <c r="P817" s="564">
        <f t="shared" si="374"/>
        <v>0</v>
      </c>
      <c r="Q817" s="564">
        <f t="shared" si="375"/>
        <v>0</v>
      </c>
      <c r="R817" s="661">
        <f t="shared" si="364"/>
        <v>0</v>
      </c>
      <c r="S817" s="662">
        <f t="shared" si="365"/>
        <v>0</v>
      </c>
      <c r="T817" s="699">
        <f t="shared" si="366"/>
        <v>0</v>
      </c>
      <c r="U817" s="681">
        <f t="shared" si="376"/>
        <v>0</v>
      </c>
      <c r="V817" s="701">
        <f t="shared" si="377"/>
        <v>0</v>
      </c>
      <c r="W817" s="662">
        <f t="shared" si="378"/>
        <v>0</v>
      </c>
      <c r="X817" s="662">
        <f t="shared" si="379"/>
        <v>0</v>
      </c>
      <c r="Y817" s="662">
        <f t="shared" si="380"/>
        <v>0</v>
      </c>
      <c r="Z817" s="699">
        <f t="shared" si="381"/>
        <v>0</v>
      </c>
      <c r="AA817" s="681">
        <f t="shared" si="384"/>
        <v>0</v>
      </c>
      <c r="AB817" s="701">
        <f t="shared" si="385"/>
        <v>0</v>
      </c>
      <c r="AC817" s="662">
        <f t="shared" si="382"/>
        <v>0</v>
      </c>
      <c r="AD817" s="662">
        <f t="shared" si="386"/>
        <v>0</v>
      </c>
      <c r="AE817" s="701">
        <f t="shared" si="387"/>
        <v>0</v>
      </c>
      <c r="AF817" s="662">
        <f t="shared" si="383"/>
        <v>0</v>
      </c>
      <c r="AG817" s="662">
        <f t="shared" si="388"/>
        <v>0</v>
      </c>
      <c r="AH817" s="701">
        <f t="shared" si="389"/>
        <v>0</v>
      </c>
    </row>
    <row r="818" spans="1:34" x14ac:dyDescent="0.35">
      <c r="A818" s="680">
        <v>38793</v>
      </c>
      <c r="B818" s="558" t="s">
        <v>23</v>
      </c>
      <c r="C818" s="558">
        <v>3</v>
      </c>
      <c r="D818" s="559">
        <f t="shared" si="361"/>
        <v>6</v>
      </c>
      <c r="E818" s="561">
        <v>0</v>
      </c>
      <c r="F818" s="699">
        <f t="shared" si="367"/>
        <v>0</v>
      </c>
      <c r="G818" s="712">
        <f t="shared" si="368"/>
        <v>0</v>
      </c>
      <c r="H818" s="699">
        <f t="shared" si="362"/>
        <v>0</v>
      </c>
      <c r="I818" s="712">
        <f t="shared" si="363"/>
        <v>0</v>
      </c>
      <c r="J818" s="699">
        <f t="shared" si="369"/>
        <v>0</v>
      </c>
      <c r="K818" s="681">
        <f t="shared" si="370"/>
        <v>0</v>
      </c>
      <c r="L818" s="711">
        <f>IF($L$5="Yes",HLOOKUP(B818,'Outdoor Supply'!$D$32:$P$38,7,FALSE),0)</f>
        <v>0</v>
      </c>
      <c r="M818" s="701">
        <f t="shared" si="371"/>
        <v>0</v>
      </c>
      <c r="N818" s="564">
        <f t="shared" si="372"/>
        <v>0</v>
      </c>
      <c r="O818" s="564">
        <f t="shared" si="373"/>
        <v>0</v>
      </c>
      <c r="P818" s="564">
        <f t="shared" si="374"/>
        <v>0</v>
      </c>
      <c r="Q818" s="564">
        <f t="shared" si="375"/>
        <v>0</v>
      </c>
      <c r="R818" s="661">
        <f t="shared" si="364"/>
        <v>0</v>
      </c>
      <c r="S818" s="662">
        <f t="shared" si="365"/>
        <v>0</v>
      </c>
      <c r="T818" s="699">
        <f t="shared" si="366"/>
        <v>0</v>
      </c>
      <c r="U818" s="681">
        <f t="shared" si="376"/>
        <v>0</v>
      </c>
      <c r="V818" s="701">
        <f t="shared" si="377"/>
        <v>0</v>
      </c>
      <c r="W818" s="662">
        <f t="shared" si="378"/>
        <v>0</v>
      </c>
      <c r="X818" s="662">
        <f t="shared" si="379"/>
        <v>0</v>
      </c>
      <c r="Y818" s="662">
        <f t="shared" si="380"/>
        <v>0</v>
      </c>
      <c r="Z818" s="699">
        <f t="shared" si="381"/>
        <v>0</v>
      </c>
      <c r="AA818" s="681">
        <f t="shared" si="384"/>
        <v>0</v>
      </c>
      <c r="AB818" s="701">
        <f t="shared" si="385"/>
        <v>0</v>
      </c>
      <c r="AC818" s="662">
        <f t="shared" si="382"/>
        <v>0</v>
      </c>
      <c r="AD818" s="662">
        <f t="shared" si="386"/>
        <v>0</v>
      </c>
      <c r="AE818" s="701">
        <f t="shared" si="387"/>
        <v>0</v>
      </c>
      <c r="AF818" s="662">
        <f t="shared" si="383"/>
        <v>0</v>
      </c>
      <c r="AG818" s="662">
        <f t="shared" si="388"/>
        <v>0</v>
      </c>
      <c r="AH818" s="701">
        <f t="shared" si="389"/>
        <v>0</v>
      </c>
    </row>
    <row r="819" spans="1:34" x14ac:dyDescent="0.35">
      <c r="A819" s="680">
        <v>38794</v>
      </c>
      <c r="B819" s="558" t="s">
        <v>23</v>
      </c>
      <c r="C819" s="558">
        <v>3</v>
      </c>
      <c r="D819" s="559">
        <f t="shared" si="361"/>
        <v>7</v>
      </c>
      <c r="E819" s="561">
        <v>0.16999999999998749</v>
      </c>
      <c r="F819" s="699">
        <f t="shared" si="367"/>
        <v>0</v>
      </c>
      <c r="G819" s="712">
        <f t="shared" si="368"/>
        <v>0</v>
      </c>
      <c r="H819" s="699">
        <f t="shared" si="362"/>
        <v>0</v>
      </c>
      <c r="I819" s="712">
        <f t="shared" si="363"/>
        <v>0</v>
      </c>
      <c r="J819" s="699">
        <f t="shared" si="369"/>
        <v>0</v>
      </c>
      <c r="K819" s="681">
        <f t="shared" si="370"/>
        <v>0</v>
      </c>
      <c r="L819" s="711">
        <f>IF($L$5="Yes",HLOOKUP(B819,'Outdoor Supply'!$D$32:$P$38,7,FALSE),0)</f>
        <v>0</v>
      </c>
      <c r="M819" s="701">
        <f t="shared" si="371"/>
        <v>0</v>
      </c>
      <c r="N819" s="564">
        <f t="shared" si="372"/>
        <v>0</v>
      </c>
      <c r="O819" s="564">
        <f t="shared" si="373"/>
        <v>0</v>
      </c>
      <c r="P819" s="564">
        <f t="shared" si="374"/>
        <v>0</v>
      </c>
      <c r="Q819" s="564">
        <f t="shared" si="375"/>
        <v>0</v>
      </c>
      <c r="R819" s="661">
        <f t="shared" si="364"/>
        <v>0</v>
      </c>
      <c r="S819" s="662">
        <f t="shared" si="365"/>
        <v>0</v>
      </c>
      <c r="T819" s="699">
        <f t="shared" si="366"/>
        <v>0</v>
      </c>
      <c r="U819" s="681">
        <f t="shared" si="376"/>
        <v>0</v>
      </c>
      <c r="V819" s="701">
        <f t="shared" si="377"/>
        <v>0</v>
      </c>
      <c r="W819" s="662">
        <f t="shared" si="378"/>
        <v>0</v>
      </c>
      <c r="X819" s="662">
        <f t="shared" si="379"/>
        <v>0</v>
      </c>
      <c r="Y819" s="662">
        <f t="shared" si="380"/>
        <v>0</v>
      </c>
      <c r="Z819" s="699">
        <f t="shared" si="381"/>
        <v>0</v>
      </c>
      <c r="AA819" s="681">
        <f t="shared" si="384"/>
        <v>0</v>
      </c>
      <c r="AB819" s="701">
        <f t="shared" si="385"/>
        <v>0</v>
      </c>
      <c r="AC819" s="662">
        <f t="shared" si="382"/>
        <v>0</v>
      </c>
      <c r="AD819" s="662">
        <f t="shared" si="386"/>
        <v>0</v>
      </c>
      <c r="AE819" s="701">
        <f t="shared" si="387"/>
        <v>0</v>
      </c>
      <c r="AF819" s="662">
        <f t="shared" si="383"/>
        <v>0</v>
      </c>
      <c r="AG819" s="662">
        <f t="shared" si="388"/>
        <v>0</v>
      </c>
      <c r="AH819" s="701">
        <f t="shared" si="389"/>
        <v>0</v>
      </c>
    </row>
    <row r="820" spans="1:34" x14ac:dyDescent="0.35">
      <c r="A820" s="680">
        <v>38795</v>
      </c>
      <c r="B820" s="558" t="s">
        <v>23</v>
      </c>
      <c r="C820" s="558">
        <v>3</v>
      </c>
      <c r="D820" s="559">
        <f t="shared" si="361"/>
        <v>1</v>
      </c>
      <c r="E820" s="561">
        <v>0.13000000000002387</v>
      </c>
      <c r="F820" s="699">
        <f t="shared" si="367"/>
        <v>0</v>
      </c>
      <c r="G820" s="712">
        <f t="shared" si="368"/>
        <v>0</v>
      </c>
      <c r="H820" s="699">
        <f t="shared" si="362"/>
        <v>0</v>
      </c>
      <c r="I820" s="712">
        <f t="shared" si="363"/>
        <v>0</v>
      </c>
      <c r="J820" s="699">
        <f t="shared" si="369"/>
        <v>0</v>
      </c>
      <c r="K820" s="681">
        <f t="shared" si="370"/>
        <v>0</v>
      </c>
      <c r="L820" s="711">
        <f>IF($L$5="Yes",HLOOKUP(B820,'Outdoor Supply'!$D$32:$P$38,7,FALSE),0)</f>
        <v>0</v>
      </c>
      <c r="M820" s="701">
        <f t="shared" si="371"/>
        <v>0</v>
      </c>
      <c r="N820" s="564">
        <f t="shared" si="372"/>
        <v>0</v>
      </c>
      <c r="O820" s="564">
        <f t="shared" si="373"/>
        <v>0</v>
      </c>
      <c r="P820" s="564">
        <f t="shared" si="374"/>
        <v>0</v>
      </c>
      <c r="Q820" s="564">
        <f t="shared" si="375"/>
        <v>0</v>
      </c>
      <c r="R820" s="661">
        <f t="shared" si="364"/>
        <v>0</v>
      </c>
      <c r="S820" s="662">
        <f t="shared" si="365"/>
        <v>0</v>
      </c>
      <c r="T820" s="699">
        <f t="shared" si="366"/>
        <v>0</v>
      </c>
      <c r="U820" s="681">
        <f t="shared" si="376"/>
        <v>0</v>
      </c>
      <c r="V820" s="701">
        <f t="shared" si="377"/>
        <v>0</v>
      </c>
      <c r="W820" s="662">
        <f t="shared" si="378"/>
        <v>0</v>
      </c>
      <c r="X820" s="662">
        <f t="shared" si="379"/>
        <v>0</v>
      </c>
      <c r="Y820" s="662">
        <f t="shared" si="380"/>
        <v>0</v>
      </c>
      <c r="Z820" s="699">
        <f t="shared" si="381"/>
        <v>0</v>
      </c>
      <c r="AA820" s="681">
        <f t="shared" si="384"/>
        <v>0</v>
      </c>
      <c r="AB820" s="701">
        <f t="shared" si="385"/>
        <v>0</v>
      </c>
      <c r="AC820" s="662">
        <f t="shared" si="382"/>
        <v>0</v>
      </c>
      <c r="AD820" s="662">
        <f t="shared" si="386"/>
        <v>0</v>
      </c>
      <c r="AE820" s="701">
        <f t="shared" si="387"/>
        <v>0</v>
      </c>
      <c r="AF820" s="662">
        <f t="shared" si="383"/>
        <v>0</v>
      </c>
      <c r="AG820" s="662">
        <f t="shared" si="388"/>
        <v>0</v>
      </c>
      <c r="AH820" s="701">
        <f t="shared" si="389"/>
        <v>0</v>
      </c>
    </row>
    <row r="821" spans="1:34" x14ac:dyDescent="0.35">
      <c r="A821" s="680">
        <v>38796</v>
      </c>
      <c r="B821" s="558" t="s">
        <v>23</v>
      </c>
      <c r="C821" s="558">
        <v>3</v>
      </c>
      <c r="D821" s="559">
        <f t="shared" si="361"/>
        <v>2</v>
      </c>
      <c r="E821" s="561">
        <v>3.3900000000000006</v>
      </c>
      <c r="F821" s="699">
        <f t="shared" si="367"/>
        <v>0</v>
      </c>
      <c r="G821" s="712">
        <f t="shared" si="368"/>
        <v>0</v>
      </c>
      <c r="H821" s="699">
        <f t="shared" si="362"/>
        <v>0</v>
      </c>
      <c r="I821" s="712">
        <f t="shared" si="363"/>
        <v>0</v>
      </c>
      <c r="J821" s="699">
        <f t="shared" si="369"/>
        <v>0</v>
      </c>
      <c r="K821" s="681">
        <f t="shared" si="370"/>
        <v>0</v>
      </c>
      <c r="L821" s="711">
        <f>IF($L$5="Yes",HLOOKUP(B821,'Outdoor Supply'!$D$32:$P$38,7,FALSE),0)</f>
        <v>0</v>
      </c>
      <c r="M821" s="701">
        <f t="shared" si="371"/>
        <v>0</v>
      </c>
      <c r="N821" s="564">
        <f t="shared" si="372"/>
        <v>0</v>
      </c>
      <c r="O821" s="564">
        <f t="shared" si="373"/>
        <v>0</v>
      </c>
      <c r="P821" s="564">
        <f t="shared" si="374"/>
        <v>0</v>
      </c>
      <c r="Q821" s="564">
        <f t="shared" si="375"/>
        <v>0</v>
      </c>
      <c r="R821" s="661">
        <f t="shared" si="364"/>
        <v>0</v>
      </c>
      <c r="S821" s="662">
        <f t="shared" si="365"/>
        <v>0</v>
      </c>
      <c r="T821" s="699">
        <f t="shared" si="366"/>
        <v>0</v>
      </c>
      <c r="U821" s="681">
        <f t="shared" si="376"/>
        <v>0</v>
      </c>
      <c r="V821" s="701">
        <f t="shared" si="377"/>
        <v>0</v>
      </c>
      <c r="W821" s="662">
        <f t="shared" si="378"/>
        <v>0</v>
      </c>
      <c r="X821" s="662">
        <f t="shared" si="379"/>
        <v>0</v>
      </c>
      <c r="Y821" s="662">
        <f t="shared" si="380"/>
        <v>0</v>
      </c>
      <c r="Z821" s="699">
        <f t="shared" si="381"/>
        <v>0</v>
      </c>
      <c r="AA821" s="681">
        <f t="shared" si="384"/>
        <v>0</v>
      </c>
      <c r="AB821" s="701">
        <f t="shared" si="385"/>
        <v>0</v>
      </c>
      <c r="AC821" s="662">
        <f t="shared" si="382"/>
        <v>0</v>
      </c>
      <c r="AD821" s="662">
        <f t="shared" si="386"/>
        <v>0</v>
      </c>
      <c r="AE821" s="701">
        <f t="shared" si="387"/>
        <v>0</v>
      </c>
      <c r="AF821" s="662">
        <f t="shared" si="383"/>
        <v>0</v>
      </c>
      <c r="AG821" s="662">
        <f t="shared" si="388"/>
        <v>0</v>
      </c>
      <c r="AH821" s="701">
        <f t="shared" si="389"/>
        <v>0</v>
      </c>
    </row>
    <row r="822" spans="1:34" x14ac:dyDescent="0.35">
      <c r="A822" s="680">
        <v>38797</v>
      </c>
      <c r="B822" s="558" t="s">
        <v>23</v>
      </c>
      <c r="C822" s="558">
        <v>3</v>
      </c>
      <c r="D822" s="559">
        <f t="shared" si="361"/>
        <v>3</v>
      </c>
      <c r="E822" s="561">
        <v>0</v>
      </c>
      <c r="F822" s="699">
        <f t="shared" si="367"/>
        <v>0</v>
      </c>
      <c r="G822" s="712">
        <f t="shared" si="368"/>
        <v>0</v>
      </c>
      <c r="H822" s="699">
        <f t="shared" si="362"/>
        <v>0</v>
      </c>
      <c r="I822" s="712">
        <f t="shared" si="363"/>
        <v>0</v>
      </c>
      <c r="J822" s="699">
        <f t="shared" si="369"/>
        <v>0</v>
      </c>
      <c r="K822" s="681">
        <f t="shared" si="370"/>
        <v>0</v>
      </c>
      <c r="L822" s="711">
        <f>IF($L$5="Yes",HLOOKUP(B822,'Outdoor Supply'!$D$32:$P$38,7,FALSE),0)</f>
        <v>0</v>
      </c>
      <c r="M822" s="701">
        <f t="shared" si="371"/>
        <v>0</v>
      </c>
      <c r="N822" s="564">
        <f t="shared" si="372"/>
        <v>0</v>
      </c>
      <c r="O822" s="564">
        <f t="shared" si="373"/>
        <v>0</v>
      </c>
      <c r="P822" s="564">
        <f t="shared" si="374"/>
        <v>0</v>
      </c>
      <c r="Q822" s="564">
        <f t="shared" si="375"/>
        <v>0</v>
      </c>
      <c r="R822" s="661">
        <f t="shared" si="364"/>
        <v>0</v>
      </c>
      <c r="S822" s="662">
        <f t="shared" si="365"/>
        <v>0</v>
      </c>
      <c r="T822" s="699">
        <f t="shared" si="366"/>
        <v>0</v>
      </c>
      <c r="U822" s="681">
        <f t="shared" si="376"/>
        <v>0</v>
      </c>
      <c r="V822" s="701">
        <f t="shared" si="377"/>
        <v>0</v>
      </c>
      <c r="W822" s="662">
        <f t="shared" si="378"/>
        <v>0</v>
      </c>
      <c r="X822" s="662">
        <f t="shared" si="379"/>
        <v>0</v>
      </c>
      <c r="Y822" s="662">
        <f t="shared" si="380"/>
        <v>0</v>
      </c>
      <c r="Z822" s="699">
        <f t="shared" si="381"/>
        <v>0</v>
      </c>
      <c r="AA822" s="681">
        <f t="shared" si="384"/>
        <v>0</v>
      </c>
      <c r="AB822" s="701">
        <f t="shared" si="385"/>
        <v>0</v>
      </c>
      <c r="AC822" s="662">
        <f t="shared" si="382"/>
        <v>0</v>
      </c>
      <c r="AD822" s="662">
        <f t="shared" si="386"/>
        <v>0</v>
      </c>
      <c r="AE822" s="701">
        <f t="shared" si="387"/>
        <v>0</v>
      </c>
      <c r="AF822" s="662">
        <f t="shared" si="383"/>
        <v>0</v>
      </c>
      <c r="AG822" s="662">
        <f t="shared" si="388"/>
        <v>0</v>
      </c>
      <c r="AH822" s="701">
        <f t="shared" si="389"/>
        <v>0</v>
      </c>
    </row>
    <row r="823" spans="1:34" x14ac:dyDescent="0.35">
      <c r="A823" s="680">
        <v>38798</v>
      </c>
      <c r="B823" s="558" t="s">
        <v>23</v>
      </c>
      <c r="C823" s="558">
        <v>3</v>
      </c>
      <c r="D823" s="559">
        <f t="shared" si="361"/>
        <v>4</v>
      </c>
      <c r="E823" s="561">
        <v>0</v>
      </c>
      <c r="F823" s="699">
        <f t="shared" si="367"/>
        <v>0</v>
      </c>
      <c r="G823" s="712">
        <f t="shared" si="368"/>
        <v>0</v>
      </c>
      <c r="H823" s="699">
        <f t="shared" si="362"/>
        <v>0</v>
      </c>
      <c r="I823" s="712">
        <f t="shared" si="363"/>
        <v>0</v>
      </c>
      <c r="J823" s="699">
        <f t="shared" si="369"/>
        <v>0</v>
      </c>
      <c r="K823" s="681">
        <f t="shared" si="370"/>
        <v>0</v>
      </c>
      <c r="L823" s="711">
        <f>IF($L$5="Yes",HLOOKUP(B823,'Outdoor Supply'!$D$32:$P$38,7,FALSE),0)</f>
        <v>0</v>
      </c>
      <c r="M823" s="701">
        <f t="shared" si="371"/>
        <v>0</v>
      </c>
      <c r="N823" s="564">
        <f t="shared" si="372"/>
        <v>0</v>
      </c>
      <c r="O823" s="564">
        <f t="shared" si="373"/>
        <v>0</v>
      </c>
      <c r="P823" s="564">
        <f t="shared" si="374"/>
        <v>0</v>
      </c>
      <c r="Q823" s="564">
        <f t="shared" si="375"/>
        <v>0</v>
      </c>
      <c r="R823" s="661">
        <f t="shared" si="364"/>
        <v>0</v>
      </c>
      <c r="S823" s="662">
        <f t="shared" si="365"/>
        <v>0</v>
      </c>
      <c r="T823" s="699">
        <f t="shared" si="366"/>
        <v>0</v>
      </c>
      <c r="U823" s="681">
        <f t="shared" si="376"/>
        <v>0</v>
      </c>
      <c r="V823" s="701">
        <f t="shared" si="377"/>
        <v>0</v>
      </c>
      <c r="W823" s="662">
        <f t="shared" si="378"/>
        <v>0</v>
      </c>
      <c r="X823" s="662">
        <f t="shared" si="379"/>
        <v>0</v>
      </c>
      <c r="Y823" s="662">
        <f t="shared" si="380"/>
        <v>0</v>
      </c>
      <c r="Z823" s="699">
        <f t="shared" si="381"/>
        <v>0</v>
      </c>
      <c r="AA823" s="681">
        <f t="shared" si="384"/>
        <v>0</v>
      </c>
      <c r="AB823" s="701">
        <f t="shared" si="385"/>
        <v>0</v>
      </c>
      <c r="AC823" s="662">
        <f t="shared" si="382"/>
        <v>0</v>
      </c>
      <c r="AD823" s="662">
        <f t="shared" si="386"/>
        <v>0</v>
      </c>
      <c r="AE823" s="701">
        <f t="shared" si="387"/>
        <v>0</v>
      </c>
      <c r="AF823" s="662">
        <f t="shared" si="383"/>
        <v>0</v>
      </c>
      <c r="AG823" s="662">
        <f t="shared" si="388"/>
        <v>0</v>
      </c>
      <c r="AH823" s="701">
        <f t="shared" si="389"/>
        <v>0</v>
      </c>
    </row>
    <row r="824" spans="1:34" x14ac:dyDescent="0.35">
      <c r="A824" s="680">
        <v>38799</v>
      </c>
      <c r="B824" s="558" t="s">
        <v>23</v>
      </c>
      <c r="C824" s="558">
        <v>3</v>
      </c>
      <c r="D824" s="559">
        <f t="shared" si="361"/>
        <v>5</v>
      </c>
      <c r="E824" s="561">
        <v>0.16999999999998749</v>
      </c>
      <c r="F824" s="699">
        <f t="shared" si="367"/>
        <v>0</v>
      </c>
      <c r="G824" s="712">
        <f t="shared" si="368"/>
        <v>0</v>
      </c>
      <c r="H824" s="699">
        <f t="shared" si="362"/>
        <v>0</v>
      </c>
      <c r="I824" s="712">
        <f t="shared" si="363"/>
        <v>0</v>
      </c>
      <c r="J824" s="699">
        <f t="shared" si="369"/>
        <v>0</v>
      </c>
      <c r="K824" s="681">
        <f t="shared" si="370"/>
        <v>0</v>
      </c>
      <c r="L824" s="711">
        <f>IF($L$5="Yes",HLOOKUP(B824,'Outdoor Supply'!$D$32:$P$38,7,FALSE),0)</f>
        <v>0</v>
      </c>
      <c r="M824" s="701">
        <f t="shared" si="371"/>
        <v>0</v>
      </c>
      <c r="N824" s="564">
        <f t="shared" si="372"/>
        <v>0</v>
      </c>
      <c r="O824" s="564">
        <f t="shared" si="373"/>
        <v>0</v>
      </c>
      <c r="P824" s="564">
        <f t="shared" si="374"/>
        <v>0</v>
      </c>
      <c r="Q824" s="564">
        <f t="shared" si="375"/>
        <v>0</v>
      </c>
      <c r="R824" s="661">
        <f t="shared" si="364"/>
        <v>0</v>
      </c>
      <c r="S824" s="662">
        <f t="shared" si="365"/>
        <v>0</v>
      </c>
      <c r="T824" s="699">
        <f t="shared" si="366"/>
        <v>0</v>
      </c>
      <c r="U824" s="681">
        <f t="shared" si="376"/>
        <v>0</v>
      </c>
      <c r="V824" s="701">
        <f t="shared" si="377"/>
        <v>0</v>
      </c>
      <c r="W824" s="662">
        <f t="shared" si="378"/>
        <v>0</v>
      </c>
      <c r="X824" s="662">
        <f t="shared" si="379"/>
        <v>0</v>
      </c>
      <c r="Y824" s="662">
        <f t="shared" si="380"/>
        <v>0</v>
      </c>
      <c r="Z824" s="699">
        <f t="shared" si="381"/>
        <v>0</v>
      </c>
      <c r="AA824" s="681">
        <f t="shared" si="384"/>
        <v>0</v>
      </c>
      <c r="AB824" s="701">
        <f t="shared" si="385"/>
        <v>0</v>
      </c>
      <c r="AC824" s="662">
        <f t="shared" si="382"/>
        <v>0</v>
      </c>
      <c r="AD824" s="662">
        <f t="shared" si="386"/>
        <v>0</v>
      </c>
      <c r="AE824" s="701">
        <f t="shared" si="387"/>
        <v>0</v>
      </c>
      <c r="AF824" s="662">
        <f t="shared" si="383"/>
        <v>0</v>
      </c>
      <c r="AG824" s="662">
        <f t="shared" si="388"/>
        <v>0</v>
      </c>
      <c r="AH824" s="701">
        <f t="shared" si="389"/>
        <v>0</v>
      </c>
    </row>
    <row r="825" spans="1:34" x14ac:dyDescent="0.35">
      <c r="A825" s="680">
        <v>38800</v>
      </c>
      <c r="B825" s="558" t="s">
        <v>23</v>
      </c>
      <c r="C825" s="558">
        <v>3</v>
      </c>
      <c r="D825" s="559">
        <f t="shared" si="361"/>
        <v>6</v>
      </c>
      <c r="E825" s="561">
        <v>0</v>
      </c>
      <c r="F825" s="699">
        <f t="shared" si="367"/>
        <v>0</v>
      </c>
      <c r="G825" s="712">
        <f t="shared" si="368"/>
        <v>0</v>
      </c>
      <c r="H825" s="699">
        <f t="shared" si="362"/>
        <v>0</v>
      </c>
      <c r="I825" s="712">
        <f t="shared" si="363"/>
        <v>0</v>
      </c>
      <c r="J825" s="699">
        <f t="shared" si="369"/>
        <v>0</v>
      </c>
      <c r="K825" s="681">
        <f t="shared" si="370"/>
        <v>0</v>
      </c>
      <c r="L825" s="711">
        <f>IF($L$5="Yes",HLOOKUP(B825,'Outdoor Supply'!$D$32:$P$38,7,FALSE),0)</f>
        <v>0</v>
      </c>
      <c r="M825" s="701">
        <f t="shared" si="371"/>
        <v>0</v>
      </c>
      <c r="N825" s="564">
        <f t="shared" si="372"/>
        <v>0</v>
      </c>
      <c r="O825" s="564">
        <f t="shared" si="373"/>
        <v>0</v>
      </c>
      <c r="P825" s="564">
        <f t="shared" si="374"/>
        <v>0</v>
      </c>
      <c r="Q825" s="564">
        <f t="shared" si="375"/>
        <v>0</v>
      </c>
      <c r="R825" s="661">
        <f t="shared" si="364"/>
        <v>0</v>
      </c>
      <c r="S825" s="662">
        <f t="shared" si="365"/>
        <v>0</v>
      </c>
      <c r="T825" s="699">
        <f t="shared" si="366"/>
        <v>0</v>
      </c>
      <c r="U825" s="681">
        <f t="shared" si="376"/>
        <v>0</v>
      </c>
      <c r="V825" s="701">
        <f t="shared" si="377"/>
        <v>0</v>
      </c>
      <c r="W825" s="662">
        <f t="shared" si="378"/>
        <v>0</v>
      </c>
      <c r="X825" s="662">
        <f t="shared" si="379"/>
        <v>0</v>
      </c>
      <c r="Y825" s="662">
        <f t="shared" si="380"/>
        <v>0</v>
      </c>
      <c r="Z825" s="699">
        <f t="shared" si="381"/>
        <v>0</v>
      </c>
      <c r="AA825" s="681">
        <f t="shared" si="384"/>
        <v>0</v>
      </c>
      <c r="AB825" s="701">
        <f t="shared" si="385"/>
        <v>0</v>
      </c>
      <c r="AC825" s="662">
        <f t="shared" si="382"/>
        <v>0</v>
      </c>
      <c r="AD825" s="662">
        <f t="shared" si="386"/>
        <v>0</v>
      </c>
      <c r="AE825" s="701">
        <f t="shared" si="387"/>
        <v>0</v>
      </c>
      <c r="AF825" s="662">
        <f t="shared" si="383"/>
        <v>0</v>
      </c>
      <c r="AG825" s="662">
        <f t="shared" si="388"/>
        <v>0</v>
      </c>
      <c r="AH825" s="701">
        <f t="shared" si="389"/>
        <v>0</v>
      </c>
    </row>
    <row r="826" spans="1:34" x14ac:dyDescent="0.35">
      <c r="A826" s="680">
        <v>38801</v>
      </c>
      <c r="B826" s="558" t="s">
        <v>23</v>
      </c>
      <c r="C826" s="558">
        <v>3</v>
      </c>
      <c r="D826" s="559">
        <f t="shared" si="361"/>
        <v>7</v>
      </c>
      <c r="E826" s="561">
        <v>0</v>
      </c>
      <c r="F826" s="699">
        <f t="shared" si="367"/>
        <v>0</v>
      </c>
      <c r="G826" s="712">
        <f t="shared" si="368"/>
        <v>0</v>
      </c>
      <c r="H826" s="699">
        <f t="shared" si="362"/>
        <v>0</v>
      </c>
      <c r="I826" s="712">
        <f t="shared" si="363"/>
        <v>0</v>
      </c>
      <c r="J826" s="699">
        <f t="shared" si="369"/>
        <v>0</v>
      </c>
      <c r="K826" s="681">
        <f t="shared" si="370"/>
        <v>0</v>
      </c>
      <c r="L826" s="711">
        <f>IF($L$5="Yes",HLOOKUP(B826,'Outdoor Supply'!$D$32:$P$38,7,FALSE),0)</f>
        <v>0</v>
      </c>
      <c r="M826" s="701">
        <f t="shared" si="371"/>
        <v>0</v>
      </c>
      <c r="N826" s="564">
        <f t="shared" si="372"/>
        <v>0</v>
      </c>
      <c r="O826" s="564">
        <f t="shared" si="373"/>
        <v>0</v>
      </c>
      <c r="P826" s="564">
        <f t="shared" si="374"/>
        <v>0</v>
      </c>
      <c r="Q826" s="564">
        <f t="shared" si="375"/>
        <v>0</v>
      </c>
      <c r="R826" s="661">
        <f t="shared" si="364"/>
        <v>0</v>
      </c>
      <c r="S826" s="662">
        <f t="shared" si="365"/>
        <v>0</v>
      </c>
      <c r="T826" s="699">
        <f t="shared" si="366"/>
        <v>0</v>
      </c>
      <c r="U826" s="681">
        <f t="shared" si="376"/>
        <v>0</v>
      </c>
      <c r="V826" s="701">
        <f t="shared" si="377"/>
        <v>0</v>
      </c>
      <c r="W826" s="662">
        <f t="shared" si="378"/>
        <v>0</v>
      </c>
      <c r="X826" s="662">
        <f t="shared" si="379"/>
        <v>0</v>
      </c>
      <c r="Y826" s="662">
        <f t="shared" si="380"/>
        <v>0</v>
      </c>
      <c r="Z826" s="699">
        <f t="shared" si="381"/>
        <v>0</v>
      </c>
      <c r="AA826" s="681">
        <f t="shared" si="384"/>
        <v>0</v>
      </c>
      <c r="AB826" s="701">
        <f t="shared" si="385"/>
        <v>0</v>
      </c>
      <c r="AC826" s="662">
        <f t="shared" si="382"/>
        <v>0</v>
      </c>
      <c r="AD826" s="662">
        <f t="shared" si="386"/>
        <v>0</v>
      </c>
      <c r="AE826" s="701">
        <f t="shared" si="387"/>
        <v>0</v>
      </c>
      <c r="AF826" s="662">
        <f t="shared" si="383"/>
        <v>0</v>
      </c>
      <c r="AG826" s="662">
        <f t="shared" si="388"/>
        <v>0</v>
      </c>
      <c r="AH826" s="701">
        <f t="shared" si="389"/>
        <v>0</v>
      </c>
    </row>
    <row r="827" spans="1:34" x14ac:dyDescent="0.35">
      <c r="A827" s="680">
        <v>38802</v>
      </c>
      <c r="B827" s="558" t="s">
        <v>23</v>
      </c>
      <c r="C827" s="558">
        <v>3</v>
      </c>
      <c r="D827" s="559">
        <f t="shared" si="361"/>
        <v>1</v>
      </c>
      <c r="E827" s="561">
        <v>0</v>
      </c>
      <c r="F827" s="699">
        <f t="shared" si="367"/>
        <v>0</v>
      </c>
      <c r="G827" s="712">
        <f t="shared" si="368"/>
        <v>0</v>
      </c>
      <c r="H827" s="699">
        <f t="shared" si="362"/>
        <v>0</v>
      </c>
      <c r="I827" s="712">
        <f t="shared" si="363"/>
        <v>0</v>
      </c>
      <c r="J827" s="699">
        <f t="shared" si="369"/>
        <v>0</v>
      </c>
      <c r="K827" s="681">
        <f t="shared" si="370"/>
        <v>0</v>
      </c>
      <c r="L827" s="711">
        <f>IF($L$5="Yes",HLOOKUP(B827,'Outdoor Supply'!$D$32:$P$38,7,FALSE),0)</f>
        <v>0</v>
      </c>
      <c r="M827" s="701">
        <f t="shared" si="371"/>
        <v>0</v>
      </c>
      <c r="N827" s="564">
        <f t="shared" si="372"/>
        <v>0</v>
      </c>
      <c r="O827" s="564">
        <f t="shared" si="373"/>
        <v>0</v>
      </c>
      <c r="P827" s="564">
        <f t="shared" si="374"/>
        <v>0</v>
      </c>
      <c r="Q827" s="564">
        <f t="shared" si="375"/>
        <v>0</v>
      </c>
      <c r="R827" s="661">
        <f t="shared" si="364"/>
        <v>0</v>
      </c>
      <c r="S827" s="662">
        <f t="shared" si="365"/>
        <v>0</v>
      </c>
      <c r="T827" s="699">
        <f t="shared" si="366"/>
        <v>0</v>
      </c>
      <c r="U827" s="681">
        <f t="shared" si="376"/>
        <v>0</v>
      </c>
      <c r="V827" s="701">
        <f t="shared" si="377"/>
        <v>0</v>
      </c>
      <c r="W827" s="662">
        <f t="shared" si="378"/>
        <v>0</v>
      </c>
      <c r="X827" s="662">
        <f t="shared" si="379"/>
        <v>0</v>
      </c>
      <c r="Y827" s="662">
        <f t="shared" si="380"/>
        <v>0</v>
      </c>
      <c r="Z827" s="699">
        <f t="shared" si="381"/>
        <v>0</v>
      </c>
      <c r="AA827" s="681">
        <f t="shared" si="384"/>
        <v>0</v>
      </c>
      <c r="AB827" s="701">
        <f t="shared" si="385"/>
        <v>0</v>
      </c>
      <c r="AC827" s="662">
        <f t="shared" si="382"/>
        <v>0</v>
      </c>
      <c r="AD827" s="662">
        <f t="shared" si="386"/>
        <v>0</v>
      </c>
      <c r="AE827" s="701">
        <f t="shared" si="387"/>
        <v>0</v>
      </c>
      <c r="AF827" s="662">
        <f t="shared" si="383"/>
        <v>0</v>
      </c>
      <c r="AG827" s="662">
        <f t="shared" si="388"/>
        <v>0</v>
      </c>
      <c r="AH827" s="701">
        <f t="shared" si="389"/>
        <v>0</v>
      </c>
    </row>
    <row r="828" spans="1:34" x14ac:dyDescent="0.35">
      <c r="A828" s="680">
        <v>38803</v>
      </c>
      <c r="B828" s="558" t="s">
        <v>23</v>
      </c>
      <c r="C828" s="558">
        <v>3</v>
      </c>
      <c r="D828" s="559">
        <f t="shared" si="361"/>
        <v>2</v>
      </c>
      <c r="E828" s="561">
        <v>1.0000000000005116E-2</v>
      </c>
      <c r="F828" s="699">
        <f t="shared" si="367"/>
        <v>0</v>
      </c>
      <c r="G828" s="712">
        <f t="shared" si="368"/>
        <v>0</v>
      </c>
      <c r="H828" s="699">
        <f t="shared" si="362"/>
        <v>0</v>
      </c>
      <c r="I828" s="712">
        <f t="shared" si="363"/>
        <v>0</v>
      </c>
      <c r="J828" s="699">
        <f t="shared" si="369"/>
        <v>0</v>
      </c>
      <c r="K828" s="681">
        <f t="shared" si="370"/>
        <v>0</v>
      </c>
      <c r="L828" s="711">
        <f>IF($L$5="Yes",HLOOKUP(B828,'Outdoor Supply'!$D$32:$P$38,7,FALSE),0)</f>
        <v>0</v>
      </c>
      <c r="M828" s="701">
        <f t="shared" si="371"/>
        <v>0</v>
      </c>
      <c r="N828" s="564">
        <f t="shared" si="372"/>
        <v>0</v>
      </c>
      <c r="O828" s="564">
        <f t="shared" si="373"/>
        <v>0</v>
      </c>
      <c r="P828" s="564">
        <f t="shared" si="374"/>
        <v>0</v>
      </c>
      <c r="Q828" s="564">
        <f t="shared" si="375"/>
        <v>0</v>
      </c>
      <c r="R828" s="661">
        <f t="shared" si="364"/>
        <v>0</v>
      </c>
      <c r="S828" s="662">
        <f t="shared" si="365"/>
        <v>0</v>
      </c>
      <c r="T828" s="699">
        <f t="shared" si="366"/>
        <v>0</v>
      </c>
      <c r="U828" s="681">
        <f t="shared" si="376"/>
        <v>0</v>
      </c>
      <c r="V828" s="701">
        <f t="shared" si="377"/>
        <v>0</v>
      </c>
      <c r="W828" s="662">
        <f t="shared" si="378"/>
        <v>0</v>
      </c>
      <c r="X828" s="662">
        <f t="shared" si="379"/>
        <v>0</v>
      </c>
      <c r="Y828" s="662">
        <f t="shared" si="380"/>
        <v>0</v>
      </c>
      <c r="Z828" s="699">
        <f t="shared" si="381"/>
        <v>0</v>
      </c>
      <c r="AA828" s="681">
        <f t="shared" si="384"/>
        <v>0</v>
      </c>
      <c r="AB828" s="701">
        <f t="shared" si="385"/>
        <v>0</v>
      </c>
      <c r="AC828" s="662">
        <f t="shared" si="382"/>
        <v>0</v>
      </c>
      <c r="AD828" s="662">
        <f t="shared" si="386"/>
        <v>0</v>
      </c>
      <c r="AE828" s="701">
        <f t="shared" si="387"/>
        <v>0</v>
      </c>
      <c r="AF828" s="662">
        <f t="shared" si="383"/>
        <v>0</v>
      </c>
      <c r="AG828" s="662">
        <f t="shared" si="388"/>
        <v>0</v>
      </c>
      <c r="AH828" s="701">
        <f t="shared" si="389"/>
        <v>0</v>
      </c>
    </row>
    <row r="829" spans="1:34" x14ac:dyDescent="0.35">
      <c r="A829" s="680">
        <v>38804</v>
      </c>
      <c r="B829" s="558" t="s">
        <v>23</v>
      </c>
      <c r="C829" s="558">
        <v>3</v>
      </c>
      <c r="D829" s="559">
        <f t="shared" si="361"/>
        <v>3</v>
      </c>
      <c r="E829" s="561">
        <v>3.3299999999999983</v>
      </c>
      <c r="F829" s="699">
        <f t="shared" si="367"/>
        <v>0</v>
      </c>
      <c r="G829" s="712">
        <f t="shared" si="368"/>
        <v>0</v>
      </c>
      <c r="H829" s="699">
        <f t="shared" si="362"/>
        <v>0</v>
      </c>
      <c r="I829" s="712">
        <f t="shared" si="363"/>
        <v>0</v>
      </c>
      <c r="J829" s="699">
        <f t="shared" si="369"/>
        <v>0</v>
      </c>
      <c r="K829" s="681">
        <f t="shared" si="370"/>
        <v>0</v>
      </c>
      <c r="L829" s="711">
        <f>IF($L$5="Yes",HLOOKUP(B829,'Outdoor Supply'!$D$32:$P$38,7,FALSE),0)</f>
        <v>0</v>
      </c>
      <c r="M829" s="701">
        <f t="shared" si="371"/>
        <v>0</v>
      </c>
      <c r="N829" s="564">
        <f t="shared" si="372"/>
        <v>0</v>
      </c>
      <c r="O829" s="564">
        <f t="shared" si="373"/>
        <v>0</v>
      </c>
      <c r="P829" s="564">
        <f t="shared" si="374"/>
        <v>0</v>
      </c>
      <c r="Q829" s="564">
        <f t="shared" si="375"/>
        <v>0</v>
      </c>
      <c r="R829" s="661">
        <f t="shared" si="364"/>
        <v>0</v>
      </c>
      <c r="S829" s="662">
        <f t="shared" si="365"/>
        <v>0</v>
      </c>
      <c r="T829" s="699">
        <f t="shared" si="366"/>
        <v>0</v>
      </c>
      <c r="U829" s="681">
        <f t="shared" si="376"/>
        <v>0</v>
      </c>
      <c r="V829" s="701">
        <f t="shared" si="377"/>
        <v>0</v>
      </c>
      <c r="W829" s="662">
        <f t="shared" si="378"/>
        <v>0</v>
      </c>
      <c r="X829" s="662">
        <f t="shared" si="379"/>
        <v>0</v>
      </c>
      <c r="Y829" s="662">
        <f t="shared" si="380"/>
        <v>0</v>
      </c>
      <c r="Z829" s="699">
        <f t="shared" si="381"/>
        <v>0</v>
      </c>
      <c r="AA829" s="681">
        <f t="shared" si="384"/>
        <v>0</v>
      </c>
      <c r="AB829" s="701">
        <f t="shared" si="385"/>
        <v>0</v>
      </c>
      <c r="AC829" s="662">
        <f t="shared" si="382"/>
        <v>0</v>
      </c>
      <c r="AD829" s="662">
        <f t="shared" si="386"/>
        <v>0</v>
      </c>
      <c r="AE829" s="701">
        <f t="shared" si="387"/>
        <v>0</v>
      </c>
      <c r="AF829" s="662">
        <f t="shared" si="383"/>
        <v>0</v>
      </c>
      <c r="AG829" s="662">
        <f t="shared" si="388"/>
        <v>0</v>
      </c>
      <c r="AH829" s="701">
        <f t="shared" si="389"/>
        <v>0</v>
      </c>
    </row>
    <row r="830" spans="1:34" x14ac:dyDescent="0.35">
      <c r="A830" s="680">
        <v>38805</v>
      </c>
      <c r="B830" s="558" t="s">
        <v>23</v>
      </c>
      <c r="C830" s="558">
        <v>3</v>
      </c>
      <c r="D830" s="559">
        <f t="shared" si="361"/>
        <v>4</v>
      </c>
      <c r="E830" s="561">
        <v>2.0000000000010232E-2</v>
      </c>
      <c r="F830" s="699">
        <f t="shared" si="367"/>
        <v>0</v>
      </c>
      <c r="G830" s="712">
        <f t="shared" si="368"/>
        <v>0</v>
      </c>
      <c r="H830" s="699">
        <f t="shared" si="362"/>
        <v>0</v>
      </c>
      <c r="I830" s="712">
        <f t="shared" si="363"/>
        <v>0</v>
      </c>
      <c r="J830" s="699">
        <f t="shared" si="369"/>
        <v>0</v>
      </c>
      <c r="K830" s="681">
        <f t="shared" si="370"/>
        <v>0</v>
      </c>
      <c r="L830" s="711">
        <f>IF($L$5="Yes",HLOOKUP(B830,'Outdoor Supply'!$D$32:$P$38,7,FALSE),0)</f>
        <v>0</v>
      </c>
      <c r="M830" s="701">
        <f t="shared" si="371"/>
        <v>0</v>
      </c>
      <c r="N830" s="564">
        <f t="shared" si="372"/>
        <v>0</v>
      </c>
      <c r="O830" s="564">
        <f t="shared" si="373"/>
        <v>0</v>
      </c>
      <c r="P830" s="564">
        <f t="shared" si="374"/>
        <v>0</v>
      </c>
      <c r="Q830" s="564">
        <f t="shared" si="375"/>
        <v>0</v>
      </c>
      <c r="R830" s="661">
        <f t="shared" si="364"/>
        <v>0</v>
      </c>
      <c r="S830" s="662">
        <f t="shared" si="365"/>
        <v>0</v>
      </c>
      <c r="T830" s="699">
        <f t="shared" si="366"/>
        <v>0</v>
      </c>
      <c r="U830" s="681">
        <f t="shared" si="376"/>
        <v>0</v>
      </c>
      <c r="V830" s="701">
        <f t="shared" si="377"/>
        <v>0</v>
      </c>
      <c r="W830" s="662">
        <f t="shared" si="378"/>
        <v>0</v>
      </c>
      <c r="X830" s="662">
        <f t="shared" si="379"/>
        <v>0</v>
      </c>
      <c r="Y830" s="662">
        <f t="shared" si="380"/>
        <v>0</v>
      </c>
      <c r="Z830" s="699">
        <f t="shared" si="381"/>
        <v>0</v>
      </c>
      <c r="AA830" s="681">
        <f t="shared" si="384"/>
        <v>0</v>
      </c>
      <c r="AB830" s="701">
        <f t="shared" si="385"/>
        <v>0</v>
      </c>
      <c r="AC830" s="662">
        <f t="shared" si="382"/>
        <v>0</v>
      </c>
      <c r="AD830" s="662">
        <f t="shared" si="386"/>
        <v>0</v>
      </c>
      <c r="AE830" s="701">
        <f t="shared" si="387"/>
        <v>0</v>
      </c>
      <c r="AF830" s="662">
        <f t="shared" si="383"/>
        <v>0</v>
      </c>
      <c r="AG830" s="662">
        <f t="shared" si="388"/>
        <v>0</v>
      </c>
      <c r="AH830" s="701">
        <f t="shared" si="389"/>
        <v>0</v>
      </c>
    </row>
    <row r="831" spans="1:34" x14ac:dyDescent="0.35">
      <c r="A831" s="680">
        <v>38806</v>
      </c>
      <c r="B831" s="558" t="s">
        <v>23</v>
      </c>
      <c r="C831" s="558">
        <v>3</v>
      </c>
      <c r="D831" s="559">
        <f t="shared" si="361"/>
        <v>5</v>
      </c>
      <c r="E831" s="561">
        <v>0</v>
      </c>
      <c r="F831" s="699">
        <f t="shared" si="367"/>
        <v>0</v>
      </c>
      <c r="G831" s="712">
        <f t="shared" si="368"/>
        <v>0</v>
      </c>
      <c r="H831" s="699">
        <f t="shared" si="362"/>
        <v>0</v>
      </c>
      <c r="I831" s="712">
        <f t="shared" si="363"/>
        <v>0</v>
      </c>
      <c r="J831" s="699">
        <f t="shared" si="369"/>
        <v>0</v>
      </c>
      <c r="K831" s="681">
        <f t="shared" si="370"/>
        <v>0</v>
      </c>
      <c r="L831" s="711">
        <f>IF($L$5="Yes",HLOOKUP(B831,'Outdoor Supply'!$D$32:$P$38,7,FALSE),0)</f>
        <v>0</v>
      </c>
      <c r="M831" s="701">
        <f t="shared" si="371"/>
        <v>0</v>
      </c>
      <c r="N831" s="564">
        <f t="shared" si="372"/>
        <v>0</v>
      </c>
      <c r="O831" s="564">
        <f t="shared" si="373"/>
        <v>0</v>
      </c>
      <c r="P831" s="564">
        <f t="shared" si="374"/>
        <v>0</v>
      </c>
      <c r="Q831" s="564">
        <f t="shared" si="375"/>
        <v>0</v>
      </c>
      <c r="R831" s="661">
        <f t="shared" si="364"/>
        <v>0</v>
      </c>
      <c r="S831" s="662">
        <f t="shared" si="365"/>
        <v>0</v>
      </c>
      <c r="T831" s="699">
        <f t="shared" si="366"/>
        <v>0</v>
      </c>
      <c r="U831" s="681">
        <f t="shared" si="376"/>
        <v>0</v>
      </c>
      <c r="V831" s="701">
        <f t="shared" si="377"/>
        <v>0</v>
      </c>
      <c r="W831" s="662">
        <f t="shared" si="378"/>
        <v>0</v>
      </c>
      <c r="X831" s="662">
        <f t="shared" si="379"/>
        <v>0</v>
      </c>
      <c r="Y831" s="662">
        <f t="shared" si="380"/>
        <v>0</v>
      </c>
      <c r="Z831" s="699">
        <f t="shared" si="381"/>
        <v>0</v>
      </c>
      <c r="AA831" s="681">
        <f t="shared" si="384"/>
        <v>0</v>
      </c>
      <c r="AB831" s="701">
        <f t="shared" si="385"/>
        <v>0</v>
      </c>
      <c r="AC831" s="662">
        <f t="shared" si="382"/>
        <v>0</v>
      </c>
      <c r="AD831" s="662">
        <f t="shared" si="386"/>
        <v>0</v>
      </c>
      <c r="AE831" s="701">
        <f t="shared" si="387"/>
        <v>0</v>
      </c>
      <c r="AF831" s="662">
        <f t="shared" si="383"/>
        <v>0</v>
      </c>
      <c r="AG831" s="662">
        <f t="shared" si="388"/>
        <v>0</v>
      </c>
      <c r="AH831" s="701">
        <f t="shared" si="389"/>
        <v>0</v>
      </c>
    </row>
    <row r="832" spans="1:34" x14ac:dyDescent="0.35">
      <c r="A832" s="680">
        <v>38807</v>
      </c>
      <c r="B832" s="558" t="s">
        <v>23</v>
      </c>
      <c r="C832" s="558">
        <v>3</v>
      </c>
      <c r="D832" s="559">
        <f t="shared" si="361"/>
        <v>6</v>
      </c>
      <c r="E832" s="561">
        <v>0</v>
      </c>
      <c r="F832" s="699">
        <f t="shared" si="367"/>
        <v>0</v>
      </c>
      <c r="G832" s="712">
        <f t="shared" si="368"/>
        <v>0</v>
      </c>
      <c r="H832" s="699">
        <f t="shared" si="362"/>
        <v>0</v>
      </c>
      <c r="I832" s="712">
        <f t="shared" si="363"/>
        <v>0</v>
      </c>
      <c r="J832" s="699">
        <f t="shared" si="369"/>
        <v>0</v>
      </c>
      <c r="K832" s="681">
        <f t="shared" si="370"/>
        <v>0</v>
      </c>
      <c r="L832" s="711">
        <f>IF($L$5="Yes",HLOOKUP(B832,'Outdoor Supply'!$D$32:$P$38,7,FALSE),0)</f>
        <v>0</v>
      </c>
      <c r="M832" s="701">
        <f t="shared" si="371"/>
        <v>0</v>
      </c>
      <c r="N832" s="564">
        <f t="shared" si="372"/>
        <v>0</v>
      </c>
      <c r="O832" s="564">
        <f t="shared" si="373"/>
        <v>0</v>
      </c>
      <c r="P832" s="564">
        <f t="shared" si="374"/>
        <v>0</v>
      </c>
      <c r="Q832" s="564">
        <f t="shared" si="375"/>
        <v>0</v>
      </c>
      <c r="R832" s="661">
        <f t="shared" si="364"/>
        <v>0</v>
      </c>
      <c r="S832" s="662">
        <f t="shared" si="365"/>
        <v>0</v>
      </c>
      <c r="T832" s="699">
        <f t="shared" si="366"/>
        <v>0</v>
      </c>
      <c r="U832" s="681">
        <f t="shared" si="376"/>
        <v>0</v>
      </c>
      <c r="V832" s="701">
        <f t="shared" si="377"/>
        <v>0</v>
      </c>
      <c r="W832" s="662">
        <f t="shared" si="378"/>
        <v>0</v>
      </c>
      <c r="X832" s="662">
        <f t="shared" si="379"/>
        <v>0</v>
      </c>
      <c r="Y832" s="662">
        <f t="shared" si="380"/>
        <v>0</v>
      </c>
      <c r="Z832" s="699">
        <f t="shared" si="381"/>
        <v>0</v>
      </c>
      <c r="AA832" s="681">
        <f t="shared" si="384"/>
        <v>0</v>
      </c>
      <c r="AB832" s="701">
        <f t="shared" si="385"/>
        <v>0</v>
      </c>
      <c r="AC832" s="662">
        <f t="shared" si="382"/>
        <v>0</v>
      </c>
      <c r="AD832" s="662">
        <f t="shared" si="386"/>
        <v>0</v>
      </c>
      <c r="AE832" s="701">
        <f t="shared" si="387"/>
        <v>0</v>
      </c>
      <c r="AF832" s="662">
        <f t="shared" si="383"/>
        <v>0</v>
      </c>
      <c r="AG832" s="662">
        <f t="shared" si="388"/>
        <v>0</v>
      </c>
      <c r="AH832" s="701">
        <f t="shared" si="389"/>
        <v>0</v>
      </c>
    </row>
    <row r="833" spans="1:34" x14ac:dyDescent="0.35">
      <c r="A833" s="680">
        <v>38808</v>
      </c>
      <c r="B833" s="558" t="s">
        <v>24</v>
      </c>
      <c r="C833" s="558">
        <v>4</v>
      </c>
      <c r="D833" s="559">
        <f t="shared" si="361"/>
        <v>7</v>
      </c>
      <c r="E833" s="561">
        <v>0</v>
      </c>
      <c r="F833" s="699">
        <f t="shared" si="367"/>
        <v>0</v>
      </c>
      <c r="G833" s="712">
        <f t="shared" si="368"/>
        <v>0</v>
      </c>
      <c r="H833" s="699">
        <f t="shared" si="362"/>
        <v>0</v>
      </c>
      <c r="I833" s="712">
        <f t="shared" si="363"/>
        <v>0</v>
      </c>
      <c r="J833" s="699">
        <f t="shared" si="369"/>
        <v>0</v>
      </c>
      <c r="K833" s="681">
        <f t="shared" si="370"/>
        <v>0</v>
      </c>
      <c r="L833" s="711">
        <f>IF($L$5="Yes",HLOOKUP(B833,'Outdoor Supply'!$D$32:$P$38,7,FALSE),0)</f>
        <v>0</v>
      </c>
      <c r="M833" s="701">
        <f t="shared" si="371"/>
        <v>0</v>
      </c>
      <c r="N833" s="564">
        <f t="shared" si="372"/>
        <v>0</v>
      </c>
      <c r="O833" s="564">
        <f t="shared" si="373"/>
        <v>0</v>
      </c>
      <c r="P833" s="564">
        <f t="shared" si="374"/>
        <v>0</v>
      </c>
      <c r="Q833" s="564">
        <f t="shared" si="375"/>
        <v>0</v>
      </c>
      <c r="R833" s="661">
        <f t="shared" si="364"/>
        <v>0</v>
      </c>
      <c r="S833" s="662">
        <f t="shared" si="365"/>
        <v>0</v>
      </c>
      <c r="T833" s="699">
        <f t="shared" si="366"/>
        <v>0</v>
      </c>
      <c r="U833" s="681">
        <f t="shared" si="376"/>
        <v>0</v>
      </c>
      <c r="V833" s="701">
        <f t="shared" si="377"/>
        <v>0</v>
      </c>
      <c r="W833" s="662">
        <f t="shared" si="378"/>
        <v>0</v>
      </c>
      <c r="X833" s="662">
        <f t="shared" si="379"/>
        <v>0</v>
      </c>
      <c r="Y833" s="662">
        <f t="shared" si="380"/>
        <v>0</v>
      </c>
      <c r="Z833" s="699">
        <f t="shared" si="381"/>
        <v>0</v>
      </c>
      <c r="AA833" s="681">
        <f t="shared" si="384"/>
        <v>0</v>
      </c>
      <c r="AB833" s="701">
        <f t="shared" si="385"/>
        <v>0</v>
      </c>
      <c r="AC833" s="662">
        <f t="shared" si="382"/>
        <v>0</v>
      </c>
      <c r="AD833" s="662">
        <f t="shared" si="386"/>
        <v>0</v>
      </c>
      <c r="AE833" s="701">
        <f t="shared" si="387"/>
        <v>0</v>
      </c>
      <c r="AF833" s="662">
        <f t="shared" si="383"/>
        <v>0</v>
      </c>
      <c r="AG833" s="662">
        <f t="shared" si="388"/>
        <v>0</v>
      </c>
      <c r="AH833" s="701">
        <f t="shared" si="389"/>
        <v>0</v>
      </c>
    </row>
    <row r="834" spans="1:34" x14ac:dyDescent="0.35">
      <c r="A834" s="680">
        <v>38809</v>
      </c>
      <c r="B834" s="558" t="s">
        <v>24</v>
      </c>
      <c r="C834" s="558">
        <v>4</v>
      </c>
      <c r="D834" s="559">
        <f t="shared" si="361"/>
        <v>1</v>
      </c>
      <c r="E834" s="561">
        <v>0</v>
      </c>
      <c r="F834" s="699">
        <f t="shared" si="367"/>
        <v>0</v>
      </c>
      <c r="G834" s="712">
        <f t="shared" si="368"/>
        <v>0</v>
      </c>
      <c r="H834" s="699">
        <f t="shared" si="362"/>
        <v>0</v>
      </c>
      <c r="I834" s="712">
        <f t="shared" si="363"/>
        <v>0</v>
      </c>
      <c r="J834" s="699">
        <f t="shared" si="369"/>
        <v>0</v>
      </c>
      <c r="K834" s="681">
        <f t="shared" si="370"/>
        <v>0</v>
      </c>
      <c r="L834" s="711">
        <f>IF($L$5="Yes",HLOOKUP(B834,'Outdoor Supply'!$D$32:$P$38,7,FALSE),0)</f>
        <v>0</v>
      </c>
      <c r="M834" s="701">
        <f t="shared" si="371"/>
        <v>0</v>
      </c>
      <c r="N834" s="564">
        <f t="shared" si="372"/>
        <v>0</v>
      </c>
      <c r="O834" s="564">
        <f t="shared" si="373"/>
        <v>0</v>
      </c>
      <c r="P834" s="564">
        <f t="shared" si="374"/>
        <v>0</v>
      </c>
      <c r="Q834" s="564">
        <f t="shared" si="375"/>
        <v>0</v>
      </c>
      <c r="R834" s="661">
        <f t="shared" si="364"/>
        <v>0</v>
      </c>
      <c r="S834" s="662">
        <f t="shared" si="365"/>
        <v>0</v>
      </c>
      <c r="T834" s="699">
        <f t="shared" si="366"/>
        <v>0</v>
      </c>
      <c r="U834" s="681">
        <f t="shared" si="376"/>
        <v>0</v>
      </c>
      <c r="V834" s="701">
        <f t="shared" si="377"/>
        <v>0</v>
      </c>
      <c r="W834" s="662">
        <f t="shared" si="378"/>
        <v>0</v>
      </c>
      <c r="X834" s="662">
        <f t="shared" si="379"/>
        <v>0</v>
      </c>
      <c r="Y834" s="662">
        <f t="shared" si="380"/>
        <v>0</v>
      </c>
      <c r="Z834" s="699">
        <f t="shared" si="381"/>
        <v>0</v>
      </c>
      <c r="AA834" s="681">
        <f t="shared" si="384"/>
        <v>0</v>
      </c>
      <c r="AB834" s="701">
        <f t="shared" si="385"/>
        <v>0</v>
      </c>
      <c r="AC834" s="662">
        <f t="shared" si="382"/>
        <v>0</v>
      </c>
      <c r="AD834" s="662">
        <f t="shared" si="386"/>
        <v>0</v>
      </c>
      <c r="AE834" s="701">
        <f t="shared" si="387"/>
        <v>0</v>
      </c>
      <c r="AF834" s="662">
        <f t="shared" si="383"/>
        <v>0</v>
      </c>
      <c r="AG834" s="662">
        <f t="shared" si="388"/>
        <v>0</v>
      </c>
      <c r="AH834" s="701">
        <f t="shared" si="389"/>
        <v>0</v>
      </c>
    </row>
    <row r="835" spans="1:34" x14ac:dyDescent="0.35">
      <c r="A835" s="680">
        <v>38810</v>
      </c>
      <c r="B835" s="558" t="s">
        <v>24</v>
      </c>
      <c r="C835" s="558">
        <v>4</v>
      </c>
      <c r="D835" s="559">
        <f t="shared" si="361"/>
        <v>2</v>
      </c>
      <c r="E835" s="561">
        <v>0</v>
      </c>
      <c r="F835" s="699">
        <f t="shared" si="367"/>
        <v>0</v>
      </c>
      <c r="G835" s="712">
        <f t="shared" si="368"/>
        <v>0</v>
      </c>
      <c r="H835" s="699">
        <f t="shared" si="362"/>
        <v>0</v>
      </c>
      <c r="I835" s="712">
        <f t="shared" si="363"/>
        <v>0</v>
      </c>
      <c r="J835" s="699">
        <f t="shared" si="369"/>
        <v>0</v>
      </c>
      <c r="K835" s="681">
        <f t="shared" si="370"/>
        <v>0</v>
      </c>
      <c r="L835" s="711">
        <f>IF($L$5="Yes",HLOOKUP(B835,'Outdoor Supply'!$D$32:$P$38,7,FALSE),0)</f>
        <v>0</v>
      </c>
      <c r="M835" s="701">
        <f t="shared" si="371"/>
        <v>0</v>
      </c>
      <c r="N835" s="564">
        <f t="shared" si="372"/>
        <v>0</v>
      </c>
      <c r="O835" s="564">
        <f t="shared" si="373"/>
        <v>0</v>
      </c>
      <c r="P835" s="564">
        <f t="shared" si="374"/>
        <v>0</v>
      </c>
      <c r="Q835" s="564">
        <f t="shared" si="375"/>
        <v>0</v>
      </c>
      <c r="R835" s="661">
        <f t="shared" si="364"/>
        <v>0</v>
      </c>
      <c r="S835" s="662">
        <f t="shared" si="365"/>
        <v>0</v>
      </c>
      <c r="T835" s="699">
        <f t="shared" si="366"/>
        <v>0</v>
      </c>
      <c r="U835" s="681">
        <f t="shared" si="376"/>
        <v>0</v>
      </c>
      <c r="V835" s="701">
        <f t="shared" si="377"/>
        <v>0</v>
      </c>
      <c r="W835" s="662">
        <f t="shared" si="378"/>
        <v>0</v>
      </c>
      <c r="X835" s="662">
        <f t="shared" si="379"/>
        <v>0</v>
      </c>
      <c r="Y835" s="662">
        <f t="shared" si="380"/>
        <v>0</v>
      </c>
      <c r="Z835" s="699">
        <f t="shared" si="381"/>
        <v>0</v>
      </c>
      <c r="AA835" s="681">
        <f t="shared" si="384"/>
        <v>0</v>
      </c>
      <c r="AB835" s="701">
        <f t="shared" si="385"/>
        <v>0</v>
      </c>
      <c r="AC835" s="662">
        <f t="shared" si="382"/>
        <v>0</v>
      </c>
      <c r="AD835" s="662">
        <f t="shared" si="386"/>
        <v>0</v>
      </c>
      <c r="AE835" s="701">
        <f t="shared" si="387"/>
        <v>0</v>
      </c>
      <c r="AF835" s="662">
        <f t="shared" si="383"/>
        <v>0</v>
      </c>
      <c r="AG835" s="662">
        <f t="shared" si="388"/>
        <v>0</v>
      </c>
      <c r="AH835" s="701">
        <f t="shared" si="389"/>
        <v>0</v>
      </c>
    </row>
    <row r="836" spans="1:34" x14ac:dyDescent="0.35">
      <c r="A836" s="680">
        <v>38811</v>
      </c>
      <c r="B836" s="558" t="s">
        <v>24</v>
      </c>
      <c r="C836" s="558">
        <v>4</v>
      </c>
      <c r="D836" s="559">
        <f t="shared" si="361"/>
        <v>3</v>
      </c>
      <c r="E836" s="561">
        <v>0</v>
      </c>
      <c r="F836" s="699">
        <f t="shared" si="367"/>
        <v>0</v>
      </c>
      <c r="G836" s="712">
        <f t="shared" si="368"/>
        <v>0</v>
      </c>
      <c r="H836" s="699">
        <f t="shared" si="362"/>
        <v>0</v>
      </c>
      <c r="I836" s="712">
        <f t="shared" si="363"/>
        <v>0</v>
      </c>
      <c r="J836" s="699">
        <f t="shared" si="369"/>
        <v>0</v>
      </c>
      <c r="K836" s="681">
        <f t="shared" si="370"/>
        <v>0</v>
      </c>
      <c r="L836" s="711">
        <f>IF($L$5="Yes",HLOOKUP(B836,'Outdoor Supply'!$D$32:$P$38,7,FALSE),0)</f>
        <v>0</v>
      </c>
      <c r="M836" s="701">
        <f t="shared" si="371"/>
        <v>0</v>
      </c>
      <c r="N836" s="564">
        <f t="shared" si="372"/>
        <v>0</v>
      </c>
      <c r="O836" s="564">
        <f t="shared" si="373"/>
        <v>0</v>
      </c>
      <c r="P836" s="564">
        <f t="shared" si="374"/>
        <v>0</v>
      </c>
      <c r="Q836" s="564">
        <f t="shared" si="375"/>
        <v>0</v>
      </c>
      <c r="R836" s="661">
        <f t="shared" si="364"/>
        <v>0</v>
      </c>
      <c r="S836" s="662">
        <f t="shared" si="365"/>
        <v>0</v>
      </c>
      <c r="T836" s="699">
        <f t="shared" si="366"/>
        <v>0</v>
      </c>
      <c r="U836" s="681">
        <f t="shared" si="376"/>
        <v>0</v>
      </c>
      <c r="V836" s="701">
        <f t="shared" si="377"/>
        <v>0</v>
      </c>
      <c r="W836" s="662">
        <f t="shared" si="378"/>
        <v>0</v>
      </c>
      <c r="X836" s="662">
        <f t="shared" si="379"/>
        <v>0</v>
      </c>
      <c r="Y836" s="662">
        <f t="shared" si="380"/>
        <v>0</v>
      </c>
      <c r="Z836" s="699">
        <f t="shared" si="381"/>
        <v>0</v>
      </c>
      <c r="AA836" s="681">
        <f t="shared" si="384"/>
        <v>0</v>
      </c>
      <c r="AB836" s="701">
        <f t="shared" si="385"/>
        <v>0</v>
      </c>
      <c r="AC836" s="662">
        <f t="shared" si="382"/>
        <v>0</v>
      </c>
      <c r="AD836" s="662">
        <f t="shared" si="386"/>
        <v>0</v>
      </c>
      <c r="AE836" s="701">
        <f t="shared" si="387"/>
        <v>0</v>
      </c>
      <c r="AF836" s="662">
        <f t="shared" si="383"/>
        <v>0</v>
      </c>
      <c r="AG836" s="662">
        <f t="shared" si="388"/>
        <v>0</v>
      </c>
      <c r="AH836" s="701">
        <f t="shared" si="389"/>
        <v>0</v>
      </c>
    </row>
    <row r="837" spans="1:34" x14ac:dyDescent="0.35">
      <c r="A837" s="680">
        <v>38812</v>
      </c>
      <c r="B837" s="558" t="s">
        <v>24</v>
      </c>
      <c r="C837" s="558">
        <v>4</v>
      </c>
      <c r="D837" s="559">
        <f t="shared" si="361"/>
        <v>4</v>
      </c>
      <c r="E837" s="561">
        <v>0</v>
      </c>
      <c r="F837" s="699">
        <f t="shared" si="367"/>
        <v>0</v>
      </c>
      <c r="G837" s="712">
        <f t="shared" si="368"/>
        <v>0</v>
      </c>
      <c r="H837" s="699">
        <f t="shared" si="362"/>
        <v>0</v>
      </c>
      <c r="I837" s="712">
        <f t="shared" si="363"/>
        <v>0</v>
      </c>
      <c r="J837" s="699">
        <f t="shared" si="369"/>
        <v>0</v>
      </c>
      <c r="K837" s="681">
        <f t="shared" si="370"/>
        <v>0</v>
      </c>
      <c r="L837" s="711">
        <f>IF($L$5="Yes",HLOOKUP(B837,'Outdoor Supply'!$D$32:$P$38,7,FALSE),0)</f>
        <v>0</v>
      </c>
      <c r="M837" s="701">
        <f t="shared" si="371"/>
        <v>0</v>
      </c>
      <c r="N837" s="564">
        <f t="shared" si="372"/>
        <v>0</v>
      </c>
      <c r="O837" s="564">
        <f t="shared" si="373"/>
        <v>0</v>
      </c>
      <c r="P837" s="564">
        <f t="shared" si="374"/>
        <v>0</v>
      </c>
      <c r="Q837" s="564">
        <f t="shared" si="375"/>
        <v>0</v>
      </c>
      <c r="R837" s="661">
        <f t="shared" si="364"/>
        <v>0</v>
      </c>
      <c r="S837" s="662">
        <f t="shared" si="365"/>
        <v>0</v>
      </c>
      <c r="T837" s="699">
        <f t="shared" si="366"/>
        <v>0</v>
      </c>
      <c r="U837" s="681">
        <f t="shared" si="376"/>
        <v>0</v>
      </c>
      <c r="V837" s="701">
        <f t="shared" si="377"/>
        <v>0</v>
      </c>
      <c r="W837" s="662">
        <f t="shared" si="378"/>
        <v>0</v>
      </c>
      <c r="X837" s="662">
        <f t="shared" si="379"/>
        <v>0</v>
      </c>
      <c r="Y837" s="662">
        <f t="shared" si="380"/>
        <v>0</v>
      </c>
      <c r="Z837" s="699">
        <f t="shared" si="381"/>
        <v>0</v>
      </c>
      <c r="AA837" s="681">
        <f t="shared" si="384"/>
        <v>0</v>
      </c>
      <c r="AB837" s="701">
        <f t="shared" si="385"/>
        <v>0</v>
      </c>
      <c r="AC837" s="662">
        <f t="shared" si="382"/>
        <v>0</v>
      </c>
      <c r="AD837" s="662">
        <f t="shared" si="386"/>
        <v>0</v>
      </c>
      <c r="AE837" s="701">
        <f t="shared" si="387"/>
        <v>0</v>
      </c>
      <c r="AF837" s="662">
        <f t="shared" si="383"/>
        <v>0</v>
      </c>
      <c r="AG837" s="662">
        <f t="shared" si="388"/>
        <v>0</v>
      </c>
      <c r="AH837" s="701">
        <f t="shared" si="389"/>
        <v>0</v>
      </c>
    </row>
    <row r="838" spans="1:34" x14ac:dyDescent="0.35">
      <c r="A838" s="680">
        <v>38813</v>
      </c>
      <c r="B838" s="558" t="s">
        <v>24</v>
      </c>
      <c r="C838" s="558">
        <v>4</v>
      </c>
      <c r="D838" s="559">
        <f t="shared" si="361"/>
        <v>5</v>
      </c>
      <c r="E838" s="561">
        <v>0</v>
      </c>
      <c r="F838" s="699">
        <f t="shared" si="367"/>
        <v>0</v>
      </c>
      <c r="G838" s="712">
        <f t="shared" si="368"/>
        <v>0</v>
      </c>
      <c r="H838" s="699">
        <f t="shared" si="362"/>
        <v>0</v>
      </c>
      <c r="I838" s="712">
        <f t="shared" si="363"/>
        <v>0</v>
      </c>
      <c r="J838" s="699">
        <f t="shared" si="369"/>
        <v>0</v>
      </c>
      <c r="K838" s="681">
        <f t="shared" si="370"/>
        <v>0</v>
      </c>
      <c r="L838" s="711">
        <f>IF($L$5="Yes",HLOOKUP(B838,'Outdoor Supply'!$D$32:$P$38,7,FALSE),0)</f>
        <v>0</v>
      </c>
      <c r="M838" s="701">
        <f t="shared" si="371"/>
        <v>0</v>
      </c>
      <c r="N838" s="564">
        <f t="shared" si="372"/>
        <v>0</v>
      </c>
      <c r="O838" s="564">
        <f t="shared" si="373"/>
        <v>0</v>
      </c>
      <c r="P838" s="564">
        <f t="shared" si="374"/>
        <v>0</v>
      </c>
      <c r="Q838" s="564">
        <f t="shared" si="375"/>
        <v>0</v>
      </c>
      <c r="R838" s="661">
        <f t="shared" si="364"/>
        <v>0</v>
      </c>
      <c r="S838" s="662">
        <f t="shared" si="365"/>
        <v>0</v>
      </c>
      <c r="T838" s="699">
        <f t="shared" si="366"/>
        <v>0</v>
      </c>
      <c r="U838" s="681">
        <f t="shared" si="376"/>
        <v>0</v>
      </c>
      <c r="V838" s="701">
        <f t="shared" si="377"/>
        <v>0</v>
      </c>
      <c r="W838" s="662">
        <f t="shared" si="378"/>
        <v>0</v>
      </c>
      <c r="X838" s="662">
        <f t="shared" si="379"/>
        <v>0</v>
      </c>
      <c r="Y838" s="662">
        <f t="shared" si="380"/>
        <v>0</v>
      </c>
      <c r="Z838" s="699">
        <f t="shared" si="381"/>
        <v>0</v>
      </c>
      <c r="AA838" s="681">
        <f t="shared" si="384"/>
        <v>0</v>
      </c>
      <c r="AB838" s="701">
        <f t="shared" si="385"/>
        <v>0</v>
      </c>
      <c r="AC838" s="662">
        <f t="shared" si="382"/>
        <v>0</v>
      </c>
      <c r="AD838" s="662">
        <f t="shared" si="386"/>
        <v>0</v>
      </c>
      <c r="AE838" s="701">
        <f t="shared" si="387"/>
        <v>0</v>
      </c>
      <c r="AF838" s="662">
        <f t="shared" si="383"/>
        <v>0</v>
      </c>
      <c r="AG838" s="662">
        <f t="shared" si="388"/>
        <v>0</v>
      </c>
      <c r="AH838" s="701">
        <f t="shared" si="389"/>
        <v>0</v>
      </c>
    </row>
    <row r="839" spans="1:34" x14ac:dyDescent="0.35">
      <c r="A839" s="680">
        <v>38814</v>
      </c>
      <c r="B839" s="558" t="s">
        <v>24</v>
      </c>
      <c r="C839" s="558">
        <v>4</v>
      </c>
      <c r="D839" s="559">
        <f t="shared" si="361"/>
        <v>6</v>
      </c>
      <c r="E839" s="561">
        <v>0</v>
      </c>
      <c r="F839" s="699">
        <f t="shared" si="367"/>
        <v>0</v>
      </c>
      <c r="G839" s="712">
        <f t="shared" si="368"/>
        <v>0</v>
      </c>
      <c r="H839" s="699">
        <f t="shared" si="362"/>
        <v>0</v>
      </c>
      <c r="I839" s="712">
        <f t="shared" si="363"/>
        <v>0</v>
      </c>
      <c r="J839" s="699">
        <f t="shared" si="369"/>
        <v>0</v>
      </c>
      <c r="K839" s="681">
        <f t="shared" si="370"/>
        <v>0</v>
      </c>
      <c r="L839" s="711">
        <f>IF($L$5="Yes",HLOOKUP(B839,'Outdoor Supply'!$D$32:$P$38,7,FALSE),0)</f>
        <v>0</v>
      </c>
      <c r="M839" s="701">
        <f t="shared" si="371"/>
        <v>0</v>
      </c>
      <c r="N839" s="564">
        <f t="shared" si="372"/>
        <v>0</v>
      </c>
      <c r="O839" s="564">
        <f t="shared" si="373"/>
        <v>0</v>
      </c>
      <c r="P839" s="564">
        <f t="shared" si="374"/>
        <v>0</v>
      </c>
      <c r="Q839" s="564">
        <f t="shared" si="375"/>
        <v>0</v>
      </c>
      <c r="R839" s="661">
        <f t="shared" si="364"/>
        <v>0</v>
      </c>
      <c r="S839" s="662">
        <f t="shared" si="365"/>
        <v>0</v>
      </c>
      <c r="T839" s="699">
        <f t="shared" si="366"/>
        <v>0</v>
      </c>
      <c r="U839" s="681">
        <f t="shared" si="376"/>
        <v>0</v>
      </c>
      <c r="V839" s="701">
        <f t="shared" si="377"/>
        <v>0</v>
      </c>
      <c r="W839" s="662">
        <f t="shared" si="378"/>
        <v>0</v>
      </c>
      <c r="X839" s="662">
        <f t="shared" si="379"/>
        <v>0</v>
      </c>
      <c r="Y839" s="662">
        <f t="shared" si="380"/>
        <v>0</v>
      </c>
      <c r="Z839" s="699">
        <f t="shared" si="381"/>
        <v>0</v>
      </c>
      <c r="AA839" s="681">
        <f t="shared" si="384"/>
        <v>0</v>
      </c>
      <c r="AB839" s="701">
        <f t="shared" si="385"/>
        <v>0</v>
      </c>
      <c r="AC839" s="662">
        <f t="shared" si="382"/>
        <v>0</v>
      </c>
      <c r="AD839" s="662">
        <f t="shared" si="386"/>
        <v>0</v>
      </c>
      <c r="AE839" s="701">
        <f t="shared" si="387"/>
        <v>0</v>
      </c>
      <c r="AF839" s="662">
        <f t="shared" si="383"/>
        <v>0</v>
      </c>
      <c r="AG839" s="662">
        <f t="shared" si="388"/>
        <v>0</v>
      </c>
      <c r="AH839" s="701">
        <f t="shared" si="389"/>
        <v>0</v>
      </c>
    </row>
    <row r="840" spans="1:34" x14ac:dyDescent="0.35">
      <c r="A840" s="680">
        <v>38815</v>
      </c>
      <c r="B840" s="558" t="s">
        <v>24</v>
      </c>
      <c r="C840" s="558">
        <v>4</v>
      </c>
      <c r="D840" s="559">
        <f t="shared" si="361"/>
        <v>7</v>
      </c>
      <c r="E840" s="561">
        <v>0</v>
      </c>
      <c r="F840" s="699">
        <f t="shared" si="367"/>
        <v>0</v>
      </c>
      <c r="G840" s="712">
        <f t="shared" si="368"/>
        <v>0</v>
      </c>
      <c r="H840" s="699">
        <f t="shared" si="362"/>
        <v>0</v>
      </c>
      <c r="I840" s="712">
        <f t="shared" si="363"/>
        <v>0</v>
      </c>
      <c r="J840" s="699">
        <f t="shared" si="369"/>
        <v>0</v>
      </c>
      <c r="K840" s="681">
        <f t="shared" si="370"/>
        <v>0</v>
      </c>
      <c r="L840" s="711">
        <f>IF($L$5="Yes",HLOOKUP(B840,'Outdoor Supply'!$D$32:$P$38,7,FALSE),0)</f>
        <v>0</v>
      </c>
      <c r="M840" s="701">
        <f t="shared" si="371"/>
        <v>0</v>
      </c>
      <c r="N840" s="564">
        <f t="shared" si="372"/>
        <v>0</v>
      </c>
      <c r="O840" s="564">
        <f t="shared" si="373"/>
        <v>0</v>
      </c>
      <c r="P840" s="564">
        <f t="shared" si="374"/>
        <v>0</v>
      </c>
      <c r="Q840" s="564">
        <f t="shared" si="375"/>
        <v>0</v>
      </c>
      <c r="R840" s="661">
        <f t="shared" si="364"/>
        <v>0</v>
      </c>
      <c r="S840" s="662">
        <f t="shared" si="365"/>
        <v>0</v>
      </c>
      <c r="T840" s="699">
        <f t="shared" si="366"/>
        <v>0</v>
      </c>
      <c r="U840" s="681">
        <f t="shared" si="376"/>
        <v>0</v>
      </c>
      <c r="V840" s="701">
        <f t="shared" si="377"/>
        <v>0</v>
      </c>
      <c r="W840" s="662">
        <f t="shared" si="378"/>
        <v>0</v>
      </c>
      <c r="X840" s="662">
        <f t="shared" si="379"/>
        <v>0</v>
      </c>
      <c r="Y840" s="662">
        <f t="shared" si="380"/>
        <v>0</v>
      </c>
      <c r="Z840" s="699">
        <f t="shared" si="381"/>
        <v>0</v>
      </c>
      <c r="AA840" s="681">
        <f t="shared" si="384"/>
        <v>0</v>
      </c>
      <c r="AB840" s="701">
        <f t="shared" si="385"/>
        <v>0</v>
      </c>
      <c r="AC840" s="662">
        <f t="shared" si="382"/>
        <v>0</v>
      </c>
      <c r="AD840" s="662">
        <f t="shared" si="386"/>
        <v>0</v>
      </c>
      <c r="AE840" s="701">
        <f t="shared" si="387"/>
        <v>0</v>
      </c>
      <c r="AF840" s="662">
        <f t="shared" si="383"/>
        <v>0</v>
      </c>
      <c r="AG840" s="662">
        <f t="shared" si="388"/>
        <v>0</v>
      </c>
      <c r="AH840" s="701">
        <f t="shared" si="389"/>
        <v>0</v>
      </c>
    </row>
    <row r="841" spans="1:34" x14ac:dyDescent="0.35">
      <c r="A841" s="680">
        <v>38816</v>
      </c>
      <c r="B841" s="558" t="s">
        <v>24</v>
      </c>
      <c r="C841" s="558">
        <v>4</v>
      </c>
      <c r="D841" s="559">
        <f t="shared" si="361"/>
        <v>1</v>
      </c>
      <c r="E841" s="561">
        <v>0</v>
      </c>
      <c r="F841" s="699">
        <f t="shared" si="367"/>
        <v>0</v>
      </c>
      <c r="G841" s="712">
        <f t="shared" si="368"/>
        <v>0</v>
      </c>
      <c r="H841" s="699">
        <f t="shared" si="362"/>
        <v>0</v>
      </c>
      <c r="I841" s="712">
        <f t="shared" si="363"/>
        <v>0</v>
      </c>
      <c r="J841" s="699">
        <f t="shared" si="369"/>
        <v>0</v>
      </c>
      <c r="K841" s="681">
        <f t="shared" si="370"/>
        <v>0</v>
      </c>
      <c r="L841" s="711">
        <f>IF($L$5="Yes",HLOOKUP(B841,'Outdoor Supply'!$D$32:$P$38,7,FALSE),0)</f>
        <v>0</v>
      </c>
      <c r="M841" s="701">
        <f t="shared" si="371"/>
        <v>0</v>
      </c>
      <c r="N841" s="564">
        <f t="shared" si="372"/>
        <v>0</v>
      </c>
      <c r="O841" s="564">
        <f t="shared" si="373"/>
        <v>0</v>
      </c>
      <c r="P841" s="564">
        <f t="shared" si="374"/>
        <v>0</v>
      </c>
      <c r="Q841" s="564">
        <f t="shared" si="375"/>
        <v>0</v>
      </c>
      <c r="R841" s="661">
        <f t="shared" si="364"/>
        <v>0</v>
      </c>
      <c r="S841" s="662">
        <f t="shared" si="365"/>
        <v>0</v>
      </c>
      <c r="T841" s="699">
        <f t="shared" si="366"/>
        <v>0</v>
      </c>
      <c r="U841" s="681">
        <f t="shared" si="376"/>
        <v>0</v>
      </c>
      <c r="V841" s="701">
        <f t="shared" si="377"/>
        <v>0</v>
      </c>
      <c r="W841" s="662">
        <f t="shared" si="378"/>
        <v>0</v>
      </c>
      <c r="X841" s="662">
        <f t="shared" si="379"/>
        <v>0</v>
      </c>
      <c r="Y841" s="662">
        <f t="shared" si="380"/>
        <v>0</v>
      </c>
      <c r="Z841" s="699">
        <f t="shared" si="381"/>
        <v>0</v>
      </c>
      <c r="AA841" s="681">
        <f t="shared" si="384"/>
        <v>0</v>
      </c>
      <c r="AB841" s="701">
        <f t="shared" si="385"/>
        <v>0</v>
      </c>
      <c r="AC841" s="662">
        <f t="shared" si="382"/>
        <v>0</v>
      </c>
      <c r="AD841" s="662">
        <f t="shared" si="386"/>
        <v>0</v>
      </c>
      <c r="AE841" s="701">
        <f t="shared" si="387"/>
        <v>0</v>
      </c>
      <c r="AF841" s="662">
        <f t="shared" si="383"/>
        <v>0</v>
      </c>
      <c r="AG841" s="662">
        <f t="shared" si="388"/>
        <v>0</v>
      </c>
      <c r="AH841" s="701">
        <f t="shared" si="389"/>
        <v>0</v>
      </c>
    </row>
    <row r="842" spans="1:34" x14ac:dyDescent="0.35">
      <c r="A842" s="680">
        <v>38817</v>
      </c>
      <c r="B842" s="558" t="s">
        <v>24</v>
      </c>
      <c r="C842" s="558">
        <v>4</v>
      </c>
      <c r="D842" s="559">
        <f t="shared" si="361"/>
        <v>2</v>
      </c>
      <c r="E842" s="561">
        <v>0</v>
      </c>
      <c r="F842" s="699">
        <f t="shared" si="367"/>
        <v>0</v>
      </c>
      <c r="G842" s="712">
        <f t="shared" si="368"/>
        <v>0</v>
      </c>
      <c r="H842" s="699">
        <f t="shared" si="362"/>
        <v>0</v>
      </c>
      <c r="I842" s="712">
        <f t="shared" si="363"/>
        <v>0</v>
      </c>
      <c r="J842" s="699">
        <f t="shared" si="369"/>
        <v>0</v>
      </c>
      <c r="K842" s="681">
        <f t="shared" si="370"/>
        <v>0</v>
      </c>
      <c r="L842" s="711">
        <f>IF($L$5="Yes",HLOOKUP(B842,'Outdoor Supply'!$D$32:$P$38,7,FALSE),0)</f>
        <v>0</v>
      </c>
      <c r="M842" s="701">
        <f t="shared" si="371"/>
        <v>0</v>
      </c>
      <c r="N842" s="564">
        <f t="shared" si="372"/>
        <v>0</v>
      </c>
      <c r="O842" s="564">
        <f t="shared" si="373"/>
        <v>0</v>
      </c>
      <c r="P842" s="564">
        <f t="shared" si="374"/>
        <v>0</v>
      </c>
      <c r="Q842" s="564">
        <f t="shared" si="375"/>
        <v>0</v>
      </c>
      <c r="R842" s="661">
        <f t="shared" si="364"/>
        <v>0</v>
      </c>
      <c r="S842" s="662">
        <f t="shared" si="365"/>
        <v>0</v>
      </c>
      <c r="T842" s="699">
        <f t="shared" si="366"/>
        <v>0</v>
      </c>
      <c r="U842" s="681">
        <f t="shared" si="376"/>
        <v>0</v>
      </c>
      <c r="V842" s="701">
        <f t="shared" si="377"/>
        <v>0</v>
      </c>
      <c r="W842" s="662">
        <f t="shared" si="378"/>
        <v>0</v>
      </c>
      <c r="X842" s="662">
        <f t="shared" si="379"/>
        <v>0</v>
      </c>
      <c r="Y842" s="662">
        <f t="shared" si="380"/>
        <v>0</v>
      </c>
      <c r="Z842" s="699">
        <f t="shared" si="381"/>
        <v>0</v>
      </c>
      <c r="AA842" s="681">
        <f t="shared" si="384"/>
        <v>0</v>
      </c>
      <c r="AB842" s="701">
        <f t="shared" si="385"/>
        <v>0</v>
      </c>
      <c r="AC842" s="662">
        <f t="shared" si="382"/>
        <v>0</v>
      </c>
      <c r="AD842" s="662">
        <f t="shared" si="386"/>
        <v>0</v>
      </c>
      <c r="AE842" s="701">
        <f t="shared" si="387"/>
        <v>0</v>
      </c>
      <c r="AF842" s="662">
        <f t="shared" si="383"/>
        <v>0</v>
      </c>
      <c r="AG842" s="662">
        <f t="shared" si="388"/>
        <v>0</v>
      </c>
      <c r="AH842" s="701">
        <f t="shared" si="389"/>
        <v>0</v>
      </c>
    </row>
    <row r="843" spans="1:34" x14ac:dyDescent="0.35">
      <c r="A843" s="680">
        <v>38818</v>
      </c>
      <c r="B843" s="558" t="s">
        <v>24</v>
      </c>
      <c r="C843" s="558">
        <v>4</v>
      </c>
      <c r="D843" s="559">
        <f t="shared" ref="D843:D906" si="390">WEEKDAY(A843)</f>
        <v>3</v>
      </c>
      <c r="E843" s="561">
        <v>0</v>
      </c>
      <c r="F843" s="699">
        <f t="shared" si="367"/>
        <v>0</v>
      </c>
      <c r="G843" s="712">
        <f t="shared" si="368"/>
        <v>0</v>
      </c>
      <c r="H843" s="699">
        <f t="shared" ref="H843:H906" si="391">$C$3*$F$3*(E843/12)*7.48</f>
        <v>0</v>
      </c>
      <c r="I843" s="712">
        <f t="shared" ref="I843:I906" si="392">$C$4*$F$4*(E843/12)*7.48</f>
        <v>0</v>
      </c>
      <c r="J843" s="699">
        <f t="shared" si="369"/>
        <v>0</v>
      </c>
      <c r="K843" s="681">
        <f t="shared" si="370"/>
        <v>0</v>
      </c>
      <c r="L843" s="711">
        <f>IF($L$5="Yes",HLOOKUP(B843,'Outdoor Supply'!$D$32:$P$38,7,FALSE),0)</f>
        <v>0</v>
      </c>
      <c r="M843" s="701">
        <f t="shared" si="371"/>
        <v>0</v>
      </c>
      <c r="N843" s="564">
        <f t="shared" si="372"/>
        <v>0</v>
      </c>
      <c r="O843" s="564">
        <f t="shared" si="373"/>
        <v>0</v>
      </c>
      <c r="P843" s="564">
        <f t="shared" si="374"/>
        <v>0</v>
      </c>
      <c r="Q843" s="564">
        <f t="shared" si="375"/>
        <v>0</v>
      </c>
      <c r="R843" s="661">
        <f t="shared" ref="R843:R906" si="393">$Q$3</f>
        <v>0</v>
      </c>
      <c r="S843" s="662">
        <f t="shared" ref="S843:S906" si="394">SUM(N843:R843)</f>
        <v>0</v>
      </c>
      <c r="T843" s="699">
        <f t="shared" ref="T843:T906" si="395">IF(V843&lt;0,0,IF(V843&gt;$G$3,$G$3,V843))</f>
        <v>0</v>
      </c>
      <c r="U843" s="681">
        <f t="shared" si="376"/>
        <v>0</v>
      </c>
      <c r="V843" s="701">
        <f t="shared" si="377"/>
        <v>0</v>
      </c>
      <c r="W843" s="662">
        <f t="shared" si="378"/>
        <v>0</v>
      </c>
      <c r="X843" s="662">
        <f t="shared" si="379"/>
        <v>0</v>
      </c>
      <c r="Y843" s="662">
        <f t="shared" si="380"/>
        <v>0</v>
      </c>
      <c r="Z843" s="699">
        <f t="shared" si="381"/>
        <v>0</v>
      </c>
      <c r="AA843" s="681">
        <f t="shared" si="384"/>
        <v>0</v>
      </c>
      <c r="AB843" s="701">
        <f t="shared" si="385"/>
        <v>0</v>
      </c>
      <c r="AC843" s="662">
        <f t="shared" si="382"/>
        <v>0</v>
      </c>
      <c r="AD843" s="662">
        <f t="shared" si="386"/>
        <v>0</v>
      </c>
      <c r="AE843" s="701">
        <f t="shared" si="387"/>
        <v>0</v>
      </c>
      <c r="AF843" s="662">
        <f t="shared" si="383"/>
        <v>0</v>
      </c>
      <c r="AG843" s="662">
        <f t="shared" si="388"/>
        <v>0</v>
      </c>
      <c r="AH843" s="701">
        <f t="shared" si="389"/>
        <v>0</v>
      </c>
    </row>
    <row r="844" spans="1:34" x14ac:dyDescent="0.35">
      <c r="A844" s="680">
        <v>38819</v>
      </c>
      <c r="B844" s="558" t="s">
        <v>24</v>
      </c>
      <c r="C844" s="558">
        <v>4</v>
      </c>
      <c r="D844" s="559">
        <f t="shared" si="390"/>
        <v>4</v>
      </c>
      <c r="E844" s="561">
        <v>0</v>
      </c>
      <c r="F844" s="699">
        <f t="shared" ref="F844:F907" si="396">$B$3*$F$3*(E844/12)*7.48</f>
        <v>0</v>
      </c>
      <c r="G844" s="712">
        <f t="shared" ref="G844:G907" si="397">$B$4*$F$4*(E844/12)*7.48</f>
        <v>0</v>
      </c>
      <c r="H844" s="699">
        <f t="shared" si="391"/>
        <v>0</v>
      </c>
      <c r="I844" s="712">
        <f t="shared" si="392"/>
        <v>0</v>
      </c>
      <c r="J844" s="699">
        <f t="shared" ref="J844:J907" si="398">IF($L$3="Yes",$M$3*$N$3*(E844/12)*7.48,0)</f>
        <v>0</v>
      </c>
      <c r="K844" s="681">
        <f t="shared" ref="K844:K907" si="399">IF($L$4="Yes",$M$4*$N$4*(E844/12)*7.48,0)</f>
        <v>0</v>
      </c>
      <c r="L844" s="711">
        <f>IF($L$5="Yes",HLOOKUP(B844,'Outdoor Supply'!$D$32:$P$38,7,FALSE),0)</f>
        <v>0</v>
      </c>
      <c r="M844" s="701">
        <f t="shared" ref="M844:M907" si="400">SUM(J844:L844)</f>
        <v>0</v>
      </c>
      <c r="N844" s="564">
        <f t="shared" ref="N844:N907" si="401">HLOOKUP(B844,$U$2:$AF$6,2,FALSE)</f>
        <v>0</v>
      </c>
      <c r="O844" s="564">
        <f t="shared" ref="O844:O907" si="402">HLOOKUP(B844,$U$2:$AF$6,3,FALSE)</f>
        <v>0</v>
      </c>
      <c r="P844" s="564">
        <f t="shared" ref="P844:P907" si="403">HLOOKUP(B844,$U$2:$AF$6,4,FALSE)</f>
        <v>0</v>
      </c>
      <c r="Q844" s="564">
        <f t="shared" ref="Q844:Q907" si="404">HLOOKUP(B844,$U$2:$AF$6,5,FALSE)</f>
        <v>0</v>
      </c>
      <c r="R844" s="661">
        <f t="shared" si="393"/>
        <v>0</v>
      </c>
      <c r="S844" s="662">
        <f t="shared" si="394"/>
        <v>0</v>
      </c>
      <c r="T844" s="699">
        <f t="shared" si="395"/>
        <v>0</v>
      </c>
      <c r="U844" s="681">
        <f t="shared" ref="U844:U907" si="405">IF(F844+T843&gt;S844,S844,F844+T843)</f>
        <v>0</v>
      </c>
      <c r="V844" s="701">
        <f t="shared" ref="V844:V907" si="406">T843+F844-S844</f>
        <v>0</v>
      </c>
      <c r="W844" s="662">
        <f t="shared" ref="W844:W907" si="407">IF(Y844&lt;0,0,IF(Y844&gt;$G$4,$G$4,Y844))</f>
        <v>0</v>
      </c>
      <c r="X844" s="662">
        <f t="shared" ref="X844:X907" si="408">IF(G844+W843&gt;S844,S844,G844+W843)</f>
        <v>0</v>
      </c>
      <c r="Y844" s="662">
        <f t="shared" ref="Y844:Y907" si="409">W843+G844-S844</f>
        <v>0</v>
      </c>
      <c r="Z844" s="699">
        <f t="shared" ref="Z844:Z907" si="410">IF(AB844&lt;0,0,IF(AB844&gt;$H$3,$H$3,AB844))</f>
        <v>0</v>
      </c>
      <c r="AA844" s="681">
        <f t="shared" si="384"/>
        <v>0</v>
      </c>
      <c r="AB844" s="701">
        <f t="shared" si="385"/>
        <v>0</v>
      </c>
      <c r="AC844" s="662">
        <f t="shared" ref="AC844:AC907" si="411">IF(AE844&lt;0,0,IF(AE844&gt;$H$4,$H$4,AE844))</f>
        <v>0</v>
      </c>
      <c r="AD844" s="662">
        <f t="shared" si="386"/>
        <v>0</v>
      </c>
      <c r="AE844" s="701">
        <f t="shared" si="387"/>
        <v>0</v>
      </c>
      <c r="AF844" s="662">
        <f t="shared" ref="AF844:AF907" si="412">IF(AH844&lt;0,0,IF(AH844&gt;$O$3,$O$3,AH844))</f>
        <v>0</v>
      </c>
      <c r="AG844" s="662">
        <f t="shared" si="388"/>
        <v>0</v>
      </c>
      <c r="AH844" s="701">
        <f t="shared" si="389"/>
        <v>0</v>
      </c>
    </row>
    <row r="845" spans="1:34" x14ac:dyDescent="0.35">
      <c r="A845" s="680">
        <v>38820</v>
      </c>
      <c r="B845" s="558" t="s">
        <v>24</v>
      </c>
      <c r="C845" s="558">
        <v>4</v>
      </c>
      <c r="D845" s="559">
        <f t="shared" si="390"/>
        <v>5</v>
      </c>
      <c r="E845" s="561">
        <v>0</v>
      </c>
      <c r="F845" s="699">
        <f t="shared" si="396"/>
        <v>0</v>
      </c>
      <c r="G845" s="712">
        <f t="shared" si="397"/>
        <v>0</v>
      </c>
      <c r="H845" s="699">
        <f t="shared" si="391"/>
        <v>0</v>
      </c>
      <c r="I845" s="712">
        <f t="shared" si="392"/>
        <v>0</v>
      </c>
      <c r="J845" s="699">
        <f t="shared" si="398"/>
        <v>0</v>
      </c>
      <c r="K845" s="681">
        <f t="shared" si="399"/>
        <v>0</v>
      </c>
      <c r="L845" s="711">
        <f>IF($L$5="Yes",HLOOKUP(B845,'Outdoor Supply'!$D$32:$P$38,7,FALSE),0)</f>
        <v>0</v>
      </c>
      <c r="M845" s="701">
        <f t="shared" si="400"/>
        <v>0</v>
      </c>
      <c r="N845" s="564">
        <f t="shared" si="401"/>
        <v>0</v>
      </c>
      <c r="O845" s="564">
        <f t="shared" si="402"/>
        <v>0</v>
      </c>
      <c r="P845" s="564">
        <f t="shared" si="403"/>
        <v>0</v>
      </c>
      <c r="Q845" s="564">
        <f t="shared" si="404"/>
        <v>0</v>
      </c>
      <c r="R845" s="661">
        <f t="shared" si="393"/>
        <v>0</v>
      </c>
      <c r="S845" s="662">
        <f t="shared" si="394"/>
        <v>0</v>
      </c>
      <c r="T845" s="699">
        <f t="shared" si="395"/>
        <v>0</v>
      </c>
      <c r="U845" s="681">
        <f t="shared" si="405"/>
        <v>0</v>
      </c>
      <c r="V845" s="701">
        <f t="shared" si="406"/>
        <v>0</v>
      </c>
      <c r="W845" s="662">
        <f t="shared" si="407"/>
        <v>0</v>
      </c>
      <c r="X845" s="662">
        <f t="shared" si="408"/>
        <v>0</v>
      </c>
      <c r="Y845" s="662">
        <f t="shared" si="409"/>
        <v>0</v>
      </c>
      <c r="Z845" s="699">
        <f t="shared" si="410"/>
        <v>0</v>
      </c>
      <c r="AA845" s="681">
        <f t="shared" ref="AA845:AA908" si="413">IF(H845+Z844&gt;S845,S845,H845+Z844)</f>
        <v>0</v>
      </c>
      <c r="AB845" s="701">
        <f t="shared" ref="AB845:AB908" si="414">Z844+H845-S845</f>
        <v>0</v>
      </c>
      <c r="AC845" s="662">
        <f t="shared" si="411"/>
        <v>0</v>
      </c>
      <c r="AD845" s="662">
        <f t="shared" ref="AD845:AD908" si="415">IF(I845+AC844&gt;S845,S845,I845+AC844)</f>
        <v>0</v>
      </c>
      <c r="AE845" s="701">
        <f t="shared" ref="AE845:AE908" si="416">AC844+I845-S845</f>
        <v>0</v>
      </c>
      <c r="AF845" s="662">
        <f t="shared" si="412"/>
        <v>0</v>
      </c>
      <c r="AG845" s="662">
        <f t="shared" ref="AG845:AG908" si="417">IF(M845+AF844&gt;S845,S845,M845+AF844)</f>
        <v>0</v>
      </c>
      <c r="AH845" s="701">
        <f t="shared" ref="AH845:AH908" si="418">AF844+M845-S845</f>
        <v>0</v>
      </c>
    </row>
    <row r="846" spans="1:34" x14ac:dyDescent="0.35">
      <c r="A846" s="680">
        <v>38821</v>
      </c>
      <c r="B846" s="558" t="s">
        <v>24</v>
      </c>
      <c r="C846" s="558">
        <v>4</v>
      </c>
      <c r="D846" s="559">
        <f t="shared" si="390"/>
        <v>6</v>
      </c>
      <c r="E846" s="561">
        <v>0</v>
      </c>
      <c r="F846" s="699">
        <f t="shared" si="396"/>
        <v>0</v>
      </c>
      <c r="G846" s="712">
        <f t="shared" si="397"/>
        <v>0</v>
      </c>
      <c r="H846" s="699">
        <f t="shared" si="391"/>
        <v>0</v>
      </c>
      <c r="I846" s="712">
        <f t="shared" si="392"/>
        <v>0</v>
      </c>
      <c r="J846" s="699">
        <f t="shared" si="398"/>
        <v>0</v>
      </c>
      <c r="K846" s="681">
        <f t="shared" si="399"/>
        <v>0</v>
      </c>
      <c r="L846" s="711">
        <f>IF($L$5="Yes",HLOOKUP(B846,'Outdoor Supply'!$D$32:$P$38,7,FALSE),0)</f>
        <v>0</v>
      </c>
      <c r="M846" s="701">
        <f t="shared" si="400"/>
        <v>0</v>
      </c>
      <c r="N846" s="564">
        <f t="shared" si="401"/>
        <v>0</v>
      </c>
      <c r="O846" s="564">
        <f t="shared" si="402"/>
        <v>0</v>
      </c>
      <c r="P846" s="564">
        <f t="shared" si="403"/>
        <v>0</v>
      </c>
      <c r="Q846" s="564">
        <f t="shared" si="404"/>
        <v>0</v>
      </c>
      <c r="R846" s="661">
        <f t="shared" si="393"/>
        <v>0</v>
      </c>
      <c r="S846" s="662">
        <f t="shared" si="394"/>
        <v>0</v>
      </c>
      <c r="T846" s="699">
        <f t="shared" si="395"/>
        <v>0</v>
      </c>
      <c r="U846" s="681">
        <f t="shared" si="405"/>
        <v>0</v>
      </c>
      <c r="V846" s="701">
        <f t="shared" si="406"/>
        <v>0</v>
      </c>
      <c r="W846" s="662">
        <f t="shared" si="407"/>
        <v>0</v>
      </c>
      <c r="X846" s="662">
        <f t="shared" si="408"/>
        <v>0</v>
      </c>
      <c r="Y846" s="662">
        <f t="shared" si="409"/>
        <v>0</v>
      </c>
      <c r="Z846" s="699">
        <f t="shared" si="410"/>
        <v>0</v>
      </c>
      <c r="AA846" s="681">
        <f t="shared" si="413"/>
        <v>0</v>
      </c>
      <c r="AB846" s="701">
        <f t="shared" si="414"/>
        <v>0</v>
      </c>
      <c r="AC846" s="662">
        <f t="shared" si="411"/>
        <v>0</v>
      </c>
      <c r="AD846" s="662">
        <f t="shared" si="415"/>
        <v>0</v>
      </c>
      <c r="AE846" s="701">
        <f t="shared" si="416"/>
        <v>0</v>
      </c>
      <c r="AF846" s="662">
        <f t="shared" si="412"/>
        <v>0</v>
      </c>
      <c r="AG846" s="662">
        <f t="shared" si="417"/>
        <v>0</v>
      </c>
      <c r="AH846" s="701">
        <f t="shared" si="418"/>
        <v>0</v>
      </c>
    </row>
    <row r="847" spans="1:34" x14ac:dyDescent="0.35">
      <c r="A847" s="680">
        <v>38822</v>
      </c>
      <c r="B847" s="558" t="s">
        <v>24</v>
      </c>
      <c r="C847" s="558">
        <v>4</v>
      </c>
      <c r="D847" s="559">
        <f t="shared" si="390"/>
        <v>7</v>
      </c>
      <c r="E847" s="561">
        <v>0</v>
      </c>
      <c r="F847" s="699">
        <f t="shared" si="396"/>
        <v>0</v>
      </c>
      <c r="G847" s="712">
        <f t="shared" si="397"/>
        <v>0</v>
      </c>
      <c r="H847" s="699">
        <f t="shared" si="391"/>
        <v>0</v>
      </c>
      <c r="I847" s="712">
        <f t="shared" si="392"/>
        <v>0</v>
      </c>
      <c r="J847" s="699">
        <f t="shared" si="398"/>
        <v>0</v>
      </c>
      <c r="K847" s="681">
        <f t="shared" si="399"/>
        <v>0</v>
      </c>
      <c r="L847" s="711">
        <f>IF($L$5="Yes",HLOOKUP(B847,'Outdoor Supply'!$D$32:$P$38,7,FALSE),0)</f>
        <v>0</v>
      </c>
      <c r="M847" s="701">
        <f t="shared" si="400"/>
        <v>0</v>
      </c>
      <c r="N847" s="564">
        <f t="shared" si="401"/>
        <v>0</v>
      </c>
      <c r="O847" s="564">
        <f t="shared" si="402"/>
        <v>0</v>
      </c>
      <c r="P847" s="564">
        <f t="shared" si="403"/>
        <v>0</v>
      </c>
      <c r="Q847" s="564">
        <f t="shared" si="404"/>
        <v>0</v>
      </c>
      <c r="R847" s="661">
        <f t="shared" si="393"/>
        <v>0</v>
      </c>
      <c r="S847" s="662">
        <f t="shared" si="394"/>
        <v>0</v>
      </c>
      <c r="T847" s="699">
        <f t="shared" si="395"/>
        <v>0</v>
      </c>
      <c r="U847" s="681">
        <f t="shared" si="405"/>
        <v>0</v>
      </c>
      <c r="V847" s="701">
        <f t="shared" si="406"/>
        <v>0</v>
      </c>
      <c r="W847" s="662">
        <f t="shared" si="407"/>
        <v>0</v>
      </c>
      <c r="X847" s="662">
        <f t="shared" si="408"/>
        <v>0</v>
      </c>
      <c r="Y847" s="662">
        <f t="shared" si="409"/>
        <v>0</v>
      </c>
      <c r="Z847" s="699">
        <f t="shared" si="410"/>
        <v>0</v>
      </c>
      <c r="AA847" s="681">
        <f t="shared" si="413"/>
        <v>0</v>
      </c>
      <c r="AB847" s="701">
        <f t="shared" si="414"/>
        <v>0</v>
      </c>
      <c r="AC847" s="662">
        <f t="shared" si="411"/>
        <v>0</v>
      </c>
      <c r="AD847" s="662">
        <f t="shared" si="415"/>
        <v>0</v>
      </c>
      <c r="AE847" s="701">
        <f t="shared" si="416"/>
        <v>0</v>
      </c>
      <c r="AF847" s="662">
        <f t="shared" si="412"/>
        <v>0</v>
      </c>
      <c r="AG847" s="662">
        <f t="shared" si="417"/>
        <v>0</v>
      </c>
      <c r="AH847" s="701">
        <f t="shared" si="418"/>
        <v>0</v>
      </c>
    </row>
    <row r="848" spans="1:34" x14ac:dyDescent="0.35">
      <c r="A848" s="680">
        <v>38823</v>
      </c>
      <c r="B848" s="558" t="s">
        <v>24</v>
      </c>
      <c r="C848" s="558">
        <v>4</v>
      </c>
      <c r="D848" s="559">
        <f t="shared" si="390"/>
        <v>1</v>
      </c>
      <c r="E848" s="561">
        <v>0</v>
      </c>
      <c r="F848" s="699">
        <f t="shared" si="396"/>
        <v>0</v>
      </c>
      <c r="G848" s="712">
        <f t="shared" si="397"/>
        <v>0</v>
      </c>
      <c r="H848" s="699">
        <f t="shared" si="391"/>
        <v>0</v>
      </c>
      <c r="I848" s="712">
        <f t="shared" si="392"/>
        <v>0</v>
      </c>
      <c r="J848" s="699">
        <f t="shared" si="398"/>
        <v>0</v>
      </c>
      <c r="K848" s="681">
        <f t="shared" si="399"/>
        <v>0</v>
      </c>
      <c r="L848" s="711">
        <f>IF($L$5="Yes",HLOOKUP(B848,'Outdoor Supply'!$D$32:$P$38,7,FALSE),0)</f>
        <v>0</v>
      </c>
      <c r="M848" s="701">
        <f t="shared" si="400"/>
        <v>0</v>
      </c>
      <c r="N848" s="564">
        <f t="shared" si="401"/>
        <v>0</v>
      </c>
      <c r="O848" s="564">
        <f t="shared" si="402"/>
        <v>0</v>
      </c>
      <c r="P848" s="564">
        <f t="shared" si="403"/>
        <v>0</v>
      </c>
      <c r="Q848" s="564">
        <f t="shared" si="404"/>
        <v>0</v>
      </c>
      <c r="R848" s="661">
        <f t="shared" si="393"/>
        <v>0</v>
      </c>
      <c r="S848" s="662">
        <f t="shared" si="394"/>
        <v>0</v>
      </c>
      <c r="T848" s="699">
        <f t="shared" si="395"/>
        <v>0</v>
      </c>
      <c r="U848" s="681">
        <f t="shared" si="405"/>
        <v>0</v>
      </c>
      <c r="V848" s="701">
        <f t="shared" si="406"/>
        <v>0</v>
      </c>
      <c r="W848" s="662">
        <f t="shared" si="407"/>
        <v>0</v>
      </c>
      <c r="X848" s="662">
        <f t="shared" si="408"/>
        <v>0</v>
      </c>
      <c r="Y848" s="662">
        <f t="shared" si="409"/>
        <v>0</v>
      </c>
      <c r="Z848" s="699">
        <f t="shared" si="410"/>
        <v>0</v>
      </c>
      <c r="AA848" s="681">
        <f t="shared" si="413"/>
        <v>0</v>
      </c>
      <c r="AB848" s="701">
        <f t="shared" si="414"/>
        <v>0</v>
      </c>
      <c r="AC848" s="662">
        <f t="shared" si="411"/>
        <v>0</v>
      </c>
      <c r="AD848" s="662">
        <f t="shared" si="415"/>
        <v>0</v>
      </c>
      <c r="AE848" s="701">
        <f t="shared" si="416"/>
        <v>0</v>
      </c>
      <c r="AF848" s="662">
        <f t="shared" si="412"/>
        <v>0</v>
      </c>
      <c r="AG848" s="662">
        <f t="shared" si="417"/>
        <v>0</v>
      </c>
      <c r="AH848" s="701">
        <f t="shared" si="418"/>
        <v>0</v>
      </c>
    </row>
    <row r="849" spans="1:34" x14ac:dyDescent="0.35">
      <c r="A849" s="680">
        <v>38824</v>
      </c>
      <c r="B849" s="558" t="s">
        <v>24</v>
      </c>
      <c r="C849" s="558">
        <v>4</v>
      </c>
      <c r="D849" s="559">
        <f t="shared" si="390"/>
        <v>2</v>
      </c>
      <c r="E849" s="561">
        <v>0</v>
      </c>
      <c r="F849" s="699">
        <f t="shared" si="396"/>
        <v>0</v>
      </c>
      <c r="G849" s="712">
        <f t="shared" si="397"/>
        <v>0</v>
      </c>
      <c r="H849" s="699">
        <f t="shared" si="391"/>
        <v>0</v>
      </c>
      <c r="I849" s="712">
        <f t="shared" si="392"/>
        <v>0</v>
      </c>
      <c r="J849" s="699">
        <f t="shared" si="398"/>
        <v>0</v>
      </c>
      <c r="K849" s="681">
        <f t="shared" si="399"/>
        <v>0</v>
      </c>
      <c r="L849" s="711">
        <f>IF($L$5="Yes",HLOOKUP(B849,'Outdoor Supply'!$D$32:$P$38,7,FALSE),0)</f>
        <v>0</v>
      </c>
      <c r="M849" s="701">
        <f t="shared" si="400"/>
        <v>0</v>
      </c>
      <c r="N849" s="564">
        <f t="shared" si="401"/>
        <v>0</v>
      </c>
      <c r="O849" s="564">
        <f t="shared" si="402"/>
        <v>0</v>
      </c>
      <c r="P849" s="564">
        <f t="shared" si="403"/>
        <v>0</v>
      </c>
      <c r="Q849" s="564">
        <f t="shared" si="404"/>
        <v>0</v>
      </c>
      <c r="R849" s="661">
        <f t="shared" si="393"/>
        <v>0</v>
      </c>
      <c r="S849" s="662">
        <f t="shared" si="394"/>
        <v>0</v>
      </c>
      <c r="T849" s="699">
        <f t="shared" si="395"/>
        <v>0</v>
      </c>
      <c r="U849" s="681">
        <f t="shared" si="405"/>
        <v>0</v>
      </c>
      <c r="V849" s="701">
        <f t="shared" si="406"/>
        <v>0</v>
      </c>
      <c r="W849" s="662">
        <f t="shared" si="407"/>
        <v>0</v>
      </c>
      <c r="X849" s="662">
        <f t="shared" si="408"/>
        <v>0</v>
      </c>
      <c r="Y849" s="662">
        <f t="shared" si="409"/>
        <v>0</v>
      </c>
      <c r="Z849" s="699">
        <f t="shared" si="410"/>
        <v>0</v>
      </c>
      <c r="AA849" s="681">
        <f t="shared" si="413"/>
        <v>0</v>
      </c>
      <c r="AB849" s="701">
        <f t="shared" si="414"/>
        <v>0</v>
      </c>
      <c r="AC849" s="662">
        <f t="shared" si="411"/>
        <v>0</v>
      </c>
      <c r="AD849" s="662">
        <f t="shared" si="415"/>
        <v>0</v>
      </c>
      <c r="AE849" s="701">
        <f t="shared" si="416"/>
        <v>0</v>
      </c>
      <c r="AF849" s="662">
        <f t="shared" si="412"/>
        <v>0</v>
      </c>
      <c r="AG849" s="662">
        <f t="shared" si="417"/>
        <v>0</v>
      </c>
      <c r="AH849" s="701">
        <f t="shared" si="418"/>
        <v>0</v>
      </c>
    </row>
    <row r="850" spans="1:34" x14ac:dyDescent="0.35">
      <c r="A850" s="680">
        <v>38825</v>
      </c>
      <c r="B850" s="558" t="s">
        <v>24</v>
      </c>
      <c r="C850" s="558">
        <v>4</v>
      </c>
      <c r="D850" s="559">
        <f t="shared" si="390"/>
        <v>3</v>
      </c>
      <c r="E850" s="561">
        <v>0</v>
      </c>
      <c r="F850" s="699">
        <f t="shared" si="396"/>
        <v>0</v>
      </c>
      <c r="G850" s="712">
        <f t="shared" si="397"/>
        <v>0</v>
      </c>
      <c r="H850" s="699">
        <f t="shared" si="391"/>
        <v>0</v>
      </c>
      <c r="I850" s="712">
        <f t="shared" si="392"/>
        <v>0</v>
      </c>
      <c r="J850" s="699">
        <f t="shared" si="398"/>
        <v>0</v>
      </c>
      <c r="K850" s="681">
        <f t="shared" si="399"/>
        <v>0</v>
      </c>
      <c r="L850" s="711">
        <f>IF($L$5="Yes",HLOOKUP(B850,'Outdoor Supply'!$D$32:$P$38,7,FALSE),0)</f>
        <v>0</v>
      </c>
      <c r="M850" s="701">
        <f t="shared" si="400"/>
        <v>0</v>
      </c>
      <c r="N850" s="564">
        <f t="shared" si="401"/>
        <v>0</v>
      </c>
      <c r="O850" s="564">
        <f t="shared" si="402"/>
        <v>0</v>
      </c>
      <c r="P850" s="564">
        <f t="shared" si="403"/>
        <v>0</v>
      </c>
      <c r="Q850" s="564">
        <f t="shared" si="404"/>
        <v>0</v>
      </c>
      <c r="R850" s="661">
        <f t="shared" si="393"/>
        <v>0</v>
      </c>
      <c r="S850" s="662">
        <f t="shared" si="394"/>
        <v>0</v>
      </c>
      <c r="T850" s="699">
        <f t="shared" si="395"/>
        <v>0</v>
      </c>
      <c r="U850" s="681">
        <f t="shared" si="405"/>
        <v>0</v>
      </c>
      <c r="V850" s="701">
        <f t="shared" si="406"/>
        <v>0</v>
      </c>
      <c r="W850" s="662">
        <f t="shared" si="407"/>
        <v>0</v>
      </c>
      <c r="X850" s="662">
        <f t="shared" si="408"/>
        <v>0</v>
      </c>
      <c r="Y850" s="662">
        <f t="shared" si="409"/>
        <v>0</v>
      </c>
      <c r="Z850" s="699">
        <f t="shared" si="410"/>
        <v>0</v>
      </c>
      <c r="AA850" s="681">
        <f t="shared" si="413"/>
        <v>0</v>
      </c>
      <c r="AB850" s="701">
        <f t="shared" si="414"/>
        <v>0</v>
      </c>
      <c r="AC850" s="662">
        <f t="shared" si="411"/>
        <v>0</v>
      </c>
      <c r="AD850" s="662">
        <f t="shared" si="415"/>
        <v>0</v>
      </c>
      <c r="AE850" s="701">
        <f t="shared" si="416"/>
        <v>0</v>
      </c>
      <c r="AF850" s="662">
        <f t="shared" si="412"/>
        <v>0</v>
      </c>
      <c r="AG850" s="662">
        <f t="shared" si="417"/>
        <v>0</v>
      </c>
      <c r="AH850" s="701">
        <f t="shared" si="418"/>
        <v>0</v>
      </c>
    </row>
    <row r="851" spans="1:34" x14ac:dyDescent="0.35">
      <c r="A851" s="680">
        <v>38826</v>
      </c>
      <c r="B851" s="558" t="s">
        <v>24</v>
      </c>
      <c r="C851" s="558">
        <v>4</v>
      </c>
      <c r="D851" s="559">
        <f t="shared" si="390"/>
        <v>4</v>
      </c>
      <c r="E851" s="561">
        <v>0.14999999999999147</v>
      </c>
      <c r="F851" s="699">
        <f t="shared" si="396"/>
        <v>0</v>
      </c>
      <c r="G851" s="712">
        <f t="shared" si="397"/>
        <v>0</v>
      </c>
      <c r="H851" s="699">
        <f t="shared" si="391"/>
        <v>0</v>
      </c>
      <c r="I851" s="712">
        <f t="shared" si="392"/>
        <v>0</v>
      </c>
      <c r="J851" s="699">
        <f t="shared" si="398"/>
        <v>0</v>
      </c>
      <c r="K851" s="681">
        <f t="shared" si="399"/>
        <v>0</v>
      </c>
      <c r="L851" s="711">
        <f>IF($L$5="Yes",HLOOKUP(B851,'Outdoor Supply'!$D$32:$P$38,7,FALSE),0)</f>
        <v>0</v>
      </c>
      <c r="M851" s="701">
        <f t="shared" si="400"/>
        <v>0</v>
      </c>
      <c r="N851" s="564">
        <f t="shared" si="401"/>
        <v>0</v>
      </c>
      <c r="O851" s="564">
        <f t="shared" si="402"/>
        <v>0</v>
      </c>
      <c r="P851" s="564">
        <f t="shared" si="403"/>
        <v>0</v>
      </c>
      <c r="Q851" s="564">
        <f t="shared" si="404"/>
        <v>0</v>
      </c>
      <c r="R851" s="661">
        <f t="shared" si="393"/>
        <v>0</v>
      </c>
      <c r="S851" s="662">
        <f t="shared" si="394"/>
        <v>0</v>
      </c>
      <c r="T851" s="699">
        <f t="shared" si="395"/>
        <v>0</v>
      </c>
      <c r="U851" s="681">
        <f t="shared" si="405"/>
        <v>0</v>
      </c>
      <c r="V851" s="701">
        <f t="shared" si="406"/>
        <v>0</v>
      </c>
      <c r="W851" s="662">
        <f t="shared" si="407"/>
        <v>0</v>
      </c>
      <c r="X851" s="662">
        <f t="shared" si="408"/>
        <v>0</v>
      </c>
      <c r="Y851" s="662">
        <f t="shared" si="409"/>
        <v>0</v>
      </c>
      <c r="Z851" s="699">
        <f t="shared" si="410"/>
        <v>0</v>
      </c>
      <c r="AA851" s="681">
        <f t="shared" si="413"/>
        <v>0</v>
      </c>
      <c r="AB851" s="701">
        <f t="shared" si="414"/>
        <v>0</v>
      </c>
      <c r="AC851" s="662">
        <f t="shared" si="411"/>
        <v>0</v>
      </c>
      <c r="AD851" s="662">
        <f t="shared" si="415"/>
        <v>0</v>
      </c>
      <c r="AE851" s="701">
        <f t="shared" si="416"/>
        <v>0</v>
      </c>
      <c r="AF851" s="662">
        <f t="shared" si="412"/>
        <v>0</v>
      </c>
      <c r="AG851" s="662">
        <f t="shared" si="417"/>
        <v>0</v>
      </c>
      <c r="AH851" s="701">
        <f t="shared" si="418"/>
        <v>0</v>
      </c>
    </row>
    <row r="852" spans="1:34" x14ac:dyDescent="0.35">
      <c r="A852" s="680">
        <v>38827</v>
      </c>
      <c r="B852" s="558" t="s">
        <v>24</v>
      </c>
      <c r="C852" s="558">
        <v>4</v>
      </c>
      <c r="D852" s="559">
        <f t="shared" si="390"/>
        <v>5</v>
      </c>
      <c r="E852" s="561">
        <v>0</v>
      </c>
      <c r="F852" s="699">
        <f t="shared" si="396"/>
        <v>0</v>
      </c>
      <c r="G852" s="712">
        <f t="shared" si="397"/>
        <v>0</v>
      </c>
      <c r="H852" s="699">
        <f t="shared" si="391"/>
        <v>0</v>
      </c>
      <c r="I852" s="712">
        <f t="shared" si="392"/>
        <v>0</v>
      </c>
      <c r="J852" s="699">
        <f t="shared" si="398"/>
        <v>0</v>
      </c>
      <c r="K852" s="681">
        <f t="shared" si="399"/>
        <v>0</v>
      </c>
      <c r="L852" s="711">
        <f>IF($L$5="Yes",HLOOKUP(B852,'Outdoor Supply'!$D$32:$P$38,7,FALSE),0)</f>
        <v>0</v>
      </c>
      <c r="M852" s="701">
        <f t="shared" si="400"/>
        <v>0</v>
      </c>
      <c r="N852" s="564">
        <f t="shared" si="401"/>
        <v>0</v>
      </c>
      <c r="O852" s="564">
        <f t="shared" si="402"/>
        <v>0</v>
      </c>
      <c r="P852" s="564">
        <f t="shared" si="403"/>
        <v>0</v>
      </c>
      <c r="Q852" s="564">
        <f t="shared" si="404"/>
        <v>0</v>
      </c>
      <c r="R852" s="661">
        <f t="shared" si="393"/>
        <v>0</v>
      </c>
      <c r="S852" s="662">
        <f t="shared" si="394"/>
        <v>0</v>
      </c>
      <c r="T852" s="699">
        <f t="shared" si="395"/>
        <v>0</v>
      </c>
      <c r="U852" s="681">
        <f t="shared" si="405"/>
        <v>0</v>
      </c>
      <c r="V852" s="701">
        <f t="shared" si="406"/>
        <v>0</v>
      </c>
      <c r="W852" s="662">
        <f t="shared" si="407"/>
        <v>0</v>
      </c>
      <c r="X852" s="662">
        <f t="shared" si="408"/>
        <v>0</v>
      </c>
      <c r="Y852" s="662">
        <f t="shared" si="409"/>
        <v>0</v>
      </c>
      <c r="Z852" s="699">
        <f t="shared" si="410"/>
        <v>0</v>
      </c>
      <c r="AA852" s="681">
        <f t="shared" si="413"/>
        <v>0</v>
      </c>
      <c r="AB852" s="701">
        <f t="shared" si="414"/>
        <v>0</v>
      </c>
      <c r="AC852" s="662">
        <f t="shared" si="411"/>
        <v>0</v>
      </c>
      <c r="AD852" s="662">
        <f t="shared" si="415"/>
        <v>0</v>
      </c>
      <c r="AE852" s="701">
        <f t="shared" si="416"/>
        <v>0</v>
      </c>
      <c r="AF852" s="662">
        <f t="shared" si="412"/>
        <v>0</v>
      </c>
      <c r="AG852" s="662">
        <f t="shared" si="417"/>
        <v>0</v>
      </c>
      <c r="AH852" s="701">
        <f t="shared" si="418"/>
        <v>0</v>
      </c>
    </row>
    <row r="853" spans="1:34" x14ac:dyDescent="0.35">
      <c r="A853" s="680">
        <v>38828</v>
      </c>
      <c r="B853" s="558" t="s">
        <v>24</v>
      </c>
      <c r="C853" s="558">
        <v>4</v>
      </c>
      <c r="D853" s="559">
        <f t="shared" si="390"/>
        <v>6</v>
      </c>
      <c r="E853" s="561">
        <v>1.9099999999999966</v>
      </c>
      <c r="F853" s="699">
        <f t="shared" si="396"/>
        <v>0</v>
      </c>
      <c r="G853" s="712">
        <f t="shared" si="397"/>
        <v>0</v>
      </c>
      <c r="H853" s="699">
        <f t="shared" si="391"/>
        <v>0</v>
      </c>
      <c r="I853" s="712">
        <f t="shared" si="392"/>
        <v>0</v>
      </c>
      <c r="J853" s="699">
        <f t="shared" si="398"/>
        <v>0</v>
      </c>
      <c r="K853" s="681">
        <f t="shared" si="399"/>
        <v>0</v>
      </c>
      <c r="L853" s="711">
        <f>IF($L$5="Yes",HLOOKUP(B853,'Outdoor Supply'!$D$32:$P$38,7,FALSE),0)</f>
        <v>0</v>
      </c>
      <c r="M853" s="701">
        <f t="shared" si="400"/>
        <v>0</v>
      </c>
      <c r="N853" s="564">
        <f t="shared" si="401"/>
        <v>0</v>
      </c>
      <c r="O853" s="564">
        <f t="shared" si="402"/>
        <v>0</v>
      </c>
      <c r="P853" s="564">
        <f t="shared" si="403"/>
        <v>0</v>
      </c>
      <c r="Q853" s="564">
        <f t="shared" si="404"/>
        <v>0</v>
      </c>
      <c r="R853" s="661">
        <f t="shared" si="393"/>
        <v>0</v>
      </c>
      <c r="S853" s="662">
        <f t="shared" si="394"/>
        <v>0</v>
      </c>
      <c r="T853" s="699">
        <f t="shared" si="395"/>
        <v>0</v>
      </c>
      <c r="U853" s="681">
        <f t="shared" si="405"/>
        <v>0</v>
      </c>
      <c r="V853" s="701">
        <f t="shared" si="406"/>
        <v>0</v>
      </c>
      <c r="W853" s="662">
        <f t="shared" si="407"/>
        <v>0</v>
      </c>
      <c r="X853" s="662">
        <f t="shared" si="408"/>
        <v>0</v>
      </c>
      <c r="Y853" s="662">
        <f t="shared" si="409"/>
        <v>0</v>
      </c>
      <c r="Z853" s="699">
        <f t="shared" si="410"/>
        <v>0</v>
      </c>
      <c r="AA853" s="681">
        <f t="shared" si="413"/>
        <v>0</v>
      </c>
      <c r="AB853" s="701">
        <f t="shared" si="414"/>
        <v>0</v>
      </c>
      <c r="AC853" s="662">
        <f t="shared" si="411"/>
        <v>0</v>
      </c>
      <c r="AD853" s="662">
        <f t="shared" si="415"/>
        <v>0</v>
      </c>
      <c r="AE853" s="701">
        <f t="shared" si="416"/>
        <v>0</v>
      </c>
      <c r="AF853" s="662">
        <f t="shared" si="412"/>
        <v>0</v>
      </c>
      <c r="AG853" s="662">
        <f t="shared" si="417"/>
        <v>0</v>
      </c>
      <c r="AH853" s="701">
        <f t="shared" si="418"/>
        <v>0</v>
      </c>
    </row>
    <row r="854" spans="1:34" x14ac:dyDescent="0.35">
      <c r="A854" s="680">
        <v>38829</v>
      </c>
      <c r="B854" s="558" t="s">
        <v>24</v>
      </c>
      <c r="C854" s="558">
        <v>4</v>
      </c>
      <c r="D854" s="559">
        <f t="shared" si="390"/>
        <v>7</v>
      </c>
      <c r="E854" s="561">
        <v>0</v>
      </c>
      <c r="F854" s="699">
        <f t="shared" si="396"/>
        <v>0</v>
      </c>
      <c r="G854" s="712">
        <f t="shared" si="397"/>
        <v>0</v>
      </c>
      <c r="H854" s="699">
        <f t="shared" si="391"/>
        <v>0</v>
      </c>
      <c r="I854" s="712">
        <f t="shared" si="392"/>
        <v>0</v>
      </c>
      <c r="J854" s="699">
        <f t="shared" si="398"/>
        <v>0</v>
      </c>
      <c r="K854" s="681">
        <f t="shared" si="399"/>
        <v>0</v>
      </c>
      <c r="L854" s="711">
        <f>IF($L$5="Yes",HLOOKUP(B854,'Outdoor Supply'!$D$32:$P$38,7,FALSE),0)</f>
        <v>0</v>
      </c>
      <c r="M854" s="701">
        <f t="shared" si="400"/>
        <v>0</v>
      </c>
      <c r="N854" s="564">
        <f t="shared" si="401"/>
        <v>0</v>
      </c>
      <c r="O854" s="564">
        <f t="shared" si="402"/>
        <v>0</v>
      </c>
      <c r="P854" s="564">
        <f t="shared" si="403"/>
        <v>0</v>
      </c>
      <c r="Q854" s="564">
        <f t="shared" si="404"/>
        <v>0</v>
      </c>
      <c r="R854" s="661">
        <f t="shared" si="393"/>
        <v>0</v>
      </c>
      <c r="S854" s="662">
        <f t="shared" si="394"/>
        <v>0</v>
      </c>
      <c r="T854" s="699">
        <f t="shared" si="395"/>
        <v>0</v>
      </c>
      <c r="U854" s="681">
        <f t="shared" si="405"/>
        <v>0</v>
      </c>
      <c r="V854" s="701">
        <f t="shared" si="406"/>
        <v>0</v>
      </c>
      <c r="W854" s="662">
        <f t="shared" si="407"/>
        <v>0</v>
      </c>
      <c r="X854" s="662">
        <f t="shared" si="408"/>
        <v>0</v>
      </c>
      <c r="Y854" s="662">
        <f t="shared" si="409"/>
        <v>0</v>
      </c>
      <c r="Z854" s="699">
        <f t="shared" si="410"/>
        <v>0</v>
      </c>
      <c r="AA854" s="681">
        <f t="shared" si="413"/>
        <v>0</v>
      </c>
      <c r="AB854" s="701">
        <f t="shared" si="414"/>
        <v>0</v>
      </c>
      <c r="AC854" s="662">
        <f t="shared" si="411"/>
        <v>0</v>
      </c>
      <c r="AD854" s="662">
        <f t="shared" si="415"/>
        <v>0</v>
      </c>
      <c r="AE854" s="701">
        <f t="shared" si="416"/>
        <v>0</v>
      </c>
      <c r="AF854" s="662">
        <f t="shared" si="412"/>
        <v>0</v>
      </c>
      <c r="AG854" s="662">
        <f t="shared" si="417"/>
        <v>0</v>
      </c>
      <c r="AH854" s="701">
        <f t="shared" si="418"/>
        <v>0</v>
      </c>
    </row>
    <row r="855" spans="1:34" x14ac:dyDescent="0.35">
      <c r="A855" s="680">
        <v>38830</v>
      </c>
      <c r="B855" s="558" t="s">
        <v>24</v>
      </c>
      <c r="C855" s="558">
        <v>4</v>
      </c>
      <c r="D855" s="559">
        <f t="shared" si="390"/>
        <v>1</v>
      </c>
      <c r="E855" s="561">
        <v>0</v>
      </c>
      <c r="F855" s="699">
        <f t="shared" si="396"/>
        <v>0</v>
      </c>
      <c r="G855" s="712">
        <f t="shared" si="397"/>
        <v>0</v>
      </c>
      <c r="H855" s="699">
        <f t="shared" si="391"/>
        <v>0</v>
      </c>
      <c r="I855" s="712">
        <f t="shared" si="392"/>
        <v>0</v>
      </c>
      <c r="J855" s="699">
        <f t="shared" si="398"/>
        <v>0</v>
      </c>
      <c r="K855" s="681">
        <f t="shared" si="399"/>
        <v>0</v>
      </c>
      <c r="L855" s="711">
        <f>IF($L$5="Yes",HLOOKUP(B855,'Outdoor Supply'!$D$32:$P$38,7,FALSE),0)</f>
        <v>0</v>
      </c>
      <c r="M855" s="701">
        <f t="shared" si="400"/>
        <v>0</v>
      </c>
      <c r="N855" s="564">
        <f t="shared" si="401"/>
        <v>0</v>
      </c>
      <c r="O855" s="564">
        <f t="shared" si="402"/>
        <v>0</v>
      </c>
      <c r="P855" s="564">
        <f t="shared" si="403"/>
        <v>0</v>
      </c>
      <c r="Q855" s="564">
        <f t="shared" si="404"/>
        <v>0</v>
      </c>
      <c r="R855" s="661">
        <f t="shared" si="393"/>
        <v>0</v>
      </c>
      <c r="S855" s="662">
        <f t="shared" si="394"/>
        <v>0</v>
      </c>
      <c r="T855" s="699">
        <f t="shared" si="395"/>
        <v>0</v>
      </c>
      <c r="U855" s="681">
        <f t="shared" si="405"/>
        <v>0</v>
      </c>
      <c r="V855" s="701">
        <f t="shared" si="406"/>
        <v>0</v>
      </c>
      <c r="W855" s="662">
        <f t="shared" si="407"/>
        <v>0</v>
      </c>
      <c r="X855" s="662">
        <f t="shared" si="408"/>
        <v>0</v>
      </c>
      <c r="Y855" s="662">
        <f t="shared" si="409"/>
        <v>0</v>
      </c>
      <c r="Z855" s="699">
        <f t="shared" si="410"/>
        <v>0</v>
      </c>
      <c r="AA855" s="681">
        <f t="shared" si="413"/>
        <v>0</v>
      </c>
      <c r="AB855" s="701">
        <f t="shared" si="414"/>
        <v>0</v>
      </c>
      <c r="AC855" s="662">
        <f t="shared" si="411"/>
        <v>0</v>
      </c>
      <c r="AD855" s="662">
        <f t="shared" si="415"/>
        <v>0</v>
      </c>
      <c r="AE855" s="701">
        <f t="shared" si="416"/>
        <v>0</v>
      </c>
      <c r="AF855" s="662">
        <f t="shared" si="412"/>
        <v>0</v>
      </c>
      <c r="AG855" s="662">
        <f t="shared" si="417"/>
        <v>0</v>
      </c>
      <c r="AH855" s="701">
        <f t="shared" si="418"/>
        <v>0</v>
      </c>
    </row>
    <row r="856" spans="1:34" x14ac:dyDescent="0.35">
      <c r="A856" s="680">
        <v>38831</v>
      </c>
      <c r="B856" s="558" t="s">
        <v>24</v>
      </c>
      <c r="C856" s="558">
        <v>4</v>
      </c>
      <c r="D856" s="559">
        <f t="shared" si="390"/>
        <v>2</v>
      </c>
      <c r="E856" s="561">
        <v>0</v>
      </c>
      <c r="F856" s="699">
        <f t="shared" si="396"/>
        <v>0</v>
      </c>
      <c r="G856" s="712">
        <f t="shared" si="397"/>
        <v>0</v>
      </c>
      <c r="H856" s="699">
        <f t="shared" si="391"/>
        <v>0</v>
      </c>
      <c r="I856" s="712">
        <f t="shared" si="392"/>
        <v>0</v>
      </c>
      <c r="J856" s="699">
        <f t="shared" si="398"/>
        <v>0</v>
      </c>
      <c r="K856" s="681">
        <f t="shared" si="399"/>
        <v>0</v>
      </c>
      <c r="L856" s="711">
        <f>IF($L$5="Yes",HLOOKUP(B856,'Outdoor Supply'!$D$32:$P$38,7,FALSE),0)</f>
        <v>0</v>
      </c>
      <c r="M856" s="701">
        <f t="shared" si="400"/>
        <v>0</v>
      </c>
      <c r="N856" s="564">
        <f t="shared" si="401"/>
        <v>0</v>
      </c>
      <c r="O856" s="564">
        <f t="shared" si="402"/>
        <v>0</v>
      </c>
      <c r="P856" s="564">
        <f t="shared" si="403"/>
        <v>0</v>
      </c>
      <c r="Q856" s="564">
        <f t="shared" si="404"/>
        <v>0</v>
      </c>
      <c r="R856" s="661">
        <f t="shared" si="393"/>
        <v>0</v>
      </c>
      <c r="S856" s="662">
        <f t="shared" si="394"/>
        <v>0</v>
      </c>
      <c r="T856" s="699">
        <f t="shared" si="395"/>
        <v>0</v>
      </c>
      <c r="U856" s="681">
        <f t="shared" si="405"/>
        <v>0</v>
      </c>
      <c r="V856" s="701">
        <f t="shared" si="406"/>
        <v>0</v>
      </c>
      <c r="W856" s="662">
        <f t="shared" si="407"/>
        <v>0</v>
      </c>
      <c r="X856" s="662">
        <f t="shared" si="408"/>
        <v>0</v>
      </c>
      <c r="Y856" s="662">
        <f t="shared" si="409"/>
        <v>0</v>
      </c>
      <c r="Z856" s="699">
        <f t="shared" si="410"/>
        <v>0</v>
      </c>
      <c r="AA856" s="681">
        <f t="shared" si="413"/>
        <v>0</v>
      </c>
      <c r="AB856" s="701">
        <f t="shared" si="414"/>
        <v>0</v>
      </c>
      <c r="AC856" s="662">
        <f t="shared" si="411"/>
        <v>0</v>
      </c>
      <c r="AD856" s="662">
        <f t="shared" si="415"/>
        <v>0</v>
      </c>
      <c r="AE856" s="701">
        <f t="shared" si="416"/>
        <v>0</v>
      </c>
      <c r="AF856" s="662">
        <f t="shared" si="412"/>
        <v>0</v>
      </c>
      <c r="AG856" s="662">
        <f t="shared" si="417"/>
        <v>0</v>
      </c>
      <c r="AH856" s="701">
        <f t="shared" si="418"/>
        <v>0</v>
      </c>
    </row>
    <row r="857" spans="1:34" x14ac:dyDescent="0.35">
      <c r="A857" s="680">
        <v>38832</v>
      </c>
      <c r="B857" s="558" t="s">
        <v>24</v>
      </c>
      <c r="C857" s="558">
        <v>4</v>
      </c>
      <c r="D857" s="559">
        <f t="shared" si="390"/>
        <v>3</v>
      </c>
      <c r="E857" s="561">
        <v>0</v>
      </c>
      <c r="F857" s="699">
        <f t="shared" si="396"/>
        <v>0</v>
      </c>
      <c r="G857" s="712">
        <f t="shared" si="397"/>
        <v>0</v>
      </c>
      <c r="H857" s="699">
        <f t="shared" si="391"/>
        <v>0</v>
      </c>
      <c r="I857" s="712">
        <f t="shared" si="392"/>
        <v>0</v>
      </c>
      <c r="J857" s="699">
        <f t="shared" si="398"/>
        <v>0</v>
      </c>
      <c r="K857" s="681">
        <f t="shared" si="399"/>
        <v>0</v>
      </c>
      <c r="L857" s="711">
        <f>IF($L$5="Yes",HLOOKUP(B857,'Outdoor Supply'!$D$32:$P$38,7,FALSE),0)</f>
        <v>0</v>
      </c>
      <c r="M857" s="701">
        <f t="shared" si="400"/>
        <v>0</v>
      </c>
      <c r="N857" s="564">
        <f t="shared" si="401"/>
        <v>0</v>
      </c>
      <c r="O857" s="564">
        <f t="shared" si="402"/>
        <v>0</v>
      </c>
      <c r="P857" s="564">
        <f t="shared" si="403"/>
        <v>0</v>
      </c>
      <c r="Q857" s="564">
        <f t="shared" si="404"/>
        <v>0</v>
      </c>
      <c r="R857" s="661">
        <f t="shared" si="393"/>
        <v>0</v>
      </c>
      <c r="S857" s="662">
        <f t="shared" si="394"/>
        <v>0</v>
      </c>
      <c r="T857" s="699">
        <f t="shared" si="395"/>
        <v>0</v>
      </c>
      <c r="U857" s="681">
        <f t="shared" si="405"/>
        <v>0</v>
      </c>
      <c r="V857" s="701">
        <f t="shared" si="406"/>
        <v>0</v>
      </c>
      <c r="W857" s="662">
        <f t="shared" si="407"/>
        <v>0</v>
      </c>
      <c r="X857" s="662">
        <f t="shared" si="408"/>
        <v>0</v>
      </c>
      <c r="Y857" s="662">
        <f t="shared" si="409"/>
        <v>0</v>
      </c>
      <c r="Z857" s="699">
        <f t="shared" si="410"/>
        <v>0</v>
      </c>
      <c r="AA857" s="681">
        <f t="shared" si="413"/>
        <v>0</v>
      </c>
      <c r="AB857" s="701">
        <f t="shared" si="414"/>
        <v>0</v>
      </c>
      <c r="AC857" s="662">
        <f t="shared" si="411"/>
        <v>0</v>
      </c>
      <c r="AD857" s="662">
        <f t="shared" si="415"/>
        <v>0</v>
      </c>
      <c r="AE857" s="701">
        <f t="shared" si="416"/>
        <v>0</v>
      </c>
      <c r="AF857" s="662">
        <f t="shared" si="412"/>
        <v>0</v>
      </c>
      <c r="AG857" s="662">
        <f t="shared" si="417"/>
        <v>0</v>
      </c>
      <c r="AH857" s="701">
        <f t="shared" si="418"/>
        <v>0</v>
      </c>
    </row>
    <row r="858" spans="1:34" x14ac:dyDescent="0.35">
      <c r="A858" s="680">
        <v>38833</v>
      </c>
      <c r="B858" s="558" t="s">
        <v>24</v>
      </c>
      <c r="C858" s="558">
        <v>4</v>
      </c>
      <c r="D858" s="559">
        <f t="shared" si="390"/>
        <v>4</v>
      </c>
      <c r="E858" s="561">
        <v>0</v>
      </c>
      <c r="F858" s="699">
        <f t="shared" si="396"/>
        <v>0</v>
      </c>
      <c r="G858" s="712">
        <f t="shared" si="397"/>
        <v>0</v>
      </c>
      <c r="H858" s="699">
        <f t="shared" si="391"/>
        <v>0</v>
      </c>
      <c r="I858" s="712">
        <f t="shared" si="392"/>
        <v>0</v>
      </c>
      <c r="J858" s="699">
        <f t="shared" si="398"/>
        <v>0</v>
      </c>
      <c r="K858" s="681">
        <f t="shared" si="399"/>
        <v>0</v>
      </c>
      <c r="L858" s="711">
        <f>IF($L$5="Yes",HLOOKUP(B858,'Outdoor Supply'!$D$32:$P$38,7,FALSE),0)</f>
        <v>0</v>
      </c>
      <c r="M858" s="701">
        <f t="shared" si="400"/>
        <v>0</v>
      </c>
      <c r="N858" s="564">
        <f t="shared" si="401"/>
        <v>0</v>
      </c>
      <c r="O858" s="564">
        <f t="shared" si="402"/>
        <v>0</v>
      </c>
      <c r="P858" s="564">
        <f t="shared" si="403"/>
        <v>0</v>
      </c>
      <c r="Q858" s="564">
        <f t="shared" si="404"/>
        <v>0</v>
      </c>
      <c r="R858" s="661">
        <f t="shared" si="393"/>
        <v>0</v>
      </c>
      <c r="S858" s="662">
        <f t="shared" si="394"/>
        <v>0</v>
      </c>
      <c r="T858" s="699">
        <f t="shared" si="395"/>
        <v>0</v>
      </c>
      <c r="U858" s="681">
        <f t="shared" si="405"/>
        <v>0</v>
      </c>
      <c r="V858" s="701">
        <f t="shared" si="406"/>
        <v>0</v>
      </c>
      <c r="W858" s="662">
        <f t="shared" si="407"/>
        <v>0</v>
      </c>
      <c r="X858" s="662">
        <f t="shared" si="408"/>
        <v>0</v>
      </c>
      <c r="Y858" s="662">
        <f t="shared" si="409"/>
        <v>0</v>
      </c>
      <c r="Z858" s="699">
        <f t="shared" si="410"/>
        <v>0</v>
      </c>
      <c r="AA858" s="681">
        <f t="shared" si="413"/>
        <v>0</v>
      </c>
      <c r="AB858" s="701">
        <f t="shared" si="414"/>
        <v>0</v>
      </c>
      <c r="AC858" s="662">
        <f t="shared" si="411"/>
        <v>0</v>
      </c>
      <c r="AD858" s="662">
        <f t="shared" si="415"/>
        <v>0</v>
      </c>
      <c r="AE858" s="701">
        <f t="shared" si="416"/>
        <v>0</v>
      </c>
      <c r="AF858" s="662">
        <f t="shared" si="412"/>
        <v>0</v>
      </c>
      <c r="AG858" s="662">
        <f t="shared" si="417"/>
        <v>0</v>
      </c>
      <c r="AH858" s="701">
        <f t="shared" si="418"/>
        <v>0</v>
      </c>
    </row>
    <row r="859" spans="1:34" x14ac:dyDescent="0.35">
      <c r="A859" s="680">
        <v>38834</v>
      </c>
      <c r="B859" s="558" t="s">
        <v>24</v>
      </c>
      <c r="C859" s="558">
        <v>4</v>
      </c>
      <c r="D859" s="559">
        <f t="shared" si="390"/>
        <v>5</v>
      </c>
      <c r="E859" s="561">
        <v>0</v>
      </c>
      <c r="F859" s="699">
        <f t="shared" si="396"/>
        <v>0</v>
      </c>
      <c r="G859" s="712">
        <f t="shared" si="397"/>
        <v>0</v>
      </c>
      <c r="H859" s="699">
        <f t="shared" si="391"/>
        <v>0</v>
      </c>
      <c r="I859" s="712">
        <f t="shared" si="392"/>
        <v>0</v>
      </c>
      <c r="J859" s="699">
        <f t="shared" si="398"/>
        <v>0</v>
      </c>
      <c r="K859" s="681">
        <f t="shared" si="399"/>
        <v>0</v>
      </c>
      <c r="L859" s="711">
        <f>IF($L$5="Yes",HLOOKUP(B859,'Outdoor Supply'!$D$32:$P$38,7,FALSE),0)</f>
        <v>0</v>
      </c>
      <c r="M859" s="701">
        <f t="shared" si="400"/>
        <v>0</v>
      </c>
      <c r="N859" s="564">
        <f t="shared" si="401"/>
        <v>0</v>
      </c>
      <c r="O859" s="564">
        <f t="shared" si="402"/>
        <v>0</v>
      </c>
      <c r="P859" s="564">
        <f t="shared" si="403"/>
        <v>0</v>
      </c>
      <c r="Q859" s="564">
        <f t="shared" si="404"/>
        <v>0</v>
      </c>
      <c r="R859" s="661">
        <f t="shared" si="393"/>
        <v>0</v>
      </c>
      <c r="S859" s="662">
        <f t="shared" si="394"/>
        <v>0</v>
      </c>
      <c r="T859" s="699">
        <f t="shared" si="395"/>
        <v>0</v>
      </c>
      <c r="U859" s="681">
        <f t="shared" si="405"/>
        <v>0</v>
      </c>
      <c r="V859" s="701">
        <f t="shared" si="406"/>
        <v>0</v>
      </c>
      <c r="W859" s="662">
        <f t="shared" si="407"/>
        <v>0</v>
      </c>
      <c r="X859" s="662">
        <f t="shared" si="408"/>
        <v>0</v>
      </c>
      <c r="Y859" s="662">
        <f t="shared" si="409"/>
        <v>0</v>
      </c>
      <c r="Z859" s="699">
        <f t="shared" si="410"/>
        <v>0</v>
      </c>
      <c r="AA859" s="681">
        <f t="shared" si="413"/>
        <v>0</v>
      </c>
      <c r="AB859" s="701">
        <f t="shared" si="414"/>
        <v>0</v>
      </c>
      <c r="AC859" s="662">
        <f t="shared" si="411"/>
        <v>0</v>
      </c>
      <c r="AD859" s="662">
        <f t="shared" si="415"/>
        <v>0</v>
      </c>
      <c r="AE859" s="701">
        <f t="shared" si="416"/>
        <v>0</v>
      </c>
      <c r="AF859" s="662">
        <f t="shared" si="412"/>
        <v>0</v>
      </c>
      <c r="AG859" s="662">
        <f t="shared" si="417"/>
        <v>0</v>
      </c>
      <c r="AH859" s="701">
        <f t="shared" si="418"/>
        <v>0</v>
      </c>
    </row>
    <row r="860" spans="1:34" x14ac:dyDescent="0.35">
      <c r="A860" s="680">
        <v>38835</v>
      </c>
      <c r="B860" s="558" t="s">
        <v>24</v>
      </c>
      <c r="C860" s="558">
        <v>4</v>
      </c>
      <c r="D860" s="559">
        <f t="shared" si="390"/>
        <v>6</v>
      </c>
      <c r="E860" s="561">
        <v>2.0000000000010232E-2</v>
      </c>
      <c r="F860" s="699">
        <f t="shared" si="396"/>
        <v>0</v>
      </c>
      <c r="G860" s="712">
        <f t="shared" si="397"/>
        <v>0</v>
      </c>
      <c r="H860" s="699">
        <f t="shared" si="391"/>
        <v>0</v>
      </c>
      <c r="I860" s="712">
        <f t="shared" si="392"/>
        <v>0</v>
      </c>
      <c r="J860" s="699">
        <f t="shared" si="398"/>
        <v>0</v>
      </c>
      <c r="K860" s="681">
        <f t="shared" si="399"/>
        <v>0</v>
      </c>
      <c r="L860" s="711">
        <f>IF($L$5="Yes",HLOOKUP(B860,'Outdoor Supply'!$D$32:$P$38,7,FALSE),0)</f>
        <v>0</v>
      </c>
      <c r="M860" s="701">
        <f t="shared" si="400"/>
        <v>0</v>
      </c>
      <c r="N860" s="564">
        <f t="shared" si="401"/>
        <v>0</v>
      </c>
      <c r="O860" s="564">
        <f t="shared" si="402"/>
        <v>0</v>
      </c>
      <c r="P860" s="564">
        <f t="shared" si="403"/>
        <v>0</v>
      </c>
      <c r="Q860" s="564">
        <f t="shared" si="404"/>
        <v>0</v>
      </c>
      <c r="R860" s="661">
        <f t="shared" si="393"/>
        <v>0</v>
      </c>
      <c r="S860" s="662">
        <f t="shared" si="394"/>
        <v>0</v>
      </c>
      <c r="T860" s="699">
        <f t="shared" si="395"/>
        <v>0</v>
      </c>
      <c r="U860" s="681">
        <f t="shared" si="405"/>
        <v>0</v>
      </c>
      <c r="V860" s="701">
        <f t="shared" si="406"/>
        <v>0</v>
      </c>
      <c r="W860" s="662">
        <f t="shared" si="407"/>
        <v>0</v>
      </c>
      <c r="X860" s="662">
        <f t="shared" si="408"/>
        <v>0</v>
      </c>
      <c r="Y860" s="662">
        <f t="shared" si="409"/>
        <v>0</v>
      </c>
      <c r="Z860" s="699">
        <f t="shared" si="410"/>
        <v>0</v>
      </c>
      <c r="AA860" s="681">
        <f t="shared" si="413"/>
        <v>0</v>
      </c>
      <c r="AB860" s="701">
        <f t="shared" si="414"/>
        <v>0</v>
      </c>
      <c r="AC860" s="662">
        <f t="shared" si="411"/>
        <v>0</v>
      </c>
      <c r="AD860" s="662">
        <f t="shared" si="415"/>
        <v>0</v>
      </c>
      <c r="AE860" s="701">
        <f t="shared" si="416"/>
        <v>0</v>
      </c>
      <c r="AF860" s="662">
        <f t="shared" si="412"/>
        <v>0</v>
      </c>
      <c r="AG860" s="662">
        <f t="shared" si="417"/>
        <v>0</v>
      </c>
      <c r="AH860" s="701">
        <f t="shared" si="418"/>
        <v>0</v>
      </c>
    </row>
    <row r="861" spans="1:34" x14ac:dyDescent="0.35">
      <c r="A861" s="680">
        <v>38836</v>
      </c>
      <c r="B861" s="558" t="s">
        <v>24</v>
      </c>
      <c r="C861" s="558">
        <v>4</v>
      </c>
      <c r="D861" s="559">
        <f t="shared" si="390"/>
        <v>7</v>
      </c>
      <c r="E861" s="561">
        <v>0.80999999999998806</v>
      </c>
      <c r="F861" s="699">
        <f t="shared" si="396"/>
        <v>0</v>
      </c>
      <c r="G861" s="712">
        <f t="shared" si="397"/>
        <v>0</v>
      </c>
      <c r="H861" s="699">
        <f t="shared" si="391"/>
        <v>0</v>
      </c>
      <c r="I861" s="712">
        <f t="shared" si="392"/>
        <v>0</v>
      </c>
      <c r="J861" s="699">
        <f t="shared" si="398"/>
        <v>0</v>
      </c>
      <c r="K861" s="681">
        <f t="shared" si="399"/>
        <v>0</v>
      </c>
      <c r="L861" s="711">
        <f>IF($L$5="Yes",HLOOKUP(B861,'Outdoor Supply'!$D$32:$P$38,7,FALSE),0)</f>
        <v>0</v>
      </c>
      <c r="M861" s="701">
        <f t="shared" si="400"/>
        <v>0</v>
      </c>
      <c r="N861" s="564">
        <f t="shared" si="401"/>
        <v>0</v>
      </c>
      <c r="O861" s="564">
        <f t="shared" si="402"/>
        <v>0</v>
      </c>
      <c r="P861" s="564">
        <f t="shared" si="403"/>
        <v>0</v>
      </c>
      <c r="Q861" s="564">
        <f t="shared" si="404"/>
        <v>0</v>
      </c>
      <c r="R861" s="661">
        <f t="shared" si="393"/>
        <v>0</v>
      </c>
      <c r="S861" s="662">
        <f t="shared" si="394"/>
        <v>0</v>
      </c>
      <c r="T861" s="699">
        <f t="shared" si="395"/>
        <v>0</v>
      </c>
      <c r="U861" s="681">
        <f t="shared" si="405"/>
        <v>0</v>
      </c>
      <c r="V861" s="701">
        <f t="shared" si="406"/>
        <v>0</v>
      </c>
      <c r="W861" s="662">
        <f t="shared" si="407"/>
        <v>0</v>
      </c>
      <c r="X861" s="662">
        <f t="shared" si="408"/>
        <v>0</v>
      </c>
      <c r="Y861" s="662">
        <f t="shared" si="409"/>
        <v>0</v>
      </c>
      <c r="Z861" s="699">
        <f t="shared" si="410"/>
        <v>0</v>
      </c>
      <c r="AA861" s="681">
        <f t="shared" si="413"/>
        <v>0</v>
      </c>
      <c r="AB861" s="701">
        <f t="shared" si="414"/>
        <v>0</v>
      </c>
      <c r="AC861" s="662">
        <f t="shared" si="411"/>
        <v>0</v>
      </c>
      <c r="AD861" s="662">
        <f t="shared" si="415"/>
        <v>0</v>
      </c>
      <c r="AE861" s="701">
        <f t="shared" si="416"/>
        <v>0</v>
      </c>
      <c r="AF861" s="662">
        <f t="shared" si="412"/>
        <v>0</v>
      </c>
      <c r="AG861" s="662">
        <f t="shared" si="417"/>
        <v>0</v>
      </c>
      <c r="AH861" s="701">
        <f t="shared" si="418"/>
        <v>0</v>
      </c>
    </row>
    <row r="862" spans="1:34" x14ac:dyDescent="0.35">
      <c r="A862" s="680">
        <v>38837</v>
      </c>
      <c r="B862" s="558" t="s">
        <v>24</v>
      </c>
      <c r="C862" s="558">
        <v>4</v>
      </c>
      <c r="D862" s="559">
        <f t="shared" si="390"/>
        <v>1</v>
      </c>
      <c r="E862" s="561">
        <v>0</v>
      </c>
      <c r="F862" s="699">
        <f t="shared" si="396"/>
        <v>0</v>
      </c>
      <c r="G862" s="712">
        <f t="shared" si="397"/>
        <v>0</v>
      </c>
      <c r="H862" s="699">
        <f t="shared" si="391"/>
        <v>0</v>
      </c>
      <c r="I862" s="712">
        <f t="shared" si="392"/>
        <v>0</v>
      </c>
      <c r="J862" s="699">
        <f t="shared" si="398"/>
        <v>0</v>
      </c>
      <c r="K862" s="681">
        <f t="shared" si="399"/>
        <v>0</v>
      </c>
      <c r="L862" s="711">
        <f>IF($L$5="Yes",HLOOKUP(B862,'Outdoor Supply'!$D$32:$P$38,7,FALSE),0)</f>
        <v>0</v>
      </c>
      <c r="M862" s="701">
        <f t="shared" si="400"/>
        <v>0</v>
      </c>
      <c r="N862" s="564">
        <f t="shared" si="401"/>
        <v>0</v>
      </c>
      <c r="O862" s="564">
        <f t="shared" si="402"/>
        <v>0</v>
      </c>
      <c r="P862" s="564">
        <f t="shared" si="403"/>
        <v>0</v>
      </c>
      <c r="Q862" s="564">
        <f t="shared" si="404"/>
        <v>0</v>
      </c>
      <c r="R862" s="661">
        <f t="shared" si="393"/>
        <v>0</v>
      </c>
      <c r="S862" s="662">
        <f t="shared" si="394"/>
        <v>0</v>
      </c>
      <c r="T862" s="699">
        <f t="shared" si="395"/>
        <v>0</v>
      </c>
      <c r="U862" s="681">
        <f t="shared" si="405"/>
        <v>0</v>
      </c>
      <c r="V862" s="701">
        <f t="shared" si="406"/>
        <v>0</v>
      </c>
      <c r="W862" s="662">
        <f t="shared" si="407"/>
        <v>0</v>
      </c>
      <c r="X862" s="662">
        <f t="shared" si="408"/>
        <v>0</v>
      </c>
      <c r="Y862" s="662">
        <f t="shared" si="409"/>
        <v>0</v>
      </c>
      <c r="Z862" s="699">
        <f t="shared" si="410"/>
        <v>0</v>
      </c>
      <c r="AA862" s="681">
        <f t="shared" si="413"/>
        <v>0</v>
      </c>
      <c r="AB862" s="701">
        <f t="shared" si="414"/>
        <v>0</v>
      </c>
      <c r="AC862" s="662">
        <f t="shared" si="411"/>
        <v>0</v>
      </c>
      <c r="AD862" s="662">
        <f t="shared" si="415"/>
        <v>0</v>
      </c>
      <c r="AE862" s="701">
        <f t="shared" si="416"/>
        <v>0</v>
      </c>
      <c r="AF862" s="662">
        <f t="shared" si="412"/>
        <v>0</v>
      </c>
      <c r="AG862" s="662">
        <f t="shared" si="417"/>
        <v>0</v>
      </c>
      <c r="AH862" s="701">
        <f t="shared" si="418"/>
        <v>0</v>
      </c>
    </row>
    <row r="863" spans="1:34" x14ac:dyDescent="0.35">
      <c r="A863" s="680">
        <v>38838</v>
      </c>
      <c r="B863" s="558" t="s">
        <v>25</v>
      </c>
      <c r="C863" s="558">
        <v>5</v>
      </c>
      <c r="D863" s="559">
        <f t="shared" si="390"/>
        <v>2</v>
      </c>
      <c r="E863" s="561">
        <v>0</v>
      </c>
      <c r="F863" s="699">
        <f t="shared" si="396"/>
        <v>0</v>
      </c>
      <c r="G863" s="712">
        <f t="shared" si="397"/>
        <v>0</v>
      </c>
      <c r="H863" s="699">
        <f t="shared" si="391"/>
        <v>0</v>
      </c>
      <c r="I863" s="712">
        <f t="shared" si="392"/>
        <v>0</v>
      </c>
      <c r="J863" s="699">
        <f t="shared" si="398"/>
        <v>0</v>
      </c>
      <c r="K863" s="681">
        <f t="shared" si="399"/>
        <v>0</v>
      </c>
      <c r="L863" s="711">
        <f>IF($L$5="Yes",HLOOKUP(B863,'Outdoor Supply'!$D$32:$P$38,7,FALSE),0)</f>
        <v>0</v>
      </c>
      <c r="M863" s="701">
        <f t="shared" si="400"/>
        <v>0</v>
      </c>
      <c r="N863" s="564">
        <f t="shared" si="401"/>
        <v>0</v>
      </c>
      <c r="O863" s="564">
        <f t="shared" si="402"/>
        <v>0</v>
      </c>
      <c r="P863" s="564">
        <f t="shared" si="403"/>
        <v>0</v>
      </c>
      <c r="Q863" s="564">
        <f t="shared" si="404"/>
        <v>0</v>
      </c>
      <c r="R863" s="661">
        <f t="shared" si="393"/>
        <v>0</v>
      </c>
      <c r="S863" s="662">
        <f t="shared" si="394"/>
        <v>0</v>
      </c>
      <c r="T863" s="699">
        <f t="shared" si="395"/>
        <v>0</v>
      </c>
      <c r="U863" s="681">
        <f t="shared" si="405"/>
        <v>0</v>
      </c>
      <c r="V863" s="701">
        <f t="shared" si="406"/>
        <v>0</v>
      </c>
      <c r="W863" s="662">
        <f t="shared" si="407"/>
        <v>0</v>
      </c>
      <c r="X863" s="662">
        <f t="shared" si="408"/>
        <v>0</v>
      </c>
      <c r="Y863" s="662">
        <f t="shared" si="409"/>
        <v>0</v>
      </c>
      <c r="Z863" s="699">
        <f t="shared" si="410"/>
        <v>0</v>
      </c>
      <c r="AA863" s="681">
        <f t="shared" si="413"/>
        <v>0</v>
      </c>
      <c r="AB863" s="701">
        <f t="shared" si="414"/>
        <v>0</v>
      </c>
      <c r="AC863" s="662">
        <f t="shared" si="411"/>
        <v>0</v>
      </c>
      <c r="AD863" s="662">
        <f t="shared" si="415"/>
        <v>0</v>
      </c>
      <c r="AE863" s="701">
        <f t="shared" si="416"/>
        <v>0</v>
      </c>
      <c r="AF863" s="662">
        <f t="shared" si="412"/>
        <v>0</v>
      </c>
      <c r="AG863" s="662">
        <f t="shared" si="417"/>
        <v>0</v>
      </c>
      <c r="AH863" s="701">
        <f t="shared" si="418"/>
        <v>0</v>
      </c>
    </row>
    <row r="864" spans="1:34" x14ac:dyDescent="0.35">
      <c r="A864" s="680">
        <v>38839</v>
      </c>
      <c r="B864" s="558" t="s">
        <v>25</v>
      </c>
      <c r="C864" s="558">
        <v>5</v>
      </c>
      <c r="D864" s="559">
        <f t="shared" si="390"/>
        <v>3</v>
      </c>
      <c r="E864" s="561">
        <v>0</v>
      </c>
      <c r="F864" s="699">
        <f t="shared" si="396"/>
        <v>0</v>
      </c>
      <c r="G864" s="712">
        <f t="shared" si="397"/>
        <v>0</v>
      </c>
      <c r="H864" s="699">
        <f t="shared" si="391"/>
        <v>0</v>
      </c>
      <c r="I864" s="712">
        <f t="shared" si="392"/>
        <v>0</v>
      </c>
      <c r="J864" s="699">
        <f t="shared" si="398"/>
        <v>0</v>
      </c>
      <c r="K864" s="681">
        <f t="shared" si="399"/>
        <v>0</v>
      </c>
      <c r="L864" s="711">
        <f>IF($L$5="Yes",HLOOKUP(B864,'Outdoor Supply'!$D$32:$P$38,7,FALSE),0)</f>
        <v>0</v>
      </c>
      <c r="M864" s="701">
        <f t="shared" si="400"/>
        <v>0</v>
      </c>
      <c r="N864" s="564">
        <f t="shared" si="401"/>
        <v>0</v>
      </c>
      <c r="O864" s="564">
        <f t="shared" si="402"/>
        <v>0</v>
      </c>
      <c r="P864" s="564">
        <f t="shared" si="403"/>
        <v>0</v>
      </c>
      <c r="Q864" s="564">
        <f t="shared" si="404"/>
        <v>0</v>
      </c>
      <c r="R864" s="661">
        <f t="shared" si="393"/>
        <v>0</v>
      </c>
      <c r="S864" s="662">
        <f t="shared" si="394"/>
        <v>0</v>
      </c>
      <c r="T864" s="699">
        <f t="shared" si="395"/>
        <v>0</v>
      </c>
      <c r="U864" s="681">
        <f t="shared" si="405"/>
        <v>0</v>
      </c>
      <c r="V864" s="701">
        <f t="shared" si="406"/>
        <v>0</v>
      </c>
      <c r="W864" s="662">
        <f t="shared" si="407"/>
        <v>0</v>
      </c>
      <c r="X864" s="662">
        <f t="shared" si="408"/>
        <v>0</v>
      </c>
      <c r="Y864" s="662">
        <f t="shared" si="409"/>
        <v>0</v>
      </c>
      <c r="Z864" s="699">
        <f t="shared" si="410"/>
        <v>0</v>
      </c>
      <c r="AA864" s="681">
        <f t="shared" si="413"/>
        <v>0</v>
      </c>
      <c r="AB864" s="701">
        <f t="shared" si="414"/>
        <v>0</v>
      </c>
      <c r="AC864" s="662">
        <f t="shared" si="411"/>
        <v>0</v>
      </c>
      <c r="AD864" s="662">
        <f t="shared" si="415"/>
        <v>0</v>
      </c>
      <c r="AE864" s="701">
        <f t="shared" si="416"/>
        <v>0</v>
      </c>
      <c r="AF864" s="662">
        <f t="shared" si="412"/>
        <v>0</v>
      </c>
      <c r="AG864" s="662">
        <f t="shared" si="417"/>
        <v>0</v>
      </c>
      <c r="AH864" s="701">
        <f t="shared" si="418"/>
        <v>0</v>
      </c>
    </row>
    <row r="865" spans="1:34" x14ac:dyDescent="0.35">
      <c r="A865" s="680">
        <v>38840</v>
      </c>
      <c r="B865" s="558" t="s">
        <v>25</v>
      </c>
      <c r="C865" s="558">
        <v>5</v>
      </c>
      <c r="D865" s="559">
        <f t="shared" si="390"/>
        <v>4</v>
      </c>
      <c r="E865" s="561">
        <v>4.0000000000006253E-2</v>
      </c>
      <c r="F865" s="699">
        <f t="shared" si="396"/>
        <v>0</v>
      </c>
      <c r="G865" s="712">
        <f t="shared" si="397"/>
        <v>0</v>
      </c>
      <c r="H865" s="699">
        <f t="shared" si="391"/>
        <v>0</v>
      </c>
      <c r="I865" s="712">
        <f t="shared" si="392"/>
        <v>0</v>
      </c>
      <c r="J865" s="699">
        <f t="shared" si="398"/>
        <v>0</v>
      </c>
      <c r="K865" s="681">
        <f t="shared" si="399"/>
        <v>0</v>
      </c>
      <c r="L865" s="711">
        <f>IF($L$5="Yes",HLOOKUP(B865,'Outdoor Supply'!$D$32:$P$38,7,FALSE),0)</f>
        <v>0</v>
      </c>
      <c r="M865" s="701">
        <f t="shared" si="400"/>
        <v>0</v>
      </c>
      <c r="N865" s="564">
        <f t="shared" si="401"/>
        <v>0</v>
      </c>
      <c r="O865" s="564">
        <f t="shared" si="402"/>
        <v>0</v>
      </c>
      <c r="P865" s="564">
        <f t="shared" si="403"/>
        <v>0</v>
      </c>
      <c r="Q865" s="564">
        <f t="shared" si="404"/>
        <v>0</v>
      </c>
      <c r="R865" s="661">
        <f t="shared" si="393"/>
        <v>0</v>
      </c>
      <c r="S865" s="662">
        <f t="shared" si="394"/>
        <v>0</v>
      </c>
      <c r="T865" s="699">
        <f t="shared" si="395"/>
        <v>0</v>
      </c>
      <c r="U865" s="681">
        <f t="shared" si="405"/>
        <v>0</v>
      </c>
      <c r="V865" s="701">
        <f t="shared" si="406"/>
        <v>0</v>
      </c>
      <c r="W865" s="662">
        <f t="shared" si="407"/>
        <v>0</v>
      </c>
      <c r="X865" s="662">
        <f t="shared" si="408"/>
        <v>0</v>
      </c>
      <c r="Y865" s="662">
        <f t="shared" si="409"/>
        <v>0</v>
      </c>
      <c r="Z865" s="699">
        <f t="shared" si="410"/>
        <v>0</v>
      </c>
      <c r="AA865" s="681">
        <f t="shared" si="413"/>
        <v>0</v>
      </c>
      <c r="AB865" s="701">
        <f t="shared" si="414"/>
        <v>0</v>
      </c>
      <c r="AC865" s="662">
        <f t="shared" si="411"/>
        <v>0</v>
      </c>
      <c r="AD865" s="662">
        <f t="shared" si="415"/>
        <v>0</v>
      </c>
      <c r="AE865" s="701">
        <f t="shared" si="416"/>
        <v>0</v>
      </c>
      <c r="AF865" s="662">
        <f t="shared" si="412"/>
        <v>0</v>
      </c>
      <c r="AG865" s="662">
        <f t="shared" si="417"/>
        <v>0</v>
      </c>
      <c r="AH865" s="701">
        <f t="shared" si="418"/>
        <v>0</v>
      </c>
    </row>
    <row r="866" spans="1:34" x14ac:dyDescent="0.35">
      <c r="A866" s="680">
        <v>38841</v>
      </c>
      <c r="B866" s="558" t="s">
        <v>25</v>
      </c>
      <c r="C866" s="558">
        <v>5</v>
      </c>
      <c r="D866" s="559">
        <f t="shared" si="390"/>
        <v>5</v>
      </c>
      <c r="E866" s="561">
        <v>0</v>
      </c>
      <c r="F866" s="699">
        <f t="shared" si="396"/>
        <v>0</v>
      </c>
      <c r="G866" s="712">
        <f t="shared" si="397"/>
        <v>0</v>
      </c>
      <c r="H866" s="699">
        <f t="shared" si="391"/>
        <v>0</v>
      </c>
      <c r="I866" s="712">
        <f t="shared" si="392"/>
        <v>0</v>
      </c>
      <c r="J866" s="699">
        <f t="shared" si="398"/>
        <v>0</v>
      </c>
      <c r="K866" s="681">
        <f t="shared" si="399"/>
        <v>0</v>
      </c>
      <c r="L866" s="711">
        <f>IF($L$5="Yes",HLOOKUP(B866,'Outdoor Supply'!$D$32:$P$38,7,FALSE),0)</f>
        <v>0</v>
      </c>
      <c r="M866" s="701">
        <f t="shared" si="400"/>
        <v>0</v>
      </c>
      <c r="N866" s="564">
        <f t="shared" si="401"/>
        <v>0</v>
      </c>
      <c r="O866" s="564">
        <f t="shared" si="402"/>
        <v>0</v>
      </c>
      <c r="P866" s="564">
        <f t="shared" si="403"/>
        <v>0</v>
      </c>
      <c r="Q866" s="564">
        <f t="shared" si="404"/>
        <v>0</v>
      </c>
      <c r="R866" s="661">
        <f t="shared" si="393"/>
        <v>0</v>
      </c>
      <c r="S866" s="662">
        <f t="shared" si="394"/>
        <v>0</v>
      </c>
      <c r="T866" s="699">
        <f t="shared" si="395"/>
        <v>0</v>
      </c>
      <c r="U866" s="681">
        <f t="shared" si="405"/>
        <v>0</v>
      </c>
      <c r="V866" s="701">
        <f t="shared" si="406"/>
        <v>0</v>
      </c>
      <c r="W866" s="662">
        <f t="shared" si="407"/>
        <v>0</v>
      </c>
      <c r="X866" s="662">
        <f t="shared" si="408"/>
        <v>0</v>
      </c>
      <c r="Y866" s="662">
        <f t="shared" si="409"/>
        <v>0</v>
      </c>
      <c r="Z866" s="699">
        <f t="shared" si="410"/>
        <v>0</v>
      </c>
      <c r="AA866" s="681">
        <f t="shared" si="413"/>
        <v>0</v>
      </c>
      <c r="AB866" s="701">
        <f t="shared" si="414"/>
        <v>0</v>
      </c>
      <c r="AC866" s="662">
        <f t="shared" si="411"/>
        <v>0</v>
      </c>
      <c r="AD866" s="662">
        <f t="shared" si="415"/>
        <v>0</v>
      </c>
      <c r="AE866" s="701">
        <f t="shared" si="416"/>
        <v>0</v>
      </c>
      <c r="AF866" s="662">
        <f t="shared" si="412"/>
        <v>0</v>
      </c>
      <c r="AG866" s="662">
        <f t="shared" si="417"/>
        <v>0</v>
      </c>
      <c r="AH866" s="701">
        <f t="shared" si="418"/>
        <v>0</v>
      </c>
    </row>
    <row r="867" spans="1:34" x14ac:dyDescent="0.35">
      <c r="A867" s="680">
        <v>38842</v>
      </c>
      <c r="B867" s="558" t="s">
        <v>25</v>
      </c>
      <c r="C867" s="558">
        <v>5</v>
      </c>
      <c r="D867" s="559">
        <f t="shared" si="390"/>
        <v>6</v>
      </c>
      <c r="E867" s="561">
        <v>2.710000000000008</v>
      </c>
      <c r="F867" s="699">
        <f t="shared" si="396"/>
        <v>0</v>
      </c>
      <c r="G867" s="712">
        <f t="shared" si="397"/>
        <v>0</v>
      </c>
      <c r="H867" s="699">
        <f t="shared" si="391"/>
        <v>0</v>
      </c>
      <c r="I867" s="712">
        <f t="shared" si="392"/>
        <v>0</v>
      </c>
      <c r="J867" s="699">
        <f t="shared" si="398"/>
        <v>0</v>
      </c>
      <c r="K867" s="681">
        <f t="shared" si="399"/>
        <v>0</v>
      </c>
      <c r="L867" s="711">
        <f>IF($L$5="Yes",HLOOKUP(B867,'Outdoor Supply'!$D$32:$P$38,7,FALSE),0)</f>
        <v>0</v>
      </c>
      <c r="M867" s="701">
        <f t="shared" si="400"/>
        <v>0</v>
      </c>
      <c r="N867" s="564">
        <f t="shared" si="401"/>
        <v>0</v>
      </c>
      <c r="O867" s="564">
        <f t="shared" si="402"/>
        <v>0</v>
      </c>
      <c r="P867" s="564">
        <f t="shared" si="403"/>
        <v>0</v>
      </c>
      <c r="Q867" s="564">
        <f t="shared" si="404"/>
        <v>0</v>
      </c>
      <c r="R867" s="661">
        <f t="shared" si="393"/>
        <v>0</v>
      </c>
      <c r="S867" s="662">
        <f t="shared" si="394"/>
        <v>0</v>
      </c>
      <c r="T867" s="699">
        <f t="shared" si="395"/>
        <v>0</v>
      </c>
      <c r="U867" s="681">
        <f t="shared" si="405"/>
        <v>0</v>
      </c>
      <c r="V867" s="701">
        <f t="shared" si="406"/>
        <v>0</v>
      </c>
      <c r="W867" s="662">
        <f t="shared" si="407"/>
        <v>0</v>
      </c>
      <c r="X867" s="662">
        <f t="shared" si="408"/>
        <v>0</v>
      </c>
      <c r="Y867" s="662">
        <f t="shared" si="409"/>
        <v>0</v>
      </c>
      <c r="Z867" s="699">
        <f t="shared" si="410"/>
        <v>0</v>
      </c>
      <c r="AA867" s="681">
        <f t="shared" si="413"/>
        <v>0</v>
      </c>
      <c r="AB867" s="701">
        <f t="shared" si="414"/>
        <v>0</v>
      </c>
      <c r="AC867" s="662">
        <f t="shared" si="411"/>
        <v>0</v>
      </c>
      <c r="AD867" s="662">
        <f t="shared" si="415"/>
        <v>0</v>
      </c>
      <c r="AE867" s="701">
        <f t="shared" si="416"/>
        <v>0</v>
      </c>
      <c r="AF867" s="662">
        <f t="shared" si="412"/>
        <v>0</v>
      </c>
      <c r="AG867" s="662">
        <f t="shared" si="417"/>
        <v>0</v>
      </c>
      <c r="AH867" s="701">
        <f t="shared" si="418"/>
        <v>0</v>
      </c>
    </row>
    <row r="868" spans="1:34" x14ac:dyDescent="0.35">
      <c r="A868" s="680">
        <v>38843</v>
      </c>
      <c r="B868" s="558" t="s">
        <v>25</v>
      </c>
      <c r="C868" s="558">
        <v>5</v>
      </c>
      <c r="D868" s="559">
        <f t="shared" si="390"/>
        <v>7</v>
      </c>
      <c r="E868" s="561">
        <v>1.519999999999996</v>
      </c>
      <c r="F868" s="699">
        <f t="shared" si="396"/>
        <v>0</v>
      </c>
      <c r="G868" s="712">
        <f t="shared" si="397"/>
        <v>0</v>
      </c>
      <c r="H868" s="699">
        <f t="shared" si="391"/>
        <v>0</v>
      </c>
      <c r="I868" s="712">
        <f t="shared" si="392"/>
        <v>0</v>
      </c>
      <c r="J868" s="699">
        <f t="shared" si="398"/>
        <v>0</v>
      </c>
      <c r="K868" s="681">
        <f t="shared" si="399"/>
        <v>0</v>
      </c>
      <c r="L868" s="711">
        <f>IF($L$5="Yes",HLOOKUP(B868,'Outdoor Supply'!$D$32:$P$38,7,FALSE),0)</f>
        <v>0</v>
      </c>
      <c r="M868" s="701">
        <f t="shared" si="400"/>
        <v>0</v>
      </c>
      <c r="N868" s="564">
        <f t="shared" si="401"/>
        <v>0</v>
      </c>
      <c r="O868" s="564">
        <f t="shared" si="402"/>
        <v>0</v>
      </c>
      <c r="P868" s="564">
        <f t="shared" si="403"/>
        <v>0</v>
      </c>
      <c r="Q868" s="564">
        <f t="shared" si="404"/>
        <v>0</v>
      </c>
      <c r="R868" s="661">
        <f t="shared" si="393"/>
        <v>0</v>
      </c>
      <c r="S868" s="662">
        <f t="shared" si="394"/>
        <v>0</v>
      </c>
      <c r="T868" s="699">
        <f t="shared" si="395"/>
        <v>0</v>
      </c>
      <c r="U868" s="681">
        <f t="shared" si="405"/>
        <v>0</v>
      </c>
      <c r="V868" s="701">
        <f t="shared" si="406"/>
        <v>0</v>
      </c>
      <c r="W868" s="662">
        <f t="shared" si="407"/>
        <v>0</v>
      </c>
      <c r="X868" s="662">
        <f t="shared" si="408"/>
        <v>0</v>
      </c>
      <c r="Y868" s="662">
        <f t="shared" si="409"/>
        <v>0</v>
      </c>
      <c r="Z868" s="699">
        <f t="shared" si="410"/>
        <v>0</v>
      </c>
      <c r="AA868" s="681">
        <f t="shared" si="413"/>
        <v>0</v>
      </c>
      <c r="AB868" s="701">
        <f t="shared" si="414"/>
        <v>0</v>
      </c>
      <c r="AC868" s="662">
        <f t="shared" si="411"/>
        <v>0</v>
      </c>
      <c r="AD868" s="662">
        <f t="shared" si="415"/>
        <v>0</v>
      </c>
      <c r="AE868" s="701">
        <f t="shared" si="416"/>
        <v>0</v>
      </c>
      <c r="AF868" s="662">
        <f t="shared" si="412"/>
        <v>0</v>
      </c>
      <c r="AG868" s="662">
        <f t="shared" si="417"/>
        <v>0</v>
      </c>
      <c r="AH868" s="701">
        <f t="shared" si="418"/>
        <v>0</v>
      </c>
    </row>
    <row r="869" spans="1:34" x14ac:dyDescent="0.35">
      <c r="A869" s="680">
        <v>38844</v>
      </c>
      <c r="B869" s="558" t="s">
        <v>25</v>
      </c>
      <c r="C869" s="558">
        <v>5</v>
      </c>
      <c r="D869" s="559">
        <f t="shared" si="390"/>
        <v>1</v>
      </c>
      <c r="E869" s="561">
        <v>0.48999999999999488</v>
      </c>
      <c r="F869" s="699">
        <f t="shared" si="396"/>
        <v>0</v>
      </c>
      <c r="G869" s="712">
        <f t="shared" si="397"/>
        <v>0</v>
      </c>
      <c r="H869" s="699">
        <f t="shared" si="391"/>
        <v>0</v>
      </c>
      <c r="I869" s="712">
        <f t="shared" si="392"/>
        <v>0</v>
      </c>
      <c r="J869" s="699">
        <f t="shared" si="398"/>
        <v>0</v>
      </c>
      <c r="K869" s="681">
        <f t="shared" si="399"/>
        <v>0</v>
      </c>
      <c r="L869" s="711">
        <f>IF($L$5="Yes",HLOOKUP(B869,'Outdoor Supply'!$D$32:$P$38,7,FALSE),0)</f>
        <v>0</v>
      </c>
      <c r="M869" s="701">
        <f t="shared" si="400"/>
        <v>0</v>
      </c>
      <c r="N869" s="564">
        <f t="shared" si="401"/>
        <v>0</v>
      </c>
      <c r="O869" s="564">
        <f t="shared" si="402"/>
        <v>0</v>
      </c>
      <c r="P869" s="564">
        <f t="shared" si="403"/>
        <v>0</v>
      </c>
      <c r="Q869" s="564">
        <f t="shared" si="404"/>
        <v>0</v>
      </c>
      <c r="R869" s="661">
        <f t="shared" si="393"/>
        <v>0</v>
      </c>
      <c r="S869" s="662">
        <f t="shared" si="394"/>
        <v>0</v>
      </c>
      <c r="T869" s="699">
        <f t="shared" si="395"/>
        <v>0</v>
      </c>
      <c r="U869" s="681">
        <f t="shared" si="405"/>
        <v>0</v>
      </c>
      <c r="V869" s="701">
        <f t="shared" si="406"/>
        <v>0</v>
      </c>
      <c r="W869" s="662">
        <f t="shared" si="407"/>
        <v>0</v>
      </c>
      <c r="X869" s="662">
        <f t="shared" si="408"/>
        <v>0</v>
      </c>
      <c r="Y869" s="662">
        <f t="shared" si="409"/>
        <v>0</v>
      </c>
      <c r="Z869" s="699">
        <f t="shared" si="410"/>
        <v>0</v>
      </c>
      <c r="AA869" s="681">
        <f t="shared" si="413"/>
        <v>0</v>
      </c>
      <c r="AB869" s="701">
        <f t="shared" si="414"/>
        <v>0</v>
      </c>
      <c r="AC869" s="662">
        <f t="shared" si="411"/>
        <v>0</v>
      </c>
      <c r="AD869" s="662">
        <f t="shared" si="415"/>
        <v>0</v>
      </c>
      <c r="AE869" s="701">
        <f t="shared" si="416"/>
        <v>0</v>
      </c>
      <c r="AF869" s="662">
        <f t="shared" si="412"/>
        <v>0</v>
      </c>
      <c r="AG869" s="662">
        <f t="shared" si="417"/>
        <v>0</v>
      </c>
      <c r="AH869" s="701">
        <f t="shared" si="418"/>
        <v>0</v>
      </c>
    </row>
    <row r="870" spans="1:34" x14ac:dyDescent="0.35">
      <c r="A870" s="680">
        <v>38845</v>
      </c>
      <c r="B870" s="558" t="s">
        <v>25</v>
      </c>
      <c r="C870" s="558">
        <v>5</v>
      </c>
      <c r="D870" s="559">
        <f t="shared" si="390"/>
        <v>2</v>
      </c>
      <c r="E870" s="561">
        <v>0.40999999999999659</v>
      </c>
      <c r="F870" s="699">
        <f t="shared" si="396"/>
        <v>0</v>
      </c>
      <c r="G870" s="712">
        <f t="shared" si="397"/>
        <v>0</v>
      </c>
      <c r="H870" s="699">
        <f t="shared" si="391"/>
        <v>0</v>
      </c>
      <c r="I870" s="712">
        <f t="shared" si="392"/>
        <v>0</v>
      </c>
      <c r="J870" s="699">
        <f t="shared" si="398"/>
        <v>0</v>
      </c>
      <c r="K870" s="681">
        <f t="shared" si="399"/>
        <v>0</v>
      </c>
      <c r="L870" s="711">
        <f>IF($L$5="Yes",HLOOKUP(B870,'Outdoor Supply'!$D$32:$P$38,7,FALSE),0)</f>
        <v>0</v>
      </c>
      <c r="M870" s="701">
        <f t="shared" si="400"/>
        <v>0</v>
      </c>
      <c r="N870" s="564">
        <f t="shared" si="401"/>
        <v>0</v>
      </c>
      <c r="O870" s="564">
        <f t="shared" si="402"/>
        <v>0</v>
      </c>
      <c r="P870" s="564">
        <f t="shared" si="403"/>
        <v>0</v>
      </c>
      <c r="Q870" s="564">
        <f t="shared" si="404"/>
        <v>0</v>
      </c>
      <c r="R870" s="661">
        <f t="shared" si="393"/>
        <v>0</v>
      </c>
      <c r="S870" s="662">
        <f t="shared" si="394"/>
        <v>0</v>
      </c>
      <c r="T870" s="699">
        <f t="shared" si="395"/>
        <v>0</v>
      </c>
      <c r="U870" s="681">
        <f t="shared" si="405"/>
        <v>0</v>
      </c>
      <c r="V870" s="701">
        <f t="shared" si="406"/>
        <v>0</v>
      </c>
      <c r="W870" s="662">
        <f t="shared" si="407"/>
        <v>0</v>
      </c>
      <c r="X870" s="662">
        <f t="shared" si="408"/>
        <v>0</v>
      </c>
      <c r="Y870" s="662">
        <f t="shared" si="409"/>
        <v>0</v>
      </c>
      <c r="Z870" s="699">
        <f t="shared" si="410"/>
        <v>0</v>
      </c>
      <c r="AA870" s="681">
        <f t="shared" si="413"/>
        <v>0</v>
      </c>
      <c r="AB870" s="701">
        <f t="shared" si="414"/>
        <v>0</v>
      </c>
      <c r="AC870" s="662">
        <f t="shared" si="411"/>
        <v>0</v>
      </c>
      <c r="AD870" s="662">
        <f t="shared" si="415"/>
        <v>0</v>
      </c>
      <c r="AE870" s="701">
        <f t="shared" si="416"/>
        <v>0</v>
      </c>
      <c r="AF870" s="662">
        <f t="shared" si="412"/>
        <v>0</v>
      </c>
      <c r="AG870" s="662">
        <f t="shared" si="417"/>
        <v>0</v>
      </c>
      <c r="AH870" s="701">
        <f t="shared" si="418"/>
        <v>0</v>
      </c>
    </row>
    <row r="871" spans="1:34" x14ac:dyDescent="0.35">
      <c r="A871" s="680">
        <v>38846</v>
      </c>
      <c r="B871" s="558" t="s">
        <v>25</v>
      </c>
      <c r="C871" s="558">
        <v>5</v>
      </c>
      <c r="D871" s="559">
        <f t="shared" si="390"/>
        <v>3</v>
      </c>
      <c r="E871" s="561">
        <v>0</v>
      </c>
      <c r="F871" s="699">
        <f t="shared" si="396"/>
        <v>0</v>
      </c>
      <c r="G871" s="712">
        <f t="shared" si="397"/>
        <v>0</v>
      </c>
      <c r="H871" s="699">
        <f t="shared" si="391"/>
        <v>0</v>
      </c>
      <c r="I871" s="712">
        <f t="shared" si="392"/>
        <v>0</v>
      </c>
      <c r="J871" s="699">
        <f t="shared" si="398"/>
        <v>0</v>
      </c>
      <c r="K871" s="681">
        <f t="shared" si="399"/>
        <v>0</v>
      </c>
      <c r="L871" s="711">
        <f>IF($L$5="Yes",HLOOKUP(B871,'Outdoor Supply'!$D$32:$P$38,7,FALSE),0)</f>
        <v>0</v>
      </c>
      <c r="M871" s="701">
        <f t="shared" si="400"/>
        <v>0</v>
      </c>
      <c r="N871" s="564">
        <f t="shared" si="401"/>
        <v>0</v>
      </c>
      <c r="O871" s="564">
        <f t="shared" si="402"/>
        <v>0</v>
      </c>
      <c r="P871" s="564">
        <f t="shared" si="403"/>
        <v>0</v>
      </c>
      <c r="Q871" s="564">
        <f t="shared" si="404"/>
        <v>0</v>
      </c>
      <c r="R871" s="661">
        <f t="shared" si="393"/>
        <v>0</v>
      </c>
      <c r="S871" s="662">
        <f t="shared" si="394"/>
        <v>0</v>
      </c>
      <c r="T871" s="699">
        <f t="shared" si="395"/>
        <v>0</v>
      </c>
      <c r="U871" s="681">
        <f t="shared" si="405"/>
        <v>0</v>
      </c>
      <c r="V871" s="701">
        <f t="shared" si="406"/>
        <v>0</v>
      </c>
      <c r="W871" s="662">
        <f t="shared" si="407"/>
        <v>0</v>
      </c>
      <c r="X871" s="662">
        <f t="shared" si="408"/>
        <v>0</v>
      </c>
      <c r="Y871" s="662">
        <f t="shared" si="409"/>
        <v>0</v>
      </c>
      <c r="Z871" s="699">
        <f t="shared" si="410"/>
        <v>0</v>
      </c>
      <c r="AA871" s="681">
        <f t="shared" si="413"/>
        <v>0</v>
      </c>
      <c r="AB871" s="701">
        <f t="shared" si="414"/>
        <v>0</v>
      </c>
      <c r="AC871" s="662">
        <f t="shared" si="411"/>
        <v>0</v>
      </c>
      <c r="AD871" s="662">
        <f t="shared" si="415"/>
        <v>0</v>
      </c>
      <c r="AE871" s="701">
        <f t="shared" si="416"/>
        <v>0</v>
      </c>
      <c r="AF871" s="662">
        <f t="shared" si="412"/>
        <v>0</v>
      </c>
      <c r="AG871" s="662">
        <f t="shared" si="417"/>
        <v>0</v>
      </c>
      <c r="AH871" s="701">
        <f t="shared" si="418"/>
        <v>0</v>
      </c>
    </row>
    <row r="872" spans="1:34" x14ac:dyDescent="0.35">
      <c r="A872" s="680">
        <v>38847</v>
      </c>
      <c r="B872" s="558" t="s">
        <v>25</v>
      </c>
      <c r="C872" s="558">
        <v>5</v>
      </c>
      <c r="D872" s="559">
        <f t="shared" si="390"/>
        <v>4</v>
      </c>
      <c r="E872" s="561">
        <v>0</v>
      </c>
      <c r="F872" s="699">
        <f t="shared" si="396"/>
        <v>0</v>
      </c>
      <c r="G872" s="712">
        <f t="shared" si="397"/>
        <v>0</v>
      </c>
      <c r="H872" s="699">
        <f t="shared" si="391"/>
        <v>0</v>
      </c>
      <c r="I872" s="712">
        <f t="shared" si="392"/>
        <v>0</v>
      </c>
      <c r="J872" s="699">
        <f t="shared" si="398"/>
        <v>0</v>
      </c>
      <c r="K872" s="681">
        <f t="shared" si="399"/>
        <v>0</v>
      </c>
      <c r="L872" s="711">
        <f>IF($L$5="Yes",HLOOKUP(B872,'Outdoor Supply'!$D$32:$P$38,7,FALSE),0)</f>
        <v>0</v>
      </c>
      <c r="M872" s="701">
        <f t="shared" si="400"/>
        <v>0</v>
      </c>
      <c r="N872" s="564">
        <f t="shared" si="401"/>
        <v>0</v>
      </c>
      <c r="O872" s="564">
        <f t="shared" si="402"/>
        <v>0</v>
      </c>
      <c r="P872" s="564">
        <f t="shared" si="403"/>
        <v>0</v>
      </c>
      <c r="Q872" s="564">
        <f t="shared" si="404"/>
        <v>0</v>
      </c>
      <c r="R872" s="661">
        <f t="shared" si="393"/>
        <v>0</v>
      </c>
      <c r="S872" s="662">
        <f t="shared" si="394"/>
        <v>0</v>
      </c>
      <c r="T872" s="699">
        <f t="shared" si="395"/>
        <v>0</v>
      </c>
      <c r="U872" s="681">
        <f t="shared" si="405"/>
        <v>0</v>
      </c>
      <c r="V872" s="701">
        <f t="shared" si="406"/>
        <v>0</v>
      </c>
      <c r="W872" s="662">
        <f t="shared" si="407"/>
        <v>0</v>
      </c>
      <c r="X872" s="662">
        <f t="shared" si="408"/>
        <v>0</v>
      </c>
      <c r="Y872" s="662">
        <f t="shared" si="409"/>
        <v>0</v>
      </c>
      <c r="Z872" s="699">
        <f t="shared" si="410"/>
        <v>0</v>
      </c>
      <c r="AA872" s="681">
        <f t="shared" si="413"/>
        <v>0</v>
      </c>
      <c r="AB872" s="701">
        <f t="shared" si="414"/>
        <v>0</v>
      </c>
      <c r="AC872" s="662">
        <f t="shared" si="411"/>
        <v>0</v>
      </c>
      <c r="AD872" s="662">
        <f t="shared" si="415"/>
        <v>0</v>
      </c>
      <c r="AE872" s="701">
        <f t="shared" si="416"/>
        <v>0</v>
      </c>
      <c r="AF872" s="662">
        <f t="shared" si="412"/>
        <v>0</v>
      </c>
      <c r="AG872" s="662">
        <f t="shared" si="417"/>
        <v>0</v>
      </c>
      <c r="AH872" s="701">
        <f t="shared" si="418"/>
        <v>0</v>
      </c>
    </row>
    <row r="873" spans="1:34" x14ac:dyDescent="0.35">
      <c r="A873" s="680">
        <v>38848</v>
      </c>
      <c r="B873" s="558" t="s">
        <v>25</v>
      </c>
      <c r="C873" s="558">
        <v>5</v>
      </c>
      <c r="D873" s="559">
        <f t="shared" si="390"/>
        <v>5</v>
      </c>
      <c r="E873" s="561">
        <v>0</v>
      </c>
      <c r="F873" s="699">
        <f t="shared" si="396"/>
        <v>0</v>
      </c>
      <c r="G873" s="712">
        <f t="shared" si="397"/>
        <v>0</v>
      </c>
      <c r="H873" s="699">
        <f t="shared" si="391"/>
        <v>0</v>
      </c>
      <c r="I873" s="712">
        <f t="shared" si="392"/>
        <v>0</v>
      </c>
      <c r="J873" s="699">
        <f t="shared" si="398"/>
        <v>0</v>
      </c>
      <c r="K873" s="681">
        <f t="shared" si="399"/>
        <v>0</v>
      </c>
      <c r="L873" s="711">
        <f>IF($L$5="Yes",HLOOKUP(B873,'Outdoor Supply'!$D$32:$P$38,7,FALSE),0)</f>
        <v>0</v>
      </c>
      <c r="M873" s="701">
        <f t="shared" si="400"/>
        <v>0</v>
      </c>
      <c r="N873" s="564">
        <f t="shared" si="401"/>
        <v>0</v>
      </c>
      <c r="O873" s="564">
        <f t="shared" si="402"/>
        <v>0</v>
      </c>
      <c r="P873" s="564">
        <f t="shared" si="403"/>
        <v>0</v>
      </c>
      <c r="Q873" s="564">
        <f t="shared" si="404"/>
        <v>0</v>
      </c>
      <c r="R873" s="661">
        <f t="shared" si="393"/>
        <v>0</v>
      </c>
      <c r="S873" s="662">
        <f t="shared" si="394"/>
        <v>0</v>
      </c>
      <c r="T873" s="699">
        <f t="shared" si="395"/>
        <v>0</v>
      </c>
      <c r="U873" s="681">
        <f t="shared" si="405"/>
        <v>0</v>
      </c>
      <c r="V873" s="701">
        <f t="shared" si="406"/>
        <v>0</v>
      </c>
      <c r="W873" s="662">
        <f t="shared" si="407"/>
        <v>0</v>
      </c>
      <c r="X873" s="662">
        <f t="shared" si="408"/>
        <v>0</v>
      </c>
      <c r="Y873" s="662">
        <f t="shared" si="409"/>
        <v>0</v>
      </c>
      <c r="Z873" s="699">
        <f t="shared" si="410"/>
        <v>0</v>
      </c>
      <c r="AA873" s="681">
        <f t="shared" si="413"/>
        <v>0</v>
      </c>
      <c r="AB873" s="701">
        <f t="shared" si="414"/>
        <v>0</v>
      </c>
      <c r="AC873" s="662">
        <f t="shared" si="411"/>
        <v>0</v>
      </c>
      <c r="AD873" s="662">
        <f t="shared" si="415"/>
        <v>0</v>
      </c>
      <c r="AE873" s="701">
        <f t="shared" si="416"/>
        <v>0</v>
      </c>
      <c r="AF873" s="662">
        <f t="shared" si="412"/>
        <v>0</v>
      </c>
      <c r="AG873" s="662">
        <f t="shared" si="417"/>
        <v>0</v>
      </c>
      <c r="AH873" s="701">
        <f t="shared" si="418"/>
        <v>0</v>
      </c>
    </row>
    <row r="874" spans="1:34" x14ac:dyDescent="0.35">
      <c r="A874" s="680">
        <v>38849</v>
      </c>
      <c r="B874" s="558" t="s">
        <v>25</v>
      </c>
      <c r="C874" s="558">
        <v>5</v>
      </c>
      <c r="D874" s="559">
        <f t="shared" si="390"/>
        <v>6</v>
      </c>
      <c r="E874" s="561">
        <v>0</v>
      </c>
      <c r="F874" s="699">
        <f t="shared" si="396"/>
        <v>0</v>
      </c>
      <c r="G874" s="712">
        <f t="shared" si="397"/>
        <v>0</v>
      </c>
      <c r="H874" s="699">
        <f t="shared" si="391"/>
        <v>0</v>
      </c>
      <c r="I874" s="712">
        <f t="shared" si="392"/>
        <v>0</v>
      </c>
      <c r="J874" s="699">
        <f t="shared" si="398"/>
        <v>0</v>
      </c>
      <c r="K874" s="681">
        <f t="shared" si="399"/>
        <v>0</v>
      </c>
      <c r="L874" s="711">
        <f>IF($L$5="Yes",HLOOKUP(B874,'Outdoor Supply'!$D$32:$P$38,7,FALSE),0)</f>
        <v>0</v>
      </c>
      <c r="M874" s="701">
        <f t="shared" si="400"/>
        <v>0</v>
      </c>
      <c r="N874" s="564">
        <f t="shared" si="401"/>
        <v>0</v>
      </c>
      <c r="O874" s="564">
        <f t="shared" si="402"/>
        <v>0</v>
      </c>
      <c r="P874" s="564">
        <f t="shared" si="403"/>
        <v>0</v>
      </c>
      <c r="Q874" s="564">
        <f t="shared" si="404"/>
        <v>0</v>
      </c>
      <c r="R874" s="661">
        <f t="shared" si="393"/>
        <v>0</v>
      </c>
      <c r="S874" s="662">
        <f t="shared" si="394"/>
        <v>0</v>
      </c>
      <c r="T874" s="699">
        <f t="shared" si="395"/>
        <v>0</v>
      </c>
      <c r="U874" s="681">
        <f t="shared" si="405"/>
        <v>0</v>
      </c>
      <c r="V874" s="701">
        <f t="shared" si="406"/>
        <v>0</v>
      </c>
      <c r="W874" s="662">
        <f t="shared" si="407"/>
        <v>0</v>
      </c>
      <c r="X874" s="662">
        <f t="shared" si="408"/>
        <v>0</v>
      </c>
      <c r="Y874" s="662">
        <f t="shared" si="409"/>
        <v>0</v>
      </c>
      <c r="Z874" s="699">
        <f t="shared" si="410"/>
        <v>0</v>
      </c>
      <c r="AA874" s="681">
        <f t="shared" si="413"/>
        <v>0</v>
      </c>
      <c r="AB874" s="701">
        <f t="shared" si="414"/>
        <v>0</v>
      </c>
      <c r="AC874" s="662">
        <f t="shared" si="411"/>
        <v>0</v>
      </c>
      <c r="AD874" s="662">
        <f t="shared" si="415"/>
        <v>0</v>
      </c>
      <c r="AE874" s="701">
        <f t="shared" si="416"/>
        <v>0</v>
      </c>
      <c r="AF874" s="662">
        <f t="shared" si="412"/>
        <v>0</v>
      </c>
      <c r="AG874" s="662">
        <f t="shared" si="417"/>
        <v>0</v>
      </c>
      <c r="AH874" s="701">
        <f t="shared" si="418"/>
        <v>0</v>
      </c>
    </row>
    <row r="875" spans="1:34" x14ac:dyDescent="0.35">
      <c r="A875" s="680">
        <v>38850</v>
      </c>
      <c r="B875" s="558" t="s">
        <v>25</v>
      </c>
      <c r="C875" s="558">
        <v>5</v>
      </c>
      <c r="D875" s="559">
        <f t="shared" si="390"/>
        <v>7</v>
      </c>
      <c r="E875" s="561">
        <v>0</v>
      </c>
      <c r="F875" s="699">
        <f t="shared" si="396"/>
        <v>0</v>
      </c>
      <c r="G875" s="712">
        <f t="shared" si="397"/>
        <v>0</v>
      </c>
      <c r="H875" s="699">
        <f t="shared" si="391"/>
        <v>0</v>
      </c>
      <c r="I875" s="712">
        <f t="shared" si="392"/>
        <v>0</v>
      </c>
      <c r="J875" s="699">
        <f t="shared" si="398"/>
        <v>0</v>
      </c>
      <c r="K875" s="681">
        <f t="shared" si="399"/>
        <v>0</v>
      </c>
      <c r="L875" s="711">
        <f>IF($L$5="Yes",HLOOKUP(B875,'Outdoor Supply'!$D$32:$P$38,7,FALSE),0)</f>
        <v>0</v>
      </c>
      <c r="M875" s="701">
        <f t="shared" si="400"/>
        <v>0</v>
      </c>
      <c r="N875" s="564">
        <f t="shared" si="401"/>
        <v>0</v>
      </c>
      <c r="O875" s="564">
        <f t="shared" si="402"/>
        <v>0</v>
      </c>
      <c r="P875" s="564">
        <f t="shared" si="403"/>
        <v>0</v>
      </c>
      <c r="Q875" s="564">
        <f t="shared" si="404"/>
        <v>0</v>
      </c>
      <c r="R875" s="661">
        <f t="shared" si="393"/>
        <v>0</v>
      </c>
      <c r="S875" s="662">
        <f t="shared" si="394"/>
        <v>0</v>
      </c>
      <c r="T875" s="699">
        <f t="shared" si="395"/>
        <v>0</v>
      </c>
      <c r="U875" s="681">
        <f t="shared" si="405"/>
        <v>0</v>
      </c>
      <c r="V875" s="701">
        <f t="shared" si="406"/>
        <v>0</v>
      </c>
      <c r="W875" s="662">
        <f t="shared" si="407"/>
        <v>0</v>
      </c>
      <c r="X875" s="662">
        <f t="shared" si="408"/>
        <v>0</v>
      </c>
      <c r="Y875" s="662">
        <f t="shared" si="409"/>
        <v>0</v>
      </c>
      <c r="Z875" s="699">
        <f t="shared" si="410"/>
        <v>0</v>
      </c>
      <c r="AA875" s="681">
        <f t="shared" si="413"/>
        <v>0</v>
      </c>
      <c r="AB875" s="701">
        <f t="shared" si="414"/>
        <v>0</v>
      </c>
      <c r="AC875" s="662">
        <f t="shared" si="411"/>
        <v>0</v>
      </c>
      <c r="AD875" s="662">
        <f t="shared" si="415"/>
        <v>0</v>
      </c>
      <c r="AE875" s="701">
        <f t="shared" si="416"/>
        <v>0</v>
      </c>
      <c r="AF875" s="662">
        <f t="shared" si="412"/>
        <v>0</v>
      </c>
      <c r="AG875" s="662">
        <f t="shared" si="417"/>
        <v>0</v>
      </c>
      <c r="AH875" s="701">
        <f t="shared" si="418"/>
        <v>0</v>
      </c>
    </row>
    <row r="876" spans="1:34" x14ac:dyDescent="0.35">
      <c r="A876" s="680">
        <v>38851</v>
      </c>
      <c r="B876" s="558" t="s">
        <v>25</v>
      </c>
      <c r="C876" s="558">
        <v>5</v>
      </c>
      <c r="D876" s="559">
        <f t="shared" si="390"/>
        <v>1</v>
      </c>
      <c r="E876" s="561">
        <v>0</v>
      </c>
      <c r="F876" s="699">
        <f t="shared" si="396"/>
        <v>0</v>
      </c>
      <c r="G876" s="712">
        <f t="shared" si="397"/>
        <v>0</v>
      </c>
      <c r="H876" s="699">
        <f t="shared" si="391"/>
        <v>0</v>
      </c>
      <c r="I876" s="712">
        <f t="shared" si="392"/>
        <v>0</v>
      </c>
      <c r="J876" s="699">
        <f t="shared" si="398"/>
        <v>0</v>
      </c>
      <c r="K876" s="681">
        <f t="shared" si="399"/>
        <v>0</v>
      </c>
      <c r="L876" s="711">
        <f>IF($L$5="Yes",HLOOKUP(B876,'Outdoor Supply'!$D$32:$P$38,7,FALSE),0)</f>
        <v>0</v>
      </c>
      <c r="M876" s="701">
        <f t="shared" si="400"/>
        <v>0</v>
      </c>
      <c r="N876" s="564">
        <f t="shared" si="401"/>
        <v>0</v>
      </c>
      <c r="O876" s="564">
        <f t="shared" si="402"/>
        <v>0</v>
      </c>
      <c r="P876" s="564">
        <f t="shared" si="403"/>
        <v>0</v>
      </c>
      <c r="Q876" s="564">
        <f t="shared" si="404"/>
        <v>0</v>
      </c>
      <c r="R876" s="661">
        <f t="shared" si="393"/>
        <v>0</v>
      </c>
      <c r="S876" s="662">
        <f t="shared" si="394"/>
        <v>0</v>
      </c>
      <c r="T876" s="699">
        <f t="shared" si="395"/>
        <v>0</v>
      </c>
      <c r="U876" s="681">
        <f t="shared" si="405"/>
        <v>0</v>
      </c>
      <c r="V876" s="701">
        <f t="shared" si="406"/>
        <v>0</v>
      </c>
      <c r="W876" s="662">
        <f t="shared" si="407"/>
        <v>0</v>
      </c>
      <c r="X876" s="662">
        <f t="shared" si="408"/>
        <v>0</v>
      </c>
      <c r="Y876" s="662">
        <f t="shared" si="409"/>
        <v>0</v>
      </c>
      <c r="Z876" s="699">
        <f t="shared" si="410"/>
        <v>0</v>
      </c>
      <c r="AA876" s="681">
        <f t="shared" si="413"/>
        <v>0</v>
      </c>
      <c r="AB876" s="701">
        <f t="shared" si="414"/>
        <v>0</v>
      </c>
      <c r="AC876" s="662">
        <f t="shared" si="411"/>
        <v>0</v>
      </c>
      <c r="AD876" s="662">
        <f t="shared" si="415"/>
        <v>0</v>
      </c>
      <c r="AE876" s="701">
        <f t="shared" si="416"/>
        <v>0</v>
      </c>
      <c r="AF876" s="662">
        <f t="shared" si="412"/>
        <v>0</v>
      </c>
      <c r="AG876" s="662">
        <f t="shared" si="417"/>
        <v>0</v>
      </c>
      <c r="AH876" s="701">
        <f t="shared" si="418"/>
        <v>0</v>
      </c>
    </row>
    <row r="877" spans="1:34" x14ac:dyDescent="0.35">
      <c r="A877" s="680">
        <v>38852</v>
      </c>
      <c r="B877" s="558" t="s">
        <v>25</v>
      </c>
      <c r="C877" s="558">
        <v>5</v>
      </c>
      <c r="D877" s="559">
        <f t="shared" si="390"/>
        <v>2</v>
      </c>
      <c r="E877" s="561">
        <v>1.0000000000005116E-2</v>
      </c>
      <c r="F877" s="699">
        <f t="shared" si="396"/>
        <v>0</v>
      </c>
      <c r="G877" s="712">
        <f t="shared" si="397"/>
        <v>0</v>
      </c>
      <c r="H877" s="699">
        <f t="shared" si="391"/>
        <v>0</v>
      </c>
      <c r="I877" s="712">
        <f t="shared" si="392"/>
        <v>0</v>
      </c>
      <c r="J877" s="699">
        <f t="shared" si="398"/>
        <v>0</v>
      </c>
      <c r="K877" s="681">
        <f t="shared" si="399"/>
        <v>0</v>
      </c>
      <c r="L877" s="711">
        <f>IF($L$5="Yes",HLOOKUP(B877,'Outdoor Supply'!$D$32:$P$38,7,FALSE),0)</f>
        <v>0</v>
      </c>
      <c r="M877" s="701">
        <f t="shared" si="400"/>
        <v>0</v>
      </c>
      <c r="N877" s="564">
        <f t="shared" si="401"/>
        <v>0</v>
      </c>
      <c r="O877" s="564">
        <f t="shared" si="402"/>
        <v>0</v>
      </c>
      <c r="P877" s="564">
        <f t="shared" si="403"/>
        <v>0</v>
      </c>
      <c r="Q877" s="564">
        <f t="shared" si="404"/>
        <v>0</v>
      </c>
      <c r="R877" s="661">
        <f t="shared" si="393"/>
        <v>0</v>
      </c>
      <c r="S877" s="662">
        <f t="shared" si="394"/>
        <v>0</v>
      </c>
      <c r="T877" s="699">
        <f t="shared" si="395"/>
        <v>0</v>
      </c>
      <c r="U877" s="681">
        <f t="shared" si="405"/>
        <v>0</v>
      </c>
      <c r="V877" s="701">
        <f t="shared" si="406"/>
        <v>0</v>
      </c>
      <c r="W877" s="662">
        <f t="shared" si="407"/>
        <v>0</v>
      </c>
      <c r="X877" s="662">
        <f t="shared" si="408"/>
        <v>0</v>
      </c>
      <c r="Y877" s="662">
        <f t="shared" si="409"/>
        <v>0</v>
      </c>
      <c r="Z877" s="699">
        <f t="shared" si="410"/>
        <v>0</v>
      </c>
      <c r="AA877" s="681">
        <f t="shared" si="413"/>
        <v>0</v>
      </c>
      <c r="AB877" s="701">
        <f t="shared" si="414"/>
        <v>0</v>
      </c>
      <c r="AC877" s="662">
        <f t="shared" si="411"/>
        <v>0</v>
      </c>
      <c r="AD877" s="662">
        <f t="shared" si="415"/>
        <v>0</v>
      </c>
      <c r="AE877" s="701">
        <f t="shared" si="416"/>
        <v>0</v>
      </c>
      <c r="AF877" s="662">
        <f t="shared" si="412"/>
        <v>0</v>
      </c>
      <c r="AG877" s="662">
        <f t="shared" si="417"/>
        <v>0</v>
      </c>
      <c r="AH877" s="701">
        <f t="shared" si="418"/>
        <v>0</v>
      </c>
    </row>
    <row r="878" spans="1:34" x14ac:dyDescent="0.35">
      <c r="A878" s="680">
        <v>38853</v>
      </c>
      <c r="B878" s="558" t="s">
        <v>25</v>
      </c>
      <c r="C878" s="558">
        <v>5</v>
      </c>
      <c r="D878" s="559">
        <f t="shared" si="390"/>
        <v>3</v>
      </c>
      <c r="E878" s="561">
        <v>0</v>
      </c>
      <c r="F878" s="699">
        <f t="shared" si="396"/>
        <v>0</v>
      </c>
      <c r="G878" s="712">
        <f t="shared" si="397"/>
        <v>0</v>
      </c>
      <c r="H878" s="699">
        <f t="shared" si="391"/>
        <v>0</v>
      </c>
      <c r="I878" s="712">
        <f t="shared" si="392"/>
        <v>0</v>
      </c>
      <c r="J878" s="699">
        <f t="shared" si="398"/>
        <v>0</v>
      </c>
      <c r="K878" s="681">
        <f t="shared" si="399"/>
        <v>0</v>
      </c>
      <c r="L878" s="711">
        <f>IF($L$5="Yes",HLOOKUP(B878,'Outdoor Supply'!$D$32:$P$38,7,FALSE),0)</f>
        <v>0</v>
      </c>
      <c r="M878" s="701">
        <f t="shared" si="400"/>
        <v>0</v>
      </c>
      <c r="N878" s="564">
        <f t="shared" si="401"/>
        <v>0</v>
      </c>
      <c r="O878" s="564">
        <f t="shared" si="402"/>
        <v>0</v>
      </c>
      <c r="P878" s="564">
        <f t="shared" si="403"/>
        <v>0</v>
      </c>
      <c r="Q878" s="564">
        <f t="shared" si="404"/>
        <v>0</v>
      </c>
      <c r="R878" s="661">
        <f t="shared" si="393"/>
        <v>0</v>
      </c>
      <c r="S878" s="662">
        <f t="shared" si="394"/>
        <v>0</v>
      </c>
      <c r="T878" s="699">
        <f t="shared" si="395"/>
        <v>0</v>
      </c>
      <c r="U878" s="681">
        <f t="shared" si="405"/>
        <v>0</v>
      </c>
      <c r="V878" s="701">
        <f t="shared" si="406"/>
        <v>0</v>
      </c>
      <c r="W878" s="662">
        <f t="shared" si="407"/>
        <v>0</v>
      </c>
      <c r="X878" s="662">
        <f t="shared" si="408"/>
        <v>0</v>
      </c>
      <c r="Y878" s="662">
        <f t="shared" si="409"/>
        <v>0</v>
      </c>
      <c r="Z878" s="699">
        <f t="shared" si="410"/>
        <v>0</v>
      </c>
      <c r="AA878" s="681">
        <f t="shared" si="413"/>
        <v>0</v>
      </c>
      <c r="AB878" s="701">
        <f t="shared" si="414"/>
        <v>0</v>
      </c>
      <c r="AC878" s="662">
        <f t="shared" si="411"/>
        <v>0</v>
      </c>
      <c r="AD878" s="662">
        <f t="shared" si="415"/>
        <v>0</v>
      </c>
      <c r="AE878" s="701">
        <f t="shared" si="416"/>
        <v>0</v>
      </c>
      <c r="AF878" s="662">
        <f t="shared" si="412"/>
        <v>0</v>
      </c>
      <c r="AG878" s="662">
        <f t="shared" si="417"/>
        <v>0</v>
      </c>
      <c r="AH878" s="701">
        <f t="shared" si="418"/>
        <v>0</v>
      </c>
    </row>
    <row r="879" spans="1:34" x14ac:dyDescent="0.35">
      <c r="A879" s="680">
        <v>38854</v>
      </c>
      <c r="B879" s="558" t="s">
        <v>25</v>
      </c>
      <c r="C879" s="558">
        <v>5</v>
      </c>
      <c r="D879" s="559">
        <f t="shared" si="390"/>
        <v>4</v>
      </c>
      <c r="E879" s="561">
        <v>0</v>
      </c>
      <c r="F879" s="699">
        <f t="shared" si="396"/>
        <v>0</v>
      </c>
      <c r="G879" s="712">
        <f t="shared" si="397"/>
        <v>0</v>
      </c>
      <c r="H879" s="699">
        <f t="shared" si="391"/>
        <v>0</v>
      </c>
      <c r="I879" s="712">
        <f t="shared" si="392"/>
        <v>0</v>
      </c>
      <c r="J879" s="699">
        <f t="shared" si="398"/>
        <v>0</v>
      </c>
      <c r="K879" s="681">
        <f t="shared" si="399"/>
        <v>0</v>
      </c>
      <c r="L879" s="711">
        <f>IF($L$5="Yes",HLOOKUP(B879,'Outdoor Supply'!$D$32:$P$38,7,FALSE),0)</f>
        <v>0</v>
      </c>
      <c r="M879" s="701">
        <f t="shared" si="400"/>
        <v>0</v>
      </c>
      <c r="N879" s="564">
        <f t="shared" si="401"/>
        <v>0</v>
      </c>
      <c r="O879" s="564">
        <f t="shared" si="402"/>
        <v>0</v>
      </c>
      <c r="P879" s="564">
        <f t="shared" si="403"/>
        <v>0</v>
      </c>
      <c r="Q879" s="564">
        <f t="shared" si="404"/>
        <v>0</v>
      </c>
      <c r="R879" s="661">
        <f t="shared" si="393"/>
        <v>0</v>
      </c>
      <c r="S879" s="662">
        <f t="shared" si="394"/>
        <v>0</v>
      </c>
      <c r="T879" s="699">
        <f t="shared" si="395"/>
        <v>0</v>
      </c>
      <c r="U879" s="681">
        <f t="shared" si="405"/>
        <v>0</v>
      </c>
      <c r="V879" s="701">
        <f t="shared" si="406"/>
        <v>0</v>
      </c>
      <c r="W879" s="662">
        <f t="shared" si="407"/>
        <v>0</v>
      </c>
      <c r="X879" s="662">
        <f t="shared" si="408"/>
        <v>0</v>
      </c>
      <c r="Y879" s="662">
        <f t="shared" si="409"/>
        <v>0</v>
      </c>
      <c r="Z879" s="699">
        <f t="shared" si="410"/>
        <v>0</v>
      </c>
      <c r="AA879" s="681">
        <f t="shared" si="413"/>
        <v>0</v>
      </c>
      <c r="AB879" s="701">
        <f t="shared" si="414"/>
        <v>0</v>
      </c>
      <c r="AC879" s="662">
        <f t="shared" si="411"/>
        <v>0</v>
      </c>
      <c r="AD879" s="662">
        <f t="shared" si="415"/>
        <v>0</v>
      </c>
      <c r="AE879" s="701">
        <f t="shared" si="416"/>
        <v>0</v>
      </c>
      <c r="AF879" s="662">
        <f t="shared" si="412"/>
        <v>0</v>
      </c>
      <c r="AG879" s="662">
        <f t="shared" si="417"/>
        <v>0</v>
      </c>
      <c r="AH879" s="701">
        <f t="shared" si="418"/>
        <v>0</v>
      </c>
    </row>
    <row r="880" spans="1:34" x14ac:dyDescent="0.35">
      <c r="A880" s="680">
        <v>38855</v>
      </c>
      <c r="B880" s="558" t="s">
        <v>25</v>
      </c>
      <c r="C880" s="558">
        <v>5</v>
      </c>
      <c r="D880" s="559">
        <f t="shared" si="390"/>
        <v>5</v>
      </c>
      <c r="E880" s="561">
        <v>0</v>
      </c>
      <c r="F880" s="699">
        <f t="shared" si="396"/>
        <v>0</v>
      </c>
      <c r="G880" s="712">
        <f t="shared" si="397"/>
        <v>0</v>
      </c>
      <c r="H880" s="699">
        <f t="shared" si="391"/>
        <v>0</v>
      </c>
      <c r="I880" s="712">
        <f t="shared" si="392"/>
        <v>0</v>
      </c>
      <c r="J880" s="699">
        <f t="shared" si="398"/>
        <v>0</v>
      </c>
      <c r="K880" s="681">
        <f t="shared" si="399"/>
        <v>0</v>
      </c>
      <c r="L880" s="711">
        <f>IF($L$5="Yes",HLOOKUP(B880,'Outdoor Supply'!$D$32:$P$38,7,FALSE),0)</f>
        <v>0</v>
      </c>
      <c r="M880" s="701">
        <f t="shared" si="400"/>
        <v>0</v>
      </c>
      <c r="N880" s="564">
        <f t="shared" si="401"/>
        <v>0</v>
      </c>
      <c r="O880" s="564">
        <f t="shared" si="402"/>
        <v>0</v>
      </c>
      <c r="P880" s="564">
        <f t="shared" si="403"/>
        <v>0</v>
      </c>
      <c r="Q880" s="564">
        <f t="shared" si="404"/>
        <v>0</v>
      </c>
      <c r="R880" s="661">
        <f t="shared" si="393"/>
        <v>0</v>
      </c>
      <c r="S880" s="662">
        <f t="shared" si="394"/>
        <v>0</v>
      </c>
      <c r="T880" s="699">
        <f t="shared" si="395"/>
        <v>0</v>
      </c>
      <c r="U880" s="681">
        <f t="shared" si="405"/>
        <v>0</v>
      </c>
      <c r="V880" s="701">
        <f t="shared" si="406"/>
        <v>0</v>
      </c>
      <c r="W880" s="662">
        <f t="shared" si="407"/>
        <v>0</v>
      </c>
      <c r="X880" s="662">
        <f t="shared" si="408"/>
        <v>0</v>
      </c>
      <c r="Y880" s="662">
        <f t="shared" si="409"/>
        <v>0</v>
      </c>
      <c r="Z880" s="699">
        <f t="shared" si="410"/>
        <v>0</v>
      </c>
      <c r="AA880" s="681">
        <f t="shared" si="413"/>
        <v>0</v>
      </c>
      <c r="AB880" s="701">
        <f t="shared" si="414"/>
        <v>0</v>
      </c>
      <c r="AC880" s="662">
        <f t="shared" si="411"/>
        <v>0</v>
      </c>
      <c r="AD880" s="662">
        <f t="shared" si="415"/>
        <v>0</v>
      </c>
      <c r="AE880" s="701">
        <f t="shared" si="416"/>
        <v>0</v>
      </c>
      <c r="AF880" s="662">
        <f t="shared" si="412"/>
        <v>0</v>
      </c>
      <c r="AG880" s="662">
        <f t="shared" si="417"/>
        <v>0</v>
      </c>
      <c r="AH880" s="701">
        <f t="shared" si="418"/>
        <v>0</v>
      </c>
    </row>
    <row r="881" spans="1:34" x14ac:dyDescent="0.35">
      <c r="A881" s="680">
        <v>38856</v>
      </c>
      <c r="B881" s="558" t="s">
        <v>25</v>
      </c>
      <c r="C881" s="558">
        <v>5</v>
      </c>
      <c r="D881" s="559">
        <f t="shared" si="390"/>
        <v>6</v>
      </c>
      <c r="E881" s="561">
        <v>0</v>
      </c>
      <c r="F881" s="699">
        <f t="shared" si="396"/>
        <v>0</v>
      </c>
      <c r="G881" s="712">
        <f t="shared" si="397"/>
        <v>0</v>
      </c>
      <c r="H881" s="699">
        <f t="shared" si="391"/>
        <v>0</v>
      </c>
      <c r="I881" s="712">
        <f t="shared" si="392"/>
        <v>0</v>
      </c>
      <c r="J881" s="699">
        <f t="shared" si="398"/>
        <v>0</v>
      </c>
      <c r="K881" s="681">
        <f t="shared" si="399"/>
        <v>0</v>
      </c>
      <c r="L881" s="711">
        <f>IF($L$5="Yes",HLOOKUP(B881,'Outdoor Supply'!$D$32:$P$38,7,FALSE),0)</f>
        <v>0</v>
      </c>
      <c r="M881" s="701">
        <f t="shared" si="400"/>
        <v>0</v>
      </c>
      <c r="N881" s="564">
        <f t="shared" si="401"/>
        <v>0</v>
      </c>
      <c r="O881" s="564">
        <f t="shared" si="402"/>
        <v>0</v>
      </c>
      <c r="P881" s="564">
        <f t="shared" si="403"/>
        <v>0</v>
      </c>
      <c r="Q881" s="564">
        <f t="shared" si="404"/>
        <v>0</v>
      </c>
      <c r="R881" s="661">
        <f t="shared" si="393"/>
        <v>0</v>
      </c>
      <c r="S881" s="662">
        <f t="shared" si="394"/>
        <v>0</v>
      </c>
      <c r="T881" s="699">
        <f t="shared" si="395"/>
        <v>0</v>
      </c>
      <c r="U881" s="681">
        <f t="shared" si="405"/>
        <v>0</v>
      </c>
      <c r="V881" s="701">
        <f t="shared" si="406"/>
        <v>0</v>
      </c>
      <c r="W881" s="662">
        <f t="shared" si="407"/>
        <v>0</v>
      </c>
      <c r="X881" s="662">
        <f t="shared" si="408"/>
        <v>0</v>
      </c>
      <c r="Y881" s="662">
        <f t="shared" si="409"/>
        <v>0</v>
      </c>
      <c r="Z881" s="699">
        <f t="shared" si="410"/>
        <v>0</v>
      </c>
      <c r="AA881" s="681">
        <f t="shared" si="413"/>
        <v>0</v>
      </c>
      <c r="AB881" s="701">
        <f t="shared" si="414"/>
        <v>0</v>
      </c>
      <c r="AC881" s="662">
        <f t="shared" si="411"/>
        <v>0</v>
      </c>
      <c r="AD881" s="662">
        <f t="shared" si="415"/>
        <v>0</v>
      </c>
      <c r="AE881" s="701">
        <f t="shared" si="416"/>
        <v>0</v>
      </c>
      <c r="AF881" s="662">
        <f t="shared" si="412"/>
        <v>0</v>
      </c>
      <c r="AG881" s="662">
        <f t="shared" si="417"/>
        <v>0</v>
      </c>
      <c r="AH881" s="701">
        <f t="shared" si="418"/>
        <v>0</v>
      </c>
    </row>
    <row r="882" spans="1:34" x14ac:dyDescent="0.35">
      <c r="A882" s="680">
        <v>38857</v>
      </c>
      <c r="B882" s="558" t="s">
        <v>25</v>
      </c>
      <c r="C882" s="558">
        <v>5</v>
      </c>
      <c r="D882" s="559">
        <f t="shared" si="390"/>
        <v>7</v>
      </c>
      <c r="E882" s="561">
        <v>0</v>
      </c>
      <c r="F882" s="699">
        <f t="shared" si="396"/>
        <v>0</v>
      </c>
      <c r="G882" s="712">
        <f t="shared" si="397"/>
        <v>0</v>
      </c>
      <c r="H882" s="699">
        <f t="shared" si="391"/>
        <v>0</v>
      </c>
      <c r="I882" s="712">
        <f t="shared" si="392"/>
        <v>0</v>
      </c>
      <c r="J882" s="699">
        <f t="shared" si="398"/>
        <v>0</v>
      </c>
      <c r="K882" s="681">
        <f t="shared" si="399"/>
        <v>0</v>
      </c>
      <c r="L882" s="711">
        <f>IF($L$5="Yes",HLOOKUP(B882,'Outdoor Supply'!$D$32:$P$38,7,FALSE),0)</f>
        <v>0</v>
      </c>
      <c r="M882" s="701">
        <f t="shared" si="400"/>
        <v>0</v>
      </c>
      <c r="N882" s="564">
        <f t="shared" si="401"/>
        <v>0</v>
      </c>
      <c r="O882" s="564">
        <f t="shared" si="402"/>
        <v>0</v>
      </c>
      <c r="P882" s="564">
        <f t="shared" si="403"/>
        <v>0</v>
      </c>
      <c r="Q882" s="564">
        <f t="shared" si="404"/>
        <v>0</v>
      </c>
      <c r="R882" s="661">
        <f t="shared" si="393"/>
        <v>0</v>
      </c>
      <c r="S882" s="662">
        <f t="shared" si="394"/>
        <v>0</v>
      </c>
      <c r="T882" s="699">
        <f t="shared" si="395"/>
        <v>0</v>
      </c>
      <c r="U882" s="681">
        <f t="shared" si="405"/>
        <v>0</v>
      </c>
      <c r="V882" s="701">
        <f t="shared" si="406"/>
        <v>0</v>
      </c>
      <c r="W882" s="662">
        <f t="shared" si="407"/>
        <v>0</v>
      </c>
      <c r="X882" s="662">
        <f t="shared" si="408"/>
        <v>0</v>
      </c>
      <c r="Y882" s="662">
        <f t="shared" si="409"/>
        <v>0</v>
      </c>
      <c r="Z882" s="699">
        <f t="shared" si="410"/>
        <v>0</v>
      </c>
      <c r="AA882" s="681">
        <f t="shared" si="413"/>
        <v>0</v>
      </c>
      <c r="AB882" s="701">
        <f t="shared" si="414"/>
        <v>0</v>
      </c>
      <c r="AC882" s="662">
        <f t="shared" si="411"/>
        <v>0</v>
      </c>
      <c r="AD882" s="662">
        <f t="shared" si="415"/>
        <v>0</v>
      </c>
      <c r="AE882" s="701">
        <f t="shared" si="416"/>
        <v>0</v>
      </c>
      <c r="AF882" s="662">
        <f t="shared" si="412"/>
        <v>0</v>
      </c>
      <c r="AG882" s="662">
        <f t="shared" si="417"/>
        <v>0</v>
      </c>
      <c r="AH882" s="701">
        <f t="shared" si="418"/>
        <v>0</v>
      </c>
    </row>
    <row r="883" spans="1:34" x14ac:dyDescent="0.35">
      <c r="A883" s="680">
        <v>38858</v>
      </c>
      <c r="B883" s="558" t="s">
        <v>25</v>
      </c>
      <c r="C883" s="558">
        <v>5</v>
      </c>
      <c r="D883" s="559">
        <f t="shared" si="390"/>
        <v>1</v>
      </c>
      <c r="E883" s="561">
        <v>0</v>
      </c>
      <c r="F883" s="699">
        <f t="shared" si="396"/>
        <v>0</v>
      </c>
      <c r="G883" s="712">
        <f t="shared" si="397"/>
        <v>0</v>
      </c>
      <c r="H883" s="699">
        <f t="shared" si="391"/>
        <v>0</v>
      </c>
      <c r="I883" s="712">
        <f t="shared" si="392"/>
        <v>0</v>
      </c>
      <c r="J883" s="699">
        <f t="shared" si="398"/>
        <v>0</v>
      </c>
      <c r="K883" s="681">
        <f t="shared" si="399"/>
        <v>0</v>
      </c>
      <c r="L883" s="711">
        <f>IF($L$5="Yes",HLOOKUP(B883,'Outdoor Supply'!$D$32:$P$38,7,FALSE),0)</f>
        <v>0</v>
      </c>
      <c r="M883" s="701">
        <f t="shared" si="400"/>
        <v>0</v>
      </c>
      <c r="N883" s="564">
        <f t="shared" si="401"/>
        <v>0</v>
      </c>
      <c r="O883" s="564">
        <f t="shared" si="402"/>
        <v>0</v>
      </c>
      <c r="P883" s="564">
        <f t="shared" si="403"/>
        <v>0</v>
      </c>
      <c r="Q883" s="564">
        <f t="shared" si="404"/>
        <v>0</v>
      </c>
      <c r="R883" s="661">
        <f t="shared" si="393"/>
        <v>0</v>
      </c>
      <c r="S883" s="662">
        <f t="shared" si="394"/>
        <v>0</v>
      </c>
      <c r="T883" s="699">
        <f t="shared" si="395"/>
        <v>0</v>
      </c>
      <c r="U883" s="681">
        <f t="shared" si="405"/>
        <v>0</v>
      </c>
      <c r="V883" s="701">
        <f t="shared" si="406"/>
        <v>0</v>
      </c>
      <c r="W883" s="662">
        <f t="shared" si="407"/>
        <v>0</v>
      </c>
      <c r="X883" s="662">
        <f t="shared" si="408"/>
        <v>0</v>
      </c>
      <c r="Y883" s="662">
        <f t="shared" si="409"/>
        <v>0</v>
      </c>
      <c r="Z883" s="699">
        <f t="shared" si="410"/>
        <v>0</v>
      </c>
      <c r="AA883" s="681">
        <f t="shared" si="413"/>
        <v>0</v>
      </c>
      <c r="AB883" s="701">
        <f t="shared" si="414"/>
        <v>0</v>
      </c>
      <c r="AC883" s="662">
        <f t="shared" si="411"/>
        <v>0</v>
      </c>
      <c r="AD883" s="662">
        <f t="shared" si="415"/>
        <v>0</v>
      </c>
      <c r="AE883" s="701">
        <f t="shared" si="416"/>
        <v>0</v>
      </c>
      <c r="AF883" s="662">
        <f t="shared" si="412"/>
        <v>0</v>
      </c>
      <c r="AG883" s="662">
        <f t="shared" si="417"/>
        <v>0</v>
      </c>
      <c r="AH883" s="701">
        <f t="shared" si="418"/>
        <v>0</v>
      </c>
    </row>
    <row r="884" spans="1:34" x14ac:dyDescent="0.35">
      <c r="A884" s="680">
        <v>38859</v>
      </c>
      <c r="B884" s="558" t="s">
        <v>25</v>
      </c>
      <c r="C884" s="558">
        <v>5</v>
      </c>
      <c r="D884" s="559">
        <f t="shared" si="390"/>
        <v>2</v>
      </c>
      <c r="E884" s="561">
        <v>0</v>
      </c>
      <c r="F884" s="699">
        <f t="shared" si="396"/>
        <v>0</v>
      </c>
      <c r="G884" s="712">
        <f t="shared" si="397"/>
        <v>0</v>
      </c>
      <c r="H884" s="699">
        <f t="shared" si="391"/>
        <v>0</v>
      </c>
      <c r="I884" s="712">
        <f t="shared" si="392"/>
        <v>0</v>
      </c>
      <c r="J884" s="699">
        <f t="shared" si="398"/>
        <v>0</v>
      </c>
      <c r="K884" s="681">
        <f t="shared" si="399"/>
        <v>0</v>
      </c>
      <c r="L884" s="711">
        <f>IF($L$5="Yes",HLOOKUP(B884,'Outdoor Supply'!$D$32:$P$38,7,FALSE),0)</f>
        <v>0</v>
      </c>
      <c r="M884" s="701">
        <f t="shared" si="400"/>
        <v>0</v>
      </c>
      <c r="N884" s="564">
        <f t="shared" si="401"/>
        <v>0</v>
      </c>
      <c r="O884" s="564">
        <f t="shared" si="402"/>
        <v>0</v>
      </c>
      <c r="P884" s="564">
        <f t="shared" si="403"/>
        <v>0</v>
      </c>
      <c r="Q884" s="564">
        <f t="shared" si="404"/>
        <v>0</v>
      </c>
      <c r="R884" s="661">
        <f t="shared" si="393"/>
        <v>0</v>
      </c>
      <c r="S884" s="662">
        <f t="shared" si="394"/>
        <v>0</v>
      </c>
      <c r="T884" s="699">
        <f t="shared" si="395"/>
        <v>0</v>
      </c>
      <c r="U884" s="681">
        <f t="shared" si="405"/>
        <v>0</v>
      </c>
      <c r="V884" s="701">
        <f t="shared" si="406"/>
        <v>0</v>
      </c>
      <c r="W884" s="662">
        <f t="shared" si="407"/>
        <v>0</v>
      </c>
      <c r="X884" s="662">
        <f t="shared" si="408"/>
        <v>0</v>
      </c>
      <c r="Y884" s="662">
        <f t="shared" si="409"/>
        <v>0</v>
      </c>
      <c r="Z884" s="699">
        <f t="shared" si="410"/>
        <v>0</v>
      </c>
      <c r="AA884" s="681">
        <f t="shared" si="413"/>
        <v>0</v>
      </c>
      <c r="AB884" s="701">
        <f t="shared" si="414"/>
        <v>0</v>
      </c>
      <c r="AC884" s="662">
        <f t="shared" si="411"/>
        <v>0</v>
      </c>
      <c r="AD884" s="662">
        <f t="shared" si="415"/>
        <v>0</v>
      </c>
      <c r="AE884" s="701">
        <f t="shared" si="416"/>
        <v>0</v>
      </c>
      <c r="AF884" s="662">
        <f t="shared" si="412"/>
        <v>0</v>
      </c>
      <c r="AG884" s="662">
        <f t="shared" si="417"/>
        <v>0</v>
      </c>
      <c r="AH884" s="701">
        <f t="shared" si="418"/>
        <v>0</v>
      </c>
    </row>
    <row r="885" spans="1:34" x14ac:dyDescent="0.35">
      <c r="A885" s="680">
        <v>38860</v>
      </c>
      <c r="B885" s="558" t="s">
        <v>25</v>
      </c>
      <c r="C885" s="558">
        <v>5</v>
      </c>
      <c r="D885" s="559">
        <f t="shared" si="390"/>
        <v>3</v>
      </c>
      <c r="E885" s="561">
        <v>0</v>
      </c>
      <c r="F885" s="699">
        <f t="shared" si="396"/>
        <v>0</v>
      </c>
      <c r="G885" s="712">
        <f t="shared" si="397"/>
        <v>0</v>
      </c>
      <c r="H885" s="699">
        <f t="shared" si="391"/>
        <v>0</v>
      </c>
      <c r="I885" s="712">
        <f t="shared" si="392"/>
        <v>0</v>
      </c>
      <c r="J885" s="699">
        <f t="shared" si="398"/>
        <v>0</v>
      </c>
      <c r="K885" s="681">
        <f t="shared" si="399"/>
        <v>0</v>
      </c>
      <c r="L885" s="711">
        <f>IF($L$5="Yes",HLOOKUP(B885,'Outdoor Supply'!$D$32:$P$38,7,FALSE),0)</f>
        <v>0</v>
      </c>
      <c r="M885" s="701">
        <f t="shared" si="400"/>
        <v>0</v>
      </c>
      <c r="N885" s="564">
        <f t="shared" si="401"/>
        <v>0</v>
      </c>
      <c r="O885" s="564">
        <f t="shared" si="402"/>
        <v>0</v>
      </c>
      <c r="P885" s="564">
        <f t="shared" si="403"/>
        <v>0</v>
      </c>
      <c r="Q885" s="564">
        <f t="shared" si="404"/>
        <v>0</v>
      </c>
      <c r="R885" s="661">
        <f t="shared" si="393"/>
        <v>0</v>
      </c>
      <c r="S885" s="662">
        <f t="shared" si="394"/>
        <v>0</v>
      </c>
      <c r="T885" s="699">
        <f t="shared" si="395"/>
        <v>0</v>
      </c>
      <c r="U885" s="681">
        <f t="shared" si="405"/>
        <v>0</v>
      </c>
      <c r="V885" s="701">
        <f t="shared" si="406"/>
        <v>0</v>
      </c>
      <c r="W885" s="662">
        <f t="shared" si="407"/>
        <v>0</v>
      </c>
      <c r="X885" s="662">
        <f t="shared" si="408"/>
        <v>0</v>
      </c>
      <c r="Y885" s="662">
        <f t="shared" si="409"/>
        <v>0</v>
      </c>
      <c r="Z885" s="699">
        <f t="shared" si="410"/>
        <v>0</v>
      </c>
      <c r="AA885" s="681">
        <f t="shared" si="413"/>
        <v>0</v>
      </c>
      <c r="AB885" s="701">
        <f t="shared" si="414"/>
        <v>0</v>
      </c>
      <c r="AC885" s="662">
        <f t="shared" si="411"/>
        <v>0</v>
      </c>
      <c r="AD885" s="662">
        <f t="shared" si="415"/>
        <v>0</v>
      </c>
      <c r="AE885" s="701">
        <f t="shared" si="416"/>
        <v>0</v>
      </c>
      <c r="AF885" s="662">
        <f t="shared" si="412"/>
        <v>0</v>
      </c>
      <c r="AG885" s="662">
        <f t="shared" si="417"/>
        <v>0</v>
      </c>
      <c r="AH885" s="701">
        <f t="shared" si="418"/>
        <v>0</v>
      </c>
    </row>
    <row r="886" spans="1:34" x14ac:dyDescent="0.35">
      <c r="A886" s="680">
        <v>38861</v>
      </c>
      <c r="B886" s="558" t="s">
        <v>25</v>
      </c>
      <c r="C886" s="558">
        <v>5</v>
      </c>
      <c r="D886" s="559">
        <f t="shared" si="390"/>
        <v>4</v>
      </c>
      <c r="E886" s="561">
        <v>0</v>
      </c>
      <c r="F886" s="699">
        <f t="shared" si="396"/>
        <v>0</v>
      </c>
      <c r="G886" s="712">
        <f t="shared" si="397"/>
        <v>0</v>
      </c>
      <c r="H886" s="699">
        <f t="shared" si="391"/>
        <v>0</v>
      </c>
      <c r="I886" s="712">
        <f t="shared" si="392"/>
        <v>0</v>
      </c>
      <c r="J886" s="699">
        <f t="shared" si="398"/>
        <v>0</v>
      </c>
      <c r="K886" s="681">
        <f t="shared" si="399"/>
        <v>0</v>
      </c>
      <c r="L886" s="711">
        <f>IF($L$5="Yes",HLOOKUP(B886,'Outdoor Supply'!$D$32:$P$38,7,FALSE),0)</f>
        <v>0</v>
      </c>
      <c r="M886" s="701">
        <f t="shared" si="400"/>
        <v>0</v>
      </c>
      <c r="N886" s="564">
        <f t="shared" si="401"/>
        <v>0</v>
      </c>
      <c r="O886" s="564">
        <f t="shared" si="402"/>
        <v>0</v>
      </c>
      <c r="P886" s="564">
        <f t="shared" si="403"/>
        <v>0</v>
      </c>
      <c r="Q886" s="564">
        <f t="shared" si="404"/>
        <v>0</v>
      </c>
      <c r="R886" s="661">
        <f t="shared" si="393"/>
        <v>0</v>
      </c>
      <c r="S886" s="662">
        <f t="shared" si="394"/>
        <v>0</v>
      </c>
      <c r="T886" s="699">
        <f t="shared" si="395"/>
        <v>0</v>
      </c>
      <c r="U886" s="681">
        <f t="shared" si="405"/>
        <v>0</v>
      </c>
      <c r="V886" s="701">
        <f t="shared" si="406"/>
        <v>0</v>
      </c>
      <c r="W886" s="662">
        <f t="shared" si="407"/>
        <v>0</v>
      </c>
      <c r="X886" s="662">
        <f t="shared" si="408"/>
        <v>0</v>
      </c>
      <c r="Y886" s="662">
        <f t="shared" si="409"/>
        <v>0</v>
      </c>
      <c r="Z886" s="699">
        <f t="shared" si="410"/>
        <v>0</v>
      </c>
      <c r="AA886" s="681">
        <f t="shared" si="413"/>
        <v>0</v>
      </c>
      <c r="AB886" s="701">
        <f t="shared" si="414"/>
        <v>0</v>
      </c>
      <c r="AC886" s="662">
        <f t="shared" si="411"/>
        <v>0</v>
      </c>
      <c r="AD886" s="662">
        <f t="shared" si="415"/>
        <v>0</v>
      </c>
      <c r="AE886" s="701">
        <f t="shared" si="416"/>
        <v>0</v>
      </c>
      <c r="AF886" s="662">
        <f t="shared" si="412"/>
        <v>0</v>
      </c>
      <c r="AG886" s="662">
        <f t="shared" si="417"/>
        <v>0</v>
      </c>
      <c r="AH886" s="701">
        <f t="shared" si="418"/>
        <v>0</v>
      </c>
    </row>
    <row r="887" spans="1:34" x14ac:dyDescent="0.35">
      <c r="A887" s="680">
        <v>38862</v>
      </c>
      <c r="B887" s="558" t="s">
        <v>25</v>
      </c>
      <c r="C887" s="558">
        <v>5</v>
      </c>
      <c r="D887" s="559">
        <f t="shared" si="390"/>
        <v>5</v>
      </c>
      <c r="E887" s="561">
        <v>0</v>
      </c>
      <c r="F887" s="699">
        <f t="shared" si="396"/>
        <v>0</v>
      </c>
      <c r="G887" s="712">
        <f t="shared" si="397"/>
        <v>0</v>
      </c>
      <c r="H887" s="699">
        <f t="shared" si="391"/>
        <v>0</v>
      </c>
      <c r="I887" s="712">
        <f t="shared" si="392"/>
        <v>0</v>
      </c>
      <c r="J887" s="699">
        <f t="shared" si="398"/>
        <v>0</v>
      </c>
      <c r="K887" s="681">
        <f t="shared" si="399"/>
        <v>0</v>
      </c>
      <c r="L887" s="711">
        <f>IF($L$5="Yes",HLOOKUP(B887,'Outdoor Supply'!$D$32:$P$38,7,FALSE),0)</f>
        <v>0</v>
      </c>
      <c r="M887" s="701">
        <f t="shared" si="400"/>
        <v>0</v>
      </c>
      <c r="N887" s="564">
        <f t="shared" si="401"/>
        <v>0</v>
      </c>
      <c r="O887" s="564">
        <f t="shared" si="402"/>
        <v>0</v>
      </c>
      <c r="P887" s="564">
        <f t="shared" si="403"/>
        <v>0</v>
      </c>
      <c r="Q887" s="564">
        <f t="shared" si="404"/>
        <v>0</v>
      </c>
      <c r="R887" s="661">
        <f t="shared" si="393"/>
        <v>0</v>
      </c>
      <c r="S887" s="662">
        <f t="shared" si="394"/>
        <v>0</v>
      </c>
      <c r="T887" s="699">
        <f t="shared" si="395"/>
        <v>0</v>
      </c>
      <c r="U887" s="681">
        <f t="shared" si="405"/>
        <v>0</v>
      </c>
      <c r="V887" s="701">
        <f t="shared" si="406"/>
        <v>0</v>
      </c>
      <c r="W887" s="662">
        <f t="shared" si="407"/>
        <v>0</v>
      </c>
      <c r="X887" s="662">
        <f t="shared" si="408"/>
        <v>0</v>
      </c>
      <c r="Y887" s="662">
        <f t="shared" si="409"/>
        <v>0</v>
      </c>
      <c r="Z887" s="699">
        <f t="shared" si="410"/>
        <v>0</v>
      </c>
      <c r="AA887" s="681">
        <f t="shared" si="413"/>
        <v>0</v>
      </c>
      <c r="AB887" s="701">
        <f t="shared" si="414"/>
        <v>0</v>
      </c>
      <c r="AC887" s="662">
        <f t="shared" si="411"/>
        <v>0</v>
      </c>
      <c r="AD887" s="662">
        <f t="shared" si="415"/>
        <v>0</v>
      </c>
      <c r="AE887" s="701">
        <f t="shared" si="416"/>
        <v>0</v>
      </c>
      <c r="AF887" s="662">
        <f t="shared" si="412"/>
        <v>0</v>
      </c>
      <c r="AG887" s="662">
        <f t="shared" si="417"/>
        <v>0</v>
      </c>
      <c r="AH887" s="701">
        <f t="shared" si="418"/>
        <v>0</v>
      </c>
    </row>
    <row r="888" spans="1:34" x14ac:dyDescent="0.35">
      <c r="A888" s="680">
        <v>38863</v>
      </c>
      <c r="B888" s="558" t="s">
        <v>25</v>
      </c>
      <c r="C888" s="558">
        <v>5</v>
      </c>
      <c r="D888" s="559">
        <f t="shared" si="390"/>
        <v>6</v>
      </c>
      <c r="E888" s="561">
        <v>0</v>
      </c>
      <c r="F888" s="699">
        <f t="shared" si="396"/>
        <v>0</v>
      </c>
      <c r="G888" s="712">
        <f t="shared" si="397"/>
        <v>0</v>
      </c>
      <c r="H888" s="699">
        <f t="shared" si="391"/>
        <v>0</v>
      </c>
      <c r="I888" s="712">
        <f t="shared" si="392"/>
        <v>0</v>
      </c>
      <c r="J888" s="699">
        <f t="shared" si="398"/>
        <v>0</v>
      </c>
      <c r="K888" s="681">
        <f t="shared" si="399"/>
        <v>0</v>
      </c>
      <c r="L888" s="711">
        <f>IF($L$5="Yes",HLOOKUP(B888,'Outdoor Supply'!$D$32:$P$38,7,FALSE),0)</f>
        <v>0</v>
      </c>
      <c r="M888" s="701">
        <f t="shared" si="400"/>
        <v>0</v>
      </c>
      <c r="N888" s="564">
        <f t="shared" si="401"/>
        <v>0</v>
      </c>
      <c r="O888" s="564">
        <f t="shared" si="402"/>
        <v>0</v>
      </c>
      <c r="P888" s="564">
        <f t="shared" si="403"/>
        <v>0</v>
      </c>
      <c r="Q888" s="564">
        <f t="shared" si="404"/>
        <v>0</v>
      </c>
      <c r="R888" s="661">
        <f t="shared" si="393"/>
        <v>0</v>
      </c>
      <c r="S888" s="662">
        <f t="shared" si="394"/>
        <v>0</v>
      </c>
      <c r="T888" s="699">
        <f t="shared" si="395"/>
        <v>0</v>
      </c>
      <c r="U888" s="681">
        <f t="shared" si="405"/>
        <v>0</v>
      </c>
      <c r="V888" s="701">
        <f t="shared" si="406"/>
        <v>0</v>
      </c>
      <c r="W888" s="662">
        <f t="shared" si="407"/>
        <v>0</v>
      </c>
      <c r="X888" s="662">
        <f t="shared" si="408"/>
        <v>0</v>
      </c>
      <c r="Y888" s="662">
        <f t="shared" si="409"/>
        <v>0</v>
      </c>
      <c r="Z888" s="699">
        <f t="shared" si="410"/>
        <v>0</v>
      </c>
      <c r="AA888" s="681">
        <f t="shared" si="413"/>
        <v>0</v>
      </c>
      <c r="AB888" s="701">
        <f t="shared" si="414"/>
        <v>0</v>
      </c>
      <c r="AC888" s="662">
        <f t="shared" si="411"/>
        <v>0</v>
      </c>
      <c r="AD888" s="662">
        <f t="shared" si="415"/>
        <v>0</v>
      </c>
      <c r="AE888" s="701">
        <f t="shared" si="416"/>
        <v>0</v>
      </c>
      <c r="AF888" s="662">
        <f t="shared" si="412"/>
        <v>0</v>
      </c>
      <c r="AG888" s="662">
        <f t="shared" si="417"/>
        <v>0</v>
      </c>
      <c r="AH888" s="701">
        <f t="shared" si="418"/>
        <v>0</v>
      </c>
    </row>
    <row r="889" spans="1:34" x14ac:dyDescent="0.35">
      <c r="A889" s="680">
        <v>38864</v>
      </c>
      <c r="B889" s="558" t="s">
        <v>25</v>
      </c>
      <c r="C889" s="558">
        <v>5</v>
      </c>
      <c r="D889" s="559">
        <f t="shared" si="390"/>
        <v>7</v>
      </c>
      <c r="E889" s="561">
        <v>0</v>
      </c>
      <c r="F889" s="699">
        <f t="shared" si="396"/>
        <v>0</v>
      </c>
      <c r="G889" s="712">
        <f t="shared" si="397"/>
        <v>0</v>
      </c>
      <c r="H889" s="699">
        <f t="shared" si="391"/>
        <v>0</v>
      </c>
      <c r="I889" s="712">
        <f t="shared" si="392"/>
        <v>0</v>
      </c>
      <c r="J889" s="699">
        <f t="shared" si="398"/>
        <v>0</v>
      </c>
      <c r="K889" s="681">
        <f t="shared" si="399"/>
        <v>0</v>
      </c>
      <c r="L889" s="711">
        <f>IF($L$5="Yes",HLOOKUP(B889,'Outdoor Supply'!$D$32:$P$38,7,FALSE),0)</f>
        <v>0</v>
      </c>
      <c r="M889" s="701">
        <f t="shared" si="400"/>
        <v>0</v>
      </c>
      <c r="N889" s="564">
        <f t="shared" si="401"/>
        <v>0</v>
      </c>
      <c r="O889" s="564">
        <f t="shared" si="402"/>
        <v>0</v>
      </c>
      <c r="P889" s="564">
        <f t="shared" si="403"/>
        <v>0</v>
      </c>
      <c r="Q889" s="564">
        <f t="shared" si="404"/>
        <v>0</v>
      </c>
      <c r="R889" s="661">
        <f t="shared" si="393"/>
        <v>0</v>
      </c>
      <c r="S889" s="662">
        <f t="shared" si="394"/>
        <v>0</v>
      </c>
      <c r="T889" s="699">
        <f t="shared" si="395"/>
        <v>0</v>
      </c>
      <c r="U889" s="681">
        <f t="shared" si="405"/>
        <v>0</v>
      </c>
      <c r="V889" s="701">
        <f t="shared" si="406"/>
        <v>0</v>
      </c>
      <c r="W889" s="662">
        <f t="shared" si="407"/>
        <v>0</v>
      </c>
      <c r="X889" s="662">
        <f t="shared" si="408"/>
        <v>0</v>
      </c>
      <c r="Y889" s="662">
        <f t="shared" si="409"/>
        <v>0</v>
      </c>
      <c r="Z889" s="699">
        <f t="shared" si="410"/>
        <v>0</v>
      </c>
      <c r="AA889" s="681">
        <f t="shared" si="413"/>
        <v>0</v>
      </c>
      <c r="AB889" s="701">
        <f t="shared" si="414"/>
        <v>0</v>
      </c>
      <c r="AC889" s="662">
        <f t="shared" si="411"/>
        <v>0</v>
      </c>
      <c r="AD889" s="662">
        <f t="shared" si="415"/>
        <v>0</v>
      </c>
      <c r="AE889" s="701">
        <f t="shared" si="416"/>
        <v>0</v>
      </c>
      <c r="AF889" s="662">
        <f t="shared" si="412"/>
        <v>0</v>
      </c>
      <c r="AG889" s="662">
        <f t="shared" si="417"/>
        <v>0</v>
      </c>
      <c r="AH889" s="701">
        <f t="shared" si="418"/>
        <v>0</v>
      </c>
    </row>
    <row r="890" spans="1:34" x14ac:dyDescent="0.35">
      <c r="A890" s="680">
        <v>38865</v>
      </c>
      <c r="B890" s="558" t="s">
        <v>25</v>
      </c>
      <c r="C890" s="558">
        <v>5</v>
      </c>
      <c r="D890" s="559">
        <f t="shared" si="390"/>
        <v>1</v>
      </c>
      <c r="E890" s="561">
        <v>6.0000000000002274E-2</v>
      </c>
      <c r="F890" s="699">
        <f t="shared" si="396"/>
        <v>0</v>
      </c>
      <c r="G890" s="712">
        <f t="shared" si="397"/>
        <v>0</v>
      </c>
      <c r="H890" s="699">
        <f t="shared" si="391"/>
        <v>0</v>
      </c>
      <c r="I890" s="712">
        <f t="shared" si="392"/>
        <v>0</v>
      </c>
      <c r="J890" s="699">
        <f t="shared" si="398"/>
        <v>0</v>
      </c>
      <c r="K890" s="681">
        <f t="shared" si="399"/>
        <v>0</v>
      </c>
      <c r="L890" s="711">
        <f>IF($L$5="Yes",HLOOKUP(B890,'Outdoor Supply'!$D$32:$P$38,7,FALSE),0)</f>
        <v>0</v>
      </c>
      <c r="M890" s="701">
        <f t="shared" si="400"/>
        <v>0</v>
      </c>
      <c r="N890" s="564">
        <f t="shared" si="401"/>
        <v>0</v>
      </c>
      <c r="O890" s="564">
        <f t="shared" si="402"/>
        <v>0</v>
      </c>
      <c r="P890" s="564">
        <f t="shared" si="403"/>
        <v>0</v>
      </c>
      <c r="Q890" s="564">
        <f t="shared" si="404"/>
        <v>0</v>
      </c>
      <c r="R890" s="661">
        <f t="shared" si="393"/>
        <v>0</v>
      </c>
      <c r="S890" s="662">
        <f t="shared" si="394"/>
        <v>0</v>
      </c>
      <c r="T890" s="699">
        <f t="shared" si="395"/>
        <v>0</v>
      </c>
      <c r="U890" s="681">
        <f t="shared" si="405"/>
        <v>0</v>
      </c>
      <c r="V890" s="701">
        <f t="shared" si="406"/>
        <v>0</v>
      </c>
      <c r="W890" s="662">
        <f t="shared" si="407"/>
        <v>0</v>
      </c>
      <c r="X890" s="662">
        <f t="shared" si="408"/>
        <v>0</v>
      </c>
      <c r="Y890" s="662">
        <f t="shared" si="409"/>
        <v>0</v>
      </c>
      <c r="Z890" s="699">
        <f t="shared" si="410"/>
        <v>0</v>
      </c>
      <c r="AA890" s="681">
        <f t="shared" si="413"/>
        <v>0</v>
      </c>
      <c r="AB890" s="701">
        <f t="shared" si="414"/>
        <v>0</v>
      </c>
      <c r="AC890" s="662">
        <f t="shared" si="411"/>
        <v>0</v>
      </c>
      <c r="AD890" s="662">
        <f t="shared" si="415"/>
        <v>0</v>
      </c>
      <c r="AE890" s="701">
        <f t="shared" si="416"/>
        <v>0</v>
      </c>
      <c r="AF890" s="662">
        <f t="shared" si="412"/>
        <v>0</v>
      </c>
      <c r="AG890" s="662">
        <f t="shared" si="417"/>
        <v>0</v>
      </c>
      <c r="AH890" s="701">
        <f t="shared" si="418"/>
        <v>0</v>
      </c>
    </row>
    <row r="891" spans="1:34" x14ac:dyDescent="0.35">
      <c r="A891" s="680">
        <v>38866</v>
      </c>
      <c r="B891" s="558" t="s">
        <v>25</v>
      </c>
      <c r="C891" s="558">
        <v>5</v>
      </c>
      <c r="D891" s="559">
        <f t="shared" si="390"/>
        <v>2</v>
      </c>
      <c r="E891" s="561">
        <v>0</v>
      </c>
      <c r="F891" s="699">
        <f t="shared" si="396"/>
        <v>0</v>
      </c>
      <c r="G891" s="712">
        <f t="shared" si="397"/>
        <v>0</v>
      </c>
      <c r="H891" s="699">
        <f t="shared" si="391"/>
        <v>0</v>
      </c>
      <c r="I891" s="712">
        <f t="shared" si="392"/>
        <v>0</v>
      </c>
      <c r="J891" s="699">
        <f t="shared" si="398"/>
        <v>0</v>
      </c>
      <c r="K891" s="681">
        <f t="shared" si="399"/>
        <v>0</v>
      </c>
      <c r="L891" s="711">
        <f>IF($L$5="Yes",HLOOKUP(B891,'Outdoor Supply'!$D$32:$P$38,7,FALSE),0)</f>
        <v>0</v>
      </c>
      <c r="M891" s="701">
        <f t="shared" si="400"/>
        <v>0</v>
      </c>
      <c r="N891" s="564">
        <f t="shared" si="401"/>
        <v>0</v>
      </c>
      <c r="O891" s="564">
        <f t="shared" si="402"/>
        <v>0</v>
      </c>
      <c r="P891" s="564">
        <f t="shared" si="403"/>
        <v>0</v>
      </c>
      <c r="Q891" s="564">
        <f t="shared" si="404"/>
        <v>0</v>
      </c>
      <c r="R891" s="661">
        <f t="shared" si="393"/>
        <v>0</v>
      </c>
      <c r="S891" s="662">
        <f t="shared" si="394"/>
        <v>0</v>
      </c>
      <c r="T891" s="699">
        <f t="shared" si="395"/>
        <v>0</v>
      </c>
      <c r="U891" s="681">
        <f t="shared" si="405"/>
        <v>0</v>
      </c>
      <c r="V891" s="701">
        <f t="shared" si="406"/>
        <v>0</v>
      </c>
      <c r="W891" s="662">
        <f t="shared" si="407"/>
        <v>0</v>
      </c>
      <c r="X891" s="662">
        <f t="shared" si="408"/>
        <v>0</v>
      </c>
      <c r="Y891" s="662">
        <f t="shared" si="409"/>
        <v>0</v>
      </c>
      <c r="Z891" s="699">
        <f t="shared" si="410"/>
        <v>0</v>
      </c>
      <c r="AA891" s="681">
        <f t="shared" si="413"/>
        <v>0</v>
      </c>
      <c r="AB891" s="701">
        <f t="shared" si="414"/>
        <v>0</v>
      </c>
      <c r="AC891" s="662">
        <f t="shared" si="411"/>
        <v>0</v>
      </c>
      <c r="AD891" s="662">
        <f t="shared" si="415"/>
        <v>0</v>
      </c>
      <c r="AE891" s="701">
        <f t="shared" si="416"/>
        <v>0</v>
      </c>
      <c r="AF891" s="662">
        <f t="shared" si="412"/>
        <v>0</v>
      </c>
      <c r="AG891" s="662">
        <f t="shared" si="417"/>
        <v>0</v>
      </c>
      <c r="AH891" s="701">
        <f t="shared" si="418"/>
        <v>0</v>
      </c>
    </row>
    <row r="892" spans="1:34" x14ac:dyDescent="0.35">
      <c r="A892" s="680">
        <v>38867</v>
      </c>
      <c r="B892" s="558" t="s">
        <v>25</v>
      </c>
      <c r="C892" s="558">
        <v>5</v>
      </c>
      <c r="D892" s="559">
        <f t="shared" si="390"/>
        <v>3</v>
      </c>
      <c r="E892" s="561">
        <v>0</v>
      </c>
      <c r="F892" s="699">
        <f t="shared" si="396"/>
        <v>0</v>
      </c>
      <c r="G892" s="712">
        <f t="shared" si="397"/>
        <v>0</v>
      </c>
      <c r="H892" s="699">
        <f t="shared" si="391"/>
        <v>0</v>
      </c>
      <c r="I892" s="712">
        <f t="shared" si="392"/>
        <v>0</v>
      </c>
      <c r="J892" s="699">
        <f t="shared" si="398"/>
        <v>0</v>
      </c>
      <c r="K892" s="681">
        <f t="shared" si="399"/>
        <v>0</v>
      </c>
      <c r="L892" s="711">
        <f>IF($L$5="Yes",HLOOKUP(B892,'Outdoor Supply'!$D$32:$P$38,7,FALSE),0)</f>
        <v>0</v>
      </c>
      <c r="M892" s="701">
        <f t="shared" si="400"/>
        <v>0</v>
      </c>
      <c r="N892" s="564">
        <f t="shared" si="401"/>
        <v>0</v>
      </c>
      <c r="O892" s="564">
        <f t="shared" si="402"/>
        <v>0</v>
      </c>
      <c r="P892" s="564">
        <f t="shared" si="403"/>
        <v>0</v>
      </c>
      <c r="Q892" s="564">
        <f t="shared" si="404"/>
        <v>0</v>
      </c>
      <c r="R892" s="661">
        <f t="shared" si="393"/>
        <v>0</v>
      </c>
      <c r="S892" s="662">
        <f t="shared" si="394"/>
        <v>0</v>
      </c>
      <c r="T892" s="699">
        <f t="shared" si="395"/>
        <v>0</v>
      </c>
      <c r="U892" s="681">
        <f t="shared" si="405"/>
        <v>0</v>
      </c>
      <c r="V892" s="701">
        <f t="shared" si="406"/>
        <v>0</v>
      </c>
      <c r="W892" s="662">
        <f t="shared" si="407"/>
        <v>0</v>
      </c>
      <c r="X892" s="662">
        <f t="shared" si="408"/>
        <v>0</v>
      </c>
      <c r="Y892" s="662">
        <f t="shared" si="409"/>
        <v>0</v>
      </c>
      <c r="Z892" s="699">
        <f t="shared" si="410"/>
        <v>0</v>
      </c>
      <c r="AA892" s="681">
        <f t="shared" si="413"/>
        <v>0</v>
      </c>
      <c r="AB892" s="701">
        <f t="shared" si="414"/>
        <v>0</v>
      </c>
      <c r="AC892" s="662">
        <f t="shared" si="411"/>
        <v>0</v>
      </c>
      <c r="AD892" s="662">
        <f t="shared" si="415"/>
        <v>0</v>
      </c>
      <c r="AE892" s="701">
        <f t="shared" si="416"/>
        <v>0</v>
      </c>
      <c r="AF892" s="662">
        <f t="shared" si="412"/>
        <v>0</v>
      </c>
      <c r="AG892" s="662">
        <f t="shared" si="417"/>
        <v>0</v>
      </c>
      <c r="AH892" s="701">
        <f t="shared" si="418"/>
        <v>0</v>
      </c>
    </row>
    <row r="893" spans="1:34" x14ac:dyDescent="0.35">
      <c r="A893" s="680">
        <v>38868</v>
      </c>
      <c r="B893" s="558" t="s">
        <v>25</v>
      </c>
      <c r="C893" s="558">
        <v>5</v>
      </c>
      <c r="D893" s="559">
        <f t="shared" si="390"/>
        <v>4</v>
      </c>
      <c r="E893" s="561">
        <v>3.0000000000001137E-2</v>
      </c>
      <c r="F893" s="699">
        <f t="shared" si="396"/>
        <v>0</v>
      </c>
      <c r="G893" s="712">
        <f t="shared" si="397"/>
        <v>0</v>
      </c>
      <c r="H893" s="699">
        <f t="shared" si="391"/>
        <v>0</v>
      </c>
      <c r="I893" s="712">
        <f t="shared" si="392"/>
        <v>0</v>
      </c>
      <c r="J893" s="699">
        <f t="shared" si="398"/>
        <v>0</v>
      </c>
      <c r="K893" s="681">
        <f t="shared" si="399"/>
        <v>0</v>
      </c>
      <c r="L893" s="711">
        <f>IF($L$5="Yes",HLOOKUP(B893,'Outdoor Supply'!$D$32:$P$38,7,FALSE),0)</f>
        <v>0</v>
      </c>
      <c r="M893" s="701">
        <f t="shared" si="400"/>
        <v>0</v>
      </c>
      <c r="N893" s="564">
        <f t="shared" si="401"/>
        <v>0</v>
      </c>
      <c r="O893" s="564">
        <f t="shared" si="402"/>
        <v>0</v>
      </c>
      <c r="P893" s="564">
        <f t="shared" si="403"/>
        <v>0</v>
      </c>
      <c r="Q893" s="564">
        <f t="shared" si="404"/>
        <v>0</v>
      </c>
      <c r="R893" s="661">
        <f t="shared" si="393"/>
        <v>0</v>
      </c>
      <c r="S893" s="662">
        <f t="shared" si="394"/>
        <v>0</v>
      </c>
      <c r="T893" s="699">
        <f t="shared" si="395"/>
        <v>0</v>
      </c>
      <c r="U893" s="681">
        <f t="shared" si="405"/>
        <v>0</v>
      </c>
      <c r="V893" s="701">
        <f t="shared" si="406"/>
        <v>0</v>
      </c>
      <c r="W893" s="662">
        <f t="shared" si="407"/>
        <v>0</v>
      </c>
      <c r="X893" s="662">
        <f t="shared" si="408"/>
        <v>0</v>
      </c>
      <c r="Y893" s="662">
        <f t="shared" si="409"/>
        <v>0</v>
      </c>
      <c r="Z893" s="699">
        <f t="shared" si="410"/>
        <v>0</v>
      </c>
      <c r="AA893" s="681">
        <f t="shared" si="413"/>
        <v>0</v>
      </c>
      <c r="AB893" s="701">
        <f t="shared" si="414"/>
        <v>0</v>
      </c>
      <c r="AC893" s="662">
        <f t="shared" si="411"/>
        <v>0</v>
      </c>
      <c r="AD893" s="662">
        <f t="shared" si="415"/>
        <v>0</v>
      </c>
      <c r="AE893" s="701">
        <f t="shared" si="416"/>
        <v>0</v>
      </c>
      <c r="AF893" s="662">
        <f t="shared" si="412"/>
        <v>0</v>
      </c>
      <c r="AG893" s="662">
        <f t="shared" si="417"/>
        <v>0</v>
      </c>
      <c r="AH893" s="701">
        <f t="shared" si="418"/>
        <v>0</v>
      </c>
    </row>
    <row r="894" spans="1:34" x14ac:dyDescent="0.35">
      <c r="A894" s="680">
        <v>38869</v>
      </c>
      <c r="B894" s="558" t="s">
        <v>26</v>
      </c>
      <c r="C894" s="558">
        <v>6</v>
      </c>
      <c r="D894" s="559">
        <f t="shared" si="390"/>
        <v>5</v>
      </c>
      <c r="E894" s="561">
        <v>0.12000000000003297</v>
      </c>
      <c r="F894" s="699">
        <f t="shared" si="396"/>
        <v>0</v>
      </c>
      <c r="G894" s="712">
        <f t="shared" si="397"/>
        <v>0</v>
      </c>
      <c r="H894" s="699">
        <f t="shared" si="391"/>
        <v>0</v>
      </c>
      <c r="I894" s="712">
        <f t="shared" si="392"/>
        <v>0</v>
      </c>
      <c r="J894" s="699">
        <f t="shared" si="398"/>
        <v>0</v>
      </c>
      <c r="K894" s="681">
        <f t="shared" si="399"/>
        <v>0</v>
      </c>
      <c r="L894" s="711">
        <f>IF($L$5="Yes",HLOOKUP(B894,'Outdoor Supply'!$D$32:$P$38,7,FALSE),0)</f>
        <v>0</v>
      </c>
      <c r="M894" s="701">
        <f t="shared" si="400"/>
        <v>0</v>
      </c>
      <c r="N894" s="564">
        <f t="shared" si="401"/>
        <v>0</v>
      </c>
      <c r="O894" s="564">
        <f t="shared" si="402"/>
        <v>0</v>
      </c>
      <c r="P894" s="564">
        <f t="shared" si="403"/>
        <v>0</v>
      </c>
      <c r="Q894" s="564">
        <f t="shared" si="404"/>
        <v>0</v>
      </c>
      <c r="R894" s="661">
        <f t="shared" si="393"/>
        <v>0</v>
      </c>
      <c r="S894" s="662">
        <f t="shared" si="394"/>
        <v>0</v>
      </c>
      <c r="T894" s="699">
        <f t="shared" si="395"/>
        <v>0</v>
      </c>
      <c r="U894" s="681">
        <f t="shared" si="405"/>
        <v>0</v>
      </c>
      <c r="V894" s="701">
        <f t="shared" si="406"/>
        <v>0</v>
      </c>
      <c r="W894" s="662">
        <f t="shared" si="407"/>
        <v>0</v>
      </c>
      <c r="X894" s="662">
        <f t="shared" si="408"/>
        <v>0</v>
      </c>
      <c r="Y894" s="662">
        <f t="shared" si="409"/>
        <v>0</v>
      </c>
      <c r="Z894" s="699">
        <f t="shared" si="410"/>
        <v>0</v>
      </c>
      <c r="AA894" s="681">
        <f t="shared" si="413"/>
        <v>0</v>
      </c>
      <c r="AB894" s="701">
        <f t="shared" si="414"/>
        <v>0</v>
      </c>
      <c r="AC894" s="662">
        <f t="shared" si="411"/>
        <v>0</v>
      </c>
      <c r="AD894" s="662">
        <f t="shared" si="415"/>
        <v>0</v>
      </c>
      <c r="AE894" s="701">
        <f t="shared" si="416"/>
        <v>0</v>
      </c>
      <c r="AF894" s="662">
        <f t="shared" si="412"/>
        <v>0</v>
      </c>
      <c r="AG894" s="662">
        <f t="shared" si="417"/>
        <v>0</v>
      </c>
      <c r="AH894" s="701">
        <f t="shared" si="418"/>
        <v>0</v>
      </c>
    </row>
    <row r="895" spans="1:34" x14ac:dyDescent="0.35">
      <c r="A895" s="680">
        <v>38870</v>
      </c>
      <c r="B895" s="558" t="s">
        <v>26</v>
      </c>
      <c r="C895" s="558">
        <v>6</v>
      </c>
      <c r="D895" s="559">
        <f t="shared" si="390"/>
        <v>6</v>
      </c>
      <c r="E895" s="561">
        <v>0.37000000000000455</v>
      </c>
      <c r="F895" s="699">
        <f t="shared" si="396"/>
        <v>0</v>
      </c>
      <c r="G895" s="712">
        <f t="shared" si="397"/>
        <v>0</v>
      </c>
      <c r="H895" s="699">
        <f t="shared" si="391"/>
        <v>0</v>
      </c>
      <c r="I895" s="712">
        <f t="shared" si="392"/>
        <v>0</v>
      </c>
      <c r="J895" s="699">
        <f t="shared" si="398"/>
        <v>0</v>
      </c>
      <c r="K895" s="681">
        <f t="shared" si="399"/>
        <v>0</v>
      </c>
      <c r="L895" s="711">
        <f>IF($L$5="Yes",HLOOKUP(B895,'Outdoor Supply'!$D$32:$P$38,7,FALSE),0)</f>
        <v>0</v>
      </c>
      <c r="M895" s="701">
        <f t="shared" si="400"/>
        <v>0</v>
      </c>
      <c r="N895" s="564">
        <f t="shared" si="401"/>
        <v>0</v>
      </c>
      <c r="O895" s="564">
        <f t="shared" si="402"/>
        <v>0</v>
      </c>
      <c r="P895" s="564">
        <f t="shared" si="403"/>
        <v>0</v>
      </c>
      <c r="Q895" s="564">
        <f t="shared" si="404"/>
        <v>0</v>
      </c>
      <c r="R895" s="661">
        <f t="shared" si="393"/>
        <v>0</v>
      </c>
      <c r="S895" s="662">
        <f t="shared" si="394"/>
        <v>0</v>
      </c>
      <c r="T895" s="699">
        <f t="shared" si="395"/>
        <v>0</v>
      </c>
      <c r="U895" s="681">
        <f t="shared" si="405"/>
        <v>0</v>
      </c>
      <c r="V895" s="701">
        <f t="shared" si="406"/>
        <v>0</v>
      </c>
      <c r="W895" s="662">
        <f t="shared" si="407"/>
        <v>0</v>
      </c>
      <c r="X895" s="662">
        <f t="shared" si="408"/>
        <v>0</v>
      </c>
      <c r="Y895" s="662">
        <f t="shared" si="409"/>
        <v>0</v>
      </c>
      <c r="Z895" s="699">
        <f t="shared" si="410"/>
        <v>0</v>
      </c>
      <c r="AA895" s="681">
        <f t="shared" si="413"/>
        <v>0</v>
      </c>
      <c r="AB895" s="701">
        <f t="shared" si="414"/>
        <v>0</v>
      </c>
      <c r="AC895" s="662">
        <f t="shared" si="411"/>
        <v>0</v>
      </c>
      <c r="AD895" s="662">
        <f t="shared" si="415"/>
        <v>0</v>
      </c>
      <c r="AE895" s="701">
        <f t="shared" si="416"/>
        <v>0</v>
      </c>
      <c r="AF895" s="662">
        <f t="shared" si="412"/>
        <v>0</v>
      </c>
      <c r="AG895" s="662">
        <f t="shared" si="417"/>
        <v>0</v>
      </c>
      <c r="AH895" s="701">
        <f t="shared" si="418"/>
        <v>0</v>
      </c>
    </row>
    <row r="896" spans="1:34" x14ac:dyDescent="0.35">
      <c r="A896" s="680">
        <v>38871</v>
      </c>
      <c r="B896" s="558" t="s">
        <v>26</v>
      </c>
      <c r="C896" s="558">
        <v>6</v>
      </c>
      <c r="D896" s="559">
        <f t="shared" si="390"/>
        <v>7</v>
      </c>
      <c r="E896" s="561">
        <v>0</v>
      </c>
      <c r="F896" s="699">
        <f t="shared" si="396"/>
        <v>0</v>
      </c>
      <c r="G896" s="712">
        <f t="shared" si="397"/>
        <v>0</v>
      </c>
      <c r="H896" s="699">
        <f t="shared" si="391"/>
        <v>0</v>
      </c>
      <c r="I896" s="712">
        <f t="shared" si="392"/>
        <v>0</v>
      </c>
      <c r="J896" s="699">
        <f t="shared" si="398"/>
        <v>0</v>
      </c>
      <c r="K896" s="681">
        <f t="shared" si="399"/>
        <v>0</v>
      </c>
      <c r="L896" s="711">
        <f>IF($L$5="Yes",HLOOKUP(B896,'Outdoor Supply'!$D$32:$P$38,7,FALSE),0)</f>
        <v>0</v>
      </c>
      <c r="M896" s="701">
        <f t="shared" si="400"/>
        <v>0</v>
      </c>
      <c r="N896" s="564">
        <f t="shared" si="401"/>
        <v>0</v>
      </c>
      <c r="O896" s="564">
        <f t="shared" si="402"/>
        <v>0</v>
      </c>
      <c r="P896" s="564">
        <f t="shared" si="403"/>
        <v>0</v>
      </c>
      <c r="Q896" s="564">
        <f t="shared" si="404"/>
        <v>0</v>
      </c>
      <c r="R896" s="661">
        <f t="shared" si="393"/>
        <v>0</v>
      </c>
      <c r="S896" s="662">
        <f t="shared" si="394"/>
        <v>0</v>
      </c>
      <c r="T896" s="699">
        <f t="shared" si="395"/>
        <v>0</v>
      </c>
      <c r="U896" s="681">
        <f t="shared" si="405"/>
        <v>0</v>
      </c>
      <c r="V896" s="701">
        <f t="shared" si="406"/>
        <v>0</v>
      </c>
      <c r="W896" s="662">
        <f t="shared" si="407"/>
        <v>0</v>
      </c>
      <c r="X896" s="662">
        <f t="shared" si="408"/>
        <v>0</v>
      </c>
      <c r="Y896" s="662">
        <f t="shared" si="409"/>
        <v>0</v>
      </c>
      <c r="Z896" s="699">
        <f t="shared" si="410"/>
        <v>0</v>
      </c>
      <c r="AA896" s="681">
        <f t="shared" si="413"/>
        <v>0</v>
      </c>
      <c r="AB896" s="701">
        <f t="shared" si="414"/>
        <v>0</v>
      </c>
      <c r="AC896" s="662">
        <f t="shared" si="411"/>
        <v>0</v>
      </c>
      <c r="AD896" s="662">
        <f t="shared" si="415"/>
        <v>0</v>
      </c>
      <c r="AE896" s="701">
        <f t="shared" si="416"/>
        <v>0</v>
      </c>
      <c r="AF896" s="662">
        <f t="shared" si="412"/>
        <v>0</v>
      </c>
      <c r="AG896" s="662">
        <f t="shared" si="417"/>
        <v>0</v>
      </c>
      <c r="AH896" s="701">
        <f t="shared" si="418"/>
        <v>0</v>
      </c>
    </row>
    <row r="897" spans="1:34" x14ac:dyDescent="0.35">
      <c r="A897" s="680">
        <v>38872</v>
      </c>
      <c r="B897" s="558" t="s">
        <v>26</v>
      </c>
      <c r="C897" s="558">
        <v>6</v>
      </c>
      <c r="D897" s="559">
        <f t="shared" si="390"/>
        <v>1</v>
      </c>
      <c r="E897" s="561">
        <v>0</v>
      </c>
      <c r="F897" s="699">
        <f t="shared" si="396"/>
        <v>0</v>
      </c>
      <c r="G897" s="712">
        <f t="shared" si="397"/>
        <v>0</v>
      </c>
      <c r="H897" s="699">
        <f t="shared" si="391"/>
        <v>0</v>
      </c>
      <c r="I897" s="712">
        <f t="shared" si="392"/>
        <v>0</v>
      </c>
      <c r="J897" s="699">
        <f t="shared" si="398"/>
        <v>0</v>
      </c>
      <c r="K897" s="681">
        <f t="shared" si="399"/>
        <v>0</v>
      </c>
      <c r="L897" s="711">
        <f>IF($L$5="Yes",HLOOKUP(B897,'Outdoor Supply'!$D$32:$P$38,7,FALSE),0)</f>
        <v>0</v>
      </c>
      <c r="M897" s="701">
        <f t="shared" si="400"/>
        <v>0</v>
      </c>
      <c r="N897" s="564">
        <f t="shared" si="401"/>
        <v>0</v>
      </c>
      <c r="O897" s="564">
        <f t="shared" si="402"/>
        <v>0</v>
      </c>
      <c r="P897" s="564">
        <f t="shared" si="403"/>
        <v>0</v>
      </c>
      <c r="Q897" s="564">
        <f t="shared" si="404"/>
        <v>0</v>
      </c>
      <c r="R897" s="661">
        <f t="shared" si="393"/>
        <v>0</v>
      </c>
      <c r="S897" s="662">
        <f t="shared" si="394"/>
        <v>0</v>
      </c>
      <c r="T897" s="699">
        <f t="shared" si="395"/>
        <v>0</v>
      </c>
      <c r="U897" s="681">
        <f t="shared" si="405"/>
        <v>0</v>
      </c>
      <c r="V897" s="701">
        <f t="shared" si="406"/>
        <v>0</v>
      </c>
      <c r="W897" s="662">
        <f t="shared" si="407"/>
        <v>0</v>
      </c>
      <c r="X897" s="662">
        <f t="shared" si="408"/>
        <v>0</v>
      </c>
      <c r="Y897" s="662">
        <f t="shared" si="409"/>
        <v>0</v>
      </c>
      <c r="Z897" s="699">
        <f t="shared" si="410"/>
        <v>0</v>
      </c>
      <c r="AA897" s="681">
        <f t="shared" si="413"/>
        <v>0</v>
      </c>
      <c r="AB897" s="701">
        <f t="shared" si="414"/>
        <v>0</v>
      </c>
      <c r="AC897" s="662">
        <f t="shared" si="411"/>
        <v>0</v>
      </c>
      <c r="AD897" s="662">
        <f t="shared" si="415"/>
        <v>0</v>
      </c>
      <c r="AE897" s="701">
        <f t="shared" si="416"/>
        <v>0</v>
      </c>
      <c r="AF897" s="662">
        <f t="shared" si="412"/>
        <v>0</v>
      </c>
      <c r="AG897" s="662">
        <f t="shared" si="417"/>
        <v>0</v>
      </c>
      <c r="AH897" s="701">
        <f t="shared" si="418"/>
        <v>0</v>
      </c>
    </row>
    <row r="898" spans="1:34" x14ac:dyDescent="0.35">
      <c r="A898" s="680">
        <v>38873</v>
      </c>
      <c r="B898" s="558" t="s">
        <v>26</v>
      </c>
      <c r="C898" s="558">
        <v>6</v>
      </c>
      <c r="D898" s="559">
        <f t="shared" si="390"/>
        <v>2</v>
      </c>
      <c r="E898" s="561">
        <v>0</v>
      </c>
      <c r="F898" s="699">
        <f t="shared" si="396"/>
        <v>0</v>
      </c>
      <c r="G898" s="712">
        <f t="shared" si="397"/>
        <v>0</v>
      </c>
      <c r="H898" s="699">
        <f t="shared" si="391"/>
        <v>0</v>
      </c>
      <c r="I898" s="712">
        <f t="shared" si="392"/>
        <v>0</v>
      </c>
      <c r="J898" s="699">
        <f t="shared" si="398"/>
        <v>0</v>
      </c>
      <c r="K898" s="681">
        <f t="shared" si="399"/>
        <v>0</v>
      </c>
      <c r="L898" s="711">
        <f>IF($L$5="Yes",HLOOKUP(B898,'Outdoor Supply'!$D$32:$P$38,7,FALSE),0)</f>
        <v>0</v>
      </c>
      <c r="M898" s="701">
        <f t="shared" si="400"/>
        <v>0</v>
      </c>
      <c r="N898" s="564">
        <f t="shared" si="401"/>
        <v>0</v>
      </c>
      <c r="O898" s="564">
        <f t="shared" si="402"/>
        <v>0</v>
      </c>
      <c r="P898" s="564">
        <f t="shared" si="403"/>
        <v>0</v>
      </c>
      <c r="Q898" s="564">
        <f t="shared" si="404"/>
        <v>0</v>
      </c>
      <c r="R898" s="661">
        <f t="shared" si="393"/>
        <v>0</v>
      </c>
      <c r="S898" s="662">
        <f t="shared" si="394"/>
        <v>0</v>
      </c>
      <c r="T898" s="699">
        <f t="shared" si="395"/>
        <v>0</v>
      </c>
      <c r="U898" s="681">
        <f t="shared" si="405"/>
        <v>0</v>
      </c>
      <c r="V898" s="701">
        <f t="shared" si="406"/>
        <v>0</v>
      </c>
      <c r="W898" s="662">
        <f t="shared" si="407"/>
        <v>0</v>
      </c>
      <c r="X898" s="662">
        <f t="shared" si="408"/>
        <v>0</v>
      </c>
      <c r="Y898" s="662">
        <f t="shared" si="409"/>
        <v>0</v>
      </c>
      <c r="Z898" s="699">
        <f t="shared" si="410"/>
        <v>0</v>
      </c>
      <c r="AA898" s="681">
        <f t="shared" si="413"/>
        <v>0</v>
      </c>
      <c r="AB898" s="701">
        <f t="shared" si="414"/>
        <v>0</v>
      </c>
      <c r="AC898" s="662">
        <f t="shared" si="411"/>
        <v>0</v>
      </c>
      <c r="AD898" s="662">
        <f t="shared" si="415"/>
        <v>0</v>
      </c>
      <c r="AE898" s="701">
        <f t="shared" si="416"/>
        <v>0</v>
      </c>
      <c r="AF898" s="662">
        <f t="shared" si="412"/>
        <v>0</v>
      </c>
      <c r="AG898" s="662">
        <f t="shared" si="417"/>
        <v>0</v>
      </c>
      <c r="AH898" s="701">
        <f t="shared" si="418"/>
        <v>0</v>
      </c>
    </row>
    <row r="899" spans="1:34" x14ac:dyDescent="0.35">
      <c r="A899" s="680">
        <v>38874</v>
      </c>
      <c r="B899" s="558" t="s">
        <v>26</v>
      </c>
      <c r="C899" s="558">
        <v>6</v>
      </c>
      <c r="D899" s="559">
        <f t="shared" si="390"/>
        <v>3</v>
      </c>
      <c r="E899" s="561">
        <v>0</v>
      </c>
      <c r="F899" s="699">
        <f t="shared" si="396"/>
        <v>0</v>
      </c>
      <c r="G899" s="712">
        <f t="shared" si="397"/>
        <v>0</v>
      </c>
      <c r="H899" s="699">
        <f t="shared" si="391"/>
        <v>0</v>
      </c>
      <c r="I899" s="712">
        <f t="shared" si="392"/>
        <v>0</v>
      </c>
      <c r="J899" s="699">
        <f t="shared" si="398"/>
        <v>0</v>
      </c>
      <c r="K899" s="681">
        <f t="shared" si="399"/>
        <v>0</v>
      </c>
      <c r="L899" s="711">
        <f>IF($L$5="Yes",HLOOKUP(B899,'Outdoor Supply'!$D$32:$P$38,7,FALSE),0)</f>
        <v>0</v>
      </c>
      <c r="M899" s="701">
        <f t="shared" si="400"/>
        <v>0</v>
      </c>
      <c r="N899" s="564">
        <f t="shared" si="401"/>
        <v>0</v>
      </c>
      <c r="O899" s="564">
        <f t="shared" si="402"/>
        <v>0</v>
      </c>
      <c r="P899" s="564">
        <f t="shared" si="403"/>
        <v>0</v>
      </c>
      <c r="Q899" s="564">
        <f t="shared" si="404"/>
        <v>0</v>
      </c>
      <c r="R899" s="661">
        <f t="shared" si="393"/>
        <v>0</v>
      </c>
      <c r="S899" s="662">
        <f t="shared" si="394"/>
        <v>0</v>
      </c>
      <c r="T899" s="699">
        <f t="shared" si="395"/>
        <v>0</v>
      </c>
      <c r="U899" s="681">
        <f t="shared" si="405"/>
        <v>0</v>
      </c>
      <c r="V899" s="701">
        <f t="shared" si="406"/>
        <v>0</v>
      </c>
      <c r="W899" s="662">
        <f t="shared" si="407"/>
        <v>0</v>
      </c>
      <c r="X899" s="662">
        <f t="shared" si="408"/>
        <v>0</v>
      </c>
      <c r="Y899" s="662">
        <f t="shared" si="409"/>
        <v>0</v>
      </c>
      <c r="Z899" s="699">
        <f t="shared" si="410"/>
        <v>0</v>
      </c>
      <c r="AA899" s="681">
        <f t="shared" si="413"/>
        <v>0</v>
      </c>
      <c r="AB899" s="701">
        <f t="shared" si="414"/>
        <v>0</v>
      </c>
      <c r="AC899" s="662">
        <f t="shared" si="411"/>
        <v>0</v>
      </c>
      <c r="AD899" s="662">
        <f t="shared" si="415"/>
        <v>0</v>
      </c>
      <c r="AE899" s="701">
        <f t="shared" si="416"/>
        <v>0</v>
      </c>
      <c r="AF899" s="662">
        <f t="shared" si="412"/>
        <v>0</v>
      </c>
      <c r="AG899" s="662">
        <f t="shared" si="417"/>
        <v>0</v>
      </c>
      <c r="AH899" s="701">
        <f t="shared" si="418"/>
        <v>0</v>
      </c>
    </row>
    <row r="900" spans="1:34" x14ac:dyDescent="0.35">
      <c r="A900" s="680">
        <v>38875</v>
      </c>
      <c r="B900" s="558" t="s">
        <v>26</v>
      </c>
      <c r="C900" s="558">
        <v>6</v>
      </c>
      <c r="D900" s="559">
        <f t="shared" si="390"/>
        <v>4</v>
      </c>
      <c r="E900" s="561">
        <v>0</v>
      </c>
      <c r="F900" s="699">
        <f t="shared" si="396"/>
        <v>0</v>
      </c>
      <c r="G900" s="712">
        <f t="shared" si="397"/>
        <v>0</v>
      </c>
      <c r="H900" s="699">
        <f t="shared" si="391"/>
        <v>0</v>
      </c>
      <c r="I900" s="712">
        <f t="shared" si="392"/>
        <v>0</v>
      </c>
      <c r="J900" s="699">
        <f t="shared" si="398"/>
        <v>0</v>
      </c>
      <c r="K900" s="681">
        <f t="shared" si="399"/>
        <v>0</v>
      </c>
      <c r="L900" s="711">
        <f>IF($L$5="Yes",HLOOKUP(B900,'Outdoor Supply'!$D$32:$P$38,7,FALSE),0)</f>
        <v>0</v>
      </c>
      <c r="M900" s="701">
        <f t="shared" si="400"/>
        <v>0</v>
      </c>
      <c r="N900" s="564">
        <f t="shared" si="401"/>
        <v>0</v>
      </c>
      <c r="O900" s="564">
        <f t="shared" si="402"/>
        <v>0</v>
      </c>
      <c r="P900" s="564">
        <f t="shared" si="403"/>
        <v>0</v>
      </c>
      <c r="Q900" s="564">
        <f t="shared" si="404"/>
        <v>0</v>
      </c>
      <c r="R900" s="661">
        <f t="shared" si="393"/>
        <v>0</v>
      </c>
      <c r="S900" s="662">
        <f t="shared" si="394"/>
        <v>0</v>
      </c>
      <c r="T900" s="699">
        <f t="shared" si="395"/>
        <v>0</v>
      </c>
      <c r="U900" s="681">
        <f t="shared" si="405"/>
        <v>0</v>
      </c>
      <c r="V900" s="701">
        <f t="shared" si="406"/>
        <v>0</v>
      </c>
      <c r="W900" s="662">
        <f t="shared" si="407"/>
        <v>0</v>
      </c>
      <c r="X900" s="662">
        <f t="shared" si="408"/>
        <v>0</v>
      </c>
      <c r="Y900" s="662">
        <f t="shared" si="409"/>
        <v>0</v>
      </c>
      <c r="Z900" s="699">
        <f t="shared" si="410"/>
        <v>0</v>
      </c>
      <c r="AA900" s="681">
        <f t="shared" si="413"/>
        <v>0</v>
      </c>
      <c r="AB900" s="701">
        <f t="shared" si="414"/>
        <v>0</v>
      </c>
      <c r="AC900" s="662">
        <f t="shared" si="411"/>
        <v>0</v>
      </c>
      <c r="AD900" s="662">
        <f t="shared" si="415"/>
        <v>0</v>
      </c>
      <c r="AE900" s="701">
        <f t="shared" si="416"/>
        <v>0</v>
      </c>
      <c r="AF900" s="662">
        <f t="shared" si="412"/>
        <v>0</v>
      </c>
      <c r="AG900" s="662">
        <f t="shared" si="417"/>
        <v>0</v>
      </c>
      <c r="AH900" s="701">
        <f t="shared" si="418"/>
        <v>0</v>
      </c>
    </row>
    <row r="901" spans="1:34" x14ac:dyDescent="0.35">
      <c r="A901" s="680">
        <v>38876</v>
      </c>
      <c r="B901" s="558" t="s">
        <v>26</v>
      </c>
      <c r="C901" s="558">
        <v>6</v>
      </c>
      <c r="D901" s="559">
        <f t="shared" si="390"/>
        <v>5</v>
      </c>
      <c r="E901" s="561">
        <v>0</v>
      </c>
      <c r="F901" s="699">
        <f t="shared" si="396"/>
        <v>0</v>
      </c>
      <c r="G901" s="712">
        <f t="shared" si="397"/>
        <v>0</v>
      </c>
      <c r="H901" s="699">
        <f t="shared" si="391"/>
        <v>0</v>
      </c>
      <c r="I901" s="712">
        <f t="shared" si="392"/>
        <v>0</v>
      </c>
      <c r="J901" s="699">
        <f t="shared" si="398"/>
        <v>0</v>
      </c>
      <c r="K901" s="681">
        <f t="shared" si="399"/>
        <v>0</v>
      </c>
      <c r="L901" s="711">
        <f>IF($L$5="Yes",HLOOKUP(B901,'Outdoor Supply'!$D$32:$P$38,7,FALSE),0)</f>
        <v>0</v>
      </c>
      <c r="M901" s="701">
        <f t="shared" si="400"/>
        <v>0</v>
      </c>
      <c r="N901" s="564">
        <f t="shared" si="401"/>
        <v>0</v>
      </c>
      <c r="O901" s="564">
        <f t="shared" si="402"/>
        <v>0</v>
      </c>
      <c r="P901" s="564">
        <f t="shared" si="403"/>
        <v>0</v>
      </c>
      <c r="Q901" s="564">
        <f t="shared" si="404"/>
        <v>0</v>
      </c>
      <c r="R901" s="661">
        <f t="shared" si="393"/>
        <v>0</v>
      </c>
      <c r="S901" s="662">
        <f t="shared" si="394"/>
        <v>0</v>
      </c>
      <c r="T901" s="699">
        <f t="shared" si="395"/>
        <v>0</v>
      </c>
      <c r="U901" s="681">
        <f t="shared" si="405"/>
        <v>0</v>
      </c>
      <c r="V901" s="701">
        <f t="shared" si="406"/>
        <v>0</v>
      </c>
      <c r="W901" s="662">
        <f t="shared" si="407"/>
        <v>0</v>
      </c>
      <c r="X901" s="662">
        <f t="shared" si="408"/>
        <v>0</v>
      </c>
      <c r="Y901" s="662">
        <f t="shared" si="409"/>
        <v>0</v>
      </c>
      <c r="Z901" s="699">
        <f t="shared" si="410"/>
        <v>0</v>
      </c>
      <c r="AA901" s="681">
        <f t="shared" si="413"/>
        <v>0</v>
      </c>
      <c r="AB901" s="701">
        <f t="shared" si="414"/>
        <v>0</v>
      </c>
      <c r="AC901" s="662">
        <f t="shared" si="411"/>
        <v>0</v>
      </c>
      <c r="AD901" s="662">
        <f t="shared" si="415"/>
        <v>0</v>
      </c>
      <c r="AE901" s="701">
        <f t="shared" si="416"/>
        <v>0</v>
      </c>
      <c r="AF901" s="662">
        <f t="shared" si="412"/>
        <v>0</v>
      </c>
      <c r="AG901" s="662">
        <f t="shared" si="417"/>
        <v>0</v>
      </c>
      <c r="AH901" s="701">
        <f t="shared" si="418"/>
        <v>0</v>
      </c>
    </row>
    <row r="902" spans="1:34" x14ac:dyDescent="0.35">
      <c r="A902" s="680">
        <v>38877</v>
      </c>
      <c r="B902" s="558" t="s">
        <v>26</v>
      </c>
      <c r="C902" s="558">
        <v>6</v>
      </c>
      <c r="D902" s="559">
        <f t="shared" si="390"/>
        <v>6</v>
      </c>
      <c r="E902" s="561">
        <v>0</v>
      </c>
      <c r="F902" s="699">
        <f t="shared" si="396"/>
        <v>0</v>
      </c>
      <c r="G902" s="712">
        <f t="shared" si="397"/>
        <v>0</v>
      </c>
      <c r="H902" s="699">
        <f t="shared" si="391"/>
        <v>0</v>
      </c>
      <c r="I902" s="712">
        <f t="shared" si="392"/>
        <v>0</v>
      </c>
      <c r="J902" s="699">
        <f t="shared" si="398"/>
        <v>0</v>
      </c>
      <c r="K902" s="681">
        <f t="shared" si="399"/>
        <v>0</v>
      </c>
      <c r="L902" s="711">
        <f>IF($L$5="Yes",HLOOKUP(B902,'Outdoor Supply'!$D$32:$P$38,7,FALSE),0)</f>
        <v>0</v>
      </c>
      <c r="M902" s="701">
        <f t="shared" si="400"/>
        <v>0</v>
      </c>
      <c r="N902" s="564">
        <f t="shared" si="401"/>
        <v>0</v>
      </c>
      <c r="O902" s="564">
        <f t="shared" si="402"/>
        <v>0</v>
      </c>
      <c r="P902" s="564">
        <f t="shared" si="403"/>
        <v>0</v>
      </c>
      <c r="Q902" s="564">
        <f t="shared" si="404"/>
        <v>0</v>
      </c>
      <c r="R902" s="661">
        <f t="shared" si="393"/>
        <v>0</v>
      </c>
      <c r="S902" s="662">
        <f t="shared" si="394"/>
        <v>0</v>
      </c>
      <c r="T902" s="699">
        <f t="shared" si="395"/>
        <v>0</v>
      </c>
      <c r="U902" s="681">
        <f t="shared" si="405"/>
        <v>0</v>
      </c>
      <c r="V902" s="701">
        <f t="shared" si="406"/>
        <v>0</v>
      </c>
      <c r="W902" s="662">
        <f t="shared" si="407"/>
        <v>0</v>
      </c>
      <c r="X902" s="662">
        <f t="shared" si="408"/>
        <v>0</v>
      </c>
      <c r="Y902" s="662">
        <f t="shared" si="409"/>
        <v>0</v>
      </c>
      <c r="Z902" s="699">
        <f t="shared" si="410"/>
        <v>0</v>
      </c>
      <c r="AA902" s="681">
        <f t="shared" si="413"/>
        <v>0</v>
      </c>
      <c r="AB902" s="701">
        <f t="shared" si="414"/>
        <v>0</v>
      </c>
      <c r="AC902" s="662">
        <f t="shared" si="411"/>
        <v>0</v>
      </c>
      <c r="AD902" s="662">
        <f t="shared" si="415"/>
        <v>0</v>
      </c>
      <c r="AE902" s="701">
        <f t="shared" si="416"/>
        <v>0</v>
      </c>
      <c r="AF902" s="662">
        <f t="shared" si="412"/>
        <v>0</v>
      </c>
      <c r="AG902" s="662">
        <f t="shared" si="417"/>
        <v>0</v>
      </c>
      <c r="AH902" s="701">
        <f t="shared" si="418"/>
        <v>0</v>
      </c>
    </row>
    <row r="903" spans="1:34" x14ac:dyDescent="0.35">
      <c r="A903" s="680">
        <v>38878</v>
      </c>
      <c r="B903" s="558" t="s">
        <v>26</v>
      </c>
      <c r="C903" s="558">
        <v>6</v>
      </c>
      <c r="D903" s="559">
        <f t="shared" si="390"/>
        <v>7</v>
      </c>
      <c r="E903" s="561">
        <v>0</v>
      </c>
      <c r="F903" s="699">
        <f t="shared" si="396"/>
        <v>0</v>
      </c>
      <c r="G903" s="712">
        <f t="shared" si="397"/>
        <v>0</v>
      </c>
      <c r="H903" s="699">
        <f t="shared" si="391"/>
        <v>0</v>
      </c>
      <c r="I903" s="712">
        <f t="shared" si="392"/>
        <v>0</v>
      </c>
      <c r="J903" s="699">
        <f t="shared" si="398"/>
        <v>0</v>
      </c>
      <c r="K903" s="681">
        <f t="shared" si="399"/>
        <v>0</v>
      </c>
      <c r="L903" s="711">
        <f>IF($L$5="Yes",HLOOKUP(B903,'Outdoor Supply'!$D$32:$P$38,7,FALSE),0)</f>
        <v>0</v>
      </c>
      <c r="M903" s="701">
        <f t="shared" si="400"/>
        <v>0</v>
      </c>
      <c r="N903" s="564">
        <f t="shared" si="401"/>
        <v>0</v>
      </c>
      <c r="O903" s="564">
        <f t="shared" si="402"/>
        <v>0</v>
      </c>
      <c r="P903" s="564">
        <f t="shared" si="403"/>
        <v>0</v>
      </c>
      <c r="Q903" s="564">
        <f t="shared" si="404"/>
        <v>0</v>
      </c>
      <c r="R903" s="661">
        <f t="shared" si="393"/>
        <v>0</v>
      </c>
      <c r="S903" s="662">
        <f t="shared" si="394"/>
        <v>0</v>
      </c>
      <c r="T903" s="699">
        <f t="shared" si="395"/>
        <v>0</v>
      </c>
      <c r="U903" s="681">
        <f t="shared" si="405"/>
        <v>0</v>
      </c>
      <c r="V903" s="701">
        <f t="shared" si="406"/>
        <v>0</v>
      </c>
      <c r="W903" s="662">
        <f t="shared" si="407"/>
        <v>0</v>
      </c>
      <c r="X903" s="662">
        <f t="shared" si="408"/>
        <v>0</v>
      </c>
      <c r="Y903" s="662">
        <f t="shared" si="409"/>
        <v>0</v>
      </c>
      <c r="Z903" s="699">
        <f t="shared" si="410"/>
        <v>0</v>
      </c>
      <c r="AA903" s="681">
        <f t="shared" si="413"/>
        <v>0</v>
      </c>
      <c r="AB903" s="701">
        <f t="shared" si="414"/>
        <v>0</v>
      </c>
      <c r="AC903" s="662">
        <f t="shared" si="411"/>
        <v>0</v>
      </c>
      <c r="AD903" s="662">
        <f t="shared" si="415"/>
        <v>0</v>
      </c>
      <c r="AE903" s="701">
        <f t="shared" si="416"/>
        <v>0</v>
      </c>
      <c r="AF903" s="662">
        <f t="shared" si="412"/>
        <v>0</v>
      </c>
      <c r="AG903" s="662">
        <f t="shared" si="417"/>
        <v>0</v>
      </c>
      <c r="AH903" s="701">
        <f t="shared" si="418"/>
        <v>0</v>
      </c>
    </row>
    <row r="904" spans="1:34" x14ac:dyDescent="0.35">
      <c r="A904" s="680">
        <v>38879</v>
      </c>
      <c r="B904" s="558" t="s">
        <v>26</v>
      </c>
      <c r="C904" s="558">
        <v>6</v>
      </c>
      <c r="D904" s="559">
        <f t="shared" si="390"/>
        <v>1</v>
      </c>
      <c r="E904" s="561">
        <v>0</v>
      </c>
      <c r="F904" s="699">
        <f t="shared" si="396"/>
        <v>0</v>
      </c>
      <c r="G904" s="712">
        <f t="shared" si="397"/>
        <v>0</v>
      </c>
      <c r="H904" s="699">
        <f t="shared" si="391"/>
        <v>0</v>
      </c>
      <c r="I904" s="712">
        <f t="shared" si="392"/>
        <v>0</v>
      </c>
      <c r="J904" s="699">
        <f t="shared" si="398"/>
        <v>0</v>
      </c>
      <c r="K904" s="681">
        <f t="shared" si="399"/>
        <v>0</v>
      </c>
      <c r="L904" s="711">
        <f>IF($L$5="Yes",HLOOKUP(B904,'Outdoor Supply'!$D$32:$P$38,7,FALSE),0)</f>
        <v>0</v>
      </c>
      <c r="M904" s="701">
        <f t="shared" si="400"/>
        <v>0</v>
      </c>
      <c r="N904" s="564">
        <f t="shared" si="401"/>
        <v>0</v>
      </c>
      <c r="O904" s="564">
        <f t="shared" si="402"/>
        <v>0</v>
      </c>
      <c r="P904" s="564">
        <f t="shared" si="403"/>
        <v>0</v>
      </c>
      <c r="Q904" s="564">
        <f t="shared" si="404"/>
        <v>0</v>
      </c>
      <c r="R904" s="661">
        <f t="shared" si="393"/>
        <v>0</v>
      </c>
      <c r="S904" s="662">
        <f t="shared" si="394"/>
        <v>0</v>
      </c>
      <c r="T904" s="699">
        <f t="shared" si="395"/>
        <v>0</v>
      </c>
      <c r="U904" s="681">
        <f t="shared" si="405"/>
        <v>0</v>
      </c>
      <c r="V904" s="701">
        <f t="shared" si="406"/>
        <v>0</v>
      </c>
      <c r="W904" s="662">
        <f t="shared" si="407"/>
        <v>0</v>
      </c>
      <c r="X904" s="662">
        <f t="shared" si="408"/>
        <v>0</v>
      </c>
      <c r="Y904" s="662">
        <f t="shared" si="409"/>
        <v>0</v>
      </c>
      <c r="Z904" s="699">
        <f t="shared" si="410"/>
        <v>0</v>
      </c>
      <c r="AA904" s="681">
        <f t="shared" si="413"/>
        <v>0</v>
      </c>
      <c r="AB904" s="701">
        <f t="shared" si="414"/>
        <v>0</v>
      </c>
      <c r="AC904" s="662">
        <f t="shared" si="411"/>
        <v>0</v>
      </c>
      <c r="AD904" s="662">
        <f t="shared" si="415"/>
        <v>0</v>
      </c>
      <c r="AE904" s="701">
        <f t="shared" si="416"/>
        <v>0</v>
      </c>
      <c r="AF904" s="662">
        <f t="shared" si="412"/>
        <v>0</v>
      </c>
      <c r="AG904" s="662">
        <f t="shared" si="417"/>
        <v>0</v>
      </c>
      <c r="AH904" s="701">
        <f t="shared" si="418"/>
        <v>0</v>
      </c>
    </row>
    <row r="905" spans="1:34" x14ac:dyDescent="0.35">
      <c r="A905" s="680">
        <v>38880</v>
      </c>
      <c r="B905" s="558" t="s">
        <v>26</v>
      </c>
      <c r="C905" s="558">
        <v>6</v>
      </c>
      <c r="D905" s="559">
        <f t="shared" si="390"/>
        <v>2</v>
      </c>
      <c r="E905" s="561">
        <v>0</v>
      </c>
      <c r="F905" s="699">
        <f t="shared" si="396"/>
        <v>0</v>
      </c>
      <c r="G905" s="712">
        <f t="shared" si="397"/>
        <v>0</v>
      </c>
      <c r="H905" s="699">
        <f t="shared" si="391"/>
        <v>0</v>
      </c>
      <c r="I905" s="712">
        <f t="shared" si="392"/>
        <v>0</v>
      </c>
      <c r="J905" s="699">
        <f t="shared" si="398"/>
        <v>0</v>
      </c>
      <c r="K905" s="681">
        <f t="shared" si="399"/>
        <v>0</v>
      </c>
      <c r="L905" s="711">
        <f>IF($L$5="Yes",HLOOKUP(B905,'Outdoor Supply'!$D$32:$P$38,7,FALSE),0)</f>
        <v>0</v>
      </c>
      <c r="M905" s="701">
        <f t="shared" si="400"/>
        <v>0</v>
      </c>
      <c r="N905" s="564">
        <f t="shared" si="401"/>
        <v>0</v>
      </c>
      <c r="O905" s="564">
        <f t="shared" si="402"/>
        <v>0</v>
      </c>
      <c r="P905" s="564">
        <f t="shared" si="403"/>
        <v>0</v>
      </c>
      <c r="Q905" s="564">
        <f t="shared" si="404"/>
        <v>0</v>
      </c>
      <c r="R905" s="661">
        <f t="shared" si="393"/>
        <v>0</v>
      </c>
      <c r="S905" s="662">
        <f t="shared" si="394"/>
        <v>0</v>
      </c>
      <c r="T905" s="699">
        <f t="shared" si="395"/>
        <v>0</v>
      </c>
      <c r="U905" s="681">
        <f t="shared" si="405"/>
        <v>0</v>
      </c>
      <c r="V905" s="701">
        <f t="shared" si="406"/>
        <v>0</v>
      </c>
      <c r="W905" s="662">
        <f t="shared" si="407"/>
        <v>0</v>
      </c>
      <c r="X905" s="662">
        <f t="shared" si="408"/>
        <v>0</v>
      </c>
      <c r="Y905" s="662">
        <f t="shared" si="409"/>
        <v>0</v>
      </c>
      <c r="Z905" s="699">
        <f t="shared" si="410"/>
        <v>0</v>
      </c>
      <c r="AA905" s="681">
        <f t="shared" si="413"/>
        <v>0</v>
      </c>
      <c r="AB905" s="701">
        <f t="shared" si="414"/>
        <v>0</v>
      </c>
      <c r="AC905" s="662">
        <f t="shared" si="411"/>
        <v>0</v>
      </c>
      <c r="AD905" s="662">
        <f t="shared" si="415"/>
        <v>0</v>
      </c>
      <c r="AE905" s="701">
        <f t="shared" si="416"/>
        <v>0</v>
      </c>
      <c r="AF905" s="662">
        <f t="shared" si="412"/>
        <v>0</v>
      </c>
      <c r="AG905" s="662">
        <f t="shared" si="417"/>
        <v>0</v>
      </c>
      <c r="AH905" s="701">
        <f t="shared" si="418"/>
        <v>0</v>
      </c>
    </row>
    <row r="906" spans="1:34" x14ac:dyDescent="0.35">
      <c r="A906" s="680">
        <v>38881</v>
      </c>
      <c r="B906" s="558" t="s">
        <v>26</v>
      </c>
      <c r="C906" s="558">
        <v>6</v>
      </c>
      <c r="D906" s="559">
        <f t="shared" si="390"/>
        <v>3</v>
      </c>
      <c r="E906" s="561">
        <v>0</v>
      </c>
      <c r="F906" s="699">
        <f t="shared" si="396"/>
        <v>0</v>
      </c>
      <c r="G906" s="712">
        <f t="shared" si="397"/>
        <v>0</v>
      </c>
      <c r="H906" s="699">
        <f t="shared" si="391"/>
        <v>0</v>
      </c>
      <c r="I906" s="712">
        <f t="shared" si="392"/>
        <v>0</v>
      </c>
      <c r="J906" s="699">
        <f t="shared" si="398"/>
        <v>0</v>
      </c>
      <c r="K906" s="681">
        <f t="shared" si="399"/>
        <v>0</v>
      </c>
      <c r="L906" s="711">
        <f>IF($L$5="Yes",HLOOKUP(B906,'Outdoor Supply'!$D$32:$P$38,7,FALSE),0)</f>
        <v>0</v>
      </c>
      <c r="M906" s="701">
        <f t="shared" si="400"/>
        <v>0</v>
      </c>
      <c r="N906" s="564">
        <f t="shared" si="401"/>
        <v>0</v>
      </c>
      <c r="O906" s="564">
        <f t="shared" si="402"/>
        <v>0</v>
      </c>
      <c r="P906" s="564">
        <f t="shared" si="403"/>
        <v>0</v>
      </c>
      <c r="Q906" s="564">
        <f t="shared" si="404"/>
        <v>0</v>
      </c>
      <c r="R906" s="661">
        <f t="shared" si="393"/>
        <v>0</v>
      </c>
      <c r="S906" s="662">
        <f t="shared" si="394"/>
        <v>0</v>
      </c>
      <c r="T906" s="699">
        <f t="shared" si="395"/>
        <v>0</v>
      </c>
      <c r="U906" s="681">
        <f t="shared" si="405"/>
        <v>0</v>
      </c>
      <c r="V906" s="701">
        <f t="shared" si="406"/>
        <v>0</v>
      </c>
      <c r="W906" s="662">
        <f t="shared" si="407"/>
        <v>0</v>
      </c>
      <c r="X906" s="662">
        <f t="shared" si="408"/>
        <v>0</v>
      </c>
      <c r="Y906" s="662">
        <f t="shared" si="409"/>
        <v>0</v>
      </c>
      <c r="Z906" s="699">
        <f t="shared" si="410"/>
        <v>0</v>
      </c>
      <c r="AA906" s="681">
        <f t="shared" si="413"/>
        <v>0</v>
      </c>
      <c r="AB906" s="701">
        <f t="shared" si="414"/>
        <v>0</v>
      </c>
      <c r="AC906" s="662">
        <f t="shared" si="411"/>
        <v>0</v>
      </c>
      <c r="AD906" s="662">
        <f t="shared" si="415"/>
        <v>0</v>
      </c>
      <c r="AE906" s="701">
        <f t="shared" si="416"/>
        <v>0</v>
      </c>
      <c r="AF906" s="662">
        <f t="shared" si="412"/>
        <v>0</v>
      </c>
      <c r="AG906" s="662">
        <f t="shared" si="417"/>
        <v>0</v>
      </c>
      <c r="AH906" s="701">
        <f t="shared" si="418"/>
        <v>0</v>
      </c>
    </row>
    <row r="907" spans="1:34" x14ac:dyDescent="0.35">
      <c r="A907" s="680">
        <v>38882</v>
      </c>
      <c r="B907" s="558" t="s">
        <v>26</v>
      </c>
      <c r="C907" s="558">
        <v>6</v>
      </c>
      <c r="D907" s="559">
        <f t="shared" ref="D907:D970" si="419">WEEKDAY(A907)</f>
        <v>4</v>
      </c>
      <c r="E907" s="561">
        <v>0</v>
      </c>
      <c r="F907" s="699">
        <f t="shared" si="396"/>
        <v>0</v>
      </c>
      <c r="G907" s="712">
        <f t="shared" si="397"/>
        <v>0</v>
      </c>
      <c r="H907" s="699">
        <f t="shared" ref="H907:H970" si="420">$C$3*$F$3*(E907/12)*7.48</f>
        <v>0</v>
      </c>
      <c r="I907" s="712">
        <f t="shared" ref="I907:I970" si="421">$C$4*$F$4*(E907/12)*7.48</f>
        <v>0</v>
      </c>
      <c r="J907" s="699">
        <f t="shared" si="398"/>
        <v>0</v>
      </c>
      <c r="K907" s="681">
        <f t="shared" si="399"/>
        <v>0</v>
      </c>
      <c r="L907" s="711">
        <f>IF($L$5="Yes",HLOOKUP(B907,'Outdoor Supply'!$D$32:$P$38,7,FALSE),0)</f>
        <v>0</v>
      </c>
      <c r="M907" s="701">
        <f t="shared" si="400"/>
        <v>0</v>
      </c>
      <c r="N907" s="564">
        <f t="shared" si="401"/>
        <v>0</v>
      </c>
      <c r="O907" s="564">
        <f t="shared" si="402"/>
        <v>0</v>
      </c>
      <c r="P907" s="564">
        <f t="shared" si="403"/>
        <v>0</v>
      </c>
      <c r="Q907" s="564">
        <f t="shared" si="404"/>
        <v>0</v>
      </c>
      <c r="R907" s="661">
        <f t="shared" ref="R907:R970" si="422">$Q$3</f>
        <v>0</v>
      </c>
      <c r="S907" s="662">
        <f t="shared" ref="S907:S970" si="423">SUM(N907:R907)</f>
        <v>0</v>
      </c>
      <c r="T907" s="699">
        <f t="shared" ref="T907:T970" si="424">IF(V907&lt;0,0,IF(V907&gt;$G$3,$G$3,V907))</f>
        <v>0</v>
      </c>
      <c r="U907" s="681">
        <f t="shared" si="405"/>
        <v>0</v>
      </c>
      <c r="V907" s="701">
        <f t="shared" si="406"/>
        <v>0</v>
      </c>
      <c r="W907" s="662">
        <f t="shared" si="407"/>
        <v>0</v>
      </c>
      <c r="X907" s="662">
        <f t="shared" si="408"/>
        <v>0</v>
      </c>
      <c r="Y907" s="662">
        <f t="shared" si="409"/>
        <v>0</v>
      </c>
      <c r="Z907" s="699">
        <f t="shared" si="410"/>
        <v>0</v>
      </c>
      <c r="AA907" s="681">
        <f t="shared" si="413"/>
        <v>0</v>
      </c>
      <c r="AB907" s="701">
        <f t="shared" si="414"/>
        <v>0</v>
      </c>
      <c r="AC907" s="662">
        <f t="shared" si="411"/>
        <v>0</v>
      </c>
      <c r="AD907" s="662">
        <f t="shared" si="415"/>
        <v>0</v>
      </c>
      <c r="AE907" s="701">
        <f t="shared" si="416"/>
        <v>0</v>
      </c>
      <c r="AF907" s="662">
        <f t="shared" si="412"/>
        <v>0</v>
      </c>
      <c r="AG907" s="662">
        <f t="shared" si="417"/>
        <v>0</v>
      </c>
      <c r="AH907" s="701">
        <f t="shared" si="418"/>
        <v>0</v>
      </c>
    </row>
    <row r="908" spans="1:34" x14ac:dyDescent="0.35">
      <c r="A908" s="680">
        <v>38883</v>
      </c>
      <c r="B908" s="558" t="s">
        <v>26</v>
      </c>
      <c r="C908" s="558">
        <v>6</v>
      </c>
      <c r="D908" s="559">
        <f t="shared" si="419"/>
        <v>5</v>
      </c>
      <c r="E908" s="561">
        <v>0</v>
      </c>
      <c r="F908" s="699">
        <f t="shared" ref="F908:F971" si="425">$B$3*$F$3*(E908/12)*7.48</f>
        <v>0</v>
      </c>
      <c r="G908" s="712">
        <f t="shared" ref="G908:G971" si="426">$B$4*$F$4*(E908/12)*7.48</f>
        <v>0</v>
      </c>
      <c r="H908" s="699">
        <f t="shared" si="420"/>
        <v>0</v>
      </c>
      <c r="I908" s="712">
        <f t="shared" si="421"/>
        <v>0</v>
      </c>
      <c r="J908" s="699">
        <f t="shared" ref="J908:J971" si="427">IF($L$3="Yes",$M$3*$N$3*(E908/12)*7.48,0)</f>
        <v>0</v>
      </c>
      <c r="K908" s="681">
        <f t="shared" ref="K908:K971" si="428">IF($L$4="Yes",$M$4*$N$4*(E908/12)*7.48,0)</f>
        <v>0</v>
      </c>
      <c r="L908" s="711">
        <f>IF($L$5="Yes",HLOOKUP(B908,'Outdoor Supply'!$D$32:$P$38,7,FALSE),0)</f>
        <v>0</v>
      </c>
      <c r="M908" s="701">
        <f t="shared" ref="M908:M971" si="429">SUM(J908:L908)</f>
        <v>0</v>
      </c>
      <c r="N908" s="564">
        <f t="shared" ref="N908:N971" si="430">HLOOKUP(B908,$U$2:$AF$6,2,FALSE)</f>
        <v>0</v>
      </c>
      <c r="O908" s="564">
        <f t="shared" ref="O908:O971" si="431">HLOOKUP(B908,$U$2:$AF$6,3,FALSE)</f>
        <v>0</v>
      </c>
      <c r="P908" s="564">
        <f t="shared" ref="P908:P971" si="432">HLOOKUP(B908,$U$2:$AF$6,4,FALSE)</f>
        <v>0</v>
      </c>
      <c r="Q908" s="564">
        <f t="shared" ref="Q908:Q971" si="433">HLOOKUP(B908,$U$2:$AF$6,5,FALSE)</f>
        <v>0</v>
      </c>
      <c r="R908" s="661">
        <f t="shared" si="422"/>
        <v>0</v>
      </c>
      <c r="S908" s="662">
        <f t="shared" si="423"/>
        <v>0</v>
      </c>
      <c r="T908" s="699">
        <f t="shared" si="424"/>
        <v>0</v>
      </c>
      <c r="U908" s="681">
        <f t="shared" ref="U908:U971" si="434">IF(F908+T907&gt;S908,S908,F908+T907)</f>
        <v>0</v>
      </c>
      <c r="V908" s="701">
        <f t="shared" ref="V908:V971" si="435">T907+F908-S908</f>
        <v>0</v>
      </c>
      <c r="W908" s="662">
        <f t="shared" ref="W908:W971" si="436">IF(Y908&lt;0,0,IF(Y908&gt;$G$4,$G$4,Y908))</f>
        <v>0</v>
      </c>
      <c r="X908" s="662">
        <f t="shared" ref="X908:X971" si="437">IF(G908+W907&gt;S908,S908,G908+W907)</f>
        <v>0</v>
      </c>
      <c r="Y908" s="662">
        <f t="shared" ref="Y908:Y971" si="438">W907+G908-S908</f>
        <v>0</v>
      </c>
      <c r="Z908" s="699">
        <f t="shared" ref="Z908:Z971" si="439">IF(AB908&lt;0,0,IF(AB908&gt;$H$3,$H$3,AB908))</f>
        <v>0</v>
      </c>
      <c r="AA908" s="681">
        <f t="shared" si="413"/>
        <v>0</v>
      </c>
      <c r="AB908" s="701">
        <f t="shared" si="414"/>
        <v>0</v>
      </c>
      <c r="AC908" s="662">
        <f t="shared" ref="AC908:AC971" si="440">IF(AE908&lt;0,0,IF(AE908&gt;$H$4,$H$4,AE908))</f>
        <v>0</v>
      </c>
      <c r="AD908" s="662">
        <f t="shared" si="415"/>
        <v>0</v>
      </c>
      <c r="AE908" s="701">
        <f t="shared" si="416"/>
        <v>0</v>
      </c>
      <c r="AF908" s="662">
        <f t="shared" ref="AF908:AF971" si="441">IF(AH908&lt;0,0,IF(AH908&gt;$O$3,$O$3,AH908))</f>
        <v>0</v>
      </c>
      <c r="AG908" s="662">
        <f t="shared" si="417"/>
        <v>0</v>
      </c>
      <c r="AH908" s="701">
        <f t="shared" si="418"/>
        <v>0</v>
      </c>
    </row>
    <row r="909" spans="1:34" x14ac:dyDescent="0.35">
      <c r="A909" s="680">
        <v>38884</v>
      </c>
      <c r="B909" s="558" t="s">
        <v>26</v>
      </c>
      <c r="C909" s="558">
        <v>6</v>
      </c>
      <c r="D909" s="559">
        <f t="shared" si="419"/>
        <v>6</v>
      </c>
      <c r="E909" s="561">
        <v>0</v>
      </c>
      <c r="F909" s="699">
        <f t="shared" si="425"/>
        <v>0</v>
      </c>
      <c r="G909" s="712">
        <f t="shared" si="426"/>
        <v>0</v>
      </c>
      <c r="H909" s="699">
        <f t="shared" si="420"/>
        <v>0</v>
      </c>
      <c r="I909" s="712">
        <f t="shared" si="421"/>
        <v>0</v>
      </c>
      <c r="J909" s="699">
        <f t="shared" si="427"/>
        <v>0</v>
      </c>
      <c r="K909" s="681">
        <f t="shared" si="428"/>
        <v>0</v>
      </c>
      <c r="L909" s="711">
        <f>IF($L$5="Yes",HLOOKUP(B909,'Outdoor Supply'!$D$32:$P$38,7,FALSE),0)</f>
        <v>0</v>
      </c>
      <c r="M909" s="701">
        <f t="shared" si="429"/>
        <v>0</v>
      </c>
      <c r="N909" s="564">
        <f t="shared" si="430"/>
        <v>0</v>
      </c>
      <c r="O909" s="564">
        <f t="shared" si="431"/>
        <v>0</v>
      </c>
      <c r="P909" s="564">
        <f t="shared" si="432"/>
        <v>0</v>
      </c>
      <c r="Q909" s="564">
        <f t="shared" si="433"/>
        <v>0</v>
      </c>
      <c r="R909" s="661">
        <f t="shared" si="422"/>
        <v>0</v>
      </c>
      <c r="S909" s="662">
        <f t="shared" si="423"/>
        <v>0</v>
      </c>
      <c r="T909" s="699">
        <f t="shared" si="424"/>
        <v>0</v>
      </c>
      <c r="U909" s="681">
        <f t="shared" si="434"/>
        <v>0</v>
      </c>
      <c r="V909" s="701">
        <f t="shared" si="435"/>
        <v>0</v>
      </c>
      <c r="W909" s="662">
        <f t="shared" si="436"/>
        <v>0</v>
      </c>
      <c r="X909" s="662">
        <f t="shared" si="437"/>
        <v>0</v>
      </c>
      <c r="Y909" s="662">
        <f t="shared" si="438"/>
        <v>0</v>
      </c>
      <c r="Z909" s="699">
        <f t="shared" si="439"/>
        <v>0</v>
      </c>
      <c r="AA909" s="681">
        <f t="shared" ref="AA909:AA972" si="442">IF(H909+Z908&gt;S909,S909,H909+Z908)</f>
        <v>0</v>
      </c>
      <c r="AB909" s="701">
        <f t="shared" ref="AB909:AB972" si="443">Z908+H909-S909</f>
        <v>0</v>
      </c>
      <c r="AC909" s="662">
        <f t="shared" si="440"/>
        <v>0</v>
      </c>
      <c r="AD909" s="662">
        <f t="shared" ref="AD909:AD972" si="444">IF(I909+AC908&gt;S909,S909,I909+AC908)</f>
        <v>0</v>
      </c>
      <c r="AE909" s="701">
        <f t="shared" ref="AE909:AE972" si="445">AC908+I909-S909</f>
        <v>0</v>
      </c>
      <c r="AF909" s="662">
        <f t="shared" si="441"/>
        <v>0</v>
      </c>
      <c r="AG909" s="662">
        <f t="shared" ref="AG909:AG972" si="446">IF(M909+AF908&gt;S909,S909,M909+AF908)</f>
        <v>0</v>
      </c>
      <c r="AH909" s="701">
        <f t="shared" ref="AH909:AH972" si="447">AF908+M909-S909</f>
        <v>0</v>
      </c>
    </row>
    <row r="910" spans="1:34" x14ac:dyDescent="0.35">
      <c r="A910" s="680">
        <v>38885</v>
      </c>
      <c r="B910" s="558" t="s">
        <v>26</v>
      </c>
      <c r="C910" s="558">
        <v>6</v>
      </c>
      <c r="D910" s="559">
        <f t="shared" si="419"/>
        <v>7</v>
      </c>
      <c r="E910" s="561">
        <v>1.1999999999999886</v>
      </c>
      <c r="F910" s="699">
        <f t="shared" si="425"/>
        <v>0</v>
      </c>
      <c r="G910" s="712">
        <f t="shared" si="426"/>
        <v>0</v>
      </c>
      <c r="H910" s="699">
        <f t="shared" si="420"/>
        <v>0</v>
      </c>
      <c r="I910" s="712">
        <f t="shared" si="421"/>
        <v>0</v>
      </c>
      <c r="J910" s="699">
        <f t="shared" si="427"/>
        <v>0</v>
      </c>
      <c r="K910" s="681">
        <f t="shared" si="428"/>
        <v>0</v>
      </c>
      <c r="L910" s="711">
        <f>IF($L$5="Yes",HLOOKUP(B910,'Outdoor Supply'!$D$32:$P$38,7,FALSE),0)</f>
        <v>0</v>
      </c>
      <c r="M910" s="701">
        <f t="shared" si="429"/>
        <v>0</v>
      </c>
      <c r="N910" s="564">
        <f t="shared" si="430"/>
        <v>0</v>
      </c>
      <c r="O910" s="564">
        <f t="shared" si="431"/>
        <v>0</v>
      </c>
      <c r="P910" s="564">
        <f t="shared" si="432"/>
        <v>0</v>
      </c>
      <c r="Q910" s="564">
        <f t="shared" si="433"/>
        <v>0</v>
      </c>
      <c r="R910" s="661">
        <f t="shared" si="422"/>
        <v>0</v>
      </c>
      <c r="S910" s="662">
        <f t="shared" si="423"/>
        <v>0</v>
      </c>
      <c r="T910" s="699">
        <f t="shared" si="424"/>
        <v>0</v>
      </c>
      <c r="U910" s="681">
        <f t="shared" si="434"/>
        <v>0</v>
      </c>
      <c r="V910" s="701">
        <f t="shared" si="435"/>
        <v>0</v>
      </c>
      <c r="W910" s="662">
        <f t="shared" si="436"/>
        <v>0</v>
      </c>
      <c r="X910" s="662">
        <f t="shared" si="437"/>
        <v>0</v>
      </c>
      <c r="Y910" s="662">
        <f t="shared" si="438"/>
        <v>0</v>
      </c>
      <c r="Z910" s="699">
        <f t="shared" si="439"/>
        <v>0</v>
      </c>
      <c r="AA910" s="681">
        <f t="shared" si="442"/>
        <v>0</v>
      </c>
      <c r="AB910" s="701">
        <f t="shared" si="443"/>
        <v>0</v>
      </c>
      <c r="AC910" s="662">
        <f t="shared" si="440"/>
        <v>0</v>
      </c>
      <c r="AD910" s="662">
        <f t="shared" si="444"/>
        <v>0</v>
      </c>
      <c r="AE910" s="701">
        <f t="shared" si="445"/>
        <v>0</v>
      </c>
      <c r="AF910" s="662">
        <f t="shared" si="441"/>
        <v>0</v>
      </c>
      <c r="AG910" s="662">
        <f t="shared" si="446"/>
        <v>0</v>
      </c>
      <c r="AH910" s="701">
        <f t="shared" si="447"/>
        <v>0</v>
      </c>
    </row>
    <row r="911" spans="1:34" x14ac:dyDescent="0.35">
      <c r="A911" s="680">
        <v>38886</v>
      </c>
      <c r="B911" s="558" t="s">
        <v>26</v>
      </c>
      <c r="C911" s="558">
        <v>6</v>
      </c>
      <c r="D911" s="559">
        <f t="shared" si="419"/>
        <v>1</v>
      </c>
      <c r="E911" s="561">
        <v>0.75999999999999091</v>
      </c>
      <c r="F911" s="699">
        <f t="shared" si="425"/>
        <v>0</v>
      </c>
      <c r="G911" s="712">
        <f t="shared" si="426"/>
        <v>0</v>
      </c>
      <c r="H911" s="699">
        <f t="shared" si="420"/>
        <v>0</v>
      </c>
      <c r="I911" s="712">
        <f t="shared" si="421"/>
        <v>0</v>
      </c>
      <c r="J911" s="699">
        <f t="shared" si="427"/>
        <v>0</v>
      </c>
      <c r="K911" s="681">
        <f t="shared" si="428"/>
        <v>0</v>
      </c>
      <c r="L911" s="711">
        <f>IF($L$5="Yes",HLOOKUP(B911,'Outdoor Supply'!$D$32:$P$38,7,FALSE),0)</f>
        <v>0</v>
      </c>
      <c r="M911" s="701">
        <f t="shared" si="429"/>
        <v>0</v>
      </c>
      <c r="N911" s="564">
        <f t="shared" si="430"/>
        <v>0</v>
      </c>
      <c r="O911" s="564">
        <f t="shared" si="431"/>
        <v>0</v>
      </c>
      <c r="P911" s="564">
        <f t="shared" si="432"/>
        <v>0</v>
      </c>
      <c r="Q911" s="564">
        <f t="shared" si="433"/>
        <v>0</v>
      </c>
      <c r="R911" s="661">
        <f t="shared" si="422"/>
        <v>0</v>
      </c>
      <c r="S911" s="662">
        <f t="shared" si="423"/>
        <v>0</v>
      </c>
      <c r="T911" s="699">
        <f t="shared" si="424"/>
        <v>0</v>
      </c>
      <c r="U911" s="681">
        <f t="shared" si="434"/>
        <v>0</v>
      </c>
      <c r="V911" s="701">
        <f t="shared" si="435"/>
        <v>0</v>
      </c>
      <c r="W911" s="662">
        <f t="shared" si="436"/>
        <v>0</v>
      </c>
      <c r="X911" s="662">
        <f t="shared" si="437"/>
        <v>0</v>
      </c>
      <c r="Y911" s="662">
        <f t="shared" si="438"/>
        <v>0</v>
      </c>
      <c r="Z911" s="699">
        <f t="shared" si="439"/>
        <v>0</v>
      </c>
      <c r="AA911" s="681">
        <f t="shared" si="442"/>
        <v>0</v>
      </c>
      <c r="AB911" s="701">
        <f t="shared" si="443"/>
        <v>0</v>
      </c>
      <c r="AC911" s="662">
        <f t="shared" si="440"/>
        <v>0</v>
      </c>
      <c r="AD911" s="662">
        <f t="shared" si="444"/>
        <v>0</v>
      </c>
      <c r="AE911" s="701">
        <f t="shared" si="445"/>
        <v>0</v>
      </c>
      <c r="AF911" s="662">
        <f t="shared" si="441"/>
        <v>0</v>
      </c>
      <c r="AG911" s="662">
        <f t="shared" si="446"/>
        <v>0</v>
      </c>
      <c r="AH911" s="701">
        <f t="shared" si="447"/>
        <v>0</v>
      </c>
    </row>
    <row r="912" spans="1:34" x14ac:dyDescent="0.35">
      <c r="A912" s="680">
        <v>38887</v>
      </c>
      <c r="B912" s="558" t="s">
        <v>26</v>
      </c>
      <c r="C912" s="558">
        <v>6</v>
      </c>
      <c r="D912" s="559">
        <f t="shared" si="419"/>
        <v>2</v>
      </c>
      <c r="E912" s="561">
        <v>0</v>
      </c>
      <c r="F912" s="699">
        <f t="shared" si="425"/>
        <v>0</v>
      </c>
      <c r="G912" s="712">
        <f t="shared" si="426"/>
        <v>0</v>
      </c>
      <c r="H912" s="699">
        <f t="shared" si="420"/>
        <v>0</v>
      </c>
      <c r="I912" s="712">
        <f t="shared" si="421"/>
        <v>0</v>
      </c>
      <c r="J912" s="699">
        <f t="shared" si="427"/>
        <v>0</v>
      </c>
      <c r="K912" s="681">
        <f t="shared" si="428"/>
        <v>0</v>
      </c>
      <c r="L912" s="711">
        <f>IF($L$5="Yes",HLOOKUP(B912,'Outdoor Supply'!$D$32:$P$38,7,FALSE),0)</f>
        <v>0</v>
      </c>
      <c r="M912" s="701">
        <f t="shared" si="429"/>
        <v>0</v>
      </c>
      <c r="N912" s="564">
        <f t="shared" si="430"/>
        <v>0</v>
      </c>
      <c r="O912" s="564">
        <f t="shared" si="431"/>
        <v>0</v>
      </c>
      <c r="P912" s="564">
        <f t="shared" si="432"/>
        <v>0</v>
      </c>
      <c r="Q912" s="564">
        <f t="shared" si="433"/>
        <v>0</v>
      </c>
      <c r="R912" s="661">
        <f t="shared" si="422"/>
        <v>0</v>
      </c>
      <c r="S912" s="662">
        <f t="shared" si="423"/>
        <v>0</v>
      </c>
      <c r="T912" s="699">
        <f t="shared" si="424"/>
        <v>0</v>
      </c>
      <c r="U912" s="681">
        <f t="shared" si="434"/>
        <v>0</v>
      </c>
      <c r="V912" s="701">
        <f t="shared" si="435"/>
        <v>0</v>
      </c>
      <c r="W912" s="662">
        <f t="shared" si="436"/>
        <v>0</v>
      </c>
      <c r="X912" s="662">
        <f t="shared" si="437"/>
        <v>0</v>
      </c>
      <c r="Y912" s="662">
        <f t="shared" si="438"/>
        <v>0</v>
      </c>
      <c r="Z912" s="699">
        <f t="shared" si="439"/>
        <v>0</v>
      </c>
      <c r="AA912" s="681">
        <f t="shared" si="442"/>
        <v>0</v>
      </c>
      <c r="AB912" s="701">
        <f t="shared" si="443"/>
        <v>0</v>
      </c>
      <c r="AC912" s="662">
        <f t="shared" si="440"/>
        <v>0</v>
      </c>
      <c r="AD912" s="662">
        <f t="shared" si="444"/>
        <v>0</v>
      </c>
      <c r="AE912" s="701">
        <f t="shared" si="445"/>
        <v>0</v>
      </c>
      <c r="AF912" s="662">
        <f t="shared" si="441"/>
        <v>0</v>
      </c>
      <c r="AG912" s="662">
        <f t="shared" si="446"/>
        <v>0</v>
      </c>
      <c r="AH912" s="701">
        <f t="shared" si="447"/>
        <v>0</v>
      </c>
    </row>
    <row r="913" spans="1:34" x14ac:dyDescent="0.35">
      <c r="A913" s="680">
        <v>38888</v>
      </c>
      <c r="B913" s="558" t="s">
        <v>26</v>
      </c>
      <c r="C913" s="558">
        <v>6</v>
      </c>
      <c r="D913" s="559">
        <f t="shared" si="419"/>
        <v>3</v>
      </c>
      <c r="E913" s="561">
        <v>0.17000000000000171</v>
      </c>
      <c r="F913" s="699">
        <f t="shared" si="425"/>
        <v>0</v>
      </c>
      <c r="G913" s="712">
        <f t="shared" si="426"/>
        <v>0</v>
      </c>
      <c r="H913" s="699">
        <f t="shared" si="420"/>
        <v>0</v>
      </c>
      <c r="I913" s="712">
        <f t="shared" si="421"/>
        <v>0</v>
      </c>
      <c r="J913" s="699">
        <f t="shared" si="427"/>
        <v>0</v>
      </c>
      <c r="K913" s="681">
        <f t="shared" si="428"/>
        <v>0</v>
      </c>
      <c r="L913" s="711">
        <f>IF($L$5="Yes",HLOOKUP(B913,'Outdoor Supply'!$D$32:$P$38,7,FALSE),0)</f>
        <v>0</v>
      </c>
      <c r="M913" s="701">
        <f t="shared" si="429"/>
        <v>0</v>
      </c>
      <c r="N913" s="564">
        <f t="shared" si="430"/>
        <v>0</v>
      </c>
      <c r="O913" s="564">
        <f t="shared" si="431"/>
        <v>0</v>
      </c>
      <c r="P913" s="564">
        <f t="shared" si="432"/>
        <v>0</v>
      </c>
      <c r="Q913" s="564">
        <f t="shared" si="433"/>
        <v>0</v>
      </c>
      <c r="R913" s="661">
        <f t="shared" si="422"/>
        <v>0</v>
      </c>
      <c r="S913" s="662">
        <f t="shared" si="423"/>
        <v>0</v>
      </c>
      <c r="T913" s="699">
        <f t="shared" si="424"/>
        <v>0</v>
      </c>
      <c r="U913" s="681">
        <f t="shared" si="434"/>
        <v>0</v>
      </c>
      <c r="V913" s="701">
        <f t="shared" si="435"/>
        <v>0</v>
      </c>
      <c r="W913" s="662">
        <f t="shared" si="436"/>
        <v>0</v>
      </c>
      <c r="X913" s="662">
        <f t="shared" si="437"/>
        <v>0</v>
      </c>
      <c r="Y913" s="662">
        <f t="shared" si="438"/>
        <v>0</v>
      </c>
      <c r="Z913" s="699">
        <f t="shared" si="439"/>
        <v>0</v>
      </c>
      <c r="AA913" s="681">
        <f t="shared" si="442"/>
        <v>0</v>
      </c>
      <c r="AB913" s="701">
        <f t="shared" si="443"/>
        <v>0</v>
      </c>
      <c r="AC913" s="662">
        <f t="shared" si="440"/>
        <v>0</v>
      </c>
      <c r="AD913" s="662">
        <f t="shared" si="444"/>
        <v>0</v>
      </c>
      <c r="AE913" s="701">
        <f t="shared" si="445"/>
        <v>0</v>
      </c>
      <c r="AF913" s="662">
        <f t="shared" si="441"/>
        <v>0</v>
      </c>
      <c r="AG913" s="662">
        <f t="shared" si="446"/>
        <v>0</v>
      </c>
      <c r="AH913" s="701">
        <f t="shared" si="447"/>
        <v>0</v>
      </c>
    </row>
    <row r="914" spans="1:34" x14ac:dyDescent="0.35">
      <c r="A914" s="680">
        <v>38889</v>
      </c>
      <c r="B914" s="558" t="s">
        <v>26</v>
      </c>
      <c r="C914" s="558">
        <v>6</v>
      </c>
      <c r="D914" s="559">
        <f t="shared" si="419"/>
        <v>4</v>
      </c>
      <c r="E914" s="561">
        <v>0.36000000000001364</v>
      </c>
      <c r="F914" s="699">
        <f t="shared" si="425"/>
        <v>0</v>
      </c>
      <c r="G914" s="712">
        <f t="shared" si="426"/>
        <v>0</v>
      </c>
      <c r="H914" s="699">
        <f t="shared" si="420"/>
        <v>0</v>
      </c>
      <c r="I914" s="712">
        <f t="shared" si="421"/>
        <v>0</v>
      </c>
      <c r="J914" s="699">
        <f t="shared" si="427"/>
        <v>0</v>
      </c>
      <c r="K914" s="681">
        <f t="shared" si="428"/>
        <v>0</v>
      </c>
      <c r="L914" s="711">
        <f>IF($L$5="Yes",HLOOKUP(B914,'Outdoor Supply'!$D$32:$P$38,7,FALSE),0)</f>
        <v>0</v>
      </c>
      <c r="M914" s="701">
        <f t="shared" si="429"/>
        <v>0</v>
      </c>
      <c r="N914" s="564">
        <f t="shared" si="430"/>
        <v>0</v>
      </c>
      <c r="O914" s="564">
        <f t="shared" si="431"/>
        <v>0</v>
      </c>
      <c r="P914" s="564">
        <f t="shared" si="432"/>
        <v>0</v>
      </c>
      <c r="Q914" s="564">
        <f t="shared" si="433"/>
        <v>0</v>
      </c>
      <c r="R914" s="661">
        <f t="shared" si="422"/>
        <v>0</v>
      </c>
      <c r="S914" s="662">
        <f t="shared" si="423"/>
        <v>0</v>
      </c>
      <c r="T914" s="699">
        <f t="shared" si="424"/>
        <v>0</v>
      </c>
      <c r="U914" s="681">
        <f t="shared" si="434"/>
        <v>0</v>
      </c>
      <c r="V914" s="701">
        <f t="shared" si="435"/>
        <v>0</v>
      </c>
      <c r="W914" s="662">
        <f t="shared" si="436"/>
        <v>0</v>
      </c>
      <c r="X914" s="662">
        <f t="shared" si="437"/>
        <v>0</v>
      </c>
      <c r="Y914" s="662">
        <f t="shared" si="438"/>
        <v>0</v>
      </c>
      <c r="Z914" s="699">
        <f t="shared" si="439"/>
        <v>0</v>
      </c>
      <c r="AA914" s="681">
        <f t="shared" si="442"/>
        <v>0</v>
      </c>
      <c r="AB914" s="701">
        <f t="shared" si="443"/>
        <v>0</v>
      </c>
      <c r="AC914" s="662">
        <f t="shared" si="440"/>
        <v>0</v>
      </c>
      <c r="AD914" s="662">
        <f t="shared" si="444"/>
        <v>0</v>
      </c>
      <c r="AE914" s="701">
        <f t="shared" si="445"/>
        <v>0</v>
      </c>
      <c r="AF914" s="662">
        <f t="shared" si="441"/>
        <v>0</v>
      </c>
      <c r="AG914" s="662">
        <f t="shared" si="446"/>
        <v>0</v>
      </c>
      <c r="AH914" s="701">
        <f t="shared" si="447"/>
        <v>0</v>
      </c>
    </row>
    <row r="915" spans="1:34" x14ac:dyDescent="0.35">
      <c r="A915" s="680">
        <v>38890</v>
      </c>
      <c r="B915" s="558" t="s">
        <v>26</v>
      </c>
      <c r="C915" s="558">
        <v>6</v>
      </c>
      <c r="D915" s="559">
        <f t="shared" si="419"/>
        <v>5</v>
      </c>
      <c r="E915" s="561">
        <v>0</v>
      </c>
      <c r="F915" s="699">
        <f t="shared" si="425"/>
        <v>0</v>
      </c>
      <c r="G915" s="712">
        <f t="shared" si="426"/>
        <v>0</v>
      </c>
      <c r="H915" s="699">
        <f t="shared" si="420"/>
        <v>0</v>
      </c>
      <c r="I915" s="712">
        <f t="shared" si="421"/>
        <v>0</v>
      </c>
      <c r="J915" s="699">
        <f t="shared" si="427"/>
        <v>0</v>
      </c>
      <c r="K915" s="681">
        <f t="shared" si="428"/>
        <v>0</v>
      </c>
      <c r="L915" s="711">
        <f>IF($L$5="Yes",HLOOKUP(B915,'Outdoor Supply'!$D$32:$P$38,7,FALSE),0)</f>
        <v>0</v>
      </c>
      <c r="M915" s="701">
        <f t="shared" si="429"/>
        <v>0</v>
      </c>
      <c r="N915" s="564">
        <f t="shared" si="430"/>
        <v>0</v>
      </c>
      <c r="O915" s="564">
        <f t="shared" si="431"/>
        <v>0</v>
      </c>
      <c r="P915" s="564">
        <f t="shared" si="432"/>
        <v>0</v>
      </c>
      <c r="Q915" s="564">
        <f t="shared" si="433"/>
        <v>0</v>
      </c>
      <c r="R915" s="661">
        <f t="shared" si="422"/>
        <v>0</v>
      </c>
      <c r="S915" s="662">
        <f t="shared" si="423"/>
        <v>0</v>
      </c>
      <c r="T915" s="699">
        <f t="shared" si="424"/>
        <v>0</v>
      </c>
      <c r="U915" s="681">
        <f t="shared" si="434"/>
        <v>0</v>
      </c>
      <c r="V915" s="701">
        <f t="shared" si="435"/>
        <v>0</v>
      </c>
      <c r="W915" s="662">
        <f t="shared" si="436"/>
        <v>0</v>
      </c>
      <c r="X915" s="662">
        <f t="shared" si="437"/>
        <v>0</v>
      </c>
      <c r="Y915" s="662">
        <f t="shared" si="438"/>
        <v>0</v>
      </c>
      <c r="Z915" s="699">
        <f t="shared" si="439"/>
        <v>0</v>
      </c>
      <c r="AA915" s="681">
        <f t="shared" si="442"/>
        <v>0</v>
      </c>
      <c r="AB915" s="701">
        <f t="shared" si="443"/>
        <v>0</v>
      </c>
      <c r="AC915" s="662">
        <f t="shared" si="440"/>
        <v>0</v>
      </c>
      <c r="AD915" s="662">
        <f t="shared" si="444"/>
        <v>0</v>
      </c>
      <c r="AE915" s="701">
        <f t="shared" si="445"/>
        <v>0</v>
      </c>
      <c r="AF915" s="662">
        <f t="shared" si="441"/>
        <v>0</v>
      </c>
      <c r="AG915" s="662">
        <f t="shared" si="446"/>
        <v>0</v>
      </c>
      <c r="AH915" s="701">
        <f t="shared" si="447"/>
        <v>0</v>
      </c>
    </row>
    <row r="916" spans="1:34" x14ac:dyDescent="0.35">
      <c r="A916" s="680">
        <v>38891</v>
      </c>
      <c r="B916" s="558" t="s">
        <v>26</v>
      </c>
      <c r="C916" s="558">
        <v>6</v>
      </c>
      <c r="D916" s="559">
        <f t="shared" si="419"/>
        <v>6</v>
      </c>
      <c r="E916" s="561">
        <v>0</v>
      </c>
      <c r="F916" s="699">
        <f t="shared" si="425"/>
        <v>0</v>
      </c>
      <c r="G916" s="712">
        <f t="shared" si="426"/>
        <v>0</v>
      </c>
      <c r="H916" s="699">
        <f t="shared" si="420"/>
        <v>0</v>
      </c>
      <c r="I916" s="712">
        <f t="shared" si="421"/>
        <v>0</v>
      </c>
      <c r="J916" s="699">
        <f t="shared" si="427"/>
        <v>0</v>
      </c>
      <c r="K916" s="681">
        <f t="shared" si="428"/>
        <v>0</v>
      </c>
      <c r="L916" s="711">
        <f>IF($L$5="Yes",HLOOKUP(B916,'Outdoor Supply'!$D$32:$P$38,7,FALSE),0)</f>
        <v>0</v>
      </c>
      <c r="M916" s="701">
        <f t="shared" si="429"/>
        <v>0</v>
      </c>
      <c r="N916" s="564">
        <f t="shared" si="430"/>
        <v>0</v>
      </c>
      <c r="O916" s="564">
        <f t="shared" si="431"/>
        <v>0</v>
      </c>
      <c r="P916" s="564">
        <f t="shared" si="432"/>
        <v>0</v>
      </c>
      <c r="Q916" s="564">
        <f t="shared" si="433"/>
        <v>0</v>
      </c>
      <c r="R916" s="661">
        <f t="shared" si="422"/>
        <v>0</v>
      </c>
      <c r="S916" s="662">
        <f t="shared" si="423"/>
        <v>0</v>
      </c>
      <c r="T916" s="699">
        <f t="shared" si="424"/>
        <v>0</v>
      </c>
      <c r="U916" s="681">
        <f t="shared" si="434"/>
        <v>0</v>
      </c>
      <c r="V916" s="701">
        <f t="shared" si="435"/>
        <v>0</v>
      </c>
      <c r="W916" s="662">
        <f t="shared" si="436"/>
        <v>0</v>
      </c>
      <c r="X916" s="662">
        <f t="shared" si="437"/>
        <v>0</v>
      </c>
      <c r="Y916" s="662">
        <f t="shared" si="438"/>
        <v>0</v>
      </c>
      <c r="Z916" s="699">
        <f t="shared" si="439"/>
        <v>0</v>
      </c>
      <c r="AA916" s="681">
        <f t="shared" si="442"/>
        <v>0</v>
      </c>
      <c r="AB916" s="701">
        <f t="shared" si="443"/>
        <v>0</v>
      </c>
      <c r="AC916" s="662">
        <f t="shared" si="440"/>
        <v>0</v>
      </c>
      <c r="AD916" s="662">
        <f t="shared" si="444"/>
        <v>0</v>
      </c>
      <c r="AE916" s="701">
        <f t="shared" si="445"/>
        <v>0</v>
      </c>
      <c r="AF916" s="662">
        <f t="shared" si="441"/>
        <v>0</v>
      </c>
      <c r="AG916" s="662">
        <f t="shared" si="446"/>
        <v>0</v>
      </c>
      <c r="AH916" s="701">
        <f t="shared" si="447"/>
        <v>0</v>
      </c>
    </row>
    <row r="917" spans="1:34" x14ac:dyDescent="0.35">
      <c r="A917" s="680">
        <v>38892</v>
      </c>
      <c r="B917" s="558" t="s">
        <v>26</v>
      </c>
      <c r="C917" s="558">
        <v>6</v>
      </c>
      <c r="D917" s="559">
        <f t="shared" si="419"/>
        <v>7</v>
      </c>
      <c r="E917" s="561">
        <v>0.21000000000000796</v>
      </c>
      <c r="F917" s="699">
        <f t="shared" si="425"/>
        <v>0</v>
      </c>
      <c r="G917" s="712">
        <f t="shared" si="426"/>
        <v>0</v>
      </c>
      <c r="H917" s="699">
        <f t="shared" si="420"/>
        <v>0</v>
      </c>
      <c r="I917" s="712">
        <f t="shared" si="421"/>
        <v>0</v>
      </c>
      <c r="J917" s="699">
        <f t="shared" si="427"/>
        <v>0</v>
      </c>
      <c r="K917" s="681">
        <f t="shared" si="428"/>
        <v>0</v>
      </c>
      <c r="L917" s="711">
        <f>IF($L$5="Yes",HLOOKUP(B917,'Outdoor Supply'!$D$32:$P$38,7,FALSE),0)</f>
        <v>0</v>
      </c>
      <c r="M917" s="701">
        <f t="shared" si="429"/>
        <v>0</v>
      </c>
      <c r="N917" s="564">
        <f t="shared" si="430"/>
        <v>0</v>
      </c>
      <c r="O917" s="564">
        <f t="shared" si="431"/>
        <v>0</v>
      </c>
      <c r="P917" s="564">
        <f t="shared" si="432"/>
        <v>0</v>
      </c>
      <c r="Q917" s="564">
        <f t="shared" si="433"/>
        <v>0</v>
      </c>
      <c r="R917" s="661">
        <f t="shared" si="422"/>
        <v>0</v>
      </c>
      <c r="S917" s="662">
        <f t="shared" si="423"/>
        <v>0</v>
      </c>
      <c r="T917" s="699">
        <f t="shared" si="424"/>
        <v>0</v>
      </c>
      <c r="U917" s="681">
        <f t="shared" si="434"/>
        <v>0</v>
      </c>
      <c r="V917" s="701">
        <f t="shared" si="435"/>
        <v>0</v>
      </c>
      <c r="W917" s="662">
        <f t="shared" si="436"/>
        <v>0</v>
      </c>
      <c r="X917" s="662">
        <f t="shared" si="437"/>
        <v>0</v>
      </c>
      <c r="Y917" s="662">
        <f t="shared" si="438"/>
        <v>0</v>
      </c>
      <c r="Z917" s="699">
        <f t="shared" si="439"/>
        <v>0</v>
      </c>
      <c r="AA917" s="681">
        <f t="shared" si="442"/>
        <v>0</v>
      </c>
      <c r="AB917" s="701">
        <f t="shared" si="443"/>
        <v>0</v>
      </c>
      <c r="AC917" s="662">
        <f t="shared" si="440"/>
        <v>0</v>
      </c>
      <c r="AD917" s="662">
        <f t="shared" si="444"/>
        <v>0</v>
      </c>
      <c r="AE917" s="701">
        <f t="shared" si="445"/>
        <v>0</v>
      </c>
      <c r="AF917" s="662">
        <f t="shared" si="441"/>
        <v>0</v>
      </c>
      <c r="AG917" s="662">
        <f t="shared" si="446"/>
        <v>0</v>
      </c>
      <c r="AH917" s="701">
        <f t="shared" si="447"/>
        <v>0</v>
      </c>
    </row>
    <row r="918" spans="1:34" x14ac:dyDescent="0.35">
      <c r="A918" s="680">
        <v>38893</v>
      </c>
      <c r="B918" s="558" t="s">
        <v>26</v>
      </c>
      <c r="C918" s="558">
        <v>6</v>
      </c>
      <c r="D918" s="559">
        <f t="shared" si="419"/>
        <v>1</v>
      </c>
      <c r="E918" s="561">
        <v>0</v>
      </c>
      <c r="F918" s="699">
        <f t="shared" si="425"/>
        <v>0</v>
      </c>
      <c r="G918" s="712">
        <f t="shared" si="426"/>
        <v>0</v>
      </c>
      <c r="H918" s="699">
        <f t="shared" si="420"/>
        <v>0</v>
      </c>
      <c r="I918" s="712">
        <f t="shared" si="421"/>
        <v>0</v>
      </c>
      <c r="J918" s="699">
        <f t="shared" si="427"/>
        <v>0</v>
      </c>
      <c r="K918" s="681">
        <f t="shared" si="428"/>
        <v>0</v>
      </c>
      <c r="L918" s="711">
        <f>IF($L$5="Yes",HLOOKUP(B918,'Outdoor Supply'!$D$32:$P$38,7,FALSE),0)</f>
        <v>0</v>
      </c>
      <c r="M918" s="701">
        <f t="shared" si="429"/>
        <v>0</v>
      </c>
      <c r="N918" s="564">
        <f t="shared" si="430"/>
        <v>0</v>
      </c>
      <c r="O918" s="564">
        <f t="shared" si="431"/>
        <v>0</v>
      </c>
      <c r="P918" s="564">
        <f t="shared" si="432"/>
        <v>0</v>
      </c>
      <c r="Q918" s="564">
        <f t="shared" si="433"/>
        <v>0</v>
      </c>
      <c r="R918" s="661">
        <f t="shared" si="422"/>
        <v>0</v>
      </c>
      <c r="S918" s="662">
        <f t="shared" si="423"/>
        <v>0</v>
      </c>
      <c r="T918" s="699">
        <f t="shared" si="424"/>
        <v>0</v>
      </c>
      <c r="U918" s="681">
        <f t="shared" si="434"/>
        <v>0</v>
      </c>
      <c r="V918" s="701">
        <f t="shared" si="435"/>
        <v>0</v>
      </c>
      <c r="W918" s="662">
        <f t="shared" si="436"/>
        <v>0</v>
      </c>
      <c r="X918" s="662">
        <f t="shared" si="437"/>
        <v>0</v>
      </c>
      <c r="Y918" s="662">
        <f t="shared" si="438"/>
        <v>0</v>
      </c>
      <c r="Z918" s="699">
        <f t="shared" si="439"/>
        <v>0</v>
      </c>
      <c r="AA918" s="681">
        <f t="shared" si="442"/>
        <v>0</v>
      </c>
      <c r="AB918" s="701">
        <f t="shared" si="443"/>
        <v>0</v>
      </c>
      <c r="AC918" s="662">
        <f t="shared" si="440"/>
        <v>0</v>
      </c>
      <c r="AD918" s="662">
        <f t="shared" si="444"/>
        <v>0</v>
      </c>
      <c r="AE918" s="701">
        <f t="shared" si="445"/>
        <v>0</v>
      </c>
      <c r="AF918" s="662">
        <f t="shared" si="441"/>
        <v>0</v>
      </c>
      <c r="AG918" s="662">
        <f t="shared" si="446"/>
        <v>0</v>
      </c>
      <c r="AH918" s="701">
        <f t="shared" si="447"/>
        <v>0</v>
      </c>
    </row>
    <row r="919" spans="1:34" x14ac:dyDescent="0.35">
      <c r="A919" s="680">
        <v>38894</v>
      </c>
      <c r="B919" s="558" t="s">
        <v>26</v>
      </c>
      <c r="C919" s="558">
        <v>6</v>
      </c>
      <c r="D919" s="559">
        <f t="shared" si="419"/>
        <v>2</v>
      </c>
      <c r="E919" s="561">
        <v>0</v>
      </c>
      <c r="F919" s="699">
        <f t="shared" si="425"/>
        <v>0</v>
      </c>
      <c r="G919" s="712">
        <f t="shared" si="426"/>
        <v>0</v>
      </c>
      <c r="H919" s="699">
        <f t="shared" si="420"/>
        <v>0</v>
      </c>
      <c r="I919" s="712">
        <f t="shared" si="421"/>
        <v>0</v>
      </c>
      <c r="J919" s="699">
        <f t="shared" si="427"/>
        <v>0</v>
      </c>
      <c r="K919" s="681">
        <f t="shared" si="428"/>
        <v>0</v>
      </c>
      <c r="L919" s="711">
        <f>IF($L$5="Yes",HLOOKUP(B919,'Outdoor Supply'!$D$32:$P$38,7,FALSE),0)</f>
        <v>0</v>
      </c>
      <c r="M919" s="701">
        <f t="shared" si="429"/>
        <v>0</v>
      </c>
      <c r="N919" s="564">
        <f t="shared" si="430"/>
        <v>0</v>
      </c>
      <c r="O919" s="564">
        <f t="shared" si="431"/>
        <v>0</v>
      </c>
      <c r="P919" s="564">
        <f t="shared" si="432"/>
        <v>0</v>
      </c>
      <c r="Q919" s="564">
        <f t="shared" si="433"/>
        <v>0</v>
      </c>
      <c r="R919" s="661">
        <f t="shared" si="422"/>
        <v>0</v>
      </c>
      <c r="S919" s="662">
        <f t="shared" si="423"/>
        <v>0</v>
      </c>
      <c r="T919" s="699">
        <f t="shared" si="424"/>
        <v>0</v>
      </c>
      <c r="U919" s="681">
        <f t="shared" si="434"/>
        <v>0</v>
      </c>
      <c r="V919" s="701">
        <f t="shared" si="435"/>
        <v>0</v>
      </c>
      <c r="W919" s="662">
        <f t="shared" si="436"/>
        <v>0</v>
      </c>
      <c r="X919" s="662">
        <f t="shared" si="437"/>
        <v>0</v>
      </c>
      <c r="Y919" s="662">
        <f t="shared" si="438"/>
        <v>0</v>
      </c>
      <c r="Z919" s="699">
        <f t="shared" si="439"/>
        <v>0</v>
      </c>
      <c r="AA919" s="681">
        <f t="shared" si="442"/>
        <v>0</v>
      </c>
      <c r="AB919" s="701">
        <f t="shared" si="443"/>
        <v>0</v>
      </c>
      <c r="AC919" s="662">
        <f t="shared" si="440"/>
        <v>0</v>
      </c>
      <c r="AD919" s="662">
        <f t="shared" si="444"/>
        <v>0</v>
      </c>
      <c r="AE919" s="701">
        <f t="shared" si="445"/>
        <v>0</v>
      </c>
      <c r="AF919" s="662">
        <f t="shared" si="441"/>
        <v>0</v>
      </c>
      <c r="AG919" s="662">
        <f t="shared" si="446"/>
        <v>0</v>
      </c>
      <c r="AH919" s="701">
        <f t="shared" si="447"/>
        <v>0</v>
      </c>
    </row>
    <row r="920" spans="1:34" x14ac:dyDescent="0.35">
      <c r="A920" s="680">
        <v>38895</v>
      </c>
      <c r="B920" s="558" t="s">
        <v>26</v>
      </c>
      <c r="C920" s="558">
        <v>6</v>
      </c>
      <c r="D920" s="559">
        <f t="shared" si="419"/>
        <v>3</v>
      </c>
      <c r="E920" s="561">
        <v>0</v>
      </c>
      <c r="F920" s="699">
        <f t="shared" si="425"/>
        <v>0</v>
      </c>
      <c r="G920" s="712">
        <f t="shared" si="426"/>
        <v>0</v>
      </c>
      <c r="H920" s="699">
        <f t="shared" si="420"/>
        <v>0</v>
      </c>
      <c r="I920" s="712">
        <f t="shared" si="421"/>
        <v>0</v>
      </c>
      <c r="J920" s="699">
        <f t="shared" si="427"/>
        <v>0</v>
      </c>
      <c r="K920" s="681">
        <f t="shared" si="428"/>
        <v>0</v>
      </c>
      <c r="L920" s="711">
        <f>IF($L$5="Yes",HLOOKUP(B920,'Outdoor Supply'!$D$32:$P$38,7,FALSE),0)</f>
        <v>0</v>
      </c>
      <c r="M920" s="701">
        <f t="shared" si="429"/>
        <v>0</v>
      </c>
      <c r="N920" s="564">
        <f t="shared" si="430"/>
        <v>0</v>
      </c>
      <c r="O920" s="564">
        <f t="shared" si="431"/>
        <v>0</v>
      </c>
      <c r="P920" s="564">
        <f t="shared" si="432"/>
        <v>0</v>
      </c>
      <c r="Q920" s="564">
        <f t="shared" si="433"/>
        <v>0</v>
      </c>
      <c r="R920" s="661">
        <f t="shared" si="422"/>
        <v>0</v>
      </c>
      <c r="S920" s="662">
        <f t="shared" si="423"/>
        <v>0</v>
      </c>
      <c r="T920" s="699">
        <f t="shared" si="424"/>
        <v>0</v>
      </c>
      <c r="U920" s="681">
        <f t="shared" si="434"/>
        <v>0</v>
      </c>
      <c r="V920" s="701">
        <f t="shared" si="435"/>
        <v>0</v>
      </c>
      <c r="W920" s="662">
        <f t="shared" si="436"/>
        <v>0</v>
      </c>
      <c r="X920" s="662">
        <f t="shared" si="437"/>
        <v>0</v>
      </c>
      <c r="Y920" s="662">
        <f t="shared" si="438"/>
        <v>0</v>
      </c>
      <c r="Z920" s="699">
        <f t="shared" si="439"/>
        <v>0</v>
      </c>
      <c r="AA920" s="681">
        <f t="shared" si="442"/>
        <v>0</v>
      </c>
      <c r="AB920" s="701">
        <f t="shared" si="443"/>
        <v>0</v>
      </c>
      <c r="AC920" s="662">
        <f t="shared" si="440"/>
        <v>0</v>
      </c>
      <c r="AD920" s="662">
        <f t="shared" si="444"/>
        <v>0</v>
      </c>
      <c r="AE920" s="701">
        <f t="shared" si="445"/>
        <v>0</v>
      </c>
      <c r="AF920" s="662">
        <f t="shared" si="441"/>
        <v>0</v>
      </c>
      <c r="AG920" s="662">
        <f t="shared" si="446"/>
        <v>0</v>
      </c>
      <c r="AH920" s="701">
        <f t="shared" si="447"/>
        <v>0</v>
      </c>
    </row>
    <row r="921" spans="1:34" x14ac:dyDescent="0.35">
      <c r="A921" s="680">
        <v>38896</v>
      </c>
      <c r="B921" s="558" t="s">
        <v>26</v>
      </c>
      <c r="C921" s="558">
        <v>6</v>
      </c>
      <c r="D921" s="559">
        <f t="shared" si="419"/>
        <v>4</v>
      </c>
      <c r="E921" s="561">
        <v>0</v>
      </c>
      <c r="F921" s="699">
        <f t="shared" si="425"/>
        <v>0</v>
      </c>
      <c r="G921" s="712">
        <f t="shared" si="426"/>
        <v>0</v>
      </c>
      <c r="H921" s="699">
        <f t="shared" si="420"/>
        <v>0</v>
      </c>
      <c r="I921" s="712">
        <f t="shared" si="421"/>
        <v>0</v>
      </c>
      <c r="J921" s="699">
        <f t="shared" si="427"/>
        <v>0</v>
      </c>
      <c r="K921" s="681">
        <f t="shared" si="428"/>
        <v>0</v>
      </c>
      <c r="L921" s="711">
        <f>IF($L$5="Yes",HLOOKUP(B921,'Outdoor Supply'!$D$32:$P$38,7,FALSE),0)</f>
        <v>0</v>
      </c>
      <c r="M921" s="701">
        <f t="shared" si="429"/>
        <v>0</v>
      </c>
      <c r="N921" s="564">
        <f t="shared" si="430"/>
        <v>0</v>
      </c>
      <c r="O921" s="564">
        <f t="shared" si="431"/>
        <v>0</v>
      </c>
      <c r="P921" s="564">
        <f t="shared" si="432"/>
        <v>0</v>
      </c>
      <c r="Q921" s="564">
        <f t="shared" si="433"/>
        <v>0</v>
      </c>
      <c r="R921" s="661">
        <f t="shared" si="422"/>
        <v>0</v>
      </c>
      <c r="S921" s="662">
        <f t="shared" si="423"/>
        <v>0</v>
      </c>
      <c r="T921" s="699">
        <f t="shared" si="424"/>
        <v>0</v>
      </c>
      <c r="U921" s="681">
        <f t="shared" si="434"/>
        <v>0</v>
      </c>
      <c r="V921" s="701">
        <f t="shared" si="435"/>
        <v>0</v>
      </c>
      <c r="W921" s="662">
        <f t="shared" si="436"/>
        <v>0</v>
      </c>
      <c r="X921" s="662">
        <f t="shared" si="437"/>
        <v>0</v>
      </c>
      <c r="Y921" s="662">
        <f t="shared" si="438"/>
        <v>0</v>
      </c>
      <c r="Z921" s="699">
        <f t="shared" si="439"/>
        <v>0</v>
      </c>
      <c r="AA921" s="681">
        <f t="shared" si="442"/>
        <v>0</v>
      </c>
      <c r="AB921" s="701">
        <f t="shared" si="443"/>
        <v>0</v>
      </c>
      <c r="AC921" s="662">
        <f t="shared" si="440"/>
        <v>0</v>
      </c>
      <c r="AD921" s="662">
        <f t="shared" si="444"/>
        <v>0</v>
      </c>
      <c r="AE921" s="701">
        <f t="shared" si="445"/>
        <v>0</v>
      </c>
      <c r="AF921" s="662">
        <f t="shared" si="441"/>
        <v>0</v>
      </c>
      <c r="AG921" s="662">
        <f t="shared" si="446"/>
        <v>0</v>
      </c>
      <c r="AH921" s="701">
        <f t="shared" si="447"/>
        <v>0</v>
      </c>
    </row>
    <row r="922" spans="1:34" x14ac:dyDescent="0.35">
      <c r="A922" s="680">
        <v>38897</v>
      </c>
      <c r="B922" s="558" t="s">
        <v>26</v>
      </c>
      <c r="C922" s="558">
        <v>6</v>
      </c>
      <c r="D922" s="559">
        <f t="shared" si="419"/>
        <v>5</v>
      </c>
      <c r="E922" s="561">
        <v>0</v>
      </c>
      <c r="F922" s="699">
        <f t="shared" si="425"/>
        <v>0</v>
      </c>
      <c r="G922" s="712">
        <f t="shared" si="426"/>
        <v>0</v>
      </c>
      <c r="H922" s="699">
        <f t="shared" si="420"/>
        <v>0</v>
      </c>
      <c r="I922" s="712">
        <f t="shared" si="421"/>
        <v>0</v>
      </c>
      <c r="J922" s="699">
        <f t="shared" si="427"/>
        <v>0</v>
      </c>
      <c r="K922" s="681">
        <f t="shared" si="428"/>
        <v>0</v>
      </c>
      <c r="L922" s="711">
        <f>IF($L$5="Yes",HLOOKUP(B922,'Outdoor Supply'!$D$32:$P$38,7,FALSE),0)</f>
        <v>0</v>
      </c>
      <c r="M922" s="701">
        <f t="shared" si="429"/>
        <v>0</v>
      </c>
      <c r="N922" s="564">
        <f t="shared" si="430"/>
        <v>0</v>
      </c>
      <c r="O922" s="564">
        <f t="shared" si="431"/>
        <v>0</v>
      </c>
      <c r="P922" s="564">
        <f t="shared" si="432"/>
        <v>0</v>
      </c>
      <c r="Q922" s="564">
        <f t="shared" si="433"/>
        <v>0</v>
      </c>
      <c r="R922" s="661">
        <f t="shared" si="422"/>
        <v>0</v>
      </c>
      <c r="S922" s="662">
        <f t="shared" si="423"/>
        <v>0</v>
      </c>
      <c r="T922" s="699">
        <f t="shared" si="424"/>
        <v>0</v>
      </c>
      <c r="U922" s="681">
        <f t="shared" si="434"/>
        <v>0</v>
      </c>
      <c r="V922" s="701">
        <f t="shared" si="435"/>
        <v>0</v>
      </c>
      <c r="W922" s="662">
        <f t="shared" si="436"/>
        <v>0</v>
      </c>
      <c r="X922" s="662">
        <f t="shared" si="437"/>
        <v>0</v>
      </c>
      <c r="Y922" s="662">
        <f t="shared" si="438"/>
        <v>0</v>
      </c>
      <c r="Z922" s="699">
        <f t="shared" si="439"/>
        <v>0</v>
      </c>
      <c r="AA922" s="681">
        <f t="shared" si="442"/>
        <v>0</v>
      </c>
      <c r="AB922" s="701">
        <f t="shared" si="443"/>
        <v>0</v>
      </c>
      <c r="AC922" s="662">
        <f t="shared" si="440"/>
        <v>0</v>
      </c>
      <c r="AD922" s="662">
        <f t="shared" si="444"/>
        <v>0</v>
      </c>
      <c r="AE922" s="701">
        <f t="shared" si="445"/>
        <v>0</v>
      </c>
      <c r="AF922" s="662">
        <f t="shared" si="441"/>
        <v>0</v>
      </c>
      <c r="AG922" s="662">
        <f t="shared" si="446"/>
        <v>0</v>
      </c>
      <c r="AH922" s="701">
        <f t="shared" si="447"/>
        <v>0</v>
      </c>
    </row>
    <row r="923" spans="1:34" x14ac:dyDescent="0.35">
      <c r="A923" s="680">
        <v>38898</v>
      </c>
      <c r="B923" s="558" t="s">
        <v>26</v>
      </c>
      <c r="C923" s="558">
        <v>6</v>
      </c>
      <c r="D923" s="559">
        <f t="shared" si="419"/>
        <v>6</v>
      </c>
      <c r="E923" s="561">
        <v>0</v>
      </c>
      <c r="F923" s="699">
        <f t="shared" si="425"/>
        <v>0</v>
      </c>
      <c r="G923" s="712">
        <f t="shared" si="426"/>
        <v>0</v>
      </c>
      <c r="H923" s="699">
        <f t="shared" si="420"/>
        <v>0</v>
      </c>
      <c r="I923" s="712">
        <f t="shared" si="421"/>
        <v>0</v>
      </c>
      <c r="J923" s="699">
        <f t="shared" si="427"/>
        <v>0</v>
      </c>
      <c r="K923" s="681">
        <f t="shared" si="428"/>
        <v>0</v>
      </c>
      <c r="L923" s="711">
        <f>IF($L$5="Yes",HLOOKUP(B923,'Outdoor Supply'!$D$32:$P$38,7,FALSE),0)</f>
        <v>0</v>
      </c>
      <c r="M923" s="701">
        <f t="shared" si="429"/>
        <v>0</v>
      </c>
      <c r="N923" s="564">
        <f t="shared" si="430"/>
        <v>0</v>
      </c>
      <c r="O923" s="564">
        <f t="shared" si="431"/>
        <v>0</v>
      </c>
      <c r="P923" s="564">
        <f t="shared" si="432"/>
        <v>0</v>
      </c>
      <c r="Q923" s="564">
        <f t="shared" si="433"/>
        <v>0</v>
      </c>
      <c r="R923" s="661">
        <f t="shared" si="422"/>
        <v>0</v>
      </c>
      <c r="S923" s="662">
        <f t="shared" si="423"/>
        <v>0</v>
      </c>
      <c r="T923" s="699">
        <f t="shared" si="424"/>
        <v>0</v>
      </c>
      <c r="U923" s="681">
        <f t="shared" si="434"/>
        <v>0</v>
      </c>
      <c r="V923" s="701">
        <f t="shared" si="435"/>
        <v>0</v>
      </c>
      <c r="W923" s="662">
        <f t="shared" si="436"/>
        <v>0</v>
      </c>
      <c r="X923" s="662">
        <f t="shared" si="437"/>
        <v>0</v>
      </c>
      <c r="Y923" s="662">
        <f t="shared" si="438"/>
        <v>0</v>
      </c>
      <c r="Z923" s="699">
        <f t="shared" si="439"/>
        <v>0</v>
      </c>
      <c r="AA923" s="681">
        <f t="shared" si="442"/>
        <v>0</v>
      </c>
      <c r="AB923" s="701">
        <f t="shared" si="443"/>
        <v>0</v>
      </c>
      <c r="AC923" s="662">
        <f t="shared" si="440"/>
        <v>0</v>
      </c>
      <c r="AD923" s="662">
        <f t="shared" si="444"/>
        <v>0</v>
      </c>
      <c r="AE923" s="701">
        <f t="shared" si="445"/>
        <v>0</v>
      </c>
      <c r="AF923" s="662">
        <f t="shared" si="441"/>
        <v>0</v>
      </c>
      <c r="AG923" s="662">
        <f t="shared" si="446"/>
        <v>0</v>
      </c>
      <c r="AH923" s="701">
        <f t="shared" si="447"/>
        <v>0</v>
      </c>
    </row>
    <row r="924" spans="1:34" x14ac:dyDescent="0.35">
      <c r="A924" s="680">
        <v>38899</v>
      </c>
      <c r="B924" s="558" t="s">
        <v>27</v>
      </c>
      <c r="C924" s="558">
        <v>7</v>
      </c>
      <c r="D924" s="559">
        <f t="shared" si="419"/>
        <v>7</v>
      </c>
      <c r="E924" s="561">
        <v>0</v>
      </c>
      <c r="F924" s="699">
        <f t="shared" si="425"/>
        <v>0</v>
      </c>
      <c r="G924" s="712">
        <f t="shared" si="426"/>
        <v>0</v>
      </c>
      <c r="H924" s="699">
        <f t="shared" si="420"/>
        <v>0</v>
      </c>
      <c r="I924" s="712">
        <f t="shared" si="421"/>
        <v>0</v>
      </c>
      <c r="J924" s="699">
        <f t="shared" si="427"/>
        <v>0</v>
      </c>
      <c r="K924" s="681">
        <f t="shared" si="428"/>
        <v>0</v>
      </c>
      <c r="L924" s="711">
        <f>IF($L$5="Yes",HLOOKUP(B924,'Outdoor Supply'!$D$32:$P$38,7,FALSE),0)</f>
        <v>0</v>
      </c>
      <c r="M924" s="701">
        <f t="shared" si="429"/>
        <v>0</v>
      </c>
      <c r="N924" s="564">
        <f t="shared" si="430"/>
        <v>0</v>
      </c>
      <c r="O924" s="564">
        <f t="shared" si="431"/>
        <v>0</v>
      </c>
      <c r="P924" s="564">
        <f t="shared" si="432"/>
        <v>0</v>
      </c>
      <c r="Q924" s="564">
        <f t="shared" si="433"/>
        <v>0</v>
      </c>
      <c r="R924" s="661">
        <f t="shared" si="422"/>
        <v>0</v>
      </c>
      <c r="S924" s="662">
        <f t="shared" si="423"/>
        <v>0</v>
      </c>
      <c r="T924" s="699">
        <f t="shared" si="424"/>
        <v>0</v>
      </c>
      <c r="U924" s="681">
        <f t="shared" si="434"/>
        <v>0</v>
      </c>
      <c r="V924" s="701">
        <f t="shared" si="435"/>
        <v>0</v>
      </c>
      <c r="W924" s="662">
        <f t="shared" si="436"/>
        <v>0</v>
      </c>
      <c r="X924" s="662">
        <f t="shared" si="437"/>
        <v>0</v>
      </c>
      <c r="Y924" s="662">
        <f t="shared" si="438"/>
        <v>0</v>
      </c>
      <c r="Z924" s="699">
        <f t="shared" si="439"/>
        <v>0</v>
      </c>
      <c r="AA924" s="681">
        <f t="shared" si="442"/>
        <v>0</v>
      </c>
      <c r="AB924" s="701">
        <f t="shared" si="443"/>
        <v>0</v>
      </c>
      <c r="AC924" s="662">
        <f t="shared" si="440"/>
        <v>0</v>
      </c>
      <c r="AD924" s="662">
        <f t="shared" si="444"/>
        <v>0</v>
      </c>
      <c r="AE924" s="701">
        <f t="shared" si="445"/>
        <v>0</v>
      </c>
      <c r="AF924" s="662">
        <f t="shared" si="441"/>
        <v>0</v>
      </c>
      <c r="AG924" s="662">
        <f t="shared" si="446"/>
        <v>0</v>
      </c>
      <c r="AH924" s="701">
        <f t="shared" si="447"/>
        <v>0</v>
      </c>
    </row>
    <row r="925" spans="1:34" x14ac:dyDescent="0.35">
      <c r="A925" s="680">
        <v>38900</v>
      </c>
      <c r="B925" s="558" t="s">
        <v>27</v>
      </c>
      <c r="C925" s="558">
        <v>7</v>
      </c>
      <c r="D925" s="559">
        <f t="shared" si="419"/>
        <v>1</v>
      </c>
      <c r="E925" s="561">
        <v>0.17000000000000171</v>
      </c>
      <c r="F925" s="699">
        <f t="shared" si="425"/>
        <v>0</v>
      </c>
      <c r="G925" s="712">
        <f t="shared" si="426"/>
        <v>0</v>
      </c>
      <c r="H925" s="699">
        <f t="shared" si="420"/>
        <v>0</v>
      </c>
      <c r="I925" s="712">
        <f t="shared" si="421"/>
        <v>0</v>
      </c>
      <c r="J925" s="699">
        <f t="shared" si="427"/>
        <v>0</v>
      </c>
      <c r="K925" s="681">
        <f t="shared" si="428"/>
        <v>0</v>
      </c>
      <c r="L925" s="711">
        <f>IF($L$5="Yes",HLOOKUP(B925,'Outdoor Supply'!$D$32:$P$38,7,FALSE),0)</f>
        <v>0</v>
      </c>
      <c r="M925" s="701">
        <f t="shared" si="429"/>
        <v>0</v>
      </c>
      <c r="N925" s="564">
        <f t="shared" si="430"/>
        <v>0</v>
      </c>
      <c r="O925" s="564">
        <f t="shared" si="431"/>
        <v>0</v>
      </c>
      <c r="P925" s="564">
        <f t="shared" si="432"/>
        <v>0</v>
      </c>
      <c r="Q925" s="564">
        <f t="shared" si="433"/>
        <v>0</v>
      </c>
      <c r="R925" s="661">
        <f t="shared" si="422"/>
        <v>0</v>
      </c>
      <c r="S925" s="662">
        <f t="shared" si="423"/>
        <v>0</v>
      </c>
      <c r="T925" s="699">
        <f t="shared" si="424"/>
        <v>0</v>
      </c>
      <c r="U925" s="681">
        <f t="shared" si="434"/>
        <v>0</v>
      </c>
      <c r="V925" s="701">
        <f t="shared" si="435"/>
        <v>0</v>
      </c>
      <c r="W925" s="662">
        <f t="shared" si="436"/>
        <v>0</v>
      </c>
      <c r="X925" s="662">
        <f t="shared" si="437"/>
        <v>0</v>
      </c>
      <c r="Y925" s="662">
        <f t="shared" si="438"/>
        <v>0</v>
      </c>
      <c r="Z925" s="699">
        <f t="shared" si="439"/>
        <v>0</v>
      </c>
      <c r="AA925" s="681">
        <f t="shared" si="442"/>
        <v>0</v>
      </c>
      <c r="AB925" s="701">
        <f t="shared" si="443"/>
        <v>0</v>
      </c>
      <c r="AC925" s="662">
        <f t="shared" si="440"/>
        <v>0</v>
      </c>
      <c r="AD925" s="662">
        <f t="shared" si="444"/>
        <v>0</v>
      </c>
      <c r="AE925" s="701">
        <f t="shared" si="445"/>
        <v>0</v>
      </c>
      <c r="AF925" s="662">
        <f t="shared" si="441"/>
        <v>0</v>
      </c>
      <c r="AG925" s="662">
        <f t="shared" si="446"/>
        <v>0</v>
      </c>
      <c r="AH925" s="701">
        <f t="shared" si="447"/>
        <v>0</v>
      </c>
    </row>
    <row r="926" spans="1:34" x14ac:dyDescent="0.35">
      <c r="A926" s="680">
        <v>38901</v>
      </c>
      <c r="B926" s="558" t="s">
        <v>27</v>
      </c>
      <c r="C926" s="558">
        <v>7</v>
      </c>
      <c r="D926" s="559">
        <f t="shared" si="419"/>
        <v>2</v>
      </c>
      <c r="E926" s="561">
        <v>0.15000000000000568</v>
      </c>
      <c r="F926" s="699">
        <f t="shared" si="425"/>
        <v>0</v>
      </c>
      <c r="G926" s="712">
        <f t="shared" si="426"/>
        <v>0</v>
      </c>
      <c r="H926" s="699">
        <f t="shared" si="420"/>
        <v>0</v>
      </c>
      <c r="I926" s="712">
        <f t="shared" si="421"/>
        <v>0</v>
      </c>
      <c r="J926" s="699">
        <f t="shared" si="427"/>
        <v>0</v>
      </c>
      <c r="K926" s="681">
        <f t="shared" si="428"/>
        <v>0</v>
      </c>
      <c r="L926" s="711">
        <f>IF($L$5="Yes",HLOOKUP(B926,'Outdoor Supply'!$D$32:$P$38,7,FALSE),0)</f>
        <v>0</v>
      </c>
      <c r="M926" s="701">
        <f t="shared" si="429"/>
        <v>0</v>
      </c>
      <c r="N926" s="564">
        <f t="shared" si="430"/>
        <v>0</v>
      </c>
      <c r="O926" s="564">
        <f t="shared" si="431"/>
        <v>0</v>
      </c>
      <c r="P926" s="564">
        <f t="shared" si="432"/>
        <v>0</v>
      </c>
      <c r="Q926" s="564">
        <f t="shared" si="433"/>
        <v>0</v>
      </c>
      <c r="R926" s="661">
        <f t="shared" si="422"/>
        <v>0</v>
      </c>
      <c r="S926" s="662">
        <f t="shared" si="423"/>
        <v>0</v>
      </c>
      <c r="T926" s="699">
        <f t="shared" si="424"/>
        <v>0</v>
      </c>
      <c r="U926" s="681">
        <f t="shared" si="434"/>
        <v>0</v>
      </c>
      <c r="V926" s="701">
        <f t="shared" si="435"/>
        <v>0</v>
      </c>
      <c r="W926" s="662">
        <f t="shared" si="436"/>
        <v>0</v>
      </c>
      <c r="X926" s="662">
        <f t="shared" si="437"/>
        <v>0</v>
      </c>
      <c r="Y926" s="662">
        <f t="shared" si="438"/>
        <v>0</v>
      </c>
      <c r="Z926" s="699">
        <f t="shared" si="439"/>
        <v>0</v>
      </c>
      <c r="AA926" s="681">
        <f t="shared" si="442"/>
        <v>0</v>
      </c>
      <c r="AB926" s="701">
        <f t="shared" si="443"/>
        <v>0</v>
      </c>
      <c r="AC926" s="662">
        <f t="shared" si="440"/>
        <v>0</v>
      </c>
      <c r="AD926" s="662">
        <f t="shared" si="444"/>
        <v>0</v>
      </c>
      <c r="AE926" s="701">
        <f t="shared" si="445"/>
        <v>0</v>
      </c>
      <c r="AF926" s="662">
        <f t="shared" si="441"/>
        <v>0</v>
      </c>
      <c r="AG926" s="662">
        <f t="shared" si="446"/>
        <v>0</v>
      </c>
      <c r="AH926" s="701">
        <f t="shared" si="447"/>
        <v>0</v>
      </c>
    </row>
    <row r="927" spans="1:34" x14ac:dyDescent="0.35">
      <c r="A927" s="680">
        <v>38902</v>
      </c>
      <c r="B927" s="558" t="s">
        <v>27</v>
      </c>
      <c r="C927" s="558">
        <v>7</v>
      </c>
      <c r="D927" s="559">
        <f t="shared" si="419"/>
        <v>3</v>
      </c>
      <c r="E927" s="561">
        <v>0</v>
      </c>
      <c r="F927" s="699">
        <f t="shared" si="425"/>
        <v>0</v>
      </c>
      <c r="G927" s="712">
        <f t="shared" si="426"/>
        <v>0</v>
      </c>
      <c r="H927" s="699">
        <f t="shared" si="420"/>
        <v>0</v>
      </c>
      <c r="I927" s="712">
        <f t="shared" si="421"/>
        <v>0</v>
      </c>
      <c r="J927" s="699">
        <f t="shared" si="427"/>
        <v>0</v>
      </c>
      <c r="K927" s="681">
        <f t="shared" si="428"/>
        <v>0</v>
      </c>
      <c r="L927" s="711">
        <f>IF($L$5="Yes",HLOOKUP(B927,'Outdoor Supply'!$D$32:$P$38,7,FALSE),0)</f>
        <v>0</v>
      </c>
      <c r="M927" s="701">
        <f t="shared" si="429"/>
        <v>0</v>
      </c>
      <c r="N927" s="564">
        <f t="shared" si="430"/>
        <v>0</v>
      </c>
      <c r="O927" s="564">
        <f t="shared" si="431"/>
        <v>0</v>
      </c>
      <c r="P927" s="564">
        <f t="shared" si="432"/>
        <v>0</v>
      </c>
      <c r="Q927" s="564">
        <f t="shared" si="433"/>
        <v>0</v>
      </c>
      <c r="R927" s="661">
        <f t="shared" si="422"/>
        <v>0</v>
      </c>
      <c r="S927" s="662">
        <f t="shared" si="423"/>
        <v>0</v>
      </c>
      <c r="T927" s="699">
        <f t="shared" si="424"/>
        <v>0</v>
      </c>
      <c r="U927" s="681">
        <f t="shared" si="434"/>
        <v>0</v>
      </c>
      <c r="V927" s="701">
        <f t="shared" si="435"/>
        <v>0</v>
      </c>
      <c r="W927" s="662">
        <f t="shared" si="436"/>
        <v>0</v>
      </c>
      <c r="X927" s="662">
        <f t="shared" si="437"/>
        <v>0</v>
      </c>
      <c r="Y927" s="662">
        <f t="shared" si="438"/>
        <v>0</v>
      </c>
      <c r="Z927" s="699">
        <f t="shared" si="439"/>
        <v>0</v>
      </c>
      <c r="AA927" s="681">
        <f t="shared" si="442"/>
        <v>0</v>
      </c>
      <c r="AB927" s="701">
        <f t="shared" si="443"/>
        <v>0</v>
      </c>
      <c r="AC927" s="662">
        <f t="shared" si="440"/>
        <v>0</v>
      </c>
      <c r="AD927" s="662">
        <f t="shared" si="444"/>
        <v>0</v>
      </c>
      <c r="AE927" s="701">
        <f t="shared" si="445"/>
        <v>0</v>
      </c>
      <c r="AF927" s="662">
        <f t="shared" si="441"/>
        <v>0</v>
      </c>
      <c r="AG927" s="662">
        <f t="shared" si="446"/>
        <v>0</v>
      </c>
      <c r="AH927" s="701">
        <f t="shared" si="447"/>
        <v>0</v>
      </c>
    </row>
    <row r="928" spans="1:34" x14ac:dyDescent="0.35">
      <c r="A928" s="680">
        <v>38903</v>
      </c>
      <c r="B928" s="558" t="s">
        <v>27</v>
      </c>
      <c r="C928" s="558">
        <v>7</v>
      </c>
      <c r="D928" s="559">
        <f t="shared" si="419"/>
        <v>4</v>
      </c>
      <c r="E928" s="561">
        <v>7.000000000000739E-2</v>
      </c>
      <c r="F928" s="699">
        <f t="shared" si="425"/>
        <v>0</v>
      </c>
      <c r="G928" s="712">
        <f t="shared" si="426"/>
        <v>0</v>
      </c>
      <c r="H928" s="699">
        <f t="shared" si="420"/>
        <v>0</v>
      </c>
      <c r="I928" s="712">
        <f t="shared" si="421"/>
        <v>0</v>
      </c>
      <c r="J928" s="699">
        <f t="shared" si="427"/>
        <v>0</v>
      </c>
      <c r="K928" s="681">
        <f t="shared" si="428"/>
        <v>0</v>
      </c>
      <c r="L928" s="711">
        <f>IF($L$5="Yes",HLOOKUP(B928,'Outdoor Supply'!$D$32:$P$38,7,FALSE),0)</f>
        <v>0</v>
      </c>
      <c r="M928" s="701">
        <f t="shared" si="429"/>
        <v>0</v>
      </c>
      <c r="N928" s="564">
        <f t="shared" si="430"/>
        <v>0</v>
      </c>
      <c r="O928" s="564">
        <f t="shared" si="431"/>
        <v>0</v>
      </c>
      <c r="P928" s="564">
        <f t="shared" si="432"/>
        <v>0</v>
      </c>
      <c r="Q928" s="564">
        <f t="shared" si="433"/>
        <v>0</v>
      </c>
      <c r="R928" s="661">
        <f t="shared" si="422"/>
        <v>0</v>
      </c>
      <c r="S928" s="662">
        <f t="shared" si="423"/>
        <v>0</v>
      </c>
      <c r="T928" s="699">
        <f t="shared" si="424"/>
        <v>0</v>
      </c>
      <c r="U928" s="681">
        <f t="shared" si="434"/>
        <v>0</v>
      </c>
      <c r="V928" s="701">
        <f t="shared" si="435"/>
        <v>0</v>
      </c>
      <c r="W928" s="662">
        <f t="shared" si="436"/>
        <v>0</v>
      </c>
      <c r="X928" s="662">
        <f t="shared" si="437"/>
        <v>0</v>
      </c>
      <c r="Y928" s="662">
        <f t="shared" si="438"/>
        <v>0</v>
      </c>
      <c r="Z928" s="699">
        <f t="shared" si="439"/>
        <v>0</v>
      </c>
      <c r="AA928" s="681">
        <f t="shared" si="442"/>
        <v>0</v>
      </c>
      <c r="AB928" s="701">
        <f t="shared" si="443"/>
        <v>0</v>
      </c>
      <c r="AC928" s="662">
        <f t="shared" si="440"/>
        <v>0</v>
      </c>
      <c r="AD928" s="662">
        <f t="shared" si="444"/>
        <v>0</v>
      </c>
      <c r="AE928" s="701">
        <f t="shared" si="445"/>
        <v>0</v>
      </c>
      <c r="AF928" s="662">
        <f t="shared" si="441"/>
        <v>0</v>
      </c>
      <c r="AG928" s="662">
        <f t="shared" si="446"/>
        <v>0</v>
      </c>
      <c r="AH928" s="701">
        <f t="shared" si="447"/>
        <v>0</v>
      </c>
    </row>
    <row r="929" spans="1:34" x14ac:dyDescent="0.35">
      <c r="A929" s="680">
        <v>38904</v>
      </c>
      <c r="B929" s="558" t="s">
        <v>27</v>
      </c>
      <c r="C929" s="558">
        <v>7</v>
      </c>
      <c r="D929" s="559">
        <f t="shared" si="419"/>
        <v>5</v>
      </c>
      <c r="E929" s="561">
        <v>1.9999999999996021E-2</v>
      </c>
      <c r="F929" s="699">
        <f t="shared" si="425"/>
        <v>0</v>
      </c>
      <c r="G929" s="712">
        <f t="shared" si="426"/>
        <v>0</v>
      </c>
      <c r="H929" s="699">
        <f t="shared" si="420"/>
        <v>0</v>
      </c>
      <c r="I929" s="712">
        <f t="shared" si="421"/>
        <v>0</v>
      </c>
      <c r="J929" s="699">
        <f t="shared" si="427"/>
        <v>0</v>
      </c>
      <c r="K929" s="681">
        <f t="shared" si="428"/>
        <v>0</v>
      </c>
      <c r="L929" s="711">
        <f>IF($L$5="Yes",HLOOKUP(B929,'Outdoor Supply'!$D$32:$P$38,7,FALSE),0)</f>
        <v>0</v>
      </c>
      <c r="M929" s="701">
        <f t="shared" si="429"/>
        <v>0</v>
      </c>
      <c r="N929" s="564">
        <f t="shared" si="430"/>
        <v>0</v>
      </c>
      <c r="O929" s="564">
        <f t="shared" si="431"/>
        <v>0</v>
      </c>
      <c r="P929" s="564">
        <f t="shared" si="432"/>
        <v>0</v>
      </c>
      <c r="Q929" s="564">
        <f t="shared" si="433"/>
        <v>0</v>
      </c>
      <c r="R929" s="661">
        <f t="shared" si="422"/>
        <v>0</v>
      </c>
      <c r="S929" s="662">
        <f t="shared" si="423"/>
        <v>0</v>
      </c>
      <c r="T929" s="699">
        <f t="shared" si="424"/>
        <v>0</v>
      </c>
      <c r="U929" s="681">
        <f t="shared" si="434"/>
        <v>0</v>
      </c>
      <c r="V929" s="701">
        <f t="shared" si="435"/>
        <v>0</v>
      </c>
      <c r="W929" s="662">
        <f t="shared" si="436"/>
        <v>0</v>
      </c>
      <c r="X929" s="662">
        <f t="shared" si="437"/>
        <v>0</v>
      </c>
      <c r="Y929" s="662">
        <f t="shared" si="438"/>
        <v>0</v>
      </c>
      <c r="Z929" s="699">
        <f t="shared" si="439"/>
        <v>0</v>
      </c>
      <c r="AA929" s="681">
        <f t="shared" si="442"/>
        <v>0</v>
      </c>
      <c r="AB929" s="701">
        <f t="shared" si="443"/>
        <v>0</v>
      </c>
      <c r="AC929" s="662">
        <f t="shared" si="440"/>
        <v>0</v>
      </c>
      <c r="AD929" s="662">
        <f t="shared" si="444"/>
        <v>0</v>
      </c>
      <c r="AE929" s="701">
        <f t="shared" si="445"/>
        <v>0</v>
      </c>
      <c r="AF929" s="662">
        <f t="shared" si="441"/>
        <v>0</v>
      </c>
      <c r="AG929" s="662">
        <f t="shared" si="446"/>
        <v>0</v>
      </c>
      <c r="AH929" s="701">
        <f t="shared" si="447"/>
        <v>0</v>
      </c>
    </row>
    <row r="930" spans="1:34" x14ac:dyDescent="0.35">
      <c r="A930" s="680">
        <v>38905</v>
      </c>
      <c r="B930" s="558" t="s">
        <v>27</v>
      </c>
      <c r="C930" s="558">
        <v>7</v>
      </c>
      <c r="D930" s="559">
        <f t="shared" si="419"/>
        <v>6</v>
      </c>
      <c r="E930" s="561">
        <v>4.0000000000006253E-2</v>
      </c>
      <c r="F930" s="699">
        <f t="shared" si="425"/>
        <v>0</v>
      </c>
      <c r="G930" s="712">
        <f t="shared" si="426"/>
        <v>0</v>
      </c>
      <c r="H930" s="699">
        <f t="shared" si="420"/>
        <v>0</v>
      </c>
      <c r="I930" s="712">
        <f t="shared" si="421"/>
        <v>0</v>
      </c>
      <c r="J930" s="699">
        <f t="shared" si="427"/>
        <v>0</v>
      </c>
      <c r="K930" s="681">
        <f t="shared" si="428"/>
        <v>0</v>
      </c>
      <c r="L930" s="711">
        <f>IF($L$5="Yes",HLOOKUP(B930,'Outdoor Supply'!$D$32:$P$38,7,FALSE),0)</f>
        <v>0</v>
      </c>
      <c r="M930" s="701">
        <f t="shared" si="429"/>
        <v>0</v>
      </c>
      <c r="N930" s="564">
        <f t="shared" si="430"/>
        <v>0</v>
      </c>
      <c r="O930" s="564">
        <f t="shared" si="431"/>
        <v>0</v>
      </c>
      <c r="P930" s="564">
        <f t="shared" si="432"/>
        <v>0</v>
      </c>
      <c r="Q930" s="564">
        <f t="shared" si="433"/>
        <v>0</v>
      </c>
      <c r="R930" s="661">
        <f t="shared" si="422"/>
        <v>0</v>
      </c>
      <c r="S930" s="662">
        <f t="shared" si="423"/>
        <v>0</v>
      </c>
      <c r="T930" s="699">
        <f t="shared" si="424"/>
        <v>0</v>
      </c>
      <c r="U930" s="681">
        <f t="shared" si="434"/>
        <v>0</v>
      </c>
      <c r="V930" s="701">
        <f t="shared" si="435"/>
        <v>0</v>
      </c>
      <c r="W930" s="662">
        <f t="shared" si="436"/>
        <v>0</v>
      </c>
      <c r="X930" s="662">
        <f t="shared" si="437"/>
        <v>0</v>
      </c>
      <c r="Y930" s="662">
        <f t="shared" si="438"/>
        <v>0</v>
      </c>
      <c r="Z930" s="699">
        <f t="shared" si="439"/>
        <v>0</v>
      </c>
      <c r="AA930" s="681">
        <f t="shared" si="442"/>
        <v>0</v>
      </c>
      <c r="AB930" s="701">
        <f t="shared" si="443"/>
        <v>0</v>
      </c>
      <c r="AC930" s="662">
        <f t="shared" si="440"/>
        <v>0</v>
      </c>
      <c r="AD930" s="662">
        <f t="shared" si="444"/>
        <v>0</v>
      </c>
      <c r="AE930" s="701">
        <f t="shared" si="445"/>
        <v>0</v>
      </c>
      <c r="AF930" s="662">
        <f t="shared" si="441"/>
        <v>0</v>
      </c>
      <c r="AG930" s="662">
        <f t="shared" si="446"/>
        <v>0</v>
      </c>
      <c r="AH930" s="701">
        <f t="shared" si="447"/>
        <v>0</v>
      </c>
    </row>
    <row r="931" spans="1:34" x14ac:dyDescent="0.35">
      <c r="A931" s="680">
        <v>38906</v>
      </c>
      <c r="B931" s="558" t="s">
        <v>27</v>
      </c>
      <c r="C931" s="558">
        <v>7</v>
      </c>
      <c r="D931" s="559">
        <f t="shared" si="419"/>
        <v>7</v>
      </c>
      <c r="E931" s="561">
        <v>0</v>
      </c>
      <c r="F931" s="699">
        <f t="shared" si="425"/>
        <v>0</v>
      </c>
      <c r="G931" s="712">
        <f t="shared" si="426"/>
        <v>0</v>
      </c>
      <c r="H931" s="699">
        <f t="shared" si="420"/>
        <v>0</v>
      </c>
      <c r="I931" s="712">
        <f t="shared" si="421"/>
        <v>0</v>
      </c>
      <c r="J931" s="699">
        <f t="shared" si="427"/>
        <v>0</v>
      </c>
      <c r="K931" s="681">
        <f t="shared" si="428"/>
        <v>0</v>
      </c>
      <c r="L931" s="711">
        <f>IF($L$5="Yes",HLOOKUP(B931,'Outdoor Supply'!$D$32:$P$38,7,FALSE),0)</f>
        <v>0</v>
      </c>
      <c r="M931" s="701">
        <f t="shared" si="429"/>
        <v>0</v>
      </c>
      <c r="N931" s="564">
        <f t="shared" si="430"/>
        <v>0</v>
      </c>
      <c r="O931" s="564">
        <f t="shared" si="431"/>
        <v>0</v>
      </c>
      <c r="P931" s="564">
        <f t="shared" si="432"/>
        <v>0</v>
      </c>
      <c r="Q931" s="564">
        <f t="shared" si="433"/>
        <v>0</v>
      </c>
      <c r="R931" s="661">
        <f t="shared" si="422"/>
        <v>0</v>
      </c>
      <c r="S931" s="662">
        <f t="shared" si="423"/>
        <v>0</v>
      </c>
      <c r="T931" s="699">
        <f t="shared" si="424"/>
        <v>0</v>
      </c>
      <c r="U931" s="681">
        <f t="shared" si="434"/>
        <v>0</v>
      </c>
      <c r="V931" s="701">
        <f t="shared" si="435"/>
        <v>0</v>
      </c>
      <c r="W931" s="662">
        <f t="shared" si="436"/>
        <v>0</v>
      </c>
      <c r="X931" s="662">
        <f t="shared" si="437"/>
        <v>0</v>
      </c>
      <c r="Y931" s="662">
        <f t="shared" si="438"/>
        <v>0</v>
      </c>
      <c r="Z931" s="699">
        <f t="shared" si="439"/>
        <v>0</v>
      </c>
      <c r="AA931" s="681">
        <f t="shared" si="442"/>
        <v>0</v>
      </c>
      <c r="AB931" s="701">
        <f t="shared" si="443"/>
        <v>0</v>
      </c>
      <c r="AC931" s="662">
        <f t="shared" si="440"/>
        <v>0</v>
      </c>
      <c r="AD931" s="662">
        <f t="shared" si="444"/>
        <v>0</v>
      </c>
      <c r="AE931" s="701">
        <f t="shared" si="445"/>
        <v>0</v>
      </c>
      <c r="AF931" s="662">
        <f t="shared" si="441"/>
        <v>0</v>
      </c>
      <c r="AG931" s="662">
        <f t="shared" si="446"/>
        <v>0</v>
      </c>
      <c r="AH931" s="701">
        <f t="shared" si="447"/>
        <v>0</v>
      </c>
    </row>
    <row r="932" spans="1:34" x14ac:dyDescent="0.35">
      <c r="A932" s="680">
        <v>38907</v>
      </c>
      <c r="B932" s="558" t="s">
        <v>27</v>
      </c>
      <c r="C932" s="558">
        <v>7</v>
      </c>
      <c r="D932" s="559">
        <f t="shared" si="419"/>
        <v>1</v>
      </c>
      <c r="E932" s="561">
        <v>0</v>
      </c>
      <c r="F932" s="699">
        <f t="shared" si="425"/>
        <v>0</v>
      </c>
      <c r="G932" s="712">
        <f t="shared" si="426"/>
        <v>0</v>
      </c>
      <c r="H932" s="699">
        <f t="shared" si="420"/>
        <v>0</v>
      </c>
      <c r="I932" s="712">
        <f t="shared" si="421"/>
        <v>0</v>
      </c>
      <c r="J932" s="699">
        <f t="shared" si="427"/>
        <v>0</v>
      </c>
      <c r="K932" s="681">
        <f t="shared" si="428"/>
        <v>0</v>
      </c>
      <c r="L932" s="711">
        <f>IF($L$5="Yes",HLOOKUP(B932,'Outdoor Supply'!$D$32:$P$38,7,FALSE),0)</f>
        <v>0</v>
      </c>
      <c r="M932" s="701">
        <f t="shared" si="429"/>
        <v>0</v>
      </c>
      <c r="N932" s="564">
        <f t="shared" si="430"/>
        <v>0</v>
      </c>
      <c r="O932" s="564">
        <f t="shared" si="431"/>
        <v>0</v>
      </c>
      <c r="P932" s="564">
        <f t="shared" si="432"/>
        <v>0</v>
      </c>
      <c r="Q932" s="564">
        <f t="shared" si="433"/>
        <v>0</v>
      </c>
      <c r="R932" s="661">
        <f t="shared" si="422"/>
        <v>0</v>
      </c>
      <c r="S932" s="662">
        <f t="shared" si="423"/>
        <v>0</v>
      </c>
      <c r="T932" s="699">
        <f t="shared" si="424"/>
        <v>0</v>
      </c>
      <c r="U932" s="681">
        <f t="shared" si="434"/>
        <v>0</v>
      </c>
      <c r="V932" s="701">
        <f t="shared" si="435"/>
        <v>0</v>
      </c>
      <c r="W932" s="662">
        <f t="shared" si="436"/>
        <v>0</v>
      </c>
      <c r="X932" s="662">
        <f t="shared" si="437"/>
        <v>0</v>
      </c>
      <c r="Y932" s="662">
        <f t="shared" si="438"/>
        <v>0</v>
      </c>
      <c r="Z932" s="699">
        <f t="shared" si="439"/>
        <v>0</v>
      </c>
      <c r="AA932" s="681">
        <f t="shared" si="442"/>
        <v>0</v>
      </c>
      <c r="AB932" s="701">
        <f t="shared" si="443"/>
        <v>0</v>
      </c>
      <c r="AC932" s="662">
        <f t="shared" si="440"/>
        <v>0</v>
      </c>
      <c r="AD932" s="662">
        <f t="shared" si="444"/>
        <v>0</v>
      </c>
      <c r="AE932" s="701">
        <f t="shared" si="445"/>
        <v>0</v>
      </c>
      <c r="AF932" s="662">
        <f t="shared" si="441"/>
        <v>0</v>
      </c>
      <c r="AG932" s="662">
        <f t="shared" si="446"/>
        <v>0</v>
      </c>
      <c r="AH932" s="701">
        <f t="shared" si="447"/>
        <v>0</v>
      </c>
    </row>
    <row r="933" spans="1:34" x14ac:dyDescent="0.35">
      <c r="A933" s="680">
        <v>38908</v>
      </c>
      <c r="B933" s="558" t="s">
        <v>27</v>
      </c>
      <c r="C933" s="558">
        <v>7</v>
      </c>
      <c r="D933" s="559">
        <f t="shared" si="419"/>
        <v>2</v>
      </c>
      <c r="E933" s="561">
        <v>0</v>
      </c>
      <c r="F933" s="699">
        <f t="shared" si="425"/>
        <v>0</v>
      </c>
      <c r="G933" s="712">
        <f t="shared" si="426"/>
        <v>0</v>
      </c>
      <c r="H933" s="699">
        <f t="shared" si="420"/>
        <v>0</v>
      </c>
      <c r="I933" s="712">
        <f t="shared" si="421"/>
        <v>0</v>
      </c>
      <c r="J933" s="699">
        <f t="shared" si="427"/>
        <v>0</v>
      </c>
      <c r="K933" s="681">
        <f t="shared" si="428"/>
        <v>0</v>
      </c>
      <c r="L933" s="711">
        <f>IF($L$5="Yes",HLOOKUP(B933,'Outdoor Supply'!$D$32:$P$38,7,FALSE),0)</f>
        <v>0</v>
      </c>
      <c r="M933" s="701">
        <f t="shared" si="429"/>
        <v>0</v>
      </c>
      <c r="N933" s="564">
        <f t="shared" si="430"/>
        <v>0</v>
      </c>
      <c r="O933" s="564">
        <f t="shared" si="431"/>
        <v>0</v>
      </c>
      <c r="P933" s="564">
        <f t="shared" si="432"/>
        <v>0</v>
      </c>
      <c r="Q933" s="564">
        <f t="shared" si="433"/>
        <v>0</v>
      </c>
      <c r="R933" s="661">
        <f t="shared" si="422"/>
        <v>0</v>
      </c>
      <c r="S933" s="662">
        <f t="shared" si="423"/>
        <v>0</v>
      </c>
      <c r="T933" s="699">
        <f t="shared" si="424"/>
        <v>0</v>
      </c>
      <c r="U933" s="681">
        <f t="shared" si="434"/>
        <v>0</v>
      </c>
      <c r="V933" s="701">
        <f t="shared" si="435"/>
        <v>0</v>
      </c>
      <c r="W933" s="662">
        <f t="shared" si="436"/>
        <v>0</v>
      </c>
      <c r="X933" s="662">
        <f t="shared" si="437"/>
        <v>0</v>
      </c>
      <c r="Y933" s="662">
        <f t="shared" si="438"/>
        <v>0</v>
      </c>
      <c r="Z933" s="699">
        <f t="shared" si="439"/>
        <v>0</v>
      </c>
      <c r="AA933" s="681">
        <f t="shared" si="442"/>
        <v>0</v>
      </c>
      <c r="AB933" s="701">
        <f t="shared" si="443"/>
        <v>0</v>
      </c>
      <c r="AC933" s="662">
        <f t="shared" si="440"/>
        <v>0</v>
      </c>
      <c r="AD933" s="662">
        <f t="shared" si="444"/>
        <v>0</v>
      </c>
      <c r="AE933" s="701">
        <f t="shared" si="445"/>
        <v>0</v>
      </c>
      <c r="AF933" s="662">
        <f t="shared" si="441"/>
        <v>0</v>
      </c>
      <c r="AG933" s="662">
        <f t="shared" si="446"/>
        <v>0</v>
      </c>
      <c r="AH933" s="701">
        <f t="shared" si="447"/>
        <v>0</v>
      </c>
    </row>
    <row r="934" spans="1:34" x14ac:dyDescent="0.35">
      <c r="A934" s="680">
        <v>38909</v>
      </c>
      <c r="B934" s="558" t="s">
        <v>27</v>
      </c>
      <c r="C934" s="558">
        <v>7</v>
      </c>
      <c r="D934" s="559">
        <f t="shared" si="419"/>
        <v>3</v>
      </c>
      <c r="E934" s="561">
        <v>0</v>
      </c>
      <c r="F934" s="699">
        <f t="shared" si="425"/>
        <v>0</v>
      </c>
      <c r="G934" s="712">
        <f t="shared" si="426"/>
        <v>0</v>
      </c>
      <c r="H934" s="699">
        <f t="shared" si="420"/>
        <v>0</v>
      </c>
      <c r="I934" s="712">
        <f t="shared" si="421"/>
        <v>0</v>
      </c>
      <c r="J934" s="699">
        <f t="shared" si="427"/>
        <v>0</v>
      </c>
      <c r="K934" s="681">
        <f t="shared" si="428"/>
        <v>0</v>
      </c>
      <c r="L934" s="711">
        <f>IF($L$5="Yes",HLOOKUP(B934,'Outdoor Supply'!$D$32:$P$38,7,FALSE),0)</f>
        <v>0</v>
      </c>
      <c r="M934" s="701">
        <f t="shared" si="429"/>
        <v>0</v>
      </c>
      <c r="N934" s="564">
        <f t="shared" si="430"/>
        <v>0</v>
      </c>
      <c r="O934" s="564">
        <f t="shared" si="431"/>
        <v>0</v>
      </c>
      <c r="P934" s="564">
        <f t="shared" si="432"/>
        <v>0</v>
      </c>
      <c r="Q934" s="564">
        <f t="shared" si="433"/>
        <v>0</v>
      </c>
      <c r="R934" s="661">
        <f t="shared" si="422"/>
        <v>0</v>
      </c>
      <c r="S934" s="662">
        <f t="shared" si="423"/>
        <v>0</v>
      </c>
      <c r="T934" s="699">
        <f t="shared" si="424"/>
        <v>0</v>
      </c>
      <c r="U934" s="681">
        <f t="shared" si="434"/>
        <v>0</v>
      </c>
      <c r="V934" s="701">
        <f t="shared" si="435"/>
        <v>0</v>
      </c>
      <c r="W934" s="662">
        <f t="shared" si="436"/>
        <v>0</v>
      </c>
      <c r="X934" s="662">
        <f t="shared" si="437"/>
        <v>0</v>
      </c>
      <c r="Y934" s="662">
        <f t="shared" si="438"/>
        <v>0</v>
      </c>
      <c r="Z934" s="699">
        <f t="shared" si="439"/>
        <v>0</v>
      </c>
      <c r="AA934" s="681">
        <f t="shared" si="442"/>
        <v>0</v>
      </c>
      <c r="AB934" s="701">
        <f t="shared" si="443"/>
        <v>0</v>
      </c>
      <c r="AC934" s="662">
        <f t="shared" si="440"/>
        <v>0</v>
      </c>
      <c r="AD934" s="662">
        <f t="shared" si="444"/>
        <v>0</v>
      </c>
      <c r="AE934" s="701">
        <f t="shared" si="445"/>
        <v>0</v>
      </c>
      <c r="AF934" s="662">
        <f t="shared" si="441"/>
        <v>0</v>
      </c>
      <c r="AG934" s="662">
        <f t="shared" si="446"/>
        <v>0</v>
      </c>
      <c r="AH934" s="701">
        <f t="shared" si="447"/>
        <v>0</v>
      </c>
    </row>
    <row r="935" spans="1:34" x14ac:dyDescent="0.35">
      <c r="A935" s="680">
        <v>38910</v>
      </c>
      <c r="B935" s="558" t="s">
        <v>27</v>
      </c>
      <c r="C935" s="558">
        <v>7</v>
      </c>
      <c r="D935" s="559">
        <f t="shared" si="419"/>
        <v>4</v>
      </c>
      <c r="E935" s="561">
        <v>0</v>
      </c>
      <c r="F935" s="699">
        <f t="shared" si="425"/>
        <v>0</v>
      </c>
      <c r="G935" s="712">
        <f t="shared" si="426"/>
        <v>0</v>
      </c>
      <c r="H935" s="699">
        <f t="shared" si="420"/>
        <v>0</v>
      </c>
      <c r="I935" s="712">
        <f t="shared" si="421"/>
        <v>0</v>
      </c>
      <c r="J935" s="699">
        <f t="shared" si="427"/>
        <v>0</v>
      </c>
      <c r="K935" s="681">
        <f t="shared" si="428"/>
        <v>0</v>
      </c>
      <c r="L935" s="711">
        <f>IF($L$5="Yes",HLOOKUP(B935,'Outdoor Supply'!$D$32:$P$38,7,FALSE),0)</f>
        <v>0</v>
      </c>
      <c r="M935" s="701">
        <f t="shared" si="429"/>
        <v>0</v>
      </c>
      <c r="N935" s="564">
        <f t="shared" si="430"/>
        <v>0</v>
      </c>
      <c r="O935" s="564">
        <f t="shared" si="431"/>
        <v>0</v>
      </c>
      <c r="P935" s="564">
        <f t="shared" si="432"/>
        <v>0</v>
      </c>
      <c r="Q935" s="564">
        <f t="shared" si="433"/>
        <v>0</v>
      </c>
      <c r="R935" s="661">
        <f t="shared" si="422"/>
        <v>0</v>
      </c>
      <c r="S935" s="662">
        <f t="shared" si="423"/>
        <v>0</v>
      </c>
      <c r="T935" s="699">
        <f t="shared" si="424"/>
        <v>0</v>
      </c>
      <c r="U935" s="681">
        <f t="shared" si="434"/>
        <v>0</v>
      </c>
      <c r="V935" s="701">
        <f t="shared" si="435"/>
        <v>0</v>
      </c>
      <c r="W935" s="662">
        <f t="shared" si="436"/>
        <v>0</v>
      </c>
      <c r="X935" s="662">
        <f t="shared" si="437"/>
        <v>0</v>
      </c>
      <c r="Y935" s="662">
        <f t="shared" si="438"/>
        <v>0</v>
      </c>
      <c r="Z935" s="699">
        <f t="shared" si="439"/>
        <v>0</v>
      </c>
      <c r="AA935" s="681">
        <f t="shared" si="442"/>
        <v>0</v>
      </c>
      <c r="AB935" s="701">
        <f t="shared" si="443"/>
        <v>0</v>
      </c>
      <c r="AC935" s="662">
        <f t="shared" si="440"/>
        <v>0</v>
      </c>
      <c r="AD935" s="662">
        <f t="shared" si="444"/>
        <v>0</v>
      </c>
      <c r="AE935" s="701">
        <f t="shared" si="445"/>
        <v>0</v>
      </c>
      <c r="AF935" s="662">
        <f t="shared" si="441"/>
        <v>0</v>
      </c>
      <c r="AG935" s="662">
        <f t="shared" si="446"/>
        <v>0</v>
      </c>
      <c r="AH935" s="701">
        <f t="shared" si="447"/>
        <v>0</v>
      </c>
    </row>
    <row r="936" spans="1:34" x14ac:dyDescent="0.35">
      <c r="A936" s="680">
        <v>38911</v>
      </c>
      <c r="B936" s="558" t="s">
        <v>27</v>
      </c>
      <c r="C936" s="558">
        <v>7</v>
      </c>
      <c r="D936" s="559">
        <f t="shared" si="419"/>
        <v>5</v>
      </c>
      <c r="E936" s="561">
        <v>0</v>
      </c>
      <c r="F936" s="699">
        <f t="shared" si="425"/>
        <v>0</v>
      </c>
      <c r="G936" s="712">
        <f t="shared" si="426"/>
        <v>0</v>
      </c>
      <c r="H936" s="699">
        <f t="shared" si="420"/>
        <v>0</v>
      </c>
      <c r="I936" s="712">
        <f t="shared" si="421"/>
        <v>0</v>
      </c>
      <c r="J936" s="699">
        <f t="shared" si="427"/>
        <v>0</v>
      </c>
      <c r="K936" s="681">
        <f t="shared" si="428"/>
        <v>0</v>
      </c>
      <c r="L936" s="711">
        <f>IF($L$5="Yes",HLOOKUP(B936,'Outdoor Supply'!$D$32:$P$38,7,FALSE),0)</f>
        <v>0</v>
      </c>
      <c r="M936" s="701">
        <f t="shared" si="429"/>
        <v>0</v>
      </c>
      <c r="N936" s="564">
        <f t="shared" si="430"/>
        <v>0</v>
      </c>
      <c r="O936" s="564">
        <f t="shared" si="431"/>
        <v>0</v>
      </c>
      <c r="P936" s="564">
        <f t="shared" si="432"/>
        <v>0</v>
      </c>
      <c r="Q936" s="564">
        <f t="shared" si="433"/>
        <v>0</v>
      </c>
      <c r="R936" s="661">
        <f t="shared" si="422"/>
        <v>0</v>
      </c>
      <c r="S936" s="662">
        <f t="shared" si="423"/>
        <v>0</v>
      </c>
      <c r="T936" s="699">
        <f t="shared" si="424"/>
        <v>0</v>
      </c>
      <c r="U936" s="681">
        <f t="shared" si="434"/>
        <v>0</v>
      </c>
      <c r="V936" s="701">
        <f t="shared" si="435"/>
        <v>0</v>
      </c>
      <c r="W936" s="662">
        <f t="shared" si="436"/>
        <v>0</v>
      </c>
      <c r="X936" s="662">
        <f t="shared" si="437"/>
        <v>0</v>
      </c>
      <c r="Y936" s="662">
        <f t="shared" si="438"/>
        <v>0</v>
      </c>
      <c r="Z936" s="699">
        <f t="shared" si="439"/>
        <v>0</v>
      </c>
      <c r="AA936" s="681">
        <f t="shared" si="442"/>
        <v>0</v>
      </c>
      <c r="AB936" s="701">
        <f t="shared" si="443"/>
        <v>0</v>
      </c>
      <c r="AC936" s="662">
        <f t="shared" si="440"/>
        <v>0</v>
      </c>
      <c r="AD936" s="662">
        <f t="shared" si="444"/>
        <v>0</v>
      </c>
      <c r="AE936" s="701">
        <f t="shared" si="445"/>
        <v>0</v>
      </c>
      <c r="AF936" s="662">
        <f t="shared" si="441"/>
        <v>0</v>
      </c>
      <c r="AG936" s="662">
        <f t="shared" si="446"/>
        <v>0</v>
      </c>
      <c r="AH936" s="701">
        <f t="shared" si="447"/>
        <v>0</v>
      </c>
    </row>
    <row r="937" spans="1:34" x14ac:dyDescent="0.35">
      <c r="A937" s="680">
        <v>38912</v>
      </c>
      <c r="B937" s="558" t="s">
        <v>27</v>
      </c>
      <c r="C937" s="558">
        <v>7</v>
      </c>
      <c r="D937" s="559">
        <f t="shared" si="419"/>
        <v>6</v>
      </c>
      <c r="E937" s="561">
        <v>0</v>
      </c>
      <c r="F937" s="699">
        <f t="shared" si="425"/>
        <v>0</v>
      </c>
      <c r="G937" s="712">
        <f t="shared" si="426"/>
        <v>0</v>
      </c>
      <c r="H937" s="699">
        <f t="shared" si="420"/>
        <v>0</v>
      </c>
      <c r="I937" s="712">
        <f t="shared" si="421"/>
        <v>0</v>
      </c>
      <c r="J937" s="699">
        <f t="shared" si="427"/>
        <v>0</v>
      </c>
      <c r="K937" s="681">
        <f t="shared" si="428"/>
        <v>0</v>
      </c>
      <c r="L937" s="711">
        <f>IF($L$5="Yes",HLOOKUP(B937,'Outdoor Supply'!$D$32:$P$38,7,FALSE),0)</f>
        <v>0</v>
      </c>
      <c r="M937" s="701">
        <f t="shared" si="429"/>
        <v>0</v>
      </c>
      <c r="N937" s="564">
        <f t="shared" si="430"/>
        <v>0</v>
      </c>
      <c r="O937" s="564">
        <f t="shared" si="431"/>
        <v>0</v>
      </c>
      <c r="P937" s="564">
        <f t="shared" si="432"/>
        <v>0</v>
      </c>
      <c r="Q937" s="564">
        <f t="shared" si="433"/>
        <v>0</v>
      </c>
      <c r="R937" s="661">
        <f t="shared" si="422"/>
        <v>0</v>
      </c>
      <c r="S937" s="662">
        <f t="shared" si="423"/>
        <v>0</v>
      </c>
      <c r="T937" s="699">
        <f t="shared" si="424"/>
        <v>0</v>
      </c>
      <c r="U937" s="681">
        <f t="shared" si="434"/>
        <v>0</v>
      </c>
      <c r="V937" s="701">
        <f t="shared" si="435"/>
        <v>0</v>
      </c>
      <c r="W937" s="662">
        <f t="shared" si="436"/>
        <v>0</v>
      </c>
      <c r="X937" s="662">
        <f t="shared" si="437"/>
        <v>0</v>
      </c>
      <c r="Y937" s="662">
        <f t="shared" si="438"/>
        <v>0</v>
      </c>
      <c r="Z937" s="699">
        <f t="shared" si="439"/>
        <v>0</v>
      </c>
      <c r="AA937" s="681">
        <f t="shared" si="442"/>
        <v>0</v>
      </c>
      <c r="AB937" s="701">
        <f t="shared" si="443"/>
        <v>0</v>
      </c>
      <c r="AC937" s="662">
        <f t="shared" si="440"/>
        <v>0</v>
      </c>
      <c r="AD937" s="662">
        <f t="shared" si="444"/>
        <v>0</v>
      </c>
      <c r="AE937" s="701">
        <f t="shared" si="445"/>
        <v>0</v>
      </c>
      <c r="AF937" s="662">
        <f t="shared" si="441"/>
        <v>0</v>
      </c>
      <c r="AG937" s="662">
        <f t="shared" si="446"/>
        <v>0</v>
      </c>
      <c r="AH937" s="701">
        <f t="shared" si="447"/>
        <v>0</v>
      </c>
    </row>
    <row r="938" spans="1:34" x14ac:dyDescent="0.35">
      <c r="A938" s="680">
        <v>38913</v>
      </c>
      <c r="B938" s="558" t="s">
        <v>27</v>
      </c>
      <c r="C938" s="558">
        <v>7</v>
      </c>
      <c r="D938" s="559">
        <f t="shared" si="419"/>
        <v>7</v>
      </c>
      <c r="E938" s="561">
        <v>0</v>
      </c>
      <c r="F938" s="699">
        <f t="shared" si="425"/>
        <v>0</v>
      </c>
      <c r="G938" s="712">
        <f t="shared" si="426"/>
        <v>0</v>
      </c>
      <c r="H938" s="699">
        <f t="shared" si="420"/>
        <v>0</v>
      </c>
      <c r="I938" s="712">
        <f t="shared" si="421"/>
        <v>0</v>
      </c>
      <c r="J938" s="699">
        <f t="shared" si="427"/>
        <v>0</v>
      </c>
      <c r="K938" s="681">
        <f t="shared" si="428"/>
        <v>0</v>
      </c>
      <c r="L938" s="711">
        <f>IF($L$5="Yes",HLOOKUP(B938,'Outdoor Supply'!$D$32:$P$38,7,FALSE),0)</f>
        <v>0</v>
      </c>
      <c r="M938" s="701">
        <f t="shared" si="429"/>
        <v>0</v>
      </c>
      <c r="N938" s="564">
        <f t="shared" si="430"/>
        <v>0</v>
      </c>
      <c r="O938" s="564">
        <f t="shared" si="431"/>
        <v>0</v>
      </c>
      <c r="P938" s="564">
        <f t="shared" si="432"/>
        <v>0</v>
      </c>
      <c r="Q938" s="564">
        <f t="shared" si="433"/>
        <v>0</v>
      </c>
      <c r="R938" s="661">
        <f t="shared" si="422"/>
        <v>0</v>
      </c>
      <c r="S938" s="662">
        <f t="shared" si="423"/>
        <v>0</v>
      </c>
      <c r="T938" s="699">
        <f t="shared" si="424"/>
        <v>0</v>
      </c>
      <c r="U938" s="681">
        <f t="shared" si="434"/>
        <v>0</v>
      </c>
      <c r="V938" s="701">
        <f t="shared" si="435"/>
        <v>0</v>
      </c>
      <c r="W938" s="662">
        <f t="shared" si="436"/>
        <v>0</v>
      </c>
      <c r="X938" s="662">
        <f t="shared" si="437"/>
        <v>0</v>
      </c>
      <c r="Y938" s="662">
        <f t="shared" si="438"/>
        <v>0</v>
      </c>
      <c r="Z938" s="699">
        <f t="shared" si="439"/>
        <v>0</v>
      </c>
      <c r="AA938" s="681">
        <f t="shared" si="442"/>
        <v>0</v>
      </c>
      <c r="AB938" s="701">
        <f t="shared" si="443"/>
        <v>0</v>
      </c>
      <c r="AC938" s="662">
        <f t="shared" si="440"/>
        <v>0</v>
      </c>
      <c r="AD938" s="662">
        <f t="shared" si="444"/>
        <v>0</v>
      </c>
      <c r="AE938" s="701">
        <f t="shared" si="445"/>
        <v>0</v>
      </c>
      <c r="AF938" s="662">
        <f t="shared" si="441"/>
        <v>0</v>
      </c>
      <c r="AG938" s="662">
        <f t="shared" si="446"/>
        <v>0</v>
      </c>
      <c r="AH938" s="701">
        <f t="shared" si="447"/>
        <v>0</v>
      </c>
    </row>
    <row r="939" spans="1:34" x14ac:dyDescent="0.35">
      <c r="A939" s="680">
        <v>38914</v>
      </c>
      <c r="B939" s="558" t="s">
        <v>27</v>
      </c>
      <c r="C939" s="558">
        <v>7</v>
      </c>
      <c r="D939" s="559">
        <f t="shared" si="419"/>
        <v>1</v>
      </c>
      <c r="E939" s="561">
        <v>0</v>
      </c>
      <c r="F939" s="699">
        <f t="shared" si="425"/>
        <v>0</v>
      </c>
      <c r="G939" s="712">
        <f t="shared" si="426"/>
        <v>0</v>
      </c>
      <c r="H939" s="699">
        <f t="shared" si="420"/>
        <v>0</v>
      </c>
      <c r="I939" s="712">
        <f t="shared" si="421"/>
        <v>0</v>
      </c>
      <c r="J939" s="699">
        <f t="shared" si="427"/>
        <v>0</v>
      </c>
      <c r="K939" s="681">
        <f t="shared" si="428"/>
        <v>0</v>
      </c>
      <c r="L939" s="711">
        <f>IF($L$5="Yes",HLOOKUP(B939,'Outdoor Supply'!$D$32:$P$38,7,FALSE),0)</f>
        <v>0</v>
      </c>
      <c r="M939" s="701">
        <f t="shared" si="429"/>
        <v>0</v>
      </c>
      <c r="N939" s="564">
        <f t="shared" si="430"/>
        <v>0</v>
      </c>
      <c r="O939" s="564">
        <f t="shared" si="431"/>
        <v>0</v>
      </c>
      <c r="P939" s="564">
        <f t="shared" si="432"/>
        <v>0</v>
      </c>
      <c r="Q939" s="564">
        <f t="shared" si="433"/>
        <v>0</v>
      </c>
      <c r="R939" s="661">
        <f t="shared" si="422"/>
        <v>0</v>
      </c>
      <c r="S939" s="662">
        <f t="shared" si="423"/>
        <v>0</v>
      </c>
      <c r="T939" s="699">
        <f t="shared" si="424"/>
        <v>0</v>
      </c>
      <c r="U939" s="681">
        <f t="shared" si="434"/>
        <v>0</v>
      </c>
      <c r="V939" s="701">
        <f t="shared" si="435"/>
        <v>0</v>
      </c>
      <c r="W939" s="662">
        <f t="shared" si="436"/>
        <v>0</v>
      </c>
      <c r="X939" s="662">
        <f t="shared" si="437"/>
        <v>0</v>
      </c>
      <c r="Y939" s="662">
        <f t="shared" si="438"/>
        <v>0</v>
      </c>
      <c r="Z939" s="699">
        <f t="shared" si="439"/>
        <v>0</v>
      </c>
      <c r="AA939" s="681">
        <f t="shared" si="442"/>
        <v>0</v>
      </c>
      <c r="AB939" s="701">
        <f t="shared" si="443"/>
        <v>0</v>
      </c>
      <c r="AC939" s="662">
        <f t="shared" si="440"/>
        <v>0</v>
      </c>
      <c r="AD939" s="662">
        <f t="shared" si="444"/>
        <v>0</v>
      </c>
      <c r="AE939" s="701">
        <f t="shared" si="445"/>
        <v>0</v>
      </c>
      <c r="AF939" s="662">
        <f t="shared" si="441"/>
        <v>0</v>
      </c>
      <c r="AG939" s="662">
        <f t="shared" si="446"/>
        <v>0</v>
      </c>
      <c r="AH939" s="701">
        <f t="shared" si="447"/>
        <v>0</v>
      </c>
    </row>
    <row r="940" spans="1:34" x14ac:dyDescent="0.35">
      <c r="A940" s="680">
        <v>38915</v>
      </c>
      <c r="B940" s="558" t="s">
        <v>27</v>
      </c>
      <c r="C940" s="558">
        <v>7</v>
      </c>
      <c r="D940" s="559">
        <f t="shared" si="419"/>
        <v>2</v>
      </c>
      <c r="E940" s="561">
        <v>0</v>
      </c>
      <c r="F940" s="699">
        <f t="shared" si="425"/>
        <v>0</v>
      </c>
      <c r="G940" s="712">
        <f t="shared" si="426"/>
        <v>0</v>
      </c>
      <c r="H940" s="699">
        <f t="shared" si="420"/>
        <v>0</v>
      </c>
      <c r="I940" s="712">
        <f t="shared" si="421"/>
        <v>0</v>
      </c>
      <c r="J940" s="699">
        <f t="shared" si="427"/>
        <v>0</v>
      </c>
      <c r="K940" s="681">
        <f t="shared" si="428"/>
        <v>0</v>
      </c>
      <c r="L940" s="711">
        <f>IF($L$5="Yes",HLOOKUP(B940,'Outdoor Supply'!$D$32:$P$38,7,FALSE),0)</f>
        <v>0</v>
      </c>
      <c r="M940" s="701">
        <f t="shared" si="429"/>
        <v>0</v>
      </c>
      <c r="N940" s="564">
        <f t="shared" si="430"/>
        <v>0</v>
      </c>
      <c r="O940" s="564">
        <f t="shared" si="431"/>
        <v>0</v>
      </c>
      <c r="P940" s="564">
        <f t="shared" si="432"/>
        <v>0</v>
      </c>
      <c r="Q940" s="564">
        <f t="shared" si="433"/>
        <v>0</v>
      </c>
      <c r="R940" s="661">
        <f t="shared" si="422"/>
        <v>0</v>
      </c>
      <c r="S940" s="662">
        <f t="shared" si="423"/>
        <v>0</v>
      </c>
      <c r="T940" s="699">
        <f t="shared" si="424"/>
        <v>0</v>
      </c>
      <c r="U940" s="681">
        <f t="shared" si="434"/>
        <v>0</v>
      </c>
      <c r="V940" s="701">
        <f t="shared" si="435"/>
        <v>0</v>
      </c>
      <c r="W940" s="662">
        <f t="shared" si="436"/>
        <v>0</v>
      </c>
      <c r="X940" s="662">
        <f t="shared" si="437"/>
        <v>0</v>
      </c>
      <c r="Y940" s="662">
        <f t="shared" si="438"/>
        <v>0</v>
      </c>
      <c r="Z940" s="699">
        <f t="shared" si="439"/>
        <v>0</v>
      </c>
      <c r="AA940" s="681">
        <f t="shared" si="442"/>
        <v>0</v>
      </c>
      <c r="AB940" s="701">
        <f t="shared" si="443"/>
        <v>0</v>
      </c>
      <c r="AC940" s="662">
        <f t="shared" si="440"/>
        <v>0</v>
      </c>
      <c r="AD940" s="662">
        <f t="shared" si="444"/>
        <v>0</v>
      </c>
      <c r="AE940" s="701">
        <f t="shared" si="445"/>
        <v>0</v>
      </c>
      <c r="AF940" s="662">
        <f t="shared" si="441"/>
        <v>0</v>
      </c>
      <c r="AG940" s="662">
        <f t="shared" si="446"/>
        <v>0</v>
      </c>
      <c r="AH940" s="701">
        <f t="shared" si="447"/>
        <v>0</v>
      </c>
    </row>
    <row r="941" spans="1:34" x14ac:dyDescent="0.35">
      <c r="A941" s="680">
        <v>38916</v>
      </c>
      <c r="B941" s="558" t="s">
        <v>27</v>
      </c>
      <c r="C941" s="558">
        <v>7</v>
      </c>
      <c r="D941" s="559">
        <f t="shared" si="419"/>
        <v>3</v>
      </c>
      <c r="E941" s="561">
        <v>0</v>
      </c>
      <c r="F941" s="699">
        <f t="shared" si="425"/>
        <v>0</v>
      </c>
      <c r="G941" s="712">
        <f t="shared" si="426"/>
        <v>0</v>
      </c>
      <c r="H941" s="699">
        <f t="shared" si="420"/>
        <v>0</v>
      </c>
      <c r="I941" s="712">
        <f t="shared" si="421"/>
        <v>0</v>
      </c>
      <c r="J941" s="699">
        <f t="shared" si="427"/>
        <v>0</v>
      </c>
      <c r="K941" s="681">
        <f t="shared" si="428"/>
        <v>0</v>
      </c>
      <c r="L941" s="711">
        <f>IF($L$5="Yes",HLOOKUP(B941,'Outdoor Supply'!$D$32:$P$38,7,FALSE),0)</f>
        <v>0</v>
      </c>
      <c r="M941" s="701">
        <f t="shared" si="429"/>
        <v>0</v>
      </c>
      <c r="N941" s="564">
        <f t="shared" si="430"/>
        <v>0</v>
      </c>
      <c r="O941" s="564">
        <f t="shared" si="431"/>
        <v>0</v>
      </c>
      <c r="P941" s="564">
        <f t="shared" si="432"/>
        <v>0</v>
      </c>
      <c r="Q941" s="564">
        <f t="shared" si="433"/>
        <v>0</v>
      </c>
      <c r="R941" s="661">
        <f t="shared" si="422"/>
        <v>0</v>
      </c>
      <c r="S941" s="662">
        <f t="shared" si="423"/>
        <v>0</v>
      </c>
      <c r="T941" s="699">
        <f t="shared" si="424"/>
        <v>0</v>
      </c>
      <c r="U941" s="681">
        <f t="shared" si="434"/>
        <v>0</v>
      </c>
      <c r="V941" s="701">
        <f t="shared" si="435"/>
        <v>0</v>
      </c>
      <c r="W941" s="662">
        <f t="shared" si="436"/>
        <v>0</v>
      </c>
      <c r="X941" s="662">
        <f t="shared" si="437"/>
        <v>0</v>
      </c>
      <c r="Y941" s="662">
        <f t="shared" si="438"/>
        <v>0</v>
      </c>
      <c r="Z941" s="699">
        <f t="shared" si="439"/>
        <v>0</v>
      </c>
      <c r="AA941" s="681">
        <f t="shared" si="442"/>
        <v>0</v>
      </c>
      <c r="AB941" s="701">
        <f t="shared" si="443"/>
        <v>0</v>
      </c>
      <c r="AC941" s="662">
        <f t="shared" si="440"/>
        <v>0</v>
      </c>
      <c r="AD941" s="662">
        <f t="shared" si="444"/>
        <v>0</v>
      </c>
      <c r="AE941" s="701">
        <f t="shared" si="445"/>
        <v>0</v>
      </c>
      <c r="AF941" s="662">
        <f t="shared" si="441"/>
        <v>0</v>
      </c>
      <c r="AG941" s="662">
        <f t="shared" si="446"/>
        <v>0</v>
      </c>
      <c r="AH941" s="701">
        <f t="shared" si="447"/>
        <v>0</v>
      </c>
    </row>
    <row r="942" spans="1:34" x14ac:dyDescent="0.35">
      <c r="A942" s="680">
        <v>38917</v>
      </c>
      <c r="B942" s="558" t="s">
        <v>27</v>
      </c>
      <c r="C942" s="558">
        <v>7</v>
      </c>
      <c r="D942" s="559">
        <f t="shared" si="419"/>
        <v>4</v>
      </c>
      <c r="E942" s="561">
        <v>0</v>
      </c>
      <c r="F942" s="699">
        <f t="shared" si="425"/>
        <v>0</v>
      </c>
      <c r="G942" s="712">
        <f t="shared" si="426"/>
        <v>0</v>
      </c>
      <c r="H942" s="699">
        <f t="shared" si="420"/>
        <v>0</v>
      </c>
      <c r="I942" s="712">
        <f t="shared" si="421"/>
        <v>0</v>
      </c>
      <c r="J942" s="699">
        <f t="shared" si="427"/>
        <v>0</v>
      </c>
      <c r="K942" s="681">
        <f t="shared" si="428"/>
        <v>0</v>
      </c>
      <c r="L942" s="711">
        <f>IF($L$5="Yes",HLOOKUP(B942,'Outdoor Supply'!$D$32:$P$38,7,FALSE),0)</f>
        <v>0</v>
      </c>
      <c r="M942" s="701">
        <f t="shared" si="429"/>
        <v>0</v>
      </c>
      <c r="N942" s="564">
        <f t="shared" si="430"/>
        <v>0</v>
      </c>
      <c r="O942" s="564">
        <f t="shared" si="431"/>
        <v>0</v>
      </c>
      <c r="P942" s="564">
        <f t="shared" si="432"/>
        <v>0</v>
      </c>
      <c r="Q942" s="564">
        <f t="shared" si="433"/>
        <v>0</v>
      </c>
      <c r="R942" s="661">
        <f t="shared" si="422"/>
        <v>0</v>
      </c>
      <c r="S942" s="662">
        <f t="shared" si="423"/>
        <v>0</v>
      </c>
      <c r="T942" s="699">
        <f t="shared" si="424"/>
        <v>0</v>
      </c>
      <c r="U942" s="681">
        <f t="shared" si="434"/>
        <v>0</v>
      </c>
      <c r="V942" s="701">
        <f t="shared" si="435"/>
        <v>0</v>
      </c>
      <c r="W942" s="662">
        <f t="shared" si="436"/>
        <v>0</v>
      </c>
      <c r="X942" s="662">
        <f t="shared" si="437"/>
        <v>0</v>
      </c>
      <c r="Y942" s="662">
        <f t="shared" si="438"/>
        <v>0</v>
      </c>
      <c r="Z942" s="699">
        <f t="shared" si="439"/>
        <v>0</v>
      </c>
      <c r="AA942" s="681">
        <f t="shared" si="442"/>
        <v>0</v>
      </c>
      <c r="AB942" s="701">
        <f t="shared" si="443"/>
        <v>0</v>
      </c>
      <c r="AC942" s="662">
        <f t="shared" si="440"/>
        <v>0</v>
      </c>
      <c r="AD942" s="662">
        <f t="shared" si="444"/>
        <v>0</v>
      </c>
      <c r="AE942" s="701">
        <f t="shared" si="445"/>
        <v>0</v>
      </c>
      <c r="AF942" s="662">
        <f t="shared" si="441"/>
        <v>0</v>
      </c>
      <c r="AG942" s="662">
        <f t="shared" si="446"/>
        <v>0</v>
      </c>
      <c r="AH942" s="701">
        <f t="shared" si="447"/>
        <v>0</v>
      </c>
    </row>
    <row r="943" spans="1:34" x14ac:dyDescent="0.35">
      <c r="A943" s="680">
        <v>38918</v>
      </c>
      <c r="B943" s="558" t="s">
        <v>27</v>
      </c>
      <c r="C943" s="558">
        <v>7</v>
      </c>
      <c r="D943" s="559">
        <f t="shared" si="419"/>
        <v>5</v>
      </c>
      <c r="E943" s="561">
        <v>0</v>
      </c>
      <c r="F943" s="699">
        <f t="shared" si="425"/>
        <v>0</v>
      </c>
      <c r="G943" s="712">
        <f t="shared" si="426"/>
        <v>0</v>
      </c>
      <c r="H943" s="699">
        <f t="shared" si="420"/>
        <v>0</v>
      </c>
      <c r="I943" s="712">
        <f t="shared" si="421"/>
        <v>0</v>
      </c>
      <c r="J943" s="699">
        <f t="shared" si="427"/>
        <v>0</v>
      </c>
      <c r="K943" s="681">
        <f t="shared" si="428"/>
        <v>0</v>
      </c>
      <c r="L943" s="711">
        <f>IF($L$5="Yes",HLOOKUP(B943,'Outdoor Supply'!$D$32:$P$38,7,FALSE),0)</f>
        <v>0</v>
      </c>
      <c r="M943" s="701">
        <f t="shared" si="429"/>
        <v>0</v>
      </c>
      <c r="N943" s="564">
        <f t="shared" si="430"/>
        <v>0</v>
      </c>
      <c r="O943" s="564">
        <f t="shared" si="431"/>
        <v>0</v>
      </c>
      <c r="P943" s="564">
        <f t="shared" si="432"/>
        <v>0</v>
      </c>
      <c r="Q943" s="564">
        <f t="shared" si="433"/>
        <v>0</v>
      </c>
      <c r="R943" s="661">
        <f t="shared" si="422"/>
        <v>0</v>
      </c>
      <c r="S943" s="662">
        <f t="shared" si="423"/>
        <v>0</v>
      </c>
      <c r="T943" s="699">
        <f t="shared" si="424"/>
        <v>0</v>
      </c>
      <c r="U943" s="681">
        <f t="shared" si="434"/>
        <v>0</v>
      </c>
      <c r="V943" s="701">
        <f t="shared" si="435"/>
        <v>0</v>
      </c>
      <c r="W943" s="662">
        <f t="shared" si="436"/>
        <v>0</v>
      </c>
      <c r="X943" s="662">
        <f t="shared" si="437"/>
        <v>0</v>
      </c>
      <c r="Y943" s="662">
        <f t="shared" si="438"/>
        <v>0</v>
      </c>
      <c r="Z943" s="699">
        <f t="shared" si="439"/>
        <v>0</v>
      </c>
      <c r="AA943" s="681">
        <f t="shared" si="442"/>
        <v>0</v>
      </c>
      <c r="AB943" s="701">
        <f t="shared" si="443"/>
        <v>0</v>
      </c>
      <c r="AC943" s="662">
        <f t="shared" si="440"/>
        <v>0</v>
      </c>
      <c r="AD943" s="662">
        <f t="shared" si="444"/>
        <v>0</v>
      </c>
      <c r="AE943" s="701">
        <f t="shared" si="445"/>
        <v>0</v>
      </c>
      <c r="AF943" s="662">
        <f t="shared" si="441"/>
        <v>0</v>
      </c>
      <c r="AG943" s="662">
        <f t="shared" si="446"/>
        <v>0</v>
      </c>
      <c r="AH943" s="701">
        <f t="shared" si="447"/>
        <v>0</v>
      </c>
    </row>
    <row r="944" spans="1:34" x14ac:dyDescent="0.35">
      <c r="A944" s="680">
        <v>38919</v>
      </c>
      <c r="B944" s="558" t="s">
        <v>27</v>
      </c>
      <c r="C944" s="558">
        <v>7</v>
      </c>
      <c r="D944" s="559">
        <f t="shared" si="419"/>
        <v>6</v>
      </c>
      <c r="E944" s="561">
        <v>0</v>
      </c>
      <c r="F944" s="699">
        <f t="shared" si="425"/>
        <v>0</v>
      </c>
      <c r="G944" s="712">
        <f t="shared" si="426"/>
        <v>0</v>
      </c>
      <c r="H944" s="699">
        <f t="shared" si="420"/>
        <v>0</v>
      </c>
      <c r="I944" s="712">
        <f t="shared" si="421"/>
        <v>0</v>
      </c>
      <c r="J944" s="699">
        <f t="shared" si="427"/>
        <v>0</v>
      </c>
      <c r="K944" s="681">
        <f t="shared" si="428"/>
        <v>0</v>
      </c>
      <c r="L944" s="711">
        <f>IF($L$5="Yes",HLOOKUP(B944,'Outdoor Supply'!$D$32:$P$38,7,FALSE),0)</f>
        <v>0</v>
      </c>
      <c r="M944" s="701">
        <f t="shared" si="429"/>
        <v>0</v>
      </c>
      <c r="N944" s="564">
        <f t="shared" si="430"/>
        <v>0</v>
      </c>
      <c r="O944" s="564">
        <f t="shared" si="431"/>
        <v>0</v>
      </c>
      <c r="P944" s="564">
        <f t="shared" si="432"/>
        <v>0</v>
      </c>
      <c r="Q944" s="564">
        <f t="shared" si="433"/>
        <v>0</v>
      </c>
      <c r="R944" s="661">
        <f t="shared" si="422"/>
        <v>0</v>
      </c>
      <c r="S944" s="662">
        <f t="shared" si="423"/>
        <v>0</v>
      </c>
      <c r="T944" s="699">
        <f t="shared" si="424"/>
        <v>0</v>
      </c>
      <c r="U944" s="681">
        <f t="shared" si="434"/>
        <v>0</v>
      </c>
      <c r="V944" s="701">
        <f t="shared" si="435"/>
        <v>0</v>
      </c>
      <c r="W944" s="662">
        <f t="shared" si="436"/>
        <v>0</v>
      </c>
      <c r="X944" s="662">
        <f t="shared" si="437"/>
        <v>0</v>
      </c>
      <c r="Y944" s="662">
        <f t="shared" si="438"/>
        <v>0</v>
      </c>
      <c r="Z944" s="699">
        <f t="shared" si="439"/>
        <v>0</v>
      </c>
      <c r="AA944" s="681">
        <f t="shared" si="442"/>
        <v>0</v>
      </c>
      <c r="AB944" s="701">
        <f t="shared" si="443"/>
        <v>0</v>
      </c>
      <c r="AC944" s="662">
        <f t="shared" si="440"/>
        <v>0</v>
      </c>
      <c r="AD944" s="662">
        <f t="shared" si="444"/>
        <v>0</v>
      </c>
      <c r="AE944" s="701">
        <f t="shared" si="445"/>
        <v>0</v>
      </c>
      <c r="AF944" s="662">
        <f t="shared" si="441"/>
        <v>0</v>
      </c>
      <c r="AG944" s="662">
        <f t="shared" si="446"/>
        <v>0</v>
      </c>
      <c r="AH944" s="701">
        <f t="shared" si="447"/>
        <v>0</v>
      </c>
    </row>
    <row r="945" spans="1:34" x14ac:dyDescent="0.35">
      <c r="A945" s="680">
        <v>38920</v>
      </c>
      <c r="B945" s="558" t="s">
        <v>27</v>
      </c>
      <c r="C945" s="558">
        <v>7</v>
      </c>
      <c r="D945" s="559">
        <f t="shared" si="419"/>
        <v>7</v>
      </c>
      <c r="E945" s="561">
        <v>0</v>
      </c>
      <c r="F945" s="699">
        <f t="shared" si="425"/>
        <v>0</v>
      </c>
      <c r="G945" s="712">
        <f t="shared" si="426"/>
        <v>0</v>
      </c>
      <c r="H945" s="699">
        <f t="shared" si="420"/>
        <v>0</v>
      </c>
      <c r="I945" s="712">
        <f t="shared" si="421"/>
        <v>0</v>
      </c>
      <c r="J945" s="699">
        <f t="shared" si="427"/>
        <v>0</v>
      </c>
      <c r="K945" s="681">
        <f t="shared" si="428"/>
        <v>0</v>
      </c>
      <c r="L945" s="711">
        <f>IF($L$5="Yes",HLOOKUP(B945,'Outdoor Supply'!$D$32:$P$38,7,FALSE),0)</f>
        <v>0</v>
      </c>
      <c r="M945" s="701">
        <f t="shared" si="429"/>
        <v>0</v>
      </c>
      <c r="N945" s="564">
        <f t="shared" si="430"/>
        <v>0</v>
      </c>
      <c r="O945" s="564">
        <f t="shared" si="431"/>
        <v>0</v>
      </c>
      <c r="P945" s="564">
        <f t="shared" si="432"/>
        <v>0</v>
      </c>
      <c r="Q945" s="564">
        <f t="shared" si="433"/>
        <v>0</v>
      </c>
      <c r="R945" s="661">
        <f t="shared" si="422"/>
        <v>0</v>
      </c>
      <c r="S945" s="662">
        <f t="shared" si="423"/>
        <v>0</v>
      </c>
      <c r="T945" s="699">
        <f t="shared" si="424"/>
        <v>0</v>
      </c>
      <c r="U945" s="681">
        <f t="shared" si="434"/>
        <v>0</v>
      </c>
      <c r="V945" s="701">
        <f t="shared" si="435"/>
        <v>0</v>
      </c>
      <c r="W945" s="662">
        <f t="shared" si="436"/>
        <v>0</v>
      </c>
      <c r="X945" s="662">
        <f t="shared" si="437"/>
        <v>0</v>
      </c>
      <c r="Y945" s="662">
        <f t="shared" si="438"/>
        <v>0</v>
      </c>
      <c r="Z945" s="699">
        <f t="shared" si="439"/>
        <v>0</v>
      </c>
      <c r="AA945" s="681">
        <f t="shared" si="442"/>
        <v>0</v>
      </c>
      <c r="AB945" s="701">
        <f t="shared" si="443"/>
        <v>0</v>
      </c>
      <c r="AC945" s="662">
        <f t="shared" si="440"/>
        <v>0</v>
      </c>
      <c r="AD945" s="662">
        <f t="shared" si="444"/>
        <v>0</v>
      </c>
      <c r="AE945" s="701">
        <f t="shared" si="445"/>
        <v>0</v>
      </c>
      <c r="AF945" s="662">
        <f t="shared" si="441"/>
        <v>0</v>
      </c>
      <c r="AG945" s="662">
        <f t="shared" si="446"/>
        <v>0</v>
      </c>
      <c r="AH945" s="701">
        <f t="shared" si="447"/>
        <v>0</v>
      </c>
    </row>
    <row r="946" spans="1:34" x14ac:dyDescent="0.35">
      <c r="A946" s="680">
        <v>38921</v>
      </c>
      <c r="B946" s="558" t="s">
        <v>27</v>
      </c>
      <c r="C946" s="558">
        <v>7</v>
      </c>
      <c r="D946" s="559">
        <f t="shared" si="419"/>
        <v>1</v>
      </c>
      <c r="E946" s="561">
        <v>1.9999999999996021E-2</v>
      </c>
      <c r="F946" s="699">
        <f t="shared" si="425"/>
        <v>0</v>
      </c>
      <c r="G946" s="712">
        <f t="shared" si="426"/>
        <v>0</v>
      </c>
      <c r="H946" s="699">
        <f t="shared" si="420"/>
        <v>0</v>
      </c>
      <c r="I946" s="712">
        <f t="shared" si="421"/>
        <v>0</v>
      </c>
      <c r="J946" s="699">
        <f t="shared" si="427"/>
        <v>0</v>
      </c>
      <c r="K946" s="681">
        <f t="shared" si="428"/>
        <v>0</v>
      </c>
      <c r="L946" s="711">
        <f>IF($L$5="Yes",HLOOKUP(B946,'Outdoor Supply'!$D$32:$P$38,7,FALSE),0)</f>
        <v>0</v>
      </c>
      <c r="M946" s="701">
        <f t="shared" si="429"/>
        <v>0</v>
      </c>
      <c r="N946" s="564">
        <f t="shared" si="430"/>
        <v>0</v>
      </c>
      <c r="O946" s="564">
        <f t="shared" si="431"/>
        <v>0</v>
      </c>
      <c r="P946" s="564">
        <f t="shared" si="432"/>
        <v>0</v>
      </c>
      <c r="Q946" s="564">
        <f t="shared" si="433"/>
        <v>0</v>
      </c>
      <c r="R946" s="661">
        <f t="shared" si="422"/>
        <v>0</v>
      </c>
      <c r="S946" s="662">
        <f t="shared" si="423"/>
        <v>0</v>
      </c>
      <c r="T946" s="699">
        <f t="shared" si="424"/>
        <v>0</v>
      </c>
      <c r="U946" s="681">
        <f t="shared" si="434"/>
        <v>0</v>
      </c>
      <c r="V946" s="701">
        <f t="shared" si="435"/>
        <v>0</v>
      </c>
      <c r="W946" s="662">
        <f t="shared" si="436"/>
        <v>0</v>
      </c>
      <c r="X946" s="662">
        <f t="shared" si="437"/>
        <v>0</v>
      </c>
      <c r="Y946" s="662">
        <f t="shared" si="438"/>
        <v>0</v>
      </c>
      <c r="Z946" s="699">
        <f t="shared" si="439"/>
        <v>0</v>
      </c>
      <c r="AA946" s="681">
        <f t="shared" si="442"/>
        <v>0</v>
      </c>
      <c r="AB946" s="701">
        <f t="shared" si="443"/>
        <v>0</v>
      </c>
      <c r="AC946" s="662">
        <f t="shared" si="440"/>
        <v>0</v>
      </c>
      <c r="AD946" s="662">
        <f t="shared" si="444"/>
        <v>0</v>
      </c>
      <c r="AE946" s="701">
        <f t="shared" si="445"/>
        <v>0</v>
      </c>
      <c r="AF946" s="662">
        <f t="shared" si="441"/>
        <v>0</v>
      </c>
      <c r="AG946" s="662">
        <f t="shared" si="446"/>
        <v>0</v>
      </c>
      <c r="AH946" s="701">
        <f t="shared" si="447"/>
        <v>0</v>
      </c>
    </row>
    <row r="947" spans="1:34" x14ac:dyDescent="0.35">
      <c r="A947" s="680">
        <v>38922</v>
      </c>
      <c r="B947" s="558" t="s">
        <v>27</v>
      </c>
      <c r="C947" s="558">
        <v>7</v>
      </c>
      <c r="D947" s="559">
        <f t="shared" si="419"/>
        <v>2</v>
      </c>
      <c r="E947" s="561">
        <v>0</v>
      </c>
      <c r="F947" s="699">
        <f t="shared" si="425"/>
        <v>0</v>
      </c>
      <c r="G947" s="712">
        <f t="shared" si="426"/>
        <v>0</v>
      </c>
      <c r="H947" s="699">
        <f t="shared" si="420"/>
        <v>0</v>
      </c>
      <c r="I947" s="712">
        <f t="shared" si="421"/>
        <v>0</v>
      </c>
      <c r="J947" s="699">
        <f t="shared" si="427"/>
        <v>0</v>
      </c>
      <c r="K947" s="681">
        <f t="shared" si="428"/>
        <v>0</v>
      </c>
      <c r="L947" s="711">
        <f>IF($L$5="Yes",HLOOKUP(B947,'Outdoor Supply'!$D$32:$P$38,7,FALSE),0)</f>
        <v>0</v>
      </c>
      <c r="M947" s="701">
        <f t="shared" si="429"/>
        <v>0</v>
      </c>
      <c r="N947" s="564">
        <f t="shared" si="430"/>
        <v>0</v>
      </c>
      <c r="O947" s="564">
        <f t="shared" si="431"/>
        <v>0</v>
      </c>
      <c r="P947" s="564">
        <f t="shared" si="432"/>
        <v>0</v>
      </c>
      <c r="Q947" s="564">
        <f t="shared" si="433"/>
        <v>0</v>
      </c>
      <c r="R947" s="661">
        <f t="shared" si="422"/>
        <v>0</v>
      </c>
      <c r="S947" s="662">
        <f t="shared" si="423"/>
        <v>0</v>
      </c>
      <c r="T947" s="699">
        <f t="shared" si="424"/>
        <v>0</v>
      </c>
      <c r="U947" s="681">
        <f t="shared" si="434"/>
        <v>0</v>
      </c>
      <c r="V947" s="701">
        <f t="shared" si="435"/>
        <v>0</v>
      </c>
      <c r="W947" s="662">
        <f t="shared" si="436"/>
        <v>0</v>
      </c>
      <c r="X947" s="662">
        <f t="shared" si="437"/>
        <v>0</v>
      </c>
      <c r="Y947" s="662">
        <f t="shared" si="438"/>
        <v>0</v>
      </c>
      <c r="Z947" s="699">
        <f t="shared" si="439"/>
        <v>0</v>
      </c>
      <c r="AA947" s="681">
        <f t="shared" si="442"/>
        <v>0</v>
      </c>
      <c r="AB947" s="701">
        <f t="shared" si="443"/>
        <v>0</v>
      </c>
      <c r="AC947" s="662">
        <f t="shared" si="440"/>
        <v>0</v>
      </c>
      <c r="AD947" s="662">
        <f t="shared" si="444"/>
        <v>0</v>
      </c>
      <c r="AE947" s="701">
        <f t="shared" si="445"/>
        <v>0</v>
      </c>
      <c r="AF947" s="662">
        <f t="shared" si="441"/>
        <v>0</v>
      </c>
      <c r="AG947" s="662">
        <f t="shared" si="446"/>
        <v>0</v>
      </c>
      <c r="AH947" s="701">
        <f t="shared" si="447"/>
        <v>0</v>
      </c>
    </row>
    <row r="948" spans="1:34" x14ac:dyDescent="0.35">
      <c r="A948" s="680">
        <v>38923</v>
      </c>
      <c r="B948" s="558" t="s">
        <v>27</v>
      </c>
      <c r="C948" s="558">
        <v>7</v>
      </c>
      <c r="D948" s="559">
        <f t="shared" si="419"/>
        <v>3</v>
      </c>
      <c r="E948" s="561">
        <v>0</v>
      </c>
      <c r="F948" s="699">
        <f t="shared" si="425"/>
        <v>0</v>
      </c>
      <c r="G948" s="712">
        <f t="shared" si="426"/>
        <v>0</v>
      </c>
      <c r="H948" s="699">
        <f t="shared" si="420"/>
        <v>0</v>
      </c>
      <c r="I948" s="712">
        <f t="shared" si="421"/>
        <v>0</v>
      </c>
      <c r="J948" s="699">
        <f t="shared" si="427"/>
        <v>0</v>
      </c>
      <c r="K948" s="681">
        <f t="shared" si="428"/>
        <v>0</v>
      </c>
      <c r="L948" s="711">
        <f>IF($L$5="Yes",HLOOKUP(B948,'Outdoor Supply'!$D$32:$P$38,7,FALSE),0)</f>
        <v>0</v>
      </c>
      <c r="M948" s="701">
        <f t="shared" si="429"/>
        <v>0</v>
      </c>
      <c r="N948" s="564">
        <f t="shared" si="430"/>
        <v>0</v>
      </c>
      <c r="O948" s="564">
        <f t="shared" si="431"/>
        <v>0</v>
      </c>
      <c r="P948" s="564">
        <f t="shared" si="432"/>
        <v>0</v>
      </c>
      <c r="Q948" s="564">
        <f t="shared" si="433"/>
        <v>0</v>
      </c>
      <c r="R948" s="661">
        <f t="shared" si="422"/>
        <v>0</v>
      </c>
      <c r="S948" s="662">
        <f t="shared" si="423"/>
        <v>0</v>
      </c>
      <c r="T948" s="699">
        <f t="shared" si="424"/>
        <v>0</v>
      </c>
      <c r="U948" s="681">
        <f t="shared" si="434"/>
        <v>0</v>
      </c>
      <c r="V948" s="701">
        <f t="shared" si="435"/>
        <v>0</v>
      </c>
      <c r="W948" s="662">
        <f t="shared" si="436"/>
        <v>0</v>
      </c>
      <c r="X948" s="662">
        <f t="shared" si="437"/>
        <v>0</v>
      </c>
      <c r="Y948" s="662">
        <f t="shared" si="438"/>
        <v>0</v>
      </c>
      <c r="Z948" s="699">
        <f t="shared" si="439"/>
        <v>0</v>
      </c>
      <c r="AA948" s="681">
        <f t="shared" si="442"/>
        <v>0</v>
      </c>
      <c r="AB948" s="701">
        <f t="shared" si="443"/>
        <v>0</v>
      </c>
      <c r="AC948" s="662">
        <f t="shared" si="440"/>
        <v>0</v>
      </c>
      <c r="AD948" s="662">
        <f t="shared" si="444"/>
        <v>0</v>
      </c>
      <c r="AE948" s="701">
        <f t="shared" si="445"/>
        <v>0</v>
      </c>
      <c r="AF948" s="662">
        <f t="shared" si="441"/>
        <v>0</v>
      </c>
      <c r="AG948" s="662">
        <f t="shared" si="446"/>
        <v>0</v>
      </c>
      <c r="AH948" s="701">
        <f t="shared" si="447"/>
        <v>0</v>
      </c>
    </row>
    <row r="949" spans="1:34" x14ac:dyDescent="0.35">
      <c r="A949" s="680">
        <v>38924</v>
      </c>
      <c r="B949" s="558" t="s">
        <v>27</v>
      </c>
      <c r="C949" s="558">
        <v>7</v>
      </c>
      <c r="D949" s="559">
        <f t="shared" si="419"/>
        <v>4</v>
      </c>
      <c r="E949" s="561">
        <v>1.0000000000005116E-2</v>
      </c>
      <c r="F949" s="699">
        <f t="shared" si="425"/>
        <v>0</v>
      </c>
      <c r="G949" s="712">
        <f t="shared" si="426"/>
        <v>0</v>
      </c>
      <c r="H949" s="699">
        <f t="shared" si="420"/>
        <v>0</v>
      </c>
      <c r="I949" s="712">
        <f t="shared" si="421"/>
        <v>0</v>
      </c>
      <c r="J949" s="699">
        <f t="shared" si="427"/>
        <v>0</v>
      </c>
      <c r="K949" s="681">
        <f t="shared" si="428"/>
        <v>0</v>
      </c>
      <c r="L949" s="711">
        <f>IF($L$5="Yes",HLOOKUP(B949,'Outdoor Supply'!$D$32:$P$38,7,FALSE),0)</f>
        <v>0</v>
      </c>
      <c r="M949" s="701">
        <f t="shared" si="429"/>
        <v>0</v>
      </c>
      <c r="N949" s="564">
        <f t="shared" si="430"/>
        <v>0</v>
      </c>
      <c r="O949" s="564">
        <f t="shared" si="431"/>
        <v>0</v>
      </c>
      <c r="P949" s="564">
        <f t="shared" si="432"/>
        <v>0</v>
      </c>
      <c r="Q949" s="564">
        <f t="shared" si="433"/>
        <v>0</v>
      </c>
      <c r="R949" s="661">
        <f t="shared" si="422"/>
        <v>0</v>
      </c>
      <c r="S949" s="662">
        <f t="shared" si="423"/>
        <v>0</v>
      </c>
      <c r="T949" s="699">
        <f t="shared" si="424"/>
        <v>0</v>
      </c>
      <c r="U949" s="681">
        <f t="shared" si="434"/>
        <v>0</v>
      </c>
      <c r="V949" s="701">
        <f t="shared" si="435"/>
        <v>0</v>
      </c>
      <c r="W949" s="662">
        <f t="shared" si="436"/>
        <v>0</v>
      </c>
      <c r="X949" s="662">
        <f t="shared" si="437"/>
        <v>0</v>
      </c>
      <c r="Y949" s="662">
        <f t="shared" si="438"/>
        <v>0</v>
      </c>
      <c r="Z949" s="699">
        <f t="shared" si="439"/>
        <v>0</v>
      </c>
      <c r="AA949" s="681">
        <f t="shared" si="442"/>
        <v>0</v>
      </c>
      <c r="AB949" s="701">
        <f t="shared" si="443"/>
        <v>0</v>
      </c>
      <c r="AC949" s="662">
        <f t="shared" si="440"/>
        <v>0</v>
      </c>
      <c r="AD949" s="662">
        <f t="shared" si="444"/>
        <v>0</v>
      </c>
      <c r="AE949" s="701">
        <f t="shared" si="445"/>
        <v>0</v>
      </c>
      <c r="AF949" s="662">
        <f t="shared" si="441"/>
        <v>0</v>
      </c>
      <c r="AG949" s="662">
        <f t="shared" si="446"/>
        <v>0</v>
      </c>
      <c r="AH949" s="701">
        <f t="shared" si="447"/>
        <v>0</v>
      </c>
    </row>
    <row r="950" spans="1:34" x14ac:dyDescent="0.35">
      <c r="A950" s="680">
        <v>38925</v>
      </c>
      <c r="B950" s="558" t="s">
        <v>27</v>
      </c>
      <c r="C950" s="558">
        <v>7</v>
      </c>
      <c r="D950" s="559">
        <f t="shared" si="419"/>
        <v>5</v>
      </c>
      <c r="E950" s="561">
        <v>0</v>
      </c>
      <c r="F950" s="699">
        <f t="shared" si="425"/>
        <v>0</v>
      </c>
      <c r="G950" s="712">
        <f t="shared" si="426"/>
        <v>0</v>
      </c>
      <c r="H950" s="699">
        <f t="shared" si="420"/>
        <v>0</v>
      </c>
      <c r="I950" s="712">
        <f t="shared" si="421"/>
        <v>0</v>
      </c>
      <c r="J950" s="699">
        <f t="shared" si="427"/>
        <v>0</v>
      </c>
      <c r="K950" s="681">
        <f t="shared" si="428"/>
        <v>0</v>
      </c>
      <c r="L950" s="711">
        <f>IF($L$5="Yes",HLOOKUP(B950,'Outdoor Supply'!$D$32:$P$38,7,FALSE),0)</f>
        <v>0</v>
      </c>
      <c r="M950" s="701">
        <f t="shared" si="429"/>
        <v>0</v>
      </c>
      <c r="N950" s="564">
        <f t="shared" si="430"/>
        <v>0</v>
      </c>
      <c r="O950" s="564">
        <f t="shared" si="431"/>
        <v>0</v>
      </c>
      <c r="P950" s="564">
        <f t="shared" si="432"/>
        <v>0</v>
      </c>
      <c r="Q950" s="564">
        <f t="shared" si="433"/>
        <v>0</v>
      </c>
      <c r="R950" s="661">
        <f t="shared" si="422"/>
        <v>0</v>
      </c>
      <c r="S950" s="662">
        <f t="shared" si="423"/>
        <v>0</v>
      </c>
      <c r="T950" s="699">
        <f t="shared" si="424"/>
        <v>0</v>
      </c>
      <c r="U950" s="681">
        <f t="shared" si="434"/>
        <v>0</v>
      </c>
      <c r="V950" s="701">
        <f t="shared" si="435"/>
        <v>0</v>
      </c>
      <c r="W950" s="662">
        <f t="shared" si="436"/>
        <v>0</v>
      </c>
      <c r="X950" s="662">
        <f t="shared" si="437"/>
        <v>0</v>
      </c>
      <c r="Y950" s="662">
        <f t="shared" si="438"/>
        <v>0</v>
      </c>
      <c r="Z950" s="699">
        <f t="shared" si="439"/>
        <v>0</v>
      </c>
      <c r="AA950" s="681">
        <f t="shared" si="442"/>
        <v>0</v>
      </c>
      <c r="AB950" s="701">
        <f t="shared" si="443"/>
        <v>0</v>
      </c>
      <c r="AC950" s="662">
        <f t="shared" si="440"/>
        <v>0</v>
      </c>
      <c r="AD950" s="662">
        <f t="shared" si="444"/>
        <v>0</v>
      </c>
      <c r="AE950" s="701">
        <f t="shared" si="445"/>
        <v>0</v>
      </c>
      <c r="AF950" s="662">
        <f t="shared" si="441"/>
        <v>0</v>
      </c>
      <c r="AG950" s="662">
        <f t="shared" si="446"/>
        <v>0</v>
      </c>
      <c r="AH950" s="701">
        <f t="shared" si="447"/>
        <v>0</v>
      </c>
    </row>
    <row r="951" spans="1:34" x14ac:dyDescent="0.35">
      <c r="A951" s="680">
        <v>38926</v>
      </c>
      <c r="B951" s="558" t="s">
        <v>27</v>
      </c>
      <c r="C951" s="558">
        <v>7</v>
      </c>
      <c r="D951" s="559">
        <f t="shared" si="419"/>
        <v>6</v>
      </c>
      <c r="E951" s="561">
        <v>0</v>
      </c>
      <c r="F951" s="699">
        <f t="shared" si="425"/>
        <v>0</v>
      </c>
      <c r="G951" s="712">
        <f t="shared" si="426"/>
        <v>0</v>
      </c>
      <c r="H951" s="699">
        <f t="shared" si="420"/>
        <v>0</v>
      </c>
      <c r="I951" s="712">
        <f t="shared" si="421"/>
        <v>0</v>
      </c>
      <c r="J951" s="699">
        <f t="shared" si="427"/>
        <v>0</v>
      </c>
      <c r="K951" s="681">
        <f t="shared" si="428"/>
        <v>0</v>
      </c>
      <c r="L951" s="711">
        <f>IF($L$5="Yes",HLOOKUP(B951,'Outdoor Supply'!$D$32:$P$38,7,FALSE),0)</f>
        <v>0</v>
      </c>
      <c r="M951" s="701">
        <f t="shared" si="429"/>
        <v>0</v>
      </c>
      <c r="N951" s="564">
        <f t="shared" si="430"/>
        <v>0</v>
      </c>
      <c r="O951" s="564">
        <f t="shared" si="431"/>
        <v>0</v>
      </c>
      <c r="P951" s="564">
        <f t="shared" si="432"/>
        <v>0</v>
      </c>
      <c r="Q951" s="564">
        <f t="shared" si="433"/>
        <v>0</v>
      </c>
      <c r="R951" s="661">
        <f t="shared" si="422"/>
        <v>0</v>
      </c>
      <c r="S951" s="662">
        <f t="shared" si="423"/>
        <v>0</v>
      </c>
      <c r="T951" s="699">
        <f t="shared" si="424"/>
        <v>0</v>
      </c>
      <c r="U951" s="681">
        <f t="shared" si="434"/>
        <v>0</v>
      </c>
      <c r="V951" s="701">
        <f t="shared" si="435"/>
        <v>0</v>
      </c>
      <c r="W951" s="662">
        <f t="shared" si="436"/>
        <v>0</v>
      </c>
      <c r="X951" s="662">
        <f t="shared" si="437"/>
        <v>0</v>
      </c>
      <c r="Y951" s="662">
        <f t="shared" si="438"/>
        <v>0</v>
      </c>
      <c r="Z951" s="699">
        <f t="shared" si="439"/>
        <v>0</v>
      </c>
      <c r="AA951" s="681">
        <f t="shared" si="442"/>
        <v>0</v>
      </c>
      <c r="AB951" s="701">
        <f t="shared" si="443"/>
        <v>0</v>
      </c>
      <c r="AC951" s="662">
        <f t="shared" si="440"/>
        <v>0</v>
      </c>
      <c r="AD951" s="662">
        <f t="shared" si="444"/>
        <v>0</v>
      </c>
      <c r="AE951" s="701">
        <f t="shared" si="445"/>
        <v>0</v>
      </c>
      <c r="AF951" s="662">
        <f t="shared" si="441"/>
        <v>0</v>
      </c>
      <c r="AG951" s="662">
        <f t="shared" si="446"/>
        <v>0</v>
      </c>
      <c r="AH951" s="701">
        <f t="shared" si="447"/>
        <v>0</v>
      </c>
    </row>
    <row r="952" spans="1:34" x14ac:dyDescent="0.35">
      <c r="A952" s="680">
        <v>38927</v>
      </c>
      <c r="B952" s="558" t="s">
        <v>27</v>
      </c>
      <c r="C952" s="558">
        <v>7</v>
      </c>
      <c r="D952" s="559">
        <f t="shared" si="419"/>
        <v>7</v>
      </c>
      <c r="E952" s="561">
        <v>0</v>
      </c>
      <c r="F952" s="699">
        <f t="shared" si="425"/>
        <v>0</v>
      </c>
      <c r="G952" s="712">
        <f t="shared" si="426"/>
        <v>0</v>
      </c>
      <c r="H952" s="699">
        <f t="shared" si="420"/>
        <v>0</v>
      </c>
      <c r="I952" s="712">
        <f t="shared" si="421"/>
        <v>0</v>
      </c>
      <c r="J952" s="699">
        <f t="shared" si="427"/>
        <v>0</v>
      </c>
      <c r="K952" s="681">
        <f t="shared" si="428"/>
        <v>0</v>
      </c>
      <c r="L952" s="711">
        <f>IF($L$5="Yes",HLOOKUP(B952,'Outdoor Supply'!$D$32:$P$38,7,FALSE),0)</f>
        <v>0</v>
      </c>
      <c r="M952" s="701">
        <f t="shared" si="429"/>
        <v>0</v>
      </c>
      <c r="N952" s="564">
        <f t="shared" si="430"/>
        <v>0</v>
      </c>
      <c r="O952" s="564">
        <f t="shared" si="431"/>
        <v>0</v>
      </c>
      <c r="P952" s="564">
        <f t="shared" si="432"/>
        <v>0</v>
      </c>
      <c r="Q952" s="564">
        <f t="shared" si="433"/>
        <v>0</v>
      </c>
      <c r="R952" s="661">
        <f t="shared" si="422"/>
        <v>0</v>
      </c>
      <c r="S952" s="662">
        <f t="shared" si="423"/>
        <v>0</v>
      </c>
      <c r="T952" s="699">
        <f t="shared" si="424"/>
        <v>0</v>
      </c>
      <c r="U952" s="681">
        <f t="shared" si="434"/>
        <v>0</v>
      </c>
      <c r="V952" s="701">
        <f t="shared" si="435"/>
        <v>0</v>
      </c>
      <c r="W952" s="662">
        <f t="shared" si="436"/>
        <v>0</v>
      </c>
      <c r="X952" s="662">
        <f t="shared" si="437"/>
        <v>0</v>
      </c>
      <c r="Y952" s="662">
        <f t="shared" si="438"/>
        <v>0</v>
      </c>
      <c r="Z952" s="699">
        <f t="shared" si="439"/>
        <v>0</v>
      </c>
      <c r="AA952" s="681">
        <f t="shared" si="442"/>
        <v>0</v>
      </c>
      <c r="AB952" s="701">
        <f t="shared" si="443"/>
        <v>0</v>
      </c>
      <c r="AC952" s="662">
        <f t="shared" si="440"/>
        <v>0</v>
      </c>
      <c r="AD952" s="662">
        <f t="shared" si="444"/>
        <v>0</v>
      </c>
      <c r="AE952" s="701">
        <f t="shared" si="445"/>
        <v>0</v>
      </c>
      <c r="AF952" s="662">
        <f t="shared" si="441"/>
        <v>0</v>
      </c>
      <c r="AG952" s="662">
        <f t="shared" si="446"/>
        <v>0</v>
      </c>
      <c r="AH952" s="701">
        <f t="shared" si="447"/>
        <v>0</v>
      </c>
    </row>
    <row r="953" spans="1:34" x14ac:dyDescent="0.35">
      <c r="A953" s="680">
        <v>38928</v>
      </c>
      <c r="B953" s="558" t="s">
        <v>27</v>
      </c>
      <c r="C953" s="558">
        <v>7</v>
      </c>
      <c r="D953" s="559">
        <f t="shared" si="419"/>
        <v>1</v>
      </c>
      <c r="E953" s="561">
        <v>0</v>
      </c>
      <c r="F953" s="699">
        <f t="shared" si="425"/>
        <v>0</v>
      </c>
      <c r="G953" s="712">
        <f t="shared" si="426"/>
        <v>0</v>
      </c>
      <c r="H953" s="699">
        <f t="shared" si="420"/>
        <v>0</v>
      </c>
      <c r="I953" s="712">
        <f t="shared" si="421"/>
        <v>0</v>
      </c>
      <c r="J953" s="699">
        <f t="shared" si="427"/>
        <v>0</v>
      </c>
      <c r="K953" s="681">
        <f t="shared" si="428"/>
        <v>0</v>
      </c>
      <c r="L953" s="711">
        <f>IF($L$5="Yes",HLOOKUP(B953,'Outdoor Supply'!$D$32:$P$38,7,FALSE),0)</f>
        <v>0</v>
      </c>
      <c r="M953" s="701">
        <f t="shared" si="429"/>
        <v>0</v>
      </c>
      <c r="N953" s="564">
        <f t="shared" si="430"/>
        <v>0</v>
      </c>
      <c r="O953" s="564">
        <f t="shared" si="431"/>
        <v>0</v>
      </c>
      <c r="P953" s="564">
        <f t="shared" si="432"/>
        <v>0</v>
      </c>
      <c r="Q953" s="564">
        <f t="shared" si="433"/>
        <v>0</v>
      </c>
      <c r="R953" s="661">
        <f t="shared" si="422"/>
        <v>0</v>
      </c>
      <c r="S953" s="662">
        <f t="shared" si="423"/>
        <v>0</v>
      </c>
      <c r="T953" s="699">
        <f t="shared" si="424"/>
        <v>0</v>
      </c>
      <c r="U953" s="681">
        <f t="shared" si="434"/>
        <v>0</v>
      </c>
      <c r="V953" s="701">
        <f t="shared" si="435"/>
        <v>0</v>
      </c>
      <c r="W953" s="662">
        <f t="shared" si="436"/>
        <v>0</v>
      </c>
      <c r="X953" s="662">
        <f t="shared" si="437"/>
        <v>0</v>
      </c>
      <c r="Y953" s="662">
        <f t="shared" si="438"/>
        <v>0</v>
      </c>
      <c r="Z953" s="699">
        <f t="shared" si="439"/>
        <v>0</v>
      </c>
      <c r="AA953" s="681">
        <f t="shared" si="442"/>
        <v>0</v>
      </c>
      <c r="AB953" s="701">
        <f t="shared" si="443"/>
        <v>0</v>
      </c>
      <c r="AC953" s="662">
        <f t="shared" si="440"/>
        <v>0</v>
      </c>
      <c r="AD953" s="662">
        <f t="shared" si="444"/>
        <v>0</v>
      </c>
      <c r="AE953" s="701">
        <f t="shared" si="445"/>
        <v>0</v>
      </c>
      <c r="AF953" s="662">
        <f t="shared" si="441"/>
        <v>0</v>
      </c>
      <c r="AG953" s="662">
        <f t="shared" si="446"/>
        <v>0</v>
      </c>
      <c r="AH953" s="701">
        <f t="shared" si="447"/>
        <v>0</v>
      </c>
    </row>
    <row r="954" spans="1:34" x14ac:dyDescent="0.35">
      <c r="A954" s="680">
        <v>38929</v>
      </c>
      <c r="B954" s="558" t="s">
        <v>27</v>
      </c>
      <c r="C954" s="558">
        <v>7</v>
      </c>
      <c r="D954" s="559">
        <f t="shared" si="419"/>
        <v>2</v>
      </c>
      <c r="E954" s="561">
        <v>0</v>
      </c>
      <c r="F954" s="699">
        <f t="shared" si="425"/>
        <v>0</v>
      </c>
      <c r="G954" s="712">
        <f t="shared" si="426"/>
        <v>0</v>
      </c>
      <c r="H954" s="699">
        <f t="shared" si="420"/>
        <v>0</v>
      </c>
      <c r="I954" s="712">
        <f t="shared" si="421"/>
        <v>0</v>
      </c>
      <c r="J954" s="699">
        <f t="shared" si="427"/>
        <v>0</v>
      </c>
      <c r="K954" s="681">
        <f t="shared" si="428"/>
        <v>0</v>
      </c>
      <c r="L954" s="711">
        <f>IF($L$5="Yes",HLOOKUP(B954,'Outdoor Supply'!$D$32:$P$38,7,FALSE),0)</f>
        <v>0</v>
      </c>
      <c r="M954" s="701">
        <f t="shared" si="429"/>
        <v>0</v>
      </c>
      <c r="N954" s="564">
        <f t="shared" si="430"/>
        <v>0</v>
      </c>
      <c r="O954" s="564">
        <f t="shared" si="431"/>
        <v>0</v>
      </c>
      <c r="P954" s="564">
        <f t="shared" si="432"/>
        <v>0</v>
      </c>
      <c r="Q954" s="564">
        <f t="shared" si="433"/>
        <v>0</v>
      </c>
      <c r="R954" s="661">
        <f t="shared" si="422"/>
        <v>0</v>
      </c>
      <c r="S954" s="662">
        <f t="shared" si="423"/>
        <v>0</v>
      </c>
      <c r="T954" s="699">
        <f t="shared" si="424"/>
        <v>0</v>
      </c>
      <c r="U954" s="681">
        <f t="shared" si="434"/>
        <v>0</v>
      </c>
      <c r="V954" s="701">
        <f t="shared" si="435"/>
        <v>0</v>
      </c>
      <c r="W954" s="662">
        <f t="shared" si="436"/>
        <v>0</v>
      </c>
      <c r="X954" s="662">
        <f t="shared" si="437"/>
        <v>0</v>
      </c>
      <c r="Y954" s="662">
        <f t="shared" si="438"/>
        <v>0</v>
      </c>
      <c r="Z954" s="699">
        <f t="shared" si="439"/>
        <v>0</v>
      </c>
      <c r="AA954" s="681">
        <f t="shared" si="442"/>
        <v>0</v>
      </c>
      <c r="AB954" s="701">
        <f t="shared" si="443"/>
        <v>0</v>
      </c>
      <c r="AC954" s="662">
        <f t="shared" si="440"/>
        <v>0</v>
      </c>
      <c r="AD954" s="662">
        <f t="shared" si="444"/>
        <v>0</v>
      </c>
      <c r="AE954" s="701">
        <f t="shared" si="445"/>
        <v>0</v>
      </c>
      <c r="AF954" s="662">
        <f t="shared" si="441"/>
        <v>0</v>
      </c>
      <c r="AG954" s="662">
        <f t="shared" si="446"/>
        <v>0</v>
      </c>
      <c r="AH954" s="701">
        <f t="shared" si="447"/>
        <v>0</v>
      </c>
    </row>
    <row r="955" spans="1:34" x14ac:dyDescent="0.35">
      <c r="A955" s="680">
        <v>38930</v>
      </c>
      <c r="B955" s="558" t="s">
        <v>28</v>
      </c>
      <c r="C955" s="558">
        <v>8</v>
      </c>
      <c r="D955" s="559">
        <f t="shared" si="419"/>
        <v>3</v>
      </c>
      <c r="E955" s="561">
        <v>0</v>
      </c>
      <c r="F955" s="699">
        <f t="shared" si="425"/>
        <v>0</v>
      </c>
      <c r="G955" s="712">
        <f t="shared" si="426"/>
        <v>0</v>
      </c>
      <c r="H955" s="699">
        <f t="shared" si="420"/>
        <v>0</v>
      </c>
      <c r="I955" s="712">
        <f t="shared" si="421"/>
        <v>0</v>
      </c>
      <c r="J955" s="699">
        <f t="shared" si="427"/>
        <v>0</v>
      </c>
      <c r="K955" s="681">
        <f t="shared" si="428"/>
        <v>0</v>
      </c>
      <c r="L955" s="711">
        <f>IF($L$5="Yes",HLOOKUP(B955,'Outdoor Supply'!$D$32:$P$38,7,FALSE),0)</f>
        <v>0</v>
      </c>
      <c r="M955" s="701">
        <f t="shared" si="429"/>
        <v>0</v>
      </c>
      <c r="N955" s="564">
        <f t="shared" si="430"/>
        <v>0</v>
      </c>
      <c r="O955" s="564">
        <f t="shared" si="431"/>
        <v>0</v>
      </c>
      <c r="P955" s="564">
        <f t="shared" si="432"/>
        <v>0</v>
      </c>
      <c r="Q955" s="564">
        <f t="shared" si="433"/>
        <v>0</v>
      </c>
      <c r="R955" s="661">
        <f t="shared" si="422"/>
        <v>0</v>
      </c>
      <c r="S955" s="662">
        <f t="shared" si="423"/>
        <v>0</v>
      </c>
      <c r="T955" s="699">
        <f t="shared" si="424"/>
        <v>0</v>
      </c>
      <c r="U955" s="681">
        <f t="shared" si="434"/>
        <v>0</v>
      </c>
      <c r="V955" s="701">
        <f t="shared" si="435"/>
        <v>0</v>
      </c>
      <c r="W955" s="662">
        <f t="shared" si="436"/>
        <v>0</v>
      </c>
      <c r="X955" s="662">
        <f t="shared" si="437"/>
        <v>0</v>
      </c>
      <c r="Y955" s="662">
        <f t="shared" si="438"/>
        <v>0</v>
      </c>
      <c r="Z955" s="699">
        <f t="shared" si="439"/>
        <v>0</v>
      </c>
      <c r="AA955" s="681">
        <f t="shared" si="442"/>
        <v>0</v>
      </c>
      <c r="AB955" s="701">
        <f t="shared" si="443"/>
        <v>0</v>
      </c>
      <c r="AC955" s="662">
        <f t="shared" si="440"/>
        <v>0</v>
      </c>
      <c r="AD955" s="662">
        <f t="shared" si="444"/>
        <v>0</v>
      </c>
      <c r="AE955" s="701">
        <f t="shared" si="445"/>
        <v>0</v>
      </c>
      <c r="AF955" s="662">
        <f t="shared" si="441"/>
        <v>0</v>
      </c>
      <c r="AG955" s="662">
        <f t="shared" si="446"/>
        <v>0</v>
      </c>
      <c r="AH955" s="701">
        <f t="shared" si="447"/>
        <v>0</v>
      </c>
    </row>
    <row r="956" spans="1:34" x14ac:dyDescent="0.35">
      <c r="A956" s="680">
        <v>38931</v>
      </c>
      <c r="B956" s="558" t="s">
        <v>28</v>
      </c>
      <c r="C956" s="558">
        <v>8</v>
      </c>
      <c r="D956" s="559">
        <f t="shared" si="419"/>
        <v>4</v>
      </c>
      <c r="E956" s="561">
        <v>0</v>
      </c>
      <c r="F956" s="699">
        <f t="shared" si="425"/>
        <v>0</v>
      </c>
      <c r="G956" s="712">
        <f t="shared" si="426"/>
        <v>0</v>
      </c>
      <c r="H956" s="699">
        <f t="shared" si="420"/>
        <v>0</v>
      </c>
      <c r="I956" s="712">
        <f t="shared" si="421"/>
        <v>0</v>
      </c>
      <c r="J956" s="699">
        <f t="shared" si="427"/>
        <v>0</v>
      </c>
      <c r="K956" s="681">
        <f t="shared" si="428"/>
        <v>0</v>
      </c>
      <c r="L956" s="711">
        <f>IF($L$5="Yes",HLOOKUP(B956,'Outdoor Supply'!$D$32:$P$38,7,FALSE),0)</f>
        <v>0</v>
      </c>
      <c r="M956" s="701">
        <f t="shared" si="429"/>
        <v>0</v>
      </c>
      <c r="N956" s="564">
        <f t="shared" si="430"/>
        <v>0</v>
      </c>
      <c r="O956" s="564">
        <f t="shared" si="431"/>
        <v>0</v>
      </c>
      <c r="P956" s="564">
        <f t="shared" si="432"/>
        <v>0</v>
      </c>
      <c r="Q956" s="564">
        <f t="shared" si="433"/>
        <v>0</v>
      </c>
      <c r="R956" s="661">
        <f t="shared" si="422"/>
        <v>0</v>
      </c>
      <c r="S956" s="662">
        <f t="shared" si="423"/>
        <v>0</v>
      </c>
      <c r="T956" s="699">
        <f t="shared" si="424"/>
        <v>0</v>
      </c>
      <c r="U956" s="681">
        <f t="shared" si="434"/>
        <v>0</v>
      </c>
      <c r="V956" s="701">
        <f t="shared" si="435"/>
        <v>0</v>
      </c>
      <c r="W956" s="662">
        <f t="shared" si="436"/>
        <v>0</v>
      </c>
      <c r="X956" s="662">
        <f t="shared" si="437"/>
        <v>0</v>
      </c>
      <c r="Y956" s="662">
        <f t="shared" si="438"/>
        <v>0</v>
      </c>
      <c r="Z956" s="699">
        <f t="shared" si="439"/>
        <v>0</v>
      </c>
      <c r="AA956" s="681">
        <f t="shared" si="442"/>
        <v>0</v>
      </c>
      <c r="AB956" s="701">
        <f t="shared" si="443"/>
        <v>0</v>
      </c>
      <c r="AC956" s="662">
        <f t="shared" si="440"/>
        <v>0</v>
      </c>
      <c r="AD956" s="662">
        <f t="shared" si="444"/>
        <v>0</v>
      </c>
      <c r="AE956" s="701">
        <f t="shared" si="445"/>
        <v>0</v>
      </c>
      <c r="AF956" s="662">
        <f t="shared" si="441"/>
        <v>0</v>
      </c>
      <c r="AG956" s="662">
        <f t="shared" si="446"/>
        <v>0</v>
      </c>
      <c r="AH956" s="701">
        <f t="shared" si="447"/>
        <v>0</v>
      </c>
    </row>
    <row r="957" spans="1:34" x14ac:dyDescent="0.35">
      <c r="A957" s="680">
        <v>38932</v>
      </c>
      <c r="B957" s="558" t="s">
        <v>28</v>
      </c>
      <c r="C957" s="558">
        <v>8</v>
      </c>
      <c r="D957" s="559">
        <f t="shared" si="419"/>
        <v>5</v>
      </c>
      <c r="E957" s="561">
        <v>0</v>
      </c>
      <c r="F957" s="699">
        <f t="shared" si="425"/>
        <v>0</v>
      </c>
      <c r="G957" s="712">
        <f t="shared" si="426"/>
        <v>0</v>
      </c>
      <c r="H957" s="699">
        <f t="shared" si="420"/>
        <v>0</v>
      </c>
      <c r="I957" s="712">
        <f t="shared" si="421"/>
        <v>0</v>
      </c>
      <c r="J957" s="699">
        <f t="shared" si="427"/>
        <v>0</v>
      </c>
      <c r="K957" s="681">
        <f t="shared" si="428"/>
        <v>0</v>
      </c>
      <c r="L957" s="711">
        <f>IF($L$5="Yes",HLOOKUP(B957,'Outdoor Supply'!$D$32:$P$38,7,FALSE),0)</f>
        <v>0</v>
      </c>
      <c r="M957" s="701">
        <f t="shared" si="429"/>
        <v>0</v>
      </c>
      <c r="N957" s="564">
        <f t="shared" si="430"/>
        <v>0</v>
      </c>
      <c r="O957" s="564">
        <f t="shared" si="431"/>
        <v>0</v>
      </c>
      <c r="P957" s="564">
        <f t="shared" si="432"/>
        <v>0</v>
      </c>
      <c r="Q957" s="564">
        <f t="shared" si="433"/>
        <v>0</v>
      </c>
      <c r="R957" s="661">
        <f t="shared" si="422"/>
        <v>0</v>
      </c>
      <c r="S957" s="662">
        <f t="shared" si="423"/>
        <v>0</v>
      </c>
      <c r="T957" s="699">
        <f t="shared" si="424"/>
        <v>0</v>
      </c>
      <c r="U957" s="681">
        <f t="shared" si="434"/>
        <v>0</v>
      </c>
      <c r="V957" s="701">
        <f t="shared" si="435"/>
        <v>0</v>
      </c>
      <c r="W957" s="662">
        <f t="shared" si="436"/>
        <v>0</v>
      </c>
      <c r="X957" s="662">
        <f t="shared" si="437"/>
        <v>0</v>
      </c>
      <c r="Y957" s="662">
        <f t="shared" si="438"/>
        <v>0</v>
      </c>
      <c r="Z957" s="699">
        <f t="shared" si="439"/>
        <v>0</v>
      </c>
      <c r="AA957" s="681">
        <f t="shared" si="442"/>
        <v>0</v>
      </c>
      <c r="AB957" s="701">
        <f t="shared" si="443"/>
        <v>0</v>
      </c>
      <c r="AC957" s="662">
        <f t="shared" si="440"/>
        <v>0</v>
      </c>
      <c r="AD957" s="662">
        <f t="shared" si="444"/>
        <v>0</v>
      </c>
      <c r="AE957" s="701">
        <f t="shared" si="445"/>
        <v>0</v>
      </c>
      <c r="AF957" s="662">
        <f t="shared" si="441"/>
        <v>0</v>
      </c>
      <c r="AG957" s="662">
        <f t="shared" si="446"/>
        <v>0</v>
      </c>
      <c r="AH957" s="701">
        <f t="shared" si="447"/>
        <v>0</v>
      </c>
    </row>
    <row r="958" spans="1:34" x14ac:dyDescent="0.35">
      <c r="A958" s="680">
        <v>38933</v>
      </c>
      <c r="B958" s="558" t="s">
        <v>28</v>
      </c>
      <c r="C958" s="558">
        <v>8</v>
      </c>
      <c r="D958" s="559">
        <f t="shared" si="419"/>
        <v>6</v>
      </c>
      <c r="E958" s="561">
        <v>0</v>
      </c>
      <c r="F958" s="699">
        <f t="shared" si="425"/>
        <v>0</v>
      </c>
      <c r="G958" s="712">
        <f t="shared" si="426"/>
        <v>0</v>
      </c>
      <c r="H958" s="699">
        <f t="shared" si="420"/>
        <v>0</v>
      </c>
      <c r="I958" s="712">
        <f t="shared" si="421"/>
        <v>0</v>
      </c>
      <c r="J958" s="699">
        <f t="shared" si="427"/>
        <v>0</v>
      </c>
      <c r="K958" s="681">
        <f t="shared" si="428"/>
        <v>0</v>
      </c>
      <c r="L958" s="711">
        <f>IF($L$5="Yes",HLOOKUP(B958,'Outdoor Supply'!$D$32:$P$38,7,FALSE),0)</f>
        <v>0</v>
      </c>
      <c r="M958" s="701">
        <f t="shared" si="429"/>
        <v>0</v>
      </c>
      <c r="N958" s="564">
        <f t="shared" si="430"/>
        <v>0</v>
      </c>
      <c r="O958" s="564">
        <f t="shared" si="431"/>
        <v>0</v>
      </c>
      <c r="P958" s="564">
        <f t="shared" si="432"/>
        <v>0</v>
      </c>
      <c r="Q958" s="564">
        <f t="shared" si="433"/>
        <v>0</v>
      </c>
      <c r="R958" s="661">
        <f t="shared" si="422"/>
        <v>0</v>
      </c>
      <c r="S958" s="662">
        <f t="shared" si="423"/>
        <v>0</v>
      </c>
      <c r="T958" s="699">
        <f t="shared" si="424"/>
        <v>0</v>
      </c>
      <c r="U958" s="681">
        <f t="shared" si="434"/>
        <v>0</v>
      </c>
      <c r="V958" s="701">
        <f t="shared" si="435"/>
        <v>0</v>
      </c>
      <c r="W958" s="662">
        <f t="shared" si="436"/>
        <v>0</v>
      </c>
      <c r="X958" s="662">
        <f t="shared" si="437"/>
        <v>0</v>
      </c>
      <c r="Y958" s="662">
        <f t="shared" si="438"/>
        <v>0</v>
      </c>
      <c r="Z958" s="699">
        <f t="shared" si="439"/>
        <v>0</v>
      </c>
      <c r="AA958" s="681">
        <f t="shared" si="442"/>
        <v>0</v>
      </c>
      <c r="AB958" s="701">
        <f t="shared" si="443"/>
        <v>0</v>
      </c>
      <c r="AC958" s="662">
        <f t="shared" si="440"/>
        <v>0</v>
      </c>
      <c r="AD958" s="662">
        <f t="shared" si="444"/>
        <v>0</v>
      </c>
      <c r="AE958" s="701">
        <f t="shared" si="445"/>
        <v>0</v>
      </c>
      <c r="AF958" s="662">
        <f t="shared" si="441"/>
        <v>0</v>
      </c>
      <c r="AG958" s="662">
        <f t="shared" si="446"/>
        <v>0</v>
      </c>
      <c r="AH958" s="701">
        <f t="shared" si="447"/>
        <v>0</v>
      </c>
    </row>
    <row r="959" spans="1:34" x14ac:dyDescent="0.35">
      <c r="A959" s="680">
        <v>38934</v>
      </c>
      <c r="B959" s="558" t="s">
        <v>28</v>
      </c>
      <c r="C959" s="558">
        <v>8</v>
      </c>
      <c r="D959" s="559">
        <f t="shared" si="419"/>
        <v>7</v>
      </c>
      <c r="E959" s="561">
        <v>0</v>
      </c>
      <c r="F959" s="699">
        <f t="shared" si="425"/>
        <v>0</v>
      </c>
      <c r="G959" s="712">
        <f t="shared" si="426"/>
        <v>0</v>
      </c>
      <c r="H959" s="699">
        <f t="shared" si="420"/>
        <v>0</v>
      </c>
      <c r="I959" s="712">
        <f t="shared" si="421"/>
        <v>0</v>
      </c>
      <c r="J959" s="699">
        <f t="shared" si="427"/>
        <v>0</v>
      </c>
      <c r="K959" s="681">
        <f t="shared" si="428"/>
        <v>0</v>
      </c>
      <c r="L959" s="711">
        <f>IF($L$5="Yes",HLOOKUP(B959,'Outdoor Supply'!$D$32:$P$38,7,FALSE),0)</f>
        <v>0</v>
      </c>
      <c r="M959" s="701">
        <f t="shared" si="429"/>
        <v>0</v>
      </c>
      <c r="N959" s="564">
        <f t="shared" si="430"/>
        <v>0</v>
      </c>
      <c r="O959" s="564">
        <f t="shared" si="431"/>
        <v>0</v>
      </c>
      <c r="P959" s="564">
        <f t="shared" si="432"/>
        <v>0</v>
      </c>
      <c r="Q959" s="564">
        <f t="shared" si="433"/>
        <v>0</v>
      </c>
      <c r="R959" s="661">
        <f t="shared" si="422"/>
        <v>0</v>
      </c>
      <c r="S959" s="662">
        <f t="shared" si="423"/>
        <v>0</v>
      </c>
      <c r="T959" s="699">
        <f t="shared" si="424"/>
        <v>0</v>
      </c>
      <c r="U959" s="681">
        <f t="shared" si="434"/>
        <v>0</v>
      </c>
      <c r="V959" s="701">
        <f t="shared" si="435"/>
        <v>0</v>
      </c>
      <c r="W959" s="662">
        <f t="shared" si="436"/>
        <v>0</v>
      </c>
      <c r="X959" s="662">
        <f t="shared" si="437"/>
        <v>0</v>
      </c>
      <c r="Y959" s="662">
        <f t="shared" si="438"/>
        <v>0</v>
      </c>
      <c r="Z959" s="699">
        <f t="shared" si="439"/>
        <v>0</v>
      </c>
      <c r="AA959" s="681">
        <f t="shared" si="442"/>
        <v>0</v>
      </c>
      <c r="AB959" s="701">
        <f t="shared" si="443"/>
        <v>0</v>
      </c>
      <c r="AC959" s="662">
        <f t="shared" si="440"/>
        <v>0</v>
      </c>
      <c r="AD959" s="662">
        <f t="shared" si="444"/>
        <v>0</v>
      </c>
      <c r="AE959" s="701">
        <f t="shared" si="445"/>
        <v>0</v>
      </c>
      <c r="AF959" s="662">
        <f t="shared" si="441"/>
        <v>0</v>
      </c>
      <c r="AG959" s="662">
        <f t="shared" si="446"/>
        <v>0</v>
      </c>
      <c r="AH959" s="701">
        <f t="shared" si="447"/>
        <v>0</v>
      </c>
    </row>
    <row r="960" spans="1:34" x14ac:dyDescent="0.35">
      <c r="A960" s="680">
        <v>38935</v>
      </c>
      <c r="B960" s="558" t="s">
        <v>28</v>
      </c>
      <c r="C960" s="558">
        <v>8</v>
      </c>
      <c r="D960" s="559">
        <f t="shared" si="419"/>
        <v>1</v>
      </c>
      <c r="E960" s="561">
        <v>0</v>
      </c>
      <c r="F960" s="699">
        <f t="shared" si="425"/>
        <v>0</v>
      </c>
      <c r="G960" s="712">
        <f t="shared" si="426"/>
        <v>0</v>
      </c>
      <c r="H960" s="699">
        <f t="shared" si="420"/>
        <v>0</v>
      </c>
      <c r="I960" s="712">
        <f t="shared" si="421"/>
        <v>0</v>
      </c>
      <c r="J960" s="699">
        <f t="shared" si="427"/>
        <v>0</v>
      </c>
      <c r="K960" s="681">
        <f t="shared" si="428"/>
        <v>0</v>
      </c>
      <c r="L960" s="711">
        <f>IF($L$5="Yes",HLOOKUP(B960,'Outdoor Supply'!$D$32:$P$38,7,FALSE),0)</f>
        <v>0</v>
      </c>
      <c r="M960" s="701">
        <f t="shared" si="429"/>
        <v>0</v>
      </c>
      <c r="N960" s="564">
        <f t="shared" si="430"/>
        <v>0</v>
      </c>
      <c r="O960" s="564">
        <f t="shared" si="431"/>
        <v>0</v>
      </c>
      <c r="P960" s="564">
        <f t="shared" si="432"/>
        <v>0</v>
      </c>
      <c r="Q960" s="564">
        <f t="shared" si="433"/>
        <v>0</v>
      </c>
      <c r="R960" s="661">
        <f t="shared" si="422"/>
        <v>0</v>
      </c>
      <c r="S960" s="662">
        <f t="shared" si="423"/>
        <v>0</v>
      </c>
      <c r="T960" s="699">
        <f t="shared" si="424"/>
        <v>0</v>
      </c>
      <c r="U960" s="681">
        <f t="shared" si="434"/>
        <v>0</v>
      </c>
      <c r="V960" s="701">
        <f t="shared" si="435"/>
        <v>0</v>
      </c>
      <c r="W960" s="662">
        <f t="shared" si="436"/>
        <v>0</v>
      </c>
      <c r="X960" s="662">
        <f t="shared" si="437"/>
        <v>0</v>
      </c>
      <c r="Y960" s="662">
        <f t="shared" si="438"/>
        <v>0</v>
      </c>
      <c r="Z960" s="699">
        <f t="shared" si="439"/>
        <v>0</v>
      </c>
      <c r="AA960" s="681">
        <f t="shared" si="442"/>
        <v>0</v>
      </c>
      <c r="AB960" s="701">
        <f t="shared" si="443"/>
        <v>0</v>
      </c>
      <c r="AC960" s="662">
        <f t="shared" si="440"/>
        <v>0</v>
      </c>
      <c r="AD960" s="662">
        <f t="shared" si="444"/>
        <v>0</v>
      </c>
      <c r="AE960" s="701">
        <f t="shared" si="445"/>
        <v>0</v>
      </c>
      <c r="AF960" s="662">
        <f t="shared" si="441"/>
        <v>0</v>
      </c>
      <c r="AG960" s="662">
        <f t="shared" si="446"/>
        <v>0</v>
      </c>
      <c r="AH960" s="701">
        <f t="shared" si="447"/>
        <v>0</v>
      </c>
    </row>
    <row r="961" spans="1:34" x14ac:dyDescent="0.35">
      <c r="A961" s="680">
        <v>38936</v>
      </c>
      <c r="B961" s="558" t="s">
        <v>28</v>
      </c>
      <c r="C961" s="558">
        <v>8</v>
      </c>
      <c r="D961" s="559">
        <f t="shared" si="419"/>
        <v>2</v>
      </c>
      <c r="E961" s="561">
        <v>0</v>
      </c>
      <c r="F961" s="699">
        <f t="shared" si="425"/>
        <v>0</v>
      </c>
      <c r="G961" s="712">
        <f t="shared" si="426"/>
        <v>0</v>
      </c>
      <c r="H961" s="699">
        <f t="shared" si="420"/>
        <v>0</v>
      </c>
      <c r="I961" s="712">
        <f t="shared" si="421"/>
        <v>0</v>
      </c>
      <c r="J961" s="699">
        <f t="shared" si="427"/>
        <v>0</v>
      </c>
      <c r="K961" s="681">
        <f t="shared" si="428"/>
        <v>0</v>
      </c>
      <c r="L961" s="711">
        <f>IF($L$5="Yes",HLOOKUP(B961,'Outdoor Supply'!$D$32:$P$38,7,FALSE),0)</f>
        <v>0</v>
      </c>
      <c r="M961" s="701">
        <f t="shared" si="429"/>
        <v>0</v>
      </c>
      <c r="N961" s="564">
        <f t="shared" si="430"/>
        <v>0</v>
      </c>
      <c r="O961" s="564">
        <f t="shared" si="431"/>
        <v>0</v>
      </c>
      <c r="P961" s="564">
        <f t="shared" si="432"/>
        <v>0</v>
      </c>
      <c r="Q961" s="564">
        <f t="shared" si="433"/>
        <v>0</v>
      </c>
      <c r="R961" s="661">
        <f t="shared" si="422"/>
        <v>0</v>
      </c>
      <c r="S961" s="662">
        <f t="shared" si="423"/>
        <v>0</v>
      </c>
      <c r="T961" s="699">
        <f t="shared" si="424"/>
        <v>0</v>
      </c>
      <c r="U961" s="681">
        <f t="shared" si="434"/>
        <v>0</v>
      </c>
      <c r="V961" s="701">
        <f t="shared" si="435"/>
        <v>0</v>
      </c>
      <c r="W961" s="662">
        <f t="shared" si="436"/>
        <v>0</v>
      </c>
      <c r="X961" s="662">
        <f t="shared" si="437"/>
        <v>0</v>
      </c>
      <c r="Y961" s="662">
        <f t="shared" si="438"/>
        <v>0</v>
      </c>
      <c r="Z961" s="699">
        <f t="shared" si="439"/>
        <v>0</v>
      </c>
      <c r="AA961" s="681">
        <f t="shared" si="442"/>
        <v>0</v>
      </c>
      <c r="AB961" s="701">
        <f t="shared" si="443"/>
        <v>0</v>
      </c>
      <c r="AC961" s="662">
        <f t="shared" si="440"/>
        <v>0</v>
      </c>
      <c r="AD961" s="662">
        <f t="shared" si="444"/>
        <v>0</v>
      </c>
      <c r="AE961" s="701">
        <f t="shared" si="445"/>
        <v>0</v>
      </c>
      <c r="AF961" s="662">
        <f t="shared" si="441"/>
        <v>0</v>
      </c>
      <c r="AG961" s="662">
        <f t="shared" si="446"/>
        <v>0</v>
      </c>
      <c r="AH961" s="701">
        <f t="shared" si="447"/>
        <v>0</v>
      </c>
    </row>
    <row r="962" spans="1:34" x14ac:dyDescent="0.35">
      <c r="A962" s="680">
        <v>38937</v>
      </c>
      <c r="B962" s="558" t="s">
        <v>28</v>
      </c>
      <c r="C962" s="558">
        <v>8</v>
      </c>
      <c r="D962" s="559">
        <f t="shared" si="419"/>
        <v>3</v>
      </c>
      <c r="E962" s="561">
        <v>0</v>
      </c>
      <c r="F962" s="699">
        <f t="shared" si="425"/>
        <v>0</v>
      </c>
      <c r="G962" s="712">
        <f t="shared" si="426"/>
        <v>0</v>
      </c>
      <c r="H962" s="699">
        <f t="shared" si="420"/>
        <v>0</v>
      </c>
      <c r="I962" s="712">
        <f t="shared" si="421"/>
        <v>0</v>
      </c>
      <c r="J962" s="699">
        <f t="shared" si="427"/>
        <v>0</v>
      </c>
      <c r="K962" s="681">
        <f t="shared" si="428"/>
        <v>0</v>
      </c>
      <c r="L962" s="711">
        <f>IF($L$5="Yes",HLOOKUP(B962,'Outdoor Supply'!$D$32:$P$38,7,FALSE),0)</f>
        <v>0</v>
      </c>
      <c r="M962" s="701">
        <f t="shared" si="429"/>
        <v>0</v>
      </c>
      <c r="N962" s="564">
        <f t="shared" si="430"/>
        <v>0</v>
      </c>
      <c r="O962" s="564">
        <f t="shared" si="431"/>
        <v>0</v>
      </c>
      <c r="P962" s="564">
        <f t="shared" si="432"/>
        <v>0</v>
      </c>
      <c r="Q962" s="564">
        <f t="shared" si="433"/>
        <v>0</v>
      </c>
      <c r="R962" s="661">
        <f t="shared" si="422"/>
        <v>0</v>
      </c>
      <c r="S962" s="662">
        <f t="shared" si="423"/>
        <v>0</v>
      </c>
      <c r="T962" s="699">
        <f t="shared" si="424"/>
        <v>0</v>
      </c>
      <c r="U962" s="681">
        <f t="shared" si="434"/>
        <v>0</v>
      </c>
      <c r="V962" s="701">
        <f t="shared" si="435"/>
        <v>0</v>
      </c>
      <c r="W962" s="662">
        <f t="shared" si="436"/>
        <v>0</v>
      </c>
      <c r="X962" s="662">
        <f t="shared" si="437"/>
        <v>0</v>
      </c>
      <c r="Y962" s="662">
        <f t="shared" si="438"/>
        <v>0</v>
      </c>
      <c r="Z962" s="699">
        <f t="shared" si="439"/>
        <v>0</v>
      </c>
      <c r="AA962" s="681">
        <f t="shared" si="442"/>
        <v>0</v>
      </c>
      <c r="AB962" s="701">
        <f t="shared" si="443"/>
        <v>0</v>
      </c>
      <c r="AC962" s="662">
        <f t="shared" si="440"/>
        <v>0</v>
      </c>
      <c r="AD962" s="662">
        <f t="shared" si="444"/>
        <v>0</v>
      </c>
      <c r="AE962" s="701">
        <f t="shared" si="445"/>
        <v>0</v>
      </c>
      <c r="AF962" s="662">
        <f t="shared" si="441"/>
        <v>0</v>
      </c>
      <c r="AG962" s="662">
        <f t="shared" si="446"/>
        <v>0</v>
      </c>
      <c r="AH962" s="701">
        <f t="shared" si="447"/>
        <v>0</v>
      </c>
    </row>
    <row r="963" spans="1:34" x14ac:dyDescent="0.35">
      <c r="A963" s="680">
        <v>38938</v>
      </c>
      <c r="B963" s="558" t="s">
        <v>28</v>
      </c>
      <c r="C963" s="558">
        <v>8</v>
      </c>
      <c r="D963" s="559">
        <f t="shared" si="419"/>
        <v>4</v>
      </c>
      <c r="E963" s="561">
        <v>0</v>
      </c>
      <c r="F963" s="699">
        <f t="shared" si="425"/>
        <v>0</v>
      </c>
      <c r="G963" s="712">
        <f t="shared" si="426"/>
        <v>0</v>
      </c>
      <c r="H963" s="699">
        <f t="shared" si="420"/>
        <v>0</v>
      </c>
      <c r="I963" s="712">
        <f t="shared" si="421"/>
        <v>0</v>
      </c>
      <c r="J963" s="699">
        <f t="shared" si="427"/>
        <v>0</v>
      </c>
      <c r="K963" s="681">
        <f t="shared" si="428"/>
        <v>0</v>
      </c>
      <c r="L963" s="711">
        <f>IF($L$5="Yes",HLOOKUP(B963,'Outdoor Supply'!$D$32:$P$38,7,FALSE),0)</f>
        <v>0</v>
      </c>
      <c r="M963" s="701">
        <f t="shared" si="429"/>
        <v>0</v>
      </c>
      <c r="N963" s="564">
        <f t="shared" si="430"/>
        <v>0</v>
      </c>
      <c r="O963" s="564">
        <f t="shared" si="431"/>
        <v>0</v>
      </c>
      <c r="P963" s="564">
        <f t="shared" si="432"/>
        <v>0</v>
      </c>
      <c r="Q963" s="564">
        <f t="shared" si="433"/>
        <v>0</v>
      </c>
      <c r="R963" s="661">
        <f t="shared" si="422"/>
        <v>0</v>
      </c>
      <c r="S963" s="662">
        <f t="shared" si="423"/>
        <v>0</v>
      </c>
      <c r="T963" s="699">
        <f t="shared" si="424"/>
        <v>0</v>
      </c>
      <c r="U963" s="681">
        <f t="shared" si="434"/>
        <v>0</v>
      </c>
      <c r="V963" s="701">
        <f t="shared" si="435"/>
        <v>0</v>
      </c>
      <c r="W963" s="662">
        <f t="shared" si="436"/>
        <v>0</v>
      </c>
      <c r="X963" s="662">
        <f t="shared" si="437"/>
        <v>0</v>
      </c>
      <c r="Y963" s="662">
        <f t="shared" si="438"/>
        <v>0</v>
      </c>
      <c r="Z963" s="699">
        <f t="shared" si="439"/>
        <v>0</v>
      </c>
      <c r="AA963" s="681">
        <f t="shared" si="442"/>
        <v>0</v>
      </c>
      <c r="AB963" s="701">
        <f t="shared" si="443"/>
        <v>0</v>
      </c>
      <c r="AC963" s="662">
        <f t="shared" si="440"/>
        <v>0</v>
      </c>
      <c r="AD963" s="662">
        <f t="shared" si="444"/>
        <v>0</v>
      </c>
      <c r="AE963" s="701">
        <f t="shared" si="445"/>
        <v>0</v>
      </c>
      <c r="AF963" s="662">
        <f t="shared" si="441"/>
        <v>0</v>
      </c>
      <c r="AG963" s="662">
        <f t="shared" si="446"/>
        <v>0</v>
      </c>
      <c r="AH963" s="701">
        <f t="shared" si="447"/>
        <v>0</v>
      </c>
    </row>
    <row r="964" spans="1:34" x14ac:dyDescent="0.35">
      <c r="A964" s="680">
        <v>38939</v>
      </c>
      <c r="B964" s="558" t="s">
        <v>28</v>
      </c>
      <c r="C964" s="558">
        <v>8</v>
      </c>
      <c r="D964" s="559">
        <f t="shared" si="419"/>
        <v>5</v>
      </c>
      <c r="E964" s="561">
        <v>0</v>
      </c>
      <c r="F964" s="699">
        <f t="shared" si="425"/>
        <v>0</v>
      </c>
      <c r="G964" s="712">
        <f t="shared" si="426"/>
        <v>0</v>
      </c>
      <c r="H964" s="699">
        <f t="shared" si="420"/>
        <v>0</v>
      </c>
      <c r="I964" s="712">
        <f t="shared" si="421"/>
        <v>0</v>
      </c>
      <c r="J964" s="699">
        <f t="shared" si="427"/>
        <v>0</v>
      </c>
      <c r="K964" s="681">
        <f t="shared" si="428"/>
        <v>0</v>
      </c>
      <c r="L964" s="711">
        <f>IF($L$5="Yes",HLOOKUP(B964,'Outdoor Supply'!$D$32:$P$38,7,FALSE),0)</f>
        <v>0</v>
      </c>
      <c r="M964" s="701">
        <f t="shared" si="429"/>
        <v>0</v>
      </c>
      <c r="N964" s="564">
        <f t="shared" si="430"/>
        <v>0</v>
      </c>
      <c r="O964" s="564">
        <f t="shared" si="431"/>
        <v>0</v>
      </c>
      <c r="P964" s="564">
        <f t="shared" si="432"/>
        <v>0</v>
      </c>
      <c r="Q964" s="564">
        <f t="shared" si="433"/>
        <v>0</v>
      </c>
      <c r="R964" s="661">
        <f t="shared" si="422"/>
        <v>0</v>
      </c>
      <c r="S964" s="662">
        <f t="shared" si="423"/>
        <v>0</v>
      </c>
      <c r="T964" s="699">
        <f t="shared" si="424"/>
        <v>0</v>
      </c>
      <c r="U964" s="681">
        <f t="shared" si="434"/>
        <v>0</v>
      </c>
      <c r="V964" s="701">
        <f t="shared" si="435"/>
        <v>0</v>
      </c>
      <c r="W964" s="662">
        <f t="shared" si="436"/>
        <v>0</v>
      </c>
      <c r="X964" s="662">
        <f t="shared" si="437"/>
        <v>0</v>
      </c>
      <c r="Y964" s="662">
        <f t="shared" si="438"/>
        <v>0</v>
      </c>
      <c r="Z964" s="699">
        <f t="shared" si="439"/>
        <v>0</v>
      </c>
      <c r="AA964" s="681">
        <f t="shared" si="442"/>
        <v>0</v>
      </c>
      <c r="AB964" s="701">
        <f t="shared" si="443"/>
        <v>0</v>
      </c>
      <c r="AC964" s="662">
        <f t="shared" si="440"/>
        <v>0</v>
      </c>
      <c r="AD964" s="662">
        <f t="shared" si="444"/>
        <v>0</v>
      </c>
      <c r="AE964" s="701">
        <f t="shared" si="445"/>
        <v>0</v>
      </c>
      <c r="AF964" s="662">
        <f t="shared" si="441"/>
        <v>0</v>
      </c>
      <c r="AG964" s="662">
        <f t="shared" si="446"/>
        <v>0</v>
      </c>
      <c r="AH964" s="701">
        <f t="shared" si="447"/>
        <v>0</v>
      </c>
    </row>
    <row r="965" spans="1:34" x14ac:dyDescent="0.35">
      <c r="A965" s="680">
        <v>38940</v>
      </c>
      <c r="B965" s="558" t="s">
        <v>28</v>
      </c>
      <c r="C965" s="558">
        <v>8</v>
      </c>
      <c r="D965" s="559">
        <f t="shared" si="419"/>
        <v>6</v>
      </c>
      <c r="E965" s="561">
        <v>0</v>
      </c>
      <c r="F965" s="699">
        <f t="shared" si="425"/>
        <v>0</v>
      </c>
      <c r="G965" s="712">
        <f t="shared" si="426"/>
        <v>0</v>
      </c>
      <c r="H965" s="699">
        <f t="shared" si="420"/>
        <v>0</v>
      </c>
      <c r="I965" s="712">
        <f t="shared" si="421"/>
        <v>0</v>
      </c>
      <c r="J965" s="699">
        <f t="shared" si="427"/>
        <v>0</v>
      </c>
      <c r="K965" s="681">
        <f t="shared" si="428"/>
        <v>0</v>
      </c>
      <c r="L965" s="711">
        <f>IF($L$5="Yes",HLOOKUP(B965,'Outdoor Supply'!$D$32:$P$38,7,FALSE),0)</f>
        <v>0</v>
      </c>
      <c r="M965" s="701">
        <f t="shared" si="429"/>
        <v>0</v>
      </c>
      <c r="N965" s="564">
        <f t="shared" si="430"/>
        <v>0</v>
      </c>
      <c r="O965" s="564">
        <f t="shared" si="431"/>
        <v>0</v>
      </c>
      <c r="P965" s="564">
        <f t="shared" si="432"/>
        <v>0</v>
      </c>
      <c r="Q965" s="564">
        <f t="shared" si="433"/>
        <v>0</v>
      </c>
      <c r="R965" s="661">
        <f t="shared" si="422"/>
        <v>0</v>
      </c>
      <c r="S965" s="662">
        <f t="shared" si="423"/>
        <v>0</v>
      </c>
      <c r="T965" s="699">
        <f t="shared" si="424"/>
        <v>0</v>
      </c>
      <c r="U965" s="681">
        <f t="shared" si="434"/>
        <v>0</v>
      </c>
      <c r="V965" s="701">
        <f t="shared" si="435"/>
        <v>0</v>
      </c>
      <c r="W965" s="662">
        <f t="shared" si="436"/>
        <v>0</v>
      </c>
      <c r="X965" s="662">
        <f t="shared" si="437"/>
        <v>0</v>
      </c>
      <c r="Y965" s="662">
        <f t="shared" si="438"/>
        <v>0</v>
      </c>
      <c r="Z965" s="699">
        <f t="shared" si="439"/>
        <v>0</v>
      </c>
      <c r="AA965" s="681">
        <f t="shared" si="442"/>
        <v>0</v>
      </c>
      <c r="AB965" s="701">
        <f t="shared" si="443"/>
        <v>0</v>
      </c>
      <c r="AC965" s="662">
        <f t="shared" si="440"/>
        <v>0</v>
      </c>
      <c r="AD965" s="662">
        <f t="shared" si="444"/>
        <v>0</v>
      </c>
      <c r="AE965" s="701">
        <f t="shared" si="445"/>
        <v>0</v>
      </c>
      <c r="AF965" s="662">
        <f t="shared" si="441"/>
        <v>0</v>
      </c>
      <c r="AG965" s="662">
        <f t="shared" si="446"/>
        <v>0</v>
      </c>
      <c r="AH965" s="701">
        <f t="shared" si="447"/>
        <v>0</v>
      </c>
    </row>
    <row r="966" spans="1:34" x14ac:dyDescent="0.35">
      <c r="A966" s="680">
        <v>38941</v>
      </c>
      <c r="B966" s="558" t="s">
        <v>28</v>
      </c>
      <c r="C966" s="558">
        <v>8</v>
      </c>
      <c r="D966" s="559">
        <f t="shared" si="419"/>
        <v>7</v>
      </c>
      <c r="E966" s="561">
        <v>0</v>
      </c>
      <c r="F966" s="699">
        <f t="shared" si="425"/>
        <v>0</v>
      </c>
      <c r="G966" s="712">
        <f t="shared" si="426"/>
        <v>0</v>
      </c>
      <c r="H966" s="699">
        <f t="shared" si="420"/>
        <v>0</v>
      </c>
      <c r="I966" s="712">
        <f t="shared" si="421"/>
        <v>0</v>
      </c>
      <c r="J966" s="699">
        <f t="shared" si="427"/>
        <v>0</v>
      </c>
      <c r="K966" s="681">
        <f t="shared" si="428"/>
        <v>0</v>
      </c>
      <c r="L966" s="711">
        <f>IF($L$5="Yes",HLOOKUP(B966,'Outdoor Supply'!$D$32:$P$38,7,FALSE),0)</f>
        <v>0</v>
      </c>
      <c r="M966" s="701">
        <f t="shared" si="429"/>
        <v>0</v>
      </c>
      <c r="N966" s="564">
        <f t="shared" si="430"/>
        <v>0</v>
      </c>
      <c r="O966" s="564">
        <f t="shared" si="431"/>
        <v>0</v>
      </c>
      <c r="P966" s="564">
        <f t="shared" si="432"/>
        <v>0</v>
      </c>
      <c r="Q966" s="564">
        <f t="shared" si="433"/>
        <v>0</v>
      </c>
      <c r="R966" s="661">
        <f t="shared" si="422"/>
        <v>0</v>
      </c>
      <c r="S966" s="662">
        <f t="shared" si="423"/>
        <v>0</v>
      </c>
      <c r="T966" s="699">
        <f t="shared" si="424"/>
        <v>0</v>
      </c>
      <c r="U966" s="681">
        <f t="shared" si="434"/>
        <v>0</v>
      </c>
      <c r="V966" s="701">
        <f t="shared" si="435"/>
        <v>0</v>
      </c>
      <c r="W966" s="662">
        <f t="shared" si="436"/>
        <v>0</v>
      </c>
      <c r="X966" s="662">
        <f t="shared" si="437"/>
        <v>0</v>
      </c>
      <c r="Y966" s="662">
        <f t="shared" si="438"/>
        <v>0</v>
      </c>
      <c r="Z966" s="699">
        <f t="shared" si="439"/>
        <v>0</v>
      </c>
      <c r="AA966" s="681">
        <f t="shared" si="442"/>
        <v>0</v>
      </c>
      <c r="AB966" s="701">
        <f t="shared" si="443"/>
        <v>0</v>
      </c>
      <c r="AC966" s="662">
        <f t="shared" si="440"/>
        <v>0</v>
      </c>
      <c r="AD966" s="662">
        <f t="shared" si="444"/>
        <v>0</v>
      </c>
      <c r="AE966" s="701">
        <f t="shared" si="445"/>
        <v>0</v>
      </c>
      <c r="AF966" s="662">
        <f t="shared" si="441"/>
        <v>0</v>
      </c>
      <c r="AG966" s="662">
        <f t="shared" si="446"/>
        <v>0</v>
      </c>
      <c r="AH966" s="701">
        <f t="shared" si="447"/>
        <v>0</v>
      </c>
    </row>
    <row r="967" spans="1:34" x14ac:dyDescent="0.35">
      <c r="A967" s="680">
        <v>38942</v>
      </c>
      <c r="B967" s="558" t="s">
        <v>28</v>
      </c>
      <c r="C967" s="558">
        <v>8</v>
      </c>
      <c r="D967" s="559">
        <f t="shared" si="419"/>
        <v>1</v>
      </c>
      <c r="E967" s="561">
        <v>0</v>
      </c>
      <c r="F967" s="699">
        <f t="shared" si="425"/>
        <v>0</v>
      </c>
      <c r="G967" s="712">
        <f t="shared" si="426"/>
        <v>0</v>
      </c>
      <c r="H967" s="699">
        <f t="shared" si="420"/>
        <v>0</v>
      </c>
      <c r="I967" s="712">
        <f t="shared" si="421"/>
        <v>0</v>
      </c>
      <c r="J967" s="699">
        <f t="shared" si="427"/>
        <v>0</v>
      </c>
      <c r="K967" s="681">
        <f t="shared" si="428"/>
        <v>0</v>
      </c>
      <c r="L967" s="711">
        <f>IF($L$5="Yes",HLOOKUP(B967,'Outdoor Supply'!$D$32:$P$38,7,FALSE),0)</f>
        <v>0</v>
      </c>
      <c r="M967" s="701">
        <f t="shared" si="429"/>
        <v>0</v>
      </c>
      <c r="N967" s="564">
        <f t="shared" si="430"/>
        <v>0</v>
      </c>
      <c r="O967" s="564">
        <f t="shared" si="431"/>
        <v>0</v>
      </c>
      <c r="P967" s="564">
        <f t="shared" si="432"/>
        <v>0</v>
      </c>
      <c r="Q967" s="564">
        <f t="shared" si="433"/>
        <v>0</v>
      </c>
      <c r="R967" s="661">
        <f t="shared" si="422"/>
        <v>0</v>
      </c>
      <c r="S967" s="662">
        <f t="shared" si="423"/>
        <v>0</v>
      </c>
      <c r="T967" s="699">
        <f t="shared" si="424"/>
        <v>0</v>
      </c>
      <c r="U967" s="681">
        <f t="shared" si="434"/>
        <v>0</v>
      </c>
      <c r="V967" s="701">
        <f t="shared" si="435"/>
        <v>0</v>
      </c>
      <c r="W967" s="662">
        <f t="shared" si="436"/>
        <v>0</v>
      </c>
      <c r="X967" s="662">
        <f t="shared" si="437"/>
        <v>0</v>
      </c>
      <c r="Y967" s="662">
        <f t="shared" si="438"/>
        <v>0</v>
      </c>
      <c r="Z967" s="699">
        <f t="shared" si="439"/>
        <v>0</v>
      </c>
      <c r="AA967" s="681">
        <f t="shared" si="442"/>
        <v>0</v>
      </c>
      <c r="AB967" s="701">
        <f t="shared" si="443"/>
        <v>0</v>
      </c>
      <c r="AC967" s="662">
        <f t="shared" si="440"/>
        <v>0</v>
      </c>
      <c r="AD967" s="662">
        <f t="shared" si="444"/>
        <v>0</v>
      </c>
      <c r="AE967" s="701">
        <f t="shared" si="445"/>
        <v>0</v>
      </c>
      <c r="AF967" s="662">
        <f t="shared" si="441"/>
        <v>0</v>
      </c>
      <c r="AG967" s="662">
        <f t="shared" si="446"/>
        <v>0</v>
      </c>
      <c r="AH967" s="701">
        <f t="shared" si="447"/>
        <v>0</v>
      </c>
    </row>
    <row r="968" spans="1:34" x14ac:dyDescent="0.35">
      <c r="A968" s="680">
        <v>38943</v>
      </c>
      <c r="B968" s="558" t="s">
        <v>28</v>
      </c>
      <c r="C968" s="558">
        <v>8</v>
      </c>
      <c r="D968" s="559">
        <f t="shared" si="419"/>
        <v>2</v>
      </c>
      <c r="E968" s="561">
        <v>0</v>
      </c>
      <c r="F968" s="699">
        <f t="shared" si="425"/>
        <v>0</v>
      </c>
      <c r="G968" s="712">
        <f t="shared" si="426"/>
        <v>0</v>
      </c>
      <c r="H968" s="699">
        <f t="shared" si="420"/>
        <v>0</v>
      </c>
      <c r="I968" s="712">
        <f t="shared" si="421"/>
        <v>0</v>
      </c>
      <c r="J968" s="699">
        <f t="shared" si="427"/>
        <v>0</v>
      </c>
      <c r="K968" s="681">
        <f t="shared" si="428"/>
        <v>0</v>
      </c>
      <c r="L968" s="711">
        <f>IF($L$5="Yes",HLOOKUP(B968,'Outdoor Supply'!$D$32:$P$38,7,FALSE),0)</f>
        <v>0</v>
      </c>
      <c r="M968" s="701">
        <f t="shared" si="429"/>
        <v>0</v>
      </c>
      <c r="N968" s="564">
        <f t="shared" si="430"/>
        <v>0</v>
      </c>
      <c r="O968" s="564">
        <f t="shared" si="431"/>
        <v>0</v>
      </c>
      <c r="P968" s="564">
        <f t="shared" si="432"/>
        <v>0</v>
      </c>
      <c r="Q968" s="564">
        <f t="shared" si="433"/>
        <v>0</v>
      </c>
      <c r="R968" s="661">
        <f t="shared" si="422"/>
        <v>0</v>
      </c>
      <c r="S968" s="662">
        <f t="shared" si="423"/>
        <v>0</v>
      </c>
      <c r="T968" s="699">
        <f t="shared" si="424"/>
        <v>0</v>
      </c>
      <c r="U968" s="681">
        <f t="shared" si="434"/>
        <v>0</v>
      </c>
      <c r="V968" s="701">
        <f t="shared" si="435"/>
        <v>0</v>
      </c>
      <c r="W968" s="662">
        <f t="shared" si="436"/>
        <v>0</v>
      </c>
      <c r="X968" s="662">
        <f t="shared" si="437"/>
        <v>0</v>
      </c>
      <c r="Y968" s="662">
        <f t="shared" si="438"/>
        <v>0</v>
      </c>
      <c r="Z968" s="699">
        <f t="shared" si="439"/>
        <v>0</v>
      </c>
      <c r="AA968" s="681">
        <f t="shared" si="442"/>
        <v>0</v>
      </c>
      <c r="AB968" s="701">
        <f t="shared" si="443"/>
        <v>0</v>
      </c>
      <c r="AC968" s="662">
        <f t="shared" si="440"/>
        <v>0</v>
      </c>
      <c r="AD968" s="662">
        <f t="shared" si="444"/>
        <v>0</v>
      </c>
      <c r="AE968" s="701">
        <f t="shared" si="445"/>
        <v>0</v>
      </c>
      <c r="AF968" s="662">
        <f t="shared" si="441"/>
        <v>0</v>
      </c>
      <c r="AG968" s="662">
        <f t="shared" si="446"/>
        <v>0</v>
      </c>
      <c r="AH968" s="701">
        <f t="shared" si="447"/>
        <v>0</v>
      </c>
    </row>
    <row r="969" spans="1:34" x14ac:dyDescent="0.35">
      <c r="A969" s="680">
        <v>38944</v>
      </c>
      <c r="B969" s="558" t="s">
        <v>28</v>
      </c>
      <c r="C969" s="558">
        <v>8</v>
      </c>
      <c r="D969" s="559">
        <f t="shared" si="419"/>
        <v>3</v>
      </c>
      <c r="E969" s="561">
        <v>0</v>
      </c>
      <c r="F969" s="699">
        <f t="shared" si="425"/>
        <v>0</v>
      </c>
      <c r="G969" s="712">
        <f t="shared" si="426"/>
        <v>0</v>
      </c>
      <c r="H969" s="699">
        <f t="shared" si="420"/>
        <v>0</v>
      </c>
      <c r="I969" s="712">
        <f t="shared" si="421"/>
        <v>0</v>
      </c>
      <c r="J969" s="699">
        <f t="shared" si="427"/>
        <v>0</v>
      </c>
      <c r="K969" s="681">
        <f t="shared" si="428"/>
        <v>0</v>
      </c>
      <c r="L969" s="711">
        <f>IF($L$5="Yes",HLOOKUP(B969,'Outdoor Supply'!$D$32:$P$38,7,FALSE),0)</f>
        <v>0</v>
      </c>
      <c r="M969" s="701">
        <f t="shared" si="429"/>
        <v>0</v>
      </c>
      <c r="N969" s="564">
        <f t="shared" si="430"/>
        <v>0</v>
      </c>
      <c r="O969" s="564">
        <f t="shared" si="431"/>
        <v>0</v>
      </c>
      <c r="P969" s="564">
        <f t="shared" si="432"/>
        <v>0</v>
      </c>
      <c r="Q969" s="564">
        <f t="shared" si="433"/>
        <v>0</v>
      </c>
      <c r="R969" s="661">
        <f t="shared" si="422"/>
        <v>0</v>
      </c>
      <c r="S969" s="662">
        <f t="shared" si="423"/>
        <v>0</v>
      </c>
      <c r="T969" s="699">
        <f t="shared" si="424"/>
        <v>0</v>
      </c>
      <c r="U969" s="681">
        <f t="shared" si="434"/>
        <v>0</v>
      </c>
      <c r="V969" s="701">
        <f t="shared" si="435"/>
        <v>0</v>
      </c>
      <c r="W969" s="662">
        <f t="shared" si="436"/>
        <v>0</v>
      </c>
      <c r="X969" s="662">
        <f t="shared" si="437"/>
        <v>0</v>
      </c>
      <c r="Y969" s="662">
        <f t="shared" si="438"/>
        <v>0</v>
      </c>
      <c r="Z969" s="699">
        <f t="shared" si="439"/>
        <v>0</v>
      </c>
      <c r="AA969" s="681">
        <f t="shared" si="442"/>
        <v>0</v>
      </c>
      <c r="AB969" s="701">
        <f t="shared" si="443"/>
        <v>0</v>
      </c>
      <c r="AC969" s="662">
        <f t="shared" si="440"/>
        <v>0</v>
      </c>
      <c r="AD969" s="662">
        <f t="shared" si="444"/>
        <v>0</v>
      </c>
      <c r="AE969" s="701">
        <f t="shared" si="445"/>
        <v>0</v>
      </c>
      <c r="AF969" s="662">
        <f t="shared" si="441"/>
        <v>0</v>
      </c>
      <c r="AG969" s="662">
        <f t="shared" si="446"/>
        <v>0</v>
      </c>
      <c r="AH969" s="701">
        <f t="shared" si="447"/>
        <v>0</v>
      </c>
    </row>
    <row r="970" spans="1:34" x14ac:dyDescent="0.35">
      <c r="A970" s="680">
        <v>38945</v>
      </c>
      <c r="B970" s="558" t="s">
        <v>28</v>
      </c>
      <c r="C970" s="558">
        <v>8</v>
      </c>
      <c r="D970" s="559">
        <f t="shared" si="419"/>
        <v>4</v>
      </c>
      <c r="E970" s="561">
        <v>0</v>
      </c>
      <c r="F970" s="699">
        <f t="shared" si="425"/>
        <v>0</v>
      </c>
      <c r="G970" s="712">
        <f t="shared" si="426"/>
        <v>0</v>
      </c>
      <c r="H970" s="699">
        <f t="shared" si="420"/>
        <v>0</v>
      </c>
      <c r="I970" s="712">
        <f t="shared" si="421"/>
        <v>0</v>
      </c>
      <c r="J970" s="699">
        <f t="shared" si="427"/>
        <v>0</v>
      </c>
      <c r="K970" s="681">
        <f t="shared" si="428"/>
        <v>0</v>
      </c>
      <c r="L970" s="711">
        <f>IF($L$5="Yes",HLOOKUP(B970,'Outdoor Supply'!$D$32:$P$38,7,FALSE),0)</f>
        <v>0</v>
      </c>
      <c r="M970" s="701">
        <f t="shared" si="429"/>
        <v>0</v>
      </c>
      <c r="N970" s="564">
        <f t="shared" si="430"/>
        <v>0</v>
      </c>
      <c r="O970" s="564">
        <f t="shared" si="431"/>
        <v>0</v>
      </c>
      <c r="P970" s="564">
        <f t="shared" si="432"/>
        <v>0</v>
      </c>
      <c r="Q970" s="564">
        <f t="shared" si="433"/>
        <v>0</v>
      </c>
      <c r="R970" s="661">
        <f t="shared" si="422"/>
        <v>0</v>
      </c>
      <c r="S970" s="662">
        <f t="shared" si="423"/>
        <v>0</v>
      </c>
      <c r="T970" s="699">
        <f t="shared" si="424"/>
        <v>0</v>
      </c>
      <c r="U970" s="681">
        <f t="shared" si="434"/>
        <v>0</v>
      </c>
      <c r="V970" s="701">
        <f t="shared" si="435"/>
        <v>0</v>
      </c>
      <c r="W970" s="662">
        <f t="shared" si="436"/>
        <v>0</v>
      </c>
      <c r="X970" s="662">
        <f t="shared" si="437"/>
        <v>0</v>
      </c>
      <c r="Y970" s="662">
        <f t="shared" si="438"/>
        <v>0</v>
      </c>
      <c r="Z970" s="699">
        <f t="shared" si="439"/>
        <v>0</v>
      </c>
      <c r="AA970" s="681">
        <f t="shared" si="442"/>
        <v>0</v>
      </c>
      <c r="AB970" s="701">
        <f t="shared" si="443"/>
        <v>0</v>
      </c>
      <c r="AC970" s="662">
        <f t="shared" si="440"/>
        <v>0</v>
      </c>
      <c r="AD970" s="662">
        <f t="shared" si="444"/>
        <v>0</v>
      </c>
      <c r="AE970" s="701">
        <f t="shared" si="445"/>
        <v>0</v>
      </c>
      <c r="AF970" s="662">
        <f t="shared" si="441"/>
        <v>0</v>
      </c>
      <c r="AG970" s="662">
        <f t="shared" si="446"/>
        <v>0</v>
      </c>
      <c r="AH970" s="701">
        <f t="shared" si="447"/>
        <v>0</v>
      </c>
    </row>
    <row r="971" spans="1:34" x14ac:dyDescent="0.35">
      <c r="A971" s="680">
        <v>38946</v>
      </c>
      <c r="B971" s="558" t="s">
        <v>28</v>
      </c>
      <c r="C971" s="558">
        <v>8</v>
      </c>
      <c r="D971" s="559">
        <f t="shared" ref="D971:D1034" si="448">WEEKDAY(A971)</f>
        <v>5</v>
      </c>
      <c r="E971" s="561">
        <v>0</v>
      </c>
      <c r="F971" s="699">
        <f t="shared" si="425"/>
        <v>0</v>
      </c>
      <c r="G971" s="712">
        <f t="shared" si="426"/>
        <v>0</v>
      </c>
      <c r="H971" s="699">
        <f t="shared" ref="H971:H1034" si="449">$C$3*$F$3*(E971/12)*7.48</f>
        <v>0</v>
      </c>
      <c r="I971" s="712">
        <f t="shared" ref="I971:I1034" si="450">$C$4*$F$4*(E971/12)*7.48</f>
        <v>0</v>
      </c>
      <c r="J971" s="699">
        <f t="shared" si="427"/>
        <v>0</v>
      </c>
      <c r="K971" s="681">
        <f t="shared" si="428"/>
        <v>0</v>
      </c>
      <c r="L971" s="711">
        <f>IF($L$5="Yes",HLOOKUP(B971,'Outdoor Supply'!$D$32:$P$38,7,FALSE),0)</f>
        <v>0</v>
      </c>
      <c r="M971" s="701">
        <f t="shared" si="429"/>
        <v>0</v>
      </c>
      <c r="N971" s="564">
        <f t="shared" si="430"/>
        <v>0</v>
      </c>
      <c r="O971" s="564">
        <f t="shared" si="431"/>
        <v>0</v>
      </c>
      <c r="P971" s="564">
        <f t="shared" si="432"/>
        <v>0</v>
      </c>
      <c r="Q971" s="564">
        <f t="shared" si="433"/>
        <v>0</v>
      </c>
      <c r="R971" s="661">
        <f t="shared" ref="R971:R1034" si="451">$Q$3</f>
        <v>0</v>
      </c>
      <c r="S971" s="662">
        <f t="shared" ref="S971:S1034" si="452">SUM(N971:R971)</f>
        <v>0</v>
      </c>
      <c r="T971" s="699">
        <f t="shared" ref="T971:T1034" si="453">IF(V971&lt;0,0,IF(V971&gt;$G$3,$G$3,V971))</f>
        <v>0</v>
      </c>
      <c r="U971" s="681">
        <f t="shared" si="434"/>
        <v>0</v>
      </c>
      <c r="V971" s="701">
        <f t="shared" si="435"/>
        <v>0</v>
      </c>
      <c r="W971" s="662">
        <f t="shared" si="436"/>
        <v>0</v>
      </c>
      <c r="X971" s="662">
        <f t="shared" si="437"/>
        <v>0</v>
      </c>
      <c r="Y971" s="662">
        <f t="shared" si="438"/>
        <v>0</v>
      </c>
      <c r="Z971" s="699">
        <f t="shared" si="439"/>
        <v>0</v>
      </c>
      <c r="AA971" s="681">
        <f t="shared" si="442"/>
        <v>0</v>
      </c>
      <c r="AB971" s="701">
        <f t="shared" si="443"/>
        <v>0</v>
      </c>
      <c r="AC971" s="662">
        <f t="shared" si="440"/>
        <v>0</v>
      </c>
      <c r="AD971" s="662">
        <f t="shared" si="444"/>
        <v>0</v>
      </c>
      <c r="AE971" s="701">
        <f t="shared" si="445"/>
        <v>0</v>
      </c>
      <c r="AF971" s="662">
        <f t="shared" si="441"/>
        <v>0</v>
      </c>
      <c r="AG971" s="662">
        <f t="shared" si="446"/>
        <v>0</v>
      </c>
      <c r="AH971" s="701">
        <f t="shared" si="447"/>
        <v>0</v>
      </c>
    </row>
    <row r="972" spans="1:34" x14ac:dyDescent="0.35">
      <c r="A972" s="680">
        <v>38947</v>
      </c>
      <c r="B972" s="558" t="s">
        <v>28</v>
      </c>
      <c r="C972" s="558">
        <v>8</v>
      </c>
      <c r="D972" s="559">
        <f t="shared" si="448"/>
        <v>6</v>
      </c>
      <c r="E972" s="561">
        <v>0</v>
      </c>
      <c r="F972" s="699">
        <f t="shared" ref="F972:F1035" si="454">$B$3*$F$3*(E972/12)*7.48</f>
        <v>0</v>
      </c>
      <c r="G972" s="712">
        <f t="shared" ref="G972:G1035" si="455">$B$4*$F$4*(E972/12)*7.48</f>
        <v>0</v>
      </c>
      <c r="H972" s="699">
        <f t="shared" si="449"/>
        <v>0</v>
      </c>
      <c r="I972" s="712">
        <f t="shared" si="450"/>
        <v>0</v>
      </c>
      <c r="J972" s="699">
        <f t="shared" ref="J972:J1035" si="456">IF($L$3="Yes",$M$3*$N$3*(E972/12)*7.48,0)</f>
        <v>0</v>
      </c>
      <c r="K972" s="681">
        <f t="shared" ref="K972:K1035" si="457">IF($L$4="Yes",$M$4*$N$4*(E972/12)*7.48,0)</f>
        <v>0</v>
      </c>
      <c r="L972" s="711">
        <f>IF($L$5="Yes",HLOOKUP(B972,'Outdoor Supply'!$D$32:$P$38,7,FALSE),0)</f>
        <v>0</v>
      </c>
      <c r="M972" s="701">
        <f t="shared" ref="M972:M1035" si="458">SUM(J972:L972)</f>
        <v>0</v>
      </c>
      <c r="N972" s="564">
        <f t="shared" ref="N972:N1035" si="459">HLOOKUP(B972,$U$2:$AF$6,2,FALSE)</f>
        <v>0</v>
      </c>
      <c r="O972" s="564">
        <f t="shared" ref="O972:O1035" si="460">HLOOKUP(B972,$U$2:$AF$6,3,FALSE)</f>
        <v>0</v>
      </c>
      <c r="P972" s="564">
        <f t="shared" ref="P972:P1035" si="461">HLOOKUP(B972,$U$2:$AF$6,4,FALSE)</f>
        <v>0</v>
      </c>
      <c r="Q972" s="564">
        <f t="shared" ref="Q972:Q1035" si="462">HLOOKUP(B972,$U$2:$AF$6,5,FALSE)</f>
        <v>0</v>
      </c>
      <c r="R972" s="661">
        <f t="shared" si="451"/>
        <v>0</v>
      </c>
      <c r="S972" s="662">
        <f t="shared" si="452"/>
        <v>0</v>
      </c>
      <c r="T972" s="699">
        <f t="shared" si="453"/>
        <v>0</v>
      </c>
      <c r="U972" s="681">
        <f t="shared" ref="U972:U1035" si="463">IF(F972+T971&gt;S972,S972,F972+T971)</f>
        <v>0</v>
      </c>
      <c r="V972" s="701">
        <f t="shared" ref="V972:V1035" si="464">T971+F972-S972</f>
        <v>0</v>
      </c>
      <c r="W972" s="662">
        <f t="shared" ref="W972:W1035" si="465">IF(Y972&lt;0,0,IF(Y972&gt;$G$4,$G$4,Y972))</f>
        <v>0</v>
      </c>
      <c r="X972" s="662">
        <f t="shared" ref="X972:X1035" si="466">IF(G972+W971&gt;S972,S972,G972+W971)</f>
        <v>0</v>
      </c>
      <c r="Y972" s="662">
        <f t="shared" ref="Y972:Y1035" si="467">W971+G972-S972</f>
        <v>0</v>
      </c>
      <c r="Z972" s="699">
        <f t="shared" ref="Z972:Z1035" si="468">IF(AB972&lt;0,0,IF(AB972&gt;$H$3,$H$3,AB972))</f>
        <v>0</v>
      </c>
      <c r="AA972" s="681">
        <f t="shared" si="442"/>
        <v>0</v>
      </c>
      <c r="AB972" s="701">
        <f t="shared" si="443"/>
        <v>0</v>
      </c>
      <c r="AC972" s="662">
        <f t="shared" ref="AC972:AC1035" si="469">IF(AE972&lt;0,0,IF(AE972&gt;$H$4,$H$4,AE972))</f>
        <v>0</v>
      </c>
      <c r="AD972" s="662">
        <f t="shared" si="444"/>
        <v>0</v>
      </c>
      <c r="AE972" s="701">
        <f t="shared" si="445"/>
        <v>0</v>
      </c>
      <c r="AF972" s="662">
        <f t="shared" ref="AF972:AF1035" si="470">IF(AH972&lt;0,0,IF(AH972&gt;$O$3,$O$3,AH972))</f>
        <v>0</v>
      </c>
      <c r="AG972" s="662">
        <f t="shared" si="446"/>
        <v>0</v>
      </c>
      <c r="AH972" s="701">
        <f t="shared" si="447"/>
        <v>0</v>
      </c>
    </row>
    <row r="973" spans="1:34" x14ac:dyDescent="0.35">
      <c r="A973" s="680">
        <v>38948</v>
      </c>
      <c r="B973" s="558" t="s">
        <v>28</v>
      </c>
      <c r="C973" s="558">
        <v>8</v>
      </c>
      <c r="D973" s="559">
        <f t="shared" si="448"/>
        <v>7</v>
      </c>
      <c r="E973" s="561">
        <v>0</v>
      </c>
      <c r="F973" s="699">
        <f t="shared" si="454"/>
        <v>0</v>
      </c>
      <c r="G973" s="712">
        <f t="shared" si="455"/>
        <v>0</v>
      </c>
      <c r="H973" s="699">
        <f t="shared" si="449"/>
        <v>0</v>
      </c>
      <c r="I973" s="712">
        <f t="shared" si="450"/>
        <v>0</v>
      </c>
      <c r="J973" s="699">
        <f t="shared" si="456"/>
        <v>0</v>
      </c>
      <c r="K973" s="681">
        <f t="shared" si="457"/>
        <v>0</v>
      </c>
      <c r="L973" s="711">
        <f>IF($L$5="Yes",HLOOKUP(B973,'Outdoor Supply'!$D$32:$P$38,7,FALSE),0)</f>
        <v>0</v>
      </c>
      <c r="M973" s="701">
        <f t="shared" si="458"/>
        <v>0</v>
      </c>
      <c r="N973" s="564">
        <f t="shared" si="459"/>
        <v>0</v>
      </c>
      <c r="O973" s="564">
        <f t="shared" si="460"/>
        <v>0</v>
      </c>
      <c r="P973" s="564">
        <f t="shared" si="461"/>
        <v>0</v>
      </c>
      <c r="Q973" s="564">
        <f t="shared" si="462"/>
        <v>0</v>
      </c>
      <c r="R973" s="661">
        <f t="shared" si="451"/>
        <v>0</v>
      </c>
      <c r="S973" s="662">
        <f t="shared" si="452"/>
        <v>0</v>
      </c>
      <c r="T973" s="699">
        <f t="shared" si="453"/>
        <v>0</v>
      </c>
      <c r="U973" s="681">
        <f t="shared" si="463"/>
        <v>0</v>
      </c>
      <c r="V973" s="701">
        <f t="shared" si="464"/>
        <v>0</v>
      </c>
      <c r="W973" s="662">
        <f t="shared" si="465"/>
        <v>0</v>
      </c>
      <c r="X973" s="662">
        <f t="shared" si="466"/>
        <v>0</v>
      </c>
      <c r="Y973" s="662">
        <f t="shared" si="467"/>
        <v>0</v>
      </c>
      <c r="Z973" s="699">
        <f t="shared" si="468"/>
        <v>0</v>
      </c>
      <c r="AA973" s="681">
        <f t="shared" ref="AA973:AA1036" si="471">IF(H973+Z972&gt;S973,S973,H973+Z972)</f>
        <v>0</v>
      </c>
      <c r="AB973" s="701">
        <f t="shared" ref="AB973:AB1036" si="472">Z972+H973-S973</f>
        <v>0</v>
      </c>
      <c r="AC973" s="662">
        <f t="shared" si="469"/>
        <v>0</v>
      </c>
      <c r="AD973" s="662">
        <f t="shared" ref="AD973:AD1036" si="473">IF(I973+AC972&gt;S973,S973,I973+AC972)</f>
        <v>0</v>
      </c>
      <c r="AE973" s="701">
        <f t="shared" ref="AE973:AE1036" si="474">AC972+I973-S973</f>
        <v>0</v>
      </c>
      <c r="AF973" s="662">
        <f t="shared" si="470"/>
        <v>0</v>
      </c>
      <c r="AG973" s="662">
        <f t="shared" ref="AG973:AG1036" si="475">IF(M973+AF972&gt;S973,S973,M973+AF972)</f>
        <v>0</v>
      </c>
      <c r="AH973" s="701">
        <f t="shared" ref="AH973:AH1036" si="476">AF972+M973-S973</f>
        <v>0</v>
      </c>
    </row>
    <row r="974" spans="1:34" x14ac:dyDescent="0.35">
      <c r="A974" s="680">
        <v>38949</v>
      </c>
      <c r="B974" s="558" t="s">
        <v>28</v>
      </c>
      <c r="C974" s="558">
        <v>8</v>
      </c>
      <c r="D974" s="559">
        <f t="shared" si="448"/>
        <v>1</v>
      </c>
      <c r="E974" s="561">
        <v>0</v>
      </c>
      <c r="F974" s="699">
        <f t="shared" si="454"/>
        <v>0</v>
      </c>
      <c r="G974" s="712">
        <f t="shared" si="455"/>
        <v>0</v>
      </c>
      <c r="H974" s="699">
        <f t="shared" si="449"/>
        <v>0</v>
      </c>
      <c r="I974" s="712">
        <f t="shared" si="450"/>
        <v>0</v>
      </c>
      <c r="J974" s="699">
        <f t="shared" si="456"/>
        <v>0</v>
      </c>
      <c r="K974" s="681">
        <f t="shared" si="457"/>
        <v>0</v>
      </c>
      <c r="L974" s="711">
        <f>IF($L$5="Yes",HLOOKUP(B974,'Outdoor Supply'!$D$32:$P$38,7,FALSE),0)</f>
        <v>0</v>
      </c>
      <c r="M974" s="701">
        <f t="shared" si="458"/>
        <v>0</v>
      </c>
      <c r="N974" s="564">
        <f t="shared" si="459"/>
        <v>0</v>
      </c>
      <c r="O974" s="564">
        <f t="shared" si="460"/>
        <v>0</v>
      </c>
      <c r="P974" s="564">
        <f t="shared" si="461"/>
        <v>0</v>
      </c>
      <c r="Q974" s="564">
        <f t="shared" si="462"/>
        <v>0</v>
      </c>
      <c r="R974" s="661">
        <f t="shared" si="451"/>
        <v>0</v>
      </c>
      <c r="S974" s="662">
        <f t="shared" si="452"/>
        <v>0</v>
      </c>
      <c r="T974" s="699">
        <f t="shared" si="453"/>
        <v>0</v>
      </c>
      <c r="U974" s="681">
        <f t="shared" si="463"/>
        <v>0</v>
      </c>
      <c r="V974" s="701">
        <f t="shared" si="464"/>
        <v>0</v>
      </c>
      <c r="W974" s="662">
        <f t="shared" si="465"/>
        <v>0</v>
      </c>
      <c r="X974" s="662">
        <f t="shared" si="466"/>
        <v>0</v>
      </c>
      <c r="Y974" s="662">
        <f t="shared" si="467"/>
        <v>0</v>
      </c>
      <c r="Z974" s="699">
        <f t="shared" si="468"/>
        <v>0</v>
      </c>
      <c r="AA974" s="681">
        <f t="shared" si="471"/>
        <v>0</v>
      </c>
      <c r="AB974" s="701">
        <f t="shared" si="472"/>
        <v>0</v>
      </c>
      <c r="AC974" s="662">
        <f t="shared" si="469"/>
        <v>0</v>
      </c>
      <c r="AD974" s="662">
        <f t="shared" si="473"/>
        <v>0</v>
      </c>
      <c r="AE974" s="701">
        <f t="shared" si="474"/>
        <v>0</v>
      </c>
      <c r="AF974" s="662">
        <f t="shared" si="470"/>
        <v>0</v>
      </c>
      <c r="AG974" s="662">
        <f t="shared" si="475"/>
        <v>0</v>
      </c>
      <c r="AH974" s="701">
        <f t="shared" si="476"/>
        <v>0</v>
      </c>
    </row>
    <row r="975" spans="1:34" x14ac:dyDescent="0.35">
      <c r="A975" s="680">
        <v>38950</v>
      </c>
      <c r="B975" s="558" t="s">
        <v>28</v>
      </c>
      <c r="C975" s="558">
        <v>8</v>
      </c>
      <c r="D975" s="559">
        <f t="shared" si="448"/>
        <v>2</v>
      </c>
      <c r="E975" s="561">
        <v>0</v>
      </c>
      <c r="F975" s="699">
        <f t="shared" si="454"/>
        <v>0</v>
      </c>
      <c r="G975" s="712">
        <f t="shared" si="455"/>
        <v>0</v>
      </c>
      <c r="H975" s="699">
        <f t="shared" si="449"/>
        <v>0</v>
      </c>
      <c r="I975" s="712">
        <f t="shared" si="450"/>
        <v>0</v>
      </c>
      <c r="J975" s="699">
        <f t="shared" si="456"/>
        <v>0</v>
      </c>
      <c r="K975" s="681">
        <f t="shared" si="457"/>
        <v>0</v>
      </c>
      <c r="L975" s="711">
        <f>IF($L$5="Yes",HLOOKUP(B975,'Outdoor Supply'!$D$32:$P$38,7,FALSE),0)</f>
        <v>0</v>
      </c>
      <c r="M975" s="701">
        <f t="shared" si="458"/>
        <v>0</v>
      </c>
      <c r="N975" s="564">
        <f t="shared" si="459"/>
        <v>0</v>
      </c>
      <c r="O975" s="564">
        <f t="shared" si="460"/>
        <v>0</v>
      </c>
      <c r="P975" s="564">
        <f t="shared" si="461"/>
        <v>0</v>
      </c>
      <c r="Q975" s="564">
        <f t="shared" si="462"/>
        <v>0</v>
      </c>
      <c r="R975" s="661">
        <f t="shared" si="451"/>
        <v>0</v>
      </c>
      <c r="S975" s="662">
        <f t="shared" si="452"/>
        <v>0</v>
      </c>
      <c r="T975" s="699">
        <f t="shared" si="453"/>
        <v>0</v>
      </c>
      <c r="U975" s="681">
        <f t="shared" si="463"/>
        <v>0</v>
      </c>
      <c r="V975" s="701">
        <f t="shared" si="464"/>
        <v>0</v>
      </c>
      <c r="W975" s="662">
        <f t="shared" si="465"/>
        <v>0</v>
      </c>
      <c r="X975" s="662">
        <f t="shared" si="466"/>
        <v>0</v>
      </c>
      <c r="Y975" s="662">
        <f t="shared" si="467"/>
        <v>0</v>
      </c>
      <c r="Z975" s="699">
        <f t="shared" si="468"/>
        <v>0</v>
      </c>
      <c r="AA975" s="681">
        <f t="shared" si="471"/>
        <v>0</v>
      </c>
      <c r="AB975" s="701">
        <f t="shared" si="472"/>
        <v>0</v>
      </c>
      <c r="AC975" s="662">
        <f t="shared" si="469"/>
        <v>0</v>
      </c>
      <c r="AD975" s="662">
        <f t="shared" si="473"/>
        <v>0</v>
      </c>
      <c r="AE975" s="701">
        <f t="shared" si="474"/>
        <v>0</v>
      </c>
      <c r="AF975" s="662">
        <f t="shared" si="470"/>
        <v>0</v>
      </c>
      <c r="AG975" s="662">
        <f t="shared" si="475"/>
        <v>0</v>
      </c>
      <c r="AH975" s="701">
        <f t="shared" si="476"/>
        <v>0</v>
      </c>
    </row>
    <row r="976" spans="1:34" x14ac:dyDescent="0.35">
      <c r="A976" s="680">
        <v>38951</v>
      </c>
      <c r="B976" s="558" t="s">
        <v>28</v>
      </c>
      <c r="C976" s="558">
        <v>8</v>
      </c>
      <c r="D976" s="559">
        <f t="shared" si="448"/>
        <v>3</v>
      </c>
      <c r="E976" s="561">
        <v>0</v>
      </c>
      <c r="F976" s="699">
        <f t="shared" si="454"/>
        <v>0</v>
      </c>
      <c r="G976" s="712">
        <f t="shared" si="455"/>
        <v>0</v>
      </c>
      <c r="H976" s="699">
        <f t="shared" si="449"/>
        <v>0</v>
      </c>
      <c r="I976" s="712">
        <f t="shared" si="450"/>
        <v>0</v>
      </c>
      <c r="J976" s="699">
        <f t="shared" si="456"/>
        <v>0</v>
      </c>
      <c r="K976" s="681">
        <f t="shared" si="457"/>
        <v>0</v>
      </c>
      <c r="L976" s="711">
        <f>IF($L$5="Yes",HLOOKUP(B976,'Outdoor Supply'!$D$32:$P$38,7,FALSE),0)</f>
        <v>0</v>
      </c>
      <c r="M976" s="701">
        <f t="shared" si="458"/>
        <v>0</v>
      </c>
      <c r="N976" s="564">
        <f t="shared" si="459"/>
        <v>0</v>
      </c>
      <c r="O976" s="564">
        <f t="shared" si="460"/>
        <v>0</v>
      </c>
      <c r="P976" s="564">
        <f t="shared" si="461"/>
        <v>0</v>
      </c>
      <c r="Q976" s="564">
        <f t="shared" si="462"/>
        <v>0</v>
      </c>
      <c r="R976" s="661">
        <f t="shared" si="451"/>
        <v>0</v>
      </c>
      <c r="S976" s="662">
        <f t="shared" si="452"/>
        <v>0</v>
      </c>
      <c r="T976" s="699">
        <f t="shared" si="453"/>
        <v>0</v>
      </c>
      <c r="U976" s="681">
        <f t="shared" si="463"/>
        <v>0</v>
      </c>
      <c r="V976" s="701">
        <f t="shared" si="464"/>
        <v>0</v>
      </c>
      <c r="W976" s="662">
        <f t="shared" si="465"/>
        <v>0</v>
      </c>
      <c r="X976" s="662">
        <f t="shared" si="466"/>
        <v>0</v>
      </c>
      <c r="Y976" s="662">
        <f t="shared" si="467"/>
        <v>0</v>
      </c>
      <c r="Z976" s="699">
        <f t="shared" si="468"/>
        <v>0</v>
      </c>
      <c r="AA976" s="681">
        <f t="shared" si="471"/>
        <v>0</v>
      </c>
      <c r="AB976" s="701">
        <f t="shared" si="472"/>
        <v>0</v>
      </c>
      <c r="AC976" s="662">
        <f t="shared" si="469"/>
        <v>0</v>
      </c>
      <c r="AD976" s="662">
        <f t="shared" si="473"/>
        <v>0</v>
      </c>
      <c r="AE976" s="701">
        <f t="shared" si="474"/>
        <v>0</v>
      </c>
      <c r="AF976" s="662">
        <f t="shared" si="470"/>
        <v>0</v>
      </c>
      <c r="AG976" s="662">
        <f t="shared" si="475"/>
        <v>0</v>
      </c>
      <c r="AH976" s="701">
        <f t="shared" si="476"/>
        <v>0</v>
      </c>
    </row>
    <row r="977" spans="1:34" x14ac:dyDescent="0.35">
      <c r="A977" s="680">
        <v>38952</v>
      </c>
      <c r="B977" s="558" t="s">
        <v>28</v>
      </c>
      <c r="C977" s="558">
        <v>8</v>
      </c>
      <c r="D977" s="559">
        <f t="shared" si="448"/>
        <v>4</v>
      </c>
      <c r="E977" s="561">
        <v>0</v>
      </c>
      <c r="F977" s="699">
        <f t="shared" si="454"/>
        <v>0</v>
      </c>
      <c r="G977" s="712">
        <f t="shared" si="455"/>
        <v>0</v>
      </c>
      <c r="H977" s="699">
        <f t="shared" si="449"/>
        <v>0</v>
      </c>
      <c r="I977" s="712">
        <f t="shared" si="450"/>
        <v>0</v>
      </c>
      <c r="J977" s="699">
        <f t="shared" si="456"/>
        <v>0</v>
      </c>
      <c r="K977" s="681">
        <f t="shared" si="457"/>
        <v>0</v>
      </c>
      <c r="L977" s="711">
        <f>IF($L$5="Yes",HLOOKUP(B977,'Outdoor Supply'!$D$32:$P$38,7,FALSE),0)</f>
        <v>0</v>
      </c>
      <c r="M977" s="701">
        <f t="shared" si="458"/>
        <v>0</v>
      </c>
      <c r="N977" s="564">
        <f t="shared" si="459"/>
        <v>0</v>
      </c>
      <c r="O977" s="564">
        <f t="shared" si="460"/>
        <v>0</v>
      </c>
      <c r="P977" s="564">
        <f t="shared" si="461"/>
        <v>0</v>
      </c>
      <c r="Q977" s="564">
        <f t="shared" si="462"/>
        <v>0</v>
      </c>
      <c r="R977" s="661">
        <f t="shared" si="451"/>
        <v>0</v>
      </c>
      <c r="S977" s="662">
        <f t="shared" si="452"/>
        <v>0</v>
      </c>
      <c r="T977" s="699">
        <f t="shared" si="453"/>
        <v>0</v>
      </c>
      <c r="U977" s="681">
        <f t="shared" si="463"/>
        <v>0</v>
      </c>
      <c r="V977" s="701">
        <f t="shared" si="464"/>
        <v>0</v>
      </c>
      <c r="W977" s="662">
        <f t="shared" si="465"/>
        <v>0</v>
      </c>
      <c r="X977" s="662">
        <f t="shared" si="466"/>
        <v>0</v>
      </c>
      <c r="Y977" s="662">
        <f t="shared" si="467"/>
        <v>0</v>
      </c>
      <c r="Z977" s="699">
        <f t="shared" si="468"/>
        <v>0</v>
      </c>
      <c r="AA977" s="681">
        <f t="shared" si="471"/>
        <v>0</v>
      </c>
      <c r="AB977" s="701">
        <f t="shared" si="472"/>
        <v>0</v>
      </c>
      <c r="AC977" s="662">
        <f t="shared" si="469"/>
        <v>0</v>
      </c>
      <c r="AD977" s="662">
        <f t="shared" si="473"/>
        <v>0</v>
      </c>
      <c r="AE977" s="701">
        <f t="shared" si="474"/>
        <v>0</v>
      </c>
      <c r="AF977" s="662">
        <f t="shared" si="470"/>
        <v>0</v>
      </c>
      <c r="AG977" s="662">
        <f t="shared" si="475"/>
        <v>0</v>
      </c>
      <c r="AH977" s="701">
        <f t="shared" si="476"/>
        <v>0</v>
      </c>
    </row>
    <row r="978" spans="1:34" x14ac:dyDescent="0.35">
      <c r="A978" s="680">
        <v>38953</v>
      </c>
      <c r="B978" s="558" t="s">
        <v>28</v>
      </c>
      <c r="C978" s="558">
        <v>8</v>
      </c>
      <c r="D978" s="559">
        <f t="shared" si="448"/>
        <v>5</v>
      </c>
      <c r="E978" s="561">
        <v>0</v>
      </c>
      <c r="F978" s="699">
        <f t="shared" si="454"/>
        <v>0</v>
      </c>
      <c r="G978" s="712">
        <f t="shared" si="455"/>
        <v>0</v>
      </c>
      <c r="H978" s="699">
        <f t="shared" si="449"/>
        <v>0</v>
      </c>
      <c r="I978" s="712">
        <f t="shared" si="450"/>
        <v>0</v>
      </c>
      <c r="J978" s="699">
        <f t="shared" si="456"/>
        <v>0</v>
      </c>
      <c r="K978" s="681">
        <f t="shared" si="457"/>
        <v>0</v>
      </c>
      <c r="L978" s="711">
        <f>IF($L$5="Yes",HLOOKUP(B978,'Outdoor Supply'!$D$32:$P$38,7,FALSE),0)</f>
        <v>0</v>
      </c>
      <c r="M978" s="701">
        <f t="shared" si="458"/>
        <v>0</v>
      </c>
      <c r="N978" s="564">
        <f t="shared" si="459"/>
        <v>0</v>
      </c>
      <c r="O978" s="564">
        <f t="shared" si="460"/>
        <v>0</v>
      </c>
      <c r="P978" s="564">
        <f t="shared" si="461"/>
        <v>0</v>
      </c>
      <c r="Q978" s="564">
        <f t="shared" si="462"/>
        <v>0</v>
      </c>
      <c r="R978" s="661">
        <f t="shared" si="451"/>
        <v>0</v>
      </c>
      <c r="S978" s="662">
        <f t="shared" si="452"/>
        <v>0</v>
      </c>
      <c r="T978" s="699">
        <f t="shared" si="453"/>
        <v>0</v>
      </c>
      <c r="U978" s="681">
        <f t="shared" si="463"/>
        <v>0</v>
      </c>
      <c r="V978" s="701">
        <f t="shared" si="464"/>
        <v>0</v>
      </c>
      <c r="W978" s="662">
        <f t="shared" si="465"/>
        <v>0</v>
      </c>
      <c r="X978" s="662">
        <f t="shared" si="466"/>
        <v>0</v>
      </c>
      <c r="Y978" s="662">
        <f t="shared" si="467"/>
        <v>0</v>
      </c>
      <c r="Z978" s="699">
        <f t="shared" si="468"/>
        <v>0</v>
      </c>
      <c r="AA978" s="681">
        <f t="shared" si="471"/>
        <v>0</v>
      </c>
      <c r="AB978" s="701">
        <f t="shared" si="472"/>
        <v>0</v>
      </c>
      <c r="AC978" s="662">
        <f t="shared" si="469"/>
        <v>0</v>
      </c>
      <c r="AD978" s="662">
        <f t="shared" si="473"/>
        <v>0</v>
      </c>
      <c r="AE978" s="701">
        <f t="shared" si="474"/>
        <v>0</v>
      </c>
      <c r="AF978" s="662">
        <f t="shared" si="470"/>
        <v>0</v>
      </c>
      <c r="AG978" s="662">
        <f t="shared" si="475"/>
        <v>0</v>
      </c>
      <c r="AH978" s="701">
        <f t="shared" si="476"/>
        <v>0</v>
      </c>
    </row>
    <row r="979" spans="1:34" x14ac:dyDescent="0.35">
      <c r="A979" s="680">
        <v>38954</v>
      </c>
      <c r="B979" s="558" t="s">
        <v>28</v>
      </c>
      <c r="C979" s="558">
        <v>8</v>
      </c>
      <c r="D979" s="559">
        <f t="shared" si="448"/>
        <v>6</v>
      </c>
      <c r="E979" s="561">
        <v>0</v>
      </c>
      <c r="F979" s="699">
        <f t="shared" si="454"/>
        <v>0</v>
      </c>
      <c r="G979" s="712">
        <f t="shared" si="455"/>
        <v>0</v>
      </c>
      <c r="H979" s="699">
        <f t="shared" si="449"/>
        <v>0</v>
      </c>
      <c r="I979" s="712">
        <f t="shared" si="450"/>
        <v>0</v>
      </c>
      <c r="J979" s="699">
        <f t="shared" si="456"/>
        <v>0</v>
      </c>
      <c r="K979" s="681">
        <f t="shared" si="457"/>
        <v>0</v>
      </c>
      <c r="L979" s="711">
        <f>IF($L$5="Yes",HLOOKUP(B979,'Outdoor Supply'!$D$32:$P$38,7,FALSE),0)</f>
        <v>0</v>
      </c>
      <c r="M979" s="701">
        <f t="shared" si="458"/>
        <v>0</v>
      </c>
      <c r="N979" s="564">
        <f t="shared" si="459"/>
        <v>0</v>
      </c>
      <c r="O979" s="564">
        <f t="shared" si="460"/>
        <v>0</v>
      </c>
      <c r="P979" s="564">
        <f t="shared" si="461"/>
        <v>0</v>
      </c>
      <c r="Q979" s="564">
        <f t="shared" si="462"/>
        <v>0</v>
      </c>
      <c r="R979" s="661">
        <f t="shared" si="451"/>
        <v>0</v>
      </c>
      <c r="S979" s="662">
        <f t="shared" si="452"/>
        <v>0</v>
      </c>
      <c r="T979" s="699">
        <f t="shared" si="453"/>
        <v>0</v>
      </c>
      <c r="U979" s="681">
        <f t="shared" si="463"/>
        <v>0</v>
      </c>
      <c r="V979" s="701">
        <f t="shared" si="464"/>
        <v>0</v>
      </c>
      <c r="W979" s="662">
        <f t="shared" si="465"/>
        <v>0</v>
      </c>
      <c r="X979" s="662">
        <f t="shared" si="466"/>
        <v>0</v>
      </c>
      <c r="Y979" s="662">
        <f t="shared" si="467"/>
        <v>0</v>
      </c>
      <c r="Z979" s="699">
        <f t="shared" si="468"/>
        <v>0</v>
      </c>
      <c r="AA979" s="681">
        <f t="shared" si="471"/>
        <v>0</v>
      </c>
      <c r="AB979" s="701">
        <f t="shared" si="472"/>
        <v>0</v>
      </c>
      <c r="AC979" s="662">
        <f t="shared" si="469"/>
        <v>0</v>
      </c>
      <c r="AD979" s="662">
        <f t="shared" si="473"/>
        <v>0</v>
      </c>
      <c r="AE979" s="701">
        <f t="shared" si="474"/>
        <v>0</v>
      </c>
      <c r="AF979" s="662">
        <f t="shared" si="470"/>
        <v>0</v>
      </c>
      <c r="AG979" s="662">
        <f t="shared" si="475"/>
        <v>0</v>
      </c>
      <c r="AH979" s="701">
        <f t="shared" si="476"/>
        <v>0</v>
      </c>
    </row>
    <row r="980" spans="1:34" x14ac:dyDescent="0.35">
      <c r="A980" s="680">
        <v>38955</v>
      </c>
      <c r="B980" s="558" t="s">
        <v>28</v>
      </c>
      <c r="C980" s="558">
        <v>8</v>
      </c>
      <c r="D980" s="559">
        <f t="shared" si="448"/>
        <v>7</v>
      </c>
      <c r="E980" s="561">
        <v>0</v>
      </c>
      <c r="F980" s="699">
        <f t="shared" si="454"/>
        <v>0</v>
      </c>
      <c r="G980" s="712">
        <f t="shared" si="455"/>
        <v>0</v>
      </c>
      <c r="H980" s="699">
        <f t="shared" si="449"/>
        <v>0</v>
      </c>
      <c r="I980" s="712">
        <f t="shared" si="450"/>
        <v>0</v>
      </c>
      <c r="J980" s="699">
        <f t="shared" si="456"/>
        <v>0</v>
      </c>
      <c r="K980" s="681">
        <f t="shared" si="457"/>
        <v>0</v>
      </c>
      <c r="L980" s="711">
        <f>IF($L$5="Yes",HLOOKUP(B980,'Outdoor Supply'!$D$32:$P$38,7,FALSE),0)</f>
        <v>0</v>
      </c>
      <c r="M980" s="701">
        <f t="shared" si="458"/>
        <v>0</v>
      </c>
      <c r="N980" s="564">
        <f t="shared" si="459"/>
        <v>0</v>
      </c>
      <c r="O980" s="564">
        <f t="shared" si="460"/>
        <v>0</v>
      </c>
      <c r="P980" s="564">
        <f t="shared" si="461"/>
        <v>0</v>
      </c>
      <c r="Q980" s="564">
        <f t="shared" si="462"/>
        <v>0</v>
      </c>
      <c r="R980" s="661">
        <f t="shared" si="451"/>
        <v>0</v>
      </c>
      <c r="S980" s="662">
        <f t="shared" si="452"/>
        <v>0</v>
      </c>
      <c r="T980" s="699">
        <f t="shared" si="453"/>
        <v>0</v>
      </c>
      <c r="U980" s="681">
        <f t="shared" si="463"/>
        <v>0</v>
      </c>
      <c r="V980" s="701">
        <f t="shared" si="464"/>
        <v>0</v>
      </c>
      <c r="W980" s="662">
        <f t="shared" si="465"/>
        <v>0</v>
      </c>
      <c r="X980" s="662">
        <f t="shared" si="466"/>
        <v>0</v>
      </c>
      <c r="Y980" s="662">
        <f t="shared" si="467"/>
        <v>0</v>
      </c>
      <c r="Z980" s="699">
        <f t="shared" si="468"/>
        <v>0</v>
      </c>
      <c r="AA980" s="681">
        <f t="shared" si="471"/>
        <v>0</v>
      </c>
      <c r="AB980" s="701">
        <f t="shared" si="472"/>
        <v>0</v>
      </c>
      <c r="AC980" s="662">
        <f t="shared" si="469"/>
        <v>0</v>
      </c>
      <c r="AD980" s="662">
        <f t="shared" si="473"/>
        <v>0</v>
      </c>
      <c r="AE980" s="701">
        <f t="shared" si="474"/>
        <v>0</v>
      </c>
      <c r="AF980" s="662">
        <f t="shared" si="470"/>
        <v>0</v>
      </c>
      <c r="AG980" s="662">
        <f t="shared" si="475"/>
        <v>0</v>
      </c>
      <c r="AH980" s="701">
        <f t="shared" si="476"/>
        <v>0</v>
      </c>
    </row>
    <row r="981" spans="1:34" x14ac:dyDescent="0.35">
      <c r="A981" s="680">
        <v>38956</v>
      </c>
      <c r="B981" s="558" t="s">
        <v>28</v>
      </c>
      <c r="C981" s="558">
        <v>8</v>
      </c>
      <c r="D981" s="559">
        <f t="shared" si="448"/>
        <v>1</v>
      </c>
      <c r="E981" s="561">
        <v>0</v>
      </c>
      <c r="F981" s="699">
        <f t="shared" si="454"/>
        <v>0</v>
      </c>
      <c r="G981" s="712">
        <f t="shared" si="455"/>
        <v>0</v>
      </c>
      <c r="H981" s="699">
        <f t="shared" si="449"/>
        <v>0</v>
      </c>
      <c r="I981" s="712">
        <f t="shared" si="450"/>
        <v>0</v>
      </c>
      <c r="J981" s="699">
        <f t="shared" si="456"/>
        <v>0</v>
      </c>
      <c r="K981" s="681">
        <f t="shared" si="457"/>
        <v>0</v>
      </c>
      <c r="L981" s="711">
        <f>IF($L$5="Yes",HLOOKUP(B981,'Outdoor Supply'!$D$32:$P$38,7,FALSE),0)</f>
        <v>0</v>
      </c>
      <c r="M981" s="701">
        <f t="shared" si="458"/>
        <v>0</v>
      </c>
      <c r="N981" s="564">
        <f t="shared" si="459"/>
        <v>0</v>
      </c>
      <c r="O981" s="564">
        <f t="shared" si="460"/>
        <v>0</v>
      </c>
      <c r="P981" s="564">
        <f t="shared" si="461"/>
        <v>0</v>
      </c>
      <c r="Q981" s="564">
        <f t="shared" si="462"/>
        <v>0</v>
      </c>
      <c r="R981" s="661">
        <f t="shared" si="451"/>
        <v>0</v>
      </c>
      <c r="S981" s="662">
        <f t="shared" si="452"/>
        <v>0</v>
      </c>
      <c r="T981" s="699">
        <f t="shared" si="453"/>
        <v>0</v>
      </c>
      <c r="U981" s="681">
        <f t="shared" si="463"/>
        <v>0</v>
      </c>
      <c r="V981" s="701">
        <f t="shared" si="464"/>
        <v>0</v>
      </c>
      <c r="W981" s="662">
        <f t="shared" si="465"/>
        <v>0</v>
      </c>
      <c r="X981" s="662">
        <f t="shared" si="466"/>
        <v>0</v>
      </c>
      <c r="Y981" s="662">
        <f t="shared" si="467"/>
        <v>0</v>
      </c>
      <c r="Z981" s="699">
        <f t="shared" si="468"/>
        <v>0</v>
      </c>
      <c r="AA981" s="681">
        <f t="shared" si="471"/>
        <v>0</v>
      </c>
      <c r="AB981" s="701">
        <f t="shared" si="472"/>
        <v>0</v>
      </c>
      <c r="AC981" s="662">
        <f t="shared" si="469"/>
        <v>0</v>
      </c>
      <c r="AD981" s="662">
        <f t="shared" si="473"/>
        <v>0</v>
      </c>
      <c r="AE981" s="701">
        <f t="shared" si="474"/>
        <v>0</v>
      </c>
      <c r="AF981" s="662">
        <f t="shared" si="470"/>
        <v>0</v>
      </c>
      <c r="AG981" s="662">
        <f t="shared" si="475"/>
        <v>0</v>
      </c>
      <c r="AH981" s="701">
        <f t="shared" si="476"/>
        <v>0</v>
      </c>
    </row>
    <row r="982" spans="1:34" x14ac:dyDescent="0.35">
      <c r="A982" s="680">
        <v>38957</v>
      </c>
      <c r="B982" s="558" t="s">
        <v>28</v>
      </c>
      <c r="C982" s="558">
        <v>8</v>
      </c>
      <c r="D982" s="559">
        <f t="shared" si="448"/>
        <v>2</v>
      </c>
      <c r="E982" s="561">
        <v>0</v>
      </c>
      <c r="F982" s="699">
        <f t="shared" si="454"/>
        <v>0</v>
      </c>
      <c r="G982" s="712">
        <f t="shared" si="455"/>
        <v>0</v>
      </c>
      <c r="H982" s="699">
        <f t="shared" si="449"/>
        <v>0</v>
      </c>
      <c r="I982" s="712">
        <f t="shared" si="450"/>
        <v>0</v>
      </c>
      <c r="J982" s="699">
        <f t="shared" si="456"/>
        <v>0</v>
      </c>
      <c r="K982" s="681">
        <f t="shared" si="457"/>
        <v>0</v>
      </c>
      <c r="L982" s="711">
        <f>IF($L$5="Yes",HLOOKUP(B982,'Outdoor Supply'!$D$32:$P$38,7,FALSE),0)</f>
        <v>0</v>
      </c>
      <c r="M982" s="701">
        <f t="shared" si="458"/>
        <v>0</v>
      </c>
      <c r="N982" s="564">
        <f t="shared" si="459"/>
        <v>0</v>
      </c>
      <c r="O982" s="564">
        <f t="shared" si="460"/>
        <v>0</v>
      </c>
      <c r="P982" s="564">
        <f t="shared" si="461"/>
        <v>0</v>
      </c>
      <c r="Q982" s="564">
        <f t="shared" si="462"/>
        <v>0</v>
      </c>
      <c r="R982" s="661">
        <f t="shared" si="451"/>
        <v>0</v>
      </c>
      <c r="S982" s="662">
        <f t="shared" si="452"/>
        <v>0</v>
      </c>
      <c r="T982" s="699">
        <f t="shared" si="453"/>
        <v>0</v>
      </c>
      <c r="U982" s="681">
        <f t="shared" si="463"/>
        <v>0</v>
      </c>
      <c r="V982" s="701">
        <f t="shared" si="464"/>
        <v>0</v>
      </c>
      <c r="W982" s="662">
        <f t="shared" si="465"/>
        <v>0</v>
      </c>
      <c r="X982" s="662">
        <f t="shared" si="466"/>
        <v>0</v>
      </c>
      <c r="Y982" s="662">
        <f t="shared" si="467"/>
        <v>0</v>
      </c>
      <c r="Z982" s="699">
        <f t="shared" si="468"/>
        <v>0</v>
      </c>
      <c r="AA982" s="681">
        <f t="shared" si="471"/>
        <v>0</v>
      </c>
      <c r="AB982" s="701">
        <f t="shared" si="472"/>
        <v>0</v>
      </c>
      <c r="AC982" s="662">
        <f t="shared" si="469"/>
        <v>0</v>
      </c>
      <c r="AD982" s="662">
        <f t="shared" si="473"/>
        <v>0</v>
      </c>
      <c r="AE982" s="701">
        <f t="shared" si="474"/>
        <v>0</v>
      </c>
      <c r="AF982" s="662">
        <f t="shared" si="470"/>
        <v>0</v>
      </c>
      <c r="AG982" s="662">
        <f t="shared" si="475"/>
        <v>0</v>
      </c>
      <c r="AH982" s="701">
        <f t="shared" si="476"/>
        <v>0</v>
      </c>
    </row>
    <row r="983" spans="1:34" x14ac:dyDescent="0.35">
      <c r="A983" s="680">
        <v>38958</v>
      </c>
      <c r="B983" s="558" t="s">
        <v>28</v>
      </c>
      <c r="C983" s="558">
        <v>8</v>
      </c>
      <c r="D983" s="559">
        <f t="shared" si="448"/>
        <v>3</v>
      </c>
      <c r="E983" s="561">
        <v>0.22000000000001307</v>
      </c>
      <c r="F983" s="699">
        <f t="shared" si="454"/>
        <v>0</v>
      </c>
      <c r="G983" s="712">
        <f t="shared" si="455"/>
        <v>0</v>
      </c>
      <c r="H983" s="699">
        <f t="shared" si="449"/>
        <v>0</v>
      </c>
      <c r="I983" s="712">
        <f t="shared" si="450"/>
        <v>0</v>
      </c>
      <c r="J983" s="699">
        <f t="shared" si="456"/>
        <v>0</v>
      </c>
      <c r="K983" s="681">
        <f t="shared" si="457"/>
        <v>0</v>
      </c>
      <c r="L983" s="711">
        <f>IF($L$5="Yes",HLOOKUP(B983,'Outdoor Supply'!$D$32:$P$38,7,FALSE),0)</f>
        <v>0</v>
      </c>
      <c r="M983" s="701">
        <f t="shared" si="458"/>
        <v>0</v>
      </c>
      <c r="N983" s="564">
        <f t="shared" si="459"/>
        <v>0</v>
      </c>
      <c r="O983" s="564">
        <f t="shared" si="460"/>
        <v>0</v>
      </c>
      <c r="P983" s="564">
        <f t="shared" si="461"/>
        <v>0</v>
      </c>
      <c r="Q983" s="564">
        <f t="shared" si="462"/>
        <v>0</v>
      </c>
      <c r="R983" s="661">
        <f t="shared" si="451"/>
        <v>0</v>
      </c>
      <c r="S983" s="662">
        <f t="shared" si="452"/>
        <v>0</v>
      </c>
      <c r="T983" s="699">
        <f t="shared" si="453"/>
        <v>0</v>
      </c>
      <c r="U983" s="681">
        <f t="shared" si="463"/>
        <v>0</v>
      </c>
      <c r="V983" s="701">
        <f t="shared" si="464"/>
        <v>0</v>
      </c>
      <c r="W983" s="662">
        <f t="shared" si="465"/>
        <v>0</v>
      </c>
      <c r="X983" s="662">
        <f t="shared" si="466"/>
        <v>0</v>
      </c>
      <c r="Y983" s="662">
        <f t="shared" si="467"/>
        <v>0</v>
      </c>
      <c r="Z983" s="699">
        <f t="shared" si="468"/>
        <v>0</v>
      </c>
      <c r="AA983" s="681">
        <f t="shared" si="471"/>
        <v>0</v>
      </c>
      <c r="AB983" s="701">
        <f t="shared" si="472"/>
        <v>0</v>
      </c>
      <c r="AC983" s="662">
        <f t="shared" si="469"/>
        <v>0</v>
      </c>
      <c r="AD983" s="662">
        <f t="shared" si="473"/>
        <v>0</v>
      </c>
      <c r="AE983" s="701">
        <f t="shared" si="474"/>
        <v>0</v>
      </c>
      <c r="AF983" s="662">
        <f t="shared" si="470"/>
        <v>0</v>
      </c>
      <c r="AG983" s="662">
        <f t="shared" si="475"/>
        <v>0</v>
      </c>
      <c r="AH983" s="701">
        <f t="shared" si="476"/>
        <v>0</v>
      </c>
    </row>
    <row r="984" spans="1:34" x14ac:dyDescent="0.35">
      <c r="A984" s="680">
        <v>38959</v>
      </c>
      <c r="B984" s="558" t="s">
        <v>28</v>
      </c>
      <c r="C984" s="558">
        <v>8</v>
      </c>
      <c r="D984" s="559">
        <f t="shared" si="448"/>
        <v>4</v>
      </c>
      <c r="E984" s="561">
        <v>0</v>
      </c>
      <c r="F984" s="699">
        <f t="shared" si="454"/>
        <v>0</v>
      </c>
      <c r="G984" s="712">
        <f t="shared" si="455"/>
        <v>0</v>
      </c>
      <c r="H984" s="699">
        <f t="shared" si="449"/>
        <v>0</v>
      </c>
      <c r="I984" s="712">
        <f t="shared" si="450"/>
        <v>0</v>
      </c>
      <c r="J984" s="699">
        <f t="shared" si="456"/>
        <v>0</v>
      </c>
      <c r="K984" s="681">
        <f t="shared" si="457"/>
        <v>0</v>
      </c>
      <c r="L984" s="711">
        <f>IF($L$5="Yes",HLOOKUP(B984,'Outdoor Supply'!$D$32:$P$38,7,FALSE),0)</f>
        <v>0</v>
      </c>
      <c r="M984" s="701">
        <f t="shared" si="458"/>
        <v>0</v>
      </c>
      <c r="N984" s="564">
        <f t="shared" si="459"/>
        <v>0</v>
      </c>
      <c r="O984" s="564">
        <f t="shared" si="460"/>
        <v>0</v>
      </c>
      <c r="P984" s="564">
        <f t="shared" si="461"/>
        <v>0</v>
      </c>
      <c r="Q984" s="564">
        <f t="shared" si="462"/>
        <v>0</v>
      </c>
      <c r="R984" s="661">
        <f t="shared" si="451"/>
        <v>0</v>
      </c>
      <c r="S984" s="662">
        <f t="shared" si="452"/>
        <v>0</v>
      </c>
      <c r="T984" s="699">
        <f t="shared" si="453"/>
        <v>0</v>
      </c>
      <c r="U984" s="681">
        <f t="shared" si="463"/>
        <v>0</v>
      </c>
      <c r="V984" s="701">
        <f t="shared" si="464"/>
        <v>0</v>
      </c>
      <c r="W984" s="662">
        <f t="shared" si="465"/>
        <v>0</v>
      </c>
      <c r="X984" s="662">
        <f t="shared" si="466"/>
        <v>0</v>
      </c>
      <c r="Y984" s="662">
        <f t="shared" si="467"/>
        <v>0</v>
      </c>
      <c r="Z984" s="699">
        <f t="shared" si="468"/>
        <v>0</v>
      </c>
      <c r="AA984" s="681">
        <f t="shared" si="471"/>
        <v>0</v>
      </c>
      <c r="AB984" s="701">
        <f t="shared" si="472"/>
        <v>0</v>
      </c>
      <c r="AC984" s="662">
        <f t="shared" si="469"/>
        <v>0</v>
      </c>
      <c r="AD984" s="662">
        <f t="shared" si="473"/>
        <v>0</v>
      </c>
      <c r="AE984" s="701">
        <f t="shared" si="474"/>
        <v>0</v>
      </c>
      <c r="AF984" s="662">
        <f t="shared" si="470"/>
        <v>0</v>
      </c>
      <c r="AG984" s="662">
        <f t="shared" si="475"/>
        <v>0</v>
      </c>
      <c r="AH984" s="701">
        <f t="shared" si="476"/>
        <v>0</v>
      </c>
    </row>
    <row r="985" spans="1:34" x14ac:dyDescent="0.35">
      <c r="A985" s="680">
        <v>38960</v>
      </c>
      <c r="B985" s="558" t="s">
        <v>28</v>
      </c>
      <c r="C985" s="558">
        <v>8</v>
      </c>
      <c r="D985" s="559">
        <f t="shared" si="448"/>
        <v>5</v>
      </c>
      <c r="E985" s="561">
        <v>0</v>
      </c>
      <c r="F985" s="699">
        <f t="shared" si="454"/>
        <v>0</v>
      </c>
      <c r="G985" s="712">
        <f t="shared" si="455"/>
        <v>0</v>
      </c>
      <c r="H985" s="699">
        <f t="shared" si="449"/>
        <v>0</v>
      </c>
      <c r="I985" s="712">
        <f t="shared" si="450"/>
        <v>0</v>
      </c>
      <c r="J985" s="699">
        <f t="shared" si="456"/>
        <v>0</v>
      </c>
      <c r="K985" s="681">
        <f t="shared" si="457"/>
        <v>0</v>
      </c>
      <c r="L985" s="711">
        <f>IF($L$5="Yes",HLOOKUP(B985,'Outdoor Supply'!$D$32:$P$38,7,FALSE),0)</f>
        <v>0</v>
      </c>
      <c r="M985" s="701">
        <f t="shared" si="458"/>
        <v>0</v>
      </c>
      <c r="N985" s="564">
        <f t="shared" si="459"/>
        <v>0</v>
      </c>
      <c r="O985" s="564">
        <f t="shared" si="460"/>
        <v>0</v>
      </c>
      <c r="P985" s="564">
        <f t="shared" si="461"/>
        <v>0</v>
      </c>
      <c r="Q985" s="564">
        <f t="shared" si="462"/>
        <v>0</v>
      </c>
      <c r="R985" s="661">
        <f t="shared" si="451"/>
        <v>0</v>
      </c>
      <c r="S985" s="662">
        <f t="shared" si="452"/>
        <v>0</v>
      </c>
      <c r="T985" s="699">
        <f t="shared" si="453"/>
        <v>0</v>
      </c>
      <c r="U985" s="681">
        <f t="shared" si="463"/>
        <v>0</v>
      </c>
      <c r="V985" s="701">
        <f t="shared" si="464"/>
        <v>0</v>
      </c>
      <c r="W985" s="662">
        <f t="shared" si="465"/>
        <v>0</v>
      </c>
      <c r="X985" s="662">
        <f t="shared" si="466"/>
        <v>0</v>
      </c>
      <c r="Y985" s="662">
        <f t="shared" si="467"/>
        <v>0</v>
      </c>
      <c r="Z985" s="699">
        <f t="shared" si="468"/>
        <v>0</v>
      </c>
      <c r="AA985" s="681">
        <f t="shared" si="471"/>
        <v>0</v>
      </c>
      <c r="AB985" s="701">
        <f t="shared" si="472"/>
        <v>0</v>
      </c>
      <c r="AC985" s="662">
        <f t="shared" si="469"/>
        <v>0</v>
      </c>
      <c r="AD985" s="662">
        <f t="shared" si="473"/>
        <v>0</v>
      </c>
      <c r="AE985" s="701">
        <f t="shared" si="474"/>
        <v>0</v>
      </c>
      <c r="AF985" s="662">
        <f t="shared" si="470"/>
        <v>0</v>
      </c>
      <c r="AG985" s="662">
        <f t="shared" si="475"/>
        <v>0</v>
      </c>
      <c r="AH985" s="701">
        <f t="shared" si="476"/>
        <v>0</v>
      </c>
    </row>
    <row r="986" spans="1:34" x14ac:dyDescent="0.35">
      <c r="A986" s="680">
        <v>38961</v>
      </c>
      <c r="B986" s="558" t="s">
        <v>29</v>
      </c>
      <c r="C986" s="558">
        <v>9</v>
      </c>
      <c r="D986" s="559">
        <f t="shared" si="448"/>
        <v>6</v>
      </c>
      <c r="E986" s="561">
        <v>0</v>
      </c>
      <c r="F986" s="699">
        <f t="shared" si="454"/>
        <v>0</v>
      </c>
      <c r="G986" s="712">
        <f t="shared" si="455"/>
        <v>0</v>
      </c>
      <c r="H986" s="699">
        <f t="shared" si="449"/>
        <v>0</v>
      </c>
      <c r="I986" s="712">
        <f t="shared" si="450"/>
        <v>0</v>
      </c>
      <c r="J986" s="699">
        <f t="shared" si="456"/>
        <v>0</v>
      </c>
      <c r="K986" s="681">
        <f t="shared" si="457"/>
        <v>0</v>
      </c>
      <c r="L986" s="711">
        <f>IF($L$5="Yes",HLOOKUP(B986,'Outdoor Supply'!$D$32:$P$38,7,FALSE),0)</f>
        <v>0</v>
      </c>
      <c r="M986" s="701">
        <f t="shared" si="458"/>
        <v>0</v>
      </c>
      <c r="N986" s="564">
        <f t="shared" si="459"/>
        <v>0</v>
      </c>
      <c r="O986" s="564">
        <f t="shared" si="460"/>
        <v>0</v>
      </c>
      <c r="P986" s="564">
        <f t="shared" si="461"/>
        <v>0</v>
      </c>
      <c r="Q986" s="564">
        <f t="shared" si="462"/>
        <v>0</v>
      </c>
      <c r="R986" s="661">
        <f t="shared" si="451"/>
        <v>0</v>
      </c>
      <c r="S986" s="662">
        <f t="shared" si="452"/>
        <v>0</v>
      </c>
      <c r="T986" s="699">
        <f t="shared" si="453"/>
        <v>0</v>
      </c>
      <c r="U986" s="681">
        <f t="shared" si="463"/>
        <v>0</v>
      </c>
      <c r="V986" s="701">
        <f t="shared" si="464"/>
        <v>0</v>
      </c>
      <c r="W986" s="662">
        <f t="shared" si="465"/>
        <v>0</v>
      </c>
      <c r="X986" s="662">
        <f t="shared" si="466"/>
        <v>0</v>
      </c>
      <c r="Y986" s="662">
        <f t="shared" si="467"/>
        <v>0</v>
      </c>
      <c r="Z986" s="699">
        <f t="shared" si="468"/>
        <v>0</v>
      </c>
      <c r="AA986" s="681">
        <f t="shared" si="471"/>
        <v>0</v>
      </c>
      <c r="AB986" s="701">
        <f t="shared" si="472"/>
        <v>0</v>
      </c>
      <c r="AC986" s="662">
        <f t="shared" si="469"/>
        <v>0</v>
      </c>
      <c r="AD986" s="662">
        <f t="shared" si="473"/>
        <v>0</v>
      </c>
      <c r="AE986" s="701">
        <f t="shared" si="474"/>
        <v>0</v>
      </c>
      <c r="AF986" s="662">
        <f t="shared" si="470"/>
        <v>0</v>
      </c>
      <c r="AG986" s="662">
        <f t="shared" si="475"/>
        <v>0</v>
      </c>
      <c r="AH986" s="701">
        <f t="shared" si="476"/>
        <v>0</v>
      </c>
    </row>
    <row r="987" spans="1:34" x14ac:dyDescent="0.35">
      <c r="A987" s="680">
        <v>38962</v>
      </c>
      <c r="B987" s="558" t="s">
        <v>29</v>
      </c>
      <c r="C987" s="558">
        <v>9</v>
      </c>
      <c r="D987" s="559">
        <f t="shared" si="448"/>
        <v>7</v>
      </c>
      <c r="E987" s="561">
        <v>0</v>
      </c>
      <c r="F987" s="699">
        <f t="shared" si="454"/>
        <v>0</v>
      </c>
      <c r="G987" s="712">
        <f t="shared" si="455"/>
        <v>0</v>
      </c>
      <c r="H987" s="699">
        <f t="shared" si="449"/>
        <v>0</v>
      </c>
      <c r="I987" s="712">
        <f t="shared" si="450"/>
        <v>0</v>
      </c>
      <c r="J987" s="699">
        <f t="shared" si="456"/>
        <v>0</v>
      </c>
      <c r="K987" s="681">
        <f t="shared" si="457"/>
        <v>0</v>
      </c>
      <c r="L987" s="711">
        <f>IF($L$5="Yes",HLOOKUP(B987,'Outdoor Supply'!$D$32:$P$38,7,FALSE),0)</f>
        <v>0</v>
      </c>
      <c r="M987" s="701">
        <f t="shared" si="458"/>
        <v>0</v>
      </c>
      <c r="N987" s="564">
        <f t="shared" si="459"/>
        <v>0</v>
      </c>
      <c r="O987" s="564">
        <f t="shared" si="460"/>
        <v>0</v>
      </c>
      <c r="P987" s="564">
        <f t="shared" si="461"/>
        <v>0</v>
      </c>
      <c r="Q987" s="564">
        <f t="shared" si="462"/>
        <v>0</v>
      </c>
      <c r="R987" s="661">
        <f t="shared" si="451"/>
        <v>0</v>
      </c>
      <c r="S987" s="662">
        <f t="shared" si="452"/>
        <v>0</v>
      </c>
      <c r="T987" s="699">
        <f t="shared" si="453"/>
        <v>0</v>
      </c>
      <c r="U987" s="681">
        <f t="shared" si="463"/>
        <v>0</v>
      </c>
      <c r="V987" s="701">
        <f t="shared" si="464"/>
        <v>0</v>
      </c>
      <c r="W987" s="662">
        <f t="shared" si="465"/>
        <v>0</v>
      </c>
      <c r="X987" s="662">
        <f t="shared" si="466"/>
        <v>0</v>
      </c>
      <c r="Y987" s="662">
        <f t="shared" si="467"/>
        <v>0</v>
      </c>
      <c r="Z987" s="699">
        <f t="shared" si="468"/>
        <v>0</v>
      </c>
      <c r="AA987" s="681">
        <f t="shared" si="471"/>
        <v>0</v>
      </c>
      <c r="AB987" s="701">
        <f t="shared" si="472"/>
        <v>0</v>
      </c>
      <c r="AC987" s="662">
        <f t="shared" si="469"/>
        <v>0</v>
      </c>
      <c r="AD987" s="662">
        <f t="shared" si="473"/>
        <v>0</v>
      </c>
      <c r="AE987" s="701">
        <f t="shared" si="474"/>
        <v>0</v>
      </c>
      <c r="AF987" s="662">
        <f t="shared" si="470"/>
        <v>0</v>
      </c>
      <c r="AG987" s="662">
        <f t="shared" si="475"/>
        <v>0</v>
      </c>
      <c r="AH987" s="701">
        <f t="shared" si="476"/>
        <v>0</v>
      </c>
    </row>
    <row r="988" spans="1:34" x14ac:dyDescent="0.35">
      <c r="A988" s="680">
        <v>38963</v>
      </c>
      <c r="B988" s="558" t="s">
        <v>29</v>
      </c>
      <c r="C988" s="558">
        <v>9</v>
      </c>
      <c r="D988" s="559">
        <f t="shared" si="448"/>
        <v>1</v>
      </c>
      <c r="E988" s="561">
        <v>0</v>
      </c>
      <c r="F988" s="699">
        <f t="shared" si="454"/>
        <v>0</v>
      </c>
      <c r="G988" s="712">
        <f t="shared" si="455"/>
        <v>0</v>
      </c>
      <c r="H988" s="699">
        <f t="shared" si="449"/>
        <v>0</v>
      </c>
      <c r="I988" s="712">
        <f t="shared" si="450"/>
        <v>0</v>
      </c>
      <c r="J988" s="699">
        <f t="shared" si="456"/>
        <v>0</v>
      </c>
      <c r="K988" s="681">
        <f t="shared" si="457"/>
        <v>0</v>
      </c>
      <c r="L988" s="711">
        <f>IF($L$5="Yes",HLOOKUP(B988,'Outdoor Supply'!$D$32:$P$38,7,FALSE),0)</f>
        <v>0</v>
      </c>
      <c r="M988" s="701">
        <f t="shared" si="458"/>
        <v>0</v>
      </c>
      <c r="N988" s="564">
        <f t="shared" si="459"/>
        <v>0</v>
      </c>
      <c r="O988" s="564">
        <f t="shared" si="460"/>
        <v>0</v>
      </c>
      <c r="P988" s="564">
        <f t="shared" si="461"/>
        <v>0</v>
      </c>
      <c r="Q988" s="564">
        <f t="shared" si="462"/>
        <v>0</v>
      </c>
      <c r="R988" s="661">
        <f t="shared" si="451"/>
        <v>0</v>
      </c>
      <c r="S988" s="662">
        <f t="shared" si="452"/>
        <v>0</v>
      </c>
      <c r="T988" s="699">
        <f t="shared" si="453"/>
        <v>0</v>
      </c>
      <c r="U988" s="681">
        <f t="shared" si="463"/>
        <v>0</v>
      </c>
      <c r="V988" s="701">
        <f t="shared" si="464"/>
        <v>0</v>
      </c>
      <c r="W988" s="662">
        <f t="shared" si="465"/>
        <v>0</v>
      </c>
      <c r="X988" s="662">
        <f t="shared" si="466"/>
        <v>0</v>
      </c>
      <c r="Y988" s="662">
        <f t="shared" si="467"/>
        <v>0</v>
      </c>
      <c r="Z988" s="699">
        <f t="shared" si="468"/>
        <v>0</v>
      </c>
      <c r="AA988" s="681">
        <f t="shared" si="471"/>
        <v>0</v>
      </c>
      <c r="AB988" s="701">
        <f t="shared" si="472"/>
        <v>0</v>
      </c>
      <c r="AC988" s="662">
        <f t="shared" si="469"/>
        <v>0</v>
      </c>
      <c r="AD988" s="662">
        <f t="shared" si="473"/>
        <v>0</v>
      </c>
      <c r="AE988" s="701">
        <f t="shared" si="474"/>
        <v>0</v>
      </c>
      <c r="AF988" s="662">
        <f t="shared" si="470"/>
        <v>0</v>
      </c>
      <c r="AG988" s="662">
        <f t="shared" si="475"/>
        <v>0</v>
      </c>
      <c r="AH988" s="701">
        <f t="shared" si="476"/>
        <v>0</v>
      </c>
    </row>
    <row r="989" spans="1:34" x14ac:dyDescent="0.35">
      <c r="A989" s="680">
        <v>38964</v>
      </c>
      <c r="B989" s="558" t="s">
        <v>29</v>
      </c>
      <c r="C989" s="558">
        <v>9</v>
      </c>
      <c r="D989" s="559">
        <f t="shared" si="448"/>
        <v>2</v>
      </c>
      <c r="E989" s="561">
        <v>0</v>
      </c>
      <c r="F989" s="699">
        <f t="shared" si="454"/>
        <v>0</v>
      </c>
      <c r="G989" s="712">
        <f t="shared" si="455"/>
        <v>0</v>
      </c>
      <c r="H989" s="699">
        <f t="shared" si="449"/>
        <v>0</v>
      </c>
      <c r="I989" s="712">
        <f t="shared" si="450"/>
        <v>0</v>
      </c>
      <c r="J989" s="699">
        <f t="shared" si="456"/>
        <v>0</v>
      </c>
      <c r="K989" s="681">
        <f t="shared" si="457"/>
        <v>0</v>
      </c>
      <c r="L989" s="711">
        <f>IF($L$5="Yes",HLOOKUP(B989,'Outdoor Supply'!$D$32:$P$38,7,FALSE),0)</f>
        <v>0</v>
      </c>
      <c r="M989" s="701">
        <f t="shared" si="458"/>
        <v>0</v>
      </c>
      <c r="N989" s="564">
        <f t="shared" si="459"/>
        <v>0</v>
      </c>
      <c r="O989" s="564">
        <f t="shared" si="460"/>
        <v>0</v>
      </c>
      <c r="P989" s="564">
        <f t="shared" si="461"/>
        <v>0</v>
      </c>
      <c r="Q989" s="564">
        <f t="shared" si="462"/>
        <v>0</v>
      </c>
      <c r="R989" s="661">
        <f t="shared" si="451"/>
        <v>0</v>
      </c>
      <c r="S989" s="662">
        <f t="shared" si="452"/>
        <v>0</v>
      </c>
      <c r="T989" s="699">
        <f t="shared" si="453"/>
        <v>0</v>
      </c>
      <c r="U989" s="681">
        <f t="shared" si="463"/>
        <v>0</v>
      </c>
      <c r="V989" s="701">
        <f t="shared" si="464"/>
        <v>0</v>
      </c>
      <c r="W989" s="662">
        <f t="shared" si="465"/>
        <v>0</v>
      </c>
      <c r="X989" s="662">
        <f t="shared" si="466"/>
        <v>0</v>
      </c>
      <c r="Y989" s="662">
        <f t="shared" si="467"/>
        <v>0</v>
      </c>
      <c r="Z989" s="699">
        <f t="shared" si="468"/>
        <v>0</v>
      </c>
      <c r="AA989" s="681">
        <f t="shared" si="471"/>
        <v>0</v>
      </c>
      <c r="AB989" s="701">
        <f t="shared" si="472"/>
        <v>0</v>
      </c>
      <c r="AC989" s="662">
        <f t="shared" si="469"/>
        <v>0</v>
      </c>
      <c r="AD989" s="662">
        <f t="shared" si="473"/>
        <v>0</v>
      </c>
      <c r="AE989" s="701">
        <f t="shared" si="474"/>
        <v>0</v>
      </c>
      <c r="AF989" s="662">
        <f t="shared" si="470"/>
        <v>0</v>
      </c>
      <c r="AG989" s="662">
        <f t="shared" si="475"/>
        <v>0</v>
      </c>
      <c r="AH989" s="701">
        <f t="shared" si="476"/>
        <v>0</v>
      </c>
    </row>
    <row r="990" spans="1:34" x14ac:dyDescent="0.35">
      <c r="A990" s="680">
        <v>38965</v>
      </c>
      <c r="B990" s="558" t="s">
        <v>29</v>
      </c>
      <c r="C990" s="558">
        <v>9</v>
      </c>
      <c r="D990" s="559">
        <f t="shared" si="448"/>
        <v>3</v>
      </c>
      <c r="E990" s="561">
        <v>0.21000000000000796</v>
      </c>
      <c r="F990" s="699">
        <f t="shared" si="454"/>
        <v>0</v>
      </c>
      <c r="G990" s="712">
        <f t="shared" si="455"/>
        <v>0</v>
      </c>
      <c r="H990" s="699">
        <f t="shared" si="449"/>
        <v>0</v>
      </c>
      <c r="I990" s="712">
        <f t="shared" si="450"/>
        <v>0</v>
      </c>
      <c r="J990" s="699">
        <f t="shared" si="456"/>
        <v>0</v>
      </c>
      <c r="K990" s="681">
        <f t="shared" si="457"/>
        <v>0</v>
      </c>
      <c r="L990" s="711">
        <f>IF($L$5="Yes",HLOOKUP(B990,'Outdoor Supply'!$D$32:$P$38,7,FALSE),0)</f>
        <v>0</v>
      </c>
      <c r="M990" s="701">
        <f t="shared" si="458"/>
        <v>0</v>
      </c>
      <c r="N990" s="564">
        <f t="shared" si="459"/>
        <v>0</v>
      </c>
      <c r="O990" s="564">
        <f t="shared" si="460"/>
        <v>0</v>
      </c>
      <c r="P990" s="564">
        <f t="shared" si="461"/>
        <v>0</v>
      </c>
      <c r="Q990" s="564">
        <f t="shared" si="462"/>
        <v>0</v>
      </c>
      <c r="R990" s="661">
        <f t="shared" si="451"/>
        <v>0</v>
      </c>
      <c r="S990" s="662">
        <f t="shared" si="452"/>
        <v>0</v>
      </c>
      <c r="T990" s="699">
        <f t="shared" si="453"/>
        <v>0</v>
      </c>
      <c r="U990" s="681">
        <f t="shared" si="463"/>
        <v>0</v>
      </c>
      <c r="V990" s="701">
        <f t="shared" si="464"/>
        <v>0</v>
      </c>
      <c r="W990" s="662">
        <f t="shared" si="465"/>
        <v>0</v>
      </c>
      <c r="X990" s="662">
        <f t="shared" si="466"/>
        <v>0</v>
      </c>
      <c r="Y990" s="662">
        <f t="shared" si="467"/>
        <v>0</v>
      </c>
      <c r="Z990" s="699">
        <f t="shared" si="468"/>
        <v>0</v>
      </c>
      <c r="AA990" s="681">
        <f t="shared" si="471"/>
        <v>0</v>
      </c>
      <c r="AB990" s="701">
        <f t="shared" si="472"/>
        <v>0</v>
      </c>
      <c r="AC990" s="662">
        <f t="shared" si="469"/>
        <v>0</v>
      </c>
      <c r="AD990" s="662">
        <f t="shared" si="473"/>
        <v>0</v>
      </c>
      <c r="AE990" s="701">
        <f t="shared" si="474"/>
        <v>0</v>
      </c>
      <c r="AF990" s="662">
        <f t="shared" si="470"/>
        <v>0</v>
      </c>
      <c r="AG990" s="662">
        <f t="shared" si="475"/>
        <v>0</v>
      </c>
      <c r="AH990" s="701">
        <f t="shared" si="476"/>
        <v>0</v>
      </c>
    </row>
    <row r="991" spans="1:34" x14ac:dyDescent="0.35">
      <c r="A991" s="680">
        <v>38966</v>
      </c>
      <c r="B991" s="558" t="s">
        <v>29</v>
      </c>
      <c r="C991" s="558">
        <v>9</v>
      </c>
      <c r="D991" s="559">
        <f t="shared" si="448"/>
        <v>4</v>
      </c>
      <c r="E991" s="561">
        <v>1.0000000000005116E-2</v>
      </c>
      <c r="F991" s="699">
        <f t="shared" si="454"/>
        <v>0</v>
      </c>
      <c r="G991" s="712">
        <f t="shared" si="455"/>
        <v>0</v>
      </c>
      <c r="H991" s="699">
        <f t="shared" si="449"/>
        <v>0</v>
      </c>
      <c r="I991" s="712">
        <f t="shared" si="450"/>
        <v>0</v>
      </c>
      <c r="J991" s="699">
        <f t="shared" si="456"/>
        <v>0</v>
      </c>
      <c r="K991" s="681">
        <f t="shared" si="457"/>
        <v>0</v>
      </c>
      <c r="L991" s="711">
        <f>IF($L$5="Yes",HLOOKUP(B991,'Outdoor Supply'!$D$32:$P$38,7,FALSE),0)</f>
        <v>0</v>
      </c>
      <c r="M991" s="701">
        <f t="shared" si="458"/>
        <v>0</v>
      </c>
      <c r="N991" s="564">
        <f t="shared" si="459"/>
        <v>0</v>
      </c>
      <c r="O991" s="564">
        <f t="shared" si="460"/>
        <v>0</v>
      </c>
      <c r="P991" s="564">
        <f t="shared" si="461"/>
        <v>0</v>
      </c>
      <c r="Q991" s="564">
        <f t="shared" si="462"/>
        <v>0</v>
      </c>
      <c r="R991" s="661">
        <f t="shared" si="451"/>
        <v>0</v>
      </c>
      <c r="S991" s="662">
        <f t="shared" si="452"/>
        <v>0</v>
      </c>
      <c r="T991" s="699">
        <f t="shared" si="453"/>
        <v>0</v>
      </c>
      <c r="U991" s="681">
        <f t="shared" si="463"/>
        <v>0</v>
      </c>
      <c r="V991" s="701">
        <f t="shared" si="464"/>
        <v>0</v>
      </c>
      <c r="W991" s="662">
        <f t="shared" si="465"/>
        <v>0</v>
      </c>
      <c r="X991" s="662">
        <f t="shared" si="466"/>
        <v>0</v>
      </c>
      <c r="Y991" s="662">
        <f t="shared" si="467"/>
        <v>0</v>
      </c>
      <c r="Z991" s="699">
        <f t="shared" si="468"/>
        <v>0</v>
      </c>
      <c r="AA991" s="681">
        <f t="shared" si="471"/>
        <v>0</v>
      </c>
      <c r="AB991" s="701">
        <f t="shared" si="472"/>
        <v>0</v>
      </c>
      <c r="AC991" s="662">
        <f t="shared" si="469"/>
        <v>0</v>
      </c>
      <c r="AD991" s="662">
        <f t="shared" si="473"/>
        <v>0</v>
      </c>
      <c r="AE991" s="701">
        <f t="shared" si="474"/>
        <v>0</v>
      </c>
      <c r="AF991" s="662">
        <f t="shared" si="470"/>
        <v>0</v>
      </c>
      <c r="AG991" s="662">
        <f t="shared" si="475"/>
        <v>0</v>
      </c>
      <c r="AH991" s="701">
        <f t="shared" si="476"/>
        <v>0</v>
      </c>
    </row>
    <row r="992" spans="1:34" x14ac:dyDescent="0.35">
      <c r="A992" s="680">
        <v>38967</v>
      </c>
      <c r="B992" s="558" t="s">
        <v>29</v>
      </c>
      <c r="C992" s="558">
        <v>9</v>
      </c>
      <c r="D992" s="559">
        <f t="shared" si="448"/>
        <v>5</v>
      </c>
      <c r="E992" s="561">
        <v>0</v>
      </c>
      <c r="F992" s="699">
        <f t="shared" si="454"/>
        <v>0</v>
      </c>
      <c r="G992" s="712">
        <f t="shared" si="455"/>
        <v>0</v>
      </c>
      <c r="H992" s="699">
        <f t="shared" si="449"/>
        <v>0</v>
      </c>
      <c r="I992" s="712">
        <f t="shared" si="450"/>
        <v>0</v>
      </c>
      <c r="J992" s="699">
        <f t="shared" si="456"/>
        <v>0</v>
      </c>
      <c r="K992" s="681">
        <f t="shared" si="457"/>
        <v>0</v>
      </c>
      <c r="L992" s="711">
        <f>IF($L$5="Yes",HLOOKUP(B992,'Outdoor Supply'!$D$32:$P$38,7,FALSE),0)</f>
        <v>0</v>
      </c>
      <c r="M992" s="701">
        <f t="shared" si="458"/>
        <v>0</v>
      </c>
      <c r="N992" s="564">
        <f t="shared" si="459"/>
        <v>0</v>
      </c>
      <c r="O992" s="564">
        <f t="shared" si="460"/>
        <v>0</v>
      </c>
      <c r="P992" s="564">
        <f t="shared" si="461"/>
        <v>0</v>
      </c>
      <c r="Q992" s="564">
        <f t="shared" si="462"/>
        <v>0</v>
      </c>
      <c r="R992" s="661">
        <f t="shared" si="451"/>
        <v>0</v>
      </c>
      <c r="S992" s="662">
        <f t="shared" si="452"/>
        <v>0</v>
      </c>
      <c r="T992" s="699">
        <f t="shared" si="453"/>
        <v>0</v>
      </c>
      <c r="U992" s="681">
        <f t="shared" si="463"/>
        <v>0</v>
      </c>
      <c r="V992" s="701">
        <f t="shared" si="464"/>
        <v>0</v>
      </c>
      <c r="W992" s="662">
        <f t="shared" si="465"/>
        <v>0</v>
      </c>
      <c r="X992" s="662">
        <f t="shared" si="466"/>
        <v>0</v>
      </c>
      <c r="Y992" s="662">
        <f t="shared" si="467"/>
        <v>0</v>
      </c>
      <c r="Z992" s="699">
        <f t="shared" si="468"/>
        <v>0</v>
      </c>
      <c r="AA992" s="681">
        <f t="shared" si="471"/>
        <v>0</v>
      </c>
      <c r="AB992" s="701">
        <f t="shared" si="472"/>
        <v>0</v>
      </c>
      <c r="AC992" s="662">
        <f t="shared" si="469"/>
        <v>0</v>
      </c>
      <c r="AD992" s="662">
        <f t="shared" si="473"/>
        <v>0</v>
      </c>
      <c r="AE992" s="701">
        <f t="shared" si="474"/>
        <v>0</v>
      </c>
      <c r="AF992" s="662">
        <f t="shared" si="470"/>
        <v>0</v>
      </c>
      <c r="AG992" s="662">
        <f t="shared" si="475"/>
        <v>0</v>
      </c>
      <c r="AH992" s="701">
        <f t="shared" si="476"/>
        <v>0</v>
      </c>
    </row>
    <row r="993" spans="1:34" x14ac:dyDescent="0.35">
      <c r="A993" s="680">
        <v>38968</v>
      </c>
      <c r="B993" s="558" t="s">
        <v>29</v>
      </c>
      <c r="C993" s="558">
        <v>9</v>
      </c>
      <c r="D993" s="559">
        <f t="shared" si="448"/>
        <v>6</v>
      </c>
      <c r="E993" s="561">
        <v>0</v>
      </c>
      <c r="F993" s="699">
        <f t="shared" si="454"/>
        <v>0</v>
      </c>
      <c r="G993" s="712">
        <f t="shared" si="455"/>
        <v>0</v>
      </c>
      <c r="H993" s="699">
        <f t="shared" si="449"/>
        <v>0</v>
      </c>
      <c r="I993" s="712">
        <f t="shared" si="450"/>
        <v>0</v>
      </c>
      <c r="J993" s="699">
        <f t="shared" si="456"/>
        <v>0</v>
      </c>
      <c r="K993" s="681">
        <f t="shared" si="457"/>
        <v>0</v>
      </c>
      <c r="L993" s="711">
        <f>IF($L$5="Yes",HLOOKUP(B993,'Outdoor Supply'!$D$32:$P$38,7,FALSE),0)</f>
        <v>0</v>
      </c>
      <c r="M993" s="701">
        <f t="shared" si="458"/>
        <v>0</v>
      </c>
      <c r="N993" s="564">
        <f t="shared" si="459"/>
        <v>0</v>
      </c>
      <c r="O993" s="564">
        <f t="shared" si="460"/>
        <v>0</v>
      </c>
      <c r="P993" s="564">
        <f t="shared" si="461"/>
        <v>0</v>
      </c>
      <c r="Q993" s="564">
        <f t="shared" si="462"/>
        <v>0</v>
      </c>
      <c r="R993" s="661">
        <f t="shared" si="451"/>
        <v>0</v>
      </c>
      <c r="S993" s="662">
        <f t="shared" si="452"/>
        <v>0</v>
      </c>
      <c r="T993" s="699">
        <f t="shared" si="453"/>
        <v>0</v>
      </c>
      <c r="U993" s="681">
        <f t="shared" si="463"/>
        <v>0</v>
      </c>
      <c r="V993" s="701">
        <f t="shared" si="464"/>
        <v>0</v>
      </c>
      <c r="W993" s="662">
        <f t="shared" si="465"/>
        <v>0</v>
      </c>
      <c r="X993" s="662">
        <f t="shared" si="466"/>
        <v>0</v>
      </c>
      <c r="Y993" s="662">
        <f t="shared" si="467"/>
        <v>0</v>
      </c>
      <c r="Z993" s="699">
        <f t="shared" si="468"/>
        <v>0</v>
      </c>
      <c r="AA993" s="681">
        <f t="shared" si="471"/>
        <v>0</v>
      </c>
      <c r="AB993" s="701">
        <f t="shared" si="472"/>
        <v>0</v>
      </c>
      <c r="AC993" s="662">
        <f t="shared" si="469"/>
        <v>0</v>
      </c>
      <c r="AD993" s="662">
        <f t="shared" si="473"/>
        <v>0</v>
      </c>
      <c r="AE993" s="701">
        <f t="shared" si="474"/>
        <v>0</v>
      </c>
      <c r="AF993" s="662">
        <f t="shared" si="470"/>
        <v>0</v>
      </c>
      <c r="AG993" s="662">
        <f t="shared" si="475"/>
        <v>0</v>
      </c>
      <c r="AH993" s="701">
        <f t="shared" si="476"/>
        <v>0</v>
      </c>
    </row>
    <row r="994" spans="1:34" x14ac:dyDescent="0.35">
      <c r="A994" s="680">
        <v>38969</v>
      </c>
      <c r="B994" s="558" t="s">
        <v>29</v>
      </c>
      <c r="C994" s="558">
        <v>9</v>
      </c>
      <c r="D994" s="559">
        <f t="shared" si="448"/>
        <v>7</v>
      </c>
      <c r="E994" s="561">
        <v>7.9999999999998295E-2</v>
      </c>
      <c r="F994" s="699">
        <f t="shared" si="454"/>
        <v>0</v>
      </c>
      <c r="G994" s="712">
        <f t="shared" si="455"/>
        <v>0</v>
      </c>
      <c r="H994" s="699">
        <f t="shared" si="449"/>
        <v>0</v>
      </c>
      <c r="I994" s="712">
        <f t="shared" si="450"/>
        <v>0</v>
      </c>
      <c r="J994" s="699">
        <f t="shared" si="456"/>
        <v>0</v>
      </c>
      <c r="K994" s="681">
        <f t="shared" si="457"/>
        <v>0</v>
      </c>
      <c r="L994" s="711">
        <f>IF($L$5="Yes",HLOOKUP(B994,'Outdoor Supply'!$D$32:$P$38,7,FALSE),0)</f>
        <v>0</v>
      </c>
      <c r="M994" s="701">
        <f t="shared" si="458"/>
        <v>0</v>
      </c>
      <c r="N994" s="564">
        <f t="shared" si="459"/>
        <v>0</v>
      </c>
      <c r="O994" s="564">
        <f t="shared" si="460"/>
        <v>0</v>
      </c>
      <c r="P994" s="564">
        <f t="shared" si="461"/>
        <v>0</v>
      </c>
      <c r="Q994" s="564">
        <f t="shared" si="462"/>
        <v>0</v>
      </c>
      <c r="R994" s="661">
        <f t="shared" si="451"/>
        <v>0</v>
      </c>
      <c r="S994" s="662">
        <f t="shared" si="452"/>
        <v>0</v>
      </c>
      <c r="T994" s="699">
        <f t="shared" si="453"/>
        <v>0</v>
      </c>
      <c r="U994" s="681">
        <f t="shared" si="463"/>
        <v>0</v>
      </c>
      <c r="V994" s="701">
        <f t="shared" si="464"/>
        <v>0</v>
      </c>
      <c r="W994" s="662">
        <f t="shared" si="465"/>
        <v>0</v>
      </c>
      <c r="X994" s="662">
        <f t="shared" si="466"/>
        <v>0</v>
      </c>
      <c r="Y994" s="662">
        <f t="shared" si="467"/>
        <v>0</v>
      </c>
      <c r="Z994" s="699">
        <f t="shared" si="468"/>
        <v>0</v>
      </c>
      <c r="AA994" s="681">
        <f t="shared" si="471"/>
        <v>0</v>
      </c>
      <c r="AB994" s="701">
        <f t="shared" si="472"/>
        <v>0</v>
      </c>
      <c r="AC994" s="662">
        <f t="shared" si="469"/>
        <v>0</v>
      </c>
      <c r="AD994" s="662">
        <f t="shared" si="473"/>
        <v>0</v>
      </c>
      <c r="AE994" s="701">
        <f t="shared" si="474"/>
        <v>0</v>
      </c>
      <c r="AF994" s="662">
        <f t="shared" si="470"/>
        <v>0</v>
      </c>
      <c r="AG994" s="662">
        <f t="shared" si="475"/>
        <v>0</v>
      </c>
      <c r="AH994" s="701">
        <f t="shared" si="476"/>
        <v>0</v>
      </c>
    </row>
    <row r="995" spans="1:34" x14ac:dyDescent="0.35">
      <c r="A995" s="680">
        <v>38970</v>
      </c>
      <c r="B995" s="558" t="s">
        <v>29</v>
      </c>
      <c r="C995" s="558">
        <v>9</v>
      </c>
      <c r="D995" s="559">
        <f t="shared" si="448"/>
        <v>1</v>
      </c>
      <c r="E995" s="561">
        <v>0</v>
      </c>
      <c r="F995" s="699">
        <f t="shared" si="454"/>
        <v>0</v>
      </c>
      <c r="G995" s="712">
        <f t="shared" si="455"/>
        <v>0</v>
      </c>
      <c r="H995" s="699">
        <f t="shared" si="449"/>
        <v>0</v>
      </c>
      <c r="I995" s="712">
        <f t="shared" si="450"/>
        <v>0</v>
      </c>
      <c r="J995" s="699">
        <f t="shared" si="456"/>
        <v>0</v>
      </c>
      <c r="K995" s="681">
        <f t="shared" si="457"/>
        <v>0</v>
      </c>
      <c r="L995" s="711">
        <f>IF($L$5="Yes",HLOOKUP(B995,'Outdoor Supply'!$D$32:$P$38,7,FALSE),0)</f>
        <v>0</v>
      </c>
      <c r="M995" s="701">
        <f t="shared" si="458"/>
        <v>0</v>
      </c>
      <c r="N995" s="564">
        <f t="shared" si="459"/>
        <v>0</v>
      </c>
      <c r="O995" s="564">
        <f t="shared" si="460"/>
        <v>0</v>
      </c>
      <c r="P995" s="564">
        <f t="shared" si="461"/>
        <v>0</v>
      </c>
      <c r="Q995" s="564">
        <f t="shared" si="462"/>
        <v>0</v>
      </c>
      <c r="R995" s="661">
        <f t="shared" si="451"/>
        <v>0</v>
      </c>
      <c r="S995" s="662">
        <f t="shared" si="452"/>
        <v>0</v>
      </c>
      <c r="T995" s="699">
        <f t="shared" si="453"/>
        <v>0</v>
      </c>
      <c r="U995" s="681">
        <f t="shared" si="463"/>
        <v>0</v>
      </c>
      <c r="V995" s="701">
        <f t="shared" si="464"/>
        <v>0</v>
      </c>
      <c r="W995" s="662">
        <f t="shared" si="465"/>
        <v>0</v>
      </c>
      <c r="X995" s="662">
        <f t="shared" si="466"/>
        <v>0</v>
      </c>
      <c r="Y995" s="662">
        <f t="shared" si="467"/>
        <v>0</v>
      </c>
      <c r="Z995" s="699">
        <f t="shared" si="468"/>
        <v>0</v>
      </c>
      <c r="AA995" s="681">
        <f t="shared" si="471"/>
        <v>0</v>
      </c>
      <c r="AB995" s="701">
        <f t="shared" si="472"/>
        <v>0</v>
      </c>
      <c r="AC995" s="662">
        <f t="shared" si="469"/>
        <v>0</v>
      </c>
      <c r="AD995" s="662">
        <f t="shared" si="473"/>
        <v>0</v>
      </c>
      <c r="AE995" s="701">
        <f t="shared" si="474"/>
        <v>0</v>
      </c>
      <c r="AF995" s="662">
        <f t="shared" si="470"/>
        <v>0</v>
      </c>
      <c r="AG995" s="662">
        <f t="shared" si="475"/>
        <v>0</v>
      </c>
      <c r="AH995" s="701">
        <f t="shared" si="476"/>
        <v>0</v>
      </c>
    </row>
    <row r="996" spans="1:34" x14ac:dyDescent="0.35">
      <c r="A996" s="680">
        <v>38971</v>
      </c>
      <c r="B996" s="558" t="s">
        <v>29</v>
      </c>
      <c r="C996" s="558">
        <v>9</v>
      </c>
      <c r="D996" s="559">
        <f t="shared" si="448"/>
        <v>2</v>
      </c>
      <c r="E996" s="561">
        <v>1.0000000000005116E-2</v>
      </c>
      <c r="F996" s="699">
        <f t="shared" si="454"/>
        <v>0</v>
      </c>
      <c r="G996" s="712">
        <f t="shared" si="455"/>
        <v>0</v>
      </c>
      <c r="H996" s="699">
        <f t="shared" si="449"/>
        <v>0</v>
      </c>
      <c r="I996" s="712">
        <f t="shared" si="450"/>
        <v>0</v>
      </c>
      <c r="J996" s="699">
        <f t="shared" si="456"/>
        <v>0</v>
      </c>
      <c r="K996" s="681">
        <f t="shared" si="457"/>
        <v>0</v>
      </c>
      <c r="L996" s="711">
        <f>IF($L$5="Yes",HLOOKUP(B996,'Outdoor Supply'!$D$32:$P$38,7,FALSE),0)</f>
        <v>0</v>
      </c>
      <c r="M996" s="701">
        <f t="shared" si="458"/>
        <v>0</v>
      </c>
      <c r="N996" s="564">
        <f t="shared" si="459"/>
        <v>0</v>
      </c>
      <c r="O996" s="564">
        <f t="shared" si="460"/>
        <v>0</v>
      </c>
      <c r="P996" s="564">
        <f t="shared" si="461"/>
        <v>0</v>
      </c>
      <c r="Q996" s="564">
        <f t="shared" si="462"/>
        <v>0</v>
      </c>
      <c r="R996" s="661">
        <f t="shared" si="451"/>
        <v>0</v>
      </c>
      <c r="S996" s="662">
        <f t="shared" si="452"/>
        <v>0</v>
      </c>
      <c r="T996" s="699">
        <f t="shared" si="453"/>
        <v>0</v>
      </c>
      <c r="U996" s="681">
        <f t="shared" si="463"/>
        <v>0</v>
      </c>
      <c r="V996" s="701">
        <f t="shared" si="464"/>
        <v>0</v>
      </c>
      <c r="W996" s="662">
        <f t="shared" si="465"/>
        <v>0</v>
      </c>
      <c r="X996" s="662">
        <f t="shared" si="466"/>
        <v>0</v>
      </c>
      <c r="Y996" s="662">
        <f t="shared" si="467"/>
        <v>0</v>
      </c>
      <c r="Z996" s="699">
        <f t="shared" si="468"/>
        <v>0</v>
      </c>
      <c r="AA996" s="681">
        <f t="shared" si="471"/>
        <v>0</v>
      </c>
      <c r="AB996" s="701">
        <f t="shared" si="472"/>
        <v>0</v>
      </c>
      <c r="AC996" s="662">
        <f t="shared" si="469"/>
        <v>0</v>
      </c>
      <c r="AD996" s="662">
        <f t="shared" si="473"/>
        <v>0</v>
      </c>
      <c r="AE996" s="701">
        <f t="shared" si="474"/>
        <v>0</v>
      </c>
      <c r="AF996" s="662">
        <f t="shared" si="470"/>
        <v>0</v>
      </c>
      <c r="AG996" s="662">
        <f t="shared" si="475"/>
        <v>0</v>
      </c>
      <c r="AH996" s="701">
        <f t="shared" si="476"/>
        <v>0</v>
      </c>
    </row>
    <row r="997" spans="1:34" x14ac:dyDescent="0.35">
      <c r="A997" s="680">
        <v>38972</v>
      </c>
      <c r="B997" s="558" t="s">
        <v>29</v>
      </c>
      <c r="C997" s="558">
        <v>9</v>
      </c>
      <c r="D997" s="559">
        <f t="shared" si="448"/>
        <v>3</v>
      </c>
      <c r="E997" s="561">
        <v>0.43000000000000682</v>
      </c>
      <c r="F997" s="699">
        <f t="shared" si="454"/>
        <v>0</v>
      </c>
      <c r="G997" s="712">
        <f t="shared" si="455"/>
        <v>0</v>
      </c>
      <c r="H997" s="699">
        <f t="shared" si="449"/>
        <v>0</v>
      </c>
      <c r="I997" s="712">
        <f t="shared" si="450"/>
        <v>0</v>
      </c>
      <c r="J997" s="699">
        <f t="shared" si="456"/>
        <v>0</v>
      </c>
      <c r="K997" s="681">
        <f t="shared" si="457"/>
        <v>0</v>
      </c>
      <c r="L997" s="711">
        <f>IF($L$5="Yes",HLOOKUP(B997,'Outdoor Supply'!$D$32:$P$38,7,FALSE),0)</f>
        <v>0</v>
      </c>
      <c r="M997" s="701">
        <f t="shared" si="458"/>
        <v>0</v>
      </c>
      <c r="N997" s="564">
        <f t="shared" si="459"/>
        <v>0</v>
      </c>
      <c r="O997" s="564">
        <f t="shared" si="460"/>
        <v>0</v>
      </c>
      <c r="P997" s="564">
        <f t="shared" si="461"/>
        <v>0</v>
      </c>
      <c r="Q997" s="564">
        <f t="shared" si="462"/>
        <v>0</v>
      </c>
      <c r="R997" s="661">
        <f t="shared" si="451"/>
        <v>0</v>
      </c>
      <c r="S997" s="662">
        <f t="shared" si="452"/>
        <v>0</v>
      </c>
      <c r="T997" s="699">
        <f t="shared" si="453"/>
        <v>0</v>
      </c>
      <c r="U997" s="681">
        <f t="shared" si="463"/>
        <v>0</v>
      </c>
      <c r="V997" s="701">
        <f t="shared" si="464"/>
        <v>0</v>
      </c>
      <c r="W997" s="662">
        <f t="shared" si="465"/>
        <v>0</v>
      </c>
      <c r="X997" s="662">
        <f t="shared" si="466"/>
        <v>0</v>
      </c>
      <c r="Y997" s="662">
        <f t="shared" si="467"/>
        <v>0</v>
      </c>
      <c r="Z997" s="699">
        <f t="shared" si="468"/>
        <v>0</v>
      </c>
      <c r="AA997" s="681">
        <f t="shared" si="471"/>
        <v>0</v>
      </c>
      <c r="AB997" s="701">
        <f t="shared" si="472"/>
        <v>0</v>
      </c>
      <c r="AC997" s="662">
        <f t="shared" si="469"/>
        <v>0</v>
      </c>
      <c r="AD997" s="662">
        <f t="shared" si="473"/>
        <v>0</v>
      </c>
      <c r="AE997" s="701">
        <f t="shared" si="474"/>
        <v>0</v>
      </c>
      <c r="AF997" s="662">
        <f t="shared" si="470"/>
        <v>0</v>
      </c>
      <c r="AG997" s="662">
        <f t="shared" si="475"/>
        <v>0</v>
      </c>
      <c r="AH997" s="701">
        <f t="shared" si="476"/>
        <v>0</v>
      </c>
    </row>
    <row r="998" spans="1:34" x14ac:dyDescent="0.35">
      <c r="A998" s="680">
        <v>38973</v>
      </c>
      <c r="B998" s="558" t="s">
        <v>29</v>
      </c>
      <c r="C998" s="558">
        <v>9</v>
      </c>
      <c r="D998" s="559">
        <f t="shared" si="448"/>
        <v>4</v>
      </c>
      <c r="E998" s="561">
        <v>0</v>
      </c>
      <c r="F998" s="699">
        <f t="shared" si="454"/>
        <v>0</v>
      </c>
      <c r="G998" s="712">
        <f t="shared" si="455"/>
        <v>0</v>
      </c>
      <c r="H998" s="699">
        <f t="shared" si="449"/>
        <v>0</v>
      </c>
      <c r="I998" s="712">
        <f t="shared" si="450"/>
        <v>0</v>
      </c>
      <c r="J998" s="699">
        <f t="shared" si="456"/>
        <v>0</v>
      </c>
      <c r="K998" s="681">
        <f t="shared" si="457"/>
        <v>0</v>
      </c>
      <c r="L998" s="711">
        <f>IF($L$5="Yes",HLOOKUP(B998,'Outdoor Supply'!$D$32:$P$38,7,FALSE),0)</f>
        <v>0</v>
      </c>
      <c r="M998" s="701">
        <f t="shared" si="458"/>
        <v>0</v>
      </c>
      <c r="N998" s="564">
        <f t="shared" si="459"/>
        <v>0</v>
      </c>
      <c r="O998" s="564">
        <f t="shared" si="460"/>
        <v>0</v>
      </c>
      <c r="P998" s="564">
        <f t="shared" si="461"/>
        <v>0</v>
      </c>
      <c r="Q998" s="564">
        <f t="shared" si="462"/>
        <v>0</v>
      </c>
      <c r="R998" s="661">
        <f t="shared" si="451"/>
        <v>0</v>
      </c>
      <c r="S998" s="662">
        <f t="shared" si="452"/>
        <v>0</v>
      </c>
      <c r="T998" s="699">
        <f t="shared" si="453"/>
        <v>0</v>
      </c>
      <c r="U998" s="681">
        <f t="shared" si="463"/>
        <v>0</v>
      </c>
      <c r="V998" s="701">
        <f t="shared" si="464"/>
        <v>0</v>
      </c>
      <c r="W998" s="662">
        <f t="shared" si="465"/>
        <v>0</v>
      </c>
      <c r="X998" s="662">
        <f t="shared" si="466"/>
        <v>0</v>
      </c>
      <c r="Y998" s="662">
        <f t="shared" si="467"/>
        <v>0</v>
      </c>
      <c r="Z998" s="699">
        <f t="shared" si="468"/>
        <v>0</v>
      </c>
      <c r="AA998" s="681">
        <f t="shared" si="471"/>
        <v>0</v>
      </c>
      <c r="AB998" s="701">
        <f t="shared" si="472"/>
        <v>0</v>
      </c>
      <c r="AC998" s="662">
        <f t="shared" si="469"/>
        <v>0</v>
      </c>
      <c r="AD998" s="662">
        <f t="shared" si="473"/>
        <v>0</v>
      </c>
      <c r="AE998" s="701">
        <f t="shared" si="474"/>
        <v>0</v>
      </c>
      <c r="AF998" s="662">
        <f t="shared" si="470"/>
        <v>0</v>
      </c>
      <c r="AG998" s="662">
        <f t="shared" si="475"/>
        <v>0</v>
      </c>
      <c r="AH998" s="701">
        <f t="shared" si="476"/>
        <v>0</v>
      </c>
    </row>
    <row r="999" spans="1:34" x14ac:dyDescent="0.35">
      <c r="A999" s="680">
        <v>38974</v>
      </c>
      <c r="B999" s="558" t="s">
        <v>29</v>
      </c>
      <c r="C999" s="558">
        <v>9</v>
      </c>
      <c r="D999" s="559">
        <f t="shared" si="448"/>
        <v>5</v>
      </c>
      <c r="E999" s="561">
        <v>0</v>
      </c>
      <c r="F999" s="699">
        <f t="shared" si="454"/>
        <v>0</v>
      </c>
      <c r="G999" s="712">
        <f t="shared" si="455"/>
        <v>0</v>
      </c>
      <c r="H999" s="699">
        <f t="shared" si="449"/>
        <v>0</v>
      </c>
      <c r="I999" s="712">
        <f t="shared" si="450"/>
        <v>0</v>
      </c>
      <c r="J999" s="699">
        <f t="shared" si="456"/>
        <v>0</v>
      </c>
      <c r="K999" s="681">
        <f t="shared" si="457"/>
        <v>0</v>
      </c>
      <c r="L999" s="711">
        <f>IF($L$5="Yes",HLOOKUP(B999,'Outdoor Supply'!$D$32:$P$38,7,FALSE),0)</f>
        <v>0</v>
      </c>
      <c r="M999" s="701">
        <f t="shared" si="458"/>
        <v>0</v>
      </c>
      <c r="N999" s="564">
        <f t="shared" si="459"/>
        <v>0</v>
      </c>
      <c r="O999" s="564">
        <f t="shared" si="460"/>
        <v>0</v>
      </c>
      <c r="P999" s="564">
        <f t="shared" si="461"/>
        <v>0</v>
      </c>
      <c r="Q999" s="564">
        <f t="shared" si="462"/>
        <v>0</v>
      </c>
      <c r="R999" s="661">
        <f t="shared" si="451"/>
        <v>0</v>
      </c>
      <c r="S999" s="662">
        <f t="shared" si="452"/>
        <v>0</v>
      </c>
      <c r="T999" s="699">
        <f t="shared" si="453"/>
        <v>0</v>
      </c>
      <c r="U999" s="681">
        <f t="shared" si="463"/>
        <v>0</v>
      </c>
      <c r="V999" s="701">
        <f t="shared" si="464"/>
        <v>0</v>
      </c>
      <c r="W999" s="662">
        <f t="shared" si="465"/>
        <v>0</v>
      </c>
      <c r="X999" s="662">
        <f t="shared" si="466"/>
        <v>0</v>
      </c>
      <c r="Y999" s="662">
        <f t="shared" si="467"/>
        <v>0</v>
      </c>
      <c r="Z999" s="699">
        <f t="shared" si="468"/>
        <v>0</v>
      </c>
      <c r="AA999" s="681">
        <f t="shared" si="471"/>
        <v>0</v>
      </c>
      <c r="AB999" s="701">
        <f t="shared" si="472"/>
        <v>0</v>
      </c>
      <c r="AC999" s="662">
        <f t="shared" si="469"/>
        <v>0</v>
      </c>
      <c r="AD999" s="662">
        <f t="shared" si="473"/>
        <v>0</v>
      </c>
      <c r="AE999" s="701">
        <f t="shared" si="474"/>
        <v>0</v>
      </c>
      <c r="AF999" s="662">
        <f t="shared" si="470"/>
        <v>0</v>
      </c>
      <c r="AG999" s="662">
        <f t="shared" si="475"/>
        <v>0</v>
      </c>
      <c r="AH999" s="701">
        <f t="shared" si="476"/>
        <v>0</v>
      </c>
    </row>
    <row r="1000" spans="1:34" x14ac:dyDescent="0.35">
      <c r="A1000" s="680">
        <v>38975</v>
      </c>
      <c r="B1000" s="558" t="s">
        <v>29</v>
      </c>
      <c r="C1000" s="558">
        <v>9</v>
      </c>
      <c r="D1000" s="559">
        <f t="shared" si="448"/>
        <v>6</v>
      </c>
      <c r="E1000" s="561">
        <v>1.9999999999996021E-2</v>
      </c>
      <c r="F1000" s="699">
        <f t="shared" si="454"/>
        <v>0</v>
      </c>
      <c r="G1000" s="712">
        <f t="shared" si="455"/>
        <v>0</v>
      </c>
      <c r="H1000" s="699">
        <f t="shared" si="449"/>
        <v>0</v>
      </c>
      <c r="I1000" s="712">
        <f t="shared" si="450"/>
        <v>0</v>
      </c>
      <c r="J1000" s="699">
        <f t="shared" si="456"/>
        <v>0</v>
      </c>
      <c r="K1000" s="681">
        <f t="shared" si="457"/>
        <v>0</v>
      </c>
      <c r="L1000" s="711">
        <f>IF($L$5="Yes",HLOOKUP(B1000,'Outdoor Supply'!$D$32:$P$38,7,FALSE),0)</f>
        <v>0</v>
      </c>
      <c r="M1000" s="701">
        <f t="shared" si="458"/>
        <v>0</v>
      </c>
      <c r="N1000" s="564">
        <f t="shared" si="459"/>
        <v>0</v>
      </c>
      <c r="O1000" s="564">
        <f t="shared" si="460"/>
        <v>0</v>
      </c>
      <c r="P1000" s="564">
        <f t="shared" si="461"/>
        <v>0</v>
      </c>
      <c r="Q1000" s="564">
        <f t="shared" si="462"/>
        <v>0</v>
      </c>
      <c r="R1000" s="661">
        <f t="shared" si="451"/>
        <v>0</v>
      </c>
      <c r="S1000" s="662">
        <f t="shared" si="452"/>
        <v>0</v>
      </c>
      <c r="T1000" s="699">
        <f t="shared" si="453"/>
        <v>0</v>
      </c>
      <c r="U1000" s="681">
        <f t="shared" si="463"/>
        <v>0</v>
      </c>
      <c r="V1000" s="701">
        <f t="shared" si="464"/>
        <v>0</v>
      </c>
      <c r="W1000" s="662">
        <f t="shared" si="465"/>
        <v>0</v>
      </c>
      <c r="X1000" s="662">
        <f t="shared" si="466"/>
        <v>0</v>
      </c>
      <c r="Y1000" s="662">
        <f t="shared" si="467"/>
        <v>0</v>
      </c>
      <c r="Z1000" s="699">
        <f t="shared" si="468"/>
        <v>0</v>
      </c>
      <c r="AA1000" s="681">
        <f t="shared" si="471"/>
        <v>0</v>
      </c>
      <c r="AB1000" s="701">
        <f t="shared" si="472"/>
        <v>0</v>
      </c>
      <c r="AC1000" s="662">
        <f t="shared" si="469"/>
        <v>0</v>
      </c>
      <c r="AD1000" s="662">
        <f t="shared" si="473"/>
        <v>0</v>
      </c>
      <c r="AE1000" s="701">
        <f t="shared" si="474"/>
        <v>0</v>
      </c>
      <c r="AF1000" s="662">
        <f t="shared" si="470"/>
        <v>0</v>
      </c>
      <c r="AG1000" s="662">
        <f t="shared" si="475"/>
        <v>0</v>
      </c>
      <c r="AH1000" s="701">
        <f t="shared" si="476"/>
        <v>0</v>
      </c>
    </row>
    <row r="1001" spans="1:34" x14ac:dyDescent="0.35">
      <c r="A1001" s="680">
        <v>38976</v>
      </c>
      <c r="B1001" s="558" t="s">
        <v>29</v>
      </c>
      <c r="C1001" s="558">
        <v>9</v>
      </c>
      <c r="D1001" s="559">
        <f t="shared" si="448"/>
        <v>7</v>
      </c>
      <c r="E1001" s="561">
        <v>0</v>
      </c>
      <c r="F1001" s="699">
        <f t="shared" si="454"/>
        <v>0</v>
      </c>
      <c r="G1001" s="712">
        <f t="shared" si="455"/>
        <v>0</v>
      </c>
      <c r="H1001" s="699">
        <f t="shared" si="449"/>
        <v>0</v>
      </c>
      <c r="I1001" s="712">
        <f t="shared" si="450"/>
        <v>0</v>
      </c>
      <c r="J1001" s="699">
        <f t="shared" si="456"/>
        <v>0</v>
      </c>
      <c r="K1001" s="681">
        <f t="shared" si="457"/>
        <v>0</v>
      </c>
      <c r="L1001" s="711">
        <f>IF($L$5="Yes",HLOOKUP(B1001,'Outdoor Supply'!$D$32:$P$38,7,FALSE),0)</f>
        <v>0</v>
      </c>
      <c r="M1001" s="701">
        <f t="shared" si="458"/>
        <v>0</v>
      </c>
      <c r="N1001" s="564">
        <f t="shared" si="459"/>
        <v>0</v>
      </c>
      <c r="O1001" s="564">
        <f t="shared" si="460"/>
        <v>0</v>
      </c>
      <c r="P1001" s="564">
        <f t="shared" si="461"/>
        <v>0</v>
      </c>
      <c r="Q1001" s="564">
        <f t="shared" si="462"/>
        <v>0</v>
      </c>
      <c r="R1001" s="661">
        <f t="shared" si="451"/>
        <v>0</v>
      </c>
      <c r="S1001" s="662">
        <f t="shared" si="452"/>
        <v>0</v>
      </c>
      <c r="T1001" s="699">
        <f t="shared" si="453"/>
        <v>0</v>
      </c>
      <c r="U1001" s="681">
        <f t="shared" si="463"/>
        <v>0</v>
      </c>
      <c r="V1001" s="701">
        <f t="shared" si="464"/>
        <v>0</v>
      </c>
      <c r="W1001" s="662">
        <f t="shared" si="465"/>
        <v>0</v>
      </c>
      <c r="X1001" s="662">
        <f t="shared" si="466"/>
        <v>0</v>
      </c>
      <c r="Y1001" s="662">
        <f t="shared" si="467"/>
        <v>0</v>
      </c>
      <c r="Z1001" s="699">
        <f t="shared" si="468"/>
        <v>0</v>
      </c>
      <c r="AA1001" s="681">
        <f t="shared" si="471"/>
        <v>0</v>
      </c>
      <c r="AB1001" s="701">
        <f t="shared" si="472"/>
        <v>0</v>
      </c>
      <c r="AC1001" s="662">
        <f t="shared" si="469"/>
        <v>0</v>
      </c>
      <c r="AD1001" s="662">
        <f t="shared" si="473"/>
        <v>0</v>
      </c>
      <c r="AE1001" s="701">
        <f t="shared" si="474"/>
        <v>0</v>
      </c>
      <c r="AF1001" s="662">
        <f t="shared" si="470"/>
        <v>0</v>
      </c>
      <c r="AG1001" s="662">
        <f t="shared" si="475"/>
        <v>0</v>
      </c>
      <c r="AH1001" s="701">
        <f t="shared" si="476"/>
        <v>0</v>
      </c>
    </row>
    <row r="1002" spans="1:34" x14ac:dyDescent="0.35">
      <c r="A1002" s="680">
        <v>38977</v>
      </c>
      <c r="B1002" s="558" t="s">
        <v>29</v>
      </c>
      <c r="C1002" s="558">
        <v>9</v>
      </c>
      <c r="D1002" s="559">
        <f t="shared" si="448"/>
        <v>1</v>
      </c>
      <c r="E1002" s="561">
        <v>4.0000000000006253E-2</v>
      </c>
      <c r="F1002" s="699">
        <f t="shared" si="454"/>
        <v>0</v>
      </c>
      <c r="G1002" s="712">
        <f t="shared" si="455"/>
        <v>0</v>
      </c>
      <c r="H1002" s="699">
        <f t="shared" si="449"/>
        <v>0</v>
      </c>
      <c r="I1002" s="712">
        <f t="shared" si="450"/>
        <v>0</v>
      </c>
      <c r="J1002" s="699">
        <f t="shared" si="456"/>
        <v>0</v>
      </c>
      <c r="K1002" s="681">
        <f t="shared" si="457"/>
        <v>0</v>
      </c>
      <c r="L1002" s="711">
        <f>IF($L$5="Yes",HLOOKUP(B1002,'Outdoor Supply'!$D$32:$P$38,7,FALSE),0)</f>
        <v>0</v>
      </c>
      <c r="M1002" s="701">
        <f t="shared" si="458"/>
        <v>0</v>
      </c>
      <c r="N1002" s="564">
        <f t="shared" si="459"/>
        <v>0</v>
      </c>
      <c r="O1002" s="564">
        <f t="shared" si="460"/>
        <v>0</v>
      </c>
      <c r="P1002" s="564">
        <f t="shared" si="461"/>
        <v>0</v>
      </c>
      <c r="Q1002" s="564">
        <f t="shared" si="462"/>
        <v>0</v>
      </c>
      <c r="R1002" s="661">
        <f t="shared" si="451"/>
        <v>0</v>
      </c>
      <c r="S1002" s="662">
        <f t="shared" si="452"/>
        <v>0</v>
      </c>
      <c r="T1002" s="699">
        <f t="shared" si="453"/>
        <v>0</v>
      </c>
      <c r="U1002" s="681">
        <f t="shared" si="463"/>
        <v>0</v>
      </c>
      <c r="V1002" s="701">
        <f t="shared" si="464"/>
        <v>0</v>
      </c>
      <c r="W1002" s="662">
        <f t="shared" si="465"/>
        <v>0</v>
      </c>
      <c r="X1002" s="662">
        <f t="shared" si="466"/>
        <v>0</v>
      </c>
      <c r="Y1002" s="662">
        <f t="shared" si="467"/>
        <v>0</v>
      </c>
      <c r="Z1002" s="699">
        <f t="shared" si="468"/>
        <v>0</v>
      </c>
      <c r="AA1002" s="681">
        <f t="shared" si="471"/>
        <v>0</v>
      </c>
      <c r="AB1002" s="701">
        <f t="shared" si="472"/>
        <v>0</v>
      </c>
      <c r="AC1002" s="662">
        <f t="shared" si="469"/>
        <v>0</v>
      </c>
      <c r="AD1002" s="662">
        <f t="shared" si="473"/>
        <v>0</v>
      </c>
      <c r="AE1002" s="701">
        <f t="shared" si="474"/>
        <v>0</v>
      </c>
      <c r="AF1002" s="662">
        <f t="shared" si="470"/>
        <v>0</v>
      </c>
      <c r="AG1002" s="662">
        <f t="shared" si="475"/>
        <v>0</v>
      </c>
      <c r="AH1002" s="701">
        <f t="shared" si="476"/>
        <v>0</v>
      </c>
    </row>
    <row r="1003" spans="1:34" x14ac:dyDescent="0.35">
      <c r="A1003" s="680">
        <v>38978</v>
      </c>
      <c r="B1003" s="558" t="s">
        <v>29</v>
      </c>
      <c r="C1003" s="558">
        <v>9</v>
      </c>
      <c r="D1003" s="559">
        <f t="shared" si="448"/>
        <v>2</v>
      </c>
      <c r="E1003" s="561">
        <v>1.0100000000000335</v>
      </c>
      <c r="F1003" s="699">
        <f t="shared" si="454"/>
        <v>0</v>
      </c>
      <c r="G1003" s="712">
        <f t="shared" si="455"/>
        <v>0</v>
      </c>
      <c r="H1003" s="699">
        <f t="shared" si="449"/>
        <v>0</v>
      </c>
      <c r="I1003" s="712">
        <f t="shared" si="450"/>
        <v>0</v>
      </c>
      <c r="J1003" s="699">
        <f t="shared" si="456"/>
        <v>0</v>
      </c>
      <c r="K1003" s="681">
        <f t="shared" si="457"/>
        <v>0</v>
      </c>
      <c r="L1003" s="711">
        <f>IF($L$5="Yes",HLOOKUP(B1003,'Outdoor Supply'!$D$32:$P$38,7,FALSE),0)</f>
        <v>0</v>
      </c>
      <c r="M1003" s="701">
        <f t="shared" si="458"/>
        <v>0</v>
      </c>
      <c r="N1003" s="564">
        <f t="shared" si="459"/>
        <v>0</v>
      </c>
      <c r="O1003" s="564">
        <f t="shared" si="460"/>
        <v>0</v>
      </c>
      <c r="P1003" s="564">
        <f t="shared" si="461"/>
        <v>0</v>
      </c>
      <c r="Q1003" s="564">
        <f t="shared" si="462"/>
        <v>0</v>
      </c>
      <c r="R1003" s="661">
        <f t="shared" si="451"/>
        <v>0</v>
      </c>
      <c r="S1003" s="662">
        <f t="shared" si="452"/>
        <v>0</v>
      </c>
      <c r="T1003" s="699">
        <f t="shared" si="453"/>
        <v>0</v>
      </c>
      <c r="U1003" s="681">
        <f t="shared" si="463"/>
        <v>0</v>
      </c>
      <c r="V1003" s="701">
        <f t="shared" si="464"/>
        <v>0</v>
      </c>
      <c r="W1003" s="662">
        <f t="shared" si="465"/>
        <v>0</v>
      </c>
      <c r="X1003" s="662">
        <f t="shared" si="466"/>
        <v>0</v>
      </c>
      <c r="Y1003" s="662">
        <f t="shared" si="467"/>
        <v>0</v>
      </c>
      <c r="Z1003" s="699">
        <f t="shared" si="468"/>
        <v>0</v>
      </c>
      <c r="AA1003" s="681">
        <f t="shared" si="471"/>
        <v>0</v>
      </c>
      <c r="AB1003" s="701">
        <f t="shared" si="472"/>
        <v>0</v>
      </c>
      <c r="AC1003" s="662">
        <f t="shared" si="469"/>
        <v>0</v>
      </c>
      <c r="AD1003" s="662">
        <f t="shared" si="473"/>
        <v>0</v>
      </c>
      <c r="AE1003" s="701">
        <f t="shared" si="474"/>
        <v>0</v>
      </c>
      <c r="AF1003" s="662">
        <f t="shared" si="470"/>
        <v>0</v>
      </c>
      <c r="AG1003" s="662">
        <f t="shared" si="475"/>
        <v>0</v>
      </c>
      <c r="AH1003" s="701">
        <f t="shared" si="476"/>
        <v>0</v>
      </c>
    </row>
    <row r="1004" spans="1:34" x14ac:dyDescent="0.35">
      <c r="A1004" s="680">
        <v>38979</v>
      </c>
      <c r="B1004" s="558" t="s">
        <v>29</v>
      </c>
      <c r="C1004" s="558">
        <v>9</v>
      </c>
      <c r="D1004" s="559">
        <f t="shared" si="448"/>
        <v>3</v>
      </c>
      <c r="E1004" s="561">
        <v>0</v>
      </c>
      <c r="F1004" s="699">
        <f t="shared" si="454"/>
        <v>0</v>
      </c>
      <c r="G1004" s="712">
        <f t="shared" si="455"/>
        <v>0</v>
      </c>
      <c r="H1004" s="699">
        <f t="shared" si="449"/>
        <v>0</v>
      </c>
      <c r="I1004" s="712">
        <f t="shared" si="450"/>
        <v>0</v>
      </c>
      <c r="J1004" s="699">
        <f t="shared" si="456"/>
        <v>0</v>
      </c>
      <c r="K1004" s="681">
        <f t="shared" si="457"/>
        <v>0</v>
      </c>
      <c r="L1004" s="711">
        <f>IF($L$5="Yes",HLOOKUP(B1004,'Outdoor Supply'!$D$32:$P$38,7,FALSE),0)</f>
        <v>0</v>
      </c>
      <c r="M1004" s="701">
        <f t="shared" si="458"/>
        <v>0</v>
      </c>
      <c r="N1004" s="564">
        <f t="shared" si="459"/>
        <v>0</v>
      </c>
      <c r="O1004" s="564">
        <f t="shared" si="460"/>
        <v>0</v>
      </c>
      <c r="P1004" s="564">
        <f t="shared" si="461"/>
        <v>0</v>
      </c>
      <c r="Q1004" s="564">
        <f t="shared" si="462"/>
        <v>0</v>
      </c>
      <c r="R1004" s="661">
        <f t="shared" si="451"/>
        <v>0</v>
      </c>
      <c r="S1004" s="662">
        <f t="shared" si="452"/>
        <v>0</v>
      </c>
      <c r="T1004" s="699">
        <f t="shared" si="453"/>
        <v>0</v>
      </c>
      <c r="U1004" s="681">
        <f t="shared" si="463"/>
        <v>0</v>
      </c>
      <c r="V1004" s="701">
        <f t="shared" si="464"/>
        <v>0</v>
      </c>
      <c r="W1004" s="662">
        <f t="shared" si="465"/>
        <v>0</v>
      </c>
      <c r="X1004" s="662">
        <f t="shared" si="466"/>
        <v>0</v>
      </c>
      <c r="Y1004" s="662">
        <f t="shared" si="467"/>
        <v>0</v>
      </c>
      <c r="Z1004" s="699">
        <f t="shared" si="468"/>
        <v>0</v>
      </c>
      <c r="AA1004" s="681">
        <f t="shared" si="471"/>
        <v>0</v>
      </c>
      <c r="AB1004" s="701">
        <f t="shared" si="472"/>
        <v>0</v>
      </c>
      <c r="AC1004" s="662">
        <f t="shared" si="469"/>
        <v>0</v>
      </c>
      <c r="AD1004" s="662">
        <f t="shared" si="473"/>
        <v>0</v>
      </c>
      <c r="AE1004" s="701">
        <f t="shared" si="474"/>
        <v>0</v>
      </c>
      <c r="AF1004" s="662">
        <f t="shared" si="470"/>
        <v>0</v>
      </c>
      <c r="AG1004" s="662">
        <f t="shared" si="475"/>
        <v>0</v>
      </c>
      <c r="AH1004" s="701">
        <f t="shared" si="476"/>
        <v>0</v>
      </c>
    </row>
    <row r="1005" spans="1:34" x14ac:dyDescent="0.35">
      <c r="A1005" s="680">
        <v>38980</v>
      </c>
      <c r="B1005" s="558" t="s">
        <v>29</v>
      </c>
      <c r="C1005" s="558">
        <v>9</v>
      </c>
      <c r="D1005" s="559">
        <f t="shared" si="448"/>
        <v>4</v>
      </c>
      <c r="E1005" s="561">
        <v>0</v>
      </c>
      <c r="F1005" s="699">
        <f t="shared" si="454"/>
        <v>0</v>
      </c>
      <c r="G1005" s="712">
        <f t="shared" si="455"/>
        <v>0</v>
      </c>
      <c r="H1005" s="699">
        <f t="shared" si="449"/>
        <v>0</v>
      </c>
      <c r="I1005" s="712">
        <f t="shared" si="450"/>
        <v>0</v>
      </c>
      <c r="J1005" s="699">
        <f t="shared" si="456"/>
        <v>0</v>
      </c>
      <c r="K1005" s="681">
        <f t="shared" si="457"/>
        <v>0</v>
      </c>
      <c r="L1005" s="711">
        <f>IF($L$5="Yes",HLOOKUP(B1005,'Outdoor Supply'!$D$32:$P$38,7,FALSE),0)</f>
        <v>0</v>
      </c>
      <c r="M1005" s="701">
        <f t="shared" si="458"/>
        <v>0</v>
      </c>
      <c r="N1005" s="564">
        <f t="shared" si="459"/>
        <v>0</v>
      </c>
      <c r="O1005" s="564">
        <f t="shared" si="460"/>
        <v>0</v>
      </c>
      <c r="P1005" s="564">
        <f t="shared" si="461"/>
        <v>0</v>
      </c>
      <c r="Q1005" s="564">
        <f t="shared" si="462"/>
        <v>0</v>
      </c>
      <c r="R1005" s="661">
        <f t="shared" si="451"/>
        <v>0</v>
      </c>
      <c r="S1005" s="662">
        <f t="shared" si="452"/>
        <v>0</v>
      </c>
      <c r="T1005" s="699">
        <f t="shared" si="453"/>
        <v>0</v>
      </c>
      <c r="U1005" s="681">
        <f t="shared" si="463"/>
        <v>0</v>
      </c>
      <c r="V1005" s="701">
        <f t="shared" si="464"/>
        <v>0</v>
      </c>
      <c r="W1005" s="662">
        <f t="shared" si="465"/>
        <v>0</v>
      </c>
      <c r="X1005" s="662">
        <f t="shared" si="466"/>
        <v>0</v>
      </c>
      <c r="Y1005" s="662">
        <f t="shared" si="467"/>
        <v>0</v>
      </c>
      <c r="Z1005" s="699">
        <f t="shared" si="468"/>
        <v>0</v>
      </c>
      <c r="AA1005" s="681">
        <f t="shared" si="471"/>
        <v>0</v>
      </c>
      <c r="AB1005" s="701">
        <f t="shared" si="472"/>
        <v>0</v>
      </c>
      <c r="AC1005" s="662">
        <f t="shared" si="469"/>
        <v>0</v>
      </c>
      <c r="AD1005" s="662">
        <f t="shared" si="473"/>
        <v>0</v>
      </c>
      <c r="AE1005" s="701">
        <f t="shared" si="474"/>
        <v>0</v>
      </c>
      <c r="AF1005" s="662">
        <f t="shared" si="470"/>
        <v>0</v>
      </c>
      <c r="AG1005" s="662">
        <f t="shared" si="475"/>
        <v>0</v>
      </c>
      <c r="AH1005" s="701">
        <f t="shared" si="476"/>
        <v>0</v>
      </c>
    </row>
    <row r="1006" spans="1:34" x14ac:dyDescent="0.35">
      <c r="A1006" s="680">
        <v>38981</v>
      </c>
      <c r="B1006" s="558" t="s">
        <v>29</v>
      </c>
      <c r="C1006" s="558">
        <v>9</v>
      </c>
      <c r="D1006" s="559">
        <f t="shared" si="448"/>
        <v>5</v>
      </c>
      <c r="E1006" s="561">
        <v>0</v>
      </c>
      <c r="F1006" s="699">
        <f t="shared" si="454"/>
        <v>0</v>
      </c>
      <c r="G1006" s="712">
        <f t="shared" si="455"/>
        <v>0</v>
      </c>
      <c r="H1006" s="699">
        <f t="shared" si="449"/>
        <v>0</v>
      </c>
      <c r="I1006" s="712">
        <f t="shared" si="450"/>
        <v>0</v>
      </c>
      <c r="J1006" s="699">
        <f t="shared" si="456"/>
        <v>0</v>
      </c>
      <c r="K1006" s="681">
        <f t="shared" si="457"/>
        <v>0</v>
      </c>
      <c r="L1006" s="711">
        <f>IF($L$5="Yes",HLOOKUP(B1006,'Outdoor Supply'!$D$32:$P$38,7,FALSE),0)</f>
        <v>0</v>
      </c>
      <c r="M1006" s="701">
        <f t="shared" si="458"/>
        <v>0</v>
      </c>
      <c r="N1006" s="564">
        <f t="shared" si="459"/>
        <v>0</v>
      </c>
      <c r="O1006" s="564">
        <f t="shared" si="460"/>
        <v>0</v>
      </c>
      <c r="P1006" s="564">
        <f t="shared" si="461"/>
        <v>0</v>
      </c>
      <c r="Q1006" s="564">
        <f t="shared" si="462"/>
        <v>0</v>
      </c>
      <c r="R1006" s="661">
        <f t="shared" si="451"/>
        <v>0</v>
      </c>
      <c r="S1006" s="662">
        <f t="shared" si="452"/>
        <v>0</v>
      </c>
      <c r="T1006" s="699">
        <f t="shared" si="453"/>
        <v>0</v>
      </c>
      <c r="U1006" s="681">
        <f t="shared" si="463"/>
        <v>0</v>
      </c>
      <c r="V1006" s="701">
        <f t="shared" si="464"/>
        <v>0</v>
      </c>
      <c r="W1006" s="662">
        <f t="shared" si="465"/>
        <v>0</v>
      </c>
      <c r="X1006" s="662">
        <f t="shared" si="466"/>
        <v>0</v>
      </c>
      <c r="Y1006" s="662">
        <f t="shared" si="467"/>
        <v>0</v>
      </c>
      <c r="Z1006" s="699">
        <f t="shared" si="468"/>
        <v>0</v>
      </c>
      <c r="AA1006" s="681">
        <f t="shared" si="471"/>
        <v>0</v>
      </c>
      <c r="AB1006" s="701">
        <f t="shared" si="472"/>
        <v>0</v>
      </c>
      <c r="AC1006" s="662">
        <f t="shared" si="469"/>
        <v>0</v>
      </c>
      <c r="AD1006" s="662">
        <f t="shared" si="473"/>
        <v>0</v>
      </c>
      <c r="AE1006" s="701">
        <f t="shared" si="474"/>
        <v>0</v>
      </c>
      <c r="AF1006" s="662">
        <f t="shared" si="470"/>
        <v>0</v>
      </c>
      <c r="AG1006" s="662">
        <f t="shared" si="475"/>
        <v>0</v>
      </c>
      <c r="AH1006" s="701">
        <f t="shared" si="476"/>
        <v>0</v>
      </c>
    </row>
    <row r="1007" spans="1:34" x14ac:dyDescent="0.35">
      <c r="A1007" s="680">
        <v>38982</v>
      </c>
      <c r="B1007" s="558" t="s">
        <v>29</v>
      </c>
      <c r="C1007" s="558">
        <v>9</v>
      </c>
      <c r="D1007" s="559">
        <f t="shared" si="448"/>
        <v>6</v>
      </c>
      <c r="E1007" s="561">
        <v>0</v>
      </c>
      <c r="F1007" s="699">
        <f t="shared" si="454"/>
        <v>0</v>
      </c>
      <c r="G1007" s="712">
        <f t="shared" si="455"/>
        <v>0</v>
      </c>
      <c r="H1007" s="699">
        <f t="shared" si="449"/>
        <v>0</v>
      </c>
      <c r="I1007" s="712">
        <f t="shared" si="450"/>
        <v>0</v>
      </c>
      <c r="J1007" s="699">
        <f t="shared" si="456"/>
        <v>0</v>
      </c>
      <c r="K1007" s="681">
        <f t="shared" si="457"/>
        <v>0</v>
      </c>
      <c r="L1007" s="711">
        <f>IF($L$5="Yes",HLOOKUP(B1007,'Outdoor Supply'!$D$32:$P$38,7,FALSE),0)</f>
        <v>0</v>
      </c>
      <c r="M1007" s="701">
        <f t="shared" si="458"/>
        <v>0</v>
      </c>
      <c r="N1007" s="564">
        <f t="shared" si="459"/>
        <v>0</v>
      </c>
      <c r="O1007" s="564">
        <f t="shared" si="460"/>
        <v>0</v>
      </c>
      <c r="P1007" s="564">
        <f t="shared" si="461"/>
        <v>0</v>
      </c>
      <c r="Q1007" s="564">
        <f t="shared" si="462"/>
        <v>0</v>
      </c>
      <c r="R1007" s="661">
        <f t="shared" si="451"/>
        <v>0</v>
      </c>
      <c r="S1007" s="662">
        <f t="shared" si="452"/>
        <v>0</v>
      </c>
      <c r="T1007" s="699">
        <f t="shared" si="453"/>
        <v>0</v>
      </c>
      <c r="U1007" s="681">
        <f t="shared" si="463"/>
        <v>0</v>
      </c>
      <c r="V1007" s="701">
        <f t="shared" si="464"/>
        <v>0</v>
      </c>
      <c r="W1007" s="662">
        <f t="shared" si="465"/>
        <v>0</v>
      </c>
      <c r="X1007" s="662">
        <f t="shared" si="466"/>
        <v>0</v>
      </c>
      <c r="Y1007" s="662">
        <f t="shared" si="467"/>
        <v>0</v>
      </c>
      <c r="Z1007" s="699">
        <f t="shared" si="468"/>
        <v>0</v>
      </c>
      <c r="AA1007" s="681">
        <f t="shared" si="471"/>
        <v>0</v>
      </c>
      <c r="AB1007" s="701">
        <f t="shared" si="472"/>
        <v>0</v>
      </c>
      <c r="AC1007" s="662">
        <f t="shared" si="469"/>
        <v>0</v>
      </c>
      <c r="AD1007" s="662">
        <f t="shared" si="473"/>
        <v>0</v>
      </c>
      <c r="AE1007" s="701">
        <f t="shared" si="474"/>
        <v>0</v>
      </c>
      <c r="AF1007" s="662">
        <f t="shared" si="470"/>
        <v>0</v>
      </c>
      <c r="AG1007" s="662">
        <f t="shared" si="475"/>
        <v>0</v>
      </c>
      <c r="AH1007" s="701">
        <f t="shared" si="476"/>
        <v>0</v>
      </c>
    </row>
    <row r="1008" spans="1:34" x14ac:dyDescent="0.35">
      <c r="A1008" s="680">
        <v>38983</v>
      </c>
      <c r="B1008" s="558" t="s">
        <v>29</v>
      </c>
      <c r="C1008" s="558">
        <v>9</v>
      </c>
      <c r="D1008" s="559">
        <f t="shared" si="448"/>
        <v>7</v>
      </c>
      <c r="E1008" s="561">
        <v>0</v>
      </c>
      <c r="F1008" s="699">
        <f t="shared" si="454"/>
        <v>0</v>
      </c>
      <c r="G1008" s="712">
        <f t="shared" si="455"/>
        <v>0</v>
      </c>
      <c r="H1008" s="699">
        <f t="shared" si="449"/>
        <v>0</v>
      </c>
      <c r="I1008" s="712">
        <f t="shared" si="450"/>
        <v>0</v>
      </c>
      <c r="J1008" s="699">
        <f t="shared" si="456"/>
        <v>0</v>
      </c>
      <c r="K1008" s="681">
        <f t="shared" si="457"/>
        <v>0</v>
      </c>
      <c r="L1008" s="711">
        <f>IF($L$5="Yes",HLOOKUP(B1008,'Outdoor Supply'!$D$32:$P$38,7,FALSE),0)</f>
        <v>0</v>
      </c>
      <c r="M1008" s="701">
        <f t="shared" si="458"/>
        <v>0</v>
      </c>
      <c r="N1008" s="564">
        <f t="shared" si="459"/>
        <v>0</v>
      </c>
      <c r="O1008" s="564">
        <f t="shared" si="460"/>
        <v>0</v>
      </c>
      <c r="P1008" s="564">
        <f t="shared" si="461"/>
        <v>0</v>
      </c>
      <c r="Q1008" s="564">
        <f t="shared" si="462"/>
        <v>0</v>
      </c>
      <c r="R1008" s="661">
        <f t="shared" si="451"/>
        <v>0</v>
      </c>
      <c r="S1008" s="662">
        <f t="shared" si="452"/>
        <v>0</v>
      </c>
      <c r="T1008" s="699">
        <f t="shared" si="453"/>
        <v>0</v>
      </c>
      <c r="U1008" s="681">
        <f t="shared" si="463"/>
        <v>0</v>
      </c>
      <c r="V1008" s="701">
        <f t="shared" si="464"/>
        <v>0</v>
      </c>
      <c r="W1008" s="662">
        <f t="shared" si="465"/>
        <v>0</v>
      </c>
      <c r="X1008" s="662">
        <f t="shared" si="466"/>
        <v>0</v>
      </c>
      <c r="Y1008" s="662">
        <f t="shared" si="467"/>
        <v>0</v>
      </c>
      <c r="Z1008" s="699">
        <f t="shared" si="468"/>
        <v>0</v>
      </c>
      <c r="AA1008" s="681">
        <f t="shared" si="471"/>
        <v>0</v>
      </c>
      <c r="AB1008" s="701">
        <f t="shared" si="472"/>
        <v>0</v>
      </c>
      <c r="AC1008" s="662">
        <f t="shared" si="469"/>
        <v>0</v>
      </c>
      <c r="AD1008" s="662">
        <f t="shared" si="473"/>
        <v>0</v>
      </c>
      <c r="AE1008" s="701">
        <f t="shared" si="474"/>
        <v>0</v>
      </c>
      <c r="AF1008" s="662">
        <f t="shared" si="470"/>
        <v>0</v>
      </c>
      <c r="AG1008" s="662">
        <f t="shared" si="475"/>
        <v>0</v>
      </c>
      <c r="AH1008" s="701">
        <f t="shared" si="476"/>
        <v>0</v>
      </c>
    </row>
    <row r="1009" spans="1:34" x14ac:dyDescent="0.35">
      <c r="A1009" s="680">
        <v>38984</v>
      </c>
      <c r="B1009" s="558" t="s">
        <v>29</v>
      </c>
      <c r="C1009" s="558">
        <v>9</v>
      </c>
      <c r="D1009" s="559">
        <f t="shared" si="448"/>
        <v>1</v>
      </c>
      <c r="E1009" s="561">
        <v>1.1899999999999977</v>
      </c>
      <c r="F1009" s="699">
        <f t="shared" si="454"/>
        <v>0</v>
      </c>
      <c r="G1009" s="712">
        <f t="shared" si="455"/>
        <v>0</v>
      </c>
      <c r="H1009" s="699">
        <f t="shared" si="449"/>
        <v>0</v>
      </c>
      <c r="I1009" s="712">
        <f t="shared" si="450"/>
        <v>0</v>
      </c>
      <c r="J1009" s="699">
        <f t="shared" si="456"/>
        <v>0</v>
      </c>
      <c r="K1009" s="681">
        <f t="shared" si="457"/>
        <v>0</v>
      </c>
      <c r="L1009" s="711">
        <f>IF($L$5="Yes",HLOOKUP(B1009,'Outdoor Supply'!$D$32:$P$38,7,FALSE),0)</f>
        <v>0</v>
      </c>
      <c r="M1009" s="701">
        <f t="shared" si="458"/>
        <v>0</v>
      </c>
      <c r="N1009" s="564">
        <f t="shared" si="459"/>
        <v>0</v>
      </c>
      <c r="O1009" s="564">
        <f t="shared" si="460"/>
        <v>0</v>
      </c>
      <c r="P1009" s="564">
        <f t="shared" si="461"/>
        <v>0</v>
      </c>
      <c r="Q1009" s="564">
        <f t="shared" si="462"/>
        <v>0</v>
      </c>
      <c r="R1009" s="661">
        <f t="shared" si="451"/>
        <v>0</v>
      </c>
      <c r="S1009" s="662">
        <f t="shared" si="452"/>
        <v>0</v>
      </c>
      <c r="T1009" s="699">
        <f t="shared" si="453"/>
        <v>0</v>
      </c>
      <c r="U1009" s="681">
        <f t="shared" si="463"/>
        <v>0</v>
      </c>
      <c r="V1009" s="701">
        <f t="shared" si="464"/>
        <v>0</v>
      </c>
      <c r="W1009" s="662">
        <f t="shared" si="465"/>
        <v>0</v>
      </c>
      <c r="X1009" s="662">
        <f t="shared" si="466"/>
        <v>0</v>
      </c>
      <c r="Y1009" s="662">
        <f t="shared" si="467"/>
        <v>0</v>
      </c>
      <c r="Z1009" s="699">
        <f t="shared" si="468"/>
        <v>0</v>
      </c>
      <c r="AA1009" s="681">
        <f t="shared" si="471"/>
        <v>0</v>
      </c>
      <c r="AB1009" s="701">
        <f t="shared" si="472"/>
        <v>0</v>
      </c>
      <c r="AC1009" s="662">
        <f t="shared" si="469"/>
        <v>0</v>
      </c>
      <c r="AD1009" s="662">
        <f t="shared" si="473"/>
        <v>0</v>
      </c>
      <c r="AE1009" s="701">
        <f t="shared" si="474"/>
        <v>0</v>
      </c>
      <c r="AF1009" s="662">
        <f t="shared" si="470"/>
        <v>0</v>
      </c>
      <c r="AG1009" s="662">
        <f t="shared" si="475"/>
        <v>0</v>
      </c>
      <c r="AH1009" s="701">
        <f t="shared" si="476"/>
        <v>0</v>
      </c>
    </row>
    <row r="1010" spans="1:34" x14ac:dyDescent="0.35">
      <c r="A1010" s="680">
        <v>38985</v>
      </c>
      <c r="B1010" s="558" t="s">
        <v>29</v>
      </c>
      <c r="C1010" s="558">
        <v>9</v>
      </c>
      <c r="D1010" s="559">
        <f t="shared" si="448"/>
        <v>2</v>
      </c>
      <c r="E1010" s="561">
        <v>0</v>
      </c>
      <c r="F1010" s="699">
        <f t="shared" si="454"/>
        <v>0</v>
      </c>
      <c r="G1010" s="712">
        <f t="shared" si="455"/>
        <v>0</v>
      </c>
      <c r="H1010" s="699">
        <f t="shared" si="449"/>
        <v>0</v>
      </c>
      <c r="I1010" s="712">
        <f t="shared" si="450"/>
        <v>0</v>
      </c>
      <c r="J1010" s="699">
        <f t="shared" si="456"/>
        <v>0</v>
      </c>
      <c r="K1010" s="681">
        <f t="shared" si="457"/>
        <v>0</v>
      </c>
      <c r="L1010" s="711">
        <f>IF($L$5="Yes",HLOOKUP(B1010,'Outdoor Supply'!$D$32:$P$38,7,FALSE),0)</f>
        <v>0</v>
      </c>
      <c r="M1010" s="701">
        <f t="shared" si="458"/>
        <v>0</v>
      </c>
      <c r="N1010" s="564">
        <f t="shared" si="459"/>
        <v>0</v>
      </c>
      <c r="O1010" s="564">
        <f t="shared" si="460"/>
        <v>0</v>
      </c>
      <c r="P1010" s="564">
        <f t="shared" si="461"/>
        <v>0</v>
      </c>
      <c r="Q1010" s="564">
        <f t="shared" si="462"/>
        <v>0</v>
      </c>
      <c r="R1010" s="661">
        <f t="shared" si="451"/>
        <v>0</v>
      </c>
      <c r="S1010" s="662">
        <f t="shared" si="452"/>
        <v>0</v>
      </c>
      <c r="T1010" s="699">
        <f t="shared" si="453"/>
        <v>0</v>
      </c>
      <c r="U1010" s="681">
        <f t="shared" si="463"/>
        <v>0</v>
      </c>
      <c r="V1010" s="701">
        <f t="shared" si="464"/>
        <v>0</v>
      </c>
      <c r="W1010" s="662">
        <f t="shared" si="465"/>
        <v>0</v>
      </c>
      <c r="X1010" s="662">
        <f t="shared" si="466"/>
        <v>0</v>
      </c>
      <c r="Y1010" s="662">
        <f t="shared" si="467"/>
        <v>0</v>
      </c>
      <c r="Z1010" s="699">
        <f t="shared" si="468"/>
        <v>0</v>
      </c>
      <c r="AA1010" s="681">
        <f t="shared" si="471"/>
        <v>0</v>
      </c>
      <c r="AB1010" s="701">
        <f t="shared" si="472"/>
        <v>0</v>
      </c>
      <c r="AC1010" s="662">
        <f t="shared" si="469"/>
        <v>0</v>
      </c>
      <c r="AD1010" s="662">
        <f t="shared" si="473"/>
        <v>0</v>
      </c>
      <c r="AE1010" s="701">
        <f t="shared" si="474"/>
        <v>0</v>
      </c>
      <c r="AF1010" s="662">
        <f t="shared" si="470"/>
        <v>0</v>
      </c>
      <c r="AG1010" s="662">
        <f t="shared" si="475"/>
        <v>0</v>
      </c>
      <c r="AH1010" s="701">
        <f t="shared" si="476"/>
        <v>0</v>
      </c>
    </row>
    <row r="1011" spans="1:34" x14ac:dyDescent="0.35">
      <c r="A1011" s="680">
        <v>38986</v>
      </c>
      <c r="B1011" s="558" t="s">
        <v>29</v>
      </c>
      <c r="C1011" s="558">
        <v>9</v>
      </c>
      <c r="D1011" s="559">
        <f t="shared" si="448"/>
        <v>3</v>
      </c>
      <c r="E1011" s="561">
        <v>0</v>
      </c>
      <c r="F1011" s="699">
        <f t="shared" si="454"/>
        <v>0</v>
      </c>
      <c r="G1011" s="712">
        <f t="shared" si="455"/>
        <v>0</v>
      </c>
      <c r="H1011" s="699">
        <f t="shared" si="449"/>
        <v>0</v>
      </c>
      <c r="I1011" s="712">
        <f t="shared" si="450"/>
        <v>0</v>
      </c>
      <c r="J1011" s="699">
        <f t="shared" si="456"/>
        <v>0</v>
      </c>
      <c r="K1011" s="681">
        <f t="shared" si="457"/>
        <v>0</v>
      </c>
      <c r="L1011" s="711">
        <f>IF($L$5="Yes",HLOOKUP(B1011,'Outdoor Supply'!$D$32:$P$38,7,FALSE),0)</f>
        <v>0</v>
      </c>
      <c r="M1011" s="701">
        <f t="shared" si="458"/>
        <v>0</v>
      </c>
      <c r="N1011" s="564">
        <f t="shared" si="459"/>
        <v>0</v>
      </c>
      <c r="O1011" s="564">
        <f t="shared" si="460"/>
        <v>0</v>
      </c>
      <c r="P1011" s="564">
        <f t="shared" si="461"/>
        <v>0</v>
      </c>
      <c r="Q1011" s="564">
        <f t="shared" si="462"/>
        <v>0</v>
      </c>
      <c r="R1011" s="661">
        <f t="shared" si="451"/>
        <v>0</v>
      </c>
      <c r="S1011" s="662">
        <f t="shared" si="452"/>
        <v>0</v>
      </c>
      <c r="T1011" s="699">
        <f t="shared" si="453"/>
        <v>0</v>
      </c>
      <c r="U1011" s="681">
        <f t="shared" si="463"/>
        <v>0</v>
      </c>
      <c r="V1011" s="701">
        <f t="shared" si="464"/>
        <v>0</v>
      </c>
      <c r="W1011" s="662">
        <f t="shared" si="465"/>
        <v>0</v>
      </c>
      <c r="X1011" s="662">
        <f t="shared" si="466"/>
        <v>0</v>
      </c>
      <c r="Y1011" s="662">
        <f t="shared" si="467"/>
        <v>0</v>
      </c>
      <c r="Z1011" s="699">
        <f t="shared" si="468"/>
        <v>0</v>
      </c>
      <c r="AA1011" s="681">
        <f t="shared" si="471"/>
        <v>0</v>
      </c>
      <c r="AB1011" s="701">
        <f t="shared" si="472"/>
        <v>0</v>
      </c>
      <c r="AC1011" s="662">
        <f t="shared" si="469"/>
        <v>0</v>
      </c>
      <c r="AD1011" s="662">
        <f t="shared" si="473"/>
        <v>0</v>
      </c>
      <c r="AE1011" s="701">
        <f t="shared" si="474"/>
        <v>0</v>
      </c>
      <c r="AF1011" s="662">
        <f t="shared" si="470"/>
        <v>0</v>
      </c>
      <c r="AG1011" s="662">
        <f t="shared" si="475"/>
        <v>0</v>
      </c>
      <c r="AH1011" s="701">
        <f t="shared" si="476"/>
        <v>0</v>
      </c>
    </row>
    <row r="1012" spans="1:34" x14ac:dyDescent="0.35">
      <c r="A1012" s="680">
        <v>38987</v>
      </c>
      <c r="B1012" s="558" t="s">
        <v>29</v>
      </c>
      <c r="C1012" s="558">
        <v>9</v>
      </c>
      <c r="D1012" s="559">
        <f t="shared" si="448"/>
        <v>4</v>
      </c>
      <c r="E1012" s="561">
        <v>0</v>
      </c>
      <c r="F1012" s="699">
        <f t="shared" si="454"/>
        <v>0</v>
      </c>
      <c r="G1012" s="712">
        <f t="shared" si="455"/>
        <v>0</v>
      </c>
      <c r="H1012" s="699">
        <f t="shared" si="449"/>
        <v>0</v>
      </c>
      <c r="I1012" s="712">
        <f t="shared" si="450"/>
        <v>0</v>
      </c>
      <c r="J1012" s="699">
        <f t="shared" si="456"/>
        <v>0</v>
      </c>
      <c r="K1012" s="681">
        <f t="shared" si="457"/>
        <v>0</v>
      </c>
      <c r="L1012" s="711">
        <f>IF($L$5="Yes",HLOOKUP(B1012,'Outdoor Supply'!$D$32:$P$38,7,FALSE),0)</f>
        <v>0</v>
      </c>
      <c r="M1012" s="701">
        <f t="shared" si="458"/>
        <v>0</v>
      </c>
      <c r="N1012" s="564">
        <f t="shared" si="459"/>
        <v>0</v>
      </c>
      <c r="O1012" s="564">
        <f t="shared" si="460"/>
        <v>0</v>
      </c>
      <c r="P1012" s="564">
        <f t="shared" si="461"/>
        <v>0</v>
      </c>
      <c r="Q1012" s="564">
        <f t="shared" si="462"/>
        <v>0</v>
      </c>
      <c r="R1012" s="661">
        <f t="shared" si="451"/>
        <v>0</v>
      </c>
      <c r="S1012" s="662">
        <f t="shared" si="452"/>
        <v>0</v>
      </c>
      <c r="T1012" s="699">
        <f t="shared" si="453"/>
        <v>0</v>
      </c>
      <c r="U1012" s="681">
        <f t="shared" si="463"/>
        <v>0</v>
      </c>
      <c r="V1012" s="701">
        <f t="shared" si="464"/>
        <v>0</v>
      </c>
      <c r="W1012" s="662">
        <f t="shared" si="465"/>
        <v>0</v>
      </c>
      <c r="X1012" s="662">
        <f t="shared" si="466"/>
        <v>0</v>
      </c>
      <c r="Y1012" s="662">
        <f t="shared" si="467"/>
        <v>0</v>
      </c>
      <c r="Z1012" s="699">
        <f t="shared" si="468"/>
        <v>0</v>
      </c>
      <c r="AA1012" s="681">
        <f t="shared" si="471"/>
        <v>0</v>
      </c>
      <c r="AB1012" s="701">
        <f t="shared" si="472"/>
        <v>0</v>
      </c>
      <c r="AC1012" s="662">
        <f t="shared" si="469"/>
        <v>0</v>
      </c>
      <c r="AD1012" s="662">
        <f t="shared" si="473"/>
        <v>0</v>
      </c>
      <c r="AE1012" s="701">
        <f t="shared" si="474"/>
        <v>0</v>
      </c>
      <c r="AF1012" s="662">
        <f t="shared" si="470"/>
        <v>0</v>
      </c>
      <c r="AG1012" s="662">
        <f t="shared" si="475"/>
        <v>0</v>
      </c>
      <c r="AH1012" s="701">
        <f t="shared" si="476"/>
        <v>0</v>
      </c>
    </row>
    <row r="1013" spans="1:34" x14ac:dyDescent="0.35">
      <c r="A1013" s="680">
        <v>38988</v>
      </c>
      <c r="B1013" s="558" t="s">
        <v>29</v>
      </c>
      <c r="C1013" s="558">
        <v>9</v>
      </c>
      <c r="D1013" s="559">
        <f t="shared" si="448"/>
        <v>5</v>
      </c>
      <c r="E1013" s="561">
        <v>0</v>
      </c>
      <c r="F1013" s="699">
        <f t="shared" si="454"/>
        <v>0</v>
      </c>
      <c r="G1013" s="712">
        <f t="shared" si="455"/>
        <v>0</v>
      </c>
      <c r="H1013" s="699">
        <f t="shared" si="449"/>
        <v>0</v>
      </c>
      <c r="I1013" s="712">
        <f t="shared" si="450"/>
        <v>0</v>
      </c>
      <c r="J1013" s="699">
        <f t="shared" si="456"/>
        <v>0</v>
      </c>
      <c r="K1013" s="681">
        <f t="shared" si="457"/>
        <v>0</v>
      </c>
      <c r="L1013" s="711">
        <f>IF($L$5="Yes",HLOOKUP(B1013,'Outdoor Supply'!$D$32:$P$38,7,FALSE),0)</f>
        <v>0</v>
      </c>
      <c r="M1013" s="701">
        <f t="shared" si="458"/>
        <v>0</v>
      </c>
      <c r="N1013" s="564">
        <f t="shared" si="459"/>
        <v>0</v>
      </c>
      <c r="O1013" s="564">
        <f t="shared" si="460"/>
        <v>0</v>
      </c>
      <c r="P1013" s="564">
        <f t="shared" si="461"/>
        <v>0</v>
      </c>
      <c r="Q1013" s="564">
        <f t="shared" si="462"/>
        <v>0</v>
      </c>
      <c r="R1013" s="661">
        <f t="shared" si="451"/>
        <v>0</v>
      </c>
      <c r="S1013" s="662">
        <f t="shared" si="452"/>
        <v>0</v>
      </c>
      <c r="T1013" s="699">
        <f t="shared" si="453"/>
        <v>0</v>
      </c>
      <c r="U1013" s="681">
        <f t="shared" si="463"/>
        <v>0</v>
      </c>
      <c r="V1013" s="701">
        <f t="shared" si="464"/>
        <v>0</v>
      </c>
      <c r="W1013" s="662">
        <f t="shared" si="465"/>
        <v>0</v>
      </c>
      <c r="X1013" s="662">
        <f t="shared" si="466"/>
        <v>0</v>
      </c>
      <c r="Y1013" s="662">
        <f t="shared" si="467"/>
        <v>0</v>
      </c>
      <c r="Z1013" s="699">
        <f t="shared" si="468"/>
        <v>0</v>
      </c>
      <c r="AA1013" s="681">
        <f t="shared" si="471"/>
        <v>0</v>
      </c>
      <c r="AB1013" s="701">
        <f t="shared" si="472"/>
        <v>0</v>
      </c>
      <c r="AC1013" s="662">
        <f t="shared" si="469"/>
        <v>0</v>
      </c>
      <c r="AD1013" s="662">
        <f t="shared" si="473"/>
        <v>0</v>
      </c>
      <c r="AE1013" s="701">
        <f t="shared" si="474"/>
        <v>0</v>
      </c>
      <c r="AF1013" s="662">
        <f t="shared" si="470"/>
        <v>0</v>
      </c>
      <c r="AG1013" s="662">
        <f t="shared" si="475"/>
        <v>0</v>
      </c>
      <c r="AH1013" s="701">
        <f t="shared" si="476"/>
        <v>0</v>
      </c>
    </row>
    <row r="1014" spans="1:34" x14ac:dyDescent="0.35">
      <c r="A1014" s="680">
        <v>38989</v>
      </c>
      <c r="B1014" s="558" t="s">
        <v>29</v>
      </c>
      <c r="C1014" s="558">
        <v>9</v>
      </c>
      <c r="D1014" s="559">
        <f t="shared" si="448"/>
        <v>6</v>
      </c>
      <c r="E1014" s="561">
        <v>0</v>
      </c>
      <c r="F1014" s="699">
        <f t="shared" si="454"/>
        <v>0</v>
      </c>
      <c r="G1014" s="712">
        <f t="shared" si="455"/>
        <v>0</v>
      </c>
      <c r="H1014" s="699">
        <f t="shared" si="449"/>
        <v>0</v>
      </c>
      <c r="I1014" s="712">
        <f t="shared" si="450"/>
        <v>0</v>
      </c>
      <c r="J1014" s="699">
        <f t="shared" si="456"/>
        <v>0</v>
      </c>
      <c r="K1014" s="681">
        <f t="shared" si="457"/>
        <v>0</v>
      </c>
      <c r="L1014" s="711">
        <f>IF($L$5="Yes",HLOOKUP(B1014,'Outdoor Supply'!$D$32:$P$38,7,FALSE),0)</f>
        <v>0</v>
      </c>
      <c r="M1014" s="701">
        <f t="shared" si="458"/>
        <v>0</v>
      </c>
      <c r="N1014" s="564">
        <f t="shared" si="459"/>
        <v>0</v>
      </c>
      <c r="O1014" s="564">
        <f t="shared" si="460"/>
        <v>0</v>
      </c>
      <c r="P1014" s="564">
        <f t="shared" si="461"/>
        <v>0</v>
      </c>
      <c r="Q1014" s="564">
        <f t="shared" si="462"/>
        <v>0</v>
      </c>
      <c r="R1014" s="661">
        <f t="shared" si="451"/>
        <v>0</v>
      </c>
      <c r="S1014" s="662">
        <f t="shared" si="452"/>
        <v>0</v>
      </c>
      <c r="T1014" s="699">
        <f t="shared" si="453"/>
        <v>0</v>
      </c>
      <c r="U1014" s="681">
        <f t="shared" si="463"/>
        <v>0</v>
      </c>
      <c r="V1014" s="701">
        <f t="shared" si="464"/>
        <v>0</v>
      </c>
      <c r="W1014" s="662">
        <f t="shared" si="465"/>
        <v>0</v>
      </c>
      <c r="X1014" s="662">
        <f t="shared" si="466"/>
        <v>0</v>
      </c>
      <c r="Y1014" s="662">
        <f t="shared" si="467"/>
        <v>0</v>
      </c>
      <c r="Z1014" s="699">
        <f t="shared" si="468"/>
        <v>0</v>
      </c>
      <c r="AA1014" s="681">
        <f t="shared" si="471"/>
        <v>0</v>
      </c>
      <c r="AB1014" s="701">
        <f t="shared" si="472"/>
        <v>0</v>
      </c>
      <c r="AC1014" s="662">
        <f t="shared" si="469"/>
        <v>0</v>
      </c>
      <c r="AD1014" s="662">
        <f t="shared" si="473"/>
        <v>0</v>
      </c>
      <c r="AE1014" s="701">
        <f t="shared" si="474"/>
        <v>0</v>
      </c>
      <c r="AF1014" s="662">
        <f t="shared" si="470"/>
        <v>0</v>
      </c>
      <c r="AG1014" s="662">
        <f t="shared" si="475"/>
        <v>0</v>
      </c>
      <c r="AH1014" s="701">
        <f t="shared" si="476"/>
        <v>0</v>
      </c>
    </row>
    <row r="1015" spans="1:34" x14ac:dyDescent="0.35">
      <c r="A1015" s="680">
        <v>38990</v>
      </c>
      <c r="B1015" s="558" t="s">
        <v>29</v>
      </c>
      <c r="C1015" s="558">
        <v>9</v>
      </c>
      <c r="D1015" s="559">
        <f t="shared" si="448"/>
        <v>7</v>
      </c>
      <c r="E1015" s="561">
        <v>0</v>
      </c>
      <c r="F1015" s="699">
        <f t="shared" si="454"/>
        <v>0</v>
      </c>
      <c r="G1015" s="712">
        <f t="shared" si="455"/>
        <v>0</v>
      </c>
      <c r="H1015" s="699">
        <f t="shared" si="449"/>
        <v>0</v>
      </c>
      <c r="I1015" s="712">
        <f t="shared" si="450"/>
        <v>0</v>
      </c>
      <c r="J1015" s="699">
        <f t="shared" si="456"/>
        <v>0</v>
      </c>
      <c r="K1015" s="681">
        <f t="shared" si="457"/>
        <v>0</v>
      </c>
      <c r="L1015" s="711">
        <f>IF($L$5="Yes",HLOOKUP(B1015,'Outdoor Supply'!$D$32:$P$38,7,FALSE),0)</f>
        <v>0</v>
      </c>
      <c r="M1015" s="701">
        <f t="shared" si="458"/>
        <v>0</v>
      </c>
      <c r="N1015" s="564">
        <f t="shared" si="459"/>
        <v>0</v>
      </c>
      <c r="O1015" s="564">
        <f t="shared" si="460"/>
        <v>0</v>
      </c>
      <c r="P1015" s="564">
        <f t="shared" si="461"/>
        <v>0</v>
      </c>
      <c r="Q1015" s="564">
        <f t="shared" si="462"/>
        <v>0</v>
      </c>
      <c r="R1015" s="661">
        <f t="shared" si="451"/>
        <v>0</v>
      </c>
      <c r="S1015" s="662">
        <f t="shared" si="452"/>
        <v>0</v>
      </c>
      <c r="T1015" s="699">
        <f t="shared" si="453"/>
        <v>0</v>
      </c>
      <c r="U1015" s="681">
        <f t="shared" si="463"/>
        <v>0</v>
      </c>
      <c r="V1015" s="701">
        <f t="shared" si="464"/>
        <v>0</v>
      </c>
      <c r="W1015" s="662">
        <f t="shared" si="465"/>
        <v>0</v>
      </c>
      <c r="X1015" s="662">
        <f t="shared" si="466"/>
        <v>0</v>
      </c>
      <c r="Y1015" s="662">
        <f t="shared" si="467"/>
        <v>0</v>
      </c>
      <c r="Z1015" s="699">
        <f t="shared" si="468"/>
        <v>0</v>
      </c>
      <c r="AA1015" s="681">
        <f t="shared" si="471"/>
        <v>0</v>
      </c>
      <c r="AB1015" s="701">
        <f t="shared" si="472"/>
        <v>0</v>
      </c>
      <c r="AC1015" s="662">
        <f t="shared" si="469"/>
        <v>0</v>
      </c>
      <c r="AD1015" s="662">
        <f t="shared" si="473"/>
        <v>0</v>
      </c>
      <c r="AE1015" s="701">
        <f t="shared" si="474"/>
        <v>0</v>
      </c>
      <c r="AF1015" s="662">
        <f t="shared" si="470"/>
        <v>0</v>
      </c>
      <c r="AG1015" s="662">
        <f t="shared" si="475"/>
        <v>0</v>
      </c>
      <c r="AH1015" s="701">
        <f t="shared" si="476"/>
        <v>0</v>
      </c>
    </row>
    <row r="1016" spans="1:34" x14ac:dyDescent="0.35">
      <c r="A1016" s="680">
        <v>38991</v>
      </c>
      <c r="B1016" s="558" t="s">
        <v>30</v>
      </c>
      <c r="C1016" s="558">
        <v>10</v>
      </c>
      <c r="D1016" s="559">
        <f t="shared" si="448"/>
        <v>1</v>
      </c>
      <c r="E1016" s="561">
        <v>0</v>
      </c>
      <c r="F1016" s="699">
        <f t="shared" si="454"/>
        <v>0</v>
      </c>
      <c r="G1016" s="712">
        <f t="shared" si="455"/>
        <v>0</v>
      </c>
      <c r="H1016" s="699">
        <f t="shared" si="449"/>
        <v>0</v>
      </c>
      <c r="I1016" s="712">
        <f t="shared" si="450"/>
        <v>0</v>
      </c>
      <c r="J1016" s="699">
        <f t="shared" si="456"/>
        <v>0</v>
      </c>
      <c r="K1016" s="681">
        <f t="shared" si="457"/>
        <v>0</v>
      </c>
      <c r="L1016" s="711">
        <f>IF($L$5="Yes",HLOOKUP(B1016,'Outdoor Supply'!$D$32:$P$38,7,FALSE),0)</f>
        <v>0</v>
      </c>
      <c r="M1016" s="701">
        <f t="shared" si="458"/>
        <v>0</v>
      </c>
      <c r="N1016" s="564">
        <f t="shared" si="459"/>
        <v>0</v>
      </c>
      <c r="O1016" s="564">
        <f t="shared" si="460"/>
        <v>0</v>
      </c>
      <c r="P1016" s="564">
        <f t="shared" si="461"/>
        <v>0</v>
      </c>
      <c r="Q1016" s="564">
        <f t="shared" si="462"/>
        <v>0</v>
      </c>
      <c r="R1016" s="661">
        <f t="shared" si="451"/>
        <v>0</v>
      </c>
      <c r="S1016" s="662">
        <f t="shared" si="452"/>
        <v>0</v>
      </c>
      <c r="T1016" s="699">
        <f t="shared" si="453"/>
        <v>0</v>
      </c>
      <c r="U1016" s="681">
        <f t="shared" si="463"/>
        <v>0</v>
      </c>
      <c r="V1016" s="701">
        <f t="shared" si="464"/>
        <v>0</v>
      </c>
      <c r="W1016" s="662">
        <f t="shared" si="465"/>
        <v>0</v>
      </c>
      <c r="X1016" s="662">
        <f t="shared" si="466"/>
        <v>0</v>
      </c>
      <c r="Y1016" s="662">
        <f t="shared" si="467"/>
        <v>0</v>
      </c>
      <c r="Z1016" s="699">
        <f t="shared" si="468"/>
        <v>0</v>
      </c>
      <c r="AA1016" s="681">
        <f t="shared" si="471"/>
        <v>0</v>
      </c>
      <c r="AB1016" s="701">
        <f t="shared" si="472"/>
        <v>0</v>
      </c>
      <c r="AC1016" s="662">
        <f t="shared" si="469"/>
        <v>0</v>
      </c>
      <c r="AD1016" s="662">
        <f t="shared" si="473"/>
        <v>0</v>
      </c>
      <c r="AE1016" s="701">
        <f t="shared" si="474"/>
        <v>0</v>
      </c>
      <c r="AF1016" s="662">
        <f t="shared" si="470"/>
        <v>0</v>
      </c>
      <c r="AG1016" s="662">
        <f t="shared" si="475"/>
        <v>0</v>
      </c>
      <c r="AH1016" s="701">
        <f t="shared" si="476"/>
        <v>0</v>
      </c>
    </row>
    <row r="1017" spans="1:34" x14ac:dyDescent="0.35">
      <c r="A1017" s="680">
        <v>38992</v>
      </c>
      <c r="B1017" s="558" t="s">
        <v>30</v>
      </c>
      <c r="C1017" s="558">
        <v>10</v>
      </c>
      <c r="D1017" s="559">
        <f t="shared" si="448"/>
        <v>2</v>
      </c>
      <c r="E1017" s="561">
        <v>0</v>
      </c>
      <c r="F1017" s="699">
        <f t="shared" si="454"/>
        <v>0</v>
      </c>
      <c r="G1017" s="712">
        <f t="shared" si="455"/>
        <v>0</v>
      </c>
      <c r="H1017" s="699">
        <f t="shared" si="449"/>
        <v>0</v>
      </c>
      <c r="I1017" s="712">
        <f t="shared" si="450"/>
        <v>0</v>
      </c>
      <c r="J1017" s="699">
        <f t="shared" si="456"/>
        <v>0</v>
      </c>
      <c r="K1017" s="681">
        <f t="shared" si="457"/>
        <v>0</v>
      </c>
      <c r="L1017" s="711">
        <f>IF($L$5="Yes",HLOOKUP(B1017,'Outdoor Supply'!$D$32:$P$38,7,FALSE),0)</f>
        <v>0</v>
      </c>
      <c r="M1017" s="701">
        <f t="shared" si="458"/>
        <v>0</v>
      </c>
      <c r="N1017" s="564">
        <f t="shared" si="459"/>
        <v>0</v>
      </c>
      <c r="O1017" s="564">
        <f t="shared" si="460"/>
        <v>0</v>
      </c>
      <c r="P1017" s="564">
        <f t="shared" si="461"/>
        <v>0</v>
      </c>
      <c r="Q1017" s="564">
        <f t="shared" si="462"/>
        <v>0</v>
      </c>
      <c r="R1017" s="661">
        <f t="shared" si="451"/>
        <v>0</v>
      </c>
      <c r="S1017" s="662">
        <f t="shared" si="452"/>
        <v>0</v>
      </c>
      <c r="T1017" s="699">
        <f t="shared" si="453"/>
        <v>0</v>
      </c>
      <c r="U1017" s="681">
        <f t="shared" si="463"/>
        <v>0</v>
      </c>
      <c r="V1017" s="701">
        <f t="shared" si="464"/>
        <v>0</v>
      </c>
      <c r="W1017" s="662">
        <f t="shared" si="465"/>
        <v>0</v>
      </c>
      <c r="X1017" s="662">
        <f t="shared" si="466"/>
        <v>0</v>
      </c>
      <c r="Y1017" s="662">
        <f t="shared" si="467"/>
        <v>0</v>
      </c>
      <c r="Z1017" s="699">
        <f t="shared" si="468"/>
        <v>0</v>
      </c>
      <c r="AA1017" s="681">
        <f t="shared" si="471"/>
        <v>0</v>
      </c>
      <c r="AB1017" s="701">
        <f t="shared" si="472"/>
        <v>0</v>
      </c>
      <c r="AC1017" s="662">
        <f t="shared" si="469"/>
        <v>0</v>
      </c>
      <c r="AD1017" s="662">
        <f t="shared" si="473"/>
        <v>0</v>
      </c>
      <c r="AE1017" s="701">
        <f t="shared" si="474"/>
        <v>0</v>
      </c>
      <c r="AF1017" s="662">
        <f t="shared" si="470"/>
        <v>0</v>
      </c>
      <c r="AG1017" s="662">
        <f t="shared" si="475"/>
        <v>0</v>
      </c>
      <c r="AH1017" s="701">
        <f t="shared" si="476"/>
        <v>0</v>
      </c>
    </row>
    <row r="1018" spans="1:34" x14ac:dyDescent="0.35">
      <c r="A1018" s="680">
        <v>38993</v>
      </c>
      <c r="B1018" s="558" t="s">
        <v>30</v>
      </c>
      <c r="C1018" s="558">
        <v>10</v>
      </c>
      <c r="D1018" s="559">
        <f t="shared" si="448"/>
        <v>3</v>
      </c>
      <c r="E1018" s="561">
        <v>0</v>
      </c>
      <c r="F1018" s="699">
        <f t="shared" si="454"/>
        <v>0</v>
      </c>
      <c r="G1018" s="712">
        <f t="shared" si="455"/>
        <v>0</v>
      </c>
      <c r="H1018" s="699">
        <f t="shared" si="449"/>
        <v>0</v>
      </c>
      <c r="I1018" s="712">
        <f t="shared" si="450"/>
        <v>0</v>
      </c>
      <c r="J1018" s="699">
        <f t="shared" si="456"/>
        <v>0</v>
      </c>
      <c r="K1018" s="681">
        <f t="shared" si="457"/>
        <v>0</v>
      </c>
      <c r="L1018" s="711">
        <f>IF($L$5="Yes",HLOOKUP(B1018,'Outdoor Supply'!$D$32:$P$38,7,FALSE),0)</f>
        <v>0</v>
      </c>
      <c r="M1018" s="701">
        <f t="shared" si="458"/>
        <v>0</v>
      </c>
      <c r="N1018" s="564">
        <f t="shared" si="459"/>
        <v>0</v>
      </c>
      <c r="O1018" s="564">
        <f t="shared" si="460"/>
        <v>0</v>
      </c>
      <c r="P1018" s="564">
        <f t="shared" si="461"/>
        <v>0</v>
      </c>
      <c r="Q1018" s="564">
        <f t="shared" si="462"/>
        <v>0</v>
      </c>
      <c r="R1018" s="661">
        <f t="shared" si="451"/>
        <v>0</v>
      </c>
      <c r="S1018" s="662">
        <f t="shared" si="452"/>
        <v>0</v>
      </c>
      <c r="T1018" s="699">
        <f t="shared" si="453"/>
        <v>0</v>
      </c>
      <c r="U1018" s="681">
        <f t="shared" si="463"/>
        <v>0</v>
      </c>
      <c r="V1018" s="701">
        <f t="shared" si="464"/>
        <v>0</v>
      </c>
      <c r="W1018" s="662">
        <f t="shared" si="465"/>
        <v>0</v>
      </c>
      <c r="X1018" s="662">
        <f t="shared" si="466"/>
        <v>0</v>
      </c>
      <c r="Y1018" s="662">
        <f t="shared" si="467"/>
        <v>0</v>
      </c>
      <c r="Z1018" s="699">
        <f t="shared" si="468"/>
        <v>0</v>
      </c>
      <c r="AA1018" s="681">
        <f t="shared" si="471"/>
        <v>0</v>
      </c>
      <c r="AB1018" s="701">
        <f t="shared" si="472"/>
        <v>0</v>
      </c>
      <c r="AC1018" s="662">
        <f t="shared" si="469"/>
        <v>0</v>
      </c>
      <c r="AD1018" s="662">
        <f t="shared" si="473"/>
        <v>0</v>
      </c>
      <c r="AE1018" s="701">
        <f t="shared" si="474"/>
        <v>0</v>
      </c>
      <c r="AF1018" s="662">
        <f t="shared" si="470"/>
        <v>0</v>
      </c>
      <c r="AG1018" s="662">
        <f t="shared" si="475"/>
        <v>0</v>
      </c>
      <c r="AH1018" s="701">
        <f t="shared" si="476"/>
        <v>0</v>
      </c>
    </row>
    <row r="1019" spans="1:34" x14ac:dyDescent="0.35">
      <c r="A1019" s="680">
        <v>38994</v>
      </c>
      <c r="B1019" s="558" t="s">
        <v>30</v>
      </c>
      <c r="C1019" s="558">
        <v>10</v>
      </c>
      <c r="D1019" s="559">
        <f t="shared" si="448"/>
        <v>4</v>
      </c>
      <c r="E1019" s="561">
        <v>0</v>
      </c>
      <c r="F1019" s="699">
        <f t="shared" si="454"/>
        <v>0</v>
      </c>
      <c r="G1019" s="712">
        <f t="shared" si="455"/>
        <v>0</v>
      </c>
      <c r="H1019" s="699">
        <f t="shared" si="449"/>
        <v>0</v>
      </c>
      <c r="I1019" s="712">
        <f t="shared" si="450"/>
        <v>0</v>
      </c>
      <c r="J1019" s="699">
        <f t="shared" si="456"/>
        <v>0</v>
      </c>
      <c r="K1019" s="681">
        <f t="shared" si="457"/>
        <v>0</v>
      </c>
      <c r="L1019" s="711">
        <f>IF($L$5="Yes",HLOOKUP(B1019,'Outdoor Supply'!$D$32:$P$38,7,FALSE),0)</f>
        <v>0</v>
      </c>
      <c r="M1019" s="701">
        <f t="shared" si="458"/>
        <v>0</v>
      </c>
      <c r="N1019" s="564">
        <f t="shared" si="459"/>
        <v>0</v>
      </c>
      <c r="O1019" s="564">
        <f t="shared" si="460"/>
        <v>0</v>
      </c>
      <c r="P1019" s="564">
        <f t="shared" si="461"/>
        <v>0</v>
      </c>
      <c r="Q1019" s="564">
        <f t="shared" si="462"/>
        <v>0</v>
      </c>
      <c r="R1019" s="661">
        <f t="shared" si="451"/>
        <v>0</v>
      </c>
      <c r="S1019" s="662">
        <f t="shared" si="452"/>
        <v>0</v>
      </c>
      <c r="T1019" s="699">
        <f t="shared" si="453"/>
        <v>0</v>
      </c>
      <c r="U1019" s="681">
        <f t="shared" si="463"/>
        <v>0</v>
      </c>
      <c r="V1019" s="701">
        <f t="shared" si="464"/>
        <v>0</v>
      </c>
      <c r="W1019" s="662">
        <f t="shared" si="465"/>
        <v>0</v>
      </c>
      <c r="X1019" s="662">
        <f t="shared" si="466"/>
        <v>0</v>
      </c>
      <c r="Y1019" s="662">
        <f t="shared" si="467"/>
        <v>0</v>
      </c>
      <c r="Z1019" s="699">
        <f t="shared" si="468"/>
        <v>0</v>
      </c>
      <c r="AA1019" s="681">
        <f t="shared" si="471"/>
        <v>0</v>
      </c>
      <c r="AB1019" s="701">
        <f t="shared" si="472"/>
        <v>0</v>
      </c>
      <c r="AC1019" s="662">
        <f t="shared" si="469"/>
        <v>0</v>
      </c>
      <c r="AD1019" s="662">
        <f t="shared" si="473"/>
        <v>0</v>
      </c>
      <c r="AE1019" s="701">
        <f t="shared" si="474"/>
        <v>0</v>
      </c>
      <c r="AF1019" s="662">
        <f t="shared" si="470"/>
        <v>0</v>
      </c>
      <c r="AG1019" s="662">
        <f t="shared" si="475"/>
        <v>0</v>
      </c>
      <c r="AH1019" s="701">
        <f t="shared" si="476"/>
        <v>0</v>
      </c>
    </row>
    <row r="1020" spans="1:34" x14ac:dyDescent="0.35">
      <c r="A1020" s="680">
        <v>38995</v>
      </c>
      <c r="B1020" s="558" t="s">
        <v>30</v>
      </c>
      <c r="C1020" s="558">
        <v>10</v>
      </c>
      <c r="D1020" s="559">
        <f t="shared" si="448"/>
        <v>5</v>
      </c>
      <c r="E1020" s="561">
        <v>0</v>
      </c>
      <c r="F1020" s="699">
        <f t="shared" si="454"/>
        <v>0</v>
      </c>
      <c r="G1020" s="712">
        <f t="shared" si="455"/>
        <v>0</v>
      </c>
      <c r="H1020" s="699">
        <f t="shared" si="449"/>
        <v>0</v>
      </c>
      <c r="I1020" s="712">
        <f t="shared" si="450"/>
        <v>0</v>
      </c>
      <c r="J1020" s="699">
        <f t="shared" si="456"/>
        <v>0</v>
      </c>
      <c r="K1020" s="681">
        <f t="shared" si="457"/>
        <v>0</v>
      </c>
      <c r="L1020" s="711">
        <f>IF($L$5="Yes",HLOOKUP(B1020,'Outdoor Supply'!$D$32:$P$38,7,FALSE),0)</f>
        <v>0</v>
      </c>
      <c r="M1020" s="701">
        <f t="shared" si="458"/>
        <v>0</v>
      </c>
      <c r="N1020" s="564">
        <f t="shared" si="459"/>
        <v>0</v>
      </c>
      <c r="O1020" s="564">
        <f t="shared" si="460"/>
        <v>0</v>
      </c>
      <c r="P1020" s="564">
        <f t="shared" si="461"/>
        <v>0</v>
      </c>
      <c r="Q1020" s="564">
        <f t="shared" si="462"/>
        <v>0</v>
      </c>
      <c r="R1020" s="661">
        <f t="shared" si="451"/>
        <v>0</v>
      </c>
      <c r="S1020" s="662">
        <f t="shared" si="452"/>
        <v>0</v>
      </c>
      <c r="T1020" s="699">
        <f t="shared" si="453"/>
        <v>0</v>
      </c>
      <c r="U1020" s="681">
        <f t="shared" si="463"/>
        <v>0</v>
      </c>
      <c r="V1020" s="701">
        <f t="shared" si="464"/>
        <v>0</v>
      </c>
      <c r="W1020" s="662">
        <f t="shared" si="465"/>
        <v>0</v>
      </c>
      <c r="X1020" s="662">
        <f t="shared" si="466"/>
        <v>0</v>
      </c>
      <c r="Y1020" s="662">
        <f t="shared" si="467"/>
        <v>0</v>
      </c>
      <c r="Z1020" s="699">
        <f t="shared" si="468"/>
        <v>0</v>
      </c>
      <c r="AA1020" s="681">
        <f t="shared" si="471"/>
        <v>0</v>
      </c>
      <c r="AB1020" s="701">
        <f t="shared" si="472"/>
        <v>0</v>
      </c>
      <c r="AC1020" s="662">
        <f t="shared" si="469"/>
        <v>0</v>
      </c>
      <c r="AD1020" s="662">
        <f t="shared" si="473"/>
        <v>0</v>
      </c>
      <c r="AE1020" s="701">
        <f t="shared" si="474"/>
        <v>0</v>
      </c>
      <c r="AF1020" s="662">
        <f t="shared" si="470"/>
        <v>0</v>
      </c>
      <c r="AG1020" s="662">
        <f t="shared" si="475"/>
        <v>0</v>
      </c>
      <c r="AH1020" s="701">
        <f t="shared" si="476"/>
        <v>0</v>
      </c>
    </row>
    <row r="1021" spans="1:34" x14ac:dyDescent="0.35">
      <c r="A1021" s="680">
        <v>38996</v>
      </c>
      <c r="B1021" s="558" t="s">
        <v>30</v>
      </c>
      <c r="C1021" s="558">
        <v>10</v>
      </c>
      <c r="D1021" s="559">
        <f t="shared" si="448"/>
        <v>6</v>
      </c>
      <c r="E1021" s="561">
        <v>0</v>
      </c>
      <c r="F1021" s="699">
        <f t="shared" si="454"/>
        <v>0</v>
      </c>
      <c r="G1021" s="712">
        <f t="shared" si="455"/>
        <v>0</v>
      </c>
      <c r="H1021" s="699">
        <f t="shared" si="449"/>
        <v>0</v>
      </c>
      <c r="I1021" s="712">
        <f t="shared" si="450"/>
        <v>0</v>
      </c>
      <c r="J1021" s="699">
        <f t="shared" si="456"/>
        <v>0</v>
      </c>
      <c r="K1021" s="681">
        <f t="shared" si="457"/>
        <v>0</v>
      </c>
      <c r="L1021" s="711">
        <f>IF($L$5="Yes",HLOOKUP(B1021,'Outdoor Supply'!$D$32:$P$38,7,FALSE),0)</f>
        <v>0</v>
      </c>
      <c r="M1021" s="701">
        <f t="shared" si="458"/>
        <v>0</v>
      </c>
      <c r="N1021" s="564">
        <f t="shared" si="459"/>
        <v>0</v>
      </c>
      <c r="O1021" s="564">
        <f t="shared" si="460"/>
        <v>0</v>
      </c>
      <c r="P1021" s="564">
        <f t="shared" si="461"/>
        <v>0</v>
      </c>
      <c r="Q1021" s="564">
        <f t="shared" si="462"/>
        <v>0</v>
      </c>
      <c r="R1021" s="661">
        <f t="shared" si="451"/>
        <v>0</v>
      </c>
      <c r="S1021" s="662">
        <f t="shared" si="452"/>
        <v>0</v>
      </c>
      <c r="T1021" s="699">
        <f t="shared" si="453"/>
        <v>0</v>
      </c>
      <c r="U1021" s="681">
        <f t="shared" si="463"/>
        <v>0</v>
      </c>
      <c r="V1021" s="701">
        <f t="shared" si="464"/>
        <v>0</v>
      </c>
      <c r="W1021" s="662">
        <f t="shared" si="465"/>
        <v>0</v>
      </c>
      <c r="X1021" s="662">
        <f t="shared" si="466"/>
        <v>0</v>
      </c>
      <c r="Y1021" s="662">
        <f t="shared" si="467"/>
        <v>0</v>
      </c>
      <c r="Z1021" s="699">
        <f t="shared" si="468"/>
        <v>0</v>
      </c>
      <c r="AA1021" s="681">
        <f t="shared" si="471"/>
        <v>0</v>
      </c>
      <c r="AB1021" s="701">
        <f t="shared" si="472"/>
        <v>0</v>
      </c>
      <c r="AC1021" s="662">
        <f t="shared" si="469"/>
        <v>0</v>
      </c>
      <c r="AD1021" s="662">
        <f t="shared" si="473"/>
        <v>0</v>
      </c>
      <c r="AE1021" s="701">
        <f t="shared" si="474"/>
        <v>0</v>
      </c>
      <c r="AF1021" s="662">
        <f t="shared" si="470"/>
        <v>0</v>
      </c>
      <c r="AG1021" s="662">
        <f t="shared" si="475"/>
        <v>0</v>
      </c>
      <c r="AH1021" s="701">
        <f t="shared" si="476"/>
        <v>0</v>
      </c>
    </row>
    <row r="1022" spans="1:34" x14ac:dyDescent="0.35">
      <c r="A1022" s="680">
        <v>38997</v>
      </c>
      <c r="B1022" s="558" t="s">
        <v>30</v>
      </c>
      <c r="C1022" s="558">
        <v>10</v>
      </c>
      <c r="D1022" s="559">
        <f t="shared" si="448"/>
        <v>7</v>
      </c>
      <c r="E1022" s="561">
        <v>0</v>
      </c>
      <c r="F1022" s="699">
        <f t="shared" si="454"/>
        <v>0</v>
      </c>
      <c r="G1022" s="712">
        <f t="shared" si="455"/>
        <v>0</v>
      </c>
      <c r="H1022" s="699">
        <f t="shared" si="449"/>
        <v>0</v>
      </c>
      <c r="I1022" s="712">
        <f t="shared" si="450"/>
        <v>0</v>
      </c>
      <c r="J1022" s="699">
        <f t="shared" si="456"/>
        <v>0</v>
      </c>
      <c r="K1022" s="681">
        <f t="shared" si="457"/>
        <v>0</v>
      </c>
      <c r="L1022" s="711">
        <f>IF($L$5="Yes",HLOOKUP(B1022,'Outdoor Supply'!$D$32:$P$38,7,FALSE),0)</f>
        <v>0</v>
      </c>
      <c r="M1022" s="701">
        <f t="shared" si="458"/>
        <v>0</v>
      </c>
      <c r="N1022" s="564">
        <f t="shared" si="459"/>
        <v>0</v>
      </c>
      <c r="O1022" s="564">
        <f t="shared" si="460"/>
        <v>0</v>
      </c>
      <c r="P1022" s="564">
        <f t="shared" si="461"/>
        <v>0</v>
      </c>
      <c r="Q1022" s="564">
        <f t="shared" si="462"/>
        <v>0</v>
      </c>
      <c r="R1022" s="661">
        <f t="shared" si="451"/>
        <v>0</v>
      </c>
      <c r="S1022" s="662">
        <f t="shared" si="452"/>
        <v>0</v>
      </c>
      <c r="T1022" s="699">
        <f t="shared" si="453"/>
        <v>0</v>
      </c>
      <c r="U1022" s="681">
        <f t="shared" si="463"/>
        <v>0</v>
      </c>
      <c r="V1022" s="701">
        <f t="shared" si="464"/>
        <v>0</v>
      </c>
      <c r="W1022" s="662">
        <f t="shared" si="465"/>
        <v>0</v>
      </c>
      <c r="X1022" s="662">
        <f t="shared" si="466"/>
        <v>0</v>
      </c>
      <c r="Y1022" s="662">
        <f t="shared" si="467"/>
        <v>0</v>
      </c>
      <c r="Z1022" s="699">
        <f t="shared" si="468"/>
        <v>0</v>
      </c>
      <c r="AA1022" s="681">
        <f t="shared" si="471"/>
        <v>0</v>
      </c>
      <c r="AB1022" s="701">
        <f t="shared" si="472"/>
        <v>0</v>
      </c>
      <c r="AC1022" s="662">
        <f t="shared" si="469"/>
        <v>0</v>
      </c>
      <c r="AD1022" s="662">
        <f t="shared" si="473"/>
        <v>0</v>
      </c>
      <c r="AE1022" s="701">
        <f t="shared" si="474"/>
        <v>0</v>
      </c>
      <c r="AF1022" s="662">
        <f t="shared" si="470"/>
        <v>0</v>
      </c>
      <c r="AG1022" s="662">
        <f t="shared" si="475"/>
        <v>0</v>
      </c>
      <c r="AH1022" s="701">
        <f t="shared" si="476"/>
        <v>0</v>
      </c>
    </row>
    <row r="1023" spans="1:34" x14ac:dyDescent="0.35">
      <c r="A1023" s="680">
        <v>38998</v>
      </c>
      <c r="B1023" s="558" t="s">
        <v>30</v>
      </c>
      <c r="C1023" s="558">
        <v>10</v>
      </c>
      <c r="D1023" s="559">
        <f t="shared" si="448"/>
        <v>1</v>
      </c>
      <c r="E1023" s="561">
        <v>0</v>
      </c>
      <c r="F1023" s="699">
        <f t="shared" si="454"/>
        <v>0</v>
      </c>
      <c r="G1023" s="712">
        <f t="shared" si="455"/>
        <v>0</v>
      </c>
      <c r="H1023" s="699">
        <f t="shared" si="449"/>
        <v>0</v>
      </c>
      <c r="I1023" s="712">
        <f t="shared" si="450"/>
        <v>0</v>
      </c>
      <c r="J1023" s="699">
        <f t="shared" si="456"/>
        <v>0</v>
      </c>
      <c r="K1023" s="681">
        <f t="shared" si="457"/>
        <v>0</v>
      </c>
      <c r="L1023" s="711">
        <f>IF($L$5="Yes",HLOOKUP(B1023,'Outdoor Supply'!$D$32:$P$38,7,FALSE),0)</f>
        <v>0</v>
      </c>
      <c r="M1023" s="701">
        <f t="shared" si="458"/>
        <v>0</v>
      </c>
      <c r="N1023" s="564">
        <f t="shared" si="459"/>
        <v>0</v>
      </c>
      <c r="O1023" s="564">
        <f t="shared" si="460"/>
        <v>0</v>
      </c>
      <c r="P1023" s="564">
        <f t="shared" si="461"/>
        <v>0</v>
      </c>
      <c r="Q1023" s="564">
        <f t="shared" si="462"/>
        <v>0</v>
      </c>
      <c r="R1023" s="661">
        <f t="shared" si="451"/>
        <v>0</v>
      </c>
      <c r="S1023" s="662">
        <f t="shared" si="452"/>
        <v>0</v>
      </c>
      <c r="T1023" s="699">
        <f t="shared" si="453"/>
        <v>0</v>
      </c>
      <c r="U1023" s="681">
        <f t="shared" si="463"/>
        <v>0</v>
      </c>
      <c r="V1023" s="701">
        <f t="shared" si="464"/>
        <v>0</v>
      </c>
      <c r="W1023" s="662">
        <f t="shared" si="465"/>
        <v>0</v>
      </c>
      <c r="X1023" s="662">
        <f t="shared" si="466"/>
        <v>0</v>
      </c>
      <c r="Y1023" s="662">
        <f t="shared" si="467"/>
        <v>0</v>
      </c>
      <c r="Z1023" s="699">
        <f t="shared" si="468"/>
        <v>0</v>
      </c>
      <c r="AA1023" s="681">
        <f t="shared" si="471"/>
        <v>0</v>
      </c>
      <c r="AB1023" s="701">
        <f t="shared" si="472"/>
        <v>0</v>
      </c>
      <c r="AC1023" s="662">
        <f t="shared" si="469"/>
        <v>0</v>
      </c>
      <c r="AD1023" s="662">
        <f t="shared" si="473"/>
        <v>0</v>
      </c>
      <c r="AE1023" s="701">
        <f t="shared" si="474"/>
        <v>0</v>
      </c>
      <c r="AF1023" s="662">
        <f t="shared" si="470"/>
        <v>0</v>
      </c>
      <c r="AG1023" s="662">
        <f t="shared" si="475"/>
        <v>0</v>
      </c>
      <c r="AH1023" s="701">
        <f t="shared" si="476"/>
        <v>0</v>
      </c>
    </row>
    <row r="1024" spans="1:34" x14ac:dyDescent="0.35">
      <c r="A1024" s="680">
        <v>38999</v>
      </c>
      <c r="B1024" s="558" t="s">
        <v>30</v>
      </c>
      <c r="C1024" s="558">
        <v>10</v>
      </c>
      <c r="D1024" s="559">
        <f t="shared" si="448"/>
        <v>2</v>
      </c>
      <c r="E1024" s="561">
        <v>0</v>
      </c>
      <c r="F1024" s="699">
        <f t="shared" si="454"/>
        <v>0</v>
      </c>
      <c r="G1024" s="712">
        <f t="shared" si="455"/>
        <v>0</v>
      </c>
      <c r="H1024" s="699">
        <f t="shared" si="449"/>
        <v>0</v>
      </c>
      <c r="I1024" s="712">
        <f t="shared" si="450"/>
        <v>0</v>
      </c>
      <c r="J1024" s="699">
        <f t="shared" si="456"/>
        <v>0</v>
      </c>
      <c r="K1024" s="681">
        <f t="shared" si="457"/>
        <v>0</v>
      </c>
      <c r="L1024" s="711">
        <f>IF($L$5="Yes",HLOOKUP(B1024,'Outdoor Supply'!$D$32:$P$38,7,FALSE),0)</f>
        <v>0</v>
      </c>
      <c r="M1024" s="701">
        <f t="shared" si="458"/>
        <v>0</v>
      </c>
      <c r="N1024" s="564">
        <f t="shared" si="459"/>
        <v>0</v>
      </c>
      <c r="O1024" s="564">
        <f t="shared" si="460"/>
        <v>0</v>
      </c>
      <c r="P1024" s="564">
        <f t="shared" si="461"/>
        <v>0</v>
      </c>
      <c r="Q1024" s="564">
        <f t="shared" si="462"/>
        <v>0</v>
      </c>
      <c r="R1024" s="661">
        <f t="shared" si="451"/>
        <v>0</v>
      </c>
      <c r="S1024" s="662">
        <f t="shared" si="452"/>
        <v>0</v>
      </c>
      <c r="T1024" s="699">
        <f t="shared" si="453"/>
        <v>0</v>
      </c>
      <c r="U1024" s="681">
        <f t="shared" si="463"/>
        <v>0</v>
      </c>
      <c r="V1024" s="701">
        <f t="shared" si="464"/>
        <v>0</v>
      </c>
      <c r="W1024" s="662">
        <f t="shared" si="465"/>
        <v>0</v>
      </c>
      <c r="X1024" s="662">
        <f t="shared" si="466"/>
        <v>0</v>
      </c>
      <c r="Y1024" s="662">
        <f t="shared" si="467"/>
        <v>0</v>
      </c>
      <c r="Z1024" s="699">
        <f t="shared" si="468"/>
        <v>0</v>
      </c>
      <c r="AA1024" s="681">
        <f t="shared" si="471"/>
        <v>0</v>
      </c>
      <c r="AB1024" s="701">
        <f t="shared" si="472"/>
        <v>0</v>
      </c>
      <c r="AC1024" s="662">
        <f t="shared" si="469"/>
        <v>0</v>
      </c>
      <c r="AD1024" s="662">
        <f t="shared" si="473"/>
        <v>0</v>
      </c>
      <c r="AE1024" s="701">
        <f t="shared" si="474"/>
        <v>0</v>
      </c>
      <c r="AF1024" s="662">
        <f t="shared" si="470"/>
        <v>0</v>
      </c>
      <c r="AG1024" s="662">
        <f t="shared" si="475"/>
        <v>0</v>
      </c>
      <c r="AH1024" s="701">
        <f t="shared" si="476"/>
        <v>0</v>
      </c>
    </row>
    <row r="1025" spans="1:34" x14ac:dyDescent="0.35">
      <c r="A1025" s="680">
        <v>39000</v>
      </c>
      <c r="B1025" s="558" t="s">
        <v>30</v>
      </c>
      <c r="C1025" s="558">
        <v>10</v>
      </c>
      <c r="D1025" s="559">
        <f t="shared" si="448"/>
        <v>3</v>
      </c>
      <c r="E1025" s="561">
        <v>1.2800000000000153</v>
      </c>
      <c r="F1025" s="699">
        <f t="shared" si="454"/>
        <v>0</v>
      </c>
      <c r="G1025" s="712">
        <f t="shared" si="455"/>
        <v>0</v>
      </c>
      <c r="H1025" s="699">
        <f t="shared" si="449"/>
        <v>0</v>
      </c>
      <c r="I1025" s="712">
        <f t="shared" si="450"/>
        <v>0</v>
      </c>
      <c r="J1025" s="699">
        <f t="shared" si="456"/>
        <v>0</v>
      </c>
      <c r="K1025" s="681">
        <f t="shared" si="457"/>
        <v>0</v>
      </c>
      <c r="L1025" s="711">
        <f>IF($L$5="Yes",HLOOKUP(B1025,'Outdoor Supply'!$D$32:$P$38,7,FALSE),0)</f>
        <v>0</v>
      </c>
      <c r="M1025" s="701">
        <f t="shared" si="458"/>
        <v>0</v>
      </c>
      <c r="N1025" s="564">
        <f t="shared" si="459"/>
        <v>0</v>
      </c>
      <c r="O1025" s="564">
        <f t="shared" si="460"/>
        <v>0</v>
      </c>
      <c r="P1025" s="564">
        <f t="shared" si="461"/>
        <v>0</v>
      </c>
      <c r="Q1025" s="564">
        <f t="shared" si="462"/>
        <v>0</v>
      </c>
      <c r="R1025" s="661">
        <f t="shared" si="451"/>
        <v>0</v>
      </c>
      <c r="S1025" s="662">
        <f t="shared" si="452"/>
        <v>0</v>
      </c>
      <c r="T1025" s="699">
        <f t="shared" si="453"/>
        <v>0</v>
      </c>
      <c r="U1025" s="681">
        <f t="shared" si="463"/>
        <v>0</v>
      </c>
      <c r="V1025" s="701">
        <f t="shared" si="464"/>
        <v>0</v>
      </c>
      <c r="W1025" s="662">
        <f t="shared" si="465"/>
        <v>0</v>
      </c>
      <c r="X1025" s="662">
        <f t="shared" si="466"/>
        <v>0</v>
      </c>
      <c r="Y1025" s="662">
        <f t="shared" si="467"/>
        <v>0</v>
      </c>
      <c r="Z1025" s="699">
        <f t="shared" si="468"/>
        <v>0</v>
      </c>
      <c r="AA1025" s="681">
        <f t="shared" si="471"/>
        <v>0</v>
      </c>
      <c r="AB1025" s="701">
        <f t="shared" si="472"/>
        <v>0</v>
      </c>
      <c r="AC1025" s="662">
        <f t="shared" si="469"/>
        <v>0</v>
      </c>
      <c r="AD1025" s="662">
        <f t="shared" si="473"/>
        <v>0</v>
      </c>
      <c r="AE1025" s="701">
        <f t="shared" si="474"/>
        <v>0</v>
      </c>
      <c r="AF1025" s="662">
        <f t="shared" si="470"/>
        <v>0</v>
      </c>
      <c r="AG1025" s="662">
        <f t="shared" si="475"/>
        <v>0</v>
      </c>
      <c r="AH1025" s="701">
        <f t="shared" si="476"/>
        <v>0</v>
      </c>
    </row>
    <row r="1026" spans="1:34" x14ac:dyDescent="0.35">
      <c r="A1026" s="680">
        <v>39001</v>
      </c>
      <c r="B1026" s="558" t="s">
        <v>30</v>
      </c>
      <c r="C1026" s="558">
        <v>10</v>
      </c>
      <c r="D1026" s="559">
        <f t="shared" si="448"/>
        <v>4</v>
      </c>
      <c r="E1026" s="561">
        <v>0.14000000000001478</v>
      </c>
      <c r="F1026" s="699">
        <f t="shared" si="454"/>
        <v>0</v>
      </c>
      <c r="G1026" s="712">
        <f t="shared" si="455"/>
        <v>0</v>
      </c>
      <c r="H1026" s="699">
        <f t="shared" si="449"/>
        <v>0</v>
      </c>
      <c r="I1026" s="712">
        <f t="shared" si="450"/>
        <v>0</v>
      </c>
      <c r="J1026" s="699">
        <f t="shared" si="456"/>
        <v>0</v>
      </c>
      <c r="K1026" s="681">
        <f t="shared" si="457"/>
        <v>0</v>
      </c>
      <c r="L1026" s="711">
        <f>IF($L$5="Yes",HLOOKUP(B1026,'Outdoor Supply'!$D$32:$P$38,7,FALSE),0)</f>
        <v>0</v>
      </c>
      <c r="M1026" s="701">
        <f t="shared" si="458"/>
        <v>0</v>
      </c>
      <c r="N1026" s="564">
        <f t="shared" si="459"/>
        <v>0</v>
      </c>
      <c r="O1026" s="564">
        <f t="shared" si="460"/>
        <v>0</v>
      </c>
      <c r="P1026" s="564">
        <f t="shared" si="461"/>
        <v>0</v>
      </c>
      <c r="Q1026" s="564">
        <f t="shared" si="462"/>
        <v>0</v>
      </c>
      <c r="R1026" s="661">
        <f t="shared" si="451"/>
        <v>0</v>
      </c>
      <c r="S1026" s="662">
        <f t="shared" si="452"/>
        <v>0</v>
      </c>
      <c r="T1026" s="699">
        <f t="shared" si="453"/>
        <v>0</v>
      </c>
      <c r="U1026" s="681">
        <f t="shared" si="463"/>
        <v>0</v>
      </c>
      <c r="V1026" s="701">
        <f t="shared" si="464"/>
        <v>0</v>
      </c>
      <c r="W1026" s="662">
        <f t="shared" si="465"/>
        <v>0</v>
      </c>
      <c r="X1026" s="662">
        <f t="shared" si="466"/>
        <v>0</v>
      </c>
      <c r="Y1026" s="662">
        <f t="shared" si="467"/>
        <v>0</v>
      </c>
      <c r="Z1026" s="699">
        <f t="shared" si="468"/>
        <v>0</v>
      </c>
      <c r="AA1026" s="681">
        <f t="shared" si="471"/>
        <v>0</v>
      </c>
      <c r="AB1026" s="701">
        <f t="shared" si="472"/>
        <v>0</v>
      </c>
      <c r="AC1026" s="662">
        <f t="shared" si="469"/>
        <v>0</v>
      </c>
      <c r="AD1026" s="662">
        <f t="shared" si="473"/>
        <v>0</v>
      </c>
      <c r="AE1026" s="701">
        <f t="shared" si="474"/>
        <v>0</v>
      </c>
      <c r="AF1026" s="662">
        <f t="shared" si="470"/>
        <v>0</v>
      </c>
      <c r="AG1026" s="662">
        <f t="shared" si="475"/>
        <v>0</v>
      </c>
      <c r="AH1026" s="701">
        <f t="shared" si="476"/>
        <v>0</v>
      </c>
    </row>
    <row r="1027" spans="1:34" x14ac:dyDescent="0.35">
      <c r="A1027" s="680">
        <v>39002</v>
      </c>
      <c r="B1027" s="558" t="s">
        <v>30</v>
      </c>
      <c r="C1027" s="558">
        <v>10</v>
      </c>
      <c r="D1027" s="559">
        <f t="shared" si="448"/>
        <v>5</v>
      </c>
      <c r="E1027" s="561">
        <v>0</v>
      </c>
      <c r="F1027" s="699">
        <f t="shared" si="454"/>
        <v>0</v>
      </c>
      <c r="G1027" s="712">
        <f t="shared" si="455"/>
        <v>0</v>
      </c>
      <c r="H1027" s="699">
        <f t="shared" si="449"/>
        <v>0</v>
      </c>
      <c r="I1027" s="712">
        <f t="shared" si="450"/>
        <v>0</v>
      </c>
      <c r="J1027" s="699">
        <f t="shared" si="456"/>
        <v>0</v>
      </c>
      <c r="K1027" s="681">
        <f t="shared" si="457"/>
        <v>0</v>
      </c>
      <c r="L1027" s="711">
        <f>IF($L$5="Yes",HLOOKUP(B1027,'Outdoor Supply'!$D$32:$P$38,7,FALSE),0)</f>
        <v>0</v>
      </c>
      <c r="M1027" s="701">
        <f t="shared" si="458"/>
        <v>0</v>
      </c>
      <c r="N1027" s="564">
        <f t="shared" si="459"/>
        <v>0</v>
      </c>
      <c r="O1027" s="564">
        <f t="shared" si="460"/>
        <v>0</v>
      </c>
      <c r="P1027" s="564">
        <f t="shared" si="461"/>
        <v>0</v>
      </c>
      <c r="Q1027" s="564">
        <f t="shared" si="462"/>
        <v>0</v>
      </c>
      <c r="R1027" s="661">
        <f t="shared" si="451"/>
        <v>0</v>
      </c>
      <c r="S1027" s="662">
        <f t="shared" si="452"/>
        <v>0</v>
      </c>
      <c r="T1027" s="699">
        <f t="shared" si="453"/>
        <v>0</v>
      </c>
      <c r="U1027" s="681">
        <f t="shared" si="463"/>
        <v>0</v>
      </c>
      <c r="V1027" s="701">
        <f t="shared" si="464"/>
        <v>0</v>
      </c>
      <c r="W1027" s="662">
        <f t="shared" si="465"/>
        <v>0</v>
      </c>
      <c r="X1027" s="662">
        <f t="shared" si="466"/>
        <v>0</v>
      </c>
      <c r="Y1027" s="662">
        <f t="shared" si="467"/>
        <v>0</v>
      </c>
      <c r="Z1027" s="699">
        <f t="shared" si="468"/>
        <v>0</v>
      </c>
      <c r="AA1027" s="681">
        <f t="shared" si="471"/>
        <v>0</v>
      </c>
      <c r="AB1027" s="701">
        <f t="shared" si="472"/>
        <v>0</v>
      </c>
      <c r="AC1027" s="662">
        <f t="shared" si="469"/>
        <v>0</v>
      </c>
      <c r="AD1027" s="662">
        <f t="shared" si="473"/>
        <v>0</v>
      </c>
      <c r="AE1027" s="701">
        <f t="shared" si="474"/>
        <v>0</v>
      </c>
      <c r="AF1027" s="662">
        <f t="shared" si="470"/>
        <v>0</v>
      </c>
      <c r="AG1027" s="662">
        <f t="shared" si="475"/>
        <v>0</v>
      </c>
      <c r="AH1027" s="701">
        <f t="shared" si="476"/>
        <v>0</v>
      </c>
    </row>
    <row r="1028" spans="1:34" x14ac:dyDescent="0.35">
      <c r="A1028" s="680">
        <v>39003</v>
      </c>
      <c r="B1028" s="558" t="s">
        <v>30</v>
      </c>
      <c r="C1028" s="558">
        <v>10</v>
      </c>
      <c r="D1028" s="559">
        <f t="shared" si="448"/>
        <v>6</v>
      </c>
      <c r="E1028" s="561">
        <v>3.0000000000001137E-2</v>
      </c>
      <c r="F1028" s="699">
        <f t="shared" si="454"/>
        <v>0</v>
      </c>
      <c r="G1028" s="712">
        <f t="shared" si="455"/>
        <v>0</v>
      </c>
      <c r="H1028" s="699">
        <f t="shared" si="449"/>
        <v>0</v>
      </c>
      <c r="I1028" s="712">
        <f t="shared" si="450"/>
        <v>0</v>
      </c>
      <c r="J1028" s="699">
        <f t="shared" si="456"/>
        <v>0</v>
      </c>
      <c r="K1028" s="681">
        <f t="shared" si="457"/>
        <v>0</v>
      </c>
      <c r="L1028" s="711">
        <f>IF($L$5="Yes",HLOOKUP(B1028,'Outdoor Supply'!$D$32:$P$38,7,FALSE),0)</f>
        <v>0</v>
      </c>
      <c r="M1028" s="701">
        <f t="shared" si="458"/>
        <v>0</v>
      </c>
      <c r="N1028" s="564">
        <f t="shared" si="459"/>
        <v>0</v>
      </c>
      <c r="O1028" s="564">
        <f t="shared" si="460"/>
        <v>0</v>
      </c>
      <c r="P1028" s="564">
        <f t="shared" si="461"/>
        <v>0</v>
      </c>
      <c r="Q1028" s="564">
        <f t="shared" si="462"/>
        <v>0</v>
      </c>
      <c r="R1028" s="661">
        <f t="shared" si="451"/>
        <v>0</v>
      </c>
      <c r="S1028" s="662">
        <f t="shared" si="452"/>
        <v>0</v>
      </c>
      <c r="T1028" s="699">
        <f t="shared" si="453"/>
        <v>0</v>
      </c>
      <c r="U1028" s="681">
        <f t="shared" si="463"/>
        <v>0</v>
      </c>
      <c r="V1028" s="701">
        <f t="shared" si="464"/>
        <v>0</v>
      </c>
      <c r="W1028" s="662">
        <f t="shared" si="465"/>
        <v>0</v>
      </c>
      <c r="X1028" s="662">
        <f t="shared" si="466"/>
        <v>0</v>
      </c>
      <c r="Y1028" s="662">
        <f t="shared" si="467"/>
        <v>0</v>
      </c>
      <c r="Z1028" s="699">
        <f t="shared" si="468"/>
        <v>0</v>
      </c>
      <c r="AA1028" s="681">
        <f t="shared" si="471"/>
        <v>0</v>
      </c>
      <c r="AB1028" s="701">
        <f t="shared" si="472"/>
        <v>0</v>
      </c>
      <c r="AC1028" s="662">
        <f t="shared" si="469"/>
        <v>0</v>
      </c>
      <c r="AD1028" s="662">
        <f t="shared" si="473"/>
        <v>0</v>
      </c>
      <c r="AE1028" s="701">
        <f t="shared" si="474"/>
        <v>0</v>
      </c>
      <c r="AF1028" s="662">
        <f t="shared" si="470"/>
        <v>0</v>
      </c>
      <c r="AG1028" s="662">
        <f t="shared" si="475"/>
        <v>0</v>
      </c>
      <c r="AH1028" s="701">
        <f t="shared" si="476"/>
        <v>0</v>
      </c>
    </row>
    <row r="1029" spans="1:34" x14ac:dyDescent="0.35">
      <c r="A1029" s="680">
        <v>39004</v>
      </c>
      <c r="B1029" s="558" t="s">
        <v>30</v>
      </c>
      <c r="C1029" s="558">
        <v>10</v>
      </c>
      <c r="D1029" s="559">
        <f t="shared" si="448"/>
        <v>7</v>
      </c>
      <c r="E1029" s="561">
        <v>0</v>
      </c>
      <c r="F1029" s="699">
        <f t="shared" si="454"/>
        <v>0</v>
      </c>
      <c r="G1029" s="712">
        <f t="shared" si="455"/>
        <v>0</v>
      </c>
      <c r="H1029" s="699">
        <f t="shared" si="449"/>
        <v>0</v>
      </c>
      <c r="I1029" s="712">
        <f t="shared" si="450"/>
        <v>0</v>
      </c>
      <c r="J1029" s="699">
        <f t="shared" si="456"/>
        <v>0</v>
      </c>
      <c r="K1029" s="681">
        <f t="shared" si="457"/>
        <v>0</v>
      </c>
      <c r="L1029" s="711">
        <f>IF($L$5="Yes",HLOOKUP(B1029,'Outdoor Supply'!$D$32:$P$38,7,FALSE),0)</f>
        <v>0</v>
      </c>
      <c r="M1029" s="701">
        <f t="shared" si="458"/>
        <v>0</v>
      </c>
      <c r="N1029" s="564">
        <f t="shared" si="459"/>
        <v>0</v>
      </c>
      <c r="O1029" s="564">
        <f t="shared" si="460"/>
        <v>0</v>
      </c>
      <c r="P1029" s="564">
        <f t="shared" si="461"/>
        <v>0</v>
      </c>
      <c r="Q1029" s="564">
        <f t="shared" si="462"/>
        <v>0</v>
      </c>
      <c r="R1029" s="661">
        <f t="shared" si="451"/>
        <v>0</v>
      </c>
      <c r="S1029" s="662">
        <f t="shared" si="452"/>
        <v>0</v>
      </c>
      <c r="T1029" s="699">
        <f t="shared" si="453"/>
        <v>0</v>
      </c>
      <c r="U1029" s="681">
        <f t="shared" si="463"/>
        <v>0</v>
      </c>
      <c r="V1029" s="701">
        <f t="shared" si="464"/>
        <v>0</v>
      </c>
      <c r="W1029" s="662">
        <f t="shared" si="465"/>
        <v>0</v>
      </c>
      <c r="X1029" s="662">
        <f t="shared" si="466"/>
        <v>0</v>
      </c>
      <c r="Y1029" s="662">
        <f t="shared" si="467"/>
        <v>0</v>
      </c>
      <c r="Z1029" s="699">
        <f t="shared" si="468"/>
        <v>0</v>
      </c>
      <c r="AA1029" s="681">
        <f t="shared" si="471"/>
        <v>0</v>
      </c>
      <c r="AB1029" s="701">
        <f t="shared" si="472"/>
        <v>0</v>
      </c>
      <c r="AC1029" s="662">
        <f t="shared" si="469"/>
        <v>0</v>
      </c>
      <c r="AD1029" s="662">
        <f t="shared" si="473"/>
        <v>0</v>
      </c>
      <c r="AE1029" s="701">
        <f t="shared" si="474"/>
        <v>0</v>
      </c>
      <c r="AF1029" s="662">
        <f t="shared" si="470"/>
        <v>0</v>
      </c>
      <c r="AG1029" s="662">
        <f t="shared" si="475"/>
        <v>0</v>
      </c>
      <c r="AH1029" s="701">
        <f t="shared" si="476"/>
        <v>0</v>
      </c>
    </row>
    <row r="1030" spans="1:34" x14ac:dyDescent="0.35">
      <c r="A1030" s="680">
        <v>39005</v>
      </c>
      <c r="B1030" s="558" t="s">
        <v>30</v>
      </c>
      <c r="C1030" s="558">
        <v>10</v>
      </c>
      <c r="D1030" s="559">
        <f t="shared" si="448"/>
        <v>1</v>
      </c>
      <c r="E1030" s="561">
        <v>4.9999999999997158E-2</v>
      </c>
      <c r="F1030" s="699">
        <f t="shared" si="454"/>
        <v>0</v>
      </c>
      <c r="G1030" s="712">
        <f t="shared" si="455"/>
        <v>0</v>
      </c>
      <c r="H1030" s="699">
        <f t="shared" si="449"/>
        <v>0</v>
      </c>
      <c r="I1030" s="712">
        <f t="shared" si="450"/>
        <v>0</v>
      </c>
      <c r="J1030" s="699">
        <f t="shared" si="456"/>
        <v>0</v>
      </c>
      <c r="K1030" s="681">
        <f t="shared" si="457"/>
        <v>0</v>
      </c>
      <c r="L1030" s="711">
        <f>IF($L$5="Yes",HLOOKUP(B1030,'Outdoor Supply'!$D$32:$P$38,7,FALSE),0)</f>
        <v>0</v>
      </c>
      <c r="M1030" s="701">
        <f t="shared" si="458"/>
        <v>0</v>
      </c>
      <c r="N1030" s="564">
        <f t="shared" si="459"/>
        <v>0</v>
      </c>
      <c r="O1030" s="564">
        <f t="shared" si="460"/>
        <v>0</v>
      </c>
      <c r="P1030" s="564">
        <f t="shared" si="461"/>
        <v>0</v>
      </c>
      <c r="Q1030" s="564">
        <f t="shared" si="462"/>
        <v>0</v>
      </c>
      <c r="R1030" s="661">
        <f t="shared" si="451"/>
        <v>0</v>
      </c>
      <c r="S1030" s="662">
        <f t="shared" si="452"/>
        <v>0</v>
      </c>
      <c r="T1030" s="699">
        <f t="shared" si="453"/>
        <v>0</v>
      </c>
      <c r="U1030" s="681">
        <f t="shared" si="463"/>
        <v>0</v>
      </c>
      <c r="V1030" s="701">
        <f t="shared" si="464"/>
        <v>0</v>
      </c>
      <c r="W1030" s="662">
        <f t="shared" si="465"/>
        <v>0</v>
      </c>
      <c r="X1030" s="662">
        <f t="shared" si="466"/>
        <v>0</v>
      </c>
      <c r="Y1030" s="662">
        <f t="shared" si="467"/>
        <v>0</v>
      </c>
      <c r="Z1030" s="699">
        <f t="shared" si="468"/>
        <v>0</v>
      </c>
      <c r="AA1030" s="681">
        <f t="shared" si="471"/>
        <v>0</v>
      </c>
      <c r="AB1030" s="701">
        <f t="shared" si="472"/>
        <v>0</v>
      </c>
      <c r="AC1030" s="662">
        <f t="shared" si="469"/>
        <v>0</v>
      </c>
      <c r="AD1030" s="662">
        <f t="shared" si="473"/>
        <v>0</v>
      </c>
      <c r="AE1030" s="701">
        <f t="shared" si="474"/>
        <v>0</v>
      </c>
      <c r="AF1030" s="662">
        <f t="shared" si="470"/>
        <v>0</v>
      </c>
      <c r="AG1030" s="662">
        <f t="shared" si="475"/>
        <v>0</v>
      </c>
      <c r="AH1030" s="701">
        <f t="shared" si="476"/>
        <v>0</v>
      </c>
    </row>
    <row r="1031" spans="1:34" x14ac:dyDescent="0.35">
      <c r="A1031" s="680">
        <v>39006</v>
      </c>
      <c r="B1031" s="558" t="s">
        <v>30</v>
      </c>
      <c r="C1031" s="558">
        <v>10</v>
      </c>
      <c r="D1031" s="559">
        <f t="shared" si="448"/>
        <v>2</v>
      </c>
      <c r="E1031" s="561">
        <v>0.54999999999999716</v>
      </c>
      <c r="F1031" s="699">
        <f t="shared" si="454"/>
        <v>0</v>
      </c>
      <c r="G1031" s="712">
        <f t="shared" si="455"/>
        <v>0</v>
      </c>
      <c r="H1031" s="699">
        <f t="shared" si="449"/>
        <v>0</v>
      </c>
      <c r="I1031" s="712">
        <f t="shared" si="450"/>
        <v>0</v>
      </c>
      <c r="J1031" s="699">
        <f t="shared" si="456"/>
        <v>0</v>
      </c>
      <c r="K1031" s="681">
        <f t="shared" si="457"/>
        <v>0</v>
      </c>
      <c r="L1031" s="711">
        <f>IF($L$5="Yes",HLOOKUP(B1031,'Outdoor Supply'!$D$32:$P$38,7,FALSE),0)</f>
        <v>0</v>
      </c>
      <c r="M1031" s="701">
        <f t="shared" si="458"/>
        <v>0</v>
      </c>
      <c r="N1031" s="564">
        <f t="shared" si="459"/>
        <v>0</v>
      </c>
      <c r="O1031" s="564">
        <f t="shared" si="460"/>
        <v>0</v>
      </c>
      <c r="P1031" s="564">
        <f t="shared" si="461"/>
        <v>0</v>
      </c>
      <c r="Q1031" s="564">
        <f t="shared" si="462"/>
        <v>0</v>
      </c>
      <c r="R1031" s="661">
        <f t="shared" si="451"/>
        <v>0</v>
      </c>
      <c r="S1031" s="662">
        <f t="shared" si="452"/>
        <v>0</v>
      </c>
      <c r="T1031" s="699">
        <f t="shared" si="453"/>
        <v>0</v>
      </c>
      <c r="U1031" s="681">
        <f t="shared" si="463"/>
        <v>0</v>
      </c>
      <c r="V1031" s="701">
        <f t="shared" si="464"/>
        <v>0</v>
      </c>
      <c r="W1031" s="662">
        <f t="shared" si="465"/>
        <v>0</v>
      </c>
      <c r="X1031" s="662">
        <f t="shared" si="466"/>
        <v>0</v>
      </c>
      <c r="Y1031" s="662">
        <f t="shared" si="467"/>
        <v>0</v>
      </c>
      <c r="Z1031" s="699">
        <f t="shared" si="468"/>
        <v>0</v>
      </c>
      <c r="AA1031" s="681">
        <f t="shared" si="471"/>
        <v>0</v>
      </c>
      <c r="AB1031" s="701">
        <f t="shared" si="472"/>
        <v>0</v>
      </c>
      <c r="AC1031" s="662">
        <f t="shared" si="469"/>
        <v>0</v>
      </c>
      <c r="AD1031" s="662">
        <f t="shared" si="473"/>
        <v>0</v>
      </c>
      <c r="AE1031" s="701">
        <f t="shared" si="474"/>
        <v>0</v>
      </c>
      <c r="AF1031" s="662">
        <f t="shared" si="470"/>
        <v>0</v>
      </c>
      <c r="AG1031" s="662">
        <f t="shared" si="475"/>
        <v>0</v>
      </c>
      <c r="AH1031" s="701">
        <f t="shared" si="476"/>
        <v>0</v>
      </c>
    </row>
    <row r="1032" spans="1:34" x14ac:dyDescent="0.35">
      <c r="A1032" s="680">
        <v>39007</v>
      </c>
      <c r="B1032" s="558" t="s">
        <v>30</v>
      </c>
      <c r="C1032" s="558">
        <v>10</v>
      </c>
      <c r="D1032" s="559">
        <f t="shared" si="448"/>
        <v>3</v>
      </c>
      <c r="E1032" s="561">
        <v>0</v>
      </c>
      <c r="F1032" s="699">
        <f t="shared" si="454"/>
        <v>0</v>
      </c>
      <c r="G1032" s="712">
        <f t="shared" si="455"/>
        <v>0</v>
      </c>
      <c r="H1032" s="699">
        <f t="shared" si="449"/>
        <v>0</v>
      </c>
      <c r="I1032" s="712">
        <f t="shared" si="450"/>
        <v>0</v>
      </c>
      <c r="J1032" s="699">
        <f t="shared" si="456"/>
        <v>0</v>
      </c>
      <c r="K1032" s="681">
        <f t="shared" si="457"/>
        <v>0</v>
      </c>
      <c r="L1032" s="711">
        <f>IF($L$5="Yes",HLOOKUP(B1032,'Outdoor Supply'!$D$32:$P$38,7,FALSE),0)</f>
        <v>0</v>
      </c>
      <c r="M1032" s="701">
        <f t="shared" si="458"/>
        <v>0</v>
      </c>
      <c r="N1032" s="564">
        <f t="shared" si="459"/>
        <v>0</v>
      </c>
      <c r="O1032" s="564">
        <f t="shared" si="460"/>
        <v>0</v>
      </c>
      <c r="P1032" s="564">
        <f t="shared" si="461"/>
        <v>0</v>
      </c>
      <c r="Q1032" s="564">
        <f t="shared" si="462"/>
        <v>0</v>
      </c>
      <c r="R1032" s="661">
        <f t="shared" si="451"/>
        <v>0</v>
      </c>
      <c r="S1032" s="662">
        <f t="shared" si="452"/>
        <v>0</v>
      </c>
      <c r="T1032" s="699">
        <f t="shared" si="453"/>
        <v>0</v>
      </c>
      <c r="U1032" s="681">
        <f t="shared" si="463"/>
        <v>0</v>
      </c>
      <c r="V1032" s="701">
        <f t="shared" si="464"/>
        <v>0</v>
      </c>
      <c r="W1032" s="662">
        <f t="shared" si="465"/>
        <v>0</v>
      </c>
      <c r="X1032" s="662">
        <f t="shared" si="466"/>
        <v>0</v>
      </c>
      <c r="Y1032" s="662">
        <f t="shared" si="467"/>
        <v>0</v>
      </c>
      <c r="Z1032" s="699">
        <f t="shared" si="468"/>
        <v>0</v>
      </c>
      <c r="AA1032" s="681">
        <f t="shared" si="471"/>
        <v>0</v>
      </c>
      <c r="AB1032" s="701">
        <f t="shared" si="472"/>
        <v>0</v>
      </c>
      <c r="AC1032" s="662">
        <f t="shared" si="469"/>
        <v>0</v>
      </c>
      <c r="AD1032" s="662">
        <f t="shared" si="473"/>
        <v>0</v>
      </c>
      <c r="AE1032" s="701">
        <f t="shared" si="474"/>
        <v>0</v>
      </c>
      <c r="AF1032" s="662">
        <f t="shared" si="470"/>
        <v>0</v>
      </c>
      <c r="AG1032" s="662">
        <f t="shared" si="475"/>
        <v>0</v>
      </c>
      <c r="AH1032" s="701">
        <f t="shared" si="476"/>
        <v>0</v>
      </c>
    </row>
    <row r="1033" spans="1:34" x14ac:dyDescent="0.35">
      <c r="A1033" s="680">
        <v>39008</v>
      </c>
      <c r="B1033" s="558" t="s">
        <v>30</v>
      </c>
      <c r="C1033" s="558">
        <v>10</v>
      </c>
      <c r="D1033" s="559">
        <f t="shared" si="448"/>
        <v>4</v>
      </c>
      <c r="E1033" s="561">
        <v>0</v>
      </c>
      <c r="F1033" s="699">
        <f t="shared" si="454"/>
        <v>0</v>
      </c>
      <c r="G1033" s="712">
        <f t="shared" si="455"/>
        <v>0</v>
      </c>
      <c r="H1033" s="699">
        <f t="shared" si="449"/>
        <v>0</v>
      </c>
      <c r="I1033" s="712">
        <f t="shared" si="450"/>
        <v>0</v>
      </c>
      <c r="J1033" s="699">
        <f t="shared" si="456"/>
        <v>0</v>
      </c>
      <c r="K1033" s="681">
        <f t="shared" si="457"/>
        <v>0</v>
      </c>
      <c r="L1033" s="711">
        <f>IF($L$5="Yes",HLOOKUP(B1033,'Outdoor Supply'!$D$32:$P$38,7,FALSE),0)</f>
        <v>0</v>
      </c>
      <c r="M1033" s="701">
        <f t="shared" si="458"/>
        <v>0</v>
      </c>
      <c r="N1033" s="564">
        <f t="shared" si="459"/>
        <v>0</v>
      </c>
      <c r="O1033" s="564">
        <f t="shared" si="460"/>
        <v>0</v>
      </c>
      <c r="P1033" s="564">
        <f t="shared" si="461"/>
        <v>0</v>
      </c>
      <c r="Q1033" s="564">
        <f t="shared" si="462"/>
        <v>0</v>
      </c>
      <c r="R1033" s="661">
        <f t="shared" si="451"/>
        <v>0</v>
      </c>
      <c r="S1033" s="662">
        <f t="shared" si="452"/>
        <v>0</v>
      </c>
      <c r="T1033" s="699">
        <f t="shared" si="453"/>
        <v>0</v>
      </c>
      <c r="U1033" s="681">
        <f t="shared" si="463"/>
        <v>0</v>
      </c>
      <c r="V1033" s="701">
        <f t="shared" si="464"/>
        <v>0</v>
      </c>
      <c r="W1033" s="662">
        <f t="shared" si="465"/>
        <v>0</v>
      </c>
      <c r="X1033" s="662">
        <f t="shared" si="466"/>
        <v>0</v>
      </c>
      <c r="Y1033" s="662">
        <f t="shared" si="467"/>
        <v>0</v>
      </c>
      <c r="Z1033" s="699">
        <f t="shared" si="468"/>
        <v>0</v>
      </c>
      <c r="AA1033" s="681">
        <f t="shared" si="471"/>
        <v>0</v>
      </c>
      <c r="AB1033" s="701">
        <f t="shared" si="472"/>
        <v>0</v>
      </c>
      <c r="AC1033" s="662">
        <f t="shared" si="469"/>
        <v>0</v>
      </c>
      <c r="AD1033" s="662">
        <f t="shared" si="473"/>
        <v>0</v>
      </c>
      <c r="AE1033" s="701">
        <f t="shared" si="474"/>
        <v>0</v>
      </c>
      <c r="AF1033" s="662">
        <f t="shared" si="470"/>
        <v>0</v>
      </c>
      <c r="AG1033" s="662">
        <f t="shared" si="475"/>
        <v>0</v>
      </c>
      <c r="AH1033" s="701">
        <f t="shared" si="476"/>
        <v>0</v>
      </c>
    </row>
    <row r="1034" spans="1:34" x14ac:dyDescent="0.35">
      <c r="A1034" s="680">
        <v>39009</v>
      </c>
      <c r="B1034" s="558" t="s">
        <v>30</v>
      </c>
      <c r="C1034" s="558">
        <v>10</v>
      </c>
      <c r="D1034" s="559">
        <f t="shared" si="448"/>
        <v>5</v>
      </c>
      <c r="E1034" s="561">
        <v>0.82000000000000739</v>
      </c>
      <c r="F1034" s="699">
        <f t="shared" si="454"/>
        <v>0</v>
      </c>
      <c r="G1034" s="712">
        <f t="shared" si="455"/>
        <v>0</v>
      </c>
      <c r="H1034" s="699">
        <f t="shared" si="449"/>
        <v>0</v>
      </c>
      <c r="I1034" s="712">
        <f t="shared" si="450"/>
        <v>0</v>
      </c>
      <c r="J1034" s="699">
        <f t="shared" si="456"/>
        <v>0</v>
      </c>
      <c r="K1034" s="681">
        <f t="shared" si="457"/>
        <v>0</v>
      </c>
      <c r="L1034" s="711">
        <f>IF($L$5="Yes",HLOOKUP(B1034,'Outdoor Supply'!$D$32:$P$38,7,FALSE),0)</f>
        <v>0</v>
      </c>
      <c r="M1034" s="701">
        <f t="shared" si="458"/>
        <v>0</v>
      </c>
      <c r="N1034" s="564">
        <f t="shared" si="459"/>
        <v>0</v>
      </c>
      <c r="O1034" s="564">
        <f t="shared" si="460"/>
        <v>0</v>
      </c>
      <c r="P1034" s="564">
        <f t="shared" si="461"/>
        <v>0</v>
      </c>
      <c r="Q1034" s="564">
        <f t="shared" si="462"/>
        <v>0</v>
      </c>
      <c r="R1034" s="661">
        <f t="shared" si="451"/>
        <v>0</v>
      </c>
      <c r="S1034" s="662">
        <f t="shared" si="452"/>
        <v>0</v>
      </c>
      <c r="T1034" s="699">
        <f t="shared" si="453"/>
        <v>0</v>
      </c>
      <c r="U1034" s="681">
        <f t="shared" si="463"/>
        <v>0</v>
      </c>
      <c r="V1034" s="701">
        <f t="shared" si="464"/>
        <v>0</v>
      </c>
      <c r="W1034" s="662">
        <f t="shared" si="465"/>
        <v>0</v>
      </c>
      <c r="X1034" s="662">
        <f t="shared" si="466"/>
        <v>0</v>
      </c>
      <c r="Y1034" s="662">
        <f t="shared" si="467"/>
        <v>0</v>
      </c>
      <c r="Z1034" s="699">
        <f t="shared" si="468"/>
        <v>0</v>
      </c>
      <c r="AA1034" s="681">
        <f t="shared" si="471"/>
        <v>0</v>
      </c>
      <c r="AB1034" s="701">
        <f t="shared" si="472"/>
        <v>0</v>
      </c>
      <c r="AC1034" s="662">
        <f t="shared" si="469"/>
        <v>0</v>
      </c>
      <c r="AD1034" s="662">
        <f t="shared" si="473"/>
        <v>0</v>
      </c>
      <c r="AE1034" s="701">
        <f t="shared" si="474"/>
        <v>0</v>
      </c>
      <c r="AF1034" s="662">
        <f t="shared" si="470"/>
        <v>0</v>
      </c>
      <c r="AG1034" s="662">
        <f t="shared" si="475"/>
        <v>0</v>
      </c>
      <c r="AH1034" s="701">
        <f t="shared" si="476"/>
        <v>0</v>
      </c>
    </row>
    <row r="1035" spans="1:34" x14ac:dyDescent="0.35">
      <c r="A1035" s="680">
        <v>39010</v>
      </c>
      <c r="B1035" s="558" t="s">
        <v>30</v>
      </c>
      <c r="C1035" s="558">
        <v>10</v>
      </c>
      <c r="D1035" s="559">
        <f t="shared" ref="D1035:D1098" si="477">WEEKDAY(A1035)</f>
        <v>6</v>
      </c>
      <c r="E1035" s="561">
        <v>0</v>
      </c>
      <c r="F1035" s="699">
        <f t="shared" si="454"/>
        <v>0</v>
      </c>
      <c r="G1035" s="712">
        <f t="shared" si="455"/>
        <v>0</v>
      </c>
      <c r="H1035" s="699">
        <f t="shared" ref="H1035:H1098" si="478">$C$3*$F$3*(E1035/12)*7.48</f>
        <v>0</v>
      </c>
      <c r="I1035" s="712">
        <f t="shared" ref="I1035:I1098" si="479">$C$4*$F$4*(E1035/12)*7.48</f>
        <v>0</v>
      </c>
      <c r="J1035" s="699">
        <f t="shared" si="456"/>
        <v>0</v>
      </c>
      <c r="K1035" s="681">
        <f t="shared" si="457"/>
        <v>0</v>
      </c>
      <c r="L1035" s="711">
        <f>IF($L$5="Yes",HLOOKUP(B1035,'Outdoor Supply'!$D$32:$P$38,7,FALSE),0)</f>
        <v>0</v>
      </c>
      <c r="M1035" s="701">
        <f t="shared" si="458"/>
        <v>0</v>
      </c>
      <c r="N1035" s="564">
        <f t="shared" si="459"/>
        <v>0</v>
      </c>
      <c r="O1035" s="564">
        <f t="shared" si="460"/>
        <v>0</v>
      </c>
      <c r="P1035" s="564">
        <f t="shared" si="461"/>
        <v>0</v>
      </c>
      <c r="Q1035" s="564">
        <f t="shared" si="462"/>
        <v>0</v>
      </c>
      <c r="R1035" s="661">
        <f t="shared" ref="R1035:R1098" si="480">$Q$3</f>
        <v>0</v>
      </c>
      <c r="S1035" s="662">
        <f t="shared" ref="S1035:S1098" si="481">SUM(N1035:R1035)</f>
        <v>0</v>
      </c>
      <c r="T1035" s="699">
        <f t="shared" ref="T1035:T1098" si="482">IF(V1035&lt;0,0,IF(V1035&gt;$G$3,$G$3,V1035))</f>
        <v>0</v>
      </c>
      <c r="U1035" s="681">
        <f t="shared" si="463"/>
        <v>0</v>
      </c>
      <c r="V1035" s="701">
        <f t="shared" si="464"/>
        <v>0</v>
      </c>
      <c r="W1035" s="662">
        <f t="shared" si="465"/>
        <v>0</v>
      </c>
      <c r="X1035" s="662">
        <f t="shared" si="466"/>
        <v>0</v>
      </c>
      <c r="Y1035" s="662">
        <f t="shared" si="467"/>
        <v>0</v>
      </c>
      <c r="Z1035" s="699">
        <f t="shared" si="468"/>
        <v>0</v>
      </c>
      <c r="AA1035" s="681">
        <f t="shared" si="471"/>
        <v>0</v>
      </c>
      <c r="AB1035" s="701">
        <f t="shared" si="472"/>
        <v>0</v>
      </c>
      <c r="AC1035" s="662">
        <f t="shared" si="469"/>
        <v>0</v>
      </c>
      <c r="AD1035" s="662">
        <f t="shared" si="473"/>
        <v>0</v>
      </c>
      <c r="AE1035" s="701">
        <f t="shared" si="474"/>
        <v>0</v>
      </c>
      <c r="AF1035" s="662">
        <f t="shared" si="470"/>
        <v>0</v>
      </c>
      <c r="AG1035" s="662">
        <f t="shared" si="475"/>
        <v>0</v>
      </c>
      <c r="AH1035" s="701">
        <f t="shared" si="476"/>
        <v>0</v>
      </c>
    </row>
    <row r="1036" spans="1:34" x14ac:dyDescent="0.35">
      <c r="A1036" s="680">
        <v>39011</v>
      </c>
      <c r="B1036" s="558" t="s">
        <v>30</v>
      </c>
      <c r="C1036" s="558">
        <v>10</v>
      </c>
      <c r="D1036" s="559">
        <f t="shared" si="477"/>
        <v>7</v>
      </c>
      <c r="E1036" s="561">
        <v>0</v>
      </c>
      <c r="F1036" s="699">
        <f t="shared" ref="F1036:F1099" si="483">$B$3*$F$3*(E1036/12)*7.48</f>
        <v>0</v>
      </c>
      <c r="G1036" s="712">
        <f t="shared" ref="G1036:G1099" si="484">$B$4*$F$4*(E1036/12)*7.48</f>
        <v>0</v>
      </c>
      <c r="H1036" s="699">
        <f t="shared" si="478"/>
        <v>0</v>
      </c>
      <c r="I1036" s="712">
        <f t="shared" si="479"/>
        <v>0</v>
      </c>
      <c r="J1036" s="699">
        <f t="shared" ref="J1036:J1099" si="485">IF($L$3="Yes",$M$3*$N$3*(E1036/12)*7.48,0)</f>
        <v>0</v>
      </c>
      <c r="K1036" s="681">
        <f t="shared" ref="K1036:K1099" si="486">IF($L$4="Yes",$M$4*$N$4*(E1036/12)*7.48,0)</f>
        <v>0</v>
      </c>
      <c r="L1036" s="711">
        <f>IF($L$5="Yes",HLOOKUP(B1036,'Outdoor Supply'!$D$32:$P$38,7,FALSE),0)</f>
        <v>0</v>
      </c>
      <c r="M1036" s="701">
        <f t="shared" ref="M1036:M1099" si="487">SUM(J1036:L1036)</f>
        <v>0</v>
      </c>
      <c r="N1036" s="564">
        <f t="shared" ref="N1036:N1099" si="488">HLOOKUP(B1036,$U$2:$AF$6,2,FALSE)</f>
        <v>0</v>
      </c>
      <c r="O1036" s="564">
        <f t="shared" ref="O1036:O1099" si="489">HLOOKUP(B1036,$U$2:$AF$6,3,FALSE)</f>
        <v>0</v>
      </c>
      <c r="P1036" s="564">
        <f t="shared" ref="P1036:P1099" si="490">HLOOKUP(B1036,$U$2:$AF$6,4,FALSE)</f>
        <v>0</v>
      </c>
      <c r="Q1036" s="564">
        <f t="shared" ref="Q1036:Q1099" si="491">HLOOKUP(B1036,$U$2:$AF$6,5,FALSE)</f>
        <v>0</v>
      </c>
      <c r="R1036" s="661">
        <f t="shared" si="480"/>
        <v>0</v>
      </c>
      <c r="S1036" s="662">
        <f t="shared" si="481"/>
        <v>0</v>
      </c>
      <c r="T1036" s="699">
        <f t="shared" si="482"/>
        <v>0</v>
      </c>
      <c r="U1036" s="681">
        <f t="shared" ref="U1036:U1099" si="492">IF(F1036+T1035&gt;S1036,S1036,F1036+T1035)</f>
        <v>0</v>
      </c>
      <c r="V1036" s="701">
        <f t="shared" ref="V1036:V1099" si="493">T1035+F1036-S1036</f>
        <v>0</v>
      </c>
      <c r="W1036" s="662">
        <f t="shared" ref="W1036:W1099" si="494">IF(Y1036&lt;0,0,IF(Y1036&gt;$G$4,$G$4,Y1036))</f>
        <v>0</v>
      </c>
      <c r="X1036" s="662">
        <f t="shared" ref="X1036:X1099" si="495">IF(G1036+W1035&gt;S1036,S1036,G1036+W1035)</f>
        <v>0</v>
      </c>
      <c r="Y1036" s="662">
        <f t="shared" ref="Y1036:Y1099" si="496">W1035+G1036-S1036</f>
        <v>0</v>
      </c>
      <c r="Z1036" s="699">
        <f t="shared" ref="Z1036:Z1099" si="497">IF(AB1036&lt;0,0,IF(AB1036&gt;$H$3,$H$3,AB1036))</f>
        <v>0</v>
      </c>
      <c r="AA1036" s="681">
        <f t="shared" si="471"/>
        <v>0</v>
      </c>
      <c r="AB1036" s="701">
        <f t="shared" si="472"/>
        <v>0</v>
      </c>
      <c r="AC1036" s="662">
        <f t="shared" ref="AC1036:AC1099" si="498">IF(AE1036&lt;0,0,IF(AE1036&gt;$H$4,$H$4,AE1036))</f>
        <v>0</v>
      </c>
      <c r="AD1036" s="662">
        <f t="shared" si="473"/>
        <v>0</v>
      </c>
      <c r="AE1036" s="701">
        <f t="shared" si="474"/>
        <v>0</v>
      </c>
      <c r="AF1036" s="662">
        <f t="shared" ref="AF1036:AF1099" si="499">IF(AH1036&lt;0,0,IF(AH1036&gt;$O$3,$O$3,AH1036))</f>
        <v>0</v>
      </c>
      <c r="AG1036" s="662">
        <f t="shared" si="475"/>
        <v>0</v>
      </c>
      <c r="AH1036" s="701">
        <f t="shared" si="476"/>
        <v>0</v>
      </c>
    </row>
    <row r="1037" spans="1:34" x14ac:dyDescent="0.35">
      <c r="A1037" s="680">
        <v>39012</v>
      </c>
      <c r="B1037" s="558" t="s">
        <v>30</v>
      </c>
      <c r="C1037" s="558">
        <v>10</v>
      </c>
      <c r="D1037" s="559">
        <f t="shared" si="477"/>
        <v>1</v>
      </c>
      <c r="E1037" s="561">
        <v>0</v>
      </c>
      <c r="F1037" s="699">
        <f t="shared" si="483"/>
        <v>0</v>
      </c>
      <c r="G1037" s="712">
        <f t="shared" si="484"/>
        <v>0</v>
      </c>
      <c r="H1037" s="699">
        <f t="shared" si="478"/>
        <v>0</v>
      </c>
      <c r="I1037" s="712">
        <f t="shared" si="479"/>
        <v>0</v>
      </c>
      <c r="J1037" s="699">
        <f t="shared" si="485"/>
        <v>0</v>
      </c>
      <c r="K1037" s="681">
        <f t="shared" si="486"/>
        <v>0</v>
      </c>
      <c r="L1037" s="711">
        <f>IF($L$5="Yes",HLOOKUP(B1037,'Outdoor Supply'!$D$32:$P$38,7,FALSE),0)</f>
        <v>0</v>
      </c>
      <c r="M1037" s="701">
        <f t="shared" si="487"/>
        <v>0</v>
      </c>
      <c r="N1037" s="564">
        <f t="shared" si="488"/>
        <v>0</v>
      </c>
      <c r="O1037" s="564">
        <f t="shared" si="489"/>
        <v>0</v>
      </c>
      <c r="P1037" s="564">
        <f t="shared" si="490"/>
        <v>0</v>
      </c>
      <c r="Q1037" s="564">
        <f t="shared" si="491"/>
        <v>0</v>
      </c>
      <c r="R1037" s="661">
        <f t="shared" si="480"/>
        <v>0</v>
      </c>
      <c r="S1037" s="662">
        <f t="shared" si="481"/>
        <v>0</v>
      </c>
      <c r="T1037" s="699">
        <f t="shared" si="482"/>
        <v>0</v>
      </c>
      <c r="U1037" s="681">
        <f t="shared" si="492"/>
        <v>0</v>
      </c>
      <c r="V1037" s="701">
        <f t="shared" si="493"/>
        <v>0</v>
      </c>
      <c r="W1037" s="662">
        <f t="shared" si="494"/>
        <v>0</v>
      </c>
      <c r="X1037" s="662">
        <f t="shared" si="495"/>
        <v>0</v>
      </c>
      <c r="Y1037" s="662">
        <f t="shared" si="496"/>
        <v>0</v>
      </c>
      <c r="Z1037" s="699">
        <f t="shared" si="497"/>
        <v>0</v>
      </c>
      <c r="AA1037" s="681">
        <f t="shared" ref="AA1037:AA1100" si="500">IF(H1037+Z1036&gt;S1037,S1037,H1037+Z1036)</f>
        <v>0</v>
      </c>
      <c r="AB1037" s="701">
        <f t="shared" ref="AB1037:AB1100" si="501">Z1036+H1037-S1037</f>
        <v>0</v>
      </c>
      <c r="AC1037" s="662">
        <f t="shared" si="498"/>
        <v>0</v>
      </c>
      <c r="AD1037" s="662">
        <f t="shared" ref="AD1037:AD1100" si="502">IF(I1037+AC1036&gt;S1037,S1037,I1037+AC1036)</f>
        <v>0</v>
      </c>
      <c r="AE1037" s="701">
        <f t="shared" ref="AE1037:AE1100" si="503">AC1036+I1037-S1037</f>
        <v>0</v>
      </c>
      <c r="AF1037" s="662">
        <f t="shared" si="499"/>
        <v>0</v>
      </c>
      <c r="AG1037" s="662">
        <f t="shared" ref="AG1037:AG1100" si="504">IF(M1037+AF1036&gt;S1037,S1037,M1037+AF1036)</f>
        <v>0</v>
      </c>
      <c r="AH1037" s="701">
        <f t="shared" ref="AH1037:AH1100" si="505">AF1036+M1037-S1037</f>
        <v>0</v>
      </c>
    </row>
    <row r="1038" spans="1:34" x14ac:dyDescent="0.35">
      <c r="A1038" s="680">
        <v>39013</v>
      </c>
      <c r="B1038" s="558" t="s">
        <v>30</v>
      </c>
      <c r="C1038" s="558">
        <v>10</v>
      </c>
      <c r="D1038" s="559">
        <f t="shared" si="477"/>
        <v>2</v>
      </c>
      <c r="E1038" s="561">
        <v>0</v>
      </c>
      <c r="F1038" s="699">
        <f t="shared" si="483"/>
        <v>0</v>
      </c>
      <c r="G1038" s="712">
        <f t="shared" si="484"/>
        <v>0</v>
      </c>
      <c r="H1038" s="699">
        <f t="shared" si="478"/>
        <v>0</v>
      </c>
      <c r="I1038" s="712">
        <f t="shared" si="479"/>
        <v>0</v>
      </c>
      <c r="J1038" s="699">
        <f t="shared" si="485"/>
        <v>0</v>
      </c>
      <c r="K1038" s="681">
        <f t="shared" si="486"/>
        <v>0</v>
      </c>
      <c r="L1038" s="711">
        <f>IF($L$5="Yes",HLOOKUP(B1038,'Outdoor Supply'!$D$32:$P$38,7,FALSE),0)</f>
        <v>0</v>
      </c>
      <c r="M1038" s="701">
        <f t="shared" si="487"/>
        <v>0</v>
      </c>
      <c r="N1038" s="564">
        <f t="shared" si="488"/>
        <v>0</v>
      </c>
      <c r="O1038" s="564">
        <f t="shared" si="489"/>
        <v>0</v>
      </c>
      <c r="P1038" s="564">
        <f t="shared" si="490"/>
        <v>0</v>
      </c>
      <c r="Q1038" s="564">
        <f t="shared" si="491"/>
        <v>0</v>
      </c>
      <c r="R1038" s="661">
        <f t="shared" si="480"/>
        <v>0</v>
      </c>
      <c r="S1038" s="662">
        <f t="shared" si="481"/>
        <v>0</v>
      </c>
      <c r="T1038" s="699">
        <f t="shared" si="482"/>
        <v>0</v>
      </c>
      <c r="U1038" s="681">
        <f t="shared" si="492"/>
        <v>0</v>
      </c>
      <c r="V1038" s="701">
        <f t="shared" si="493"/>
        <v>0</v>
      </c>
      <c r="W1038" s="662">
        <f t="shared" si="494"/>
        <v>0</v>
      </c>
      <c r="X1038" s="662">
        <f t="shared" si="495"/>
        <v>0</v>
      </c>
      <c r="Y1038" s="662">
        <f t="shared" si="496"/>
        <v>0</v>
      </c>
      <c r="Z1038" s="699">
        <f t="shared" si="497"/>
        <v>0</v>
      </c>
      <c r="AA1038" s="681">
        <f t="shared" si="500"/>
        <v>0</v>
      </c>
      <c r="AB1038" s="701">
        <f t="shared" si="501"/>
        <v>0</v>
      </c>
      <c r="AC1038" s="662">
        <f t="shared" si="498"/>
        <v>0</v>
      </c>
      <c r="AD1038" s="662">
        <f t="shared" si="502"/>
        <v>0</v>
      </c>
      <c r="AE1038" s="701">
        <f t="shared" si="503"/>
        <v>0</v>
      </c>
      <c r="AF1038" s="662">
        <f t="shared" si="499"/>
        <v>0</v>
      </c>
      <c r="AG1038" s="662">
        <f t="shared" si="504"/>
        <v>0</v>
      </c>
      <c r="AH1038" s="701">
        <f t="shared" si="505"/>
        <v>0</v>
      </c>
    </row>
    <row r="1039" spans="1:34" x14ac:dyDescent="0.35">
      <c r="A1039" s="680">
        <v>39014</v>
      </c>
      <c r="B1039" s="558" t="s">
        <v>30</v>
      </c>
      <c r="C1039" s="558">
        <v>10</v>
      </c>
      <c r="D1039" s="559">
        <f t="shared" si="477"/>
        <v>3</v>
      </c>
      <c r="E1039" s="561">
        <v>0</v>
      </c>
      <c r="F1039" s="699">
        <f t="shared" si="483"/>
        <v>0</v>
      </c>
      <c r="G1039" s="712">
        <f t="shared" si="484"/>
        <v>0</v>
      </c>
      <c r="H1039" s="699">
        <f t="shared" si="478"/>
        <v>0</v>
      </c>
      <c r="I1039" s="712">
        <f t="shared" si="479"/>
        <v>0</v>
      </c>
      <c r="J1039" s="699">
        <f t="shared" si="485"/>
        <v>0</v>
      </c>
      <c r="K1039" s="681">
        <f t="shared" si="486"/>
        <v>0</v>
      </c>
      <c r="L1039" s="711">
        <f>IF($L$5="Yes",HLOOKUP(B1039,'Outdoor Supply'!$D$32:$P$38,7,FALSE),0)</f>
        <v>0</v>
      </c>
      <c r="M1039" s="701">
        <f t="shared" si="487"/>
        <v>0</v>
      </c>
      <c r="N1039" s="564">
        <f t="shared" si="488"/>
        <v>0</v>
      </c>
      <c r="O1039" s="564">
        <f t="shared" si="489"/>
        <v>0</v>
      </c>
      <c r="P1039" s="564">
        <f t="shared" si="490"/>
        <v>0</v>
      </c>
      <c r="Q1039" s="564">
        <f t="shared" si="491"/>
        <v>0</v>
      </c>
      <c r="R1039" s="661">
        <f t="shared" si="480"/>
        <v>0</v>
      </c>
      <c r="S1039" s="662">
        <f t="shared" si="481"/>
        <v>0</v>
      </c>
      <c r="T1039" s="699">
        <f t="shared" si="482"/>
        <v>0</v>
      </c>
      <c r="U1039" s="681">
        <f t="shared" si="492"/>
        <v>0</v>
      </c>
      <c r="V1039" s="701">
        <f t="shared" si="493"/>
        <v>0</v>
      </c>
      <c r="W1039" s="662">
        <f t="shared" si="494"/>
        <v>0</v>
      </c>
      <c r="X1039" s="662">
        <f t="shared" si="495"/>
        <v>0</v>
      </c>
      <c r="Y1039" s="662">
        <f t="shared" si="496"/>
        <v>0</v>
      </c>
      <c r="Z1039" s="699">
        <f t="shared" si="497"/>
        <v>0</v>
      </c>
      <c r="AA1039" s="681">
        <f t="shared" si="500"/>
        <v>0</v>
      </c>
      <c r="AB1039" s="701">
        <f t="shared" si="501"/>
        <v>0</v>
      </c>
      <c r="AC1039" s="662">
        <f t="shared" si="498"/>
        <v>0</v>
      </c>
      <c r="AD1039" s="662">
        <f t="shared" si="502"/>
        <v>0</v>
      </c>
      <c r="AE1039" s="701">
        <f t="shared" si="503"/>
        <v>0</v>
      </c>
      <c r="AF1039" s="662">
        <f t="shared" si="499"/>
        <v>0</v>
      </c>
      <c r="AG1039" s="662">
        <f t="shared" si="504"/>
        <v>0</v>
      </c>
      <c r="AH1039" s="701">
        <f t="shared" si="505"/>
        <v>0</v>
      </c>
    </row>
    <row r="1040" spans="1:34" x14ac:dyDescent="0.35">
      <c r="A1040" s="680">
        <v>39015</v>
      </c>
      <c r="B1040" s="558" t="s">
        <v>30</v>
      </c>
      <c r="C1040" s="558">
        <v>10</v>
      </c>
      <c r="D1040" s="559">
        <f t="shared" si="477"/>
        <v>4</v>
      </c>
      <c r="E1040" s="561">
        <v>0.1600000000000108</v>
      </c>
      <c r="F1040" s="699">
        <f t="shared" si="483"/>
        <v>0</v>
      </c>
      <c r="G1040" s="712">
        <f t="shared" si="484"/>
        <v>0</v>
      </c>
      <c r="H1040" s="699">
        <f t="shared" si="478"/>
        <v>0</v>
      </c>
      <c r="I1040" s="712">
        <f t="shared" si="479"/>
        <v>0</v>
      </c>
      <c r="J1040" s="699">
        <f t="shared" si="485"/>
        <v>0</v>
      </c>
      <c r="K1040" s="681">
        <f t="shared" si="486"/>
        <v>0</v>
      </c>
      <c r="L1040" s="711">
        <f>IF($L$5="Yes",HLOOKUP(B1040,'Outdoor Supply'!$D$32:$P$38,7,FALSE),0)</f>
        <v>0</v>
      </c>
      <c r="M1040" s="701">
        <f t="shared" si="487"/>
        <v>0</v>
      </c>
      <c r="N1040" s="564">
        <f t="shared" si="488"/>
        <v>0</v>
      </c>
      <c r="O1040" s="564">
        <f t="shared" si="489"/>
        <v>0</v>
      </c>
      <c r="P1040" s="564">
        <f t="shared" si="490"/>
        <v>0</v>
      </c>
      <c r="Q1040" s="564">
        <f t="shared" si="491"/>
        <v>0</v>
      </c>
      <c r="R1040" s="661">
        <f t="shared" si="480"/>
        <v>0</v>
      </c>
      <c r="S1040" s="662">
        <f t="shared" si="481"/>
        <v>0</v>
      </c>
      <c r="T1040" s="699">
        <f t="shared" si="482"/>
        <v>0</v>
      </c>
      <c r="U1040" s="681">
        <f t="shared" si="492"/>
        <v>0</v>
      </c>
      <c r="V1040" s="701">
        <f t="shared" si="493"/>
        <v>0</v>
      </c>
      <c r="W1040" s="662">
        <f t="shared" si="494"/>
        <v>0</v>
      </c>
      <c r="X1040" s="662">
        <f t="shared" si="495"/>
        <v>0</v>
      </c>
      <c r="Y1040" s="662">
        <f t="shared" si="496"/>
        <v>0</v>
      </c>
      <c r="Z1040" s="699">
        <f t="shared" si="497"/>
        <v>0</v>
      </c>
      <c r="AA1040" s="681">
        <f t="shared" si="500"/>
        <v>0</v>
      </c>
      <c r="AB1040" s="701">
        <f t="shared" si="501"/>
        <v>0</v>
      </c>
      <c r="AC1040" s="662">
        <f t="shared" si="498"/>
        <v>0</v>
      </c>
      <c r="AD1040" s="662">
        <f t="shared" si="502"/>
        <v>0</v>
      </c>
      <c r="AE1040" s="701">
        <f t="shared" si="503"/>
        <v>0</v>
      </c>
      <c r="AF1040" s="662">
        <f t="shared" si="499"/>
        <v>0</v>
      </c>
      <c r="AG1040" s="662">
        <f t="shared" si="504"/>
        <v>0</v>
      </c>
      <c r="AH1040" s="701">
        <f t="shared" si="505"/>
        <v>0</v>
      </c>
    </row>
    <row r="1041" spans="1:34" x14ac:dyDescent="0.35">
      <c r="A1041" s="680">
        <v>39016</v>
      </c>
      <c r="B1041" s="558" t="s">
        <v>30</v>
      </c>
      <c r="C1041" s="558">
        <v>10</v>
      </c>
      <c r="D1041" s="559">
        <f t="shared" si="477"/>
        <v>5</v>
      </c>
      <c r="E1041" s="561">
        <v>0.90000000000000568</v>
      </c>
      <c r="F1041" s="699">
        <f t="shared" si="483"/>
        <v>0</v>
      </c>
      <c r="G1041" s="712">
        <f t="shared" si="484"/>
        <v>0</v>
      </c>
      <c r="H1041" s="699">
        <f t="shared" si="478"/>
        <v>0</v>
      </c>
      <c r="I1041" s="712">
        <f t="shared" si="479"/>
        <v>0</v>
      </c>
      <c r="J1041" s="699">
        <f t="shared" si="485"/>
        <v>0</v>
      </c>
      <c r="K1041" s="681">
        <f t="shared" si="486"/>
        <v>0</v>
      </c>
      <c r="L1041" s="711">
        <f>IF($L$5="Yes",HLOOKUP(B1041,'Outdoor Supply'!$D$32:$P$38,7,FALSE),0)</f>
        <v>0</v>
      </c>
      <c r="M1041" s="701">
        <f t="shared" si="487"/>
        <v>0</v>
      </c>
      <c r="N1041" s="564">
        <f t="shared" si="488"/>
        <v>0</v>
      </c>
      <c r="O1041" s="564">
        <f t="shared" si="489"/>
        <v>0</v>
      </c>
      <c r="P1041" s="564">
        <f t="shared" si="490"/>
        <v>0</v>
      </c>
      <c r="Q1041" s="564">
        <f t="shared" si="491"/>
        <v>0</v>
      </c>
      <c r="R1041" s="661">
        <f t="shared" si="480"/>
        <v>0</v>
      </c>
      <c r="S1041" s="662">
        <f t="shared" si="481"/>
        <v>0</v>
      </c>
      <c r="T1041" s="699">
        <f t="shared" si="482"/>
        <v>0</v>
      </c>
      <c r="U1041" s="681">
        <f t="shared" si="492"/>
        <v>0</v>
      </c>
      <c r="V1041" s="701">
        <f t="shared" si="493"/>
        <v>0</v>
      </c>
      <c r="W1041" s="662">
        <f t="shared" si="494"/>
        <v>0</v>
      </c>
      <c r="X1041" s="662">
        <f t="shared" si="495"/>
        <v>0</v>
      </c>
      <c r="Y1041" s="662">
        <f t="shared" si="496"/>
        <v>0</v>
      </c>
      <c r="Z1041" s="699">
        <f t="shared" si="497"/>
        <v>0</v>
      </c>
      <c r="AA1041" s="681">
        <f t="shared" si="500"/>
        <v>0</v>
      </c>
      <c r="AB1041" s="701">
        <f t="shared" si="501"/>
        <v>0</v>
      </c>
      <c r="AC1041" s="662">
        <f t="shared" si="498"/>
        <v>0</v>
      </c>
      <c r="AD1041" s="662">
        <f t="shared" si="502"/>
        <v>0</v>
      </c>
      <c r="AE1041" s="701">
        <f t="shared" si="503"/>
        <v>0</v>
      </c>
      <c r="AF1041" s="662">
        <f t="shared" si="499"/>
        <v>0</v>
      </c>
      <c r="AG1041" s="662">
        <f t="shared" si="504"/>
        <v>0</v>
      </c>
      <c r="AH1041" s="701">
        <f t="shared" si="505"/>
        <v>0</v>
      </c>
    </row>
    <row r="1042" spans="1:34" x14ac:dyDescent="0.35">
      <c r="A1042" s="680">
        <v>39017</v>
      </c>
      <c r="B1042" s="558" t="s">
        <v>30</v>
      </c>
      <c r="C1042" s="558">
        <v>10</v>
      </c>
      <c r="D1042" s="559">
        <f t="shared" si="477"/>
        <v>6</v>
      </c>
      <c r="E1042" s="561">
        <v>0</v>
      </c>
      <c r="F1042" s="699">
        <f t="shared" si="483"/>
        <v>0</v>
      </c>
      <c r="G1042" s="712">
        <f t="shared" si="484"/>
        <v>0</v>
      </c>
      <c r="H1042" s="699">
        <f t="shared" si="478"/>
        <v>0</v>
      </c>
      <c r="I1042" s="712">
        <f t="shared" si="479"/>
        <v>0</v>
      </c>
      <c r="J1042" s="699">
        <f t="shared" si="485"/>
        <v>0</v>
      </c>
      <c r="K1042" s="681">
        <f t="shared" si="486"/>
        <v>0</v>
      </c>
      <c r="L1042" s="711">
        <f>IF($L$5="Yes",HLOOKUP(B1042,'Outdoor Supply'!$D$32:$P$38,7,FALSE),0)</f>
        <v>0</v>
      </c>
      <c r="M1042" s="701">
        <f t="shared" si="487"/>
        <v>0</v>
      </c>
      <c r="N1042" s="564">
        <f t="shared" si="488"/>
        <v>0</v>
      </c>
      <c r="O1042" s="564">
        <f t="shared" si="489"/>
        <v>0</v>
      </c>
      <c r="P1042" s="564">
        <f t="shared" si="490"/>
        <v>0</v>
      </c>
      <c r="Q1042" s="564">
        <f t="shared" si="491"/>
        <v>0</v>
      </c>
      <c r="R1042" s="661">
        <f t="shared" si="480"/>
        <v>0</v>
      </c>
      <c r="S1042" s="662">
        <f t="shared" si="481"/>
        <v>0</v>
      </c>
      <c r="T1042" s="699">
        <f t="shared" si="482"/>
        <v>0</v>
      </c>
      <c r="U1042" s="681">
        <f t="shared" si="492"/>
        <v>0</v>
      </c>
      <c r="V1042" s="701">
        <f t="shared" si="493"/>
        <v>0</v>
      </c>
      <c r="W1042" s="662">
        <f t="shared" si="494"/>
        <v>0</v>
      </c>
      <c r="X1042" s="662">
        <f t="shared" si="495"/>
        <v>0</v>
      </c>
      <c r="Y1042" s="662">
        <f t="shared" si="496"/>
        <v>0</v>
      </c>
      <c r="Z1042" s="699">
        <f t="shared" si="497"/>
        <v>0</v>
      </c>
      <c r="AA1042" s="681">
        <f t="shared" si="500"/>
        <v>0</v>
      </c>
      <c r="AB1042" s="701">
        <f t="shared" si="501"/>
        <v>0</v>
      </c>
      <c r="AC1042" s="662">
        <f t="shared" si="498"/>
        <v>0</v>
      </c>
      <c r="AD1042" s="662">
        <f t="shared" si="502"/>
        <v>0</v>
      </c>
      <c r="AE1042" s="701">
        <f t="shared" si="503"/>
        <v>0</v>
      </c>
      <c r="AF1042" s="662">
        <f t="shared" si="499"/>
        <v>0</v>
      </c>
      <c r="AG1042" s="662">
        <f t="shared" si="504"/>
        <v>0</v>
      </c>
      <c r="AH1042" s="701">
        <f t="shared" si="505"/>
        <v>0</v>
      </c>
    </row>
    <row r="1043" spans="1:34" x14ac:dyDescent="0.35">
      <c r="A1043" s="680">
        <v>39018</v>
      </c>
      <c r="B1043" s="558" t="s">
        <v>30</v>
      </c>
      <c r="C1043" s="558">
        <v>10</v>
      </c>
      <c r="D1043" s="559">
        <f t="shared" si="477"/>
        <v>7</v>
      </c>
      <c r="E1043" s="561">
        <v>0</v>
      </c>
      <c r="F1043" s="699">
        <f t="shared" si="483"/>
        <v>0</v>
      </c>
      <c r="G1043" s="712">
        <f t="shared" si="484"/>
        <v>0</v>
      </c>
      <c r="H1043" s="699">
        <f t="shared" si="478"/>
        <v>0</v>
      </c>
      <c r="I1043" s="712">
        <f t="shared" si="479"/>
        <v>0</v>
      </c>
      <c r="J1043" s="699">
        <f t="shared" si="485"/>
        <v>0</v>
      </c>
      <c r="K1043" s="681">
        <f t="shared" si="486"/>
        <v>0</v>
      </c>
      <c r="L1043" s="711">
        <f>IF($L$5="Yes",HLOOKUP(B1043,'Outdoor Supply'!$D$32:$P$38,7,FALSE),0)</f>
        <v>0</v>
      </c>
      <c r="M1043" s="701">
        <f t="shared" si="487"/>
        <v>0</v>
      </c>
      <c r="N1043" s="564">
        <f t="shared" si="488"/>
        <v>0</v>
      </c>
      <c r="O1043" s="564">
        <f t="shared" si="489"/>
        <v>0</v>
      </c>
      <c r="P1043" s="564">
        <f t="shared" si="490"/>
        <v>0</v>
      </c>
      <c r="Q1043" s="564">
        <f t="shared" si="491"/>
        <v>0</v>
      </c>
      <c r="R1043" s="661">
        <f t="shared" si="480"/>
        <v>0</v>
      </c>
      <c r="S1043" s="662">
        <f t="shared" si="481"/>
        <v>0</v>
      </c>
      <c r="T1043" s="699">
        <f t="shared" si="482"/>
        <v>0</v>
      </c>
      <c r="U1043" s="681">
        <f t="shared" si="492"/>
        <v>0</v>
      </c>
      <c r="V1043" s="701">
        <f t="shared" si="493"/>
        <v>0</v>
      </c>
      <c r="W1043" s="662">
        <f t="shared" si="494"/>
        <v>0</v>
      </c>
      <c r="X1043" s="662">
        <f t="shared" si="495"/>
        <v>0</v>
      </c>
      <c r="Y1043" s="662">
        <f t="shared" si="496"/>
        <v>0</v>
      </c>
      <c r="Z1043" s="699">
        <f t="shared" si="497"/>
        <v>0</v>
      </c>
      <c r="AA1043" s="681">
        <f t="shared" si="500"/>
        <v>0</v>
      </c>
      <c r="AB1043" s="701">
        <f t="shared" si="501"/>
        <v>0</v>
      </c>
      <c r="AC1043" s="662">
        <f t="shared" si="498"/>
        <v>0</v>
      </c>
      <c r="AD1043" s="662">
        <f t="shared" si="502"/>
        <v>0</v>
      </c>
      <c r="AE1043" s="701">
        <f t="shared" si="503"/>
        <v>0</v>
      </c>
      <c r="AF1043" s="662">
        <f t="shared" si="499"/>
        <v>0</v>
      </c>
      <c r="AG1043" s="662">
        <f t="shared" si="504"/>
        <v>0</v>
      </c>
      <c r="AH1043" s="701">
        <f t="shared" si="505"/>
        <v>0</v>
      </c>
    </row>
    <row r="1044" spans="1:34" x14ac:dyDescent="0.35">
      <c r="A1044" s="680">
        <v>39019</v>
      </c>
      <c r="B1044" s="558" t="s">
        <v>30</v>
      </c>
      <c r="C1044" s="558">
        <v>10</v>
      </c>
      <c r="D1044" s="559">
        <f t="shared" si="477"/>
        <v>1</v>
      </c>
      <c r="E1044" s="561">
        <v>0</v>
      </c>
      <c r="F1044" s="699">
        <f t="shared" si="483"/>
        <v>0</v>
      </c>
      <c r="G1044" s="712">
        <f t="shared" si="484"/>
        <v>0</v>
      </c>
      <c r="H1044" s="699">
        <f t="shared" si="478"/>
        <v>0</v>
      </c>
      <c r="I1044" s="712">
        <f t="shared" si="479"/>
        <v>0</v>
      </c>
      <c r="J1044" s="699">
        <f t="shared" si="485"/>
        <v>0</v>
      </c>
      <c r="K1044" s="681">
        <f t="shared" si="486"/>
        <v>0</v>
      </c>
      <c r="L1044" s="711">
        <f>IF($L$5="Yes",HLOOKUP(B1044,'Outdoor Supply'!$D$32:$P$38,7,FALSE),0)</f>
        <v>0</v>
      </c>
      <c r="M1044" s="701">
        <f t="shared" si="487"/>
        <v>0</v>
      </c>
      <c r="N1044" s="564">
        <f t="shared" si="488"/>
        <v>0</v>
      </c>
      <c r="O1044" s="564">
        <f t="shared" si="489"/>
        <v>0</v>
      </c>
      <c r="P1044" s="564">
        <f t="shared" si="490"/>
        <v>0</v>
      </c>
      <c r="Q1044" s="564">
        <f t="shared" si="491"/>
        <v>0</v>
      </c>
      <c r="R1044" s="661">
        <f t="shared" si="480"/>
        <v>0</v>
      </c>
      <c r="S1044" s="662">
        <f t="shared" si="481"/>
        <v>0</v>
      </c>
      <c r="T1044" s="699">
        <f t="shared" si="482"/>
        <v>0</v>
      </c>
      <c r="U1044" s="681">
        <f t="shared" si="492"/>
        <v>0</v>
      </c>
      <c r="V1044" s="701">
        <f t="shared" si="493"/>
        <v>0</v>
      </c>
      <c r="W1044" s="662">
        <f t="shared" si="494"/>
        <v>0</v>
      </c>
      <c r="X1044" s="662">
        <f t="shared" si="495"/>
        <v>0</v>
      </c>
      <c r="Y1044" s="662">
        <f t="shared" si="496"/>
        <v>0</v>
      </c>
      <c r="Z1044" s="699">
        <f t="shared" si="497"/>
        <v>0</v>
      </c>
      <c r="AA1044" s="681">
        <f t="shared" si="500"/>
        <v>0</v>
      </c>
      <c r="AB1044" s="701">
        <f t="shared" si="501"/>
        <v>0</v>
      </c>
      <c r="AC1044" s="662">
        <f t="shared" si="498"/>
        <v>0</v>
      </c>
      <c r="AD1044" s="662">
        <f t="shared" si="502"/>
        <v>0</v>
      </c>
      <c r="AE1044" s="701">
        <f t="shared" si="503"/>
        <v>0</v>
      </c>
      <c r="AF1044" s="662">
        <f t="shared" si="499"/>
        <v>0</v>
      </c>
      <c r="AG1044" s="662">
        <f t="shared" si="504"/>
        <v>0</v>
      </c>
      <c r="AH1044" s="701">
        <f t="shared" si="505"/>
        <v>0</v>
      </c>
    </row>
    <row r="1045" spans="1:34" x14ac:dyDescent="0.35">
      <c r="A1045" s="680">
        <v>39020</v>
      </c>
      <c r="B1045" s="558" t="s">
        <v>30</v>
      </c>
      <c r="C1045" s="558">
        <v>10</v>
      </c>
      <c r="D1045" s="559">
        <f t="shared" si="477"/>
        <v>2</v>
      </c>
      <c r="E1045" s="561">
        <v>0</v>
      </c>
      <c r="F1045" s="699">
        <f t="shared" si="483"/>
        <v>0</v>
      </c>
      <c r="G1045" s="712">
        <f t="shared" si="484"/>
        <v>0</v>
      </c>
      <c r="H1045" s="699">
        <f t="shared" si="478"/>
        <v>0</v>
      </c>
      <c r="I1045" s="712">
        <f t="shared" si="479"/>
        <v>0</v>
      </c>
      <c r="J1045" s="699">
        <f t="shared" si="485"/>
        <v>0</v>
      </c>
      <c r="K1045" s="681">
        <f t="shared" si="486"/>
        <v>0</v>
      </c>
      <c r="L1045" s="711">
        <f>IF($L$5="Yes",HLOOKUP(B1045,'Outdoor Supply'!$D$32:$P$38,7,FALSE),0)</f>
        <v>0</v>
      </c>
      <c r="M1045" s="701">
        <f t="shared" si="487"/>
        <v>0</v>
      </c>
      <c r="N1045" s="564">
        <f t="shared" si="488"/>
        <v>0</v>
      </c>
      <c r="O1045" s="564">
        <f t="shared" si="489"/>
        <v>0</v>
      </c>
      <c r="P1045" s="564">
        <f t="shared" si="490"/>
        <v>0</v>
      </c>
      <c r="Q1045" s="564">
        <f t="shared" si="491"/>
        <v>0</v>
      </c>
      <c r="R1045" s="661">
        <f t="shared" si="480"/>
        <v>0</v>
      </c>
      <c r="S1045" s="662">
        <f t="shared" si="481"/>
        <v>0</v>
      </c>
      <c r="T1045" s="699">
        <f t="shared" si="482"/>
        <v>0</v>
      </c>
      <c r="U1045" s="681">
        <f t="shared" si="492"/>
        <v>0</v>
      </c>
      <c r="V1045" s="701">
        <f t="shared" si="493"/>
        <v>0</v>
      </c>
      <c r="W1045" s="662">
        <f t="shared" si="494"/>
        <v>0</v>
      </c>
      <c r="X1045" s="662">
        <f t="shared" si="495"/>
        <v>0</v>
      </c>
      <c r="Y1045" s="662">
        <f t="shared" si="496"/>
        <v>0</v>
      </c>
      <c r="Z1045" s="699">
        <f t="shared" si="497"/>
        <v>0</v>
      </c>
      <c r="AA1045" s="681">
        <f t="shared" si="500"/>
        <v>0</v>
      </c>
      <c r="AB1045" s="701">
        <f t="shared" si="501"/>
        <v>0</v>
      </c>
      <c r="AC1045" s="662">
        <f t="shared" si="498"/>
        <v>0</v>
      </c>
      <c r="AD1045" s="662">
        <f t="shared" si="502"/>
        <v>0</v>
      </c>
      <c r="AE1045" s="701">
        <f t="shared" si="503"/>
        <v>0</v>
      </c>
      <c r="AF1045" s="662">
        <f t="shared" si="499"/>
        <v>0</v>
      </c>
      <c r="AG1045" s="662">
        <f t="shared" si="504"/>
        <v>0</v>
      </c>
      <c r="AH1045" s="701">
        <f t="shared" si="505"/>
        <v>0</v>
      </c>
    </row>
    <row r="1046" spans="1:34" x14ac:dyDescent="0.35">
      <c r="A1046" s="680">
        <v>39021</v>
      </c>
      <c r="B1046" s="558" t="s">
        <v>30</v>
      </c>
      <c r="C1046" s="558">
        <v>10</v>
      </c>
      <c r="D1046" s="559">
        <f t="shared" si="477"/>
        <v>3</v>
      </c>
      <c r="E1046" s="561">
        <v>0</v>
      </c>
      <c r="F1046" s="699">
        <f t="shared" si="483"/>
        <v>0</v>
      </c>
      <c r="G1046" s="712">
        <f t="shared" si="484"/>
        <v>0</v>
      </c>
      <c r="H1046" s="699">
        <f t="shared" si="478"/>
        <v>0</v>
      </c>
      <c r="I1046" s="712">
        <f t="shared" si="479"/>
        <v>0</v>
      </c>
      <c r="J1046" s="699">
        <f t="shared" si="485"/>
        <v>0</v>
      </c>
      <c r="K1046" s="681">
        <f t="shared" si="486"/>
        <v>0</v>
      </c>
      <c r="L1046" s="711">
        <f>IF($L$5="Yes",HLOOKUP(B1046,'Outdoor Supply'!$D$32:$P$38,7,FALSE),0)</f>
        <v>0</v>
      </c>
      <c r="M1046" s="701">
        <f t="shared" si="487"/>
        <v>0</v>
      </c>
      <c r="N1046" s="564">
        <f t="shared" si="488"/>
        <v>0</v>
      </c>
      <c r="O1046" s="564">
        <f t="shared" si="489"/>
        <v>0</v>
      </c>
      <c r="P1046" s="564">
        <f t="shared" si="490"/>
        <v>0</v>
      </c>
      <c r="Q1046" s="564">
        <f t="shared" si="491"/>
        <v>0</v>
      </c>
      <c r="R1046" s="661">
        <f t="shared" si="480"/>
        <v>0</v>
      </c>
      <c r="S1046" s="662">
        <f t="shared" si="481"/>
        <v>0</v>
      </c>
      <c r="T1046" s="699">
        <f t="shared" si="482"/>
        <v>0</v>
      </c>
      <c r="U1046" s="681">
        <f t="shared" si="492"/>
        <v>0</v>
      </c>
      <c r="V1046" s="701">
        <f t="shared" si="493"/>
        <v>0</v>
      </c>
      <c r="W1046" s="662">
        <f t="shared" si="494"/>
        <v>0</v>
      </c>
      <c r="X1046" s="662">
        <f t="shared" si="495"/>
        <v>0</v>
      </c>
      <c r="Y1046" s="662">
        <f t="shared" si="496"/>
        <v>0</v>
      </c>
      <c r="Z1046" s="699">
        <f t="shared" si="497"/>
        <v>0</v>
      </c>
      <c r="AA1046" s="681">
        <f t="shared" si="500"/>
        <v>0</v>
      </c>
      <c r="AB1046" s="701">
        <f t="shared" si="501"/>
        <v>0</v>
      </c>
      <c r="AC1046" s="662">
        <f t="shared" si="498"/>
        <v>0</v>
      </c>
      <c r="AD1046" s="662">
        <f t="shared" si="502"/>
        <v>0</v>
      </c>
      <c r="AE1046" s="701">
        <f t="shared" si="503"/>
        <v>0</v>
      </c>
      <c r="AF1046" s="662">
        <f t="shared" si="499"/>
        <v>0</v>
      </c>
      <c r="AG1046" s="662">
        <f t="shared" si="504"/>
        <v>0</v>
      </c>
      <c r="AH1046" s="701">
        <f t="shared" si="505"/>
        <v>0</v>
      </c>
    </row>
    <row r="1047" spans="1:34" x14ac:dyDescent="0.35">
      <c r="A1047" s="680">
        <v>39022</v>
      </c>
      <c r="B1047" s="558" t="s">
        <v>31</v>
      </c>
      <c r="C1047" s="558">
        <v>11</v>
      </c>
      <c r="D1047" s="559">
        <f t="shared" si="477"/>
        <v>4</v>
      </c>
      <c r="E1047" s="561">
        <v>0</v>
      </c>
      <c r="F1047" s="699">
        <f t="shared" si="483"/>
        <v>0</v>
      </c>
      <c r="G1047" s="712">
        <f t="shared" si="484"/>
        <v>0</v>
      </c>
      <c r="H1047" s="699">
        <f t="shared" si="478"/>
        <v>0</v>
      </c>
      <c r="I1047" s="712">
        <f t="shared" si="479"/>
        <v>0</v>
      </c>
      <c r="J1047" s="699">
        <f t="shared" si="485"/>
        <v>0</v>
      </c>
      <c r="K1047" s="681">
        <f t="shared" si="486"/>
        <v>0</v>
      </c>
      <c r="L1047" s="711">
        <f>IF($L$5="Yes",HLOOKUP(B1047,'Outdoor Supply'!$D$32:$P$38,7,FALSE),0)</f>
        <v>0</v>
      </c>
      <c r="M1047" s="701">
        <f t="shared" si="487"/>
        <v>0</v>
      </c>
      <c r="N1047" s="564">
        <f t="shared" si="488"/>
        <v>0</v>
      </c>
      <c r="O1047" s="564">
        <f t="shared" si="489"/>
        <v>0</v>
      </c>
      <c r="P1047" s="564">
        <f t="shared" si="490"/>
        <v>0</v>
      </c>
      <c r="Q1047" s="564">
        <f t="shared" si="491"/>
        <v>0</v>
      </c>
      <c r="R1047" s="661">
        <f t="shared" si="480"/>
        <v>0</v>
      </c>
      <c r="S1047" s="662">
        <f t="shared" si="481"/>
        <v>0</v>
      </c>
      <c r="T1047" s="699">
        <f t="shared" si="482"/>
        <v>0</v>
      </c>
      <c r="U1047" s="681">
        <f t="shared" si="492"/>
        <v>0</v>
      </c>
      <c r="V1047" s="701">
        <f t="shared" si="493"/>
        <v>0</v>
      </c>
      <c r="W1047" s="662">
        <f t="shared" si="494"/>
        <v>0</v>
      </c>
      <c r="X1047" s="662">
        <f t="shared" si="495"/>
        <v>0</v>
      </c>
      <c r="Y1047" s="662">
        <f t="shared" si="496"/>
        <v>0</v>
      </c>
      <c r="Z1047" s="699">
        <f t="shared" si="497"/>
        <v>0</v>
      </c>
      <c r="AA1047" s="681">
        <f t="shared" si="500"/>
        <v>0</v>
      </c>
      <c r="AB1047" s="701">
        <f t="shared" si="501"/>
        <v>0</v>
      </c>
      <c r="AC1047" s="662">
        <f t="shared" si="498"/>
        <v>0</v>
      </c>
      <c r="AD1047" s="662">
        <f t="shared" si="502"/>
        <v>0</v>
      </c>
      <c r="AE1047" s="701">
        <f t="shared" si="503"/>
        <v>0</v>
      </c>
      <c r="AF1047" s="662">
        <f t="shared" si="499"/>
        <v>0</v>
      </c>
      <c r="AG1047" s="662">
        <f t="shared" si="504"/>
        <v>0</v>
      </c>
      <c r="AH1047" s="701">
        <f t="shared" si="505"/>
        <v>0</v>
      </c>
    </row>
    <row r="1048" spans="1:34" x14ac:dyDescent="0.35">
      <c r="A1048" s="680">
        <v>39023</v>
      </c>
      <c r="B1048" s="558" t="s">
        <v>31</v>
      </c>
      <c r="C1048" s="558">
        <v>11</v>
      </c>
      <c r="D1048" s="559">
        <f t="shared" si="477"/>
        <v>5</v>
      </c>
      <c r="E1048" s="561">
        <v>1.0000000000005116E-2</v>
      </c>
      <c r="F1048" s="699">
        <f t="shared" si="483"/>
        <v>0</v>
      </c>
      <c r="G1048" s="712">
        <f t="shared" si="484"/>
        <v>0</v>
      </c>
      <c r="H1048" s="699">
        <f t="shared" si="478"/>
        <v>0</v>
      </c>
      <c r="I1048" s="712">
        <f t="shared" si="479"/>
        <v>0</v>
      </c>
      <c r="J1048" s="699">
        <f t="shared" si="485"/>
        <v>0</v>
      </c>
      <c r="K1048" s="681">
        <f t="shared" si="486"/>
        <v>0</v>
      </c>
      <c r="L1048" s="711">
        <f>IF($L$5="Yes",HLOOKUP(B1048,'Outdoor Supply'!$D$32:$P$38,7,FALSE),0)</f>
        <v>0</v>
      </c>
      <c r="M1048" s="701">
        <f t="shared" si="487"/>
        <v>0</v>
      </c>
      <c r="N1048" s="564">
        <f t="shared" si="488"/>
        <v>0</v>
      </c>
      <c r="O1048" s="564">
        <f t="shared" si="489"/>
        <v>0</v>
      </c>
      <c r="P1048" s="564">
        <f t="shared" si="490"/>
        <v>0</v>
      </c>
      <c r="Q1048" s="564">
        <f t="shared" si="491"/>
        <v>0</v>
      </c>
      <c r="R1048" s="661">
        <f t="shared" si="480"/>
        <v>0</v>
      </c>
      <c r="S1048" s="662">
        <f t="shared" si="481"/>
        <v>0</v>
      </c>
      <c r="T1048" s="699">
        <f t="shared" si="482"/>
        <v>0</v>
      </c>
      <c r="U1048" s="681">
        <f t="shared" si="492"/>
        <v>0</v>
      </c>
      <c r="V1048" s="701">
        <f t="shared" si="493"/>
        <v>0</v>
      </c>
      <c r="W1048" s="662">
        <f t="shared" si="494"/>
        <v>0</v>
      </c>
      <c r="X1048" s="662">
        <f t="shared" si="495"/>
        <v>0</v>
      </c>
      <c r="Y1048" s="662">
        <f t="shared" si="496"/>
        <v>0</v>
      </c>
      <c r="Z1048" s="699">
        <f t="shared" si="497"/>
        <v>0</v>
      </c>
      <c r="AA1048" s="681">
        <f t="shared" si="500"/>
        <v>0</v>
      </c>
      <c r="AB1048" s="701">
        <f t="shared" si="501"/>
        <v>0</v>
      </c>
      <c r="AC1048" s="662">
        <f t="shared" si="498"/>
        <v>0</v>
      </c>
      <c r="AD1048" s="662">
        <f t="shared" si="502"/>
        <v>0</v>
      </c>
      <c r="AE1048" s="701">
        <f t="shared" si="503"/>
        <v>0</v>
      </c>
      <c r="AF1048" s="662">
        <f t="shared" si="499"/>
        <v>0</v>
      </c>
      <c r="AG1048" s="662">
        <f t="shared" si="504"/>
        <v>0</v>
      </c>
      <c r="AH1048" s="701">
        <f t="shared" si="505"/>
        <v>0</v>
      </c>
    </row>
    <row r="1049" spans="1:34" x14ac:dyDescent="0.35">
      <c r="A1049" s="680">
        <v>39024</v>
      </c>
      <c r="B1049" s="558" t="s">
        <v>31</v>
      </c>
      <c r="C1049" s="558">
        <v>11</v>
      </c>
      <c r="D1049" s="559">
        <f t="shared" si="477"/>
        <v>6</v>
      </c>
      <c r="E1049" s="561">
        <v>0</v>
      </c>
      <c r="F1049" s="699">
        <f t="shared" si="483"/>
        <v>0</v>
      </c>
      <c r="G1049" s="712">
        <f t="shared" si="484"/>
        <v>0</v>
      </c>
      <c r="H1049" s="699">
        <f t="shared" si="478"/>
        <v>0</v>
      </c>
      <c r="I1049" s="712">
        <f t="shared" si="479"/>
        <v>0</v>
      </c>
      <c r="J1049" s="699">
        <f t="shared" si="485"/>
        <v>0</v>
      </c>
      <c r="K1049" s="681">
        <f t="shared" si="486"/>
        <v>0</v>
      </c>
      <c r="L1049" s="711">
        <f>IF($L$5="Yes",HLOOKUP(B1049,'Outdoor Supply'!$D$32:$P$38,7,FALSE),0)</f>
        <v>0</v>
      </c>
      <c r="M1049" s="701">
        <f t="shared" si="487"/>
        <v>0</v>
      </c>
      <c r="N1049" s="564">
        <f t="shared" si="488"/>
        <v>0</v>
      </c>
      <c r="O1049" s="564">
        <f t="shared" si="489"/>
        <v>0</v>
      </c>
      <c r="P1049" s="564">
        <f t="shared" si="490"/>
        <v>0</v>
      </c>
      <c r="Q1049" s="564">
        <f t="shared" si="491"/>
        <v>0</v>
      </c>
      <c r="R1049" s="661">
        <f t="shared" si="480"/>
        <v>0</v>
      </c>
      <c r="S1049" s="662">
        <f t="shared" si="481"/>
        <v>0</v>
      </c>
      <c r="T1049" s="699">
        <f t="shared" si="482"/>
        <v>0</v>
      </c>
      <c r="U1049" s="681">
        <f t="shared" si="492"/>
        <v>0</v>
      </c>
      <c r="V1049" s="701">
        <f t="shared" si="493"/>
        <v>0</v>
      </c>
      <c r="W1049" s="662">
        <f t="shared" si="494"/>
        <v>0</v>
      </c>
      <c r="X1049" s="662">
        <f t="shared" si="495"/>
        <v>0</v>
      </c>
      <c r="Y1049" s="662">
        <f t="shared" si="496"/>
        <v>0</v>
      </c>
      <c r="Z1049" s="699">
        <f t="shared" si="497"/>
        <v>0</v>
      </c>
      <c r="AA1049" s="681">
        <f t="shared" si="500"/>
        <v>0</v>
      </c>
      <c r="AB1049" s="701">
        <f t="shared" si="501"/>
        <v>0</v>
      </c>
      <c r="AC1049" s="662">
        <f t="shared" si="498"/>
        <v>0</v>
      </c>
      <c r="AD1049" s="662">
        <f t="shared" si="502"/>
        <v>0</v>
      </c>
      <c r="AE1049" s="701">
        <f t="shared" si="503"/>
        <v>0</v>
      </c>
      <c r="AF1049" s="662">
        <f t="shared" si="499"/>
        <v>0</v>
      </c>
      <c r="AG1049" s="662">
        <f t="shared" si="504"/>
        <v>0</v>
      </c>
      <c r="AH1049" s="701">
        <f t="shared" si="505"/>
        <v>0</v>
      </c>
    </row>
    <row r="1050" spans="1:34" x14ac:dyDescent="0.35">
      <c r="A1050" s="680">
        <v>39025</v>
      </c>
      <c r="B1050" s="558" t="s">
        <v>31</v>
      </c>
      <c r="C1050" s="558">
        <v>11</v>
      </c>
      <c r="D1050" s="559">
        <f t="shared" si="477"/>
        <v>7</v>
      </c>
      <c r="E1050" s="561">
        <v>0</v>
      </c>
      <c r="F1050" s="699">
        <f t="shared" si="483"/>
        <v>0</v>
      </c>
      <c r="G1050" s="712">
        <f t="shared" si="484"/>
        <v>0</v>
      </c>
      <c r="H1050" s="699">
        <f t="shared" si="478"/>
        <v>0</v>
      </c>
      <c r="I1050" s="712">
        <f t="shared" si="479"/>
        <v>0</v>
      </c>
      <c r="J1050" s="699">
        <f t="shared" si="485"/>
        <v>0</v>
      </c>
      <c r="K1050" s="681">
        <f t="shared" si="486"/>
        <v>0</v>
      </c>
      <c r="L1050" s="711">
        <f>IF($L$5="Yes",HLOOKUP(B1050,'Outdoor Supply'!$D$32:$P$38,7,FALSE),0)</f>
        <v>0</v>
      </c>
      <c r="M1050" s="701">
        <f t="shared" si="487"/>
        <v>0</v>
      </c>
      <c r="N1050" s="564">
        <f t="shared" si="488"/>
        <v>0</v>
      </c>
      <c r="O1050" s="564">
        <f t="shared" si="489"/>
        <v>0</v>
      </c>
      <c r="P1050" s="564">
        <f t="shared" si="490"/>
        <v>0</v>
      </c>
      <c r="Q1050" s="564">
        <f t="shared" si="491"/>
        <v>0</v>
      </c>
      <c r="R1050" s="661">
        <f t="shared" si="480"/>
        <v>0</v>
      </c>
      <c r="S1050" s="662">
        <f t="shared" si="481"/>
        <v>0</v>
      </c>
      <c r="T1050" s="699">
        <f t="shared" si="482"/>
        <v>0</v>
      </c>
      <c r="U1050" s="681">
        <f t="shared" si="492"/>
        <v>0</v>
      </c>
      <c r="V1050" s="701">
        <f t="shared" si="493"/>
        <v>0</v>
      </c>
      <c r="W1050" s="662">
        <f t="shared" si="494"/>
        <v>0</v>
      </c>
      <c r="X1050" s="662">
        <f t="shared" si="495"/>
        <v>0</v>
      </c>
      <c r="Y1050" s="662">
        <f t="shared" si="496"/>
        <v>0</v>
      </c>
      <c r="Z1050" s="699">
        <f t="shared" si="497"/>
        <v>0</v>
      </c>
      <c r="AA1050" s="681">
        <f t="shared" si="500"/>
        <v>0</v>
      </c>
      <c r="AB1050" s="701">
        <f t="shared" si="501"/>
        <v>0</v>
      </c>
      <c r="AC1050" s="662">
        <f t="shared" si="498"/>
        <v>0</v>
      </c>
      <c r="AD1050" s="662">
        <f t="shared" si="502"/>
        <v>0</v>
      </c>
      <c r="AE1050" s="701">
        <f t="shared" si="503"/>
        <v>0</v>
      </c>
      <c r="AF1050" s="662">
        <f t="shared" si="499"/>
        <v>0</v>
      </c>
      <c r="AG1050" s="662">
        <f t="shared" si="504"/>
        <v>0</v>
      </c>
      <c r="AH1050" s="701">
        <f t="shared" si="505"/>
        <v>0</v>
      </c>
    </row>
    <row r="1051" spans="1:34" x14ac:dyDescent="0.35">
      <c r="A1051" s="680">
        <v>39026</v>
      </c>
      <c r="B1051" s="558" t="s">
        <v>31</v>
      </c>
      <c r="C1051" s="558">
        <v>11</v>
      </c>
      <c r="D1051" s="559">
        <f t="shared" si="477"/>
        <v>1</v>
      </c>
      <c r="E1051" s="561">
        <v>0</v>
      </c>
      <c r="F1051" s="699">
        <f t="shared" si="483"/>
        <v>0</v>
      </c>
      <c r="G1051" s="712">
        <f t="shared" si="484"/>
        <v>0</v>
      </c>
      <c r="H1051" s="699">
        <f t="shared" si="478"/>
        <v>0</v>
      </c>
      <c r="I1051" s="712">
        <f t="shared" si="479"/>
        <v>0</v>
      </c>
      <c r="J1051" s="699">
        <f t="shared" si="485"/>
        <v>0</v>
      </c>
      <c r="K1051" s="681">
        <f t="shared" si="486"/>
        <v>0</v>
      </c>
      <c r="L1051" s="711">
        <f>IF($L$5="Yes",HLOOKUP(B1051,'Outdoor Supply'!$D$32:$P$38,7,FALSE),0)</f>
        <v>0</v>
      </c>
      <c r="M1051" s="701">
        <f t="shared" si="487"/>
        <v>0</v>
      </c>
      <c r="N1051" s="564">
        <f t="shared" si="488"/>
        <v>0</v>
      </c>
      <c r="O1051" s="564">
        <f t="shared" si="489"/>
        <v>0</v>
      </c>
      <c r="P1051" s="564">
        <f t="shared" si="490"/>
        <v>0</v>
      </c>
      <c r="Q1051" s="564">
        <f t="shared" si="491"/>
        <v>0</v>
      </c>
      <c r="R1051" s="661">
        <f t="shared" si="480"/>
        <v>0</v>
      </c>
      <c r="S1051" s="662">
        <f t="shared" si="481"/>
        <v>0</v>
      </c>
      <c r="T1051" s="699">
        <f t="shared" si="482"/>
        <v>0</v>
      </c>
      <c r="U1051" s="681">
        <f t="shared" si="492"/>
        <v>0</v>
      </c>
      <c r="V1051" s="701">
        <f t="shared" si="493"/>
        <v>0</v>
      </c>
      <c r="W1051" s="662">
        <f t="shared" si="494"/>
        <v>0</v>
      </c>
      <c r="X1051" s="662">
        <f t="shared" si="495"/>
        <v>0</v>
      </c>
      <c r="Y1051" s="662">
        <f t="shared" si="496"/>
        <v>0</v>
      </c>
      <c r="Z1051" s="699">
        <f t="shared" si="497"/>
        <v>0</v>
      </c>
      <c r="AA1051" s="681">
        <f t="shared" si="500"/>
        <v>0</v>
      </c>
      <c r="AB1051" s="701">
        <f t="shared" si="501"/>
        <v>0</v>
      </c>
      <c r="AC1051" s="662">
        <f t="shared" si="498"/>
        <v>0</v>
      </c>
      <c r="AD1051" s="662">
        <f t="shared" si="502"/>
        <v>0</v>
      </c>
      <c r="AE1051" s="701">
        <f t="shared" si="503"/>
        <v>0</v>
      </c>
      <c r="AF1051" s="662">
        <f t="shared" si="499"/>
        <v>0</v>
      </c>
      <c r="AG1051" s="662">
        <f t="shared" si="504"/>
        <v>0</v>
      </c>
      <c r="AH1051" s="701">
        <f t="shared" si="505"/>
        <v>0</v>
      </c>
    </row>
    <row r="1052" spans="1:34" x14ac:dyDescent="0.35">
      <c r="A1052" s="680">
        <v>39027</v>
      </c>
      <c r="B1052" s="558" t="s">
        <v>31</v>
      </c>
      <c r="C1052" s="558">
        <v>11</v>
      </c>
      <c r="D1052" s="559">
        <f t="shared" si="477"/>
        <v>2</v>
      </c>
      <c r="E1052" s="561">
        <v>3.0000000000001137E-2</v>
      </c>
      <c r="F1052" s="699">
        <f t="shared" si="483"/>
        <v>0</v>
      </c>
      <c r="G1052" s="712">
        <f t="shared" si="484"/>
        <v>0</v>
      </c>
      <c r="H1052" s="699">
        <f t="shared" si="478"/>
        <v>0</v>
      </c>
      <c r="I1052" s="712">
        <f t="shared" si="479"/>
        <v>0</v>
      </c>
      <c r="J1052" s="699">
        <f t="shared" si="485"/>
        <v>0</v>
      </c>
      <c r="K1052" s="681">
        <f t="shared" si="486"/>
        <v>0</v>
      </c>
      <c r="L1052" s="711">
        <f>IF($L$5="Yes",HLOOKUP(B1052,'Outdoor Supply'!$D$32:$P$38,7,FALSE),0)</f>
        <v>0</v>
      </c>
      <c r="M1052" s="701">
        <f t="shared" si="487"/>
        <v>0</v>
      </c>
      <c r="N1052" s="564">
        <f t="shared" si="488"/>
        <v>0</v>
      </c>
      <c r="O1052" s="564">
        <f t="shared" si="489"/>
        <v>0</v>
      </c>
      <c r="P1052" s="564">
        <f t="shared" si="490"/>
        <v>0</v>
      </c>
      <c r="Q1052" s="564">
        <f t="shared" si="491"/>
        <v>0</v>
      </c>
      <c r="R1052" s="661">
        <f t="shared" si="480"/>
        <v>0</v>
      </c>
      <c r="S1052" s="662">
        <f t="shared" si="481"/>
        <v>0</v>
      </c>
      <c r="T1052" s="699">
        <f t="shared" si="482"/>
        <v>0</v>
      </c>
      <c r="U1052" s="681">
        <f t="shared" si="492"/>
        <v>0</v>
      </c>
      <c r="V1052" s="701">
        <f t="shared" si="493"/>
        <v>0</v>
      </c>
      <c r="W1052" s="662">
        <f t="shared" si="494"/>
        <v>0</v>
      </c>
      <c r="X1052" s="662">
        <f t="shared" si="495"/>
        <v>0</v>
      </c>
      <c r="Y1052" s="662">
        <f t="shared" si="496"/>
        <v>0</v>
      </c>
      <c r="Z1052" s="699">
        <f t="shared" si="497"/>
        <v>0</v>
      </c>
      <c r="AA1052" s="681">
        <f t="shared" si="500"/>
        <v>0</v>
      </c>
      <c r="AB1052" s="701">
        <f t="shared" si="501"/>
        <v>0</v>
      </c>
      <c r="AC1052" s="662">
        <f t="shared" si="498"/>
        <v>0</v>
      </c>
      <c r="AD1052" s="662">
        <f t="shared" si="502"/>
        <v>0</v>
      </c>
      <c r="AE1052" s="701">
        <f t="shared" si="503"/>
        <v>0</v>
      </c>
      <c r="AF1052" s="662">
        <f t="shared" si="499"/>
        <v>0</v>
      </c>
      <c r="AG1052" s="662">
        <f t="shared" si="504"/>
        <v>0</v>
      </c>
      <c r="AH1052" s="701">
        <f t="shared" si="505"/>
        <v>0</v>
      </c>
    </row>
    <row r="1053" spans="1:34" x14ac:dyDescent="0.35">
      <c r="A1053" s="680">
        <v>39028</v>
      </c>
      <c r="B1053" s="558" t="s">
        <v>31</v>
      </c>
      <c r="C1053" s="558">
        <v>11</v>
      </c>
      <c r="D1053" s="559">
        <f t="shared" si="477"/>
        <v>3</v>
      </c>
      <c r="E1053" s="561">
        <v>0</v>
      </c>
      <c r="F1053" s="699">
        <f t="shared" si="483"/>
        <v>0</v>
      </c>
      <c r="G1053" s="712">
        <f t="shared" si="484"/>
        <v>0</v>
      </c>
      <c r="H1053" s="699">
        <f t="shared" si="478"/>
        <v>0</v>
      </c>
      <c r="I1053" s="712">
        <f t="shared" si="479"/>
        <v>0</v>
      </c>
      <c r="J1053" s="699">
        <f t="shared" si="485"/>
        <v>0</v>
      </c>
      <c r="K1053" s="681">
        <f t="shared" si="486"/>
        <v>0</v>
      </c>
      <c r="L1053" s="711">
        <f>IF($L$5="Yes",HLOOKUP(B1053,'Outdoor Supply'!$D$32:$P$38,7,FALSE),0)</f>
        <v>0</v>
      </c>
      <c r="M1053" s="701">
        <f t="shared" si="487"/>
        <v>0</v>
      </c>
      <c r="N1053" s="564">
        <f t="shared" si="488"/>
        <v>0</v>
      </c>
      <c r="O1053" s="564">
        <f t="shared" si="489"/>
        <v>0</v>
      </c>
      <c r="P1053" s="564">
        <f t="shared" si="490"/>
        <v>0</v>
      </c>
      <c r="Q1053" s="564">
        <f t="shared" si="491"/>
        <v>0</v>
      </c>
      <c r="R1053" s="661">
        <f t="shared" si="480"/>
        <v>0</v>
      </c>
      <c r="S1053" s="662">
        <f t="shared" si="481"/>
        <v>0</v>
      </c>
      <c r="T1053" s="699">
        <f t="shared" si="482"/>
        <v>0</v>
      </c>
      <c r="U1053" s="681">
        <f t="shared" si="492"/>
        <v>0</v>
      </c>
      <c r="V1053" s="701">
        <f t="shared" si="493"/>
        <v>0</v>
      </c>
      <c r="W1053" s="662">
        <f t="shared" si="494"/>
        <v>0</v>
      </c>
      <c r="X1053" s="662">
        <f t="shared" si="495"/>
        <v>0</v>
      </c>
      <c r="Y1053" s="662">
        <f t="shared" si="496"/>
        <v>0</v>
      </c>
      <c r="Z1053" s="699">
        <f t="shared" si="497"/>
        <v>0</v>
      </c>
      <c r="AA1053" s="681">
        <f t="shared" si="500"/>
        <v>0</v>
      </c>
      <c r="AB1053" s="701">
        <f t="shared" si="501"/>
        <v>0</v>
      </c>
      <c r="AC1053" s="662">
        <f t="shared" si="498"/>
        <v>0</v>
      </c>
      <c r="AD1053" s="662">
        <f t="shared" si="502"/>
        <v>0</v>
      </c>
      <c r="AE1053" s="701">
        <f t="shared" si="503"/>
        <v>0</v>
      </c>
      <c r="AF1053" s="662">
        <f t="shared" si="499"/>
        <v>0</v>
      </c>
      <c r="AG1053" s="662">
        <f t="shared" si="504"/>
        <v>0</v>
      </c>
      <c r="AH1053" s="701">
        <f t="shared" si="505"/>
        <v>0</v>
      </c>
    </row>
    <row r="1054" spans="1:34" x14ac:dyDescent="0.35">
      <c r="A1054" s="680">
        <v>39029</v>
      </c>
      <c r="B1054" s="558" t="s">
        <v>31</v>
      </c>
      <c r="C1054" s="558">
        <v>11</v>
      </c>
      <c r="D1054" s="559">
        <f t="shared" si="477"/>
        <v>4</v>
      </c>
      <c r="E1054" s="561">
        <v>0</v>
      </c>
      <c r="F1054" s="699">
        <f t="shared" si="483"/>
        <v>0</v>
      </c>
      <c r="G1054" s="712">
        <f t="shared" si="484"/>
        <v>0</v>
      </c>
      <c r="H1054" s="699">
        <f t="shared" si="478"/>
        <v>0</v>
      </c>
      <c r="I1054" s="712">
        <f t="shared" si="479"/>
        <v>0</v>
      </c>
      <c r="J1054" s="699">
        <f t="shared" si="485"/>
        <v>0</v>
      </c>
      <c r="K1054" s="681">
        <f t="shared" si="486"/>
        <v>0</v>
      </c>
      <c r="L1054" s="711">
        <f>IF($L$5="Yes",HLOOKUP(B1054,'Outdoor Supply'!$D$32:$P$38,7,FALSE),0)</f>
        <v>0</v>
      </c>
      <c r="M1054" s="701">
        <f t="shared" si="487"/>
        <v>0</v>
      </c>
      <c r="N1054" s="564">
        <f t="shared" si="488"/>
        <v>0</v>
      </c>
      <c r="O1054" s="564">
        <f t="shared" si="489"/>
        <v>0</v>
      </c>
      <c r="P1054" s="564">
        <f t="shared" si="490"/>
        <v>0</v>
      </c>
      <c r="Q1054" s="564">
        <f t="shared" si="491"/>
        <v>0</v>
      </c>
      <c r="R1054" s="661">
        <f t="shared" si="480"/>
        <v>0</v>
      </c>
      <c r="S1054" s="662">
        <f t="shared" si="481"/>
        <v>0</v>
      </c>
      <c r="T1054" s="699">
        <f t="shared" si="482"/>
        <v>0</v>
      </c>
      <c r="U1054" s="681">
        <f t="shared" si="492"/>
        <v>0</v>
      </c>
      <c r="V1054" s="701">
        <f t="shared" si="493"/>
        <v>0</v>
      </c>
      <c r="W1054" s="662">
        <f t="shared" si="494"/>
        <v>0</v>
      </c>
      <c r="X1054" s="662">
        <f t="shared" si="495"/>
        <v>0</v>
      </c>
      <c r="Y1054" s="662">
        <f t="shared" si="496"/>
        <v>0</v>
      </c>
      <c r="Z1054" s="699">
        <f t="shared" si="497"/>
        <v>0</v>
      </c>
      <c r="AA1054" s="681">
        <f t="shared" si="500"/>
        <v>0</v>
      </c>
      <c r="AB1054" s="701">
        <f t="shared" si="501"/>
        <v>0</v>
      </c>
      <c r="AC1054" s="662">
        <f t="shared" si="498"/>
        <v>0</v>
      </c>
      <c r="AD1054" s="662">
        <f t="shared" si="502"/>
        <v>0</v>
      </c>
      <c r="AE1054" s="701">
        <f t="shared" si="503"/>
        <v>0</v>
      </c>
      <c r="AF1054" s="662">
        <f t="shared" si="499"/>
        <v>0</v>
      </c>
      <c r="AG1054" s="662">
        <f t="shared" si="504"/>
        <v>0</v>
      </c>
      <c r="AH1054" s="701">
        <f t="shared" si="505"/>
        <v>0</v>
      </c>
    </row>
    <row r="1055" spans="1:34" x14ac:dyDescent="0.35">
      <c r="A1055" s="680">
        <v>39030</v>
      </c>
      <c r="B1055" s="558" t="s">
        <v>31</v>
      </c>
      <c r="C1055" s="558">
        <v>11</v>
      </c>
      <c r="D1055" s="559">
        <f t="shared" si="477"/>
        <v>5</v>
      </c>
      <c r="E1055" s="561">
        <v>0</v>
      </c>
      <c r="F1055" s="699">
        <f t="shared" si="483"/>
        <v>0</v>
      </c>
      <c r="G1055" s="712">
        <f t="shared" si="484"/>
        <v>0</v>
      </c>
      <c r="H1055" s="699">
        <f t="shared" si="478"/>
        <v>0</v>
      </c>
      <c r="I1055" s="712">
        <f t="shared" si="479"/>
        <v>0</v>
      </c>
      <c r="J1055" s="699">
        <f t="shared" si="485"/>
        <v>0</v>
      </c>
      <c r="K1055" s="681">
        <f t="shared" si="486"/>
        <v>0</v>
      </c>
      <c r="L1055" s="711">
        <f>IF($L$5="Yes",HLOOKUP(B1055,'Outdoor Supply'!$D$32:$P$38,7,FALSE),0)</f>
        <v>0</v>
      </c>
      <c r="M1055" s="701">
        <f t="shared" si="487"/>
        <v>0</v>
      </c>
      <c r="N1055" s="564">
        <f t="shared" si="488"/>
        <v>0</v>
      </c>
      <c r="O1055" s="564">
        <f t="shared" si="489"/>
        <v>0</v>
      </c>
      <c r="P1055" s="564">
        <f t="shared" si="490"/>
        <v>0</v>
      </c>
      <c r="Q1055" s="564">
        <f t="shared" si="491"/>
        <v>0</v>
      </c>
      <c r="R1055" s="661">
        <f t="shared" si="480"/>
        <v>0</v>
      </c>
      <c r="S1055" s="662">
        <f t="shared" si="481"/>
        <v>0</v>
      </c>
      <c r="T1055" s="699">
        <f t="shared" si="482"/>
        <v>0</v>
      </c>
      <c r="U1055" s="681">
        <f t="shared" si="492"/>
        <v>0</v>
      </c>
      <c r="V1055" s="701">
        <f t="shared" si="493"/>
        <v>0</v>
      </c>
      <c r="W1055" s="662">
        <f t="shared" si="494"/>
        <v>0</v>
      </c>
      <c r="X1055" s="662">
        <f t="shared" si="495"/>
        <v>0</v>
      </c>
      <c r="Y1055" s="662">
        <f t="shared" si="496"/>
        <v>0</v>
      </c>
      <c r="Z1055" s="699">
        <f t="shared" si="497"/>
        <v>0</v>
      </c>
      <c r="AA1055" s="681">
        <f t="shared" si="500"/>
        <v>0</v>
      </c>
      <c r="AB1055" s="701">
        <f t="shared" si="501"/>
        <v>0</v>
      </c>
      <c r="AC1055" s="662">
        <f t="shared" si="498"/>
        <v>0</v>
      </c>
      <c r="AD1055" s="662">
        <f t="shared" si="502"/>
        <v>0</v>
      </c>
      <c r="AE1055" s="701">
        <f t="shared" si="503"/>
        <v>0</v>
      </c>
      <c r="AF1055" s="662">
        <f t="shared" si="499"/>
        <v>0</v>
      </c>
      <c r="AG1055" s="662">
        <f t="shared" si="504"/>
        <v>0</v>
      </c>
      <c r="AH1055" s="701">
        <f t="shared" si="505"/>
        <v>0</v>
      </c>
    </row>
    <row r="1056" spans="1:34" x14ac:dyDescent="0.35">
      <c r="A1056" s="680">
        <v>39031</v>
      </c>
      <c r="B1056" s="558" t="s">
        <v>31</v>
      </c>
      <c r="C1056" s="558">
        <v>11</v>
      </c>
      <c r="D1056" s="559">
        <f t="shared" si="477"/>
        <v>6</v>
      </c>
      <c r="E1056" s="561">
        <v>0</v>
      </c>
      <c r="F1056" s="699">
        <f t="shared" si="483"/>
        <v>0</v>
      </c>
      <c r="G1056" s="712">
        <f t="shared" si="484"/>
        <v>0</v>
      </c>
      <c r="H1056" s="699">
        <f t="shared" si="478"/>
        <v>0</v>
      </c>
      <c r="I1056" s="712">
        <f t="shared" si="479"/>
        <v>0</v>
      </c>
      <c r="J1056" s="699">
        <f t="shared" si="485"/>
        <v>0</v>
      </c>
      <c r="K1056" s="681">
        <f t="shared" si="486"/>
        <v>0</v>
      </c>
      <c r="L1056" s="711">
        <f>IF($L$5="Yes",HLOOKUP(B1056,'Outdoor Supply'!$D$32:$P$38,7,FALSE),0)</f>
        <v>0</v>
      </c>
      <c r="M1056" s="701">
        <f t="shared" si="487"/>
        <v>0</v>
      </c>
      <c r="N1056" s="564">
        <f t="shared" si="488"/>
        <v>0</v>
      </c>
      <c r="O1056" s="564">
        <f t="shared" si="489"/>
        <v>0</v>
      </c>
      <c r="P1056" s="564">
        <f t="shared" si="490"/>
        <v>0</v>
      </c>
      <c r="Q1056" s="564">
        <f t="shared" si="491"/>
        <v>0</v>
      </c>
      <c r="R1056" s="661">
        <f t="shared" si="480"/>
        <v>0</v>
      </c>
      <c r="S1056" s="662">
        <f t="shared" si="481"/>
        <v>0</v>
      </c>
      <c r="T1056" s="699">
        <f t="shared" si="482"/>
        <v>0</v>
      </c>
      <c r="U1056" s="681">
        <f t="shared" si="492"/>
        <v>0</v>
      </c>
      <c r="V1056" s="701">
        <f t="shared" si="493"/>
        <v>0</v>
      </c>
      <c r="W1056" s="662">
        <f t="shared" si="494"/>
        <v>0</v>
      </c>
      <c r="X1056" s="662">
        <f t="shared" si="495"/>
        <v>0</v>
      </c>
      <c r="Y1056" s="662">
        <f t="shared" si="496"/>
        <v>0</v>
      </c>
      <c r="Z1056" s="699">
        <f t="shared" si="497"/>
        <v>0</v>
      </c>
      <c r="AA1056" s="681">
        <f t="shared" si="500"/>
        <v>0</v>
      </c>
      <c r="AB1056" s="701">
        <f t="shared" si="501"/>
        <v>0</v>
      </c>
      <c r="AC1056" s="662">
        <f t="shared" si="498"/>
        <v>0</v>
      </c>
      <c r="AD1056" s="662">
        <f t="shared" si="502"/>
        <v>0</v>
      </c>
      <c r="AE1056" s="701">
        <f t="shared" si="503"/>
        <v>0</v>
      </c>
      <c r="AF1056" s="662">
        <f t="shared" si="499"/>
        <v>0</v>
      </c>
      <c r="AG1056" s="662">
        <f t="shared" si="504"/>
        <v>0</v>
      </c>
      <c r="AH1056" s="701">
        <f t="shared" si="505"/>
        <v>0</v>
      </c>
    </row>
    <row r="1057" spans="1:34" x14ac:dyDescent="0.35">
      <c r="A1057" s="680">
        <v>39032</v>
      </c>
      <c r="B1057" s="558" t="s">
        <v>31</v>
      </c>
      <c r="C1057" s="558">
        <v>11</v>
      </c>
      <c r="D1057" s="559">
        <f t="shared" si="477"/>
        <v>7</v>
      </c>
      <c r="E1057" s="561">
        <v>0</v>
      </c>
      <c r="F1057" s="699">
        <f t="shared" si="483"/>
        <v>0</v>
      </c>
      <c r="G1057" s="712">
        <f t="shared" si="484"/>
        <v>0</v>
      </c>
      <c r="H1057" s="699">
        <f t="shared" si="478"/>
        <v>0</v>
      </c>
      <c r="I1057" s="712">
        <f t="shared" si="479"/>
        <v>0</v>
      </c>
      <c r="J1057" s="699">
        <f t="shared" si="485"/>
        <v>0</v>
      </c>
      <c r="K1057" s="681">
        <f t="shared" si="486"/>
        <v>0</v>
      </c>
      <c r="L1057" s="711">
        <f>IF($L$5="Yes",HLOOKUP(B1057,'Outdoor Supply'!$D$32:$P$38,7,FALSE),0)</f>
        <v>0</v>
      </c>
      <c r="M1057" s="701">
        <f t="shared" si="487"/>
        <v>0</v>
      </c>
      <c r="N1057" s="564">
        <f t="shared" si="488"/>
        <v>0</v>
      </c>
      <c r="O1057" s="564">
        <f t="shared" si="489"/>
        <v>0</v>
      </c>
      <c r="P1057" s="564">
        <f t="shared" si="490"/>
        <v>0</v>
      </c>
      <c r="Q1057" s="564">
        <f t="shared" si="491"/>
        <v>0</v>
      </c>
      <c r="R1057" s="661">
        <f t="shared" si="480"/>
        <v>0</v>
      </c>
      <c r="S1057" s="662">
        <f t="shared" si="481"/>
        <v>0</v>
      </c>
      <c r="T1057" s="699">
        <f t="shared" si="482"/>
        <v>0</v>
      </c>
      <c r="U1057" s="681">
        <f t="shared" si="492"/>
        <v>0</v>
      </c>
      <c r="V1057" s="701">
        <f t="shared" si="493"/>
        <v>0</v>
      </c>
      <c r="W1057" s="662">
        <f t="shared" si="494"/>
        <v>0</v>
      </c>
      <c r="X1057" s="662">
        <f t="shared" si="495"/>
        <v>0</v>
      </c>
      <c r="Y1057" s="662">
        <f t="shared" si="496"/>
        <v>0</v>
      </c>
      <c r="Z1057" s="699">
        <f t="shared" si="497"/>
        <v>0</v>
      </c>
      <c r="AA1057" s="681">
        <f t="shared" si="500"/>
        <v>0</v>
      </c>
      <c r="AB1057" s="701">
        <f t="shared" si="501"/>
        <v>0</v>
      </c>
      <c r="AC1057" s="662">
        <f t="shared" si="498"/>
        <v>0</v>
      </c>
      <c r="AD1057" s="662">
        <f t="shared" si="502"/>
        <v>0</v>
      </c>
      <c r="AE1057" s="701">
        <f t="shared" si="503"/>
        <v>0</v>
      </c>
      <c r="AF1057" s="662">
        <f t="shared" si="499"/>
        <v>0</v>
      </c>
      <c r="AG1057" s="662">
        <f t="shared" si="504"/>
        <v>0</v>
      </c>
      <c r="AH1057" s="701">
        <f t="shared" si="505"/>
        <v>0</v>
      </c>
    </row>
    <row r="1058" spans="1:34" x14ac:dyDescent="0.35">
      <c r="A1058" s="680">
        <v>39033</v>
      </c>
      <c r="B1058" s="558" t="s">
        <v>31</v>
      </c>
      <c r="C1058" s="558">
        <v>11</v>
      </c>
      <c r="D1058" s="559">
        <f t="shared" si="477"/>
        <v>1</v>
      </c>
      <c r="E1058" s="561">
        <v>0</v>
      </c>
      <c r="F1058" s="699">
        <f t="shared" si="483"/>
        <v>0</v>
      </c>
      <c r="G1058" s="712">
        <f t="shared" si="484"/>
        <v>0</v>
      </c>
      <c r="H1058" s="699">
        <f t="shared" si="478"/>
        <v>0</v>
      </c>
      <c r="I1058" s="712">
        <f t="shared" si="479"/>
        <v>0</v>
      </c>
      <c r="J1058" s="699">
        <f t="shared" si="485"/>
        <v>0</v>
      </c>
      <c r="K1058" s="681">
        <f t="shared" si="486"/>
        <v>0</v>
      </c>
      <c r="L1058" s="711">
        <f>IF($L$5="Yes",HLOOKUP(B1058,'Outdoor Supply'!$D$32:$P$38,7,FALSE),0)</f>
        <v>0</v>
      </c>
      <c r="M1058" s="701">
        <f t="shared" si="487"/>
        <v>0</v>
      </c>
      <c r="N1058" s="564">
        <f t="shared" si="488"/>
        <v>0</v>
      </c>
      <c r="O1058" s="564">
        <f t="shared" si="489"/>
        <v>0</v>
      </c>
      <c r="P1058" s="564">
        <f t="shared" si="490"/>
        <v>0</v>
      </c>
      <c r="Q1058" s="564">
        <f t="shared" si="491"/>
        <v>0</v>
      </c>
      <c r="R1058" s="661">
        <f t="shared" si="480"/>
        <v>0</v>
      </c>
      <c r="S1058" s="662">
        <f t="shared" si="481"/>
        <v>0</v>
      </c>
      <c r="T1058" s="699">
        <f t="shared" si="482"/>
        <v>0</v>
      </c>
      <c r="U1058" s="681">
        <f t="shared" si="492"/>
        <v>0</v>
      </c>
      <c r="V1058" s="701">
        <f t="shared" si="493"/>
        <v>0</v>
      </c>
      <c r="W1058" s="662">
        <f t="shared" si="494"/>
        <v>0</v>
      </c>
      <c r="X1058" s="662">
        <f t="shared" si="495"/>
        <v>0</v>
      </c>
      <c r="Y1058" s="662">
        <f t="shared" si="496"/>
        <v>0</v>
      </c>
      <c r="Z1058" s="699">
        <f t="shared" si="497"/>
        <v>0</v>
      </c>
      <c r="AA1058" s="681">
        <f t="shared" si="500"/>
        <v>0</v>
      </c>
      <c r="AB1058" s="701">
        <f t="shared" si="501"/>
        <v>0</v>
      </c>
      <c r="AC1058" s="662">
        <f t="shared" si="498"/>
        <v>0</v>
      </c>
      <c r="AD1058" s="662">
        <f t="shared" si="502"/>
        <v>0</v>
      </c>
      <c r="AE1058" s="701">
        <f t="shared" si="503"/>
        <v>0</v>
      </c>
      <c r="AF1058" s="662">
        <f t="shared" si="499"/>
        <v>0</v>
      </c>
      <c r="AG1058" s="662">
        <f t="shared" si="504"/>
        <v>0</v>
      </c>
      <c r="AH1058" s="701">
        <f t="shared" si="505"/>
        <v>0</v>
      </c>
    </row>
    <row r="1059" spans="1:34" x14ac:dyDescent="0.35">
      <c r="A1059" s="680">
        <v>39034</v>
      </c>
      <c r="B1059" s="558" t="s">
        <v>31</v>
      </c>
      <c r="C1059" s="558">
        <v>11</v>
      </c>
      <c r="D1059" s="559">
        <f t="shared" si="477"/>
        <v>2</v>
      </c>
      <c r="E1059" s="561">
        <v>0</v>
      </c>
      <c r="F1059" s="699">
        <f t="shared" si="483"/>
        <v>0</v>
      </c>
      <c r="G1059" s="712">
        <f t="shared" si="484"/>
        <v>0</v>
      </c>
      <c r="H1059" s="699">
        <f t="shared" si="478"/>
        <v>0</v>
      </c>
      <c r="I1059" s="712">
        <f t="shared" si="479"/>
        <v>0</v>
      </c>
      <c r="J1059" s="699">
        <f t="shared" si="485"/>
        <v>0</v>
      </c>
      <c r="K1059" s="681">
        <f t="shared" si="486"/>
        <v>0</v>
      </c>
      <c r="L1059" s="711">
        <f>IF($L$5="Yes",HLOOKUP(B1059,'Outdoor Supply'!$D$32:$P$38,7,FALSE),0)</f>
        <v>0</v>
      </c>
      <c r="M1059" s="701">
        <f t="shared" si="487"/>
        <v>0</v>
      </c>
      <c r="N1059" s="564">
        <f t="shared" si="488"/>
        <v>0</v>
      </c>
      <c r="O1059" s="564">
        <f t="shared" si="489"/>
        <v>0</v>
      </c>
      <c r="P1059" s="564">
        <f t="shared" si="490"/>
        <v>0</v>
      </c>
      <c r="Q1059" s="564">
        <f t="shared" si="491"/>
        <v>0</v>
      </c>
      <c r="R1059" s="661">
        <f t="shared" si="480"/>
        <v>0</v>
      </c>
      <c r="S1059" s="662">
        <f t="shared" si="481"/>
        <v>0</v>
      </c>
      <c r="T1059" s="699">
        <f t="shared" si="482"/>
        <v>0</v>
      </c>
      <c r="U1059" s="681">
        <f t="shared" si="492"/>
        <v>0</v>
      </c>
      <c r="V1059" s="701">
        <f t="shared" si="493"/>
        <v>0</v>
      </c>
      <c r="W1059" s="662">
        <f t="shared" si="494"/>
        <v>0</v>
      </c>
      <c r="X1059" s="662">
        <f t="shared" si="495"/>
        <v>0</v>
      </c>
      <c r="Y1059" s="662">
        <f t="shared" si="496"/>
        <v>0</v>
      </c>
      <c r="Z1059" s="699">
        <f t="shared" si="497"/>
        <v>0</v>
      </c>
      <c r="AA1059" s="681">
        <f t="shared" si="500"/>
        <v>0</v>
      </c>
      <c r="AB1059" s="701">
        <f t="shared" si="501"/>
        <v>0</v>
      </c>
      <c r="AC1059" s="662">
        <f t="shared" si="498"/>
        <v>0</v>
      </c>
      <c r="AD1059" s="662">
        <f t="shared" si="502"/>
        <v>0</v>
      </c>
      <c r="AE1059" s="701">
        <f t="shared" si="503"/>
        <v>0</v>
      </c>
      <c r="AF1059" s="662">
        <f t="shared" si="499"/>
        <v>0</v>
      </c>
      <c r="AG1059" s="662">
        <f t="shared" si="504"/>
        <v>0</v>
      </c>
      <c r="AH1059" s="701">
        <f t="shared" si="505"/>
        <v>0</v>
      </c>
    </row>
    <row r="1060" spans="1:34" x14ac:dyDescent="0.35">
      <c r="A1060" s="680">
        <v>39035</v>
      </c>
      <c r="B1060" s="558" t="s">
        <v>31</v>
      </c>
      <c r="C1060" s="558">
        <v>11</v>
      </c>
      <c r="D1060" s="559">
        <f t="shared" si="477"/>
        <v>3</v>
      </c>
      <c r="E1060" s="561">
        <v>0</v>
      </c>
      <c r="F1060" s="699">
        <f t="shared" si="483"/>
        <v>0</v>
      </c>
      <c r="G1060" s="712">
        <f t="shared" si="484"/>
        <v>0</v>
      </c>
      <c r="H1060" s="699">
        <f t="shared" si="478"/>
        <v>0</v>
      </c>
      <c r="I1060" s="712">
        <f t="shared" si="479"/>
        <v>0</v>
      </c>
      <c r="J1060" s="699">
        <f t="shared" si="485"/>
        <v>0</v>
      </c>
      <c r="K1060" s="681">
        <f t="shared" si="486"/>
        <v>0</v>
      </c>
      <c r="L1060" s="711">
        <f>IF($L$5="Yes",HLOOKUP(B1060,'Outdoor Supply'!$D$32:$P$38,7,FALSE),0)</f>
        <v>0</v>
      </c>
      <c r="M1060" s="701">
        <f t="shared" si="487"/>
        <v>0</v>
      </c>
      <c r="N1060" s="564">
        <f t="shared" si="488"/>
        <v>0</v>
      </c>
      <c r="O1060" s="564">
        <f t="shared" si="489"/>
        <v>0</v>
      </c>
      <c r="P1060" s="564">
        <f t="shared" si="490"/>
        <v>0</v>
      </c>
      <c r="Q1060" s="564">
        <f t="shared" si="491"/>
        <v>0</v>
      </c>
      <c r="R1060" s="661">
        <f t="shared" si="480"/>
        <v>0</v>
      </c>
      <c r="S1060" s="662">
        <f t="shared" si="481"/>
        <v>0</v>
      </c>
      <c r="T1060" s="699">
        <f t="shared" si="482"/>
        <v>0</v>
      </c>
      <c r="U1060" s="681">
        <f t="shared" si="492"/>
        <v>0</v>
      </c>
      <c r="V1060" s="701">
        <f t="shared" si="493"/>
        <v>0</v>
      </c>
      <c r="W1060" s="662">
        <f t="shared" si="494"/>
        <v>0</v>
      </c>
      <c r="X1060" s="662">
        <f t="shared" si="495"/>
        <v>0</v>
      </c>
      <c r="Y1060" s="662">
        <f t="shared" si="496"/>
        <v>0</v>
      </c>
      <c r="Z1060" s="699">
        <f t="shared" si="497"/>
        <v>0</v>
      </c>
      <c r="AA1060" s="681">
        <f t="shared" si="500"/>
        <v>0</v>
      </c>
      <c r="AB1060" s="701">
        <f t="shared" si="501"/>
        <v>0</v>
      </c>
      <c r="AC1060" s="662">
        <f t="shared" si="498"/>
        <v>0</v>
      </c>
      <c r="AD1060" s="662">
        <f t="shared" si="502"/>
        <v>0</v>
      </c>
      <c r="AE1060" s="701">
        <f t="shared" si="503"/>
        <v>0</v>
      </c>
      <c r="AF1060" s="662">
        <f t="shared" si="499"/>
        <v>0</v>
      </c>
      <c r="AG1060" s="662">
        <f t="shared" si="504"/>
        <v>0</v>
      </c>
      <c r="AH1060" s="701">
        <f t="shared" si="505"/>
        <v>0</v>
      </c>
    </row>
    <row r="1061" spans="1:34" x14ac:dyDescent="0.35">
      <c r="A1061" s="680">
        <v>39036</v>
      </c>
      <c r="B1061" s="558" t="s">
        <v>31</v>
      </c>
      <c r="C1061" s="558">
        <v>11</v>
      </c>
      <c r="D1061" s="559">
        <f t="shared" si="477"/>
        <v>4</v>
      </c>
      <c r="E1061" s="561">
        <v>0</v>
      </c>
      <c r="F1061" s="699">
        <f t="shared" si="483"/>
        <v>0</v>
      </c>
      <c r="G1061" s="712">
        <f t="shared" si="484"/>
        <v>0</v>
      </c>
      <c r="H1061" s="699">
        <f t="shared" si="478"/>
        <v>0</v>
      </c>
      <c r="I1061" s="712">
        <f t="shared" si="479"/>
        <v>0</v>
      </c>
      <c r="J1061" s="699">
        <f t="shared" si="485"/>
        <v>0</v>
      </c>
      <c r="K1061" s="681">
        <f t="shared" si="486"/>
        <v>0</v>
      </c>
      <c r="L1061" s="711">
        <f>IF($L$5="Yes",HLOOKUP(B1061,'Outdoor Supply'!$D$32:$P$38,7,FALSE),0)</f>
        <v>0</v>
      </c>
      <c r="M1061" s="701">
        <f t="shared" si="487"/>
        <v>0</v>
      </c>
      <c r="N1061" s="564">
        <f t="shared" si="488"/>
        <v>0</v>
      </c>
      <c r="O1061" s="564">
        <f t="shared" si="489"/>
        <v>0</v>
      </c>
      <c r="P1061" s="564">
        <f t="shared" si="490"/>
        <v>0</v>
      </c>
      <c r="Q1061" s="564">
        <f t="shared" si="491"/>
        <v>0</v>
      </c>
      <c r="R1061" s="661">
        <f t="shared" si="480"/>
        <v>0</v>
      </c>
      <c r="S1061" s="662">
        <f t="shared" si="481"/>
        <v>0</v>
      </c>
      <c r="T1061" s="699">
        <f t="shared" si="482"/>
        <v>0</v>
      </c>
      <c r="U1061" s="681">
        <f t="shared" si="492"/>
        <v>0</v>
      </c>
      <c r="V1061" s="701">
        <f t="shared" si="493"/>
        <v>0</v>
      </c>
      <c r="W1061" s="662">
        <f t="shared" si="494"/>
        <v>0</v>
      </c>
      <c r="X1061" s="662">
        <f t="shared" si="495"/>
        <v>0</v>
      </c>
      <c r="Y1061" s="662">
        <f t="shared" si="496"/>
        <v>0</v>
      </c>
      <c r="Z1061" s="699">
        <f t="shared" si="497"/>
        <v>0</v>
      </c>
      <c r="AA1061" s="681">
        <f t="shared" si="500"/>
        <v>0</v>
      </c>
      <c r="AB1061" s="701">
        <f t="shared" si="501"/>
        <v>0</v>
      </c>
      <c r="AC1061" s="662">
        <f t="shared" si="498"/>
        <v>0</v>
      </c>
      <c r="AD1061" s="662">
        <f t="shared" si="502"/>
        <v>0</v>
      </c>
      <c r="AE1061" s="701">
        <f t="shared" si="503"/>
        <v>0</v>
      </c>
      <c r="AF1061" s="662">
        <f t="shared" si="499"/>
        <v>0</v>
      </c>
      <c r="AG1061" s="662">
        <f t="shared" si="504"/>
        <v>0</v>
      </c>
      <c r="AH1061" s="701">
        <f t="shared" si="505"/>
        <v>0</v>
      </c>
    </row>
    <row r="1062" spans="1:34" x14ac:dyDescent="0.35">
      <c r="A1062" s="680">
        <v>39037</v>
      </c>
      <c r="B1062" s="558" t="s">
        <v>31</v>
      </c>
      <c r="C1062" s="558">
        <v>11</v>
      </c>
      <c r="D1062" s="559">
        <f t="shared" si="477"/>
        <v>5</v>
      </c>
      <c r="E1062" s="561">
        <v>0</v>
      </c>
      <c r="F1062" s="699">
        <f t="shared" si="483"/>
        <v>0</v>
      </c>
      <c r="G1062" s="712">
        <f t="shared" si="484"/>
        <v>0</v>
      </c>
      <c r="H1062" s="699">
        <f t="shared" si="478"/>
        <v>0</v>
      </c>
      <c r="I1062" s="712">
        <f t="shared" si="479"/>
        <v>0</v>
      </c>
      <c r="J1062" s="699">
        <f t="shared" si="485"/>
        <v>0</v>
      </c>
      <c r="K1062" s="681">
        <f t="shared" si="486"/>
        <v>0</v>
      </c>
      <c r="L1062" s="711">
        <f>IF($L$5="Yes",HLOOKUP(B1062,'Outdoor Supply'!$D$32:$P$38,7,FALSE),0)</f>
        <v>0</v>
      </c>
      <c r="M1062" s="701">
        <f t="shared" si="487"/>
        <v>0</v>
      </c>
      <c r="N1062" s="564">
        <f t="shared" si="488"/>
        <v>0</v>
      </c>
      <c r="O1062" s="564">
        <f t="shared" si="489"/>
        <v>0</v>
      </c>
      <c r="P1062" s="564">
        <f t="shared" si="490"/>
        <v>0</v>
      </c>
      <c r="Q1062" s="564">
        <f t="shared" si="491"/>
        <v>0</v>
      </c>
      <c r="R1062" s="661">
        <f t="shared" si="480"/>
        <v>0</v>
      </c>
      <c r="S1062" s="662">
        <f t="shared" si="481"/>
        <v>0</v>
      </c>
      <c r="T1062" s="699">
        <f t="shared" si="482"/>
        <v>0</v>
      </c>
      <c r="U1062" s="681">
        <f t="shared" si="492"/>
        <v>0</v>
      </c>
      <c r="V1062" s="701">
        <f t="shared" si="493"/>
        <v>0</v>
      </c>
      <c r="W1062" s="662">
        <f t="shared" si="494"/>
        <v>0</v>
      </c>
      <c r="X1062" s="662">
        <f t="shared" si="495"/>
        <v>0</v>
      </c>
      <c r="Y1062" s="662">
        <f t="shared" si="496"/>
        <v>0</v>
      </c>
      <c r="Z1062" s="699">
        <f t="shared" si="497"/>
        <v>0</v>
      </c>
      <c r="AA1062" s="681">
        <f t="shared" si="500"/>
        <v>0</v>
      </c>
      <c r="AB1062" s="701">
        <f t="shared" si="501"/>
        <v>0</v>
      </c>
      <c r="AC1062" s="662">
        <f t="shared" si="498"/>
        <v>0</v>
      </c>
      <c r="AD1062" s="662">
        <f t="shared" si="502"/>
        <v>0</v>
      </c>
      <c r="AE1062" s="701">
        <f t="shared" si="503"/>
        <v>0</v>
      </c>
      <c r="AF1062" s="662">
        <f t="shared" si="499"/>
        <v>0</v>
      </c>
      <c r="AG1062" s="662">
        <f t="shared" si="504"/>
        <v>0</v>
      </c>
      <c r="AH1062" s="701">
        <f t="shared" si="505"/>
        <v>0</v>
      </c>
    </row>
    <row r="1063" spans="1:34" x14ac:dyDescent="0.35">
      <c r="A1063" s="680">
        <v>39038</v>
      </c>
      <c r="B1063" s="558" t="s">
        <v>31</v>
      </c>
      <c r="C1063" s="558">
        <v>11</v>
      </c>
      <c r="D1063" s="559">
        <f t="shared" si="477"/>
        <v>6</v>
      </c>
      <c r="E1063" s="561">
        <v>0</v>
      </c>
      <c r="F1063" s="699">
        <f t="shared" si="483"/>
        <v>0</v>
      </c>
      <c r="G1063" s="712">
        <f t="shared" si="484"/>
        <v>0</v>
      </c>
      <c r="H1063" s="699">
        <f t="shared" si="478"/>
        <v>0</v>
      </c>
      <c r="I1063" s="712">
        <f t="shared" si="479"/>
        <v>0</v>
      </c>
      <c r="J1063" s="699">
        <f t="shared" si="485"/>
        <v>0</v>
      </c>
      <c r="K1063" s="681">
        <f t="shared" si="486"/>
        <v>0</v>
      </c>
      <c r="L1063" s="711">
        <f>IF($L$5="Yes",HLOOKUP(B1063,'Outdoor Supply'!$D$32:$P$38,7,FALSE),0)</f>
        <v>0</v>
      </c>
      <c r="M1063" s="701">
        <f t="shared" si="487"/>
        <v>0</v>
      </c>
      <c r="N1063" s="564">
        <f t="shared" si="488"/>
        <v>0</v>
      </c>
      <c r="O1063" s="564">
        <f t="shared" si="489"/>
        <v>0</v>
      </c>
      <c r="P1063" s="564">
        <f t="shared" si="490"/>
        <v>0</v>
      </c>
      <c r="Q1063" s="564">
        <f t="shared" si="491"/>
        <v>0</v>
      </c>
      <c r="R1063" s="661">
        <f t="shared" si="480"/>
        <v>0</v>
      </c>
      <c r="S1063" s="662">
        <f t="shared" si="481"/>
        <v>0</v>
      </c>
      <c r="T1063" s="699">
        <f t="shared" si="482"/>
        <v>0</v>
      </c>
      <c r="U1063" s="681">
        <f t="shared" si="492"/>
        <v>0</v>
      </c>
      <c r="V1063" s="701">
        <f t="shared" si="493"/>
        <v>0</v>
      </c>
      <c r="W1063" s="662">
        <f t="shared" si="494"/>
        <v>0</v>
      </c>
      <c r="X1063" s="662">
        <f t="shared" si="495"/>
        <v>0</v>
      </c>
      <c r="Y1063" s="662">
        <f t="shared" si="496"/>
        <v>0</v>
      </c>
      <c r="Z1063" s="699">
        <f t="shared" si="497"/>
        <v>0</v>
      </c>
      <c r="AA1063" s="681">
        <f t="shared" si="500"/>
        <v>0</v>
      </c>
      <c r="AB1063" s="701">
        <f t="shared" si="501"/>
        <v>0</v>
      </c>
      <c r="AC1063" s="662">
        <f t="shared" si="498"/>
        <v>0</v>
      </c>
      <c r="AD1063" s="662">
        <f t="shared" si="502"/>
        <v>0</v>
      </c>
      <c r="AE1063" s="701">
        <f t="shared" si="503"/>
        <v>0</v>
      </c>
      <c r="AF1063" s="662">
        <f t="shared" si="499"/>
        <v>0</v>
      </c>
      <c r="AG1063" s="662">
        <f t="shared" si="504"/>
        <v>0</v>
      </c>
      <c r="AH1063" s="701">
        <f t="shared" si="505"/>
        <v>0</v>
      </c>
    </row>
    <row r="1064" spans="1:34" x14ac:dyDescent="0.35">
      <c r="A1064" s="680">
        <v>39039</v>
      </c>
      <c r="B1064" s="558" t="s">
        <v>31</v>
      </c>
      <c r="C1064" s="558">
        <v>11</v>
      </c>
      <c r="D1064" s="559">
        <f t="shared" si="477"/>
        <v>7</v>
      </c>
      <c r="E1064" s="561">
        <v>0</v>
      </c>
      <c r="F1064" s="699">
        <f t="shared" si="483"/>
        <v>0</v>
      </c>
      <c r="G1064" s="712">
        <f t="shared" si="484"/>
        <v>0</v>
      </c>
      <c r="H1064" s="699">
        <f t="shared" si="478"/>
        <v>0</v>
      </c>
      <c r="I1064" s="712">
        <f t="shared" si="479"/>
        <v>0</v>
      </c>
      <c r="J1064" s="699">
        <f t="shared" si="485"/>
        <v>0</v>
      </c>
      <c r="K1064" s="681">
        <f t="shared" si="486"/>
        <v>0</v>
      </c>
      <c r="L1064" s="711">
        <f>IF($L$5="Yes",HLOOKUP(B1064,'Outdoor Supply'!$D$32:$P$38,7,FALSE),0)</f>
        <v>0</v>
      </c>
      <c r="M1064" s="701">
        <f t="shared" si="487"/>
        <v>0</v>
      </c>
      <c r="N1064" s="564">
        <f t="shared" si="488"/>
        <v>0</v>
      </c>
      <c r="O1064" s="564">
        <f t="shared" si="489"/>
        <v>0</v>
      </c>
      <c r="P1064" s="564">
        <f t="shared" si="490"/>
        <v>0</v>
      </c>
      <c r="Q1064" s="564">
        <f t="shared" si="491"/>
        <v>0</v>
      </c>
      <c r="R1064" s="661">
        <f t="shared" si="480"/>
        <v>0</v>
      </c>
      <c r="S1064" s="662">
        <f t="shared" si="481"/>
        <v>0</v>
      </c>
      <c r="T1064" s="699">
        <f t="shared" si="482"/>
        <v>0</v>
      </c>
      <c r="U1064" s="681">
        <f t="shared" si="492"/>
        <v>0</v>
      </c>
      <c r="V1064" s="701">
        <f t="shared" si="493"/>
        <v>0</v>
      </c>
      <c r="W1064" s="662">
        <f t="shared" si="494"/>
        <v>0</v>
      </c>
      <c r="X1064" s="662">
        <f t="shared" si="495"/>
        <v>0</v>
      </c>
      <c r="Y1064" s="662">
        <f t="shared" si="496"/>
        <v>0</v>
      </c>
      <c r="Z1064" s="699">
        <f t="shared" si="497"/>
        <v>0</v>
      </c>
      <c r="AA1064" s="681">
        <f t="shared" si="500"/>
        <v>0</v>
      </c>
      <c r="AB1064" s="701">
        <f t="shared" si="501"/>
        <v>0</v>
      </c>
      <c r="AC1064" s="662">
        <f t="shared" si="498"/>
        <v>0</v>
      </c>
      <c r="AD1064" s="662">
        <f t="shared" si="502"/>
        <v>0</v>
      </c>
      <c r="AE1064" s="701">
        <f t="shared" si="503"/>
        <v>0</v>
      </c>
      <c r="AF1064" s="662">
        <f t="shared" si="499"/>
        <v>0</v>
      </c>
      <c r="AG1064" s="662">
        <f t="shared" si="504"/>
        <v>0</v>
      </c>
      <c r="AH1064" s="701">
        <f t="shared" si="505"/>
        <v>0</v>
      </c>
    </row>
    <row r="1065" spans="1:34" x14ac:dyDescent="0.35">
      <c r="A1065" s="680">
        <v>39040</v>
      </c>
      <c r="B1065" s="558" t="s">
        <v>31</v>
      </c>
      <c r="C1065" s="558">
        <v>11</v>
      </c>
      <c r="D1065" s="559">
        <f t="shared" si="477"/>
        <v>1</v>
      </c>
      <c r="E1065" s="561">
        <v>0</v>
      </c>
      <c r="F1065" s="699">
        <f t="shared" si="483"/>
        <v>0</v>
      </c>
      <c r="G1065" s="712">
        <f t="shared" si="484"/>
        <v>0</v>
      </c>
      <c r="H1065" s="699">
        <f t="shared" si="478"/>
        <v>0</v>
      </c>
      <c r="I1065" s="712">
        <f t="shared" si="479"/>
        <v>0</v>
      </c>
      <c r="J1065" s="699">
        <f t="shared" si="485"/>
        <v>0</v>
      </c>
      <c r="K1065" s="681">
        <f t="shared" si="486"/>
        <v>0</v>
      </c>
      <c r="L1065" s="711">
        <f>IF($L$5="Yes",HLOOKUP(B1065,'Outdoor Supply'!$D$32:$P$38,7,FALSE),0)</f>
        <v>0</v>
      </c>
      <c r="M1065" s="701">
        <f t="shared" si="487"/>
        <v>0</v>
      </c>
      <c r="N1065" s="564">
        <f t="shared" si="488"/>
        <v>0</v>
      </c>
      <c r="O1065" s="564">
        <f t="shared" si="489"/>
        <v>0</v>
      </c>
      <c r="P1065" s="564">
        <f t="shared" si="490"/>
        <v>0</v>
      </c>
      <c r="Q1065" s="564">
        <f t="shared" si="491"/>
        <v>0</v>
      </c>
      <c r="R1065" s="661">
        <f t="shared" si="480"/>
        <v>0</v>
      </c>
      <c r="S1065" s="662">
        <f t="shared" si="481"/>
        <v>0</v>
      </c>
      <c r="T1065" s="699">
        <f t="shared" si="482"/>
        <v>0</v>
      </c>
      <c r="U1065" s="681">
        <f t="shared" si="492"/>
        <v>0</v>
      </c>
      <c r="V1065" s="701">
        <f t="shared" si="493"/>
        <v>0</v>
      </c>
      <c r="W1065" s="662">
        <f t="shared" si="494"/>
        <v>0</v>
      </c>
      <c r="X1065" s="662">
        <f t="shared" si="495"/>
        <v>0</v>
      </c>
      <c r="Y1065" s="662">
        <f t="shared" si="496"/>
        <v>0</v>
      </c>
      <c r="Z1065" s="699">
        <f t="shared" si="497"/>
        <v>0</v>
      </c>
      <c r="AA1065" s="681">
        <f t="shared" si="500"/>
        <v>0</v>
      </c>
      <c r="AB1065" s="701">
        <f t="shared" si="501"/>
        <v>0</v>
      </c>
      <c r="AC1065" s="662">
        <f t="shared" si="498"/>
        <v>0</v>
      </c>
      <c r="AD1065" s="662">
        <f t="shared" si="502"/>
        <v>0</v>
      </c>
      <c r="AE1065" s="701">
        <f t="shared" si="503"/>
        <v>0</v>
      </c>
      <c r="AF1065" s="662">
        <f t="shared" si="499"/>
        <v>0</v>
      </c>
      <c r="AG1065" s="662">
        <f t="shared" si="504"/>
        <v>0</v>
      </c>
      <c r="AH1065" s="701">
        <f t="shared" si="505"/>
        <v>0</v>
      </c>
    </row>
    <row r="1066" spans="1:34" x14ac:dyDescent="0.35">
      <c r="A1066" s="680">
        <v>39041</v>
      </c>
      <c r="B1066" s="558" t="s">
        <v>31</v>
      </c>
      <c r="C1066" s="558">
        <v>11</v>
      </c>
      <c r="D1066" s="559">
        <f t="shared" si="477"/>
        <v>2</v>
      </c>
      <c r="E1066" s="561">
        <v>0</v>
      </c>
      <c r="F1066" s="699">
        <f t="shared" si="483"/>
        <v>0</v>
      </c>
      <c r="G1066" s="712">
        <f t="shared" si="484"/>
        <v>0</v>
      </c>
      <c r="H1066" s="699">
        <f t="shared" si="478"/>
        <v>0</v>
      </c>
      <c r="I1066" s="712">
        <f t="shared" si="479"/>
        <v>0</v>
      </c>
      <c r="J1066" s="699">
        <f t="shared" si="485"/>
        <v>0</v>
      </c>
      <c r="K1066" s="681">
        <f t="shared" si="486"/>
        <v>0</v>
      </c>
      <c r="L1066" s="711">
        <f>IF($L$5="Yes",HLOOKUP(B1066,'Outdoor Supply'!$D$32:$P$38,7,FALSE),0)</f>
        <v>0</v>
      </c>
      <c r="M1066" s="701">
        <f t="shared" si="487"/>
        <v>0</v>
      </c>
      <c r="N1066" s="564">
        <f t="shared" si="488"/>
        <v>0</v>
      </c>
      <c r="O1066" s="564">
        <f t="shared" si="489"/>
        <v>0</v>
      </c>
      <c r="P1066" s="564">
        <f t="shared" si="490"/>
        <v>0</v>
      </c>
      <c r="Q1066" s="564">
        <f t="shared" si="491"/>
        <v>0</v>
      </c>
      <c r="R1066" s="661">
        <f t="shared" si="480"/>
        <v>0</v>
      </c>
      <c r="S1066" s="662">
        <f t="shared" si="481"/>
        <v>0</v>
      </c>
      <c r="T1066" s="699">
        <f t="shared" si="482"/>
        <v>0</v>
      </c>
      <c r="U1066" s="681">
        <f t="shared" si="492"/>
        <v>0</v>
      </c>
      <c r="V1066" s="701">
        <f t="shared" si="493"/>
        <v>0</v>
      </c>
      <c r="W1066" s="662">
        <f t="shared" si="494"/>
        <v>0</v>
      </c>
      <c r="X1066" s="662">
        <f t="shared" si="495"/>
        <v>0</v>
      </c>
      <c r="Y1066" s="662">
        <f t="shared" si="496"/>
        <v>0</v>
      </c>
      <c r="Z1066" s="699">
        <f t="shared" si="497"/>
        <v>0</v>
      </c>
      <c r="AA1066" s="681">
        <f t="shared" si="500"/>
        <v>0</v>
      </c>
      <c r="AB1066" s="701">
        <f t="shared" si="501"/>
        <v>0</v>
      </c>
      <c r="AC1066" s="662">
        <f t="shared" si="498"/>
        <v>0</v>
      </c>
      <c r="AD1066" s="662">
        <f t="shared" si="502"/>
        <v>0</v>
      </c>
      <c r="AE1066" s="701">
        <f t="shared" si="503"/>
        <v>0</v>
      </c>
      <c r="AF1066" s="662">
        <f t="shared" si="499"/>
        <v>0</v>
      </c>
      <c r="AG1066" s="662">
        <f t="shared" si="504"/>
        <v>0</v>
      </c>
      <c r="AH1066" s="701">
        <f t="shared" si="505"/>
        <v>0</v>
      </c>
    </row>
    <row r="1067" spans="1:34" x14ac:dyDescent="0.35">
      <c r="A1067" s="680">
        <v>39042</v>
      </c>
      <c r="B1067" s="558" t="s">
        <v>31</v>
      </c>
      <c r="C1067" s="558">
        <v>11</v>
      </c>
      <c r="D1067" s="559">
        <f t="shared" si="477"/>
        <v>3</v>
      </c>
      <c r="E1067" s="561">
        <v>0</v>
      </c>
      <c r="F1067" s="699">
        <f t="shared" si="483"/>
        <v>0</v>
      </c>
      <c r="G1067" s="712">
        <f t="shared" si="484"/>
        <v>0</v>
      </c>
      <c r="H1067" s="699">
        <f t="shared" si="478"/>
        <v>0</v>
      </c>
      <c r="I1067" s="712">
        <f t="shared" si="479"/>
        <v>0</v>
      </c>
      <c r="J1067" s="699">
        <f t="shared" si="485"/>
        <v>0</v>
      </c>
      <c r="K1067" s="681">
        <f t="shared" si="486"/>
        <v>0</v>
      </c>
      <c r="L1067" s="711">
        <f>IF($L$5="Yes",HLOOKUP(B1067,'Outdoor Supply'!$D$32:$P$38,7,FALSE),0)</f>
        <v>0</v>
      </c>
      <c r="M1067" s="701">
        <f t="shared" si="487"/>
        <v>0</v>
      </c>
      <c r="N1067" s="564">
        <f t="shared" si="488"/>
        <v>0</v>
      </c>
      <c r="O1067" s="564">
        <f t="shared" si="489"/>
        <v>0</v>
      </c>
      <c r="P1067" s="564">
        <f t="shared" si="490"/>
        <v>0</v>
      </c>
      <c r="Q1067" s="564">
        <f t="shared" si="491"/>
        <v>0</v>
      </c>
      <c r="R1067" s="661">
        <f t="shared" si="480"/>
        <v>0</v>
      </c>
      <c r="S1067" s="662">
        <f t="shared" si="481"/>
        <v>0</v>
      </c>
      <c r="T1067" s="699">
        <f t="shared" si="482"/>
        <v>0</v>
      </c>
      <c r="U1067" s="681">
        <f t="shared" si="492"/>
        <v>0</v>
      </c>
      <c r="V1067" s="701">
        <f t="shared" si="493"/>
        <v>0</v>
      </c>
      <c r="W1067" s="662">
        <f t="shared" si="494"/>
        <v>0</v>
      </c>
      <c r="X1067" s="662">
        <f t="shared" si="495"/>
        <v>0</v>
      </c>
      <c r="Y1067" s="662">
        <f t="shared" si="496"/>
        <v>0</v>
      </c>
      <c r="Z1067" s="699">
        <f t="shared" si="497"/>
        <v>0</v>
      </c>
      <c r="AA1067" s="681">
        <f t="shared" si="500"/>
        <v>0</v>
      </c>
      <c r="AB1067" s="701">
        <f t="shared" si="501"/>
        <v>0</v>
      </c>
      <c r="AC1067" s="662">
        <f t="shared" si="498"/>
        <v>0</v>
      </c>
      <c r="AD1067" s="662">
        <f t="shared" si="502"/>
        <v>0</v>
      </c>
      <c r="AE1067" s="701">
        <f t="shared" si="503"/>
        <v>0</v>
      </c>
      <c r="AF1067" s="662">
        <f t="shared" si="499"/>
        <v>0</v>
      </c>
      <c r="AG1067" s="662">
        <f t="shared" si="504"/>
        <v>0</v>
      </c>
      <c r="AH1067" s="701">
        <f t="shared" si="505"/>
        <v>0</v>
      </c>
    </row>
    <row r="1068" spans="1:34" x14ac:dyDescent="0.35">
      <c r="A1068" s="680">
        <v>39043</v>
      </c>
      <c r="B1068" s="558" t="s">
        <v>31</v>
      </c>
      <c r="C1068" s="558">
        <v>11</v>
      </c>
      <c r="D1068" s="559">
        <f t="shared" si="477"/>
        <v>4</v>
      </c>
      <c r="E1068" s="561">
        <v>0</v>
      </c>
      <c r="F1068" s="699">
        <f t="shared" si="483"/>
        <v>0</v>
      </c>
      <c r="G1068" s="712">
        <f t="shared" si="484"/>
        <v>0</v>
      </c>
      <c r="H1068" s="699">
        <f t="shared" si="478"/>
        <v>0</v>
      </c>
      <c r="I1068" s="712">
        <f t="shared" si="479"/>
        <v>0</v>
      </c>
      <c r="J1068" s="699">
        <f t="shared" si="485"/>
        <v>0</v>
      </c>
      <c r="K1068" s="681">
        <f t="shared" si="486"/>
        <v>0</v>
      </c>
      <c r="L1068" s="711">
        <f>IF($L$5="Yes",HLOOKUP(B1068,'Outdoor Supply'!$D$32:$P$38,7,FALSE),0)</f>
        <v>0</v>
      </c>
      <c r="M1068" s="701">
        <f t="shared" si="487"/>
        <v>0</v>
      </c>
      <c r="N1068" s="564">
        <f t="shared" si="488"/>
        <v>0</v>
      </c>
      <c r="O1068" s="564">
        <f t="shared" si="489"/>
        <v>0</v>
      </c>
      <c r="P1068" s="564">
        <f t="shared" si="490"/>
        <v>0</v>
      </c>
      <c r="Q1068" s="564">
        <f t="shared" si="491"/>
        <v>0</v>
      </c>
      <c r="R1068" s="661">
        <f t="shared" si="480"/>
        <v>0</v>
      </c>
      <c r="S1068" s="662">
        <f t="shared" si="481"/>
        <v>0</v>
      </c>
      <c r="T1068" s="699">
        <f t="shared" si="482"/>
        <v>0</v>
      </c>
      <c r="U1068" s="681">
        <f t="shared" si="492"/>
        <v>0</v>
      </c>
      <c r="V1068" s="701">
        <f t="shared" si="493"/>
        <v>0</v>
      </c>
      <c r="W1068" s="662">
        <f t="shared" si="494"/>
        <v>0</v>
      </c>
      <c r="X1068" s="662">
        <f t="shared" si="495"/>
        <v>0</v>
      </c>
      <c r="Y1068" s="662">
        <f t="shared" si="496"/>
        <v>0</v>
      </c>
      <c r="Z1068" s="699">
        <f t="shared" si="497"/>
        <v>0</v>
      </c>
      <c r="AA1068" s="681">
        <f t="shared" si="500"/>
        <v>0</v>
      </c>
      <c r="AB1068" s="701">
        <f t="shared" si="501"/>
        <v>0</v>
      </c>
      <c r="AC1068" s="662">
        <f t="shared" si="498"/>
        <v>0</v>
      </c>
      <c r="AD1068" s="662">
        <f t="shared" si="502"/>
        <v>0</v>
      </c>
      <c r="AE1068" s="701">
        <f t="shared" si="503"/>
        <v>0</v>
      </c>
      <c r="AF1068" s="662">
        <f t="shared" si="499"/>
        <v>0</v>
      </c>
      <c r="AG1068" s="662">
        <f t="shared" si="504"/>
        <v>0</v>
      </c>
      <c r="AH1068" s="701">
        <f t="shared" si="505"/>
        <v>0</v>
      </c>
    </row>
    <row r="1069" spans="1:34" x14ac:dyDescent="0.35">
      <c r="A1069" s="680">
        <v>39044</v>
      </c>
      <c r="B1069" s="558" t="s">
        <v>31</v>
      </c>
      <c r="C1069" s="558">
        <v>11</v>
      </c>
      <c r="D1069" s="559">
        <f t="shared" si="477"/>
        <v>5</v>
      </c>
      <c r="E1069" s="561">
        <v>0</v>
      </c>
      <c r="F1069" s="699">
        <f t="shared" si="483"/>
        <v>0</v>
      </c>
      <c r="G1069" s="712">
        <f t="shared" si="484"/>
        <v>0</v>
      </c>
      <c r="H1069" s="699">
        <f t="shared" si="478"/>
        <v>0</v>
      </c>
      <c r="I1069" s="712">
        <f t="shared" si="479"/>
        <v>0</v>
      </c>
      <c r="J1069" s="699">
        <f t="shared" si="485"/>
        <v>0</v>
      </c>
      <c r="K1069" s="681">
        <f t="shared" si="486"/>
        <v>0</v>
      </c>
      <c r="L1069" s="711">
        <f>IF($L$5="Yes",HLOOKUP(B1069,'Outdoor Supply'!$D$32:$P$38,7,FALSE),0)</f>
        <v>0</v>
      </c>
      <c r="M1069" s="701">
        <f t="shared" si="487"/>
        <v>0</v>
      </c>
      <c r="N1069" s="564">
        <f t="shared" si="488"/>
        <v>0</v>
      </c>
      <c r="O1069" s="564">
        <f t="shared" si="489"/>
        <v>0</v>
      </c>
      <c r="P1069" s="564">
        <f t="shared" si="490"/>
        <v>0</v>
      </c>
      <c r="Q1069" s="564">
        <f t="shared" si="491"/>
        <v>0</v>
      </c>
      <c r="R1069" s="661">
        <f t="shared" si="480"/>
        <v>0</v>
      </c>
      <c r="S1069" s="662">
        <f t="shared" si="481"/>
        <v>0</v>
      </c>
      <c r="T1069" s="699">
        <f t="shared" si="482"/>
        <v>0</v>
      </c>
      <c r="U1069" s="681">
        <f t="shared" si="492"/>
        <v>0</v>
      </c>
      <c r="V1069" s="701">
        <f t="shared" si="493"/>
        <v>0</v>
      </c>
      <c r="W1069" s="662">
        <f t="shared" si="494"/>
        <v>0</v>
      </c>
      <c r="X1069" s="662">
        <f t="shared" si="495"/>
        <v>0</v>
      </c>
      <c r="Y1069" s="662">
        <f t="shared" si="496"/>
        <v>0</v>
      </c>
      <c r="Z1069" s="699">
        <f t="shared" si="497"/>
        <v>0</v>
      </c>
      <c r="AA1069" s="681">
        <f t="shared" si="500"/>
        <v>0</v>
      </c>
      <c r="AB1069" s="701">
        <f t="shared" si="501"/>
        <v>0</v>
      </c>
      <c r="AC1069" s="662">
        <f t="shared" si="498"/>
        <v>0</v>
      </c>
      <c r="AD1069" s="662">
        <f t="shared" si="502"/>
        <v>0</v>
      </c>
      <c r="AE1069" s="701">
        <f t="shared" si="503"/>
        <v>0</v>
      </c>
      <c r="AF1069" s="662">
        <f t="shared" si="499"/>
        <v>0</v>
      </c>
      <c r="AG1069" s="662">
        <f t="shared" si="504"/>
        <v>0</v>
      </c>
      <c r="AH1069" s="701">
        <f t="shared" si="505"/>
        <v>0</v>
      </c>
    </row>
    <row r="1070" spans="1:34" x14ac:dyDescent="0.35">
      <c r="A1070" s="680">
        <v>39045</v>
      </c>
      <c r="B1070" s="558" t="s">
        <v>31</v>
      </c>
      <c r="C1070" s="558">
        <v>11</v>
      </c>
      <c r="D1070" s="559">
        <f t="shared" si="477"/>
        <v>6</v>
      </c>
      <c r="E1070" s="561">
        <v>0</v>
      </c>
      <c r="F1070" s="699">
        <f t="shared" si="483"/>
        <v>0</v>
      </c>
      <c r="G1070" s="712">
        <f t="shared" si="484"/>
        <v>0</v>
      </c>
      <c r="H1070" s="699">
        <f t="shared" si="478"/>
        <v>0</v>
      </c>
      <c r="I1070" s="712">
        <f t="shared" si="479"/>
        <v>0</v>
      </c>
      <c r="J1070" s="699">
        <f t="shared" si="485"/>
        <v>0</v>
      </c>
      <c r="K1070" s="681">
        <f t="shared" si="486"/>
        <v>0</v>
      </c>
      <c r="L1070" s="711">
        <f>IF($L$5="Yes",HLOOKUP(B1070,'Outdoor Supply'!$D$32:$P$38,7,FALSE),0)</f>
        <v>0</v>
      </c>
      <c r="M1070" s="701">
        <f t="shared" si="487"/>
        <v>0</v>
      </c>
      <c r="N1070" s="564">
        <f t="shared" si="488"/>
        <v>0</v>
      </c>
      <c r="O1070" s="564">
        <f t="shared" si="489"/>
        <v>0</v>
      </c>
      <c r="P1070" s="564">
        <f t="shared" si="490"/>
        <v>0</v>
      </c>
      <c r="Q1070" s="564">
        <f t="shared" si="491"/>
        <v>0</v>
      </c>
      <c r="R1070" s="661">
        <f t="shared" si="480"/>
        <v>0</v>
      </c>
      <c r="S1070" s="662">
        <f t="shared" si="481"/>
        <v>0</v>
      </c>
      <c r="T1070" s="699">
        <f t="shared" si="482"/>
        <v>0</v>
      </c>
      <c r="U1070" s="681">
        <f t="shared" si="492"/>
        <v>0</v>
      </c>
      <c r="V1070" s="701">
        <f t="shared" si="493"/>
        <v>0</v>
      </c>
      <c r="W1070" s="662">
        <f t="shared" si="494"/>
        <v>0</v>
      </c>
      <c r="X1070" s="662">
        <f t="shared" si="495"/>
        <v>0</v>
      </c>
      <c r="Y1070" s="662">
        <f t="shared" si="496"/>
        <v>0</v>
      </c>
      <c r="Z1070" s="699">
        <f t="shared" si="497"/>
        <v>0</v>
      </c>
      <c r="AA1070" s="681">
        <f t="shared" si="500"/>
        <v>0</v>
      </c>
      <c r="AB1070" s="701">
        <f t="shared" si="501"/>
        <v>0</v>
      </c>
      <c r="AC1070" s="662">
        <f t="shared" si="498"/>
        <v>0</v>
      </c>
      <c r="AD1070" s="662">
        <f t="shared" si="502"/>
        <v>0</v>
      </c>
      <c r="AE1070" s="701">
        <f t="shared" si="503"/>
        <v>0</v>
      </c>
      <c r="AF1070" s="662">
        <f t="shared" si="499"/>
        <v>0</v>
      </c>
      <c r="AG1070" s="662">
        <f t="shared" si="504"/>
        <v>0</v>
      </c>
      <c r="AH1070" s="701">
        <f t="shared" si="505"/>
        <v>0</v>
      </c>
    </row>
    <row r="1071" spans="1:34" x14ac:dyDescent="0.35">
      <c r="A1071" s="680">
        <v>39046</v>
      </c>
      <c r="B1071" s="558" t="s">
        <v>31</v>
      </c>
      <c r="C1071" s="558">
        <v>11</v>
      </c>
      <c r="D1071" s="559">
        <f t="shared" si="477"/>
        <v>7</v>
      </c>
      <c r="E1071" s="561">
        <v>0</v>
      </c>
      <c r="F1071" s="699">
        <f t="shared" si="483"/>
        <v>0</v>
      </c>
      <c r="G1071" s="712">
        <f t="shared" si="484"/>
        <v>0</v>
      </c>
      <c r="H1071" s="699">
        <f t="shared" si="478"/>
        <v>0</v>
      </c>
      <c r="I1071" s="712">
        <f t="shared" si="479"/>
        <v>0</v>
      </c>
      <c r="J1071" s="699">
        <f t="shared" si="485"/>
        <v>0</v>
      </c>
      <c r="K1071" s="681">
        <f t="shared" si="486"/>
        <v>0</v>
      </c>
      <c r="L1071" s="711">
        <f>IF($L$5="Yes",HLOOKUP(B1071,'Outdoor Supply'!$D$32:$P$38,7,FALSE),0)</f>
        <v>0</v>
      </c>
      <c r="M1071" s="701">
        <f t="shared" si="487"/>
        <v>0</v>
      </c>
      <c r="N1071" s="564">
        <f t="shared" si="488"/>
        <v>0</v>
      </c>
      <c r="O1071" s="564">
        <f t="shared" si="489"/>
        <v>0</v>
      </c>
      <c r="P1071" s="564">
        <f t="shared" si="490"/>
        <v>0</v>
      </c>
      <c r="Q1071" s="564">
        <f t="shared" si="491"/>
        <v>0</v>
      </c>
      <c r="R1071" s="661">
        <f t="shared" si="480"/>
        <v>0</v>
      </c>
      <c r="S1071" s="662">
        <f t="shared" si="481"/>
        <v>0</v>
      </c>
      <c r="T1071" s="699">
        <f t="shared" si="482"/>
        <v>0</v>
      </c>
      <c r="U1071" s="681">
        <f t="shared" si="492"/>
        <v>0</v>
      </c>
      <c r="V1071" s="701">
        <f t="shared" si="493"/>
        <v>0</v>
      </c>
      <c r="W1071" s="662">
        <f t="shared" si="494"/>
        <v>0</v>
      </c>
      <c r="X1071" s="662">
        <f t="shared" si="495"/>
        <v>0</v>
      </c>
      <c r="Y1071" s="662">
        <f t="shared" si="496"/>
        <v>0</v>
      </c>
      <c r="Z1071" s="699">
        <f t="shared" si="497"/>
        <v>0</v>
      </c>
      <c r="AA1071" s="681">
        <f t="shared" si="500"/>
        <v>0</v>
      </c>
      <c r="AB1071" s="701">
        <f t="shared" si="501"/>
        <v>0</v>
      </c>
      <c r="AC1071" s="662">
        <f t="shared" si="498"/>
        <v>0</v>
      </c>
      <c r="AD1071" s="662">
        <f t="shared" si="502"/>
        <v>0</v>
      </c>
      <c r="AE1071" s="701">
        <f t="shared" si="503"/>
        <v>0</v>
      </c>
      <c r="AF1071" s="662">
        <f t="shared" si="499"/>
        <v>0</v>
      </c>
      <c r="AG1071" s="662">
        <f t="shared" si="504"/>
        <v>0</v>
      </c>
      <c r="AH1071" s="701">
        <f t="shared" si="505"/>
        <v>0</v>
      </c>
    </row>
    <row r="1072" spans="1:34" x14ac:dyDescent="0.35">
      <c r="A1072" s="680">
        <v>39047</v>
      </c>
      <c r="B1072" s="558" t="s">
        <v>31</v>
      </c>
      <c r="C1072" s="558">
        <v>11</v>
      </c>
      <c r="D1072" s="559">
        <f t="shared" si="477"/>
        <v>1</v>
      </c>
      <c r="E1072" s="561">
        <v>0</v>
      </c>
      <c r="F1072" s="699">
        <f t="shared" si="483"/>
        <v>0</v>
      </c>
      <c r="G1072" s="712">
        <f t="shared" si="484"/>
        <v>0</v>
      </c>
      <c r="H1072" s="699">
        <f t="shared" si="478"/>
        <v>0</v>
      </c>
      <c r="I1072" s="712">
        <f t="shared" si="479"/>
        <v>0</v>
      </c>
      <c r="J1072" s="699">
        <f t="shared" si="485"/>
        <v>0</v>
      </c>
      <c r="K1072" s="681">
        <f t="shared" si="486"/>
        <v>0</v>
      </c>
      <c r="L1072" s="711">
        <f>IF($L$5="Yes",HLOOKUP(B1072,'Outdoor Supply'!$D$32:$P$38,7,FALSE),0)</f>
        <v>0</v>
      </c>
      <c r="M1072" s="701">
        <f t="shared" si="487"/>
        <v>0</v>
      </c>
      <c r="N1072" s="564">
        <f t="shared" si="488"/>
        <v>0</v>
      </c>
      <c r="O1072" s="564">
        <f t="shared" si="489"/>
        <v>0</v>
      </c>
      <c r="P1072" s="564">
        <f t="shared" si="490"/>
        <v>0</v>
      </c>
      <c r="Q1072" s="564">
        <f t="shared" si="491"/>
        <v>0</v>
      </c>
      <c r="R1072" s="661">
        <f t="shared" si="480"/>
        <v>0</v>
      </c>
      <c r="S1072" s="662">
        <f t="shared" si="481"/>
        <v>0</v>
      </c>
      <c r="T1072" s="699">
        <f t="shared" si="482"/>
        <v>0</v>
      </c>
      <c r="U1072" s="681">
        <f t="shared" si="492"/>
        <v>0</v>
      </c>
      <c r="V1072" s="701">
        <f t="shared" si="493"/>
        <v>0</v>
      </c>
      <c r="W1072" s="662">
        <f t="shared" si="494"/>
        <v>0</v>
      </c>
      <c r="X1072" s="662">
        <f t="shared" si="495"/>
        <v>0</v>
      </c>
      <c r="Y1072" s="662">
        <f t="shared" si="496"/>
        <v>0</v>
      </c>
      <c r="Z1072" s="699">
        <f t="shared" si="497"/>
        <v>0</v>
      </c>
      <c r="AA1072" s="681">
        <f t="shared" si="500"/>
        <v>0</v>
      </c>
      <c r="AB1072" s="701">
        <f t="shared" si="501"/>
        <v>0</v>
      </c>
      <c r="AC1072" s="662">
        <f t="shared" si="498"/>
        <v>0</v>
      </c>
      <c r="AD1072" s="662">
        <f t="shared" si="502"/>
        <v>0</v>
      </c>
      <c r="AE1072" s="701">
        <f t="shared" si="503"/>
        <v>0</v>
      </c>
      <c r="AF1072" s="662">
        <f t="shared" si="499"/>
        <v>0</v>
      </c>
      <c r="AG1072" s="662">
        <f t="shared" si="504"/>
        <v>0</v>
      </c>
      <c r="AH1072" s="701">
        <f t="shared" si="505"/>
        <v>0</v>
      </c>
    </row>
    <row r="1073" spans="1:34" x14ac:dyDescent="0.35">
      <c r="A1073" s="680">
        <v>39048</v>
      </c>
      <c r="B1073" s="558" t="s">
        <v>31</v>
      </c>
      <c r="C1073" s="558">
        <v>11</v>
      </c>
      <c r="D1073" s="559">
        <f t="shared" si="477"/>
        <v>2</v>
      </c>
      <c r="E1073" s="561">
        <v>1.9999999999996021E-2</v>
      </c>
      <c r="F1073" s="699">
        <f t="shared" si="483"/>
        <v>0</v>
      </c>
      <c r="G1073" s="712">
        <f t="shared" si="484"/>
        <v>0</v>
      </c>
      <c r="H1073" s="699">
        <f t="shared" si="478"/>
        <v>0</v>
      </c>
      <c r="I1073" s="712">
        <f t="shared" si="479"/>
        <v>0</v>
      </c>
      <c r="J1073" s="699">
        <f t="shared" si="485"/>
        <v>0</v>
      </c>
      <c r="K1073" s="681">
        <f t="shared" si="486"/>
        <v>0</v>
      </c>
      <c r="L1073" s="711">
        <f>IF($L$5="Yes",HLOOKUP(B1073,'Outdoor Supply'!$D$32:$P$38,7,FALSE),0)</f>
        <v>0</v>
      </c>
      <c r="M1073" s="701">
        <f t="shared" si="487"/>
        <v>0</v>
      </c>
      <c r="N1073" s="564">
        <f t="shared" si="488"/>
        <v>0</v>
      </c>
      <c r="O1073" s="564">
        <f t="shared" si="489"/>
        <v>0</v>
      </c>
      <c r="P1073" s="564">
        <f t="shared" si="490"/>
        <v>0</v>
      </c>
      <c r="Q1073" s="564">
        <f t="shared" si="491"/>
        <v>0</v>
      </c>
      <c r="R1073" s="661">
        <f t="shared" si="480"/>
        <v>0</v>
      </c>
      <c r="S1073" s="662">
        <f t="shared" si="481"/>
        <v>0</v>
      </c>
      <c r="T1073" s="699">
        <f t="shared" si="482"/>
        <v>0</v>
      </c>
      <c r="U1073" s="681">
        <f t="shared" si="492"/>
        <v>0</v>
      </c>
      <c r="V1073" s="701">
        <f t="shared" si="493"/>
        <v>0</v>
      </c>
      <c r="W1073" s="662">
        <f t="shared" si="494"/>
        <v>0</v>
      </c>
      <c r="X1073" s="662">
        <f t="shared" si="495"/>
        <v>0</v>
      </c>
      <c r="Y1073" s="662">
        <f t="shared" si="496"/>
        <v>0</v>
      </c>
      <c r="Z1073" s="699">
        <f t="shared" si="497"/>
        <v>0</v>
      </c>
      <c r="AA1073" s="681">
        <f t="shared" si="500"/>
        <v>0</v>
      </c>
      <c r="AB1073" s="701">
        <f t="shared" si="501"/>
        <v>0</v>
      </c>
      <c r="AC1073" s="662">
        <f t="shared" si="498"/>
        <v>0</v>
      </c>
      <c r="AD1073" s="662">
        <f t="shared" si="502"/>
        <v>0</v>
      </c>
      <c r="AE1073" s="701">
        <f t="shared" si="503"/>
        <v>0</v>
      </c>
      <c r="AF1073" s="662">
        <f t="shared" si="499"/>
        <v>0</v>
      </c>
      <c r="AG1073" s="662">
        <f t="shared" si="504"/>
        <v>0</v>
      </c>
      <c r="AH1073" s="701">
        <f t="shared" si="505"/>
        <v>0</v>
      </c>
    </row>
    <row r="1074" spans="1:34" x14ac:dyDescent="0.35">
      <c r="A1074" s="680">
        <v>39049</v>
      </c>
      <c r="B1074" s="558" t="s">
        <v>31</v>
      </c>
      <c r="C1074" s="558">
        <v>11</v>
      </c>
      <c r="D1074" s="559">
        <f t="shared" si="477"/>
        <v>3</v>
      </c>
      <c r="E1074" s="561">
        <v>0</v>
      </c>
      <c r="F1074" s="699">
        <f t="shared" si="483"/>
        <v>0</v>
      </c>
      <c r="G1074" s="712">
        <f t="shared" si="484"/>
        <v>0</v>
      </c>
      <c r="H1074" s="699">
        <f t="shared" si="478"/>
        <v>0</v>
      </c>
      <c r="I1074" s="712">
        <f t="shared" si="479"/>
        <v>0</v>
      </c>
      <c r="J1074" s="699">
        <f t="shared" si="485"/>
        <v>0</v>
      </c>
      <c r="K1074" s="681">
        <f t="shared" si="486"/>
        <v>0</v>
      </c>
      <c r="L1074" s="711">
        <f>IF($L$5="Yes",HLOOKUP(B1074,'Outdoor Supply'!$D$32:$P$38,7,FALSE),0)</f>
        <v>0</v>
      </c>
      <c r="M1074" s="701">
        <f t="shared" si="487"/>
        <v>0</v>
      </c>
      <c r="N1074" s="564">
        <f t="shared" si="488"/>
        <v>0</v>
      </c>
      <c r="O1074" s="564">
        <f t="shared" si="489"/>
        <v>0</v>
      </c>
      <c r="P1074" s="564">
        <f t="shared" si="490"/>
        <v>0</v>
      </c>
      <c r="Q1074" s="564">
        <f t="shared" si="491"/>
        <v>0</v>
      </c>
      <c r="R1074" s="661">
        <f t="shared" si="480"/>
        <v>0</v>
      </c>
      <c r="S1074" s="662">
        <f t="shared" si="481"/>
        <v>0</v>
      </c>
      <c r="T1074" s="699">
        <f t="shared" si="482"/>
        <v>0</v>
      </c>
      <c r="U1074" s="681">
        <f t="shared" si="492"/>
        <v>0</v>
      </c>
      <c r="V1074" s="701">
        <f t="shared" si="493"/>
        <v>0</v>
      </c>
      <c r="W1074" s="662">
        <f t="shared" si="494"/>
        <v>0</v>
      </c>
      <c r="X1074" s="662">
        <f t="shared" si="495"/>
        <v>0</v>
      </c>
      <c r="Y1074" s="662">
        <f t="shared" si="496"/>
        <v>0</v>
      </c>
      <c r="Z1074" s="699">
        <f t="shared" si="497"/>
        <v>0</v>
      </c>
      <c r="AA1074" s="681">
        <f t="shared" si="500"/>
        <v>0</v>
      </c>
      <c r="AB1074" s="701">
        <f t="shared" si="501"/>
        <v>0</v>
      </c>
      <c r="AC1074" s="662">
        <f t="shared" si="498"/>
        <v>0</v>
      </c>
      <c r="AD1074" s="662">
        <f t="shared" si="502"/>
        <v>0</v>
      </c>
      <c r="AE1074" s="701">
        <f t="shared" si="503"/>
        <v>0</v>
      </c>
      <c r="AF1074" s="662">
        <f t="shared" si="499"/>
        <v>0</v>
      </c>
      <c r="AG1074" s="662">
        <f t="shared" si="504"/>
        <v>0</v>
      </c>
      <c r="AH1074" s="701">
        <f t="shared" si="505"/>
        <v>0</v>
      </c>
    </row>
    <row r="1075" spans="1:34" x14ac:dyDescent="0.35">
      <c r="A1075" s="680">
        <v>39050</v>
      </c>
      <c r="B1075" s="558" t="s">
        <v>31</v>
      </c>
      <c r="C1075" s="558">
        <v>11</v>
      </c>
      <c r="D1075" s="559">
        <f t="shared" si="477"/>
        <v>4</v>
      </c>
      <c r="E1075" s="561">
        <v>4.0000000000006253E-2</v>
      </c>
      <c r="F1075" s="699">
        <f t="shared" si="483"/>
        <v>0</v>
      </c>
      <c r="G1075" s="712">
        <f t="shared" si="484"/>
        <v>0</v>
      </c>
      <c r="H1075" s="699">
        <f t="shared" si="478"/>
        <v>0</v>
      </c>
      <c r="I1075" s="712">
        <f t="shared" si="479"/>
        <v>0</v>
      </c>
      <c r="J1075" s="699">
        <f t="shared" si="485"/>
        <v>0</v>
      </c>
      <c r="K1075" s="681">
        <f t="shared" si="486"/>
        <v>0</v>
      </c>
      <c r="L1075" s="711">
        <f>IF($L$5="Yes",HLOOKUP(B1075,'Outdoor Supply'!$D$32:$P$38,7,FALSE),0)</f>
        <v>0</v>
      </c>
      <c r="M1075" s="701">
        <f t="shared" si="487"/>
        <v>0</v>
      </c>
      <c r="N1075" s="564">
        <f t="shared" si="488"/>
        <v>0</v>
      </c>
      <c r="O1075" s="564">
        <f t="shared" si="489"/>
        <v>0</v>
      </c>
      <c r="P1075" s="564">
        <f t="shared" si="490"/>
        <v>0</v>
      </c>
      <c r="Q1075" s="564">
        <f t="shared" si="491"/>
        <v>0</v>
      </c>
      <c r="R1075" s="661">
        <f t="shared" si="480"/>
        <v>0</v>
      </c>
      <c r="S1075" s="662">
        <f t="shared" si="481"/>
        <v>0</v>
      </c>
      <c r="T1075" s="699">
        <f t="shared" si="482"/>
        <v>0</v>
      </c>
      <c r="U1075" s="681">
        <f t="shared" si="492"/>
        <v>0</v>
      </c>
      <c r="V1075" s="701">
        <f t="shared" si="493"/>
        <v>0</v>
      </c>
      <c r="W1075" s="662">
        <f t="shared" si="494"/>
        <v>0</v>
      </c>
      <c r="X1075" s="662">
        <f t="shared" si="495"/>
        <v>0</v>
      </c>
      <c r="Y1075" s="662">
        <f t="shared" si="496"/>
        <v>0</v>
      </c>
      <c r="Z1075" s="699">
        <f t="shared" si="497"/>
        <v>0</v>
      </c>
      <c r="AA1075" s="681">
        <f t="shared" si="500"/>
        <v>0</v>
      </c>
      <c r="AB1075" s="701">
        <f t="shared" si="501"/>
        <v>0</v>
      </c>
      <c r="AC1075" s="662">
        <f t="shared" si="498"/>
        <v>0</v>
      </c>
      <c r="AD1075" s="662">
        <f t="shared" si="502"/>
        <v>0</v>
      </c>
      <c r="AE1075" s="701">
        <f t="shared" si="503"/>
        <v>0</v>
      </c>
      <c r="AF1075" s="662">
        <f t="shared" si="499"/>
        <v>0</v>
      </c>
      <c r="AG1075" s="662">
        <f t="shared" si="504"/>
        <v>0</v>
      </c>
      <c r="AH1075" s="701">
        <f t="shared" si="505"/>
        <v>0</v>
      </c>
    </row>
    <row r="1076" spans="1:34" x14ac:dyDescent="0.35">
      <c r="A1076" s="680">
        <v>39051</v>
      </c>
      <c r="B1076" s="558" t="s">
        <v>31</v>
      </c>
      <c r="C1076" s="558">
        <v>11</v>
      </c>
      <c r="D1076" s="559">
        <f t="shared" si="477"/>
        <v>5</v>
      </c>
      <c r="E1076" s="561">
        <v>1.1900000000000119</v>
      </c>
      <c r="F1076" s="699">
        <f t="shared" si="483"/>
        <v>0</v>
      </c>
      <c r="G1076" s="712">
        <f t="shared" si="484"/>
        <v>0</v>
      </c>
      <c r="H1076" s="699">
        <f t="shared" si="478"/>
        <v>0</v>
      </c>
      <c r="I1076" s="712">
        <f t="shared" si="479"/>
        <v>0</v>
      </c>
      <c r="J1076" s="699">
        <f t="shared" si="485"/>
        <v>0</v>
      </c>
      <c r="K1076" s="681">
        <f t="shared" si="486"/>
        <v>0</v>
      </c>
      <c r="L1076" s="711">
        <f>IF($L$5="Yes",HLOOKUP(B1076,'Outdoor Supply'!$D$32:$P$38,7,FALSE),0)</f>
        <v>0</v>
      </c>
      <c r="M1076" s="701">
        <f t="shared" si="487"/>
        <v>0</v>
      </c>
      <c r="N1076" s="564">
        <f t="shared" si="488"/>
        <v>0</v>
      </c>
      <c r="O1076" s="564">
        <f t="shared" si="489"/>
        <v>0</v>
      </c>
      <c r="P1076" s="564">
        <f t="shared" si="490"/>
        <v>0</v>
      </c>
      <c r="Q1076" s="564">
        <f t="shared" si="491"/>
        <v>0</v>
      </c>
      <c r="R1076" s="661">
        <f t="shared" si="480"/>
        <v>0</v>
      </c>
      <c r="S1076" s="662">
        <f t="shared" si="481"/>
        <v>0</v>
      </c>
      <c r="T1076" s="699">
        <f t="shared" si="482"/>
        <v>0</v>
      </c>
      <c r="U1076" s="681">
        <f t="shared" si="492"/>
        <v>0</v>
      </c>
      <c r="V1076" s="701">
        <f t="shared" si="493"/>
        <v>0</v>
      </c>
      <c r="W1076" s="662">
        <f t="shared" si="494"/>
        <v>0</v>
      </c>
      <c r="X1076" s="662">
        <f t="shared" si="495"/>
        <v>0</v>
      </c>
      <c r="Y1076" s="662">
        <f t="shared" si="496"/>
        <v>0</v>
      </c>
      <c r="Z1076" s="699">
        <f t="shared" si="497"/>
        <v>0</v>
      </c>
      <c r="AA1076" s="681">
        <f t="shared" si="500"/>
        <v>0</v>
      </c>
      <c r="AB1076" s="701">
        <f t="shared" si="501"/>
        <v>0</v>
      </c>
      <c r="AC1076" s="662">
        <f t="shared" si="498"/>
        <v>0</v>
      </c>
      <c r="AD1076" s="662">
        <f t="shared" si="502"/>
        <v>0</v>
      </c>
      <c r="AE1076" s="701">
        <f t="shared" si="503"/>
        <v>0</v>
      </c>
      <c r="AF1076" s="662">
        <f t="shared" si="499"/>
        <v>0</v>
      </c>
      <c r="AG1076" s="662">
        <f t="shared" si="504"/>
        <v>0</v>
      </c>
      <c r="AH1076" s="701">
        <f t="shared" si="505"/>
        <v>0</v>
      </c>
    </row>
    <row r="1077" spans="1:34" x14ac:dyDescent="0.35">
      <c r="A1077" s="680">
        <v>39052</v>
      </c>
      <c r="B1077" s="558" t="s">
        <v>32</v>
      </c>
      <c r="C1077" s="558">
        <v>12</v>
      </c>
      <c r="D1077" s="559">
        <f t="shared" si="477"/>
        <v>6</v>
      </c>
      <c r="E1077" s="561">
        <v>0</v>
      </c>
      <c r="F1077" s="699">
        <f t="shared" si="483"/>
        <v>0</v>
      </c>
      <c r="G1077" s="712">
        <f t="shared" si="484"/>
        <v>0</v>
      </c>
      <c r="H1077" s="699">
        <f t="shared" si="478"/>
        <v>0</v>
      </c>
      <c r="I1077" s="712">
        <f t="shared" si="479"/>
        <v>0</v>
      </c>
      <c r="J1077" s="699">
        <f t="shared" si="485"/>
        <v>0</v>
      </c>
      <c r="K1077" s="681">
        <f t="shared" si="486"/>
        <v>0</v>
      </c>
      <c r="L1077" s="711">
        <f>IF($L$5="Yes",HLOOKUP(B1077,'Outdoor Supply'!$D$32:$P$38,7,FALSE),0)</f>
        <v>0</v>
      </c>
      <c r="M1077" s="701">
        <f t="shared" si="487"/>
        <v>0</v>
      </c>
      <c r="N1077" s="564">
        <f t="shared" si="488"/>
        <v>0</v>
      </c>
      <c r="O1077" s="564">
        <f t="shared" si="489"/>
        <v>0</v>
      </c>
      <c r="P1077" s="564">
        <f t="shared" si="490"/>
        <v>0</v>
      </c>
      <c r="Q1077" s="564">
        <f t="shared" si="491"/>
        <v>0</v>
      </c>
      <c r="R1077" s="661">
        <f t="shared" si="480"/>
        <v>0</v>
      </c>
      <c r="S1077" s="662">
        <f t="shared" si="481"/>
        <v>0</v>
      </c>
      <c r="T1077" s="699">
        <f t="shared" si="482"/>
        <v>0</v>
      </c>
      <c r="U1077" s="681">
        <f t="shared" si="492"/>
        <v>0</v>
      </c>
      <c r="V1077" s="701">
        <f t="shared" si="493"/>
        <v>0</v>
      </c>
      <c r="W1077" s="662">
        <f t="shared" si="494"/>
        <v>0</v>
      </c>
      <c r="X1077" s="662">
        <f t="shared" si="495"/>
        <v>0</v>
      </c>
      <c r="Y1077" s="662">
        <f t="shared" si="496"/>
        <v>0</v>
      </c>
      <c r="Z1077" s="699">
        <f t="shared" si="497"/>
        <v>0</v>
      </c>
      <c r="AA1077" s="681">
        <f t="shared" si="500"/>
        <v>0</v>
      </c>
      <c r="AB1077" s="701">
        <f t="shared" si="501"/>
        <v>0</v>
      </c>
      <c r="AC1077" s="662">
        <f t="shared" si="498"/>
        <v>0</v>
      </c>
      <c r="AD1077" s="662">
        <f t="shared" si="502"/>
        <v>0</v>
      </c>
      <c r="AE1077" s="701">
        <f t="shared" si="503"/>
        <v>0</v>
      </c>
      <c r="AF1077" s="662">
        <f t="shared" si="499"/>
        <v>0</v>
      </c>
      <c r="AG1077" s="662">
        <f t="shared" si="504"/>
        <v>0</v>
      </c>
      <c r="AH1077" s="701">
        <f t="shared" si="505"/>
        <v>0</v>
      </c>
    </row>
    <row r="1078" spans="1:34" x14ac:dyDescent="0.35">
      <c r="A1078" s="680">
        <v>39053</v>
      </c>
      <c r="B1078" s="558" t="s">
        <v>32</v>
      </c>
      <c r="C1078" s="558">
        <v>12</v>
      </c>
      <c r="D1078" s="559">
        <f t="shared" si="477"/>
        <v>7</v>
      </c>
      <c r="E1078" s="561">
        <v>0</v>
      </c>
      <c r="F1078" s="699">
        <f t="shared" si="483"/>
        <v>0</v>
      </c>
      <c r="G1078" s="712">
        <f t="shared" si="484"/>
        <v>0</v>
      </c>
      <c r="H1078" s="699">
        <f t="shared" si="478"/>
        <v>0</v>
      </c>
      <c r="I1078" s="712">
        <f t="shared" si="479"/>
        <v>0</v>
      </c>
      <c r="J1078" s="699">
        <f t="shared" si="485"/>
        <v>0</v>
      </c>
      <c r="K1078" s="681">
        <f t="shared" si="486"/>
        <v>0</v>
      </c>
      <c r="L1078" s="711">
        <f>IF($L$5="Yes",HLOOKUP(B1078,'Outdoor Supply'!$D$32:$P$38,7,FALSE),0)</f>
        <v>0</v>
      </c>
      <c r="M1078" s="701">
        <f t="shared" si="487"/>
        <v>0</v>
      </c>
      <c r="N1078" s="564">
        <f t="shared" si="488"/>
        <v>0</v>
      </c>
      <c r="O1078" s="564">
        <f t="shared" si="489"/>
        <v>0</v>
      </c>
      <c r="P1078" s="564">
        <f t="shared" si="490"/>
        <v>0</v>
      </c>
      <c r="Q1078" s="564">
        <f t="shared" si="491"/>
        <v>0</v>
      </c>
      <c r="R1078" s="661">
        <f t="shared" si="480"/>
        <v>0</v>
      </c>
      <c r="S1078" s="662">
        <f t="shared" si="481"/>
        <v>0</v>
      </c>
      <c r="T1078" s="699">
        <f t="shared" si="482"/>
        <v>0</v>
      </c>
      <c r="U1078" s="681">
        <f t="shared" si="492"/>
        <v>0</v>
      </c>
      <c r="V1078" s="701">
        <f t="shared" si="493"/>
        <v>0</v>
      </c>
      <c r="W1078" s="662">
        <f t="shared" si="494"/>
        <v>0</v>
      </c>
      <c r="X1078" s="662">
        <f t="shared" si="495"/>
        <v>0</v>
      </c>
      <c r="Y1078" s="662">
        <f t="shared" si="496"/>
        <v>0</v>
      </c>
      <c r="Z1078" s="699">
        <f t="shared" si="497"/>
        <v>0</v>
      </c>
      <c r="AA1078" s="681">
        <f t="shared" si="500"/>
        <v>0</v>
      </c>
      <c r="AB1078" s="701">
        <f t="shared" si="501"/>
        <v>0</v>
      </c>
      <c r="AC1078" s="662">
        <f t="shared" si="498"/>
        <v>0</v>
      </c>
      <c r="AD1078" s="662">
        <f t="shared" si="502"/>
        <v>0</v>
      </c>
      <c r="AE1078" s="701">
        <f t="shared" si="503"/>
        <v>0</v>
      </c>
      <c r="AF1078" s="662">
        <f t="shared" si="499"/>
        <v>0</v>
      </c>
      <c r="AG1078" s="662">
        <f t="shared" si="504"/>
        <v>0</v>
      </c>
      <c r="AH1078" s="701">
        <f t="shared" si="505"/>
        <v>0</v>
      </c>
    </row>
    <row r="1079" spans="1:34" x14ac:dyDescent="0.35">
      <c r="A1079" s="680">
        <v>39054</v>
      </c>
      <c r="B1079" s="558" t="s">
        <v>32</v>
      </c>
      <c r="C1079" s="558">
        <v>12</v>
      </c>
      <c r="D1079" s="559">
        <f t="shared" si="477"/>
        <v>1</v>
      </c>
      <c r="E1079" s="561">
        <v>0</v>
      </c>
      <c r="F1079" s="699">
        <f t="shared" si="483"/>
        <v>0</v>
      </c>
      <c r="G1079" s="712">
        <f t="shared" si="484"/>
        <v>0</v>
      </c>
      <c r="H1079" s="699">
        <f t="shared" si="478"/>
        <v>0</v>
      </c>
      <c r="I1079" s="712">
        <f t="shared" si="479"/>
        <v>0</v>
      </c>
      <c r="J1079" s="699">
        <f t="shared" si="485"/>
        <v>0</v>
      </c>
      <c r="K1079" s="681">
        <f t="shared" si="486"/>
        <v>0</v>
      </c>
      <c r="L1079" s="711">
        <f>IF($L$5="Yes",HLOOKUP(B1079,'Outdoor Supply'!$D$32:$P$38,7,FALSE),0)</f>
        <v>0</v>
      </c>
      <c r="M1079" s="701">
        <f t="shared" si="487"/>
        <v>0</v>
      </c>
      <c r="N1079" s="564">
        <f t="shared" si="488"/>
        <v>0</v>
      </c>
      <c r="O1079" s="564">
        <f t="shared" si="489"/>
        <v>0</v>
      </c>
      <c r="P1079" s="564">
        <f t="shared" si="490"/>
        <v>0</v>
      </c>
      <c r="Q1079" s="564">
        <f t="shared" si="491"/>
        <v>0</v>
      </c>
      <c r="R1079" s="661">
        <f t="shared" si="480"/>
        <v>0</v>
      </c>
      <c r="S1079" s="662">
        <f t="shared" si="481"/>
        <v>0</v>
      </c>
      <c r="T1079" s="699">
        <f t="shared" si="482"/>
        <v>0</v>
      </c>
      <c r="U1079" s="681">
        <f t="shared" si="492"/>
        <v>0</v>
      </c>
      <c r="V1079" s="701">
        <f t="shared" si="493"/>
        <v>0</v>
      </c>
      <c r="W1079" s="662">
        <f t="shared" si="494"/>
        <v>0</v>
      </c>
      <c r="X1079" s="662">
        <f t="shared" si="495"/>
        <v>0</v>
      </c>
      <c r="Y1079" s="662">
        <f t="shared" si="496"/>
        <v>0</v>
      </c>
      <c r="Z1079" s="699">
        <f t="shared" si="497"/>
        <v>0</v>
      </c>
      <c r="AA1079" s="681">
        <f t="shared" si="500"/>
        <v>0</v>
      </c>
      <c r="AB1079" s="701">
        <f t="shared" si="501"/>
        <v>0</v>
      </c>
      <c r="AC1079" s="662">
        <f t="shared" si="498"/>
        <v>0</v>
      </c>
      <c r="AD1079" s="662">
        <f t="shared" si="502"/>
        <v>0</v>
      </c>
      <c r="AE1079" s="701">
        <f t="shared" si="503"/>
        <v>0</v>
      </c>
      <c r="AF1079" s="662">
        <f t="shared" si="499"/>
        <v>0</v>
      </c>
      <c r="AG1079" s="662">
        <f t="shared" si="504"/>
        <v>0</v>
      </c>
      <c r="AH1079" s="701">
        <f t="shared" si="505"/>
        <v>0</v>
      </c>
    </row>
    <row r="1080" spans="1:34" x14ac:dyDescent="0.35">
      <c r="A1080" s="680">
        <v>39055</v>
      </c>
      <c r="B1080" s="558" t="s">
        <v>32</v>
      </c>
      <c r="C1080" s="558">
        <v>12</v>
      </c>
      <c r="D1080" s="559">
        <f t="shared" si="477"/>
        <v>2</v>
      </c>
      <c r="E1080" s="561">
        <v>0</v>
      </c>
      <c r="F1080" s="699">
        <f t="shared" si="483"/>
        <v>0</v>
      </c>
      <c r="G1080" s="712">
        <f t="shared" si="484"/>
        <v>0</v>
      </c>
      <c r="H1080" s="699">
        <f t="shared" si="478"/>
        <v>0</v>
      </c>
      <c r="I1080" s="712">
        <f t="shared" si="479"/>
        <v>0</v>
      </c>
      <c r="J1080" s="699">
        <f t="shared" si="485"/>
        <v>0</v>
      </c>
      <c r="K1080" s="681">
        <f t="shared" si="486"/>
        <v>0</v>
      </c>
      <c r="L1080" s="711">
        <f>IF($L$5="Yes",HLOOKUP(B1080,'Outdoor Supply'!$D$32:$P$38,7,FALSE),0)</f>
        <v>0</v>
      </c>
      <c r="M1080" s="701">
        <f t="shared" si="487"/>
        <v>0</v>
      </c>
      <c r="N1080" s="564">
        <f t="shared" si="488"/>
        <v>0</v>
      </c>
      <c r="O1080" s="564">
        <f t="shared" si="489"/>
        <v>0</v>
      </c>
      <c r="P1080" s="564">
        <f t="shared" si="490"/>
        <v>0</v>
      </c>
      <c r="Q1080" s="564">
        <f t="shared" si="491"/>
        <v>0</v>
      </c>
      <c r="R1080" s="661">
        <f t="shared" si="480"/>
        <v>0</v>
      </c>
      <c r="S1080" s="662">
        <f t="shared" si="481"/>
        <v>0</v>
      </c>
      <c r="T1080" s="699">
        <f t="shared" si="482"/>
        <v>0</v>
      </c>
      <c r="U1080" s="681">
        <f t="shared" si="492"/>
        <v>0</v>
      </c>
      <c r="V1080" s="701">
        <f t="shared" si="493"/>
        <v>0</v>
      </c>
      <c r="W1080" s="662">
        <f t="shared" si="494"/>
        <v>0</v>
      </c>
      <c r="X1080" s="662">
        <f t="shared" si="495"/>
        <v>0</v>
      </c>
      <c r="Y1080" s="662">
        <f t="shared" si="496"/>
        <v>0</v>
      </c>
      <c r="Z1080" s="699">
        <f t="shared" si="497"/>
        <v>0</v>
      </c>
      <c r="AA1080" s="681">
        <f t="shared" si="500"/>
        <v>0</v>
      </c>
      <c r="AB1080" s="701">
        <f t="shared" si="501"/>
        <v>0</v>
      </c>
      <c r="AC1080" s="662">
        <f t="shared" si="498"/>
        <v>0</v>
      </c>
      <c r="AD1080" s="662">
        <f t="shared" si="502"/>
        <v>0</v>
      </c>
      <c r="AE1080" s="701">
        <f t="shared" si="503"/>
        <v>0</v>
      </c>
      <c r="AF1080" s="662">
        <f t="shared" si="499"/>
        <v>0</v>
      </c>
      <c r="AG1080" s="662">
        <f t="shared" si="504"/>
        <v>0</v>
      </c>
      <c r="AH1080" s="701">
        <f t="shared" si="505"/>
        <v>0</v>
      </c>
    </row>
    <row r="1081" spans="1:34" x14ac:dyDescent="0.35">
      <c r="A1081" s="680">
        <v>39056</v>
      </c>
      <c r="B1081" s="558" t="s">
        <v>32</v>
      </c>
      <c r="C1081" s="558">
        <v>12</v>
      </c>
      <c r="D1081" s="559">
        <f t="shared" si="477"/>
        <v>3</v>
      </c>
      <c r="E1081" s="561">
        <v>0</v>
      </c>
      <c r="F1081" s="699">
        <f t="shared" si="483"/>
        <v>0</v>
      </c>
      <c r="G1081" s="712">
        <f t="shared" si="484"/>
        <v>0</v>
      </c>
      <c r="H1081" s="699">
        <f t="shared" si="478"/>
        <v>0</v>
      </c>
      <c r="I1081" s="712">
        <f t="shared" si="479"/>
        <v>0</v>
      </c>
      <c r="J1081" s="699">
        <f t="shared" si="485"/>
        <v>0</v>
      </c>
      <c r="K1081" s="681">
        <f t="shared" si="486"/>
        <v>0</v>
      </c>
      <c r="L1081" s="711">
        <f>IF($L$5="Yes",HLOOKUP(B1081,'Outdoor Supply'!$D$32:$P$38,7,FALSE),0)</f>
        <v>0</v>
      </c>
      <c r="M1081" s="701">
        <f t="shared" si="487"/>
        <v>0</v>
      </c>
      <c r="N1081" s="564">
        <f t="shared" si="488"/>
        <v>0</v>
      </c>
      <c r="O1081" s="564">
        <f t="shared" si="489"/>
        <v>0</v>
      </c>
      <c r="P1081" s="564">
        <f t="shared" si="490"/>
        <v>0</v>
      </c>
      <c r="Q1081" s="564">
        <f t="shared" si="491"/>
        <v>0</v>
      </c>
      <c r="R1081" s="661">
        <f t="shared" si="480"/>
        <v>0</v>
      </c>
      <c r="S1081" s="662">
        <f t="shared" si="481"/>
        <v>0</v>
      </c>
      <c r="T1081" s="699">
        <f t="shared" si="482"/>
        <v>0</v>
      </c>
      <c r="U1081" s="681">
        <f t="shared" si="492"/>
        <v>0</v>
      </c>
      <c r="V1081" s="701">
        <f t="shared" si="493"/>
        <v>0</v>
      </c>
      <c r="W1081" s="662">
        <f t="shared" si="494"/>
        <v>0</v>
      </c>
      <c r="X1081" s="662">
        <f t="shared" si="495"/>
        <v>0</v>
      </c>
      <c r="Y1081" s="662">
        <f t="shared" si="496"/>
        <v>0</v>
      </c>
      <c r="Z1081" s="699">
        <f t="shared" si="497"/>
        <v>0</v>
      </c>
      <c r="AA1081" s="681">
        <f t="shared" si="500"/>
        <v>0</v>
      </c>
      <c r="AB1081" s="701">
        <f t="shared" si="501"/>
        <v>0</v>
      </c>
      <c r="AC1081" s="662">
        <f t="shared" si="498"/>
        <v>0</v>
      </c>
      <c r="AD1081" s="662">
        <f t="shared" si="502"/>
        <v>0</v>
      </c>
      <c r="AE1081" s="701">
        <f t="shared" si="503"/>
        <v>0</v>
      </c>
      <c r="AF1081" s="662">
        <f t="shared" si="499"/>
        <v>0</v>
      </c>
      <c r="AG1081" s="662">
        <f t="shared" si="504"/>
        <v>0</v>
      </c>
      <c r="AH1081" s="701">
        <f t="shared" si="505"/>
        <v>0</v>
      </c>
    </row>
    <row r="1082" spans="1:34" x14ac:dyDescent="0.35">
      <c r="A1082" s="680">
        <v>39057</v>
      </c>
      <c r="B1082" s="558" t="s">
        <v>32</v>
      </c>
      <c r="C1082" s="558">
        <v>12</v>
      </c>
      <c r="D1082" s="559">
        <f t="shared" si="477"/>
        <v>4</v>
      </c>
      <c r="E1082" s="561">
        <v>0</v>
      </c>
      <c r="F1082" s="699">
        <f t="shared" si="483"/>
        <v>0</v>
      </c>
      <c r="G1082" s="712">
        <f t="shared" si="484"/>
        <v>0</v>
      </c>
      <c r="H1082" s="699">
        <f t="shared" si="478"/>
        <v>0</v>
      </c>
      <c r="I1082" s="712">
        <f t="shared" si="479"/>
        <v>0</v>
      </c>
      <c r="J1082" s="699">
        <f t="shared" si="485"/>
        <v>0</v>
      </c>
      <c r="K1082" s="681">
        <f t="shared" si="486"/>
        <v>0</v>
      </c>
      <c r="L1082" s="711">
        <f>IF($L$5="Yes",HLOOKUP(B1082,'Outdoor Supply'!$D$32:$P$38,7,FALSE),0)</f>
        <v>0</v>
      </c>
      <c r="M1082" s="701">
        <f t="shared" si="487"/>
        <v>0</v>
      </c>
      <c r="N1082" s="564">
        <f t="shared" si="488"/>
        <v>0</v>
      </c>
      <c r="O1082" s="564">
        <f t="shared" si="489"/>
        <v>0</v>
      </c>
      <c r="P1082" s="564">
        <f t="shared" si="490"/>
        <v>0</v>
      </c>
      <c r="Q1082" s="564">
        <f t="shared" si="491"/>
        <v>0</v>
      </c>
      <c r="R1082" s="661">
        <f t="shared" si="480"/>
        <v>0</v>
      </c>
      <c r="S1082" s="662">
        <f t="shared" si="481"/>
        <v>0</v>
      </c>
      <c r="T1082" s="699">
        <f t="shared" si="482"/>
        <v>0</v>
      </c>
      <c r="U1082" s="681">
        <f t="shared" si="492"/>
        <v>0</v>
      </c>
      <c r="V1082" s="701">
        <f t="shared" si="493"/>
        <v>0</v>
      </c>
      <c r="W1082" s="662">
        <f t="shared" si="494"/>
        <v>0</v>
      </c>
      <c r="X1082" s="662">
        <f t="shared" si="495"/>
        <v>0</v>
      </c>
      <c r="Y1082" s="662">
        <f t="shared" si="496"/>
        <v>0</v>
      </c>
      <c r="Z1082" s="699">
        <f t="shared" si="497"/>
        <v>0</v>
      </c>
      <c r="AA1082" s="681">
        <f t="shared" si="500"/>
        <v>0</v>
      </c>
      <c r="AB1082" s="701">
        <f t="shared" si="501"/>
        <v>0</v>
      </c>
      <c r="AC1082" s="662">
        <f t="shared" si="498"/>
        <v>0</v>
      </c>
      <c r="AD1082" s="662">
        <f t="shared" si="502"/>
        <v>0</v>
      </c>
      <c r="AE1082" s="701">
        <f t="shared" si="503"/>
        <v>0</v>
      </c>
      <c r="AF1082" s="662">
        <f t="shared" si="499"/>
        <v>0</v>
      </c>
      <c r="AG1082" s="662">
        <f t="shared" si="504"/>
        <v>0</v>
      </c>
      <c r="AH1082" s="701">
        <f t="shared" si="505"/>
        <v>0</v>
      </c>
    </row>
    <row r="1083" spans="1:34" x14ac:dyDescent="0.35">
      <c r="A1083" s="680">
        <v>39058</v>
      </c>
      <c r="B1083" s="558" t="s">
        <v>32</v>
      </c>
      <c r="C1083" s="558">
        <v>12</v>
      </c>
      <c r="D1083" s="559">
        <f t="shared" si="477"/>
        <v>5</v>
      </c>
      <c r="E1083" s="561">
        <v>0</v>
      </c>
      <c r="F1083" s="699">
        <f t="shared" si="483"/>
        <v>0</v>
      </c>
      <c r="G1083" s="712">
        <f t="shared" si="484"/>
        <v>0</v>
      </c>
      <c r="H1083" s="699">
        <f t="shared" si="478"/>
        <v>0</v>
      </c>
      <c r="I1083" s="712">
        <f t="shared" si="479"/>
        <v>0</v>
      </c>
      <c r="J1083" s="699">
        <f t="shared" si="485"/>
        <v>0</v>
      </c>
      <c r="K1083" s="681">
        <f t="shared" si="486"/>
        <v>0</v>
      </c>
      <c r="L1083" s="711">
        <f>IF($L$5="Yes",HLOOKUP(B1083,'Outdoor Supply'!$D$32:$P$38,7,FALSE),0)</f>
        <v>0</v>
      </c>
      <c r="M1083" s="701">
        <f t="shared" si="487"/>
        <v>0</v>
      </c>
      <c r="N1083" s="564">
        <f t="shared" si="488"/>
        <v>0</v>
      </c>
      <c r="O1083" s="564">
        <f t="shared" si="489"/>
        <v>0</v>
      </c>
      <c r="P1083" s="564">
        <f t="shared" si="490"/>
        <v>0</v>
      </c>
      <c r="Q1083" s="564">
        <f t="shared" si="491"/>
        <v>0</v>
      </c>
      <c r="R1083" s="661">
        <f t="shared" si="480"/>
        <v>0</v>
      </c>
      <c r="S1083" s="662">
        <f t="shared" si="481"/>
        <v>0</v>
      </c>
      <c r="T1083" s="699">
        <f t="shared" si="482"/>
        <v>0</v>
      </c>
      <c r="U1083" s="681">
        <f t="shared" si="492"/>
        <v>0</v>
      </c>
      <c r="V1083" s="701">
        <f t="shared" si="493"/>
        <v>0</v>
      </c>
      <c r="W1083" s="662">
        <f t="shared" si="494"/>
        <v>0</v>
      </c>
      <c r="X1083" s="662">
        <f t="shared" si="495"/>
        <v>0</v>
      </c>
      <c r="Y1083" s="662">
        <f t="shared" si="496"/>
        <v>0</v>
      </c>
      <c r="Z1083" s="699">
        <f t="shared" si="497"/>
        <v>0</v>
      </c>
      <c r="AA1083" s="681">
        <f t="shared" si="500"/>
        <v>0</v>
      </c>
      <c r="AB1083" s="701">
        <f t="shared" si="501"/>
        <v>0</v>
      </c>
      <c r="AC1083" s="662">
        <f t="shared" si="498"/>
        <v>0</v>
      </c>
      <c r="AD1083" s="662">
        <f t="shared" si="502"/>
        <v>0</v>
      </c>
      <c r="AE1083" s="701">
        <f t="shared" si="503"/>
        <v>0</v>
      </c>
      <c r="AF1083" s="662">
        <f t="shared" si="499"/>
        <v>0</v>
      </c>
      <c r="AG1083" s="662">
        <f t="shared" si="504"/>
        <v>0</v>
      </c>
      <c r="AH1083" s="701">
        <f t="shared" si="505"/>
        <v>0</v>
      </c>
    </row>
    <row r="1084" spans="1:34" x14ac:dyDescent="0.35">
      <c r="A1084" s="680">
        <v>39059</v>
      </c>
      <c r="B1084" s="558" t="s">
        <v>32</v>
      </c>
      <c r="C1084" s="558">
        <v>12</v>
      </c>
      <c r="D1084" s="559">
        <f t="shared" si="477"/>
        <v>6</v>
      </c>
      <c r="E1084" s="561">
        <v>0</v>
      </c>
      <c r="F1084" s="699">
        <f t="shared" si="483"/>
        <v>0</v>
      </c>
      <c r="G1084" s="712">
        <f t="shared" si="484"/>
        <v>0</v>
      </c>
      <c r="H1084" s="699">
        <f t="shared" si="478"/>
        <v>0</v>
      </c>
      <c r="I1084" s="712">
        <f t="shared" si="479"/>
        <v>0</v>
      </c>
      <c r="J1084" s="699">
        <f t="shared" si="485"/>
        <v>0</v>
      </c>
      <c r="K1084" s="681">
        <f t="shared" si="486"/>
        <v>0</v>
      </c>
      <c r="L1084" s="711">
        <f>IF($L$5="Yes",HLOOKUP(B1084,'Outdoor Supply'!$D$32:$P$38,7,FALSE),0)</f>
        <v>0</v>
      </c>
      <c r="M1084" s="701">
        <f t="shared" si="487"/>
        <v>0</v>
      </c>
      <c r="N1084" s="564">
        <f t="shared" si="488"/>
        <v>0</v>
      </c>
      <c r="O1084" s="564">
        <f t="shared" si="489"/>
        <v>0</v>
      </c>
      <c r="P1084" s="564">
        <f t="shared" si="490"/>
        <v>0</v>
      </c>
      <c r="Q1084" s="564">
        <f t="shared" si="491"/>
        <v>0</v>
      </c>
      <c r="R1084" s="661">
        <f t="shared" si="480"/>
        <v>0</v>
      </c>
      <c r="S1084" s="662">
        <f t="shared" si="481"/>
        <v>0</v>
      </c>
      <c r="T1084" s="699">
        <f t="shared" si="482"/>
        <v>0</v>
      </c>
      <c r="U1084" s="681">
        <f t="shared" si="492"/>
        <v>0</v>
      </c>
      <c r="V1084" s="701">
        <f t="shared" si="493"/>
        <v>0</v>
      </c>
      <c r="W1084" s="662">
        <f t="shared" si="494"/>
        <v>0</v>
      </c>
      <c r="X1084" s="662">
        <f t="shared" si="495"/>
        <v>0</v>
      </c>
      <c r="Y1084" s="662">
        <f t="shared" si="496"/>
        <v>0</v>
      </c>
      <c r="Z1084" s="699">
        <f t="shared" si="497"/>
        <v>0</v>
      </c>
      <c r="AA1084" s="681">
        <f t="shared" si="500"/>
        <v>0</v>
      </c>
      <c r="AB1084" s="701">
        <f t="shared" si="501"/>
        <v>0</v>
      </c>
      <c r="AC1084" s="662">
        <f t="shared" si="498"/>
        <v>0</v>
      </c>
      <c r="AD1084" s="662">
        <f t="shared" si="502"/>
        <v>0</v>
      </c>
      <c r="AE1084" s="701">
        <f t="shared" si="503"/>
        <v>0</v>
      </c>
      <c r="AF1084" s="662">
        <f t="shared" si="499"/>
        <v>0</v>
      </c>
      <c r="AG1084" s="662">
        <f t="shared" si="504"/>
        <v>0</v>
      </c>
      <c r="AH1084" s="701">
        <f t="shared" si="505"/>
        <v>0</v>
      </c>
    </row>
    <row r="1085" spans="1:34" x14ac:dyDescent="0.35">
      <c r="A1085" s="680">
        <v>39060</v>
      </c>
      <c r="B1085" s="558" t="s">
        <v>32</v>
      </c>
      <c r="C1085" s="558">
        <v>12</v>
      </c>
      <c r="D1085" s="559">
        <f t="shared" si="477"/>
        <v>7</v>
      </c>
      <c r="E1085" s="561">
        <v>0</v>
      </c>
      <c r="F1085" s="699">
        <f t="shared" si="483"/>
        <v>0</v>
      </c>
      <c r="G1085" s="712">
        <f t="shared" si="484"/>
        <v>0</v>
      </c>
      <c r="H1085" s="699">
        <f t="shared" si="478"/>
        <v>0</v>
      </c>
      <c r="I1085" s="712">
        <f t="shared" si="479"/>
        <v>0</v>
      </c>
      <c r="J1085" s="699">
        <f t="shared" si="485"/>
        <v>0</v>
      </c>
      <c r="K1085" s="681">
        <f t="shared" si="486"/>
        <v>0</v>
      </c>
      <c r="L1085" s="711">
        <f>IF($L$5="Yes",HLOOKUP(B1085,'Outdoor Supply'!$D$32:$P$38,7,FALSE),0)</f>
        <v>0</v>
      </c>
      <c r="M1085" s="701">
        <f t="shared" si="487"/>
        <v>0</v>
      </c>
      <c r="N1085" s="564">
        <f t="shared" si="488"/>
        <v>0</v>
      </c>
      <c r="O1085" s="564">
        <f t="shared" si="489"/>
        <v>0</v>
      </c>
      <c r="P1085" s="564">
        <f t="shared" si="490"/>
        <v>0</v>
      </c>
      <c r="Q1085" s="564">
        <f t="shared" si="491"/>
        <v>0</v>
      </c>
      <c r="R1085" s="661">
        <f t="shared" si="480"/>
        <v>0</v>
      </c>
      <c r="S1085" s="662">
        <f t="shared" si="481"/>
        <v>0</v>
      </c>
      <c r="T1085" s="699">
        <f t="shared" si="482"/>
        <v>0</v>
      </c>
      <c r="U1085" s="681">
        <f t="shared" si="492"/>
        <v>0</v>
      </c>
      <c r="V1085" s="701">
        <f t="shared" si="493"/>
        <v>0</v>
      </c>
      <c r="W1085" s="662">
        <f t="shared" si="494"/>
        <v>0</v>
      </c>
      <c r="X1085" s="662">
        <f t="shared" si="495"/>
        <v>0</v>
      </c>
      <c r="Y1085" s="662">
        <f t="shared" si="496"/>
        <v>0</v>
      </c>
      <c r="Z1085" s="699">
        <f t="shared" si="497"/>
        <v>0</v>
      </c>
      <c r="AA1085" s="681">
        <f t="shared" si="500"/>
        <v>0</v>
      </c>
      <c r="AB1085" s="701">
        <f t="shared" si="501"/>
        <v>0</v>
      </c>
      <c r="AC1085" s="662">
        <f t="shared" si="498"/>
        <v>0</v>
      </c>
      <c r="AD1085" s="662">
        <f t="shared" si="502"/>
        <v>0</v>
      </c>
      <c r="AE1085" s="701">
        <f t="shared" si="503"/>
        <v>0</v>
      </c>
      <c r="AF1085" s="662">
        <f t="shared" si="499"/>
        <v>0</v>
      </c>
      <c r="AG1085" s="662">
        <f t="shared" si="504"/>
        <v>0</v>
      </c>
      <c r="AH1085" s="701">
        <f t="shared" si="505"/>
        <v>0</v>
      </c>
    </row>
    <row r="1086" spans="1:34" x14ac:dyDescent="0.35">
      <c r="A1086" s="680">
        <v>39061</v>
      </c>
      <c r="B1086" s="558" t="s">
        <v>32</v>
      </c>
      <c r="C1086" s="558">
        <v>12</v>
      </c>
      <c r="D1086" s="559">
        <f t="shared" si="477"/>
        <v>1</v>
      </c>
      <c r="E1086" s="561">
        <v>4.0000000000006253E-2</v>
      </c>
      <c r="F1086" s="699">
        <f t="shared" si="483"/>
        <v>0</v>
      </c>
      <c r="G1086" s="712">
        <f t="shared" si="484"/>
        <v>0</v>
      </c>
      <c r="H1086" s="699">
        <f t="shared" si="478"/>
        <v>0</v>
      </c>
      <c r="I1086" s="712">
        <f t="shared" si="479"/>
        <v>0</v>
      </c>
      <c r="J1086" s="699">
        <f t="shared" si="485"/>
        <v>0</v>
      </c>
      <c r="K1086" s="681">
        <f t="shared" si="486"/>
        <v>0</v>
      </c>
      <c r="L1086" s="711">
        <f>IF($L$5="Yes",HLOOKUP(B1086,'Outdoor Supply'!$D$32:$P$38,7,FALSE),0)</f>
        <v>0</v>
      </c>
      <c r="M1086" s="701">
        <f t="shared" si="487"/>
        <v>0</v>
      </c>
      <c r="N1086" s="564">
        <f t="shared" si="488"/>
        <v>0</v>
      </c>
      <c r="O1086" s="564">
        <f t="shared" si="489"/>
        <v>0</v>
      </c>
      <c r="P1086" s="564">
        <f t="shared" si="490"/>
        <v>0</v>
      </c>
      <c r="Q1086" s="564">
        <f t="shared" si="491"/>
        <v>0</v>
      </c>
      <c r="R1086" s="661">
        <f t="shared" si="480"/>
        <v>0</v>
      </c>
      <c r="S1086" s="662">
        <f t="shared" si="481"/>
        <v>0</v>
      </c>
      <c r="T1086" s="699">
        <f t="shared" si="482"/>
        <v>0</v>
      </c>
      <c r="U1086" s="681">
        <f t="shared" si="492"/>
        <v>0</v>
      </c>
      <c r="V1086" s="701">
        <f t="shared" si="493"/>
        <v>0</v>
      </c>
      <c r="W1086" s="662">
        <f t="shared" si="494"/>
        <v>0</v>
      </c>
      <c r="X1086" s="662">
        <f t="shared" si="495"/>
        <v>0</v>
      </c>
      <c r="Y1086" s="662">
        <f t="shared" si="496"/>
        <v>0</v>
      </c>
      <c r="Z1086" s="699">
        <f t="shared" si="497"/>
        <v>0</v>
      </c>
      <c r="AA1086" s="681">
        <f t="shared" si="500"/>
        <v>0</v>
      </c>
      <c r="AB1086" s="701">
        <f t="shared" si="501"/>
        <v>0</v>
      </c>
      <c r="AC1086" s="662">
        <f t="shared" si="498"/>
        <v>0</v>
      </c>
      <c r="AD1086" s="662">
        <f t="shared" si="502"/>
        <v>0</v>
      </c>
      <c r="AE1086" s="701">
        <f t="shared" si="503"/>
        <v>0</v>
      </c>
      <c r="AF1086" s="662">
        <f t="shared" si="499"/>
        <v>0</v>
      </c>
      <c r="AG1086" s="662">
        <f t="shared" si="504"/>
        <v>0</v>
      </c>
      <c r="AH1086" s="701">
        <f t="shared" si="505"/>
        <v>0</v>
      </c>
    </row>
    <row r="1087" spans="1:34" x14ac:dyDescent="0.35">
      <c r="A1087" s="680">
        <v>39062</v>
      </c>
      <c r="B1087" s="558" t="s">
        <v>32</v>
      </c>
      <c r="C1087" s="558">
        <v>12</v>
      </c>
      <c r="D1087" s="559">
        <f t="shared" si="477"/>
        <v>2</v>
      </c>
      <c r="E1087" s="561">
        <v>0</v>
      </c>
      <c r="F1087" s="699">
        <f t="shared" si="483"/>
        <v>0</v>
      </c>
      <c r="G1087" s="712">
        <f t="shared" si="484"/>
        <v>0</v>
      </c>
      <c r="H1087" s="699">
        <f t="shared" si="478"/>
        <v>0</v>
      </c>
      <c r="I1087" s="712">
        <f t="shared" si="479"/>
        <v>0</v>
      </c>
      <c r="J1087" s="699">
        <f t="shared" si="485"/>
        <v>0</v>
      </c>
      <c r="K1087" s="681">
        <f t="shared" si="486"/>
        <v>0</v>
      </c>
      <c r="L1087" s="711">
        <f>IF($L$5="Yes",HLOOKUP(B1087,'Outdoor Supply'!$D$32:$P$38,7,FALSE),0)</f>
        <v>0</v>
      </c>
      <c r="M1087" s="701">
        <f t="shared" si="487"/>
        <v>0</v>
      </c>
      <c r="N1087" s="564">
        <f t="shared" si="488"/>
        <v>0</v>
      </c>
      <c r="O1087" s="564">
        <f t="shared" si="489"/>
        <v>0</v>
      </c>
      <c r="P1087" s="564">
        <f t="shared" si="490"/>
        <v>0</v>
      </c>
      <c r="Q1087" s="564">
        <f t="shared" si="491"/>
        <v>0</v>
      </c>
      <c r="R1087" s="661">
        <f t="shared" si="480"/>
        <v>0</v>
      </c>
      <c r="S1087" s="662">
        <f t="shared" si="481"/>
        <v>0</v>
      </c>
      <c r="T1087" s="699">
        <f t="shared" si="482"/>
        <v>0</v>
      </c>
      <c r="U1087" s="681">
        <f t="shared" si="492"/>
        <v>0</v>
      </c>
      <c r="V1087" s="701">
        <f t="shared" si="493"/>
        <v>0</v>
      </c>
      <c r="W1087" s="662">
        <f t="shared" si="494"/>
        <v>0</v>
      </c>
      <c r="X1087" s="662">
        <f t="shared" si="495"/>
        <v>0</v>
      </c>
      <c r="Y1087" s="662">
        <f t="shared" si="496"/>
        <v>0</v>
      </c>
      <c r="Z1087" s="699">
        <f t="shared" si="497"/>
        <v>0</v>
      </c>
      <c r="AA1087" s="681">
        <f t="shared" si="500"/>
        <v>0</v>
      </c>
      <c r="AB1087" s="701">
        <f t="shared" si="501"/>
        <v>0</v>
      </c>
      <c r="AC1087" s="662">
        <f t="shared" si="498"/>
        <v>0</v>
      </c>
      <c r="AD1087" s="662">
        <f t="shared" si="502"/>
        <v>0</v>
      </c>
      <c r="AE1087" s="701">
        <f t="shared" si="503"/>
        <v>0</v>
      </c>
      <c r="AF1087" s="662">
        <f t="shared" si="499"/>
        <v>0</v>
      </c>
      <c r="AG1087" s="662">
        <f t="shared" si="504"/>
        <v>0</v>
      </c>
      <c r="AH1087" s="701">
        <f t="shared" si="505"/>
        <v>0</v>
      </c>
    </row>
    <row r="1088" spans="1:34" x14ac:dyDescent="0.35">
      <c r="A1088" s="680">
        <v>39063</v>
      </c>
      <c r="B1088" s="558" t="s">
        <v>32</v>
      </c>
      <c r="C1088" s="558">
        <v>12</v>
      </c>
      <c r="D1088" s="559">
        <f t="shared" si="477"/>
        <v>3</v>
      </c>
      <c r="E1088" s="561">
        <v>0</v>
      </c>
      <c r="F1088" s="699">
        <f t="shared" si="483"/>
        <v>0</v>
      </c>
      <c r="G1088" s="712">
        <f t="shared" si="484"/>
        <v>0</v>
      </c>
      <c r="H1088" s="699">
        <f t="shared" si="478"/>
        <v>0</v>
      </c>
      <c r="I1088" s="712">
        <f t="shared" si="479"/>
        <v>0</v>
      </c>
      <c r="J1088" s="699">
        <f t="shared" si="485"/>
        <v>0</v>
      </c>
      <c r="K1088" s="681">
        <f t="shared" si="486"/>
        <v>0</v>
      </c>
      <c r="L1088" s="711">
        <f>IF($L$5="Yes",HLOOKUP(B1088,'Outdoor Supply'!$D$32:$P$38,7,FALSE),0)</f>
        <v>0</v>
      </c>
      <c r="M1088" s="701">
        <f t="shared" si="487"/>
        <v>0</v>
      </c>
      <c r="N1088" s="564">
        <f t="shared" si="488"/>
        <v>0</v>
      </c>
      <c r="O1088" s="564">
        <f t="shared" si="489"/>
        <v>0</v>
      </c>
      <c r="P1088" s="564">
        <f t="shared" si="490"/>
        <v>0</v>
      </c>
      <c r="Q1088" s="564">
        <f t="shared" si="491"/>
        <v>0</v>
      </c>
      <c r="R1088" s="661">
        <f t="shared" si="480"/>
        <v>0</v>
      </c>
      <c r="S1088" s="662">
        <f t="shared" si="481"/>
        <v>0</v>
      </c>
      <c r="T1088" s="699">
        <f t="shared" si="482"/>
        <v>0</v>
      </c>
      <c r="U1088" s="681">
        <f t="shared" si="492"/>
        <v>0</v>
      </c>
      <c r="V1088" s="701">
        <f t="shared" si="493"/>
        <v>0</v>
      </c>
      <c r="W1088" s="662">
        <f t="shared" si="494"/>
        <v>0</v>
      </c>
      <c r="X1088" s="662">
        <f t="shared" si="495"/>
        <v>0</v>
      </c>
      <c r="Y1088" s="662">
        <f t="shared" si="496"/>
        <v>0</v>
      </c>
      <c r="Z1088" s="699">
        <f t="shared" si="497"/>
        <v>0</v>
      </c>
      <c r="AA1088" s="681">
        <f t="shared" si="500"/>
        <v>0</v>
      </c>
      <c r="AB1088" s="701">
        <f t="shared" si="501"/>
        <v>0</v>
      </c>
      <c r="AC1088" s="662">
        <f t="shared" si="498"/>
        <v>0</v>
      </c>
      <c r="AD1088" s="662">
        <f t="shared" si="502"/>
        <v>0</v>
      </c>
      <c r="AE1088" s="701">
        <f t="shared" si="503"/>
        <v>0</v>
      </c>
      <c r="AF1088" s="662">
        <f t="shared" si="499"/>
        <v>0</v>
      </c>
      <c r="AG1088" s="662">
        <f t="shared" si="504"/>
        <v>0</v>
      </c>
      <c r="AH1088" s="701">
        <f t="shared" si="505"/>
        <v>0</v>
      </c>
    </row>
    <row r="1089" spans="1:34" x14ac:dyDescent="0.35">
      <c r="A1089" s="680">
        <v>39064</v>
      </c>
      <c r="B1089" s="558" t="s">
        <v>32</v>
      </c>
      <c r="C1089" s="558">
        <v>12</v>
      </c>
      <c r="D1089" s="559">
        <f t="shared" si="477"/>
        <v>4</v>
      </c>
      <c r="E1089" s="561">
        <v>0</v>
      </c>
      <c r="F1089" s="699">
        <f t="shared" si="483"/>
        <v>0</v>
      </c>
      <c r="G1089" s="712">
        <f t="shared" si="484"/>
        <v>0</v>
      </c>
      <c r="H1089" s="699">
        <f t="shared" si="478"/>
        <v>0</v>
      </c>
      <c r="I1089" s="712">
        <f t="shared" si="479"/>
        <v>0</v>
      </c>
      <c r="J1089" s="699">
        <f t="shared" si="485"/>
        <v>0</v>
      </c>
      <c r="K1089" s="681">
        <f t="shared" si="486"/>
        <v>0</v>
      </c>
      <c r="L1089" s="711">
        <f>IF($L$5="Yes",HLOOKUP(B1089,'Outdoor Supply'!$D$32:$P$38,7,FALSE),0)</f>
        <v>0</v>
      </c>
      <c r="M1089" s="701">
        <f t="shared" si="487"/>
        <v>0</v>
      </c>
      <c r="N1089" s="564">
        <f t="shared" si="488"/>
        <v>0</v>
      </c>
      <c r="O1089" s="564">
        <f t="shared" si="489"/>
        <v>0</v>
      </c>
      <c r="P1089" s="564">
        <f t="shared" si="490"/>
        <v>0</v>
      </c>
      <c r="Q1089" s="564">
        <f t="shared" si="491"/>
        <v>0</v>
      </c>
      <c r="R1089" s="661">
        <f t="shared" si="480"/>
        <v>0</v>
      </c>
      <c r="S1089" s="662">
        <f t="shared" si="481"/>
        <v>0</v>
      </c>
      <c r="T1089" s="699">
        <f t="shared" si="482"/>
        <v>0</v>
      </c>
      <c r="U1089" s="681">
        <f t="shared" si="492"/>
        <v>0</v>
      </c>
      <c r="V1089" s="701">
        <f t="shared" si="493"/>
        <v>0</v>
      </c>
      <c r="W1089" s="662">
        <f t="shared" si="494"/>
        <v>0</v>
      </c>
      <c r="X1089" s="662">
        <f t="shared" si="495"/>
        <v>0</v>
      </c>
      <c r="Y1089" s="662">
        <f t="shared" si="496"/>
        <v>0</v>
      </c>
      <c r="Z1089" s="699">
        <f t="shared" si="497"/>
        <v>0</v>
      </c>
      <c r="AA1089" s="681">
        <f t="shared" si="500"/>
        <v>0</v>
      </c>
      <c r="AB1089" s="701">
        <f t="shared" si="501"/>
        <v>0</v>
      </c>
      <c r="AC1089" s="662">
        <f t="shared" si="498"/>
        <v>0</v>
      </c>
      <c r="AD1089" s="662">
        <f t="shared" si="502"/>
        <v>0</v>
      </c>
      <c r="AE1089" s="701">
        <f t="shared" si="503"/>
        <v>0</v>
      </c>
      <c r="AF1089" s="662">
        <f t="shared" si="499"/>
        <v>0</v>
      </c>
      <c r="AG1089" s="662">
        <f t="shared" si="504"/>
        <v>0</v>
      </c>
      <c r="AH1089" s="701">
        <f t="shared" si="505"/>
        <v>0</v>
      </c>
    </row>
    <row r="1090" spans="1:34" x14ac:dyDescent="0.35">
      <c r="A1090" s="680">
        <v>39065</v>
      </c>
      <c r="B1090" s="558" t="s">
        <v>32</v>
      </c>
      <c r="C1090" s="558">
        <v>12</v>
      </c>
      <c r="D1090" s="559">
        <f t="shared" si="477"/>
        <v>5</v>
      </c>
      <c r="E1090" s="561">
        <v>0</v>
      </c>
      <c r="F1090" s="699">
        <f t="shared" si="483"/>
        <v>0</v>
      </c>
      <c r="G1090" s="712">
        <f t="shared" si="484"/>
        <v>0</v>
      </c>
      <c r="H1090" s="699">
        <f t="shared" si="478"/>
        <v>0</v>
      </c>
      <c r="I1090" s="712">
        <f t="shared" si="479"/>
        <v>0</v>
      </c>
      <c r="J1090" s="699">
        <f t="shared" si="485"/>
        <v>0</v>
      </c>
      <c r="K1090" s="681">
        <f t="shared" si="486"/>
        <v>0</v>
      </c>
      <c r="L1090" s="711">
        <f>IF($L$5="Yes",HLOOKUP(B1090,'Outdoor Supply'!$D$32:$P$38,7,FALSE),0)</f>
        <v>0</v>
      </c>
      <c r="M1090" s="701">
        <f t="shared" si="487"/>
        <v>0</v>
      </c>
      <c r="N1090" s="564">
        <f t="shared" si="488"/>
        <v>0</v>
      </c>
      <c r="O1090" s="564">
        <f t="shared" si="489"/>
        <v>0</v>
      </c>
      <c r="P1090" s="564">
        <f t="shared" si="490"/>
        <v>0</v>
      </c>
      <c r="Q1090" s="564">
        <f t="shared" si="491"/>
        <v>0</v>
      </c>
      <c r="R1090" s="661">
        <f t="shared" si="480"/>
        <v>0</v>
      </c>
      <c r="S1090" s="662">
        <f t="shared" si="481"/>
        <v>0</v>
      </c>
      <c r="T1090" s="699">
        <f t="shared" si="482"/>
        <v>0</v>
      </c>
      <c r="U1090" s="681">
        <f t="shared" si="492"/>
        <v>0</v>
      </c>
      <c r="V1090" s="701">
        <f t="shared" si="493"/>
        <v>0</v>
      </c>
      <c r="W1090" s="662">
        <f t="shared" si="494"/>
        <v>0</v>
      </c>
      <c r="X1090" s="662">
        <f t="shared" si="495"/>
        <v>0</v>
      </c>
      <c r="Y1090" s="662">
        <f t="shared" si="496"/>
        <v>0</v>
      </c>
      <c r="Z1090" s="699">
        <f t="shared" si="497"/>
        <v>0</v>
      </c>
      <c r="AA1090" s="681">
        <f t="shared" si="500"/>
        <v>0</v>
      </c>
      <c r="AB1090" s="701">
        <f t="shared" si="501"/>
        <v>0</v>
      </c>
      <c r="AC1090" s="662">
        <f t="shared" si="498"/>
        <v>0</v>
      </c>
      <c r="AD1090" s="662">
        <f t="shared" si="502"/>
        <v>0</v>
      </c>
      <c r="AE1090" s="701">
        <f t="shared" si="503"/>
        <v>0</v>
      </c>
      <c r="AF1090" s="662">
        <f t="shared" si="499"/>
        <v>0</v>
      </c>
      <c r="AG1090" s="662">
        <f t="shared" si="504"/>
        <v>0</v>
      </c>
      <c r="AH1090" s="701">
        <f t="shared" si="505"/>
        <v>0</v>
      </c>
    </row>
    <row r="1091" spans="1:34" x14ac:dyDescent="0.35">
      <c r="A1091" s="680">
        <v>39066</v>
      </c>
      <c r="B1091" s="558" t="s">
        <v>32</v>
      </c>
      <c r="C1091" s="558">
        <v>12</v>
      </c>
      <c r="D1091" s="559">
        <f t="shared" si="477"/>
        <v>6</v>
      </c>
      <c r="E1091" s="561">
        <v>0</v>
      </c>
      <c r="F1091" s="699">
        <f t="shared" si="483"/>
        <v>0</v>
      </c>
      <c r="G1091" s="712">
        <f t="shared" si="484"/>
        <v>0</v>
      </c>
      <c r="H1091" s="699">
        <f t="shared" si="478"/>
        <v>0</v>
      </c>
      <c r="I1091" s="712">
        <f t="shared" si="479"/>
        <v>0</v>
      </c>
      <c r="J1091" s="699">
        <f t="shared" si="485"/>
        <v>0</v>
      </c>
      <c r="K1091" s="681">
        <f t="shared" si="486"/>
        <v>0</v>
      </c>
      <c r="L1091" s="711">
        <f>IF($L$5="Yes",HLOOKUP(B1091,'Outdoor Supply'!$D$32:$P$38,7,FALSE),0)</f>
        <v>0</v>
      </c>
      <c r="M1091" s="701">
        <f t="shared" si="487"/>
        <v>0</v>
      </c>
      <c r="N1091" s="564">
        <f t="shared" si="488"/>
        <v>0</v>
      </c>
      <c r="O1091" s="564">
        <f t="shared" si="489"/>
        <v>0</v>
      </c>
      <c r="P1091" s="564">
        <f t="shared" si="490"/>
        <v>0</v>
      </c>
      <c r="Q1091" s="564">
        <f t="shared" si="491"/>
        <v>0</v>
      </c>
      <c r="R1091" s="661">
        <f t="shared" si="480"/>
        <v>0</v>
      </c>
      <c r="S1091" s="662">
        <f t="shared" si="481"/>
        <v>0</v>
      </c>
      <c r="T1091" s="699">
        <f t="shared" si="482"/>
        <v>0</v>
      </c>
      <c r="U1091" s="681">
        <f t="shared" si="492"/>
        <v>0</v>
      </c>
      <c r="V1091" s="701">
        <f t="shared" si="493"/>
        <v>0</v>
      </c>
      <c r="W1091" s="662">
        <f t="shared" si="494"/>
        <v>0</v>
      </c>
      <c r="X1091" s="662">
        <f t="shared" si="495"/>
        <v>0</v>
      </c>
      <c r="Y1091" s="662">
        <f t="shared" si="496"/>
        <v>0</v>
      </c>
      <c r="Z1091" s="699">
        <f t="shared" si="497"/>
        <v>0</v>
      </c>
      <c r="AA1091" s="681">
        <f t="shared" si="500"/>
        <v>0</v>
      </c>
      <c r="AB1091" s="701">
        <f t="shared" si="501"/>
        <v>0</v>
      </c>
      <c r="AC1091" s="662">
        <f t="shared" si="498"/>
        <v>0</v>
      </c>
      <c r="AD1091" s="662">
        <f t="shared" si="502"/>
        <v>0</v>
      </c>
      <c r="AE1091" s="701">
        <f t="shared" si="503"/>
        <v>0</v>
      </c>
      <c r="AF1091" s="662">
        <f t="shared" si="499"/>
        <v>0</v>
      </c>
      <c r="AG1091" s="662">
        <f t="shared" si="504"/>
        <v>0</v>
      </c>
      <c r="AH1091" s="701">
        <f t="shared" si="505"/>
        <v>0</v>
      </c>
    </row>
    <row r="1092" spans="1:34" x14ac:dyDescent="0.35">
      <c r="A1092" s="680">
        <v>39067</v>
      </c>
      <c r="B1092" s="558" t="s">
        <v>32</v>
      </c>
      <c r="C1092" s="558">
        <v>12</v>
      </c>
      <c r="D1092" s="559">
        <f t="shared" si="477"/>
        <v>7</v>
      </c>
      <c r="E1092" s="561">
        <v>0</v>
      </c>
      <c r="F1092" s="699">
        <f t="shared" si="483"/>
        <v>0</v>
      </c>
      <c r="G1092" s="712">
        <f t="shared" si="484"/>
        <v>0</v>
      </c>
      <c r="H1092" s="699">
        <f t="shared" si="478"/>
        <v>0</v>
      </c>
      <c r="I1092" s="712">
        <f t="shared" si="479"/>
        <v>0</v>
      </c>
      <c r="J1092" s="699">
        <f t="shared" si="485"/>
        <v>0</v>
      </c>
      <c r="K1092" s="681">
        <f t="shared" si="486"/>
        <v>0</v>
      </c>
      <c r="L1092" s="711">
        <f>IF($L$5="Yes",HLOOKUP(B1092,'Outdoor Supply'!$D$32:$P$38,7,FALSE),0)</f>
        <v>0</v>
      </c>
      <c r="M1092" s="701">
        <f t="shared" si="487"/>
        <v>0</v>
      </c>
      <c r="N1092" s="564">
        <f t="shared" si="488"/>
        <v>0</v>
      </c>
      <c r="O1092" s="564">
        <f t="shared" si="489"/>
        <v>0</v>
      </c>
      <c r="P1092" s="564">
        <f t="shared" si="490"/>
        <v>0</v>
      </c>
      <c r="Q1092" s="564">
        <f t="shared" si="491"/>
        <v>0</v>
      </c>
      <c r="R1092" s="661">
        <f t="shared" si="480"/>
        <v>0</v>
      </c>
      <c r="S1092" s="662">
        <f t="shared" si="481"/>
        <v>0</v>
      </c>
      <c r="T1092" s="699">
        <f t="shared" si="482"/>
        <v>0</v>
      </c>
      <c r="U1092" s="681">
        <f t="shared" si="492"/>
        <v>0</v>
      </c>
      <c r="V1092" s="701">
        <f t="shared" si="493"/>
        <v>0</v>
      </c>
      <c r="W1092" s="662">
        <f t="shared" si="494"/>
        <v>0</v>
      </c>
      <c r="X1092" s="662">
        <f t="shared" si="495"/>
        <v>0</v>
      </c>
      <c r="Y1092" s="662">
        <f t="shared" si="496"/>
        <v>0</v>
      </c>
      <c r="Z1092" s="699">
        <f t="shared" si="497"/>
        <v>0</v>
      </c>
      <c r="AA1092" s="681">
        <f t="shared" si="500"/>
        <v>0</v>
      </c>
      <c r="AB1092" s="701">
        <f t="shared" si="501"/>
        <v>0</v>
      </c>
      <c r="AC1092" s="662">
        <f t="shared" si="498"/>
        <v>0</v>
      </c>
      <c r="AD1092" s="662">
        <f t="shared" si="502"/>
        <v>0</v>
      </c>
      <c r="AE1092" s="701">
        <f t="shared" si="503"/>
        <v>0</v>
      </c>
      <c r="AF1092" s="662">
        <f t="shared" si="499"/>
        <v>0</v>
      </c>
      <c r="AG1092" s="662">
        <f t="shared" si="504"/>
        <v>0</v>
      </c>
      <c r="AH1092" s="701">
        <f t="shared" si="505"/>
        <v>0</v>
      </c>
    </row>
    <row r="1093" spans="1:34" x14ac:dyDescent="0.35">
      <c r="A1093" s="680">
        <v>39068</v>
      </c>
      <c r="B1093" s="558" t="s">
        <v>32</v>
      </c>
      <c r="C1093" s="558">
        <v>12</v>
      </c>
      <c r="D1093" s="559">
        <f t="shared" si="477"/>
        <v>1</v>
      </c>
      <c r="E1093" s="561">
        <v>0</v>
      </c>
      <c r="F1093" s="699">
        <f t="shared" si="483"/>
        <v>0</v>
      </c>
      <c r="G1093" s="712">
        <f t="shared" si="484"/>
        <v>0</v>
      </c>
      <c r="H1093" s="699">
        <f t="shared" si="478"/>
        <v>0</v>
      </c>
      <c r="I1093" s="712">
        <f t="shared" si="479"/>
        <v>0</v>
      </c>
      <c r="J1093" s="699">
        <f t="shared" si="485"/>
        <v>0</v>
      </c>
      <c r="K1093" s="681">
        <f t="shared" si="486"/>
        <v>0</v>
      </c>
      <c r="L1093" s="711">
        <f>IF($L$5="Yes",HLOOKUP(B1093,'Outdoor Supply'!$D$32:$P$38,7,FALSE),0)</f>
        <v>0</v>
      </c>
      <c r="M1093" s="701">
        <f t="shared" si="487"/>
        <v>0</v>
      </c>
      <c r="N1093" s="564">
        <f t="shared" si="488"/>
        <v>0</v>
      </c>
      <c r="O1093" s="564">
        <f t="shared" si="489"/>
        <v>0</v>
      </c>
      <c r="P1093" s="564">
        <f t="shared" si="490"/>
        <v>0</v>
      </c>
      <c r="Q1093" s="564">
        <f t="shared" si="491"/>
        <v>0</v>
      </c>
      <c r="R1093" s="661">
        <f t="shared" si="480"/>
        <v>0</v>
      </c>
      <c r="S1093" s="662">
        <f t="shared" si="481"/>
        <v>0</v>
      </c>
      <c r="T1093" s="699">
        <f t="shared" si="482"/>
        <v>0</v>
      </c>
      <c r="U1093" s="681">
        <f t="shared" si="492"/>
        <v>0</v>
      </c>
      <c r="V1093" s="701">
        <f t="shared" si="493"/>
        <v>0</v>
      </c>
      <c r="W1093" s="662">
        <f t="shared" si="494"/>
        <v>0</v>
      </c>
      <c r="X1093" s="662">
        <f t="shared" si="495"/>
        <v>0</v>
      </c>
      <c r="Y1093" s="662">
        <f t="shared" si="496"/>
        <v>0</v>
      </c>
      <c r="Z1093" s="699">
        <f t="shared" si="497"/>
        <v>0</v>
      </c>
      <c r="AA1093" s="681">
        <f t="shared" si="500"/>
        <v>0</v>
      </c>
      <c r="AB1093" s="701">
        <f t="shared" si="501"/>
        <v>0</v>
      </c>
      <c r="AC1093" s="662">
        <f t="shared" si="498"/>
        <v>0</v>
      </c>
      <c r="AD1093" s="662">
        <f t="shared" si="502"/>
        <v>0</v>
      </c>
      <c r="AE1093" s="701">
        <f t="shared" si="503"/>
        <v>0</v>
      </c>
      <c r="AF1093" s="662">
        <f t="shared" si="499"/>
        <v>0</v>
      </c>
      <c r="AG1093" s="662">
        <f t="shared" si="504"/>
        <v>0</v>
      </c>
      <c r="AH1093" s="701">
        <f t="shared" si="505"/>
        <v>0</v>
      </c>
    </row>
    <row r="1094" spans="1:34" x14ac:dyDescent="0.35">
      <c r="A1094" s="680">
        <v>39069</v>
      </c>
      <c r="B1094" s="558" t="s">
        <v>32</v>
      </c>
      <c r="C1094" s="558">
        <v>12</v>
      </c>
      <c r="D1094" s="559">
        <f t="shared" si="477"/>
        <v>2</v>
      </c>
      <c r="E1094" s="561">
        <v>0</v>
      </c>
      <c r="F1094" s="699">
        <f t="shared" si="483"/>
        <v>0</v>
      </c>
      <c r="G1094" s="712">
        <f t="shared" si="484"/>
        <v>0</v>
      </c>
      <c r="H1094" s="699">
        <f t="shared" si="478"/>
        <v>0</v>
      </c>
      <c r="I1094" s="712">
        <f t="shared" si="479"/>
        <v>0</v>
      </c>
      <c r="J1094" s="699">
        <f t="shared" si="485"/>
        <v>0</v>
      </c>
      <c r="K1094" s="681">
        <f t="shared" si="486"/>
        <v>0</v>
      </c>
      <c r="L1094" s="711">
        <f>IF($L$5="Yes",HLOOKUP(B1094,'Outdoor Supply'!$D$32:$P$38,7,FALSE),0)</f>
        <v>0</v>
      </c>
      <c r="M1094" s="701">
        <f t="shared" si="487"/>
        <v>0</v>
      </c>
      <c r="N1094" s="564">
        <f t="shared" si="488"/>
        <v>0</v>
      </c>
      <c r="O1094" s="564">
        <f t="shared" si="489"/>
        <v>0</v>
      </c>
      <c r="P1094" s="564">
        <f t="shared" si="490"/>
        <v>0</v>
      </c>
      <c r="Q1094" s="564">
        <f t="shared" si="491"/>
        <v>0</v>
      </c>
      <c r="R1094" s="661">
        <f t="shared" si="480"/>
        <v>0</v>
      </c>
      <c r="S1094" s="662">
        <f t="shared" si="481"/>
        <v>0</v>
      </c>
      <c r="T1094" s="699">
        <f t="shared" si="482"/>
        <v>0</v>
      </c>
      <c r="U1094" s="681">
        <f t="shared" si="492"/>
        <v>0</v>
      </c>
      <c r="V1094" s="701">
        <f t="shared" si="493"/>
        <v>0</v>
      </c>
      <c r="W1094" s="662">
        <f t="shared" si="494"/>
        <v>0</v>
      </c>
      <c r="X1094" s="662">
        <f t="shared" si="495"/>
        <v>0</v>
      </c>
      <c r="Y1094" s="662">
        <f t="shared" si="496"/>
        <v>0</v>
      </c>
      <c r="Z1094" s="699">
        <f t="shared" si="497"/>
        <v>0</v>
      </c>
      <c r="AA1094" s="681">
        <f t="shared" si="500"/>
        <v>0</v>
      </c>
      <c r="AB1094" s="701">
        <f t="shared" si="501"/>
        <v>0</v>
      </c>
      <c r="AC1094" s="662">
        <f t="shared" si="498"/>
        <v>0</v>
      </c>
      <c r="AD1094" s="662">
        <f t="shared" si="502"/>
        <v>0</v>
      </c>
      <c r="AE1094" s="701">
        <f t="shared" si="503"/>
        <v>0</v>
      </c>
      <c r="AF1094" s="662">
        <f t="shared" si="499"/>
        <v>0</v>
      </c>
      <c r="AG1094" s="662">
        <f t="shared" si="504"/>
        <v>0</v>
      </c>
      <c r="AH1094" s="701">
        <f t="shared" si="505"/>
        <v>0</v>
      </c>
    </row>
    <row r="1095" spans="1:34" x14ac:dyDescent="0.35">
      <c r="A1095" s="680">
        <v>39070</v>
      </c>
      <c r="B1095" s="558" t="s">
        <v>32</v>
      </c>
      <c r="C1095" s="558">
        <v>12</v>
      </c>
      <c r="D1095" s="559">
        <f t="shared" si="477"/>
        <v>3</v>
      </c>
      <c r="E1095" s="561">
        <v>0</v>
      </c>
      <c r="F1095" s="699">
        <f t="shared" si="483"/>
        <v>0</v>
      </c>
      <c r="G1095" s="712">
        <f t="shared" si="484"/>
        <v>0</v>
      </c>
      <c r="H1095" s="699">
        <f t="shared" si="478"/>
        <v>0</v>
      </c>
      <c r="I1095" s="712">
        <f t="shared" si="479"/>
        <v>0</v>
      </c>
      <c r="J1095" s="699">
        <f t="shared" si="485"/>
        <v>0</v>
      </c>
      <c r="K1095" s="681">
        <f t="shared" si="486"/>
        <v>0</v>
      </c>
      <c r="L1095" s="711">
        <f>IF($L$5="Yes",HLOOKUP(B1095,'Outdoor Supply'!$D$32:$P$38,7,FALSE),0)</f>
        <v>0</v>
      </c>
      <c r="M1095" s="701">
        <f t="shared" si="487"/>
        <v>0</v>
      </c>
      <c r="N1095" s="564">
        <f t="shared" si="488"/>
        <v>0</v>
      </c>
      <c r="O1095" s="564">
        <f t="shared" si="489"/>
        <v>0</v>
      </c>
      <c r="P1095" s="564">
        <f t="shared" si="490"/>
        <v>0</v>
      </c>
      <c r="Q1095" s="564">
        <f t="shared" si="491"/>
        <v>0</v>
      </c>
      <c r="R1095" s="661">
        <f t="shared" si="480"/>
        <v>0</v>
      </c>
      <c r="S1095" s="662">
        <f t="shared" si="481"/>
        <v>0</v>
      </c>
      <c r="T1095" s="699">
        <f t="shared" si="482"/>
        <v>0</v>
      </c>
      <c r="U1095" s="681">
        <f t="shared" si="492"/>
        <v>0</v>
      </c>
      <c r="V1095" s="701">
        <f t="shared" si="493"/>
        <v>0</v>
      </c>
      <c r="W1095" s="662">
        <f t="shared" si="494"/>
        <v>0</v>
      </c>
      <c r="X1095" s="662">
        <f t="shared" si="495"/>
        <v>0</v>
      </c>
      <c r="Y1095" s="662">
        <f t="shared" si="496"/>
        <v>0</v>
      </c>
      <c r="Z1095" s="699">
        <f t="shared" si="497"/>
        <v>0</v>
      </c>
      <c r="AA1095" s="681">
        <f t="shared" si="500"/>
        <v>0</v>
      </c>
      <c r="AB1095" s="701">
        <f t="shared" si="501"/>
        <v>0</v>
      </c>
      <c r="AC1095" s="662">
        <f t="shared" si="498"/>
        <v>0</v>
      </c>
      <c r="AD1095" s="662">
        <f t="shared" si="502"/>
        <v>0</v>
      </c>
      <c r="AE1095" s="701">
        <f t="shared" si="503"/>
        <v>0</v>
      </c>
      <c r="AF1095" s="662">
        <f t="shared" si="499"/>
        <v>0</v>
      </c>
      <c r="AG1095" s="662">
        <f t="shared" si="504"/>
        <v>0</v>
      </c>
      <c r="AH1095" s="701">
        <f t="shared" si="505"/>
        <v>0</v>
      </c>
    </row>
    <row r="1096" spans="1:34" x14ac:dyDescent="0.35">
      <c r="A1096" s="680">
        <v>39071</v>
      </c>
      <c r="B1096" s="558" t="s">
        <v>32</v>
      </c>
      <c r="C1096" s="558">
        <v>12</v>
      </c>
      <c r="D1096" s="559">
        <f t="shared" si="477"/>
        <v>4</v>
      </c>
      <c r="E1096" s="561">
        <v>3.0000000000001137E-2</v>
      </c>
      <c r="F1096" s="699">
        <f t="shared" si="483"/>
        <v>0</v>
      </c>
      <c r="G1096" s="712">
        <f t="shared" si="484"/>
        <v>0</v>
      </c>
      <c r="H1096" s="699">
        <f t="shared" si="478"/>
        <v>0</v>
      </c>
      <c r="I1096" s="712">
        <f t="shared" si="479"/>
        <v>0</v>
      </c>
      <c r="J1096" s="699">
        <f t="shared" si="485"/>
        <v>0</v>
      </c>
      <c r="K1096" s="681">
        <f t="shared" si="486"/>
        <v>0</v>
      </c>
      <c r="L1096" s="711">
        <f>IF($L$5="Yes",HLOOKUP(B1096,'Outdoor Supply'!$D$32:$P$38,7,FALSE),0)</f>
        <v>0</v>
      </c>
      <c r="M1096" s="701">
        <f t="shared" si="487"/>
        <v>0</v>
      </c>
      <c r="N1096" s="564">
        <f t="shared" si="488"/>
        <v>0</v>
      </c>
      <c r="O1096" s="564">
        <f t="shared" si="489"/>
        <v>0</v>
      </c>
      <c r="P1096" s="564">
        <f t="shared" si="490"/>
        <v>0</v>
      </c>
      <c r="Q1096" s="564">
        <f t="shared" si="491"/>
        <v>0</v>
      </c>
      <c r="R1096" s="661">
        <f t="shared" si="480"/>
        <v>0</v>
      </c>
      <c r="S1096" s="662">
        <f t="shared" si="481"/>
        <v>0</v>
      </c>
      <c r="T1096" s="699">
        <f t="shared" si="482"/>
        <v>0</v>
      </c>
      <c r="U1096" s="681">
        <f t="shared" si="492"/>
        <v>0</v>
      </c>
      <c r="V1096" s="701">
        <f t="shared" si="493"/>
        <v>0</v>
      </c>
      <c r="W1096" s="662">
        <f t="shared" si="494"/>
        <v>0</v>
      </c>
      <c r="X1096" s="662">
        <f t="shared" si="495"/>
        <v>0</v>
      </c>
      <c r="Y1096" s="662">
        <f t="shared" si="496"/>
        <v>0</v>
      </c>
      <c r="Z1096" s="699">
        <f t="shared" si="497"/>
        <v>0</v>
      </c>
      <c r="AA1096" s="681">
        <f t="shared" si="500"/>
        <v>0</v>
      </c>
      <c r="AB1096" s="701">
        <f t="shared" si="501"/>
        <v>0</v>
      </c>
      <c r="AC1096" s="662">
        <f t="shared" si="498"/>
        <v>0</v>
      </c>
      <c r="AD1096" s="662">
        <f t="shared" si="502"/>
        <v>0</v>
      </c>
      <c r="AE1096" s="701">
        <f t="shared" si="503"/>
        <v>0</v>
      </c>
      <c r="AF1096" s="662">
        <f t="shared" si="499"/>
        <v>0</v>
      </c>
      <c r="AG1096" s="662">
        <f t="shared" si="504"/>
        <v>0</v>
      </c>
      <c r="AH1096" s="701">
        <f t="shared" si="505"/>
        <v>0</v>
      </c>
    </row>
    <row r="1097" spans="1:34" x14ac:dyDescent="0.35">
      <c r="A1097" s="680">
        <v>39072</v>
      </c>
      <c r="B1097" s="558" t="s">
        <v>32</v>
      </c>
      <c r="C1097" s="558">
        <v>12</v>
      </c>
      <c r="D1097" s="559">
        <f t="shared" si="477"/>
        <v>5</v>
      </c>
      <c r="E1097" s="561">
        <v>0.10999999999999943</v>
      </c>
      <c r="F1097" s="699">
        <f t="shared" si="483"/>
        <v>0</v>
      </c>
      <c r="G1097" s="712">
        <f t="shared" si="484"/>
        <v>0</v>
      </c>
      <c r="H1097" s="699">
        <f t="shared" si="478"/>
        <v>0</v>
      </c>
      <c r="I1097" s="712">
        <f t="shared" si="479"/>
        <v>0</v>
      </c>
      <c r="J1097" s="699">
        <f t="shared" si="485"/>
        <v>0</v>
      </c>
      <c r="K1097" s="681">
        <f t="shared" si="486"/>
        <v>0</v>
      </c>
      <c r="L1097" s="711">
        <f>IF($L$5="Yes",HLOOKUP(B1097,'Outdoor Supply'!$D$32:$P$38,7,FALSE),0)</f>
        <v>0</v>
      </c>
      <c r="M1097" s="701">
        <f t="shared" si="487"/>
        <v>0</v>
      </c>
      <c r="N1097" s="564">
        <f t="shared" si="488"/>
        <v>0</v>
      </c>
      <c r="O1097" s="564">
        <f t="shared" si="489"/>
        <v>0</v>
      </c>
      <c r="P1097" s="564">
        <f t="shared" si="490"/>
        <v>0</v>
      </c>
      <c r="Q1097" s="564">
        <f t="shared" si="491"/>
        <v>0</v>
      </c>
      <c r="R1097" s="661">
        <f t="shared" si="480"/>
        <v>0</v>
      </c>
      <c r="S1097" s="662">
        <f t="shared" si="481"/>
        <v>0</v>
      </c>
      <c r="T1097" s="699">
        <f t="shared" si="482"/>
        <v>0</v>
      </c>
      <c r="U1097" s="681">
        <f t="shared" si="492"/>
        <v>0</v>
      </c>
      <c r="V1097" s="701">
        <f t="shared" si="493"/>
        <v>0</v>
      </c>
      <c r="W1097" s="662">
        <f t="shared" si="494"/>
        <v>0</v>
      </c>
      <c r="X1097" s="662">
        <f t="shared" si="495"/>
        <v>0</v>
      </c>
      <c r="Y1097" s="662">
        <f t="shared" si="496"/>
        <v>0</v>
      </c>
      <c r="Z1097" s="699">
        <f t="shared" si="497"/>
        <v>0</v>
      </c>
      <c r="AA1097" s="681">
        <f t="shared" si="500"/>
        <v>0</v>
      </c>
      <c r="AB1097" s="701">
        <f t="shared" si="501"/>
        <v>0</v>
      </c>
      <c r="AC1097" s="662">
        <f t="shared" si="498"/>
        <v>0</v>
      </c>
      <c r="AD1097" s="662">
        <f t="shared" si="502"/>
        <v>0</v>
      </c>
      <c r="AE1097" s="701">
        <f t="shared" si="503"/>
        <v>0</v>
      </c>
      <c r="AF1097" s="662">
        <f t="shared" si="499"/>
        <v>0</v>
      </c>
      <c r="AG1097" s="662">
        <f t="shared" si="504"/>
        <v>0</v>
      </c>
      <c r="AH1097" s="701">
        <f t="shared" si="505"/>
        <v>0</v>
      </c>
    </row>
    <row r="1098" spans="1:34" x14ac:dyDescent="0.35">
      <c r="A1098" s="680">
        <v>39073</v>
      </c>
      <c r="B1098" s="558" t="s">
        <v>32</v>
      </c>
      <c r="C1098" s="558">
        <v>12</v>
      </c>
      <c r="D1098" s="559">
        <f t="shared" si="477"/>
        <v>6</v>
      </c>
      <c r="E1098" s="561">
        <v>0</v>
      </c>
      <c r="F1098" s="699">
        <f t="shared" si="483"/>
        <v>0</v>
      </c>
      <c r="G1098" s="712">
        <f t="shared" si="484"/>
        <v>0</v>
      </c>
      <c r="H1098" s="699">
        <f t="shared" si="478"/>
        <v>0</v>
      </c>
      <c r="I1098" s="712">
        <f t="shared" si="479"/>
        <v>0</v>
      </c>
      <c r="J1098" s="699">
        <f t="shared" si="485"/>
        <v>0</v>
      </c>
      <c r="K1098" s="681">
        <f t="shared" si="486"/>
        <v>0</v>
      </c>
      <c r="L1098" s="711">
        <f>IF($L$5="Yes",HLOOKUP(B1098,'Outdoor Supply'!$D$32:$P$38,7,FALSE),0)</f>
        <v>0</v>
      </c>
      <c r="M1098" s="701">
        <f t="shared" si="487"/>
        <v>0</v>
      </c>
      <c r="N1098" s="564">
        <f t="shared" si="488"/>
        <v>0</v>
      </c>
      <c r="O1098" s="564">
        <f t="shared" si="489"/>
        <v>0</v>
      </c>
      <c r="P1098" s="564">
        <f t="shared" si="490"/>
        <v>0</v>
      </c>
      <c r="Q1098" s="564">
        <f t="shared" si="491"/>
        <v>0</v>
      </c>
      <c r="R1098" s="661">
        <f t="shared" si="480"/>
        <v>0</v>
      </c>
      <c r="S1098" s="662">
        <f t="shared" si="481"/>
        <v>0</v>
      </c>
      <c r="T1098" s="699">
        <f t="shared" si="482"/>
        <v>0</v>
      </c>
      <c r="U1098" s="681">
        <f t="shared" si="492"/>
        <v>0</v>
      </c>
      <c r="V1098" s="701">
        <f t="shared" si="493"/>
        <v>0</v>
      </c>
      <c r="W1098" s="662">
        <f t="shared" si="494"/>
        <v>0</v>
      </c>
      <c r="X1098" s="662">
        <f t="shared" si="495"/>
        <v>0</v>
      </c>
      <c r="Y1098" s="662">
        <f t="shared" si="496"/>
        <v>0</v>
      </c>
      <c r="Z1098" s="699">
        <f t="shared" si="497"/>
        <v>0</v>
      </c>
      <c r="AA1098" s="681">
        <f t="shared" si="500"/>
        <v>0</v>
      </c>
      <c r="AB1098" s="701">
        <f t="shared" si="501"/>
        <v>0</v>
      </c>
      <c r="AC1098" s="662">
        <f t="shared" si="498"/>
        <v>0</v>
      </c>
      <c r="AD1098" s="662">
        <f t="shared" si="502"/>
        <v>0</v>
      </c>
      <c r="AE1098" s="701">
        <f t="shared" si="503"/>
        <v>0</v>
      </c>
      <c r="AF1098" s="662">
        <f t="shared" si="499"/>
        <v>0</v>
      </c>
      <c r="AG1098" s="662">
        <f t="shared" si="504"/>
        <v>0</v>
      </c>
      <c r="AH1098" s="701">
        <f t="shared" si="505"/>
        <v>0</v>
      </c>
    </row>
    <row r="1099" spans="1:34" x14ac:dyDescent="0.35">
      <c r="A1099" s="680">
        <v>39074</v>
      </c>
      <c r="B1099" s="558" t="s">
        <v>32</v>
      </c>
      <c r="C1099" s="558">
        <v>12</v>
      </c>
      <c r="D1099" s="559">
        <f t="shared" ref="D1099:D1162" si="506">WEEKDAY(A1099)</f>
        <v>7</v>
      </c>
      <c r="E1099" s="561">
        <v>0</v>
      </c>
      <c r="F1099" s="699">
        <f t="shared" si="483"/>
        <v>0</v>
      </c>
      <c r="G1099" s="712">
        <f t="shared" si="484"/>
        <v>0</v>
      </c>
      <c r="H1099" s="699">
        <f t="shared" ref="H1099:H1162" si="507">$C$3*$F$3*(E1099/12)*7.48</f>
        <v>0</v>
      </c>
      <c r="I1099" s="712">
        <f t="shared" ref="I1099:I1162" si="508">$C$4*$F$4*(E1099/12)*7.48</f>
        <v>0</v>
      </c>
      <c r="J1099" s="699">
        <f t="shared" si="485"/>
        <v>0</v>
      </c>
      <c r="K1099" s="681">
        <f t="shared" si="486"/>
        <v>0</v>
      </c>
      <c r="L1099" s="711">
        <f>IF($L$5="Yes",HLOOKUP(B1099,'Outdoor Supply'!$D$32:$P$38,7,FALSE),0)</f>
        <v>0</v>
      </c>
      <c r="M1099" s="701">
        <f t="shared" si="487"/>
        <v>0</v>
      </c>
      <c r="N1099" s="564">
        <f t="shared" si="488"/>
        <v>0</v>
      </c>
      <c r="O1099" s="564">
        <f t="shared" si="489"/>
        <v>0</v>
      </c>
      <c r="P1099" s="564">
        <f t="shared" si="490"/>
        <v>0</v>
      </c>
      <c r="Q1099" s="564">
        <f t="shared" si="491"/>
        <v>0</v>
      </c>
      <c r="R1099" s="661">
        <f t="shared" ref="R1099:R1162" si="509">$Q$3</f>
        <v>0</v>
      </c>
      <c r="S1099" s="662">
        <f t="shared" ref="S1099:S1162" si="510">SUM(N1099:R1099)</f>
        <v>0</v>
      </c>
      <c r="T1099" s="699">
        <f t="shared" ref="T1099:T1162" si="511">IF(V1099&lt;0,0,IF(V1099&gt;$G$3,$G$3,V1099))</f>
        <v>0</v>
      </c>
      <c r="U1099" s="681">
        <f t="shared" si="492"/>
        <v>0</v>
      </c>
      <c r="V1099" s="701">
        <f t="shared" si="493"/>
        <v>0</v>
      </c>
      <c r="W1099" s="662">
        <f t="shared" si="494"/>
        <v>0</v>
      </c>
      <c r="X1099" s="662">
        <f t="shared" si="495"/>
        <v>0</v>
      </c>
      <c r="Y1099" s="662">
        <f t="shared" si="496"/>
        <v>0</v>
      </c>
      <c r="Z1099" s="699">
        <f t="shared" si="497"/>
        <v>0</v>
      </c>
      <c r="AA1099" s="681">
        <f t="shared" si="500"/>
        <v>0</v>
      </c>
      <c r="AB1099" s="701">
        <f t="shared" si="501"/>
        <v>0</v>
      </c>
      <c r="AC1099" s="662">
        <f t="shared" si="498"/>
        <v>0</v>
      </c>
      <c r="AD1099" s="662">
        <f t="shared" si="502"/>
        <v>0</v>
      </c>
      <c r="AE1099" s="701">
        <f t="shared" si="503"/>
        <v>0</v>
      </c>
      <c r="AF1099" s="662">
        <f t="shared" si="499"/>
        <v>0</v>
      </c>
      <c r="AG1099" s="662">
        <f t="shared" si="504"/>
        <v>0</v>
      </c>
      <c r="AH1099" s="701">
        <f t="shared" si="505"/>
        <v>0</v>
      </c>
    </row>
    <row r="1100" spans="1:34" x14ac:dyDescent="0.35">
      <c r="A1100" s="680">
        <v>39075</v>
      </c>
      <c r="B1100" s="558" t="s">
        <v>32</v>
      </c>
      <c r="C1100" s="558">
        <v>12</v>
      </c>
      <c r="D1100" s="559">
        <f t="shared" si="506"/>
        <v>1</v>
      </c>
      <c r="E1100" s="561">
        <v>2.1700000000000159</v>
      </c>
      <c r="F1100" s="699">
        <f t="shared" ref="F1100:F1163" si="512">$B$3*$F$3*(E1100/12)*7.48</f>
        <v>0</v>
      </c>
      <c r="G1100" s="712">
        <f t="shared" ref="G1100:G1163" si="513">$B$4*$F$4*(E1100/12)*7.48</f>
        <v>0</v>
      </c>
      <c r="H1100" s="699">
        <f t="shared" si="507"/>
        <v>0</v>
      </c>
      <c r="I1100" s="712">
        <f t="shared" si="508"/>
        <v>0</v>
      </c>
      <c r="J1100" s="699">
        <f t="shared" ref="J1100:J1163" si="514">IF($L$3="Yes",$M$3*$N$3*(E1100/12)*7.48,0)</f>
        <v>0</v>
      </c>
      <c r="K1100" s="681">
        <f t="shared" ref="K1100:K1163" si="515">IF($L$4="Yes",$M$4*$N$4*(E1100/12)*7.48,0)</f>
        <v>0</v>
      </c>
      <c r="L1100" s="711">
        <f>IF($L$5="Yes",HLOOKUP(B1100,'Outdoor Supply'!$D$32:$P$38,7,FALSE),0)</f>
        <v>0</v>
      </c>
      <c r="M1100" s="701">
        <f t="shared" ref="M1100:M1163" si="516">SUM(J1100:L1100)</f>
        <v>0</v>
      </c>
      <c r="N1100" s="564">
        <f t="shared" ref="N1100:N1163" si="517">HLOOKUP(B1100,$U$2:$AF$6,2,FALSE)</f>
        <v>0</v>
      </c>
      <c r="O1100" s="564">
        <f t="shared" ref="O1100:O1163" si="518">HLOOKUP(B1100,$U$2:$AF$6,3,FALSE)</f>
        <v>0</v>
      </c>
      <c r="P1100" s="564">
        <f t="shared" ref="P1100:P1163" si="519">HLOOKUP(B1100,$U$2:$AF$6,4,FALSE)</f>
        <v>0</v>
      </c>
      <c r="Q1100" s="564">
        <f t="shared" ref="Q1100:Q1163" si="520">HLOOKUP(B1100,$U$2:$AF$6,5,FALSE)</f>
        <v>0</v>
      </c>
      <c r="R1100" s="661">
        <f t="shared" si="509"/>
        <v>0</v>
      </c>
      <c r="S1100" s="662">
        <f t="shared" si="510"/>
        <v>0</v>
      </c>
      <c r="T1100" s="699">
        <f t="shared" si="511"/>
        <v>0</v>
      </c>
      <c r="U1100" s="681">
        <f t="shared" ref="U1100:U1163" si="521">IF(F1100+T1099&gt;S1100,S1100,F1100+T1099)</f>
        <v>0</v>
      </c>
      <c r="V1100" s="701">
        <f t="shared" ref="V1100:V1163" si="522">T1099+F1100-S1100</f>
        <v>0</v>
      </c>
      <c r="W1100" s="662">
        <f t="shared" ref="W1100:W1163" si="523">IF(Y1100&lt;0,0,IF(Y1100&gt;$G$4,$G$4,Y1100))</f>
        <v>0</v>
      </c>
      <c r="X1100" s="662">
        <f t="shared" ref="X1100:X1163" si="524">IF(G1100+W1099&gt;S1100,S1100,G1100+W1099)</f>
        <v>0</v>
      </c>
      <c r="Y1100" s="662">
        <f t="shared" ref="Y1100:Y1163" si="525">W1099+G1100-S1100</f>
        <v>0</v>
      </c>
      <c r="Z1100" s="699">
        <f t="shared" ref="Z1100:Z1163" si="526">IF(AB1100&lt;0,0,IF(AB1100&gt;$H$3,$H$3,AB1100))</f>
        <v>0</v>
      </c>
      <c r="AA1100" s="681">
        <f t="shared" si="500"/>
        <v>0</v>
      </c>
      <c r="AB1100" s="701">
        <f t="shared" si="501"/>
        <v>0</v>
      </c>
      <c r="AC1100" s="662">
        <f t="shared" ref="AC1100:AC1163" si="527">IF(AE1100&lt;0,0,IF(AE1100&gt;$H$4,$H$4,AE1100))</f>
        <v>0</v>
      </c>
      <c r="AD1100" s="662">
        <f t="shared" si="502"/>
        <v>0</v>
      </c>
      <c r="AE1100" s="701">
        <f t="shared" si="503"/>
        <v>0</v>
      </c>
      <c r="AF1100" s="662">
        <f t="shared" ref="AF1100:AF1163" si="528">IF(AH1100&lt;0,0,IF(AH1100&gt;$O$3,$O$3,AH1100))</f>
        <v>0</v>
      </c>
      <c r="AG1100" s="662">
        <f t="shared" si="504"/>
        <v>0</v>
      </c>
      <c r="AH1100" s="701">
        <f t="shared" si="505"/>
        <v>0</v>
      </c>
    </row>
    <row r="1101" spans="1:34" x14ac:dyDescent="0.35">
      <c r="A1101" s="680">
        <v>39076</v>
      </c>
      <c r="B1101" s="558" t="s">
        <v>32</v>
      </c>
      <c r="C1101" s="558">
        <v>12</v>
      </c>
      <c r="D1101" s="559">
        <f t="shared" si="506"/>
        <v>2</v>
      </c>
      <c r="E1101" s="561">
        <v>0.20000000000000284</v>
      </c>
      <c r="F1101" s="699">
        <f t="shared" si="512"/>
        <v>0</v>
      </c>
      <c r="G1101" s="712">
        <f t="shared" si="513"/>
        <v>0</v>
      </c>
      <c r="H1101" s="699">
        <f t="shared" si="507"/>
        <v>0</v>
      </c>
      <c r="I1101" s="712">
        <f t="shared" si="508"/>
        <v>0</v>
      </c>
      <c r="J1101" s="699">
        <f t="shared" si="514"/>
        <v>0</v>
      </c>
      <c r="K1101" s="681">
        <f t="shared" si="515"/>
        <v>0</v>
      </c>
      <c r="L1101" s="711">
        <f>IF($L$5="Yes",HLOOKUP(B1101,'Outdoor Supply'!$D$32:$P$38,7,FALSE),0)</f>
        <v>0</v>
      </c>
      <c r="M1101" s="701">
        <f t="shared" si="516"/>
        <v>0</v>
      </c>
      <c r="N1101" s="564">
        <f t="shared" si="517"/>
        <v>0</v>
      </c>
      <c r="O1101" s="564">
        <f t="shared" si="518"/>
        <v>0</v>
      </c>
      <c r="P1101" s="564">
        <f t="shared" si="519"/>
        <v>0</v>
      </c>
      <c r="Q1101" s="564">
        <f t="shared" si="520"/>
        <v>0</v>
      </c>
      <c r="R1101" s="661">
        <f t="shared" si="509"/>
        <v>0</v>
      </c>
      <c r="S1101" s="662">
        <f t="shared" si="510"/>
        <v>0</v>
      </c>
      <c r="T1101" s="699">
        <f t="shared" si="511"/>
        <v>0</v>
      </c>
      <c r="U1101" s="681">
        <f t="shared" si="521"/>
        <v>0</v>
      </c>
      <c r="V1101" s="701">
        <f t="shared" si="522"/>
        <v>0</v>
      </c>
      <c r="W1101" s="662">
        <f t="shared" si="523"/>
        <v>0</v>
      </c>
      <c r="X1101" s="662">
        <f t="shared" si="524"/>
        <v>0</v>
      </c>
      <c r="Y1101" s="662">
        <f t="shared" si="525"/>
        <v>0</v>
      </c>
      <c r="Z1101" s="699">
        <f t="shared" si="526"/>
        <v>0</v>
      </c>
      <c r="AA1101" s="681">
        <f t="shared" ref="AA1101:AA1164" si="529">IF(H1101+Z1100&gt;S1101,S1101,H1101+Z1100)</f>
        <v>0</v>
      </c>
      <c r="AB1101" s="701">
        <f t="shared" ref="AB1101:AB1164" si="530">Z1100+H1101-S1101</f>
        <v>0</v>
      </c>
      <c r="AC1101" s="662">
        <f t="shared" si="527"/>
        <v>0</v>
      </c>
      <c r="AD1101" s="662">
        <f t="shared" ref="AD1101:AD1164" si="531">IF(I1101+AC1100&gt;S1101,S1101,I1101+AC1100)</f>
        <v>0</v>
      </c>
      <c r="AE1101" s="701">
        <f t="shared" ref="AE1101:AE1164" si="532">AC1100+I1101-S1101</f>
        <v>0</v>
      </c>
      <c r="AF1101" s="662">
        <f t="shared" si="528"/>
        <v>0</v>
      </c>
      <c r="AG1101" s="662">
        <f t="shared" ref="AG1101:AG1164" si="533">IF(M1101+AF1100&gt;S1101,S1101,M1101+AF1100)</f>
        <v>0</v>
      </c>
      <c r="AH1101" s="701">
        <f t="shared" ref="AH1101:AH1164" si="534">AF1100+M1101-S1101</f>
        <v>0</v>
      </c>
    </row>
    <row r="1102" spans="1:34" x14ac:dyDescent="0.35">
      <c r="A1102" s="680">
        <v>39077</v>
      </c>
      <c r="B1102" s="558" t="s">
        <v>32</v>
      </c>
      <c r="C1102" s="558">
        <v>12</v>
      </c>
      <c r="D1102" s="559">
        <f t="shared" si="506"/>
        <v>3</v>
      </c>
      <c r="E1102" s="561">
        <v>0</v>
      </c>
      <c r="F1102" s="699">
        <f t="shared" si="512"/>
        <v>0</v>
      </c>
      <c r="G1102" s="712">
        <f t="shared" si="513"/>
        <v>0</v>
      </c>
      <c r="H1102" s="699">
        <f t="shared" si="507"/>
        <v>0</v>
      </c>
      <c r="I1102" s="712">
        <f t="shared" si="508"/>
        <v>0</v>
      </c>
      <c r="J1102" s="699">
        <f t="shared" si="514"/>
        <v>0</v>
      </c>
      <c r="K1102" s="681">
        <f t="shared" si="515"/>
        <v>0</v>
      </c>
      <c r="L1102" s="711">
        <f>IF($L$5="Yes",HLOOKUP(B1102,'Outdoor Supply'!$D$32:$P$38,7,FALSE),0)</f>
        <v>0</v>
      </c>
      <c r="M1102" s="701">
        <f t="shared" si="516"/>
        <v>0</v>
      </c>
      <c r="N1102" s="564">
        <f t="shared" si="517"/>
        <v>0</v>
      </c>
      <c r="O1102" s="564">
        <f t="shared" si="518"/>
        <v>0</v>
      </c>
      <c r="P1102" s="564">
        <f t="shared" si="519"/>
        <v>0</v>
      </c>
      <c r="Q1102" s="564">
        <f t="shared" si="520"/>
        <v>0</v>
      </c>
      <c r="R1102" s="661">
        <f t="shared" si="509"/>
        <v>0</v>
      </c>
      <c r="S1102" s="662">
        <f t="shared" si="510"/>
        <v>0</v>
      </c>
      <c r="T1102" s="699">
        <f t="shared" si="511"/>
        <v>0</v>
      </c>
      <c r="U1102" s="681">
        <f t="shared" si="521"/>
        <v>0</v>
      </c>
      <c r="V1102" s="701">
        <f t="shared" si="522"/>
        <v>0</v>
      </c>
      <c r="W1102" s="662">
        <f t="shared" si="523"/>
        <v>0</v>
      </c>
      <c r="X1102" s="662">
        <f t="shared" si="524"/>
        <v>0</v>
      </c>
      <c r="Y1102" s="662">
        <f t="shared" si="525"/>
        <v>0</v>
      </c>
      <c r="Z1102" s="699">
        <f t="shared" si="526"/>
        <v>0</v>
      </c>
      <c r="AA1102" s="681">
        <f t="shared" si="529"/>
        <v>0</v>
      </c>
      <c r="AB1102" s="701">
        <f t="shared" si="530"/>
        <v>0</v>
      </c>
      <c r="AC1102" s="662">
        <f t="shared" si="527"/>
        <v>0</v>
      </c>
      <c r="AD1102" s="662">
        <f t="shared" si="531"/>
        <v>0</v>
      </c>
      <c r="AE1102" s="701">
        <f t="shared" si="532"/>
        <v>0</v>
      </c>
      <c r="AF1102" s="662">
        <f t="shared" si="528"/>
        <v>0</v>
      </c>
      <c r="AG1102" s="662">
        <f t="shared" si="533"/>
        <v>0</v>
      </c>
      <c r="AH1102" s="701">
        <f t="shared" si="534"/>
        <v>0</v>
      </c>
    </row>
    <row r="1103" spans="1:34" x14ac:dyDescent="0.35">
      <c r="A1103" s="680">
        <v>39078</v>
      </c>
      <c r="B1103" s="558" t="s">
        <v>32</v>
      </c>
      <c r="C1103" s="558">
        <v>12</v>
      </c>
      <c r="D1103" s="559">
        <f t="shared" si="506"/>
        <v>4</v>
      </c>
      <c r="E1103" s="561">
        <v>0</v>
      </c>
      <c r="F1103" s="699">
        <f t="shared" si="512"/>
        <v>0</v>
      </c>
      <c r="G1103" s="712">
        <f t="shared" si="513"/>
        <v>0</v>
      </c>
      <c r="H1103" s="699">
        <f t="shared" si="507"/>
        <v>0</v>
      </c>
      <c r="I1103" s="712">
        <f t="shared" si="508"/>
        <v>0</v>
      </c>
      <c r="J1103" s="699">
        <f t="shared" si="514"/>
        <v>0</v>
      </c>
      <c r="K1103" s="681">
        <f t="shared" si="515"/>
        <v>0</v>
      </c>
      <c r="L1103" s="711">
        <f>IF($L$5="Yes",HLOOKUP(B1103,'Outdoor Supply'!$D$32:$P$38,7,FALSE),0)</f>
        <v>0</v>
      </c>
      <c r="M1103" s="701">
        <f t="shared" si="516"/>
        <v>0</v>
      </c>
      <c r="N1103" s="564">
        <f t="shared" si="517"/>
        <v>0</v>
      </c>
      <c r="O1103" s="564">
        <f t="shared" si="518"/>
        <v>0</v>
      </c>
      <c r="P1103" s="564">
        <f t="shared" si="519"/>
        <v>0</v>
      </c>
      <c r="Q1103" s="564">
        <f t="shared" si="520"/>
        <v>0</v>
      </c>
      <c r="R1103" s="661">
        <f t="shared" si="509"/>
        <v>0</v>
      </c>
      <c r="S1103" s="662">
        <f t="shared" si="510"/>
        <v>0</v>
      </c>
      <c r="T1103" s="699">
        <f t="shared" si="511"/>
        <v>0</v>
      </c>
      <c r="U1103" s="681">
        <f t="shared" si="521"/>
        <v>0</v>
      </c>
      <c r="V1103" s="701">
        <f t="shared" si="522"/>
        <v>0</v>
      </c>
      <c r="W1103" s="662">
        <f t="shared" si="523"/>
        <v>0</v>
      </c>
      <c r="X1103" s="662">
        <f t="shared" si="524"/>
        <v>0</v>
      </c>
      <c r="Y1103" s="662">
        <f t="shared" si="525"/>
        <v>0</v>
      </c>
      <c r="Z1103" s="699">
        <f t="shared" si="526"/>
        <v>0</v>
      </c>
      <c r="AA1103" s="681">
        <f t="shared" si="529"/>
        <v>0</v>
      </c>
      <c r="AB1103" s="701">
        <f t="shared" si="530"/>
        <v>0</v>
      </c>
      <c r="AC1103" s="662">
        <f t="shared" si="527"/>
        <v>0</v>
      </c>
      <c r="AD1103" s="662">
        <f t="shared" si="531"/>
        <v>0</v>
      </c>
      <c r="AE1103" s="701">
        <f t="shared" si="532"/>
        <v>0</v>
      </c>
      <c r="AF1103" s="662">
        <f t="shared" si="528"/>
        <v>0</v>
      </c>
      <c r="AG1103" s="662">
        <f t="shared" si="533"/>
        <v>0</v>
      </c>
      <c r="AH1103" s="701">
        <f t="shared" si="534"/>
        <v>0</v>
      </c>
    </row>
    <row r="1104" spans="1:34" x14ac:dyDescent="0.35">
      <c r="A1104" s="680">
        <v>39079</v>
      </c>
      <c r="B1104" s="558" t="s">
        <v>32</v>
      </c>
      <c r="C1104" s="558">
        <v>12</v>
      </c>
      <c r="D1104" s="559">
        <f t="shared" si="506"/>
        <v>5</v>
      </c>
      <c r="E1104" s="561">
        <v>0</v>
      </c>
      <c r="F1104" s="699">
        <f t="shared" si="512"/>
        <v>0</v>
      </c>
      <c r="G1104" s="712">
        <f t="shared" si="513"/>
        <v>0</v>
      </c>
      <c r="H1104" s="699">
        <f t="shared" si="507"/>
        <v>0</v>
      </c>
      <c r="I1104" s="712">
        <f t="shared" si="508"/>
        <v>0</v>
      </c>
      <c r="J1104" s="699">
        <f t="shared" si="514"/>
        <v>0</v>
      </c>
      <c r="K1104" s="681">
        <f t="shared" si="515"/>
        <v>0</v>
      </c>
      <c r="L1104" s="711">
        <f>IF($L$5="Yes",HLOOKUP(B1104,'Outdoor Supply'!$D$32:$P$38,7,FALSE),0)</f>
        <v>0</v>
      </c>
      <c r="M1104" s="701">
        <f t="shared" si="516"/>
        <v>0</v>
      </c>
      <c r="N1104" s="564">
        <f t="shared" si="517"/>
        <v>0</v>
      </c>
      <c r="O1104" s="564">
        <f t="shared" si="518"/>
        <v>0</v>
      </c>
      <c r="P1104" s="564">
        <f t="shared" si="519"/>
        <v>0</v>
      </c>
      <c r="Q1104" s="564">
        <f t="shared" si="520"/>
        <v>0</v>
      </c>
      <c r="R1104" s="661">
        <f t="shared" si="509"/>
        <v>0</v>
      </c>
      <c r="S1104" s="662">
        <f t="shared" si="510"/>
        <v>0</v>
      </c>
      <c r="T1104" s="699">
        <f t="shared" si="511"/>
        <v>0</v>
      </c>
      <c r="U1104" s="681">
        <f t="shared" si="521"/>
        <v>0</v>
      </c>
      <c r="V1104" s="701">
        <f t="shared" si="522"/>
        <v>0</v>
      </c>
      <c r="W1104" s="662">
        <f t="shared" si="523"/>
        <v>0</v>
      </c>
      <c r="X1104" s="662">
        <f t="shared" si="524"/>
        <v>0</v>
      </c>
      <c r="Y1104" s="662">
        <f t="shared" si="525"/>
        <v>0</v>
      </c>
      <c r="Z1104" s="699">
        <f t="shared" si="526"/>
        <v>0</v>
      </c>
      <c r="AA1104" s="681">
        <f t="shared" si="529"/>
        <v>0</v>
      </c>
      <c r="AB1104" s="701">
        <f t="shared" si="530"/>
        <v>0</v>
      </c>
      <c r="AC1104" s="662">
        <f t="shared" si="527"/>
        <v>0</v>
      </c>
      <c r="AD1104" s="662">
        <f t="shared" si="531"/>
        <v>0</v>
      </c>
      <c r="AE1104" s="701">
        <f t="shared" si="532"/>
        <v>0</v>
      </c>
      <c r="AF1104" s="662">
        <f t="shared" si="528"/>
        <v>0</v>
      </c>
      <c r="AG1104" s="662">
        <f t="shared" si="533"/>
        <v>0</v>
      </c>
      <c r="AH1104" s="701">
        <f t="shared" si="534"/>
        <v>0</v>
      </c>
    </row>
    <row r="1105" spans="1:34" x14ac:dyDescent="0.35">
      <c r="A1105" s="680">
        <v>39080</v>
      </c>
      <c r="B1105" s="558" t="s">
        <v>32</v>
      </c>
      <c r="C1105" s="558">
        <v>12</v>
      </c>
      <c r="D1105" s="559">
        <f t="shared" si="506"/>
        <v>6</v>
      </c>
      <c r="E1105" s="561">
        <v>5.0000000000011369E-2</v>
      </c>
      <c r="F1105" s="699">
        <f t="shared" si="512"/>
        <v>0</v>
      </c>
      <c r="G1105" s="712">
        <f t="shared" si="513"/>
        <v>0</v>
      </c>
      <c r="H1105" s="699">
        <f t="shared" si="507"/>
        <v>0</v>
      </c>
      <c r="I1105" s="712">
        <f t="shared" si="508"/>
        <v>0</v>
      </c>
      <c r="J1105" s="699">
        <f t="shared" si="514"/>
        <v>0</v>
      </c>
      <c r="K1105" s="681">
        <f t="shared" si="515"/>
        <v>0</v>
      </c>
      <c r="L1105" s="711">
        <f>IF($L$5="Yes",HLOOKUP(B1105,'Outdoor Supply'!$D$32:$P$38,7,FALSE),0)</f>
        <v>0</v>
      </c>
      <c r="M1105" s="701">
        <f t="shared" si="516"/>
        <v>0</v>
      </c>
      <c r="N1105" s="564">
        <f t="shared" si="517"/>
        <v>0</v>
      </c>
      <c r="O1105" s="564">
        <f t="shared" si="518"/>
        <v>0</v>
      </c>
      <c r="P1105" s="564">
        <f t="shared" si="519"/>
        <v>0</v>
      </c>
      <c r="Q1105" s="564">
        <f t="shared" si="520"/>
        <v>0</v>
      </c>
      <c r="R1105" s="661">
        <f t="shared" si="509"/>
        <v>0</v>
      </c>
      <c r="S1105" s="662">
        <f t="shared" si="510"/>
        <v>0</v>
      </c>
      <c r="T1105" s="699">
        <f t="shared" si="511"/>
        <v>0</v>
      </c>
      <c r="U1105" s="681">
        <f t="shared" si="521"/>
        <v>0</v>
      </c>
      <c r="V1105" s="701">
        <f t="shared" si="522"/>
        <v>0</v>
      </c>
      <c r="W1105" s="662">
        <f t="shared" si="523"/>
        <v>0</v>
      </c>
      <c r="X1105" s="662">
        <f t="shared" si="524"/>
        <v>0</v>
      </c>
      <c r="Y1105" s="662">
        <f t="shared" si="525"/>
        <v>0</v>
      </c>
      <c r="Z1105" s="699">
        <f t="shared" si="526"/>
        <v>0</v>
      </c>
      <c r="AA1105" s="681">
        <f t="shared" si="529"/>
        <v>0</v>
      </c>
      <c r="AB1105" s="701">
        <f t="shared" si="530"/>
        <v>0</v>
      </c>
      <c r="AC1105" s="662">
        <f t="shared" si="527"/>
        <v>0</v>
      </c>
      <c r="AD1105" s="662">
        <f t="shared" si="531"/>
        <v>0</v>
      </c>
      <c r="AE1105" s="701">
        <f t="shared" si="532"/>
        <v>0</v>
      </c>
      <c r="AF1105" s="662">
        <f t="shared" si="528"/>
        <v>0</v>
      </c>
      <c r="AG1105" s="662">
        <f t="shared" si="533"/>
        <v>0</v>
      </c>
      <c r="AH1105" s="701">
        <f t="shared" si="534"/>
        <v>0</v>
      </c>
    </row>
    <row r="1106" spans="1:34" x14ac:dyDescent="0.35">
      <c r="A1106" s="680">
        <v>39081</v>
      </c>
      <c r="B1106" s="558" t="s">
        <v>32</v>
      </c>
      <c r="C1106" s="558">
        <v>12</v>
      </c>
      <c r="D1106" s="559">
        <f t="shared" si="506"/>
        <v>7</v>
      </c>
      <c r="E1106" s="561">
        <v>1.5999999999999943</v>
      </c>
      <c r="F1106" s="699">
        <f t="shared" si="512"/>
        <v>0</v>
      </c>
      <c r="G1106" s="712">
        <f t="shared" si="513"/>
        <v>0</v>
      </c>
      <c r="H1106" s="699">
        <f t="shared" si="507"/>
        <v>0</v>
      </c>
      <c r="I1106" s="712">
        <f t="shared" si="508"/>
        <v>0</v>
      </c>
      <c r="J1106" s="699">
        <f t="shared" si="514"/>
        <v>0</v>
      </c>
      <c r="K1106" s="681">
        <f t="shared" si="515"/>
        <v>0</v>
      </c>
      <c r="L1106" s="711">
        <f>IF($L$5="Yes",HLOOKUP(B1106,'Outdoor Supply'!$D$32:$P$38,7,FALSE),0)</f>
        <v>0</v>
      </c>
      <c r="M1106" s="701">
        <f t="shared" si="516"/>
        <v>0</v>
      </c>
      <c r="N1106" s="564">
        <f t="shared" si="517"/>
        <v>0</v>
      </c>
      <c r="O1106" s="564">
        <f t="shared" si="518"/>
        <v>0</v>
      </c>
      <c r="P1106" s="564">
        <f t="shared" si="519"/>
        <v>0</v>
      </c>
      <c r="Q1106" s="564">
        <f t="shared" si="520"/>
        <v>0</v>
      </c>
      <c r="R1106" s="661">
        <f t="shared" si="509"/>
        <v>0</v>
      </c>
      <c r="S1106" s="662">
        <f t="shared" si="510"/>
        <v>0</v>
      </c>
      <c r="T1106" s="699">
        <f t="shared" si="511"/>
        <v>0</v>
      </c>
      <c r="U1106" s="681">
        <f t="shared" si="521"/>
        <v>0</v>
      </c>
      <c r="V1106" s="701">
        <f t="shared" si="522"/>
        <v>0</v>
      </c>
      <c r="W1106" s="662">
        <f t="shared" si="523"/>
        <v>0</v>
      </c>
      <c r="X1106" s="662">
        <f t="shared" si="524"/>
        <v>0</v>
      </c>
      <c r="Y1106" s="662">
        <f t="shared" si="525"/>
        <v>0</v>
      </c>
      <c r="Z1106" s="699">
        <f t="shared" si="526"/>
        <v>0</v>
      </c>
      <c r="AA1106" s="681">
        <f t="shared" si="529"/>
        <v>0</v>
      </c>
      <c r="AB1106" s="701">
        <f t="shared" si="530"/>
        <v>0</v>
      </c>
      <c r="AC1106" s="662">
        <f t="shared" si="527"/>
        <v>0</v>
      </c>
      <c r="AD1106" s="662">
        <f t="shared" si="531"/>
        <v>0</v>
      </c>
      <c r="AE1106" s="701">
        <f t="shared" si="532"/>
        <v>0</v>
      </c>
      <c r="AF1106" s="662">
        <f t="shared" si="528"/>
        <v>0</v>
      </c>
      <c r="AG1106" s="662">
        <f t="shared" si="533"/>
        <v>0</v>
      </c>
      <c r="AH1106" s="701">
        <f t="shared" si="534"/>
        <v>0</v>
      </c>
    </row>
    <row r="1107" spans="1:34" x14ac:dyDescent="0.35">
      <c r="A1107" s="680">
        <v>39082</v>
      </c>
      <c r="B1107" s="558" t="s">
        <v>32</v>
      </c>
      <c r="C1107" s="558">
        <v>12</v>
      </c>
      <c r="D1107" s="559">
        <f t="shared" si="506"/>
        <v>1</v>
      </c>
      <c r="E1107" s="561">
        <v>0</v>
      </c>
      <c r="F1107" s="699">
        <f t="shared" si="512"/>
        <v>0</v>
      </c>
      <c r="G1107" s="712">
        <f t="shared" si="513"/>
        <v>0</v>
      </c>
      <c r="H1107" s="699">
        <f t="shared" si="507"/>
        <v>0</v>
      </c>
      <c r="I1107" s="712">
        <f t="shared" si="508"/>
        <v>0</v>
      </c>
      <c r="J1107" s="699">
        <f t="shared" si="514"/>
        <v>0</v>
      </c>
      <c r="K1107" s="681">
        <f t="shared" si="515"/>
        <v>0</v>
      </c>
      <c r="L1107" s="711">
        <f>IF($L$5="Yes",HLOOKUP(B1107,'Outdoor Supply'!$D$32:$P$38,7,FALSE),0)</f>
        <v>0</v>
      </c>
      <c r="M1107" s="701">
        <f t="shared" si="516"/>
        <v>0</v>
      </c>
      <c r="N1107" s="564">
        <f t="shared" si="517"/>
        <v>0</v>
      </c>
      <c r="O1107" s="564">
        <f t="shared" si="518"/>
        <v>0</v>
      </c>
      <c r="P1107" s="564">
        <f t="shared" si="519"/>
        <v>0</v>
      </c>
      <c r="Q1107" s="564">
        <f t="shared" si="520"/>
        <v>0</v>
      </c>
      <c r="R1107" s="661">
        <f t="shared" si="509"/>
        <v>0</v>
      </c>
      <c r="S1107" s="662">
        <f t="shared" si="510"/>
        <v>0</v>
      </c>
      <c r="T1107" s="699">
        <f t="shared" si="511"/>
        <v>0</v>
      </c>
      <c r="U1107" s="681">
        <f t="shared" si="521"/>
        <v>0</v>
      </c>
      <c r="V1107" s="701">
        <f t="shared" si="522"/>
        <v>0</v>
      </c>
      <c r="W1107" s="662">
        <f t="shared" si="523"/>
        <v>0</v>
      </c>
      <c r="X1107" s="662">
        <f t="shared" si="524"/>
        <v>0</v>
      </c>
      <c r="Y1107" s="662">
        <f t="shared" si="525"/>
        <v>0</v>
      </c>
      <c r="Z1107" s="699">
        <f t="shared" si="526"/>
        <v>0</v>
      </c>
      <c r="AA1107" s="681">
        <f t="shared" si="529"/>
        <v>0</v>
      </c>
      <c r="AB1107" s="701">
        <f t="shared" si="530"/>
        <v>0</v>
      </c>
      <c r="AC1107" s="662">
        <f t="shared" si="527"/>
        <v>0</v>
      </c>
      <c r="AD1107" s="662">
        <f t="shared" si="531"/>
        <v>0</v>
      </c>
      <c r="AE1107" s="701">
        <f t="shared" si="532"/>
        <v>0</v>
      </c>
      <c r="AF1107" s="662">
        <f t="shared" si="528"/>
        <v>0</v>
      </c>
      <c r="AG1107" s="662">
        <f t="shared" si="533"/>
        <v>0</v>
      </c>
      <c r="AH1107" s="701">
        <f t="shared" si="534"/>
        <v>0</v>
      </c>
    </row>
    <row r="1108" spans="1:34" x14ac:dyDescent="0.35">
      <c r="A1108" s="680">
        <v>39083</v>
      </c>
      <c r="B1108" s="558" t="s">
        <v>21</v>
      </c>
      <c r="C1108" s="558">
        <v>1</v>
      </c>
      <c r="D1108" s="559">
        <f t="shared" si="506"/>
        <v>2</v>
      </c>
      <c r="E1108" s="561">
        <v>0</v>
      </c>
      <c r="F1108" s="699">
        <f t="shared" si="512"/>
        <v>0</v>
      </c>
      <c r="G1108" s="712">
        <f t="shared" si="513"/>
        <v>0</v>
      </c>
      <c r="H1108" s="699">
        <f t="shared" si="507"/>
        <v>0</v>
      </c>
      <c r="I1108" s="712">
        <f t="shared" si="508"/>
        <v>0</v>
      </c>
      <c r="J1108" s="699">
        <f t="shared" si="514"/>
        <v>0</v>
      </c>
      <c r="K1108" s="681">
        <f t="shared" si="515"/>
        <v>0</v>
      </c>
      <c r="L1108" s="711">
        <f>IF($L$5="Yes",HLOOKUP(B1108,'Outdoor Supply'!$D$32:$P$38,7,FALSE),0)</f>
        <v>0</v>
      </c>
      <c r="M1108" s="701">
        <f t="shared" si="516"/>
        <v>0</v>
      </c>
      <c r="N1108" s="564">
        <f t="shared" si="517"/>
        <v>0</v>
      </c>
      <c r="O1108" s="564">
        <f t="shared" si="518"/>
        <v>0</v>
      </c>
      <c r="P1108" s="564">
        <f t="shared" si="519"/>
        <v>0</v>
      </c>
      <c r="Q1108" s="564">
        <f t="shared" si="520"/>
        <v>0</v>
      </c>
      <c r="R1108" s="661">
        <f t="shared" si="509"/>
        <v>0</v>
      </c>
      <c r="S1108" s="662">
        <f t="shared" si="510"/>
        <v>0</v>
      </c>
      <c r="T1108" s="699">
        <f t="shared" si="511"/>
        <v>0</v>
      </c>
      <c r="U1108" s="681">
        <f t="shared" si="521"/>
        <v>0</v>
      </c>
      <c r="V1108" s="701">
        <f t="shared" si="522"/>
        <v>0</v>
      </c>
      <c r="W1108" s="662">
        <f t="shared" si="523"/>
        <v>0</v>
      </c>
      <c r="X1108" s="662">
        <f t="shared" si="524"/>
        <v>0</v>
      </c>
      <c r="Y1108" s="662">
        <f t="shared" si="525"/>
        <v>0</v>
      </c>
      <c r="Z1108" s="699">
        <f t="shared" si="526"/>
        <v>0</v>
      </c>
      <c r="AA1108" s="681">
        <f t="shared" si="529"/>
        <v>0</v>
      </c>
      <c r="AB1108" s="701">
        <f t="shared" si="530"/>
        <v>0</v>
      </c>
      <c r="AC1108" s="662">
        <f t="shared" si="527"/>
        <v>0</v>
      </c>
      <c r="AD1108" s="662">
        <f t="shared" si="531"/>
        <v>0</v>
      </c>
      <c r="AE1108" s="701">
        <f t="shared" si="532"/>
        <v>0</v>
      </c>
      <c r="AF1108" s="662">
        <f t="shared" si="528"/>
        <v>0</v>
      </c>
      <c r="AG1108" s="662">
        <f t="shared" si="533"/>
        <v>0</v>
      </c>
      <c r="AH1108" s="701">
        <f t="shared" si="534"/>
        <v>0</v>
      </c>
    </row>
    <row r="1109" spans="1:34" x14ac:dyDescent="0.35">
      <c r="A1109" s="680">
        <v>39084</v>
      </c>
      <c r="B1109" s="558" t="s">
        <v>21</v>
      </c>
      <c r="C1109" s="558">
        <v>1</v>
      </c>
      <c r="D1109" s="559">
        <f t="shared" si="506"/>
        <v>3</v>
      </c>
      <c r="E1109" s="561">
        <v>0</v>
      </c>
      <c r="F1109" s="699">
        <f t="shared" si="512"/>
        <v>0</v>
      </c>
      <c r="G1109" s="712">
        <f t="shared" si="513"/>
        <v>0</v>
      </c>
      <c r="H1109" s="699">
        <f t="shared" si="507"/>
        <v>0</v>
      </c>
      <c r="I1109" s="712">
        <f t="shared" si="508"/>
        <v>0</v>
      </c>
      <c r="J1109" s="699">
        <f t="shared" si="514"/>
        <v>0</v>
      </c>
      <c r="K1109" s="681">
        <f t="shared" si="515"/>
        <v>0</v>
      </c>
      <c r="L1109" s="711">
        <f>IF($L$5="Yes",HLOOKUP(B1109,'Outdoor Supply'!$D$32:$P$38,7,FALSE),0)</f>
        <v>0</v>
      </c>
      <c r="M1109" s="701">
        <f t="shared" si="516"/>
        <v>0</v>
      </c>
      <c r="N1109" s="564">
        <f t="shared" si="517"/>
        <v>0</v>
      </c>
      <c r="O1109" s="564">
        <f t="shared" si="518"/>
        <v>0</v>
      </c>
      <c r="P1109" s="564">
        <f t="shared" si="519"/>
        <v>0</v>
      </c>
      <c r="Q1109" s="564">
        <f t="shared" si="520"/>
        <v>0</v>
      </c>
      <c r="R1109" s="661">
        <f t="shared" si="509"/>
        <v>0</v>
      </c>
      <c r="S1109" s="662">
        <f t="shared" si="510"/>
        <v>0</v>
      </c>
      <c r="T1109" s="699">
        <f t="shared" si="511"/>
        <v>0</v>
      </c>
      <c r="U1109" s="681">
        <f t="shared" si="521"/>
        <v>0</v>
      </c>
      <c r="V1109" s="701">
        <f t="shared" si="522"/>
        <v>0</v>
      </c>
      <c r="W1109" s="662">
        <f t="shared" si="523"/>
        <v>0</v>
      </c>
      <c r="X1109" s="662">
        <f t="shared" si="524"/>
        <v>0</v>
      </c>
      <c r="Y1109" s="662">
        <f t="shared" si="525"/>
        <v>0</v>
      </c>
      <c r="Z1109" s="699">
        <f t="shared" si="526"/>
        <v>0</v>
      </c>
      <c r="AA1109" s="681">
        <f t="shared" si="529"/>
        <v>0</v>
      </c>
      <c r="AB1109" s="701">
        <f t="shared" si="530"/>
        <v>0</v>
      </c>
      <c r="AC1109" s="662">
        <f t="shared" si="527"/>
        <v>0</v>
      </c>
      <c r="AD1109" s="662">
        <f t="shared" si="531"/>
        <v>0</v>
      </c>
      <c r="AE1109" s="701">
        <f t="shared" si="532"/>
        <v>0</v>
      </c>
      <c r="AF1109" s="662">
        <f t="shared" si="528"/>
        <v>0</v>
      </c>
      <c r="AG1109" s="662">
        <f t="shared" si="533"/>
        <v>0</v>
      </c>
      <c r="AH1109" s="701">
        <f t="shared" si="534"/>
        <v>0</v>
      </c>
    </row>
    <row r="1110" spans="1:34" x14ac:dyDescent="0.35">
      <c r="A1110" s="680">
        <v>39085</v>
      </c>
      <c r="B1110" s="558" t="s">
        <v>21</v>
      </c>
      <c r="C1110" s="558">
        <v>1</v>
      </c>
      <c r="D1110" s="559">
        <f t="shared" si="506"/>
        <v>4</v>
      </c>
      <c r="E1110" s="561">
        <v>0</v>
      </c>
      <c r="F1110" s="699">
        <f t="shared" si="512"/>
        <v>0</v>
      </c>
      <c r="G1110" s="712">
        <f t="shared" si="513"/>
        <v>0</v>
      </c>
      <c r="H1110" s="699">
        <f t="shared" si="507"/>
        <v>0</v>
      </c>
      <c r="I1110" s="712">
        <f t="shared" si="508"/>
        <v>0</v>
      </c>
      <c r="J1110" s="699">
        <f t="shared" si="514"/>
        <v>0</v>
      </c>
      <c r="K1110" s="681">
        <f t="shared" si="515"/>
        <v>0</v>
      </c>
      <c r="L1110" s="711">
        <f>IF($L$5="Yes",HLOOKUP(B1110,'Outdoor Supply'!$D$32:$P$38,7,FALSE),0)</f>
        <v>0</v>
      </c>
      <c r="M1110" s="701">
        <f t="shared" si="516"/>
        <v>0</v>
      </c>
      <c r="N1110" s="564">
        <f t="shared" si="517"/>
        <v>0</v>
      </c>
      <c r="O1110" s="564">
        <f t="shared" si="518"/>
        <v>0</v>
      </c>
      <c r="P1110" s="564">
        <f t="shared" si="519"/>
        <v>0</v>
      </c>
      <c r="Q1110" s="564">
        <f t="shared" si="520"/>
        <v>0</v>
      </c>
      <c r="R1110" s="661">
        <f t="shared" si="509"/>
        <v>0</v>
      </c>
      <c r="S1110" s="662">
        <f t="shared" si="510"/>
        <v>0</v>
      </c>
      <c r="T1110" s="699">
        <f t="shared" si="511"/>
        <v>0</v>
      </c>
      <c r="U1110" s="681">
        <f t="shared" si="521"/>
        <v>0</v>
      </c>
      <c r="V1110" s="701">
        <f t="shared" si="522"/>
        <v>0</v>
      </c>
      <c r="W1110" s="662">
        <f t="shared" si="523"/>
        <v>0</v>
      </c>
      <c r="X1110" s="662">
        <f t="shared" si="524"/>
        <v>0</v>
      </c>
      <c r="Y1110" s="662">
        <f t="shared" si="525"/>
        <v>0</v>
      </c>
      <c r="Z1110" s="699">
        <f t="shared" si="526"/>
        <v>0</v>
      </c>
      <c r="AA1110" s="681">
        <f t="shared" si="529"/>
        <v>0</v>
      </c>
      <c r="AB1110" s="701">
        <f t="shared" si="530"/>
        <v>0</v>
      </c>
      <c r="AC1110" s="662">
        <f t="shared" si="527"/>
        <v>0</v>
      </c>
      <c r="AD1110" s="662">
        <f t="shared" si="531"/>
        <v>0</v>
      </c>
      <c r="AE1110" s="701">
        <f t="shared" si="532"/>
        <v>0</v>
      </c>
      <c r="AF1110" s="662">
        <f t="shared" si="528"/>
        <v>0</v>
      </c>
      <c r="AG1110" s="662">
        <f t="shared" si="533"/>
        <v>0</v>
      </c>
      <c r="AH1110" s="701">
        <f t="shared" si="534"/>
        <v>0</v>
      </c>
    </row>
    <row r="1111" spans="1:34" x14ac:dyDescent="0.35">
      <c r="A1111" s="680">
        <v>39086</v>
      </c>
      <c r="B1111" s="558" t="s">
        <v>21</v>
      </c>
      <c r="C1111" s="558">
        <v>1</v>
      </c>
      <c r="D1111" s="559">
        <f t="shared" si="506"/>
        <v>5</v>
      </c>
      <c r="E1111" s="561">
        <v>1.0700000000000216</v>
      </c>
      <c r="F1111" s="699">
        <f t="shared" si="512"/>
        <v>0</v>
      </c>
      <c r="G1111" s="712">
        <f t="shared" si="513"/>
        <v>0</v>
      </c>
      <c r="H1111" s="699">
        <f t="shared" si="507"/>
        <v>0</v>
      </c>
      <c r="I1111" s="712">
        <f t="shared" si="508"/>
        <v>0</v>
      </c>
      <c r="J1111" s="699">
        <f t="shared" si="514"/>
        <v>0</v>
      </c>
      <c r="K1111" s="681">
        <f t="shared" si="515"/>
        <v>0</v>
      </c>
      <c r="L1111" s="711">
        <f>IF($L$5="Yes",HLOOKUP(B1111,'Outdoor Supply'!$D$32:$P$38,7,FALSE),0)</f>
        <v>0</v>
      </c>
      <c r="M1111" s="701">
        <f t="shared" si="516"/>
        <v>0</v>
      </c>
      <c r="N1111" s="564">
        <f t="shared" si="517"/>
        <v>0</v>
      </c>
      <c r="O1111" s="564">
        <f t="shared" si="518"/>
        <v>0</v>
      </c>
      <c r="P1111" s="564">
        <f t="shared" si="519"/>
        <v>0</v>
      </c>
      <c r="Q1111" s="564">
        <f t="shared" si="520"/>
        <v>0</v>
      </c>
      <c r="R1111" s="661">
        <f t="shared" si="509"/>
        <v>0</v>
      </c>
      <c r="S1111" s="662">
        <f t="shared" si="510"/>
        <v>0</v>
      </c>
      <c r="T1111" s="699">
        <f t="shared" si="511"/>
        <v>0</v>
      </c>
      <c r="U1111" s="681">
        <f t="shared" si="521"/>
        <v>0</v>
      </c>
      <c r="V1111" s="701">
        <f t="shared" si="522"/>
        <v>0</v>
      </c>
      <c r="W1111" s="662">
        <f t="shared" si="523"/>
        <v>0</v>
      </c>
      <c r="X1111" s="662">
        <f t="shared" si="524"/>
        <v>0</v>
      </c>
      <c r="Y1111" s="662">
        <f t="shared" si="525"/>
        <v>0</v>
      </c>
      <c r="Z1111" s="699">
        <f t="shared" si="526"/>
        <v>0</v>
      </c>
      <c r="AA1111" s="681">
        <f t="shared" si="529"/>
        <v>0</v>
      </c>
      <c r="AB1111" s="701">
        <f t="shared" si="530"/>
        <v>0</v>
      </c>
      <c r="AC1111" s="662">
        <f t="shared" si="527"/>
        <v>0</v>
      </c>
      <c r="AD1111" s="662">
        <f t="shared" si="531"/>
        <v>0</v>
      </c>
      <c r="AE1111" s="701">
        <f t="shared" si="532"/>
        <v>0</v>
      </c>
      <c r="AF1111" s="662">
        <f t="shared" si="528"/>
        <v>0</v>
      </c>
      <c r="AG1111" s="662">
        <f t="shared" si="533"/>
        <v>0</v>
      </c>
      <c r="AH1111" s="701">
        <f t="shared" si="534"/>
        <v>0</v>
      </c>
    </row>
    <row r="1112" spans="1:34" x14ac:dyDescent="0.35">
      <c r="A1112" s="680">
        <v>39087</v>
      </c>
      <c r="B1112" s="558" t="s">
        <v>21</v>
      </c>
      <c r="C1112" s="558">
        <v>1</v>
      </c>
      <c r="D1112" s="559">
        <f t="shared" si="506"/>
        <v>6</v>
      </c>
      <c r="E1112" s="561">
        <v>0</v>
      </c>
      <c r="F1112" s="699">
        <f t="shared" si="512"/>
        <v>0</v>
      </c>
      <c r="G1112" s="712">
        <f t="shared" si="513"/>
        <v>0</v>
      </c>
      <c r="H1112" s="699">
        <f t="shared" si="507"/>
        <v>0</v>
      </c>
      <c r="I1112" s="712">
        <f t="shared" si="508"/>
        <v>0</v>
      </c>
      <c r="J1112" s="699">
        <f t="shared" si="514"/>
        <v>0</v>
      </c>
      <c r="K1112" s="681">
        <f t="shared" si="515"/>
        <v>0</v>
      </c>
      <c r="L1112" s="711">
        <f>IF($L$5="Yes",HLOOKUP(B1112,'Outdoor Supply'!$D$32:$P$38,7,FALSE),0)</f>
        <v>0</v>
      </c>
      <c r="M1112" s="701">
        <f t="shared" si="516"/>
        <v>0</v>
      </c>
      <c r="N1112" s="564">
        <f t="shared" si="517"/>
        <v>0</v>
      </c>
      <c r="O1112" s="564">
        <f t="shared" si="518"/>
        <v>0</v>
      </c>
      <c r="P1112" s="564">
        <f t="shared" si="519"/>
        <v>0</v>
      </c>
      <c r="Q1112" s="564">
        <f t="shared" si="520"/>
        <v>0</v>
      </c>
      <c r="R1112" s="661">
        <f t="shared" si="509"/>
        <v>0</v>
      </c>
      <c r="S1112" s="662">
        <f t="shared" si="510"/>
        <v>0</v>
      </c>
      <c r="T1112" s="699">
        <f t="shared" si="511"/>
        <v>0</v>
      </c>
      <c r="U1112" s="681">
        <f t="shared" si="521"/>
        <v>0</v>
      </c>
      <c r="V1112" s="701">
        <f t="shared" si="522"/>
        <v>0</v>
      </c>
      <c r="W1112" s="662">
        <f t="shared" si="523"/>
        <v>0</v>
      </c>
      <c r="X1112" s="662">
        <f t="shared" si="524"/>
        <v>0</v>
      </c>
      <c r="Y1112" s="662">
        <f t="shared" si="525"/>
        <v>0</v>
      </c>
      <c r="Z1112" s="699">
        <f t="shared" si="526"/>
        <v>0</v>
      </c>
      <c r="AA1112" s="681">
        <f t="shared" si="529"/>
        <v>0</v>
      </c>
      <c r="AB1112" s="701">
        <f t="shared" si="530"/>
        <v>0</v>
      </c>
      <c r="AC1112" s="662">
        <f t="shared" si="527"/>
        <v>0</v>
      </c>
      <c r="AD1112" s="662">
        <f t="shared" si="531"/>
        <v>0</v>
      </c>
      <c r="AE1112" s="701">
        <f t="shared" si="532"/>
        <v>0</v>
      </c>
      <c r="AF1112" s="662">
        <f t="shared" si="528"/>
        <v>0</v>
      </c>
      <c r="AG1112" s="662">
        <f t="shared" si="533"/>
        <v>0</v>
      </c>
      <c r="AH1112" s="701">
        <f t="shared" si="534"/>
        <v>0</v>
      </c>
    </row>
    <row r="1113" spans="1:34" x14ac:dyDescent="0.35">
      <c r="A1113" s="680">
        <v>39088</v>
      </c>
      <c r="B1113" s="558" t="s">
        <v>21</v>
      </c>
      <c r="C1113" s="558">
        <v>1</v>
      </c>
      <c r="D1113" s="559">
        <f t="shared" si="506"/>
        <v>7</v>
      </c>
      <c r="E1113" s="561">
        <v>0</v>
      </c>
      <c r="F1113" s="699">
        <f t="shared" si="512"/>
        <v>0</v>
      </c>
      <c r="G1113" s="712">
        <f t="shared" si="513"/>
        <v>0</v>
      </c>
      <c r="H1113" s="699">
        <f t="shared" si="507"/>
        <v>0</v>
      </c>
      <c r="I1113" s="712">
        <f t="shared" si="508"/>
        <v>0</v>
      </c>
      <c r="J1113" s="699">
        <f t="shared" si="514"/>
        <v>0</v>
      </c>
      <c r="K1113" s="681">
        <f t="shared" si="515"/>
        <v>0</v>
      </c>
      <c r="L1113" s="711">
        <f>IF($L$5="Yes",HLOOKUP(B1113,'Outdoor Supply'!$D$32:$P$38,7,FALSE),0)</f>
        <v>0</v>
      </c>
      <c r="M1113" s="701">
        <f t="shared" si="516"/>
        <v>0</v>
      </c>
      <c r="N1113" s="564">
        <f t="shared" si="517"/>
        <v>0</v>
      </c>
      <c r="O1113" s="564">
        <f t="shared" si="518"/>
        <v>0</v>
      </c>
      <c r="P1113" s="564">
        <f t="shared" si="519"/>
        <v>0</v>
      </c>
      <c r="Q1113" s="564">
        <f t="shared" si="520"/>
        <v>0</v>
      </c>
      <c r="R1113" s="661">
        <f t="shared" si="509"/>
        <v>0</v>
      </c>
      <c r="S1113" s="662">
        <f t="shared" si="510"/>
        <v>0</v>
      </c>
      <c r="T1113" s="699">
        <f t="shared" si="511"/>
        <v>0</v>
      </c>
      <c r="U1113" s="681">
        <f t="shared" si="521"/>
        <v>0</v>
      </c>
      <c r="V1113" s="701">
        <f t="shared" si="522"/>
        <v>0</v>
      </c>
      <c r="W1113" s="662">
        <f t="shared" si="523"/>
        <v>0</v>
      </c>
      <c r="X1113" s="662">
        <f t="shared" si="524"/>
        <v>0</v>
      </c>
      <c r="Y1113" s="662">
        <f t="shared" si="525"/>
        <v>0</v>
      </c>
      <c r="Z1113" s="699">
        <f t="shared" si="526"/>
        <v>0</v>
      </c>
      <c r="AA1113" s="681">
        <f t="shared" si="529"/>
        <v>0</v>
      </c>
      <c r="AB1113" s="701">
        <f t="shared" si="530"/>
        <v>0</v>
      </c>
      <c r="AC1113" s="662">
        <f t="shared" si="527"/>
        <v>0</v>
      </c>
      <c r="AD1113" s="662">
        <f t="shared" si="531"/>
        <v>0</v>
      </c>
      <c r="AE1113" s="701">
        <f t="shared" si="532"/>
        <v>0</v>
      </c>
      <c r="AF1113" s="662">
        <f t="shared" si="528"/>
        <v>0</v>
      </c>
      <c r="AG1113" s="662">
        <f t="shared" si="533"/>
        <v>0</v>
      </c>
      <c r="AH1113" s="701">
        <f t="shared" si="534"/>
        <v>0</v>
      </c>
    </row>
    <row r="1114" spans="1:34" x14ac:dyDescent="0.35">
      <c r="A1114" s="680">
        <v>39089</v>
      </c>
      <c r="B1114" s="558" t="s">
        <v>21</v>
      </c>
      <c r="C1114" s="558">
        <v>1</v>
      </c>
      <c r="D1114" s="559">
        <f t="shared" si="506"/>
        <v>1</v>
      </c>
      <c r="E1114" s="561">
        <v>1.0000000000005116E-2</v>
      </c>
      <c r="F1114" s="699">
        <f t="shared" si="512"/>
        <v>0</v>
      </c>
      <c r="G1114" s="712">
        <f t="shared" si="513"/>
        <v>0</v>
      </c>
      <c r="H1114" s="699">
        <f t="shared" si="507"/>
        <v>0</v>
      </c>
      <c r="I1114" s="712">
        <f t="shared" si="508"/>
        <v>0</v>
      </c>
      <c r="J1114" s="699">
        <f t="shared" si="514"/>
        <v>0</v>
      </c>
      <c r="K1114" s="681">
        <f t="shared" si="515"/>
        <v>0</v>
      </c>
      <c r="L1114" s="711">
        <f>IF($L$5="Yes",HLOOKUP(B1114,'Outdoor Supply'!$D$32:$P$38,7,FALSE),0)</f>
        <v>0</v>
      </c>
      <c r="M1114" s="701">
        <f t="shared" si="516"/>
        <v>0</v>
      </c>
      <c r="N1114" s="564">
        <f t="shared" si="517"/>
        <v>0</v>
      </c>
      <c r="O1114" s="564">
        <f t="shared" si="518"/>
        <v>0</v>
      </c>
      <c r="P1114" s="564">
        <f t="shared" si="519"/>
        <v>0</v>
      </c>
      <c r="Q1114" s="564">
        <f t="shared" si="520"/>
        <v>0</v>
      </c>
      <c r="R1114" s="661">
        <f t="shared" si="509"/>
        <v>0</v>
      </c>
      <c r="S1114" s="662">
        <f t="shared" si="510"/>
        <v>0</v>
      </c>
      <c r="T1114" s="699">
        <f t="shared" si="511"/>
        <v>0</v>
      </c>
      <c r="U1114" s="681">
        <f t="shared" si="521"/>
        <v>0</v>
      </c>
      <c r="V1114" s="701">
        <f t="shared" si="522"/>
        <v>0</v>
      </c>
      <c r="W1114" s="662">
        <f t="shared" si="523"/>
        <v>0</v>
      </c>
      <c r="X1114" s="662">
        <f t="shared" si="524"/>
        <v>0</v>
      </c>
      <c r="Y1114" s="662">
        <f t="shared" si="525"/>
        <v>0</v>
      </c>
      <c r="Z1114" s="699">
        <f t="shared" si="526"/>
        <v>0</v>
      </c>
      <c r="AA1114" s="681">
        <f t="shared" si="529"/>
        <v>0</v>
      </c>
      <c r="AB1114" s="701">
        <f t="shared" si="530"/>
        <v>0</v>
      </c>
      <c r="AC1114" s="662">
        <f t="shared" si="527"/>
        <v>0</v>
      </c>
      <c r="AD1114" s="662">
        <f t="shared" si="531"/>
        <v>0</v>
      </c>
      <c r="AE1114" s="701">
        <f t="shared" si="532"/>
        <v>0</v>
      </c>
      <c r="AF1114" s="662">
        <f t="shared" si="528"/>
        <v>0</v>
      </c>
      <c r="AG1114" s="662">
        <f t="shared" si="533"/>
        <v>0</v>
      </c>
      <c r="AH1114" s="701">
        <f t="shared" si="534"/>
        <v>0</v>
      </c>
    </row>
    <row r="1115" spans="1:34" x14ac:dyDescent="0.35">
      <c r="A1115" s="680">
        <v>39090</v>
      </c>
      <c r="B1115" s="558" t="s">
        <v>21</v>
      </c>
      <c r="C1115" s="558">
        <v>1</v>
      </c>
      <c r="D1115" s="559">
        <f t="shared" si="506"/>
        <v>2</v>
      </c>
      <c r="E1115" s="561">
        <v>0</v>
      </c>
      <c r="F1115" s="699">
        <f t="shared" si="512"/>
        <v>0</v>
      </c>
      <c r="G1115" s="712">
        <f t="shared" si="513"/>
        <v>0</v>
      </c>
      <c r="H1115" s="699">
        <f t="shared" si="507"/>
        <v>0</v>
      </c>
      <c r="I1115" s="712">
        <f t="shared" si="508"/>
        <v>0</v>
      </c>
      <c r="J1115" s="699">
        <f t="shared" si="514"/>
        <v>0</v>
      </c>
      <c r="K1115" s="681">
        <f t="shared" si="515"/>
        <v>0</v>
      </c>
      <c r="L1115" s="711">
        <f>IF($L$5="Yes",HLOOKUP(B1115,'Outdoor Supply'!$D$32:$P$38,7,FALSE),0)</f>
        <v>0</v>
      </c>
      <c r="M1115" s="701">
        <f t="shared" si="516"/>
        <v>0</v>
      </c>
      <c r="N1115" s="564">
        <f t="shared" si="517"/>
        <v>0</v>
      </c>
      <c r="O1115" s="564">
        <f t="shared" si="518"/>
        <v>0</v>
      </c>
      <c r="P1115" s="564">
        <f t="shared" si="519"/>
        <v>0</v>
      </c>
      <c r="Q1115" s="564">
        <f t="shared" si="520"/>
        <v>0</v>
      </c>
      <c r="R1115" s="661">
        <f t="shared" si="509"/>
        <v>0</v>
      </c>
      <c r="S1115" s="662">
        <f t="shared" si="510"/>
        <v>0</v>
      </c>
      <c r="T1115" s="699">
        <f t="shared" si="511"/>
        <v>0</v>
      </c>
      <c r="U1115" s="681">
        <f t="shared" si="521"/>
        <v>0</v>
      </c>
      <c r="V1115" s="701">
        <f t="shared" si="522"/>
        <v>0</v>
      </c>
      <c r="W1115" s="662">
        <f t="shared" si="523"/>
        <v>0</v>
      </c>
      <c r="X1115" s="662">
        <f t="shared" si="524"/>
        <v>0</v>
      </c>
      <c r="Y1115" s="662">
        <f t="shared" si="525"/>
        <v>0</v>
      </c>
      <c r="Z1115" s="699">
        <f t="shared" si="526"/>
        <v>0</v>
      </c>
      <c r="AA1115" s="681">
        <f t="shared" si="529"/>
        <v>0</v>
      </c>
      <c r="AB1115" s="701">
        <f t="shared" si="530"/>
        <v>0</v>
      </c>
      <c r="AC1115" s="662">
        <f t="shared" si="527"/>
        <v>0</v>
      </c>
      <c r="AD1115" s="662">
        <f t="shared" si="531"/>
        <v>0</v>
      </c>
      <c r="AE1115" s="701">
        <f t="shared" si="532"/>
        <v>0</v>
      </c>
      <c r="AF1115" s="662">
        <f t="shared" si="528"/>
        <v>0</v>
      </c>
      <c r="AG1115" s="662">
        <f t="shared" si="533"/>
        <v>0</v>
      </c>
      <c r="AH1115" s="701">
        <f t="shared" si="534"/>
        <v>0</v>
      </c>
    </row>
    <row r="1116" spans="1:34" x14ac:dyDescent="0.35">
      <c r="A1116" s="680">
        <v>39091</v>
      </c>
      <c r="B1116" s="558" t="s">
        <v>21</v>
      </c>
      <c r="C1116" s="558">
        <v>1</v>
      </c>
      <c r="D1116" s="559">
        <f t="shared" si="506"/>
        <v>3</v>
      </c>
      <c r="E1116" s="561">
        <v>0</v>
      </c>
      <c r="F1116" s="699">
        <f t="shared" si="512"/>
        <v>0</v>
      </c>
      <c r="G1116" s="712">
        <f t="shared" si="513"/>
        <v>0</v>
      </c>
      <c r="H1116" s="699">
        <f t="shared" si="507"/>
        <v>0</v>
      </c>
      <c r="I1116" s="712">
        <f t="shared" si="508"/>
        <v>0</v>
      </c>
      <c r="J1116" s="699">
        <f t="shared" si="514"/>
        <v>0</v>
      </c>
      <c r="K1116" s="681">
        <f t="shared" si="515"/>
        <v>0</v>
      </c>
      <c r="L1116" s="711">
        <f>IF($L$5="Yes",HLOOKUP(B1116,'Outdoor Supply'!$D$32:$P$38,7,FALSE),0)</f>
        <v>0</v>
      </c>
      <c r="M1116" s="701">
        <f t="shared" si="516"/>
        <v>0</v>
      </c>
      <c r="N1116" s="564">
        <f t="shared" si="517"/>
        <v>0</v>
      </c>
      <c r="O1116" s="564">
        <f t="shared" si="518"/>
        <v>0</v>
      </c>
      <c r="P1116" s="564">
        <f t="shared" si="519"/>
        <v>0</v>
      </c>
      <c r="Q1116" s="564">
        <f t="shared" si="520"/>
        <v>0</v>
      </c>
      <c r="R1116" s="661">
        <f t="shared" si="509"/>
        <v>0</v>
      </c>
      <c r="S1116" s="662">
        <f t="shared" si="510"/>
        <v>0</v>
      </c>
      <c r="T1116" s="699">
        <f t="shared" si="511"/>
        <v>0</v>
      </c>
      <c r="U1116" s="681">
        <f t="shared" si="521"/>
        <v>0</v>
      </c>
      <c r="V1116" s="701">
        <f t="shared" si="522"/>
        <v>0</v>
      </c>
      <c r="W1116" s="662">
        <f t="shared" si="523"/>
        <v>0</v>
      </c>
      <c r="X1116" s="662">
        <f t="shared" si="524"/>
        <v>0</v>
      </c>
      <c r="Y1116" s="662">
        <f t="shared" si="525"/>
        <v>0</v>
      </c>
      <c r="Z1116" s="699">
        <f t="shared" si="526"/>
        <v>0</v>
      </c>
      <c r="AA1116" s="681">
        <f t="shared" si="529"/>
        <v>0</v>
      </c>
      <c r="AB1116" s="701">
        <f t="shared" si="530"/>
        <v>0</v>
      </c>
      <c r="AC1116" s="662">
        <f t="shared" si="527"/>
        <v>0</v>
      </c>
      <c r="AD1116" s="662">
        <f t="shared" si="531"/>
        <v>0</v>
      </c>
      <c r="AE1116" s="701">
        <f t="shared" si="532"/>
        <v>0</v>
      </c>
      <c r="AF1116" s="662">
        <f t="shared" si="528"/>
        <v>0</v>
      </c>
      <c r="AG1116" s="662">
        <f t="shared" si="533"/>
        <v>0</v>
      </c>
      <c r="AH1116" s="701">
        <f t="shared" si="534"/>
        <v>0</v>
      </c>
    </row>
    <row r="1117" spans="1:34" x14ac:dyDescent="0.35">
      <c r="A1117" s="680">
        <v>39092</v>
      </c>
      <c r="B1117" s="558" t="s">
        <v>21</v>
      </c>
      <c r="C1117" s="558">
        <v>1</v>
      </c>
      <c r="D1117" s="559">
        <f t="shared" si="506"/>
        <v>4</v>
      </c>
      <c r="E1117" s="561">
        <v>0</v>
      </c>
      <c r="F1117" s="699">
        <f t="shared" si="512"/>
        <v>0</v>
      </c>
      <c r="G1117" s="712">
        <f t="shared" si="513"/>
        <v>0</v>
      </c>
      <c r="H1117" s="699">
        <f t="shared" si="507"/>
        <v>0</v>
      </c>
      <c r="I1117" s="712">
        <f t="shared" si="508"/>
        <v>0</v>
      </c>
      <c r="J1117" s="699">
        <f t="shared" si="514"/>
        <v>0</v>
      </c>
      <c r="K1117" s="681">
        <f t="shared" si="515"/>
        <v>0</v>
      </c>
      <c r="L1117" s="711">
        <f>IF($L$5="Yes",HLOOKUP(B1117,'Outdoor Supply'!$D$32:$P$38,7,FALSE),0)</f>
        <v>0</v>
      </c>
      <c r="M1117" s="701">
        <f t="shared" si="516"/>
        <v>0</v>
      </c>
      <c r="N1117" s="564">
        <f t="shared" si="517"/>
        <v>0</v>
      </c>
      <c r="O1117" s="564">
        <f t="shared" si="518"/>
        <v>0</v>
      </c>
      <c r="P1117" s="564">
        <f t="shared" si="519"/>
        <v>0</v>
      </c>
      <c r="Q1117" s="564">
        <f t="shared" si="520"/>
        <v>0</v>
      </c>
      <c r="R1117" s="661">
        <f t="shared" si="509"/>
        <v>0</v>
      </c>
      <c r="S1117" s="662">
        <f t="shared" si="510"/>
        <v>0</v>
      </c>
      <c r="T1117" s="699">
        <f t="shared" si="511"/>
        <v>0</v>
      </c>
      <c r="U1117" s="681">
        <f t="shared" si="521"/>
        <v>0</v>
      </c>
      <c r="V1117" s="701">
        <f t="shared" si="522"/>
        <v>0</v>
      </c>
      <c r="W1117" s="662">
        <f t="shared" si="523"/>
        <v>0</v>
      </c>
      <c r="X1117" s="662">
        <f t="shared" si="524"/>
        <v>0</v>
      </c>
      <c r="Y1117" s="662">
        <f t="shared" si="525"/>
        <v>0</v>
      </c>
      <c r="Z1117" s="699">
        <f t="shared" si="526"/>
        <v>0</v>
      </c>
      <c r="AA1117" s="681">
        <f t="shared" si="529"/>
        <v>0</v>
      </c>
      <c r="AB1117" s="701">
        <f t="shared" si="530"/>
        <v>0</v>
      </c>
      <c r="AC1117" s="662">
        <f t="shared" si="527"/>
        <v>0</v>
      </c>
      <c r="AD1117" s="662">
        <f t="shared" si="531"/>
        <v>0</v>
      </c>
      <c r="AE1117" s="701">
        <f t="shared" si="532"/>
        <v>0</v>
      </c>
      <c r="AF1117" s="662">
        <f t="shared" si="528"/>
        <v>0</v>
      </c>
      <c r="AG1117" s="662">
        <f t="shared" si="533"/>
        <v>0</v>
      </c>
      <c r="AH1117" s="701">
        <f t="shared" si="534"/>
        <v>0</v>
      </c>
    </row>
    <row r="1118" spans="1:34" x14ac:dyDescent="0.35">
      <c r="A1118" s="680">
        <v>39093</v>
      </c>
      <c r="B1118" s="558" t="s">
        <v>21</v>
      </c>
      <c r="C1118" s="558">
        <v>1</v>
      </c>
      <c r="D1118" s="559">
        <f t="shared" si="506"/>
        <v>5</v>
      </c>
      <c r="E1118" s="561">
        <v>0</v>
      </c>
      <c r="F1118" s="699">
        <f t="shared" si="512"/>
        <v>0</v>
      </c>
      <c r="G1118" s="712">
        <f t="shared" si="513"/>
        <v>0</v>
      </c>
      <c r="H1118" s="699">
        <f t="shared" si="507"/>
        <v>0</v>
      </c>
      <c r="I1118" s="712">
        <f t="shared" si="508"/>
        <v>0</v>
      </c>
      <c r="J1118" s="699">
        <f t="shared" si="514"/>
        <v>0</v>
      </c>
      <c r="K1118" s="681">
        <f t="shared" si="515"/>
        <v>0</v>
      </c>
      <c r="L1118" s="711">
        <f>IF($L$5="Yes",HLOOKUP(B1118,'Outdoor Supply'!$D$32:$P$38,7,FALSE),0)</f>
        <v>0</v>
      </c>
      <c r="M1118" s="701">
        <f t="shared" si="516"/>
        <v>0</v>
      </c>
      <c r="N1118" s="564">
        <f t="shared" si="517"/>
        <v>0</v>
      </c>
      <c r="O1118" s="564">
        <f t="shared" si="518"/>
        <v>0</v>
      </c>
      <c r="P1118" s="564">
        <f t="shared" si="519"/>
        <v>0</v>
      </c>
      <c r="Q1118" s="564">
        <f t="shared" si="520"/>
        <v>0</v>
      </c>
      <c r="R1118" s="661">
        <f t="shared" si="509"/>
        <v>0</v>
      </c>
      <c r="S1118" s="662">
        <f t="shared" si="510"/>
        <v>0</v>
      </c>
      <c r="T1118" s="699">
        <f t="shared" si="511"/>
        <v>0</v>
      </c>
      <c r="U1118" s="681">
        <f t="shared" si="521"/>
        <v>0</v>
      </c>
      <c r="V1118" s="701">
        <f t="shared" si="522"/>
        <v>0</v>
      </c>
      <c r="W1118" s="662">
        <f t="shared" si="523"/>
        <v>0</v>
      </c>
      <c r="X1118" s="662">
        <f t="shared" si="524"/>
        <v>0</v>
      </c>
      <c r="Y1118" s="662">
        <f t="shared" si="525"/>
        <v>0</v>
      </c>
      <c r="Z1118" s="699">
        <f t="shared" si="526"/>
        <v>0</v>
      </c>
      <c r="AA1118" s="681">
        <f t="shared" si="529"/>
        <v>0</v>
      </c>
      <c r="AB1118" s="701">
        <f t="shared" si="530"/>
        <v>0</v>
      </c>
      <c r="AC1118" s="662">
        <f t="shared" si="527"/>
        <v>0</v>
      </c>
      <c r="AD1118" s="662">
        <f t="shared" si="531"/>
        <v>0</v>
      </c>
      <c r="AE1118" s="701">
        <f t="shared" si="532"/>
        <v>0</v>
      </c>
      <c r="AF1118" s="662">
        <f t="shared" si="528"/>
        <v>0</v>
      </c>
      <c r="AG1118" s="662">
        <f t="shared" si="533"/>
        <v>0</v>
      </c>
      <c r="AH1118" s="701">
        <f t="shared" si="534"/>
        <v>0</v>
      </c>
    </row>
    <row r="1119" spans="1:34" x14ac:dyDescent="0.35">
      <c r="A1119" s="680">
        <v>39094</v>
      </c>
      <c r="B1119" s="558" t="s">
        <v>21</v>
      </c>
      <c r="C1119" s="558">
        <v>1</v>
      </c>
      <c r="D1119" s="559">
        <f t="shared" si="506"/>
        <v>6</v>
      </c>
      <c r="E1119" s="561">
        <v>3.0000000000001137E-2</v>
      </c>
      <c r="F1119" s="699">
        <f t="shared" si="512"/>
        <v>0</v>
      </c>
      <c r="G1119" s="712">
        <f t="shared" si="513"/>
        <v>0</v>
      </c>
      <c r="H1119" s="699">
        <f t="shared" si="507"/>
        <v>0</v>
      </c>
      <c r="I1119" s="712">
        <f t="shared" si="508"/>
        <v>0</v>
      </c>
      <c r="J1119" s="699">
        <f t="shared" si="514"/>
        <v>0</v>
      </c>
      <c r="K1119" s="681">
        <f t="shared" si="515"/>
        <v>0</v>
      </c>
      <c r="L1119" s="711">
        <f>IF($L$5="Yes",HLOOKUP(B1119,'Outdoor Supply'!$D$32:$P$38,7,FALSE),0)</f>
        <v>0</v>
      </c>
      <c r="M1119" s="701">
        <f t="shared" si="516"/>
        <v>0</v>
      </c>
      <c r="N1119" s="564">
        <f t="shared" si="517"/>
        <v>0</v>
      </c>
      <c r="O1119" s="564">
        <f t="shared" si="518"/>
        <v>0</v>
      </c>
      <c r="P1119" s="564">
        <f t="shared" si="519"/>
        <v>0</v>
      </c>
      <c r="Q1119" s="564">
        <f t="shared" si="520"/>
        <v>0</v>
      </c>
      <c r="R1119" s="661">
        <f t="shared" si="509"/>
        <v>0</v>
      </c>
      <c r="S1119" s="662">
        <f t="shared" si="510"/>
        <v>0</v>
      </c>
      <c r="T1119" s="699">
        <f t="shared" si="511"/>
        <v>0</v>
      </c>
      <c r="U1119" s="681">
        <f t="shared" si="521"/>
        <v>0</v>
      </c>
      <c r="V1119" s="701">
        <f t="shared" si="522"/>
        <v>0</v>
      </c>
      <c r="W1119" s="662">
        <f t="shared" si="523"/>
        <v>0</v>
      </c>
      <c r="X1119" s="662">
        <f t="shared" si="524"/>
        <v>0</v>
      </c>
      <c r="Y1119" s="662">
        <f t="shared" si="525"/>
        <v>0</v>
      </c>
      <c r="Z1119" s="699">
        <f t="shared" si="526"/>
        <v>0</v>
      </c>
      <c r="AA1119" s="681">
        <f t="shared" si="529"/>
        <v>0</v>
      </c>
      <c r="AB1119" s="701">
        <f t="shared" si="530"/>
        <v>0</v>
      </c>
      <c r="AC1119" s="662">
        <f t="shared" si="527"/>
        <v>0</v>
      </c>
      <c r="AD1119" s="662">
        <f t="shared" si="531"/>
        <v>0</v>
      </c>
      <c r="AE1119" s="701">
        <f t="shared" si="532"/>
        <v>0</v>
      </c>
      <c r="AF1119" s="662">
        <f t="shared" si="528"/>
        <v>0</v>
      </c>
      <c r="AG1119" s="662">
        <f t="shared" si="533"/>
        <v>0</v>
      </c>
      <c r="AH1119" s="701">
        <f t="shared" si="534"/>
        <v>0</v>
      </c>
    </row>
    <row r="1120" spans="1:34" x14ac:dyDescent="0.35">
      <c r="A1120" s="680">
        <v>39095</v>
      </c>
      <c r="B1120" s="558" t="s">
        <v>21</v>
      </c>
      <c r="C1120" s="558">
        <v>1</v>
      </c>
      <c r="D1120" s="559">
        <f t="shared" si="506"/>
        <v>7</v>
      </c>
      <c r="E1120" s="561">
        <v>3.4600000000000222</v>
      </c>
      <c r="F1120" s="699">
        <f t="shared" si="512"/>
        <v>0</v>
      </c>
      <c r="G1120" s="712">
        <f t="shared" si="513"/>
        <v>0</v>
      </c>
      <c r="H1120" s="699">
        <f t="shared" si="507"/>
        <v>0</v>
      </c>
      <c r="I1120" s="712">
        <f t="shared" si="508"/>
        <v>0</v>
      </c>
      <c r="J1120" s="699">
        <f t="shared" si="514"/>
        <v>0</v>
      </c>
      <c r="K1120" s="681">
        <f t="shared" si="515"/>
        <v>0</v>
      </c>
      <c r="L1120" s="711">
        <f>IF($L$5="Yes",HLOOKUP(B1120,'Outdoor Supply'!$D$32:$P$38,7,FALSE),0)</f>
        <v>0</v>
      </c>
      <c r="M1120" s="701">
        <f t="shared" si="516"/>
        <v>0</v>
      </c>
      <c r="N1120" s="564">
        <f t="shared" si="517"/>
        <v>0</v>
      </c>
      <c r="O1120" s="564">
        <f t="shared" si="518"/>
        <v>0</v>
      </c>
      <c r="P1120" s="564">
        <f t="shared" si="519"/>
        <v>0</v>
      </c>
      <c r="Q1120" s="564">
        <f t="shared" si="520"/>
        <v>0</v>
      </c>
      <c r="R1120" s="661">
        <f t="shared" si="509"/>
        <v>0</v>
      </c>
      <c r="S1120" s="662">
        <f t="shared" si="510"/>
        <v>0</v>
      </c>
      <c r="T1120" s="699">
        <f t="shared" si="511"/>
        <v>0</v>
      </c>
      <c r="U1120" s="681">
        <f t="shared" si="521"/>
        <v>0</v>
      </c>
      <c r="V1120" s="701">
        <f t="shared" si="522"/>
        <v>0</v>
      </c>
      <c r="W1120" s="662">
        <f t="shared" si="523"/>
        <v>0</v>
      </c>
      <c r="X1120" s="662">
        <f t="shared" si="524"/>
        <v>0</v>
      </c>
      <c r="Y1120" s="662">
        <f t="shared" si="525"/>
        <v>0</v>
      </c>
      <c r="Z1120" s="699">
        <f t="shared" si="526"/>
        <v>0</v>
      </c>
      <c r="AA1120" s="681">
        <f t="shared" si="529"/>
        <v>0</v>
      </c>
      <c r="AB1120" s="701">
        <f t="shared" si="530"/>
        <v>0</v>
      </c>
      <c r="AC1120" s="662">
        <f t="shared" si="527"/>
        <v>0</v>
      </c>
      <c r="AD1120" s="662">
        <f t="shared" si="531"/>
        <v>0</v>
      </c>
      <c r="AE1120" s="701">
        <f t="shared" si="532"/>
        <v>0</v>
      </c>
      <c r="AF1120" s="662">
        <f t="shared" si="528"/>
        <v>0</v>
      </c>
      <c r="AG1120" s="662">
        <f t="shared" si="533"/>
        <v>0</v>
      </c>
      <c r="AH1120" s="701">
        <f t="shared" si="534"/>
        <v>0</v>
      </c>
    </row>
    <row r="1121" spans="1:34" x14ac:dyDescent="0.35">
      <c r="A1121" s="680">
        <v>39096</v>
      </c>
      <c r="B1121" s="558" t="s">
        <v>21</v>
      </c>
      <c r="C1121" s="558">
        <v>1</v>
      </c>
      <c r="D1121" s="559">
        <f t="shared" si="506"/>
        <v>1</v>
      </c>
      <c r="E1121" s="561">
        <v>0.3100000000000307</v>
      </c>
      <c r="F1121" s="699">
        <f t="shared" si="512"/>
        <v>0</v>
      </c>
      <c r="G1121" s="712">
        <f t="shared" si="513"/>
        <v>0</v>
      </c>
      <c r="H1121" s="699">
        <f t="shared" si="507"/>
        <v>0</v>
      </c>
      <c r="I1121" s="712">
        <f t="shared" si="508"/>
        <v>0</v>
      </c>
      <c r="J1121" s="699">
        <f t="shared" si="514"/>
        <v>0</v>
      </c>
      <c r="K1121" s="681">
        <f t="shared" si="515"/>
        <v>0</v>
      </c>
      <c r="L1121" s="711">
        <f>IF($L$5="Yes",HLOOKUP(B1121,'Outdoor Supply'!$D$32:$P$38,7,FALSE),0)</f>
        <v>0</v>
      </c>
      <c r="M1121" s="701">
        <f t="shared" si="516"/>
        <v>0</v>
      </c>
      <c r="N1121" s="564">
        <f t="shared" si="517"/>
        <v>0</v>
      </c>
      <c r="O1121" s="564">
        <f t="shared" si="518"/>
        <v>0</v>
      </c>
      <c r="P1121" s="564">
        <f t="shared" si="519"/>
        <v>0</v>
      </c>
      <c r="Q1121" s="564">
        <f t="shared" si="520"/>
        <v>0</v>
      </c>
      <c r="R1121" s="661">
        <f t="shared" si="509"/>
        <v>0</v>
      </c>
      <c r="S1121" s="662">
        <f t="shared" si="510"/>
        <v>0</v>
      </c>
      <c r="T1121" s="699">
        <f t="shared" si="511"/>
        <v>0</v>
      </c>
      <c r="U1121" s="681">
        <f t="shared" si="521"/>
        <v>0</v>
      </c>
      <c r="V1121" s="701">
        <f t="shared" si="522"/>
        <v>0</v>
      </c>
      <c r="W1121" s="662">
        <f t="shared" si="523"/>
        <v>0</v>
      </c>
      <c r="X1121" s="662">
        <f t="shared" si="524"/>
        <v>0</v>
      </c>
      <c r="Y1121" s="662">
        <f t="shared" si="525"/>
        <v>0</v>
      </c>
      <c r="Z1121" s="699">
        <f t="shared" si="526"/>
        <v>0</v>
      </c>
      <c r="AA1121" s="681">
        <f t="shared" si="529"/>
        <v>0</v>
      </c>
      <c r="AB1121" s="701">
        <f t="shared" si="530"/>
        <v>0</v>
      </c>
      <c r="AC1121" s="662">
        <f t="shared" si="527"/>
        <v>0</v>
      </c>
      <c r="AD1121" s="662">
        <f t="shared" si="531"/>
        <v>0</v>
      </c>
      <c r="AE1121" s="701">
        <f t="shared" si="532"/>
        <v>0</v>
      </c>
      <c r="AF1121" s="662">
        <f t="shared" si="528"/>
        <v>0</v>
      </c>
      <c r="AG1121" s="662">
        <f t="shared" si="533"/>
        <v>0</v>
      </c>
      <c r="AH1121" s="701">
        <f t="shared" si="534"/>
        <v>0</v>
      </c>
    </row>
    <row r="1122" spans="1:34" x14ac:dyDescent="0.35">
      <c r="A1122" s="680">
        <v>39097</v>
      </c>
      <c r="B1122" s="558" t="s">
        <v>21</v>
      </c>
      <c r="C1122" s="558">
        <v>1</v>
      </c>
      <c r="D1122" s="559">
        <f t="shared" si="506"/>
        <v>2</v>
      </c>
      <c r="E1122" s="561">
        <v>0.69000000000004036</v>
      </c>
      <c r="F1122" s="699">
        <f t="shared" si="512"/>
        <v>0</v>
      </c>
      <c r="G1122" s="712">
        <f t="shared" si="513"/>
        <v>0</v>
      </c>
      <c r="H1122" s="699">
        <f t="shared" si="507"/>
        <v>0</v>
      </c>
      <c r="I1122" s="712">
        <f t="shared" si="508"/>
        <v>0</v>
      </c>
      <c r="J1122" s="699">
        <f t="shared" si="514"/>
        <v>0</v>
      </c>
      <c r="K1122" s="681">
        <f t="shared" si="515"/>
        <v>0</v>
      </c>
      <c r="L1122" s="711">
        <f>IF($L$5="Yes",HLOOKUP(B1122,'Outdoor Supply'!$D$32:$P$38,7,FALSE),0)</f>
        <v>0</v>
      </c>
      <c r="M1122" s="701">
        <f t="shared" si="516"/>
        <v>0</v>
      </c>
      <c r="N1122" s="564">
        <f t="shared" si="517"/>
        <v>0</v>
      </c>
      <c r="O1122" s="564">
        <f t="shared" si="518"/>
        <v>0</v>
      </c>
      <c r="P1122" s="564">
        <f t="shared" si="519"/>
        <v>0</v>
      </c>
      <c r="Q1122" s="564">
        <f t="shared" si="520"/>
        <v>0</v>
      </c>
      <c r="R1122" s="661">
        <f t="shared" si="509"/>
        <v>0</v>
      </c>
      <c r="S1122" s="662">
        <f t="shared" si="510"/>
        <v>0</v>
      </c>
      <c r="T1122" s="699">
        <f t="shared" si="511"/>
        <v>0</v>
      </c>
      <c r="U1122" s="681">
        <f t="shared" si="521"/>
        <v>0</v>
      </c>
      <c r="V1122" s="701">
        <f t="shared" si="522"/>
        <v>0</v>
      </c>
      <c r="W1122" s="662">
        <f t="shared" si="523"/>
        <v>0</v>
      </c>
      <c r="X1122" s="662">
        <f t="shared" si="524"/>
        <v>0</v>
      </c>
      <c r="Y1122" s="662">
        <f t="shared" si="525"/>
        <v>0</v>
      </c>
      <c r="Z1122" s="699">
        <f t="shared" si="526"/>
        <v>0</v>
      </c>
      <c r="AA1122" s="681">
        <f t="shared" si="529"/>
        <v>0</v>
      </c>
      <c r="AB1122" s="701">
        <f t="shared" si="530"/>
        <v>0</v>
      </c>
      <c r="AC1122" s="662">
        <f t="shared" si="527"/>
        <v>0</v>
      </c>
      <c r="AD1122" s="662">
        <f t="shared" si="531"/>
        <v>0</v>
      </c>
      <c r="AE1122" s="701">
        <f t="shared" si="532"/>
        <v>0</v>
      </c>
      <c r="AF1122" s="662">
        <f t="shared" si="528"/>
        <v>0</v>
      </c>
      <c r="AG1122" s="662">
        <f t="shared" si="533"/>
        <v>0</v>
      </c>
      <c r="AH1122" s="701">
        <f t="shared" si="534"/>
        <v>0</v>
      </c>
    </row>
    <row r="1123" spans="1:34" x14ac:dyDescent="0.35">
      <c r="A1123" s="680">
        <v>39098</v>
      </c>
      <c r="B1123" s="558" t="s">
        <v>21</v>
      </c>
      <c r="C1123" s="558">
        <v>1</v>
      </c>
      <c r="D1123" s="559">
        <f t="shared" si="506"/>
        <v>3</v>
      </c>
      <c r="E1123" s="561">
        <v>0.27000000000002444</v>
      </c>
      <c r="F1123" s="699">
        <f t="shared" si="512"/>
        <v>0</v>
      </c>
      <c r="G1123" s="712">
        <f t="shared" si="513"/>
        <v>0</v>
      </c>
      <c r="H1123" s="699">
        <f t="shared" si="507"/>
        <v>0</v>
      </c>
      <c r="I1123" s="712">
        <f t="shared" si="508"/>
        <v>0</v>
      </c>
      <c r="J1123" s="699">
        <f t="shared" si="514"/>
        <v>0</v>
      </c>
      <c r="K1123" s="681">
        <f t="shared" si="515"/>
        <v>0</v>
      </c>
      <c r="L1123" s="711">
        <f>IF($L$5="Yes",HLOOKUP(B1123,'Outdoor Supply'!$D$32:$P$38,7,FALSE),0)</f>
        <v>0</v>
      </c>
      <c r="M1123" s="701">
        <f t="shared" si="516"/>
        <v>0</v>
      </c>
      <c r="N1123" s="564">
        <f t="shared" si="517"/>
        <v>0</v>
      </c>
      <c r="O1123" s="564">
        <f t="shared" si="518"/>
        <v>0</v>
      </c>
      <c r="P1123" s="564">
        <f t="shared" si="519"/>
        <v>0</v>
      </c>
      <c r="Q1123" s="564">
        <f t="shared" si="520"/>
        <v>0</v>
      </c>
      <c r="R1123" s="661">
        <f t="shared" si="509"/>
        <v>0</v>
      </c>
      <c r="S1123" s="662">
        <f t="shared" si="510"/>
        <v>0</v>
      </c>
      <c r="T1123" s="699">
        <f t="shared" si="511"/>
        <v>0</v>
      </c>
      <c r="U1123" s="681">
        <f t="shared" si="521"/>
        <v>0</v>
      </c>
      <c r="V1123" s="701">
        <f t="shared" si="522"/>
        <v>0</v>
      </c>
      <c r="W1123" s="662">
        <f t="shared" si="523"/>
        <v>0</v>
      </c>
      <c r="X1123" s="662">
        <f t="shared" si="524"/>
        <v>0</v>
      </c>
      <c r="Y1123" s="662">
        <f t="shared" si="525"/>
        <v>0</v>
      </c>
      <c r="Z1123" s="699">
        <f t="shared" si="526"/>
        <v>0</v>
      </c>
      <c r="AA1123" s="681">
        <f t="shared" si="529"/>
        <v>0</v>
      </c>
      <c r="AB1123" s="701">
        <f t="shared" si="530"/>
        <v>0</v>
      </c>
      <c r="AC1123" s="662">
        <f t="shared" si="527"/>
        <v>0</v>
      </c>
      <c r="AD1123" s="662">
        <f t="shared" si="531"/>
        <v>0</v>
      </c>
      <c r="AE1123" s="701">
        <f t="shared" si="532"/>
        <v>0</v>
      </c>
      <c r="AF1123" s="662">
        <f t="shared" si="528"/>
        <v>0</v>
      </c>
      <c r="AG1123" s="662">
        <f t="shared" si="533"/>
        <v>0</v>
      </c>
      <c r="AH1123" s="701">
        <f t="shared" si="534"/>
        <v>0</v>
      </c>
    </row>
    <row r="1124" spans="1:34" x14ac:dyDescent="0.35">
      <c r="A1124" s="680">
        <v>39099</v>
      </c>
      <c r="B1124" s="558" t="s">
        <v>21</v>
      </c>
      <c r="C1124" s="558">
        <v>1</v>
      </c>
      <c r="D1124" s="559">
        <f t="shared" si="506"/>
        <v>4</v>
      </c>
      <c r="E1124" s="561">
        <v>0.37000000000003297</v>
      </c>
      <c r="F1124" s="699">
        <f t="shared" si="512"/>
        <v>0</v>
      </c>
      <c r="G1124" s="712">
        <f t="shared" si="513"/>
        <v>0</v>
      </c>
      <c r="H1124" s="699">
        <f t="shared" si="507"/>
        <v>0</v>
      </c>
      <c r="I1124" s="712">
        <f t="shared" si="508"/>
        <v>0</v>
      </c>
      <c r="J1124" s="699">
        <f t="shared" si="514"/>
        <v>0</v>
      </c>
      <c r="K1124" s="681">
        <f t="shared" si="515"/>
        <v>0</v>
      </c>
      <c r="L1124" s="711">
        <f>IF($L$5="Yes",HLOOKUP(B1124,'Outdoor Supply'!$D$32:$P$38,7,FALSE),0)</f>
        <v>0</v>
      </c>
      <c r="M1124" s="701">
        <f t="shared" si="516"/>
        <v>0</v>
      </c>
      <c r="N1124" s="564">
        <f t="shared" si="517"/>
        <v>0</v>
      </c>
      <c r="O1124" s="564">
        <f t="shared" si="518"/>
        <v>0</v>
      </c>
      <c r="P1124" s="564">
        <f t="shared" si="519"/>
        <v>0</v>
      </c>
      <c r="Q1124" s="564">
        <f t="shared" si="520"/>
        <v>0</v>
      </c>
      <c r="R1124" s="661">
        <f t="shared" si="509"/>
        <v>0</v>
      </c>
      <c r="S1124" s="662">
        <f t="shared" si="510"/>
        <v>0</v>
      </c>
      <c r="T1124" s="699">
        <f t="shared" si="511"/>
        <v>0</v>
      </c>
      <c r="U1124" s="681">
        <f t="shared" si="521"/>
        <v>0</v>
      </c>
      <c r="V1124" s="701">
        <f t="shared" si="522"/>
        <v>0</v>
      </c>
      <c r="W1124" s="662">
        <f t="shared" si="523"/>
        <v>0</v>
      </c>
      <c r="X1124" s="662">
        <f t="shared" si="524"/>
        <v>0</v>
      </c>
      <c r="Y1124" s="662">
        <f t="shared" si="525"/>
        <v>0</v>
      </c>
      <c r="Z1124" s="699">
        <f t="shared" si="526"/>
        <v>0</v>
      </c>
      <c r="AA1124" s="681">
        <f t="shared" si="529"/>
        <v>0</v>
      </c>
      <c r="AB1124" s="701">
        <f t="shared" si="530"/>
        <v>0</v>
      </c>
      <c r="AC1124" s="662">
        <f t="shared" si="527"/>
        <v>0</v>
      </c>
      <c r="AD1124" s="662">
        <f t="shared" si="531"/>
        <v>0</v>
      </c>
      <c r="AE1124" s="701">
        <f t="shared" si="532"/>
        <v>0</v>
      </c>
      <c r="AF1124" s="662">
        <f t="shared" si="528"/>
        <v>0</v>
      </c>
      <c r="AG1124" s="662">
        <f t="shared" si="533"/>
        <v>0</v>
      </c>
      <c r="AH1124" s="701">
        <f t="shared" si="534"/>
        <v>0</v>
      </c>
    </row>
    <row r="1125" spans="1:34" x14ac:dyDescent="0.35">
      <c r="A1125" s="680">
        <v>39100</v>
      </c>
      <c r="B1125" s="558" t="s">
        <v>21</v>
      </c>
      <c r="C1125" s="558">
        <v>1</v>
      </c>
      <c r="D1125" s="559">
        <f t="shared" si="506"/>
        <v>5</v>
      </c>
      <c r="E1125" s="561">
        <v>0</v>
      </c>
      <c r="F1125" s="699">
        <f t="shared" si="512"/>
        <v>0</v>
      </c>
      <c r="G1125" s="712">
        <f t="shared" si="513"/>
        <v>0</v>
      </c>
      <c r="H1125" s="699">
        <f t="shared" si="507"/>
        <v>0</v>
      </c>
      <c r="I1125" s="712">
        <f t="shared" si="508"/>
        <v>0</v>
      </c>
      <c r="J1125" s="699">
        <f t="shared" si="514"/>
        <v>0</v>
      </c>
      <c r="K1125" s="681">
        <f t="shared" si="515"/>
        <v>0</v>
      </c>
      <c r="L1125" s="711">
        <f>IF($L$5="Yes",HLOOKUP(B1125,'Outdoor Supply'!$D$32:$P$38,7,FALSE),0)</f>
        <v>0</v>
      </c>
      <c r="M1125" s="701">
        <f t="shared" si="516"/>
        <v>0</v>
      </c>
      <c r="N1125" s="564">
        <f t="shared" si="517"/>
        <v>0</v>
      </c>
      <c r="O1125" s="564">
        <f t="shared" si="518"/>
        <v>0</v>
      </c>
      <c r="P1125" s="564">
        <f t="shared" si="519"/>
        <v>0</v>
      </c>
      <c r="Q1125" s="564">
        <f t="shared" si="520"/>
        <v>0</v>
      </c>
      <c r="R1125" s="661">
        <f t="shared" si="509"/>
        <v>0</v>
      </c>
      <c r="S1125" s="662">
        <f t="shared" si="510"/>
        <v>0</v>
      </c>
      <c r="T1125" s="699">
        <f t="shared" si="511"/>
        <v>0</v>
      </c>
      <c r="U1125" s="681">
        <f t="shared" si="521"/>
        <v>0</v>
      </c>
      <c r="V1125" s="701">
        <f t="shared" si="522"/>
        <v>0</v>
      </c>
      <c r="W1125" s="662">
        <f t="shared" si="523"/>
        <v>0</v>
      </c>
      <c r="X1125" s="662">
        <f t="shared" si="524"/>
        <v>0</v>
      </c>
      <c r="Y1125" s="662">
        <f t="shared" si="525"/>
        <v>0</v>
      </c>
      <c r="Z1125" s="699">
        <f t="shared" si="526"/>
        <v>0</v>
      </c>
      <c r="AA1125" s="681">
        <f t="shared" si="529"/>
        <v>0</v>
      </c>
      <c r="AB1125" s="701">
        <f t="shared" si="530"/>
        <v>0</v>
      </c>
      <c r="AC1125" s="662">
        <f t="shared" si="527"/>
        <v>0</v>
      </c>
      <c r="AD1125" s="662">
        <f t="shared" si="531"/>
        <v>0</v>
      </c>
      <c r="AE1125" s="701">
        <f t="shared" si="532"/>
        <v>0</v>
      </c>
      <c r="AF1125" s="662">
        <f t="shared" si="528"/>
        <v>0</v>
      </c>
      <c r="AG1125" s="662">
        <f t="shared" si="533"/>
        <v>0</v>
      </c>
      <c r="AH1125" s="701">
        <f t="shared" si="534"/>
        <v>0</v>
      </c>
    </row>
    <row r="1126" spans="1:34" x14ac:dyDescent="0.35">
      <c r="A1126" s="680">
        <v>39101</v>
      </c>
      <c r="B1126" s="558" t="s">
        <v>21</v>
      </c>
      <c r="C1126" s="558">
        <v>1</v>
      </c>
      <c r="D1126" s="559">
        <f t="shared" si="506"/>
        <v>6</v>
      </c>
      <c r="E1126" s="561">
        <v>0</v>
      </c>
      <c r="F1126" s="699">
        <f t="shared" si="512"/>
        <v>0</v>
      </c>
      <c r="G1126" s="712">
        <f t="shared" si="513"/>
        <v>0</v>
      </c>
      <c r="H1126" s="699">
        <f t="shared" si="507"/>
        <v>0</v>
      </c>
      <c r="I1126" s="712">
        <f t="shared" si="508"/>
        <v>0</v>
      </c>
      <c r="J1126" s="699">
        <f t="shared" si="514"/>
        <v>0</v>
      </c>
      <c r="K1126" s="681">
        <f t="shared" si="515"/>
        <v>0</v>
      </c>
      <c r="L1126" s="711">
        <f>IF($L$5="Yes",HLOOKUP(B1126,'Outdoor Supply'!$D$32:$P$38,7,FALSE),0)</f>
        <v>0</v>
      </c>
      <c r="M1126" s="701">
        <f t="shared" si="516"/>
        <v>0</v>
      </c>
      <c r="N1126" s="564">
        <f t="shared" si="517"/>
        <v>0</v>
      </c>
      <c r="O1126" s="564">
        <f t="shared" si="518"/>
        <v>0</v>
      </c>
      <c r="P1126" s="564">
        <f t="shared" si="519"/>
        <v>0</v>
      </c>
      <c r="Q1126" s="564">
        <f t="shared" si="520"/>
        <v>0</v>
      </c>
      <c r="R1126" s="661">
        <f t="shared" si="509"/>
        <v>0</v>
      </c>
      <c r="S1126" s="662">
        <f t="shared" si="510"/>
        <v>0</v>
      </c>
      <c r="T1126" s="699">
        <f t="shared" si="511"/>
        <v>0</v>
      </c>
      <c r="U1126" s="681">
        <f t="shared" si="521"/>
        <v>0</v>
      </c>
      <c r="V1126" s="701">
        <f t="shared" si="522"/>
        <v>0</v>
      </c>
      <c r="W1126" s="662">
        <f t="shared" si="523"/>
        <v>0</v>
      </c>
      <c r="X1126" s="662">
        <f t="shared" si="524"/>
        <v>0</v>
      </c>
      <c r="Y1126" s="662">
        <f t="shared" si="525"/>
        <v>0</v>
      </c>
      <c r="Z1126" s="699">
        <f t="shared" si="526"/>
        <v>0</v>
      </c>
      <c r="AA1126" s="681">
        <f t="shared" si="529"/>
        <v>0</v>
      </c>
      <c r="AB1126" s="701">
        <f t="shared" si="530"/>
        <v>0</v>
      </c>
      <c r="AC1126" s="662">
        <f t="shared" si="527"/>
        <v>0</v>
      </c>
      <c r="AD1126" s="662">
        <f t="shared" si="531"/>
        <v>0</v>
      </c>
      <c r="AE1126" s="701">
        <f t="shared" si="532"/>
        <v>0</v>
      </c>
      <c r="AF1126" s="662">
        <f t="shared" si="528"/>
        <v>0</v>
      </c>
      <c r="AG1126" s="662">
        <f t="shared" si="533"/>
        <v>0</v>
      </c>
      <c r="AH1126" s="701">
        <f t="shared" si="534"/>
        <v>0</v>
      </c>
    </row>
    <row r="1127" spans="1:34" x14ac:dyDescent="0.35">
      <c r="A1127" s="680">
        <v>39102</v>
      </c>
      <c r="B1127" s="558" t="s">
        <v>21</v>
      </c>
      <c r="C1127" s="558">
        <v>1</v>
      </c>
      <c r="D1127" s="559">
        <f t="shared" si="506"/>
        <v>7</v>
      </c>
      <c r="E1127" s="561">
        <v>0.16000000000002501</v>
      </c>
      <c r="F1127" s="699">
        <f t="shared" si="512"/>
        <v>0</v>
      </c>
      <c r="G1127" s="712">
        <f t="shared" si="513"/>
        <v>0</v>
      </c>
      <c r="H1127" s="699">
        <f t="shared" si="507"/>
        <v>0</v>
      </c>
      <c r="I1127" s="712">
        <f t="shared" si="508"/>
        <v>0</v>
      </c>
      <c r="J1127" s="699">
        <f t="shared" si="514"/>
        <v>0</v>
      </c>
      <c r="K1127" s="681">
        <f t="shared" si="515"/>
        <v>0</v>
      </c>
      <c r="L1127" s="711">
        <f>IF($L$5="Yes",HLOOKUP(B1127,'Outdoor Supply'!$D$32:$P$38,7,FALSE),0)</f>
        <v>0</v>
      </c>
      <c r="M1127" s="701">
        <f t="shared" si="516"/>
        <v>0</v>
      </c>
      <c r="N1127" s="564">
        <f t="shared" si="517"/>
        <v>0</v>
      </c>
      <c r="O1127" s="564">
        <f t="shared" si="518"/>
        <v>0</v>
      </c>
      <c r="P1127" s="564">
        <f t="shared" si="519"/>
        <v>0</v>
      </c>
      <c r="Q1127" s="564">
        <f t="shared" si="520"/>
        <v>0</v>
      </c>
      <c r="R1127" s="661">
        <f t="shared" si="509"/>
        <v>0</v>
      </c>
      <c r="S1127" s="662">
        <f t="shared" si="510"/>
        <v>0</v>
      </c>
      <c r="T1127" s="699">
        <f t="shared" si="511"/>
        <v>0</v>
      </c>
      <c r="U1127" s="681">
        <f t="shared" si="521"/>
        <v>0</v>
      </c>
      <c r="V1127" s="701">
        <f t="shared" si="522"/>
        <v>0</v>
      </c>
      <c r="W1127" s="662">
        <f t="shared" si="523"/>
        <v>0</v>
      </c>
      <c r="X1127" s="662">
        <f t="shared" si="524"/>
        <v>0</v>
      </c>
      <c r="Y1127" s="662">
        <f t="shared" si="525"/>
        <v>0</v>
      </c>
      <c r="Z1127" s="699">
        <f t="shared" si="526"/>
        <v>0</v>
      </c>
      <c r="AA1127" s="681">
        <f t="shared" si="529"/>
        <v>0</v>
      </c>
      <c r="AB1127" s="701">
        <f t="shared" si="530"/>
        <v>0</v>
      </c>
      <c r="AC1127" s="662">
        <f t="shared" si="527"/>
        <v>0</v>
      </c>
      <c r="AD1127" s="662">
        <f t="shared" si="531"/>
        <v>0</v>
      </c>
      <c r="AE1127" s="701">
        <f t="shared" si="532"/>
        <v>0</v>
      </c>
      <c r="AF1127" s="662">
        <f t="shared" si="528"/>
        <v>0</v>
      </c>
      <c r="AG1127" s="662">
        <f t="shared" si="533"/>
        <v>0</v>
      </c>
      <c r="AH1127" s="701">
        <f t="shared" si="534"/>
        <v>0</v>
      </c>
    </row>
    <row r="1128" spans="1:34" x14ac:dyDescent="0.35">
      <c r="A1128" s="680">
        <v>39103</v>
      </c>
      <c r="B1128" s="558" t="s">
        <v>21</v>
      </c>
      <c r="C1128" s="558">
        <v>1</v>
      </c>
      <c r="D1128" s="559">
        <f t="shared" si="506"/>
        <v>1</v>
      </c>
      <c r="E1128" s="561">
        <v>9.9999999999994316E-2</v>
      </c>
      <c r="F1128" s="699">
        <f t="shared" si="512"/>
        <v>0</v>
      </c>
      <c r="G1128" s="712">
        <f t="shared" si="513"/>
        <v>0</v>
      </c>
      <c r="H1128" s="699">
        <f t="shared" si="507"/>
        <v>0</v>
      </c>
      <c r="I1128" s="712">
        <f t="shared" si="508"/>
        <v>0</v>
      </c>
      <c r="J1128" s="699">
        <f t="shared" si="514"/>
        <v>0</v>
      </c>
      <c r="K1128" s="681">
        <f t="shared" si="515"/>
        <v>0</v>
      </c>
      <c r="L1128" s="711">
        <f>IF($L$5="Yes",HLOOKUP(B1128,'Outdoor Supply'!$D$32:$P$38,7,FALSE),0)</f>
        <v>0</v>
      </c>
      <c r="M1128" s="701">
        <f t="shared" si="516"/>
        <v>0</v>
      </c>
      <c r="N1128" s="564">
        <f t="shared" si="517"/>
        <v>0</v>
      </c>
      <c r="O1128" s="564">
        <f t="shared" si="518"/>
        <v>0</v>
      </c>
      <c r="P1128" s="564">
        <f t="shared" si="519"/>
        <v>0</v>
      </c>
      <c r="Q1128" s="564">
        <f t="shared" si="520"/>
        <v>0</v>
      </c>
      <c r="R1128" s="661">
        <f t="shared" si="509"/>
        <v>0</v>
      </c>
      <c r="S1128" s="662">
        <f t="shared" si="510"/>
        <v>0</v>
      </c>
      <c r="T1128" s="699">
        <f t="shared" si="511"/>
        <v>0</v>
      </c>
      <c r="U1128" s="681">
        <f t="shared" si="521"/>
        <v>0</v>
      </c>
      <c r="V1128" s="701">
        <f t="shared" si="522"/>
        <v>0</v>
      </c>
      <c r="W1128" s="662">
        <f t="shared" si="523"/>
        <v>0</v>
      </c>
      <c r="X1128" s="662">
        <f t="shared" si="524"/>
        <v>0</v>
      </c>
      <c r="Y1128" s="662">
        <f t="shared" si="525"/>
        <v>0</v>
      </c>
      <c r="Z1128" s="699">
        <f t="shared" si="526"/>
        <v>0</v>
      </c>
      <c r="AA1128" s="681">
        <f t="shared" si="529"/>
        <v>0</v>
      </c>
      <c r="AB1128" s="701">
        <f t="shared" si="530"/>
        <v>0</v>
      </c>
      <c r="AC1128" s="662">
        <f t="shared" si="527"/>
        <v>0</v>
      </c>
      <c r="AD1128" s="662">
        <f t="shared" si="531"/>
        <v>0</v>
      </c>
      <c r="AE1128" s="701">
        <f t="shared" si="532"/>
        <v>0</v>
      </c>
      <c r="AF1128" s="662">
        <f t="shared" si="528"/>
        <v>0</v>
      </c>
      <c r="AG1128" s="662">
        <f t="shared" si="533"/>
        <v>0</v>
      </c>
      <c r="AH1128" s="701">
        <f t="shared" si="534"/>
        <v>0</v>
      </c>
    </row>
    <row r="1129" spans="1:34" x14ac:dyDescent="0.35">
      <c r="A1129" s="680">
        <v>39104</v>
      </c>
      <c r="B1129" s="558" t="s">
        <v>21</v>
      </c>
      <c r="C1129" s="558">
        <v>1</v>
      </c>
      <c r="D1129" s="559">
        <f t="shared" si="506"/>
        <v>2</v>
      </c>
      <c r="E1129" s="561">
        <v>0</v>
      </c>
      <c r="F1129" s="699">
        <f t="shared" si="512"/>
        <v>0</v>
      </c>
      <c r="G1129" s="712">
        <f t="shared" si="513"/>
        <v>0</v>
      </c>
      <c r="H1129" s="699">
        <f t="shared" si="507"/>
        <v>0</v>
      </c>
      <c r="I1129" s="712">
        <f t="shared" si="508"/>
        <v>0</v>
      </c>
      <c r="J1129" s="699">
        <f t="shared" si="514"/>
        <v>0</v>
      </c>
      <c r="K1129" s="681">
        <f t="shared" si="515"/>
        <v>0</v>
      </c>
      <c r="L1129" s="711">
        <f>IF($L$5="Yes",HLOOKUP(B1129,'Outdoor Supply'!$D$32:$P$38,7,FALSE),0)</f>
        <v>0</v>
      </c>
      <c r="M1129" s="701">
        <f t="shared" si="516"/>
        <v>0</v>
      </c>
      <c r="N1129" s="564">
        <f t="shared" si="517"/>
        <v>0</v>
      </c>
      <c r="O1129" s="564">
        <f t="shared" si="518"/>
        <v>0</v>
      </c>
      <c r="P1129" s="564">
        <f t="shared" si="519"/>
        <v>0</v>
      </c>
      <c r="Q1129" s="564">
        <f t="shared" si="520"/>
        <v>0</v>
      </c>
      <c r="R1129" s="661">
        <f t="shared" si="509"/>
        <v>0</v>
      </c>
      <c r="S1129" s="662">
        <f t="shared" si="510"/>
        <v>0</v>
      </c>
      <c r="T1129" s="699">
        <f t="shared" si="511"/>
        <v>0</v>
      </c>
      <c r="U1129" s="681">
        <f t="shared" si="521"/>
        <v>0</v>
      </c>
      <c r="V1129" s="701">
        <f t="shared" si="522"/>
        <v>0</v>
      </c>
      <c r="W1129" s="662">
        <f t="shared" si="523"/>
        <v>0</v>
      </c>
      <c r="X1129" s="662">
        <f t="shared" si="524"/>
        <v>0</v>
      </c>
      <c r="Y1129" s="662">
        <f t="shared" si="525"/>
        <v>0</v>
      </c>
      <c r="Z1129" s="699">
        <f t="shared" si="526"/>
        <v>0</v>
      </c>
      <c r="AA1129" s="681">
        <f t="shared" si="529"/>
        <v>0</v>
      </c>
      <c r="AB1129" s="701">
        <f t="shared" si="530"/>
        <v>0</v>
      </c>
      <c r="AC1129" s="662">
        <f t="shared" si="527"/>
        <v>0</v>
      </c>
      <c r="AD1129" s="662">
        <f t="shared" si="531"/>
        <v>0</v>
      </c>
      <c r="AE1129" s="701">
        <f t="shared" si="532"/>
        <v>0</v>
      </c>
      <c r="AF1129" s="662">
        <f t="shared" si="528"/>
        <v>0</v>
      </c>
      <c r="AG1129" s="662">
        <f t="shared" si="533"/>
        <v>0</v>
      </c>
      <c r="AH1129" s="701">
        <f t="shared" si="534"/>
        <v>0</v>
      </c>
    </row>
    <row r="1130" spans="1:34" x14ac:dyDescent="0.35">
      <c r="A1130" s="680">
        <v>39105</v>
      </c>
      <c r="B1130" s="558" t="s">
        <v>21</v>
      </c>
      <c r="C1130" s="558">
        <v>1</v>
      </c>
      <c r="D1130" s="559">
        <f t="shared" si="506"/>
        <v>3</v>
      </c>
      <c r="E1130" s="561">
        <v>1.9999999999996021E-2</v>
      </c>
      <c r="F1130" s="699">
        <f t="shared" si="512"/>
        <v>0</v>
      </c>
      <c r="G1130" s="712">
        <f t="shared" si="513"/>
        <v>0</v>
      </c>
      <c r="H1130" s="699">
        <f t="shared" si="507"/>
        <v>0</v>
      </c>
      <c r="I1130" s="712">
        <f t="shared" si="508"/>
        <v>0</v>
      </c>
      <c r="J1130" s="699">
        <f t="shared" si="514"/>
        <v>0</v>
      </c>
      <c r="K1130" s="681">
        <f t="shared" si="515"/>
        <v>0</v>
      </c>
      <c r="L1130" s="711">
        <f>IF($L$5="Yes",HLOOKUP(B1130,'Outdoor Supply'!$D$32:$P$38,7,FALSE),0)</f>
        <v>0</v>
      </c>
      <c r="M1130" s="701">
        <f t="shared" si="516"/>
        <v>0</v>
      </c>
      <c r="N1130" s="564">
        <f t="shared" si="517"/>
        <v>0</v>
      </c>
      <c r="O1130" s="564">
        <f t="shared" si="518"/>
        <v>0</v>
      </c>
      <c r="P1130" s="564">
        <f t="shared" si="519"/>
        <v>0</v>
      </c>
      <c r="Q1130" s="564">
        <f t="shared" si="520"/>
        <v>0</v>
      </c>
      <c r="R1130" s="661">
        <f t="shared" si="509"/>
        <v>0</v>
      </c>
      <c r="S1130" s="662">
        <f t="shared" si="510"/>
        <v>0</v>
      </c>
      <c r="T1130" s="699">
        <f t="shared" si="511"/>
        <v>0</v>
      </c>
      <c r="U1130" s="681">
        <f t="shared" si="521"/>
        <v>0</v>
      </c>
      <c r="V1130" s="701">
        <f t="shared" si="522"/>
        <v>0</v>
      </c>
      <c r="W1130" s="662">
        <f t="shared" si="523"/>
        <v>0</v>
      </c>
      <c r="X1130" s="662">
        <f t="shared" si="524"/>
        <v>0</v>
      </c>
      <c r="Y1130" s="662">
        <f t="shared" si="525"/>
        <v>0</v>
      </c>
      <c r="Z1130" s="699">
        <f t="shared" si="526"/>
        <v>0</v>
      </c>
      <c r="AA1130" s="681">
        <f t="shared" si="529"/>
        <v>0</v>
      </c>
      <c r="AB1130" s="701">
        <f t="shared" si="530"/>
        <v>0</v>
      </c>
      <c r="AC1130" s="662">
        <f t="shared" si="527"/>
        <v>0</v>
      </c>
      <c r="AD1130" s="662">
        <f t="shared" si="531"/>
        <v>0</v>
      </c>
      <c r="AE1130" s="701">
        <f t="shared" si="532"/>
        <v>0</v>
      </c>
      <c r="AF1130" s="662">
        <f t="shared" si="528"/>
        <v>0</v>
      </c>
      <c r="AG1130" s="662">
        <f t="shared" si="533"/>
        <v>0</v>
      </c>
      <c r="AH1130" s="701">
        <f t="shared" si="534"/>
        <v>0</v>
      </c>
    </row>
    <row r="1131" spans="1:34" x14ac:dyDescent="0.35">
      <c r="A1131" s="680">
        <v>39106</v>
      </c>
      <c r="B1131" s="558" t="s">
        <v>21</v>
      </c>
      <c r="C1131" s="558">
        <v>1</v>
      </c>
      <c r="D1131" s="559">
        <f t="shared" si="506"/>
        <v>4</v>
      </c>
      <c r="E1131" s="561">
        <v>0.43000000000004945</v>
      </c>
      <c r="F1131" s="699">
        <f t="shared" si="512"/>
        <v>0</v>
      </c>
      <c r="G1131" s="712">
        <f t="shared" si="513"/>
        <v>0</v>
      </c>
      <c r="H1131" s="699">
        <f t="shared" si="507"/>
        <v>0</v>
      </c>
      <c r="I1131" s="712">
        <f t="shared" si="508"/>
        <v>0</v>
      </c>
      <c r="J1131" s="699">
        <f t="shared" si="514"/>
        <v>0</v>
      </c>
      <c r="K1131" s="681">
        <f t="shared" si="515"/>
        <v>0</v>
      </c>
      <c r="L1131" s="711">
        <f>IF($L$5="Yes",HLOOKUP(B1131,'Outdoor Supply'!$D$32:$P$38,7,FALSE),0)</f>
        <v>0</v>
      </c>
      <c r="M1131" s="701">
        <f t="shared" si="516"/>
        <v>0</v>
      </c>
      <c r="N1131" s="564">
        <f t="shared" si="517"/>
        <v>0</v>
      </c>
      <c r="O1131" s="564">
        <f t="shared" si="518"/>
        <v>0</v>
      </c>
      <c r="P1131" s="564">
        <f t="shared" si="519"/>
        <v>0</v>
      </c>
      <c r="Q1131" s="564">
        <f t="shared" si="520"/>
        <v>0</v>
      </c>
      <c r="R1131" s="661">
        <f t="shared" si="509"/>
        <v>0</v>
      </c>
      <c r="S1131" s="662">
        <f t="shared" si="510"/>
        <v>0</v>
      </c>
      <c r="T1131" s="699">
        <f t="shared" si="511"/>
        <v>0</v>
      </c>
      <c r="U1131" s="681">
        <f t="shared" si="521"/>
        <v>0</v>
      </c>
      <c r="V1131" s="701">
        <f t="shared" si="522"/>
        <v>0</v>
      </c>
      <c r="W1131" s="662">
        <f t="shared" si="523"/>
        <v>0</v>
      </c>
      <c r="X1131" s="662">
        <f t="shared" si="524"/>
        <v>0</v>
      </c>
      <c r="Y1131" s="662">
        <f t="shared" si="525"/>
        <v>0</v>
      </c>
      <c r="Z1131" s="699">
        <f t="shared" si="526"/>
        <v>0</v>
      </c>
      <c r="AA1131" s="681">
        <f t="shared" si="529"/>
        <v>0</v>
      </c>
      <c r="AB1131" s="701">
        <f t="shared" si="530"/>
        <v>0</v>
      </c>
      <c r="AC1131" s="662">
        <f t="shared" si="527"/>
        <v>0</v>
      </c>
      <c r="AD1131" s="662">
        <f t="shared" si="531"/>
        <v>0</v>
      </c>
      <c r="AE1131" s="701">
        <f t="shared" si="532"/>
        <v>0</v>
      </c>
      <c r="AF1131" s="662">
        <f t="shared" si="528"/>
        <v>0</v>
      </c>
      <c r="AG1131" s="662">
        <f t="shared" si="533"/>
        <v>0</v>
      </c>
      <c r="AH1131" s="701">
        <f t="shared" si="534"/>
        <v>0</v>
      </c>
    </row>
    <row r="1132" spans="1:34" x14ac:dyDescent="0.35">
      <c r="A1132" s="680">
        <v>39107</v>
      </c>
      <c r="B1132" s="558" t="s">
        <v>21</v>
      </c>
      <c r="C1132" s="558">
        <v>1</v>
      </c>
      <c r="D1132" s="559">
        <f t="shared" si="506"/>
        <v>5</v>
      </c>
      <c r="E1132" s="561">
        <v>0</v>
      </c>
      <c r="F1132" s="699">
        <f t="shared" si="512"/>
        <v>0</v>
      </c>
      <c r="G1132" s="712">
        <f t="shared" si="513"/>
        <v>0</v>
      </c>
      <c r="H1132" s="699">
        <f t="shared" si="507"/>
        <v>0</v>
      </c>
      <c r="I1132" s="712">
        <f t="shared" si="508"/>
        <v>0</v>
      </c>
      <c r="J1132" s="699">
        <f t="shared" si="514"/>
        <v>0</v>
      </c>
      <c r="K1132" s="681">
        <f t="shared" si="515"/>
        <v>0</v>
      </c>
      <c r="L1132" s="711">
        <f>IF($L$5="Yes",HLOOKUP(B1132,'Outdoor Supply'!$D$32:$P$38,7,FALSE),0)</f>
        <v>0</v>
      </c>
      <c r="M1132" s="701">
        <f t="shared" si="516"/>
        <v>0</v>
      </c>
      <c r="N1132" s="564">
        <f t="shared" si="517"/>
        <v>0</v>
      </c>
      <c r="O1132" s="564">
        <f t="shared" si="518"/>
        <v>0</v>
      </c>
      <c r="P1132" s="564">
        <f t="shared" si="519"/>
        <v>0</v>
      </c>
      <c r="Q1132" s="564">
        <f t="shared" si="520"/>
        <v>0</v>
      </c>
      <c r="R1132" s="661">
        <f t="shared" si="509"/>
        <v>0</v>
      </c>
      <c r="S1132" s="662">
        <f t="shared" si="510"/>
        <v>0</v>
      </c>
      <c r="T1132" s="699">
        <f t="shared" si="511"/>
        <v>0</v>
      </c>
      <c r="U1132" s="681">
        <f t="shared" si="521"/>
        <v>0</v>
      </c>
      <c r="V1132" s="701">
        <f t="shared" si="522"/>
        <v>0</v>
      </c>
      <c r="W1132" s="662">
        <f t="shared" si="523"/>
        <v>0</v>
      </c>
      <c r="X1132" s="662">
        <f t="shared" si="524"/>
        <v>0</v>
      </c>
      <c r="Y1132" s="662">
        <f t="shared" si="525"/>
        <v>0</v>
      </c>
      <c r="Z1132" s="699">
        <f t="shared" si="526"/>
        <v>0</v>
      </c>
      <c r="AA1132" s="681">
        <f t="shared" si="529"/>
        <v>0</v>
      </c>
      <c r="AB1132" s="701">
        <f t="shared" si="530"/>
        <v>0</v>
      </c>
      <c r="AC1132" s="662">
        <f t="shared" si="527"/>
        <v>0</v>
      </c>
      <c r="AD1132" s="662">
        <f t="shared" si="531"/>
        <v>0</v>
      </c>
      <c r="AE1132" s="701">
        <f t="shared" si="532"/>
        <v>0</v>
      </c>
      <c r="AF1132" s="662">
        <f t="shared" si="528"/>
        <v>0</v>
      </c>
      <c r="AG1132" s="662">
        <f t="shared" si="533"/>
        <v>0</v>
      </c>
      <c r="AH1132" s="701">
        <f t="shared" si="534"/>
        <v>0</v>
      </c>
    </row>
    <row r="1133" spans="1:34" x14ac:dyDescent="0.35">
      <c r="A1133" s="680">
        <v>39108</v>
      </c>
      <c r="B1133" s="558" t="s">
        <v>21</v>
      </c>
      <c r="C1133" s="558">
        <v>1</v>
      </c>
      <c r="D1133" s="559">
        <f t="shared" si="506"/>
        <v>6</v>
      </c>
      <c r="E1133" s="561">
        <v>0</v>
      </c>
      <c r="F1133" s="699">
        <f t="shared" si="512"/>
        <v>0</v>
      </c>
      <c r="G1133" s="712">
        <f t="shared" si="513"/>
        <v>0</v>
      </c>
      <c r="H1133" s="699">
        <f t="shared" si="507"/>
        <v>0</v>
      </c>
      <c r="I1133" s="712">
        <f t="shared" si="508"/>
        <v>0</v>
      </c>
      <c r="J1133" s="699">
        <f t="shared" si="514"/>
        <v>0</v>
      </c>
      <c r="K1133" s="681">
        <f t="shared" si="515"/>
        <v>0</v>
      </c>
      <c r="L1133" s="711">
        <f>IF($L$5="Yes",HLOOKUP(B1133,'Outdoor Supply'!$D$32:$P$38,7,FALSE),0)</f>
        <v>0</v>
      </c>
      <c r="M1133" s="701">
        <f t="shared" si="516"/>
        <v>0</v>
      </c>
      <c r="N1133" s="564">
        <f t="shared" si="517"/>
        <v>0</v>
      </c>
      <c r="O1133" s="564">
        <f t="shared" si="518"/>
        <v>0</v>
      </c>
      <c r="P1133" s="564">
        <f t="shared" si="519"/>
        <v>0</v>
      </c>
      <c r="Q1133" s="564">
        <f t="shared" si="520"/>
        <v>0</v>
      </c>
      <c r="R1133" s="661">
        <f t="shared" si="509"/>
        <v>0</v>
      </c>
      <c r="S1133" s="662">
        <f t="shared" si="510"/>
        <v>0</v>
      </c>
      <c r="T1133" s="699">
        <f t="shared" si="511"/>
        <v>0</v>
      </c>
      <c r="U1133" s="681">
        <f t="shared" si="521"/>
        <v>0</v>
      </c>
      <c r="V1133" s="701">
        <f t="shared" si="522"/>
        <v>0</v>
      </c>
      <c r="W1133" s="662">
        <f t="shared" si="523"/>
        <v>0</v>
      </c>
      <c r="X1133" s="662">
        <f t="shared" si="524"/>
        <v>0</v>
      </c>
      <c r="Y1133" s="662">
        <f t="shared" si="525"/>
        <v>0</v>
      </c>
      <c r="Z1133" s="699">
        <f t="shared" si="526"/>
        <v>0</v>
      </c>
      <c r="AA1133" s="681">
        <f t="shared" si="529"/>
        <v>0</v>
      </c>
      <c r="AB1133" s="701">
        <f t="shared" si="530"/>
        <v>0</v>
      </c>
      <c r="AC1133" s="662">
        <f t="shared" si="527"/>
        <v>0</v>
      </c>
      <c r="AD1133" s="662">
        <f t="shared" si="531"/>
        <v>0</v>
      </c>
      <c r="AE1133" s="701">
        <f t="shared" si="532"/>
        <v>0</v>
      </c>
      <c r="AF1133" s="662">
        <f t="shared" si="528"/>
        <v>0</v>
      </c>
      <c r="AG1133" s="662">
        <f t="shared" si="533"/>
        <v>0</v>
      </c>
      <c r="AH1133" s="701">
        <f t="shared" si="534"/>
        <v>0</v>
      </c>
    </row>
    <row r="1134" spans="1:34" x14ac:dyDescent="0.35">
      <c r="A1134" s="680">
        <v>39109</v>
      </c>
      <c r="B1134" s="558" t="s">
        <v>21</v>
      </c>
      <c r="C1134" s="558">
        <v>1</v>
      </c>
      <c r="D1134" s="559">
        <f t="shared" si="506"/>
        <v>7</v>
      </c>
      <c r="E1134" s="561">
        <v>0</v>
      </c>
      <c r="F1134" s="699">
        <f t="shared" si="512"/>
        <v>0</v>
      </c>
      <c r="G1134" s="712">
        <f t="shared" si="513"/>
        <v>0</v>
      </c>
      <c r="H1134" s="699">
        <f t="shared" si="507"/>
        <v>0</v>
      </c>
      <c r="I1134" s="712">
        <f t="shared" si="508"/>
        <v>0</v>
      </c>
      <c r="J1134" s="699">
        <f t="shared" si="514"/>
        <v>0</v>
      </c>
      <c r="K1134" s="681">
        <f t="shared" si="515"/>
        <v>0</v>
      </c>
      <c r="L1134" s="711">
        <f>IF($L$5="Yes",HLOOKUP(B1134,'Outdoor Supply'!$D$32:$P$38,7,FALSE),0)</f>
        <v>0</v>
      </c>
      <c r="M1134" s="701">
        <f t="shared" si="516"/>
        <v>0</v>
      </c>
      <c r="N1134" s="564">
        <f t="shared" si="517"/>
        <v>0</v>
      </c>
      <c r="O1134" s="564">
        <f t="shared" si="518"/>
        <v>0</v>
      </c>
      <c r="P1134" s="564">
        <f t="shared" si="519"/>
        <v>0</v>
      </c>
      <c r="Q1134" s="564">
        <f t="shared" si="520"/>
        <v>0</v>
      </c>
      <c r="R1134" s="661">
        <f t="shared" si="509"/>
        <v>0</v>
      </c>
      <c r="S1134" s="662">
        <f t="shared" si="510"/>
        <v>0</v>
      </c>
      <c r="T1134" s="699">
        <f t="shared" si="511"/>
        <v>0</v>
      </c>
      <c r="U1134" s="681">
        <f t="shared" si="521"/>
        <v>0</v>
      </c>
      <c r="V1134" s="701">
        <f t="shared" si="522"/>
        <v>0</v>
      </c>
      <c r="W1134" s="662">
        <f t="shared" si="523"/>
        <v>0</v>
      </c>
      <c r="X1134" s="662">
        <f t="shared" si="524"/>
        <v>0</v>
      </c>
      <c r="Y1134" s="662">
        <f t="shared" si="525"/>
        <v>0</v>
      </c>
      <c r="Z1134" s="699">
        <f t="shared" si="526"/>
        <v>0</v>
      </c>
      <c r="AA1134" s="681">
        <f t="shared" si="529"/>
        <v>0</v>
      </c>
      <c r="AB1134" s="701">
        <f t="shared" si="530"/>
        <v>0</v>
      </c>
      <c r="AC1134" s="662">
        <f t="shared" si="527"/>
        <v>0</v>
      </c>
      <c r="AD1134" s="662">
        <f t="shared" si="531"/>
        <v>0</v>
      </c>
      <c r="AE1134" s="701">
        <f t="shared" si="532"/>
        <v>0</v>
      </c>
      <c r="AF1134" s="662">
        <f t="shared" si="528"/>
        <v>0</v>
      </c>
      <c r="AG1134" s="662">
        <f t="shared" si="533"/>
        <v>0</v>
      </c>
      <c r="AH1134" s="701">
        <f t="shared" si="534"/>
        <v>0</v>
      </c>
    </row>
    <row r="1135" spans="1:34" x14ac:dyDescent="0.35">
      <c r="A1135" s="680">
        <v>39110</v>
      </c>
      <c r="B1135" s="558" t="s">
        <v>21</v>
      </c>
      <c r="C1135" s="558">
        <v>1</v>
      </c>
      <c r="D1135" s="559">
        <f t="shared" si="506"/>
        <v>1</v>
      </c>
      <c r="E1135" s="561">
        <v>0</v>
      </c>
      <c r="F1135" s="699">
        <f t="shared" si="512"/>
        <v>0</v>
      </c>
      <c r="G1135" s="712">
        <f t="shared" si="513"/>
        <v>0</v>
      </c>
      <c r="H1135" s="699">
        <f t="shared" si="507"/>
        <v>0</v>
      </c>
      <c r="I1135" s="712">
        <f t="shared" si="508"/>
        <v>0</v>
      </c>
      <c r="J1135" s="699">
        <f t="shared" si="514"/>
        <v>0</v>
      </c>
      <c r="K1135" s="681">
        <f t="shared" si="515"/>
        <v>0</v>
      </c>
      <c r="L1135" s="711">
        <f>IF($L$5="Yes",HLOOKUP(B1135,'Outdoor Supply'!$D$32:$P$38,7,FALSE),0)</f>
        <v>0</v>
      </c>
      <c r="M1135" s="701">
        <f t="shared" si="516"/>
        <v>0</v>
      </c>
      <c r="N1135" s="564">
        <f t="shared" si="517"/>
        <v>0</v>
      </c>
      <c r="O1135" s="564">
        <f t="shared" si="518"/>
        <v>0</v>
      </c>
      <c r="P1135" s="564">
        <f t="shared" si="519"/>
        <v>0</v>
      </c>
      <c r="Q1135" s="564">
        <f t="shared" si="520"/>
        <v>0</v>
      </c>
      <c r="R1135" s="661">
        <f t="shared" si="509"/>
        <v>0</v>
      </c>
      <c r="S1135" s="662">
        <f t="shared" si="510"/>
        <v>0</v>
      </c>
      <c r="T1135" s="699">
        <f t="shared" si="511"/>
        <v>0</v>
      </c>
      <c r="U1135" s="681">
        <f t="shared" si="521"/>
        <v>0</v>
      </c>
      <c r="V1135" s="701">
        <f t="shared" si="522"/>
        <v>0</v>
      </c>
      <c r="W1135" s="662">
        <f t="shared" si="523"/>
        <v>0</v>
      </c>
      <c r="X1135" s="662">
        <f t="shared" si="524"/>
        <v>0</v>
      </c>
      <c r="Y1135" s="662">
        <f t="shared" si="525"/>
        <v>0</v>
      </c>
      <c r="Z1135" s="699">
        <f t="shared" si="526"/>
        <v>0</v>
      </c>
      <c r="AA1135" s="681">
        <f t="shared" si="529"/>
        <v>0</v>
      </c>
      <c r="AB1135" s="701">
        <f t="shared" si="530"/>
        <v>0</v>
      </c>
      <c r="AC1135" s="662">
        <f t="shared" si="527"/>
        <v>0</v>
      </c>
      <c r="AD1135" s="662">
        <f t="shared" si="531"/>
        <v>0</v>
      </c>
      <c r="AE1135" s="701">
        <f t="shared" si="532"/>
        <v>0</v>
      </c>
      <c r="AF1135" s="662">
        <f t="shared" si="528"/>
        <v>0</v>
      </c>
      <c r="AG1135" s="662">
        <f t="shared" si="533"/>
        <v>0</v>
      </c>
      <c r="AH1135" s="701">
        <f t="shared" si="534"/>
        <v>0</v>
      </c>
    </row>
    <row r="1136" spans="1:34" x14ac:dyDescent="0.35">
      <c r="A1136" s="680">
        <v>39111</v>
      </c>
      <c r="B1136" s="558" t="s">
        <v>21</v>
      </c>
      <c r="C1136" s="558">
        <v>1</v>
      </c>
      <c r="D1136" s="559">
        <f t="shared" si="506"/>
        <v>2</v>
      </c>
      <c r="E1136" s="561">
        <v>0</v>
      </c>
      <c r="F1136" s="699">
        <f t="shared" si="512"/>
        <v>0</v>
      </c>
      <c r="G1136" s="712">
        <f t="shared" si="513"/>
        <v>0</v>
      </c>
      <c r="H1136" s="699">
        <f t="shared" si="507"/>
        <v>0</v>
      </c>
      <c r="I1136" s="712">
        <f t="shared" si="508"/>
        <v>0</v>
      </c>
      <c r="J1136" s="699">
        <f t="shared" si="514"/>
        <v>0</v>
      </c>
      <c r="K1136" s="681">
        <f t="shared" si="515"/>
        <v>0</v>
      </c>
      <c r="L1136" s="711">
        <f>IF($L$5="Yes",HLOOKUP(B1136,'Outdoor Supply'!$D$32:$P$38,7,FALSE),0)</f>
        <v>0</v>
      </c>
      <c r="M1136" s="701">
        <f t="shared" si="516"/>
        <v>0</v>
      </c>
      <c r="N1136" s="564">
        <f t="shared" si="517"/>
        <v>0</v>
      </c>
      <c r="O1136" s="564">
        <f t="shared" si="518"/>
        <v>0</v>
      </c>
      <c r="P1136" s="564">
        <f t="shared" si="519"/>
        <v>0</v>
      </c>
      <c r="Q1136" s="564">
        <f t="shared" si="520"/>
        <v>0</v>
      </c>
      <c r="R1136" s="661">
        <f t="shared" si="509"/>
        <v>0</v>
      </c>
      <c r="S1136" s="662">
        <f t="shared" si="510"/>
        <v>0</v>
      </c>
      <c r="T1136" s="699">
        <f t="shared" si="511"/>
        <v>0</v>
      </c>
      <c r="U1136" s="681">
        <f t="shared" si="521"/>
        <v>0</v>
      </c>
      <c r="V1136" s="701">
        <f t="shared" si="522"/>
        <v>0</v>
      </c>
      <c r="W1136" s="662">
        <f t="shared" si="523"/>
        <v>0</v>
      </c>
      <c r="X1136" s="662">
        <f t="shared" si="524"/>
        <v>0</v>
      </c>
      <c r="Y1136" s="662">
        <f t="shared" si="525"/>
        <v>0</v>
      </c>
      <c r="Z1136" s="699">
        <f t="shared" si="526"/>
        <v>0</v>
      </c>
      <c r="AA1136" s="681">
        <f t="shared" si="529"/>
        <v>0</v>
      </c>
      <c r="AB1136" s="701">
        <f t="shared" si="530"/>
        <v>0</v>
      </c>
      <c r="AC1136" s="662">
        <f t="shared" si="527"/>
        <v>0</v>
      </c>
      <c r="AD1136" s="662">
        <f t="shared" si="531"/>
        <v>0</v>
      </c>
      <c r="AE1136" s="701">
        <f t="shared" si="532"/>
        <v>0</v>
      </c>
      <c r="AF1136" s="662">
        <f t="shared" si="528"/>
        <v>0</v>
      </c>
      <c r="AG1136" s="662">
        <f t="shared" si="533"/>
        <v>0</v>
      </c>
      <c r="AH1136" s="701">
        <f t="shared" si="534"/>
        <v>0</v>
      </c>
    </row>
    <row r="1137" spans="1:34" x14ac:dyDescent="0.35">
      <c r="A1137" s="680">
        <v>39112</v>
      </c>
      <c r="B1137" s="558" t="s">
        <v>21</v>
      </c>
      <c r="C1137" s="558">
        <v>1</v>
      </c>
      <c r="D1137" s="559">
        <f t="shared" si="506"/>
        <v>3</v>
      </c>
      <c r="E1137" s="561">
        <v>0</v>
      </c>
      <c r="F1137" s="699">
        <f t="shared" si="512"/>
        <v>0</v>
      </c>
      <c r="G1137" s="712">
        <f t="shared" si="513"/>
        <v>0</v>
      </c>
      <c r="H1137" s="699">
        <f t="shared" si="507"/>
        <v>0</v>
      </c>
      <c r="I1137" s="712">
        <f t="shared" si="508"/>
        <v>0</v>
      </c>
      <c r="J1137" s="699">
        <f t="shared" si="514"/>
        <v>0</v>
      </c>
      <c r="K1137" s="681">
        <f t="shared" si="515"/>
        <v>0</v>
      </c>
      <c r="L1137" s="711">
        <f>IF($L$5="Yes",HLOOKUP(B1137,'Outdoor Supply'!$D$32:$P$38,7,FALSE),0)</f>
        <v>0</v>
      </c>
      <c r="M1137" s="701">
        <f t="shared" si="516"/>
        <v>0</v>
      </c>
      <c r="N1137" s="564">
        <f t="shared" si="517"/>
        <v>0</v>
      </c>
      <c r="O1137" s="564">
        <f t="shared" si="518"/>
        <v>0</v>
      </c>
      <c r="P1137" s="564">
        <f t="shared" si="519"/>
        <v>0</v>
      </c>
      <c r="Q1137" s="564">
        <f t="shared" si="520"/>
        <v>0</v>
      </c>
      <c r="R1137" s="661">
        <f t="shared" si="509"/>
        <v>0</v>
      </c>
      <c r="S1137" s="662">
        <f t="shared" si="510"/>
        <v>0</v>
      </c>
      <c r="T1137" s="699">
        <f t="shared" si="511"/>
        <v>0</v>
      </c>
      <c r="U1137" s="681">
        <f t="shared" si="521"/>
        <v>0</v>
      </c>
      <c r="V1137" s="701">
        <f t="shared" si="522"/>
        <v>0</v>
      </c>
      <c r="W1137" s="662">
        <f t="shared" si="523"/>
        <v>0</v>
      </c>
      <c r="X1137" s="662">
        <f t="shared" si="524"/>
        <v>0</v>
      </c>
      <c r="Y1137" s="662">
        <f t="shared" si="525"/>
        <v>0</v>
      </c>
      <c r="Z1137" s="699">
        <f t="shared" si="526"/>
        <v>0</v>
      </c>
      <c r="AA1137" s="681">
        <f t="shared" si="529"/>
        <v>0</v>
      </c>
      <c r="AB1137" s="701">
        <f t="shared" si="530"/>
        <v>0</v>
      </c>
      <c r="AC1137" s="662">
        <f t="shared" si="527"/>
        <v>0</v>
      </c>
      <c r="AD1137" s="662">
        <f t="shared" si="531"/>
        <v>0</v>
      </c>
      <c r="AE1137" s="701">
        <f t="shared" si="532"/>
        <v>0</v>
      </c>
      <c r="AF1137" s="662">
        <f t="shared" si="528"/>
        <v>0</v>
      </c>
      <c r="AG1137" s="662">
        <f t="shared" si="533"/>
        <v>0</v>
      </c>
      <c r="AH1137" s="701">
        <f t="shared" si="534"/>
        <v>0</v>
      </c>
    </row>
    <row r="1138" spans="1:34" x14ac:dyDescent="0.35">
      <c r="A1138" s="680">
        <v>39113</v>
      </c>
      <c r="B1138" s="558" t="s">
        <v>21</v>
      </c>
      <c r="C1138" s="558">
        <v>1</v>
      </c>
      <c r="D1138" s="559">
        <f t="shared" si="506"/>
        <v>4</v>
      </c>
      <c r="E1138" s="561">
        <v>0</v>
      </c>
      <c r="F1138" s="699">
        <f t="shared" si="512"/>
        <v>0</v>
      </c>
      <c r="G1138" s="712">
        <f t="shared" si="513"/>
        <v>0</v>
      </c>
      <c r="H1138" s="699">
        <f t="shared" si="507"/>
        <v>0</v>
      </c>
      <c r="I1138" s="712">
        <f t="shared" si="508"/>
        <v>0</v>
      </c>
      <c r="J1138" s="699">
        <f t="shared" si="514"/>
        <v>0</v>
      </c>
      <c r="K1138" s="681">
        <f t="shared" si="515"/>
        <v>0</v>
      </c>
      <c r="L1138" s="711">
        <f>IF($L$5="Yes",HLOOKUP(B1138,'Outdoor Supply'!$D$32:$P$38,7,FALSE),0)</f>
        <v>0</v>
      </c>
      <c r="M1138" s="701">
        <f t="shared" si="516"/>
        <v>0</v>
      </c>
      <c r="N1138" s="564">
        <f t="shared" si="517"/>
        <v>0</v>
      </c>
      <c r="O1138" s="564">
        <f t="shared" si="518"/>
        <v>0</v>
      </c>
      <c r="P1138" s="564">
        <f t="shared" si="519"/>
        <v>0</v>
      </c>
      <c r="Q1138" s="564">
        <f t="shared" si="520"/>
        <v>0</v>
      </c>
      <c r="R1138" s="661">
        <f t="shared" si="509"/>
        <v>0</v>
      </c>
      <c r="S1138" s="662">
        <f t="shared" si="510"/>
        <v>0</v>
      </c>
      <c r="T1138" s="699">
        <f t="shared" si="511"/>
        <v>0</v>
      </c>
      <c r="U1138" s="681">
        <f t="shared" si="521"/>
        <v>0</v>
      </c>
      <c r="V1138" s="701">
        <f t="shared" si="522"/>
        <v>0</v>
      </c>
      <c r="W1138" s="662">
        <f t="shared" si="523"/>
        <v>0</v>
      </c>
      <c r="X1138" s="662">
        <f t="shared" si="524"/>
        <v>0</v>
      </c>
      <c r="Y1138" s="662">
        <f t="shared" si="525"/>
        <v>0</v>
      </c>
      <c r="Z1138" s="699">
        <f t="shared" si="526"/>
        <v>0</v>
      </c>
      <c r="AA1138" s="681">
        <f t="shared" si="529"/>
        <v>0</v>
      </c>
      <c r="AB1138" s="701">
        <f t="shared" si="530"/>
        <v>0</v>
      </c>
      <c r="AC1138" s="662">
        <f t="shared" si="527"/>
        <v>0</v>
      </c>
      <c r="AD1138" s="662">
        <f t="shared" si="531"/>
        <v>0</v>
      </c>
      <c r="AE1138" s="701">
        <f t="shared" si="532"/>
        <v>0</v>
      </c>
      <c r="AF1138" s="662">
        <f t="shared" si="528"/>
        <v>0</v>
      </c>
      <c r="AG1138" s="662">
        <f t="shared" si="533"/>
        <v>0</v>
      </c>
      <c r="AH1138" s="701">
        <f t="shared" si="534"/>
        <v>0</v>
      </c>
    </row>
    <row r="1139" spans="1:34" x14ac:dyDescent="0.35">
      <c r="A1139" s="680">
        <v>39114</v>
      </c>
      <c r="B1139" s="558" t="s">
        <v>22</v>
      </c>
      <c r="C1139" s="558">
        <v>2</v>
      </c>
      <c r="D1139" s="559">
        <f t="shared" si="506"/>
        <v>5</v>
      </c>
      <c r="E1139" s="561">
        <v>0</v>
      </c>
      <c r="F1139" s="699">
        <f t="shared" si="512"/>
        <v>0</v>
      </c>
      <c r="G1139" s="712">
        <f t="shared" si="513"/>
        <v>0</v>
      </c>
      <c r="H1139" s="699">
        <f t="shared" si="507"/>
        <v>0</v>
      </c>
      <c r="I1139" s="712">
        <f t="shared" si="508"/>
        <v>0</v>
      </c>
      <c r="J1139" s="699">
        <f t="shared" si="514"/>
        <v>0</v>
      </c>
      <c r="K1139" s="681">
        <f t="shared" si="515"/>
        <v>0</v>
      </c>
      <c r="L1139" s="711">
        <f>IF($L$5="Yes",HLOOKUP(B1139,'Outdoor Supply'!$D$32:$P$38,7,FALSE),0)</f>
        <v>0</v>
      </c>
      <c r="M1139" s="701">
        <f t="shared" si="516"/>
        <v>0</v>
      </c>
      <c r="N1139" s="564">
        <f t="shared" si="517"/>
        <v>0</v>
      </c>
      <c r="O1139" s="564">
        <f t="shared" si="518"/>
        <v>0</v>
      </c>
      <c r="P1139" s="564">
        <f t="shared" si="519"/>
        <v>0</v>
      </c>
      <c r="Q1139" s="564">
        <f t="shared" si="520"/>
        <v>0</v>
      </c>
      <c r="R1139" s="661">
        <f t="shared" si="509"/>
        <v>0</v>
      </c>
      <c r="S1139" s="662">
        <f t="shared" si="510"/>
        <v>0</v>
      </c>
      <c r="T1139" s="699">
        <f t="shared" si="511"/>
        <v>0</v>
      </c>
      <c r="U1139" s="681">
        <f t="shared" si="521"/>
        <v>0</v>
      </c>
      <c r="V1139" s="701">
        <f t="shared" si="522"/>
        <v>0</v>
      </c>
      <c r="W1139" s="662">
        <f t="shared" si="523"/>
        <v>0</v>
      </c>
      <c r="X1139" s="662">
        <f t="shared" si="524"/>
        <v>0</v>
      </c>
      <c r="Y1139" s="662">
        <f t="shared" si="525"/>
        <v>0</v>
      </c>
      <c r="Z1139" s="699">
        <f t="shared" si="526"/>
        <v>0</v>
      </c>
      <c r="AA1139" s="681">
        <f t="shared" si="529"/>
        <v>0</v>
      </c>
      <c r="AB1139" s="701">
        <f t="shared" si="530"/>
        <v>0</v>
      </c>
      <c r="AC1139" s="662">
        <f t="shared" si="527"/>
        <v>0</v>
      </c>
      <c r="AD1139" s="662">
        <f t="shared" si="531"/>
        <v>0</v>
      </c>
      <c r="AE1139" s="701">
        <f t="shared" si="532"/>
        <v>0</v>
      </c>
      <c r="AF1139" s="662">
        <f t="shared" si="528"/>
        <v>0</v>
      </c>
      <c r="AG1139" s="662">
        <f t="shared" si="533"/>
        <v>0</v>
      </c>
      <c r="AH1139" s="701">
        <f t="shared" si="534"/>
        <v>0</v>
      </c>
    </row>
    <row r="1140" spans="1:34" x14ac:dyDescent="0.35">
      <c r="A1140" s="680">
        <v>39115</v>
      </c>
      <c r="B1140" s="558" t="s">
        <v>22</v>
      </c>
      <c r="C1140" s="558">
        <v>2</v>
      </c>
      <c r="D1140" s="559">
        <f t="shared" si="506"/>
        <v>6</v>
      </c>
      <c r="E1140" s="561">
        <v>4.0000000000006253E-2</v>
      </c>
      <c r="F1140" s="699">
        <f t="shared" si="512"/>
        <v>0</v>
      </c>
      <c r="G1140" s="712">
        <f t="shared" si="513"/>
        <v>0</v>
      </c>
      <c r="H1140" s="699">
        <f t="shared" si="507"/>
        <v>0</v>
      </c>
      <c r="I1140" s="712">
        <f t="shared" si="508"/>
        <v>0</v>
      </c>
      <c r="J1140" s="699">
        <f t="shared" si="514"/>
        <v>0</v>
      </c>
      <c r="K1140" s="681">
        <f t="shared" si="515"/>
        <v>0</v>
      </c>
      <c r="L1140" s="711">
        <f>IF($L$5="Yes",HLOOKUP(B1140,'Outdoor Supply'!$D$32:$P$38,7,FALSE),0)</f>
        <v>0</v>
      </c>
      <c r="M1140" s="701">
        <f t="shared" si="516"/>
        <v>0</v>
      </c>
      <c r="N1140" s="564">
        <f t="shared" si="517"/>
        <v>0</v>
      </c>
      <c r="O1140" s="564">
        <f t="shared" si="518"/>
        <v>0</v>
      </c>
      <c r="P1140" s="564">
        <f t="shared" si="519"/>
        <v>0</v>
      </c>
      <c r="Q1140" s="564">
        <f t="shared" si="520"/>
        <v>0</v>
      </c>
      <c r="R1140" s="661">
        <f t="shared" si="509"/>
        <v>0</v>
      </c>
      <c r="S1140" s="662">
        <f t="shared" si="510"/>
        <v>0</v>
      </c>
      <c r="T1140" s="699">
        <f t="shared" si="511"/>
        <v>0</v>
      </c>
      <c r="U1140" s="681">
        <f t="shared" si="521"/>
        <v>0</v>
      </c>
      <c r="V1140" s="701">
        <f t="shared" si="522"/>
        <v>0</v>
      </c>
      <c r="W1140" s="662">
        <f t="shared" si="523"/>
        <v>0</v>
      </c>
      <c r="X1140" s="662">
        <f t="shared" si="524"/>
        <v>0</v>
      </c>
      <c r="Y1140" s="662">
        <f t="shared" si="525"/>
        <v>0</v>
      </c>
      <c r="Z1140" s="699">
        <f t="shared" si="526"/>
        <v>0</v>
      </c>
      <c r="AA1140" s="681">
        <f t="shared" si="529"/>
        <v>0</v>
      </c>
      <c r="AB1140" s="701">
        <f t="shared" si="530"/>
        <v>0</v>
      </c>
      <c r="AC1140" s="662">
        <f t="shared" si="527"/>
        <v>0</v>
      </c>
      <c r="AD1140" s="662">
        <f t="shared" si="531"/>
        <v>0</v>
      </c>
      <c r="AE1140" s="701">
        <f t="shared" si="532"/>
        <v>0</v>
      </c>
      <c r="AF1140" s="662">
        <f t="shared" si="528"/>
        <v>0</v>
      </c>
      <c r="AG1140" s="662">
        <f t="shared" si="533"/>
        <v>0</v>
      </c>
      <c r="AH1140" s="701">
        <f t="shared" si="534"/>
        <v>0</v>
      </c>
    </row>
    <row r="1141" spans="1:34" x14ac:dyDescent="0.35">
      <c r="A1141" s="680">
        <v>39116</v>
      </c>
      <c r="B1141" s="558" t="s">
        <v>22</v>
      </c>
      <c r="C1141" s="558">
        <v>2</v>
      </c>
      <c r="D1141" s="559">
        <f t="shared" si="506"/>
        <v>7</v>
      </c>
      <c r="E1141" s="561">
        <v>0</v>
      </c>
      <c r="F1141" s="699">
        <f t="shared" si="512"/>
        <v>0</v>
      </c>
      <c r="G1141" s="712">
        <f t="shared" si="513"/>
        <v>0</v>
      </c>
      <c r="H1141" s="699">
        <f t="shared" si="507"/>
        <v>0</v>
      </c>
      <c r="I1141" s="712">
        <f t="shared" si="508"/>
        <v>0</v>
      </c>
      <c r="J1141" s="699">
        <f t="shared" si="514"/>
        <v>0</v>
      </c>
      <c r="K1141" s="681">
        <f t="shared" si="515"/>
        <v>0</v>
      </c>
      <c r="L1141" s="711">
        <f>IF($L$5="Yes",HLOOKUP(B1141,'Outdoor Supply'!$D$32:$P$38,7,FALSE),0)</f>
        <v>0</v>
      </c>
      <c r="M1141" s="701">
        <f t="shared" si="516"/>
        <v>0</v>
      </c>
      <c r="N1141" s="564">
        <f t="shared" si="517"/>
        <v>0</v>
      </c>
      <c r="O1141" s="564">
        <f t="shared" si="518"/>
        <v>0</v>
      </c>
      <c r="P1141" s="564">
        <f t="shared" si="519"/>
        <v>0</v>
      </c>
      <c r="Q1141" s="564">
        <f t="shared" si="520"/>
        <v>0</v>
      </c>
      <c r="R1141" s="661">
        <f t="shared" si="509"/>
        <v>0</v>
      </c>
      <c r="S1141" s="662">
        <f t="shared" si="510"/>
        <v>0</v>
      </c>
      <c r="T1141" s="699">
        <f t="shared" si="511"/>
        <v>0</v>
      </c>
      <c r="U1141" s="681">
        <f t="shared" si="521"/>
        <v>0</v>
      </c>
      <c r="V1141" s="701">
        <f t="shared" si="522"/>
        <v>0</v>
      </c>
      <c r="W1141" s="662">
        <f t="shared" si="523"/>
        <v>0</v>
      </c>
      <c r="X1141" s="662">
        <f t="shared" si="524"/>
        <v>0</v>
      </c>
      <c r="Y1141" s="662">
        <f t="shared" si="525"/>
        <v>0</v>
      </c>
      <c r="Z1141" s="699">
        <f t="shared" si="526"/>
        <v>0</v>
      </c>
      <c r="AA1141" s="681">
        <f t="shared" si="529"/>
        <v>0</v>
      </c>
      <c r="AB1141" s="701">
        <f t="shared" si="530"/>
        <v>0</v>
      </c>
      <c r="AC1141" s="662">
        <f t="shared" si="527"/>
        <v>0</v>
      </c>
      <c r="AD1141" s="662">
        <f t="shared" si="531"/>
        <v>0</v>
      </c>
      <c r="AE1141" s="701">
        <f t="shared" si="532"/>
        <v>0</v>
      </c>
      <c r="AF1141" s="662">
        <f t="shared" si="528"/>
        <v>0</v>
      </c>
      <c r="AG1141" s="662">
        <f t="shared" si="533"/>
        <v>0</v>
      </c>
      <c r="AH1141" s="701">
        <f t="shared" si="534"/>
        <v>0</v>
      </c>
    </row>
    <row r="1142" spans="1:34" x14ac:dyDescent="0.35">
      <c r="A1142" s="680">
        <v>39117</v>
      </c>
      <c r="B1142" s="558" t="s">
        <v>22</v>
      </c>
      <c r="C1142" s="558">
        <v>2</v>
      </c>
      <c r="D1142" s="559">
        <f t="shared" si="506"/>
        <v>1</v>
      </c>
      <c r="E1142" s="561">
        <v>0</v>
      </c>
      <c r="F1142" s="699">
        <f t="shared" si="512"/>
        <v>0</v>
      </c>
      <c r="G1142" s="712">
        <f t="shared" si="513"/>
        <v>0</v>
      </c>
      <c r="H1142" s="699">
        <f t="shared" si="507"/>
        <v>0</v>
      </c>
      <c r="I1142" s="712">
        <f t="shared" si="508"/>
        <v>0</v>
      </c>
      <c r="J1142" s="699">
        <f t="shared" si="514"/>
        <v>0</v>
      </c>
      <c r="K1142" s="681">
        <f t="shared" si="515"/>
        <v>0</v>
      </c>
      <c r="L1142" s="711">
        <f>IF($L$5="Yes",HLOOKUP(B1142,'Outdoor Supply'!$D$32:$P$38,7,FALSE),0)</f>
        <v>0</v>
      </c>
      <c r="M1142" s="701">
        <f t="shared" si="516"/>
        <v>0</v>
      </c>
      <c r="N1142" s="564">
        <f t="shared" si="517"/>
        <v>0</v>
      </c>
      <c r="O1142" s="564">
        <f t="shared" si="518"/>
        <v>0</v>
      </c>
      <c r="P1142" s="564">
        <f t="shared" si="519"/>
        <v>0</v>
      </c>
      <c r="Q1142" s="564">
        <f t="shared" si="520"/>
        <v>0</v>
      </c>
      <c r="R1142" s="661">
        <f t="shared" si="509"/>
        <v>0</v>
      </c>
      <c r="S1142" s="662">
        <f t="shared" si="510"/>
        <v>0</v>
      </c>
      <c r="T1142" s="699">
        <f t="shared" si="511"/>
        <v>0</v>
      </c>
      <c r="U1142" s="681">
        <f t="shared" si="521"/>
        <v>0</v>
      </c>
      <c r="V1142" s="701">
        <f t="shared" si="522"/>
        <v>0</v>
      </c>
      <c r="W1142" s="662">
        <f t="shared" si="523"/>
        <v>0</v>
      </c>
      <c r="X1142" s="662">
        <f t="shared" si="524"/>
        <v>0</v>
      </c>
      <c r="Y1142" s="662">
        <f t="shared" si="525"/>
        <v>0</v>
      </c>
      <c r="Z1142" s="699">
        <f t="shared" si="526"/>
        <v>0</v>
      </c>
      <c r="AA1142" s="681">
        <f t="shared" si="529"/>
        <v>0</v>
      </c>
      <c r="AB1142" s="701">
        <f t="shared" si="530"/>
        <v>0</v>
      </c>
      <c r="AC1142" s="662">
        <f t="shared" si="527"/>
        <v>0</v>
      </c>
      <c r="AD1142" s="662">
        <f t="shared" si="531"/>
        <v>0</v>
      </c>
      <c r="AE1142" s="701">
        <f t="shared" si="532"/>
        <v>0</v>
      </c>
      <c r="AF1142" s="662">
        <f t="shared" si="528"/>
        <v>0</v>
      </c>
      <c r="AG1142" s="662">
        <f t="shared" si="533"/>
        <v>0</v>
      </c>
      <c r="AH1142" s="701">
        <f t="shared" si="534"/>
        <v>0</v>
      </c>
    </row>
    <row r="1143" spans="1:34" x14ac:dyDescent="0.35">
      <c r="A1143" s="680">
        <v>39118</v>
      </c>
      <c r="B1143" s="558" t="s">
        <v>22</v>
      </c>
      <c r="C1143" s="558">
        <v>2</v>
      </c>
      <c r="D1143" s="559">
        <f t="shared" si="506"/>
        <v>2</v>
      </c>
      <c r="E1143" s="561">
        <v>0</v>
      </c>
      <c r="F1143" s="699">
        <f t="shared" si="512"/>
        <v>0</v>
      </c>
      <c r="G1143" s="712">
        <f t="shared" si="513"/>
        <v>0</v>
      </c>
      <c r="H1143" s="699">
        <f t="shared" si="507"/>
        <v>0</v>
      </c>
      <c r="I1143" s="712">
        <f t="shared" si="508"/>
        <v>0</v>
      </c>
      <c r="J1143" s="699">
        <f t="shared" si="514"/>
        <v>0</v>
      </c>
      <c r="K1143" s="681">
        <f t="shared" si="515"/>
        <v>0</v>
      </c>
      <c r="L1143" s="711">
        <f>IF($L$5="Yes",HLOOKUP(B1143,'Outdoor Supply'!$D$32:$P$38,7,FALSE),0)</f>
        <v>0</v>
      </c>
      <c r="M1143" s="701">
        <f t="shared" si="516"/>
        <v>0</v>
      </c>
      <c r="N1143" s="564">
        <f t="shared" si="517"/>
        <v>0</v>
      </c>
      <c r="O1143" s="564">
        <f t="shared" si="518"/>
        <v>0</v>
      </c>
      <c r="P1143" s="564">
        <f t="shared" si="519"/>
        <v>0</v>
      </c>
      <c r="Q1143" s="564">
        <f t="shared" si="520"/>
        <v>0</v>
      </c>
      <c r="R1143" s="661">
        <f t="shared" si="509"/>
        <v>0</v>
      </c>
      <c r="S1143" s="662">
        <f t="shared" si="510"/>
        <v>0</v>
      </c>
      <c r="T1143" s="699">
        <f t="shared" si="511"/>
        <v>0</v>
      </c>
      <c r="U1143" s="681">
        <f t="shared" si="521"/>
        <v>0</v>
      </c>
      <c r="V1143" s="701">
        <f t="shared" si="522"/>
        <v>0</v>
      </c>
      <c r="W1143" s="662">
        <f t="shared" si="523"/>
        <v>0</v>
      </c>
      <c r="X1143" s="662">
        <f t="shared" si="524"/>
        <v>0</v>
      </c>
      <c r="Y1143" s="662">
        <f t="shared" si="525"/>
        <v>0</v>
      </c>
      <c r="Z1143" s="699">
        <f t="shared" si="526"/>
        <v>0</v>
      </c>
      <c r="AA1143" s="681">
        <f t="shared" si="529"/>
        <v>0</v>
      </c>
      <c r="AB1143" s="701">
        <f t="shared" si="530"/>
        <v>0</v>
      </c>
      <c r="AC1143" s="662">
        <f t="shared" si="527"/>
        <v>0</v>
      </c>
      <c r="AD1143" s="662">
        <f t="shared" si="531"/>
        <v>0</v>
      </c>
      <c r="AE1143" s="701">
        <f t="shared" si="532"/>
        <v>0</v>
      </c>
      <c r="AF1143" s="662">
        <f t="shared" si="528"/>
        <v>0</v>
      </c>
      <c r="AG1143" s="662">
        <f t="shared" si="533"/>
        <v>0</v>
      </c>
      <c r="AH1143" s="701">
        <f t="shared" si="534"/>
        <v>0</v>
      </c>
    </row>
    <row r="1144" spans="1:34" x14ac:dyDescent="0.35">
      <c r="A1144" s="680">
        <v>39119</v>
      </c>
      <c r="B1144" s="558" t="s">
        <v>22</v>
      </c>
      <c r="C1144" s="558">
        <v>2</v>
      </c>
      <c r="D1144" s="559">
        <f t="shared" si="506"/>
        <v>3</v>
      </c>
      <c r="E1144" s="561">
        <v>0</v>
      </c>
      <c r="F1144" s="699">
        <f t="shared" si="512"/>
        <v>0</v>
      </c>
      <c r="G1144" s="712">
        <f t="shared" si="513"/>
        <v>0</v>
      </c>
      <c r="H1144" s="699">
        <f t="shared" si="507"/>
        <v>0</v>
      </c>
      <c r="I1144" s="712">
        <f t="shared" si="508"/>
        <v>0</v>
      </c>
      <c r="J1144" s="699">
        <f t="shared" si="514"/>
        <v>0</v>
      </c>
      <c r="K1144" s="681">
        <f t="shared" si="515"/>
        <v>0</v>
      </c>
      <c r="L1144" s="711">
        <f>IF($L$5="Yes",HLOOKUP(B1144,'Outdoor Supply'!$D$32:$P$38,7,FALSE),0)</f>
        <v>0</v>
      </c>
      <c r="M1144" s="701">
        <f t="shared" si="516"/>
        <v>0</v>
      </c>
      <c r="N1144" s="564">
        <f t="shared" si="517"/>
        <v>0</v>
      </c>
      <c r="O1144" s="564">
        <f t="shared" si="518"/>
        <v>0</v>
      </c>
      <c r="P1144" s="564">
        <f t="shared" si="519"/>
        <v>0</v>
      </c>
      <c r="Q1144" s="564">
        <f t="shared" si="520"/>
        <v>0</v>
      </c>
      <c r="R1144" s="661">
        <f t="shared" si="509"/>
        <v>0</v>
      </c>
      <c r="S1144" s="662">
        <f t="shared" si="510"/>
        <v>0</v>
      </c>
      <c r="T1144" s="699">
        <f t="shared" si="511"/>
        <v>0</v>
      </c>
      <c r="U1144" s="681">
        <f t="shared" si="521"/>
        <v>0</v>
      </c>
      <c r="V1144" s="701">
        <f t="shared" si="522"/>
        <v>0</v>
      </c>
      <c r="W1144" s="662">
        <f t="shared" si="523"/>
        <v>0</v>
      </c>
      <c r="X1144" s="662">
        <f t="shared" si="524"/>
        <v>0</v>
      </c>
      <c r="Y1144" s="662">
        <f t="shared" si="525"/>
        <v>0</v>
      </c>
      <c r="Z1144" s="699">
        <f t="shared" si="526"/>
        <v>0</v>
      </c>
      <c r="AA1144" s="681">
        <f t="shared" si="529"/>
        <v>0</v>
      </c>
      <c r="AB1144" s="701">
        <f t="shared" si="530"/>
        <v>0</v>
      </c>
      <c r="AC1144" s="662">
        <f t="shared" si="527"/>
        <v>0</v>
      </c>
      <c r="AD1144" s="662">
        <f t="shared" si="531"/>
        <v>0</v>
      </c>
      <c r="AE1144" s="701">
        <f t="shared" si="532"/>
        <v>0</v>
      </c>
      <c r="AF1144" s="662">
        <f t="shared" si="528"/>
        <v>0</v>
      </c>
      <c r="AG1144" s="662">
        <f t="shared" si="533"/>
        <v>0</v>
      </c>
      <c r="AH1144" s="701">
        <f t="shared" si="534"/>
        <v>0</v>
      </c>
    </row>
    <row r="1145" spans="1:34" x14ac:dyDescent="0.35">
      <c r="A1145" s="680">
        <v>39120</v>
      </c>
      <c r="B1145" s="558" t="s">
        <v>22</v>
      </c>
      <c r="C1145" s="558">
        <v>2</v>
      </c>
      <c r="D1145" s="559">
        <f t="shared" si="506"/>
        <v>4</v>
      </c>
      <c r="E1145" s="561">
        <v>0</v>
      </c>
      <c r="F1145" s="699">
        <f t="shared" si="512"/>
        <v>0</v>
      </c>
      <c r="G1145" s="712">
        <f t="shared" si="513"/>
        <v>0</v>
      </c>
      <c r="H1145" s="699">
        <f t="shared" si="507"/>
        <v>0</v>
      </c>
      <c r="I1145" s="712">
        <f t="shared" si="508"/>
        <v>0</v>
      </c>
      <c r="J1145" s="699">
        <f t="shared" si="514"/>
        <v>0</v>
      </c>
      <c r="K1145" s="681">
        <f t="shared" si="515"/>
        <v>0</v>
      </c>
      <c r="L1145" s="711">
        <f>IF($L$5="Yes",HLOOKUP(B1145,'Outdoor Supply'!$D$32:$P$38,7,FALSE),0)</f>
        <v>0</v>
      </c>
      <c r="M1145" s="701">
        <f t="shared" si="516"/>
        <v>0</v>
      </c>
      <c r="N1145" s="564">
        <f t="shared" si="517"/>
        <v>0</v>
      </c>
      <c r="O1145" s="564">
        <f t="shared" si="518"/>
        <v>0</v>
      </c>
      <c r="P1145" s="564">
        <f t="shared" si="519"/>
        <v>0</v>
      </c>
      <c r="Q1145" s="564">
        <f t="shared" si="520"/>
        <v>0</v>
      </c>
      <c r="R1145" s="661">
        <f t="shared" si="509"/>
        <v>0</v>
      </c>
      <c r="S1145" s="662">
        <f t="shared" si="510"/>
        <v>0</v>
      </c>
      <c r="T1145" s="699">
        <f t="shared" si="511"/>
        <v>0</v>
      </c>
      <c r="U1145" s="681">
        <f t="shared" si="521"/>
        <v>0</v>
      </c>
      <c r="V1145" s="701">
        <f t="shared" si="522"/>
        <v>0</v>
      </c>
      <c r="W1145" s="662">
        <f t="shared" si="523"/>
        <v>0</v>
      </c>
      <c r="X1145" s="662">
        <f t="shared" si="524"/>
        <v>0</v>
      </c>
      <c r="Y1145" s="662">
        <f t="shared" si="525"/>
        <v>0</v>
      </c>
      <c r="Z1145" s="699">
        <f t="shared" si="526"/>
        <v>0</v>
      </c>
      <c r="AA1145" s="681">
        <f t="shared" si="529"/>
        <v>0</v>
      </c>
      <c r="AB1145" s="701">
        <f t="shared" si="530"/>
        <v>0</v>
      </c>
      <c r="AC1145" s="662">
        <f t="shared" si="527"/>
        <v>0</v>
      </c>
      <c r="AD1145" s="662">
        <f t="shared" si="531"/>
        <v>0</v>
      </c>
      <c r="AE1145" s="701">
        <f t="shared" si="532"/>
        <v>0</v>
      </c>
      <c r="AF1145" s="662">
        <f t="shared" si="528"/>
        <v>0</v>
      </c>
      <c r="AG1145" s="662">
        <f t="shared" si="533"/>
        <v>0</v>
      </c>
      <c r="AH1145" s="701">
        <f t="shared" si="534"/>
        <v>0</v>
      </c>
    </row>
    <row r="1146" spans="1:34" x14ac:dyDescent="0.35">
      <c r="A1146" s="680">
        <v>39121</v>
      </c>
      <c r="B1146" s="558" t="s">
        <v>22</v>
      </c>
      <c r="C1146" s="558">
        <v>2</v>
      </c>
      <c r="D1146" s="559">
        <f t="shared" si="506"/>
        <v>5</v>
      </c>
      <c r="E1146" s="561">
        <v>4.0000000000006253E-2</v>
      </c>
      <c r="F1146" s="699">
        <f t="shared" si="512"/>
        <v>0</v>
      </c>
      <c r="G1146" s="712">
        <f t="shared" si="513"/>
        <v>0</v>
      </c>
      <c r="H1146" s="699">
        <f t="shared" si="507"/>
        <v>0</v>
      </c>
      <c r="I1146" s="712">
        <f t="shared" si="508"/>
        <v>0</v>
      </c>
      <c r="J1146" s="699">
        <f t="shared" si="514"/>
        <v>0</v>
      </c>
      <c r="K1146" s="681">
        <f t="shared" si="515"/>
        <v>0</v>
      </c>
      <c r="L1146" s="711">
        <f>IF($L$5="Yes",HLOOKUP(B1146,'Outdoor Supply'!$D$32:$P$38,7,FALSE),0)</f>
        <v>0</v>
      </c>
      <c r="M1146" s="701">
        <f t="shared" si="516"/>
        <v>0</v>
      </c>
      <c r="N1146" s="564">
        <f t="shared" si="517"/>
        <v>0</v>
      </c>
      <c r="O1146" s="564">
        <f t="shared" si="518"/>
        <v>0</v>
      </c>
      <c r="P1146" s="564">
        <f t="shared" si="519"/>
        <v>0</v>
      </c>
      <c r="Q1146" s="564">
        <f t="shared" si="520"/>
        <v>0</v>
      </c>
      <c r="R1146" s="661">
        <f t="shared" si="509"/>
        <v>0</v>
      </c>
      <c r="S1146" s="662">
        <f t="shared" si="510"/>
        <v>0</v>
      </c>
      <c r="T1146" s="699">
        <f t="shared" si="511"/>
        <v>0</v>
      </c>
      <c r="U1146" s="681">
        <f t="shared" si="521"/>
        <v>0</v>
      </c>
      <c r="V1146" s="701">
        <f t="shared" si="522"/>
        <v>0</v>
      </c>
      <c r="W1146" s="662">
        <f t="shared" si="523"/>
        <v>0</v>
      </c>
      <c r="X1146" s="662">
        <f t="shared" si="524"/>
        <v>0</v>
      </c>
      <c r="Y1146" s="662">
        <f t="shared" si="525"/>
        <v>0</v>
      </c>
      <c r="Z1146" s="699">
        <f t="shared" si="526"/>
        <v>0</v>
      </c>
      <c r="AA1146" s="681">
        <f t="shared" si="529"/>
        <v>0</v>
      </c>
      <c r="AB1146" s="701">
        <f t="shared" si="530"/>
        <v>0</v>
      </c>
      <c r="AC1146" s="662">
        <f t="shared" si="527"/>
        <v>0</v>
      </c>
      <c r="AD1146" s="662">
        <f t="shared" si="531"/>
        <v>0</v>
      </c>
      <c r="AE1146" s="701">
        <f t="shared" si="532"/>
        <v>0</v>
      </c>
      <c r="AF1146" s="662">
        <f t="shared" si="528"/>
        <v>0</v>
      </c>
      <c r="AG1146" s="662">
        <f t="shared" si="533"/>
        <v>0</v>
      </c>
      <c r="AH1146" s="701">
        <f t="shared" si="534"/>
        <v>0</v>
      </c>
    </row>
    <row r="1147" spans="1:34" x14ac:dyDescent="0.35">
      <c r="A1147" s="680">
        <v>39122</v>
      </c>
      <c r="B1147" s="558" t="s">
        <v>22</v>
      </c>
      <c r="C1147" s="558">
        <v>2</v>
      </c>
      <c r="D1147" s="559">
        <f t="shared" si="506"/>
        <v>6</v>
      </c>
      <c r="E1147" s="561">
        <v>0</v>
      </c>
      <c r="F1147" s="699">
        <f t="shared" si="512"/>
        <v>0</v>
      </c>
      <c r="G1147" s="712">
        <f t="shared" si="513"/>
        <v>0</v>
      </c>
      <c r="H1147" s="699">
        <f t="shared" si="507"/>
        <v>0</v>
      </c>
      <c r="I1147" s="712">
        <f t="shared" si="508"/>
        <v>0</v>
      </c>
      <c r="J1147" s="699">
        <f t="shared" si="514"/>
        <v>0</v>
      </c>
      <c r="K1147" s="681">
        <f t="shared" si="515"/>
        <v>0</v>
      </c>
      <c r="L1147" s="711">
        <f>IF($L$5="Yes",HLOOKUP(B1147,'Outdoor Supply'!$D$32:$P$38,7,FALSE),0)</f>
        <v>0</v>
      </c>
      <c r="M1147" s="701">
        <f t="shared" si="516"/>
        <v>0</v>
      </c>
      <c r="N1147" s="564">
        <f t="shared" si="517"/>
        <v>0</v>
      </c>
      <c r="O1147" s="564">
        <f t="shared" si="518"/>
        <v>0</v>
      </c>
      <c r="P1147" s="564">
        <f t="shared" si="519"/>
        <v>0</v>
      </c>
      <c r="Q1147" s="564">
        <f t="shared" si="520"/>
        <v>0</v>
      </c>
      <c r="R1147" s="661">
        <f t="shared" si="509"/>
        <v>0</v>
      </c>
      <c r="S1147" s="662">
        <f t="shared" si="510"/>
        <v>0</v>
      </c>
      <c r="T1147" s="699">
        <f t="shared" si="511"/>
        <v>0</v>
      </c>
      <c r="U1147" s="681">
        <f t="shared" si="521"/>
        <v>0</v>
      </c>
      <c r="V1147" s="701">
        <f t="shared" si="522"/>
        <v>0</v>
      </c>
      <c r="W1147" s="662">
        <f t="shared" si="523"/>
        <v>0</v>
      </c>
      <c r="X1147" s="662">
        <f t="shared" si="524"/>
        <v>0</v>
      </c>
      <c r="Y1147" s="662">
        <f t="shared" si="525"/>
        <v>0</v>
      </c>
      <c r="Z1147" s="699">
        <f t="shared" si="526"/>
        <v>0</v>
      </c>
      <c r="AA1147" s="681">
        <f t="shared" si="529"/>
        <v>0</v>
      </c>
      <c r="AB1147" s="701">
        <f t="shared" si="530"/>
        <v>0</v>
      </c>
      <c r="AC1147" s="662">
        <f t="shared" si="527"/>
        <v>0</v>
      </c>
      <c r="AD1147" s="662">
        <f t="shared" si="531"/>
        <v>0</v>
      </c>
      <c r="AE1147" s="701">
        <f t="shared" si="532"/>
        <v>0</v>
      </c>
      <c r="AF1147" s="662">
        <f t="shared" si="528"/>
        <v>0</v>
      </c>
      <c r="AG1147" s="662">
        <f t="shared" si="533"/>
        <v>0</v>
      </c>
      <c r="AH1147" s="701">
        <f t="shared" si="534"/>
        <v>0</v>
      </c>
    </row>
    <row r="1148" spans="1:34" x14ac:dyDescent="0.35">
      <c r="A1148" s="680">
        <v>39123</v>
      </c>
      <c r="B1148" s="558" t="s">
        <v>22</v>
      </c>
      <c r="C1148" s="558">
        <v>2</v>
      </c>
      <c r="D1148" s="559">
        <f t="shared" si="506"/>
        <v>7</v>
      </c>
      <c r="E1148" s="561">
        <v>0</v>
      </c>
      <c r="F1148" s="699">
        <f t="shared" si="512"/>
        <v>0</v>
      </c>
      <c r="G1148" s="712">
        <f t="shared" si="513"/>
        <v>0</v>
      </c>
      <c r="H1148" s="699">
        <f t="shared" si="507"/>
        <v>0</v>
      </c>
      <c r="I1148" s="712">
        <f t="shared" si="508"/>
        <v>0</v>
      </c>
      <c r="J1148" s="699">
        <f t="shared" si="514"/>
        <v>0</v>
      </c>
      <c r="K1148" s="681">
        <f t="shared" si="515"/>
        <v>0</v>
      </c>
      <c r="L1148" s="711">
        <f>IF($L$5="Yes",HLOOKUP(B1148,'Outdoor Supply'!$D$32:$P$38,7,FALSE),0)</f>
        <v>0</v>
      </c>
      <c r="M1148" s="701">
        <f t="shared" si="516"/>
        <v>0</v>
      </c>
      <c r="N1148" s="564">
        <f t="shared" si="517"/>
        <v>0</v>
      </c>
      <c r="O1148" s="564">
        <f t="shared" si="518"/>
        <v>0</v>
      </c>
      <c r="P1148" s="564">
        <f t="shared" si="519"/>
        <v>0</v>
      </c>
      <c r="Q1148" s="564">
        <f t="shared" si="520"/>
        <v>0</v>
      </c>
      <c r="R1148" s="661">
        <f t="shared" si="509"/>
        <v>0</v>
      </c>
      <c r="S1148" s="662">
        <f t="shared" si="510"/>
        <v>0</v>
      </c>
      <c r="T1148" s="699">
        <f t="shared" si="511"/>
        <v>0</v>
      </c>
      <c r="U1148" s="681">
        <f t="shared" si="521"/>
        <v>0</v>
      </c>
      <c r="V1148" s="701">
        <f t="shared" si="522"/>
        <v>0</v>
      </c>
      <c r="W1148" s="662">
        <f t="shared" si="523"/>
        <v>0</v>
      </c>
      <c r="X1148" s="662">
        <f t="shared" si="524"/>
        <v>0</v>
      </c>
      <c r="Y1148" s="662">
        <f t="shared" si="525"/>
        <v>0</v>
      </c>
      <c r="Z1148" s="699">
        <f t="shared" si="526"/>
        <v>0</v>
      </c>
      <c r="AA1148" s="681">
        <f t="shared" si="529"/>
        <v>0</v>
      </c>
      <c r="AB1148" s="701">
        <f t="shared" si="530"/>
        <v>0</v>
      </c>
      <c r="AC1148" s="662">
        <f t="shared" si="527"/>
        <v>0</v>
      </c>
      <c r="AD1148" s="662">
        <f t="shared" si="531"/>
        <v>0</v>
      </c>
      <c r="AE1148" s="701">
        <f t="shared" si="532"/>
        <v>0</v>
      </c>
      <c r="AF1148" s="662">
        <f t="shared" si="528"/>
        <v>0</v>
      </c>
      <c r="AG1148" s="662">
        <f t="shared" si="533"/>
        <v>0</v>
      </c>
      <c r="AH1148" s="701">
        <f t="shared" si="534"/>
        <v>0</v>
      </c>
    </row>
    <row r="1149" spans="1:34" x14ac:dyDescent="0.35">
      <c r="A1149" s="680">
        <v>39124</v>
      </c>
      <c r="B1149" s="558" t="s">
        <v>22</v>
      </c>
      <c r="C1149" s="558">
        <v>2</v>
      </c>
      <c r="D1149" s="559">
        <f t="shared" si="506"/>
        <v>1</v>
      </c>
      <c r="E1149" s="561">
        <v>0</v>
      </c>
      <c r="F1149" s="699">
        <f t="shared" si="512"/>
        <v>0</v>
      </c>
      <c r="G1149" s="712">
        <f t="shared" si="513"/>
        <v>0</v>
      </c>
      <c r="H1149" s="699">
        <f t="shared" si="507"/>
        <v>0</v>
      </c>
      <c r="I1149" s="712">
        <f t="shared" si="508"/>
        <v>0</v>
      </c>
      <c r="J1149" s="699">
        <f t="shared" si="514"/>
        <v>0</v>
      </c>
      <c r="K1149" s="681">
        <f t="shared" si="515"/>
        <v>0</v>
      </c>
      <c r="L1149" s="711">
        <f>IF($L$5="Yes",HLOOKUP(B1149,'Outdoor Supply'!$D$32:$P$38,7,FALSE),0)</f>
        <v>0</v>
      </c>
      <c r="M1149" s="701">
        <f t="shared" si="516"/>
        <v>0</v>
      </c>
      <c r="N1149" s="564">
        <f t="shared" si="517"/>
        <v>0</v>
      </c>
      <c r="O1149" s="564">
        <f t="shared" si="518"/>
        <v>0</v>
      </c>
      <c r="P1149" s="564">
        <f t="shared" si="519"/>
        <v>0</v>
      </c>
      <c r="Q1149" s="564">
        <f t="shared" si="520"/>
        <v>0</v>
      </c>
      <c r="R1149" s="661">
        <f t="shared" si="509"/>
        <v>0</v>
      </c>
      <c r="S1149" s="662">
        <f t="shared" si="510"/>
        <v>0</v>
      </c>
      <c r="T1149" s="699">
        <f t="shared" si="511"/>
        <v>0</v>
      </c>
      <c r="U1149" s="681">
        <f t="shared" si="521"/>
        <v>0</v>
      </c>
      <c r="V1149" s="701">
        <f t="shared" si="522"/>
        <v>0</v>
      </c>
      <c r="W1149" s="662">
        <f t="shared" si="523"/>
        <v>0</v>
      </c>
      <c r="X1149" s="662">
        <f t="shared" si="524"/>
        <v>0</v>
      </c>
      <c r="Y1149" s="662">
        <f t="shared" si="525"/>
        <v>0</v>
      </c>
      <c r="Z1149" s="699">
        <f t="shared" si="526"/>
        <v>0</v>
      </c>
      <c r="AA1149" s="681">
        <f t="shared" si="529"/>
        <v>0</v>
      </c>
      <c r="AB1149" s="701">
        <f t="shared" si="530"/>
        <v>0</v>
      </c>
      <c r="AC1149" s="662">
        <f t="shared" si="527"/>
        <v>0</v>
      </c>
      <c r="AD1149" s="662">
        <f t="shared" si="531"/>
        <v>0</v>
      </c>
      <c r="AE1149" s="701">
        <f t="shared" si="532"/>
        <v>0</v>
      </c>
      <c r="AF1149" s="662">
        <f t="shared" si="528"/>
        <v>0</v>
      </c>
      <c r="AG1149" s="662">
        <f t="shared" si="533"/>
        <v>0</v>
      </c>
      <c r="AH1149" s="701">
        <f t="shared" si="534"/>
        <v>0</v>
      </c>
    </row>
    <row r="1150" spans="1:34" x14ac:dyDescent="0.35">
      <c r="A1150" s="680">
        <v>39125</v>
      </c>
      <c r="B1150" s="558" t="s">
        <v>22</v>
      </c>
      <c r="C1150" s="558">
        <v>2</v>
      </c>
      <c r="D1150" s="559">
        <f t="shared" si="506"/>
        <v>2</v>
      </c>
      <c r="E1150" s="561">
        <v>4.0000000000006253E-2</v>
      </c>
      <c r="F1150" s="699">
        <f t="shared" si="512"/>
        <v>0</v>
      </c>
      <c r="G1150" s="712">
        <f t="shared" si="513"/>
        <v>0</v>
      </c>
      <c r="H1150" s="699">
        <f t="shared" si="507"/>
        <v>0</v>
      </c>
      <c r="I1150" s="712">
        <f t="shared" si="508"/>
        <v>0</v>
      </c>
      <c r="J1150" s="699">
        <f t="shared" si="514"/>
        <v>0</v>
      </c>
      <c r="K1150" s="681">
        <f t="shared" si="515"/>
        <v>0</v>
      </c>
      <c r="L1150" s="711">
        <f>IF($L$5="Yes",HLOOKUP(B1150,'Outdoor Supply'!$D$32:$P$38,7,FALSE),0)</f>
        <v>0</v>
      </c>
      <c r="M1150" s="701">
        <f t="shared" si="516"/>
        <v>0</v>
      </c>
      <c r="N1150" s="564">
        <f t="shared" si="517"/>
        <v>0</v>
      </c>
      <c r="O1150" s="564">
        <f t="shared" si="518"/>
        <v>0</v>
      </c>
      <c r="P1150" s="564">
        <f t="shared" si="519"/>
        <v>0</v>
      </c>
      <c r="Q1150" s="564">
        <f t="shared" si="520"/>
        <v>0</v>
      </c>
      <c r="R1150" s="661">
        <f t="shared" si="509"/>
        <v>0</v>
      </c>
      <c r="S1150" s="662">
        <f t="shared" si="510"/>
        <v>0</v>
      </c>
      <c r="T1150" s="699">
        <f t="shared" si="511"/>
        <v>0</v>
      </c>
      <c r="U1150" s="681">
        <f t="shared" si="521"/>
        <v>0</v>
      </c>
      <c r="V1150" s="701">
        <f t="shared" si="522"/>
        <v>0</v>
      </c>
      <c r="W1150" s="662">
        <f t="shared" si="523"/>
        <v>0</v>
      </c>
      <c r="X1150" s="662">
        <f t="shared" si="524"/>
        <v>0</v>
      </c>
      <c r="Y1150" s="662">
        <f t="shared" si="525"/>
        <v>0</v>
      </c>
      <c r="Z1150" s="699">
        <f t="shared" si="526"/>
        <v>0</v>
      </c>
      <c r="AA1150" s="681">
        <f t="shared" si="529"/>
        <v>0</v>
      </c>
      <c r="AB1150" s="701">
        <f t="shared" si="530"/>
        <v>0</v>
      </c>
      <c r="AC1150" s="662">
        <f t="shared" si="527"/>
        <v>0</v>
      </c>
      <c r="AD1150" s="662">
        <f t="shared" si="531"/>
        <v>0</v>
      </c>
      <c r="AE1150" s="701">
        <f t="shared" si="532"/>
        <v>0</v>
      </c>
      <c r="AF1150" s="662">
        <f t="shared" si="528"/>
        <v>0</v>
      </c>
      <c r="AG1150" s="662">
        <f t="shared" si="533"/>
        <v>0</v>
      </c>
      <c r="AH1150" s="701">
        <f t="shared" si="534"/>
        <v>0</v>
      </c>
    </row>
    <row r="1151" spans="1:34" x14ac:dyDescent="0.35">
      <c r="A1151" s="680">
        <v>39126</v>
      </c>
      <c r="B1151" s="558" t="s">
        <v>22</v>
      </c>
      <c r="C1151" s="558">
        <v>2</v>
      </c>
      <c r="D1151" s="559">
        <f t="shared" si="506"/>
        <v>3</v>
      </c>
      <c r="E1151" s="561">
        <v>0</v>
      </c>
      <c r="F1151" s="699">
        <f t="shared" si="512"/>
        <v>0</v>
      </c>
      <c r="G1151" s="712">
        <f t="shared" si="513"/>
        <v>0</v>
      </c>
      <c r="H1151" s="699">
        <f t="shared" si="507"/>
        <v>0</v>
      </c>
      <c r="I1151" s="712">
        <f t="shared" si="508"/>
        <v>0</v>
      </c>
      <c r="J1151" s="699">
        <f t="shared" si="514"/>
        <v>0</v>
      </c>
      <c r="K1151" s="681">
        <f t="shared" si="515"/>
        <v>0</v>
      </c>
      <c r="L1151" s="711">
        <f>IF($L$5="Yes",HLOOKUP(B1151,'Outdoor Supply'!$D$32:$P$38,7,FALSE),0)</f>
        <v>0</v>
      </c>
      <c r="M1151" s="701">
        <f t="shared" si="516"/>
        <v>0</v>
      </c>
      <c r="N1151" s="564">
        <f t="shared" si="517"/>
        <v>0</v>
      </c>
      <c r="O1151" s="564">
        <f t="shared" si="518"/>
        <v>0</v>
      </c>
      <c r="P1151" s="564">
        <f t="shared" si="519"/>
        <v>0</v>
      </c>
      <c r="Q1151" s="564">
        <f t="shared" si="520"/>
        <v>0</v>
      </c>
      <c r="R1151" s="661">
        <f t="shared" si="509"/>
        <v>0</v>
      </c>
      <c r="S1151" s="662">
        <f t="shared" si="510"/>
        <v>0</v>
      </c>
      <c r="T1151" s="699">
        <f t="shared" si="511"/>
        <v>0</v>
      </c>
      <c r="U1151" s="681">
        <f t="shared" si="521"/>
        <v>0</v>
      </c>
      <c r="V1151" s="701">
        <f t="shared" si="522"/>
        <v>0</v>
      </c>
      <c r="W1151" s="662">
        <f t="shared" si="523"/>
        <v>0</v>
      </c>
      <c r="X1151" s="662">
        <f t="shared" si="524"/>
        <v>0</v>
      </c>
      <c r="Y1151" s="662">
        <f t="shared" si="525"/>
        <v>0</v>
      </c>
      <c r="Z1151" s="699">
        <f t="shared" si="526"/>
        <v>0</v>
      </c>
      <c r="AA1151" s="681">
        <f t="shared" si="529"/>
        <v>0</v>
      </c>
      <c r="AB1151" s="701">
        <f t="shared" si="530"/>
        <v>0</v>
      </c>
      <c r="AC1151" s="662">
        <f t="shared" si="527"/>
        <v>0</v>
      </c>
      <c r="AD1151" s="662">
        <f t="shared" si="531"/>
        <v>0</v>
      </c>
      <c r="AE1151" s="701">
        <f t="shared" si="532"/>
        <v>0</v>
      </c>
      <c r="AF1151" s="662">
        <f t="shared" si="528"/>
        <v>0</v>
      </c>
      <c r="AG1151" s="662">
        <f t="shared" si="533"/>
        <v>0</v>
      </c>
      <c r="AH1151" s="701">
        <f t="shared" si="534"/>
        <v>0</v>
      </c>
    </row>
    <row r="1152" spans="1:34" x14ac:dyDescent="0.35">
      <c r="A1152" s="680">
        <v>39127</v>
      </c>
      <c r="B1152" s="558" t="s">
        <v>22</v>
      </c>
      <c r="C1152" s="558">
        <v>2</v>
      </c>
      <c r="D1152" s="559">
        <f t="shared" si="506"/>
        <v>4</v>
      </c>
      <c r="E1152" s="561">
        <v>0</v>
      </c>
      <c r="F1152" s="699">
        <f t="shared" si="512"/>
        <v>0</v>
      </c>
      <c r="G1152" s="712">
        <f t="shared" si="513"/>
        <v>0</v>
      </c>
      <c r="H1152" s="699">
        <f t="shared" si="507"/>
        <v>0</v>
      </c>
      <c r="I1152" s="712">
        <f t="shared" si="508"/>
        <v>0</v>
      </c>
      <c r="J1152" s="699">
        <f t="shared" si="514"/>
        <v>0</v>
      </c>
      <c r="K1152" s="681">
        <f t="shared" si="515"/>
        <v>0</v>
      </c>
      <c r="L1152" s="711">
        <f>IF($L$5="Yes",HLOOKUP(B1152,'Outdoor Supply'!$D$32:$P$38,7,FALSE),0)</f>
        <v>0</v>
      </c>
      <c r="M1152" s="701">
        <f t="shared" si="516"/>
        <v>0</v>
      </c>
      <c r="N1152" s="564">
        <f t="shared" si="517"/>
        <v>0</v>
      </c>
      <c r="O1152" s="564">
        <f t="shared" si="518"/>
        <v>0</v>
      </c>
      <c r="P1152" s="564">
        <f t="shared" si="519"/>
        <v>0</v>
      </c>
      <c r="Q1152" s="564">
        <f t="shared" si="520"/>
        <v>0</v>
      </c>
      <c r="R1152" s="661">
        <f t="shared" si="509"/>
        <v>0</v>
      </c>
      <c r="S1152" s="662">
        <f t="shared" si="510"/>
        <v>0</v>
      </c>
      <c r="T1152" s="699">
        <f t="shared" si="511"/>
        <v>0</v>
      </c>
      <c r="U1152" s="681">
        <f t="shared" si="521"/>
        <v>0</v>
      </c>
      <c r="V1152" s="701">
        <f t="shared" si="522"/>
        <v>0</v>
      </c>
      <c r="W1152" s="662">
        <f t="shared" si="523"/>
        <v>0</v>
      </c>
      <c r="X1152" s="662">
        <f t="shared" si="524"/>
        <v>0</v>
      </c>
      <c r="Y1152" s="662">
        <f t="shared" si="525"/>
        <v>0</v>
      </c>
      <c r="Z1152" s="699">
        <f t="shared" si="526"/>
        <v>0</v>
      </c>
      <c r="AA1152" s="681">
        <f t="shared" si="529"/>
        <v>0</v>
      </c>
      <c r="AB1152" s="701">
        <f t="shared" si="530"/>
        <v>0</v>
      </c>
      <c r="AC1152" s="662">
        <f t="shared" si="527"/>
        <v>0</v>
      </c>
      <c r="AD1152" s="662">
        <f t="shared" si="531"/>
        <v>0</v>
      </c>
      <c r="AE1152" s="701">
        <f t="shared" si="532"/>
        <v>0</v>
      </c>
      <c r="AF1152" s="662">
        <f t="shared" si="528"/>
        <v>0</v>
      </c>
      <c r="AG1152" s="662">
        <f t="shared" si="533"/>
        <v>0</v>
      </c>
      <c r="AH1152" s="701">
        <f t="shared" si="534"/>
        <v>0</v>
      </c>
    </row>
    <row r="1153" spans="1:34" x14ac:dyDescent="0.35">
      <c r="A1153" s="680">
        <v>39128</v>
      </c>
      <c r="B1153" s="558" t="s">
        <v>22</v>
      </c>
      <c r="C1153" s="558">
        <v>2</v>
      </c>
      <c r="D1153" s="559">
        <f t="shared" si="506"/>
        <v>5</v>
      </c>
      <c r="E1153" s="561">
        <v>0</v>
      </c>
      <c r="F1153" s="699">
        <f t="shared" si="512"/>
        <v>0</v>
      </c>
      <c r="G1153" s="712">
        <f t="shared" si="513"/>
        <v>0</v>
      </c>
      <c r="H1153" s="699">
        <f t="shared" si="507"/>
        <v>0</v>
      </c>
      <c r="I1153" s="712">
        <f t="shared" si="508"/>
        <v>0</v>
      </c>
      <c r="J1153" s="699">
        <f t="shared" si="514"/>
        <v>0</v>
      </c>
      <c r="K1153" s="681">
        <f t="shared" si="515"/>
        <v>0</v>
      </c>
      <c r="L1153" s="711">
        <f>IF($L$5="Yes",HLOOKUP(B1153,'Outdoor Supply'!$D$32:$P$38,7,FALSE),0)</f>
        <v>0</v>
      </c>
      <c r="M1153" s="701">
        <f t="shared" si="516"/>
        <v>0</v>
      </c>
      <c r="N1153" s="564">
        <f t="shared" si="517"/>
        <v>0</v>
      </c>
      <c r="O1153" s="564">
        <f t="shared" si="518"/>
        <v>0</v>
      </c>
      <c r="P1153" s="564">
        <f t="shared" si="519"/>
        <v>0</v>
      </c>
      <c r="Q1153" s="564">
        <f t="shared" si="520"/>
        <v>0</v>
      </c>
      <c r="R1153" s="661">
        <f t="shared" si="509"/>
        <v>0</v>
      </c>
      <c r="S1153" s="662">
        <f t="shared" si="510"/>
        <v>0</v>
      </c>
      <c r="T1153" s="699">
        <f t="shared" si="511"/>
        <v>0</v>
      </c>
      <c r="U1153" s="681">
        <f t="shared" si="521"/>
        <v>0</v>
      </c>
      <c r="V1153" s="701">
        <f t="shared" si="522"/>
        <v>0</v>
      </c>
      <c r="W1153" s="662">
        <f t="shared" si="523"/>
        <v>0</v>
      </c>
      <c r="X1153" s="662">
        <f t="shared" si="524"/>
        <v>0</v>
      </c>
      <c r="Y1153" s="662">
        <f t="shared" si="525"/>
        <v>0</v>
      </c>
      <c r="Z1153" s="699">
        <f t="shared" si="526"/>
        <v>0</v>
      </c>
      <c r="AA1153" s="681">
        <f t="shared" si="529"/>
        <v>0</v>
      </c>
      <c r="AB1153" s="701">
        <f t="shared" si="530"/>
        <v>0</v>
      </c>
      <c r="AC1153" s="662">
        <f t="shared" si="527"/>
        <v>0</v>
      </c>
      <c r="AD1153" s="662">
        <f t="shared" si="531"/>
        <v>0</v>
      </c>
      <c r="AE1153" s="701">
        <f t="shared" si="532"/>
        <v>0</v>
      </c>
      <c r="AF1153" s="662">
        <f t="shared" si="528"/>
        <v>0</v>
      </c>
      <c r="AG1153" s="662">
        <f t="shared" si="533"/>
        <v>0</v>
      </c>
      <c r="AH1153" s="701">
        <f t="shared" si="534"/>
        <v>0</v>
      </c>
    </row>
    <row r="1154" spans="1:34" x14ac:dyDescent="0.35">
      <c r="A1154" s="680">
        <v>39129</v>
      </c>
      <c r="B1154" s="558" t="s">
        <v>22</v>
      </c>
      <c r="C1154" s="558">
        <v>2</v>
      </c>
      <c r="D1154" s="559">
        <f t="shared" si="506"/>
        <v>6</v>
      </c>
      <c r="E1154" s="561">
        <v>0</v>
      </c>
      <c r="F1154" s="699">
        <f t="shared" si="512"/>
        <v>0</v>
      </c>
      <c r="G1154" s="712">
        <f t="shared" si="513"/>
        <v>0</v>
      </c>
      <c r="H1154" s="699">
        <f t="shared" si="507"/>
        <v>0</v>
      </c>
      <c r="I1154" s="712">
        <f t="shared" si="508"/>
        <v>0</v>
      </c>
      <c r="J1154" s="699">
        <f t="shared" si="514"/>
        <v>0</v>
      </c>
      <c r="K1154" s="681">
        <f t="shared" si="515"/>
        <v>0</v>
      </c>
      <c r="L1154" s="711">
        <f>IF($L$5="Yes",HLOOKUP(B1154,'Outdoor Supply'!$D$32:$P$38,7,FALSE),0)</f>
        <v>0</v>
      </c>
      <c r="M1154" s="701">
        <f t="shared" si="516"/>
        <v>0</v>
      </c>
      <c r="N1154" s="564">
        <f t="shared" si="517"/>
        <v>0</v>
      </c>
      <c r="O1154" s="564">
        <f t="shared" si="518"/>
        <v>0</v>
      </c>
      <c r="P1154" s="564">
        <f t="shared" si="519"/>
        <v>0</v>
      </c>
      <c r="Q1154" s="564">
        <f t="shared" si="520"/>
        <v>0</v>
      </c>
      <c r="R1154" s="661">
        <f t="shared" si="509"/>
        <v>0</v>
      </c>
      <c r="S1154" s="662">
        <f t="shared" si="510"/>
        <v>0</v>
      </c>
      <c r="T1154" s="699">
        <f t="shared" si="511"/>
        <v>0</v>
      </c>
      <c r="U1154" s="681">
        <f t="shared" si="521"/>
        <v>0</v>
      </c>
      <c r="V1154" s="701">
        <f t="shared" si="522"/>
        <v>0</v>
      </c>
      <c r="W1154" s="662">
        <f t="shared" si="523"/>
        <v>0</v>
      </c>
      <c r="X1154" s="662">
        <f t="shared" si="524"/>
        <v>0</v>
      </c>
      <c r="Y1154" s="662">
        <f t="shared" si="525"/>
        <v>0</v>
      </c>
      <c r="Z1154" s="699">
        <f t="shared" si="526"/>
        <v>0</v>
      </c>
      <c r="AA1154" s="681">
        <f t="shared" si="529"/>
        <v>0</v>
      </c>
      <c r="AB1154" s="701">
        <f t="shared" si="530"/>
        <v>0</v>
      </c>
      <c r="AC1154" s="662">
        <f t="shared" si="527"/>
        <v>0</v>
      </c>
      <c r="AD1154" s="662">
        <f t="shared" si="531"/>
        <v>0</v>
      </c>
      <c r="AE1154" s="701">
        <f t="shared" si="532"/>
        <v>0</v>
      </c>
      <c r="AF1154" s="662">
        <f t="shared" si="528"/>
        <v>0</v>
      </c>
      <c r="AG1154" s="662">
        <f t="shared" si="533"/>
        <v>0</v>
      </c>
      <c r="AH1154" s="701">
        <f t="shared" si="534"/>
        <v>0</v>
      </c>
    </row>
    <row r="1155" spans="1:34" x14ac:dyDescent="0.35">
      <c r="A1155" s="680">
        <v>39130</v>
      </c>
      <c r="B1155" s="558" t="s">
        <v>22</v>
      </c>
      <c r="C1155" s="558">
        <v>2</v>
      </c>
      <c r="D1155" s="559">
        <f t="shared" si="506"/>
        <v>7</v>
      </c>
      <c r="E1155" s="561">
        <v>0</v>
      </c>
      <c r="F1155" s="699">
        <f t="shared" si="512"/>
        <v>0</v>
      </c>
      <c r="G1155" s="712">
        <f t="shared" si="513"/>
        <v>0</v>
      </c>
      <c r="H1155" s="699">
        <f t="shared" si="507"/>
        <v>0</v>
      </c>
      <c r="I1155" s="712">
        <f t="shared" si="508"/>
        <v>0</v>
      </c>
      <c r="J1155" s="699">
        <f t="shared" si="514"/>
        <v>0</v>
      </c>
      <c r="K1155" s="681">
        <f t="shared" si="515"/>
        <v>0</v>
      </c>
      <c r="L1155" s="711">
        <f>IF($L$5="Yes",HLOOKUP(B1155,'Outdoor Supply'!$D$32:$P$38,7,FALSE),0)</f>
        <v>0</v>
      </c>
      <c r="M1155" s="701">
        <f t="shared" si="516"/>
        <v>0</v>
      </c>
      <c r="N1155" s="564">
        <f t="shared" si="517"/>
        <v>0</v>
      </c>
      <c r="O1155" s="564">
        <f t="shared" si="518"/>
        <v>0</v>
      </c>
      <c r="P1155" s="564">
        <f t="shared" si="519"/>
        <v>0</v>
      </c>
      <c r="Q1155" s="564">
        <f t="shared" si="520"/>
        <v>0</v>
      </c>
      <c r="R1155" s="661">
        <f t="shared" si="509"/>
        <v>0</v>
      </c>
      <c r="S1155" s="662">
        <f t="shared" si="510"/>
        <v>0</v>
      </c>
      <c r="T1155" s="699">
        <f t="shared" si="511"/>
        <v>0</v>
      </c>
      <c r="U1155" s="681">
        <f t="shared" si="521"/>
        <v>0</v>
      </c>
      <c r="V1155" s="701">
        <f t="shared" si="522"/>
        <v>0</v>
      </c>
      <c r="W1155" s="662">
        <f t="shared" si="523"/>
        <v>0</v>
      </c>
      <c r="X1155" s="662">
        <f t="shared" si="524"/>
        <v>0</v>
      </c>
      <c r="Y1155" s="662">
        <f t="shared" si="525"/>
        <v>0</v>
      </c>
      <c r="Z1155" s="699">
        <f t="shared" si="526"/>
        <v>0</v>
      </c>
      <c r="AA1155" s="681">
        <f t="shared" si="529"/>
        <v>0</v>
      </c>
      <c r="AB1155" s="701">
        <f t="shared" si="530"/>
        <v>0</v>
      </c>
      <c r="AC1155" s="662">
        <f t="shared" si="527"/>
        <v>0</v>
      </c>
      <c r="AD1155" s="662">
        <f t="shared" si="531"/>
        <v>0</v>
      </c>
      <c r="AE1155" s="701">
        <f t="shared" si="532"/>
        <v>0</v>
      </c>
      <c r="AF1155" s="662">
        <f t="shared" si="528"/>
        <v>0</v>
      </c>
      <c r="AG1155" s="662">
        <f t="shared" si="533"/>
        <v>0</v>
      </c>
      <c r="AH1155" s="701">
        <f t="shared" si="534"/>
        <v>0</v>
      </c>
    </row>
    <row r="1156" spans="1:34" x14ac:dyDescent="0.35">
      <c r="A1156" s="680">
        <v>39131</v>
      </c>
      <c r="B1156" s="558" t="s">
        <v>22</v>
      </c>
      <c r="C1156" s="558">
        <v>2</v>
      </c>
      <c r="D1156" s="559">
        <f t="shared" si="506"/>
        <v>1</v>
      </c>
      <c r="E1156" s="561">
        <v>0</v>
      </c>
      <c r="F1156" s="699">
        <f t="shared" si="512"/>
        <v>0</v>
      </c>
      <c r="G1156" s="712">
        <f t="shared" si="513"/>
        <v>0</v>
      </c>
      <c r="H1156" s="699">
        <f t="shared" si="507"/>
        <v>0</v>
      </c>
      <c r="I1156" s="712">
        <f t="shared" si="508"/>
        <v>0</v>
      </c>
      <c r="J1156" s="699">
        <f t="shared" si="514"/>
        <v>0</v>
      </c>
      <c r="K1156" s="681">
        <f t="shared" si="515"/>
        <v>0</v>
      </c>
      <c r="L1156" s="711">
        <f>IF($L$5="Yes",HLOOKUP(B1156,'Outdoor Supply'!$D$32:$P$38,7,FALSE),0)</f>
        <v>0</v>
      </c>
      <c r="M1156" s="701">
        <f t="shared" si="516"/>
        <v>0</v>
      </c>
      <c r="N1156" s="564">
        <f t="shared" si="517"/>
        <v>0</v>
      </c>
      <c r="O1156" s="564">
        <f t="shared" si="518"/>
        <v>0</v>
      </c>
      <c r="P1156" s="564">
        <f t="shared" si="519"/>
        <v>0</v>
      </c>
      <c r="Q1156" s="564">
        <f t="shared" si="520"/>
        <v>0</v>
      </c>
      <c r="R1156" s="661">
        <f t="shared" si="509"/>
        <v>0</v>
      </c>
      <c r="S1156" s="662">
        <f t="shared" si="510"/>
        <v>0</v>
      </c>
      <c r="T1156" s="699">
        <f t="shared" si="511"/>
        <v>0</v>
      </c>
      <c r="U1156" s="681">
        <f t="shared" si="521"/>
        <v>0</v>
      </c>
      <c r="V1156" s="701">
        <f t="shared" si="522"/>
        <v>0</v>
      </c>
      <c r="W1156" s="662">
        <f t="shared" si="523"/>
        <v>0</v>
      </c>
      <c r="X1156" s="662">
        <f t="shared" si="524"/>
        <v>0</v>
      </c>
      <c r="Y1156" s="662">
        <f t="shared" si="525"/>
        <v>0</v>
      </c>
      <c r="Z1156" s="699">
        <f t="shared" si="526"/>
        <v>0</v>
      </c>
      <c r="AA1156" s="681">
        <f t="shared" si="529"/>
        <v>0</v>
      </c>
      <c r="AB1156" s="701">
        <f t="shared" si="530"/>
        <v>0</v>
      </c>
      <c r="AC1156" s="662">
        <f t="shared" si="527"/>
        <v>0</v>
      </c>
      <c r="AD1156" s="662">
        <f t="shared" si="531"/>
        <v>0</v>
      </c>
      <c r="AE1156" s="701">
        <f t="shared" si="532"/>
        <v>0</v>
      </c>
      <c r="AF1156" s="662">
        <f t="shared" si="528"/>
        <v>0</v>
      </c>
      <c r="AG1156" s="662">
        <f t="shared" si="533"/>
        <v>0</v>
      </c>
      <c r="AH1156" s="701">
        <f t="shared" si="534"/>
        <v>0</v>
      </c>
    </row>
    <row r="1157" spans="1:34" x14ac:dyDescent="0.35">
      <c r="A1157" s="680">
        <v>39132</v>
      </c>
      <c r="B1157" s="558" t="s">
        <v>22</v>
      </c>
      <c r="C1157" s="558">
        <v>2</v>
      </c>
      <c r="D1157" s="559">
        <f t="shared" si="506"/>
        <v>2</v>
      </c>
      <c r="E1157" s="561">
        <v>0</v>
      </c>
      <c r="F1157" s="699">
        <f t="shared" si="512"/>
        <v>0</v>
      </c>
      <c r="G1157" s="712">
        <f t="shared" si="513"/>
        <v>0</v>
      </c>
      <c r="H1157" s="699">
        <f t="shared" si="507"/>
        <v>0</v>
      </c>
      <c r="I1157" s="712">
        <f t="shared" si="508"/>
        <v>0</v>
      </c>
      <c r="J1157" s="699">
        <f t="shared" si="514"/>
        <v>0</v>
      </c>
      <c r="K1157" s="681">
        <f t="shared" si="515"/>
        <v>0</v>
      </c>
      <c r="L1157" s="711">
        <f>IF($L$5="Yes",HLOOKUP(B1157,'Outdoor Supply'!$D$32:$P$38,7,FALSE),0)</f>
        <v>0</v>
      </c>
      <c r="M1157" s="701">
        <f t="shared" si="516"/>
        <v>0</v>
      </c>
      <c r="N1157" s="564">
        <f t="shared" si="517"/>
        <v>0</v>
      </c>
      <c r="O1157" s="564">
        <f t="shared" si="518"/>
        <v>0</v>
      </c>
      <c r="P1157" s="564">
        <f t="shared" si="519"/>
        <v>0</v>
      </c>
      <c r="Q1157" s="564">
        <f t="shared" si="520"/>
        <v>0</v>
      </c>
      <c r="R1157" s="661">
        <f t="shared" si="509"/>
        <v>0</v>
      </c>
      <c r="S1157" s="662">
        <f t="shared" si="510"/>
        <v>0</v>
      </c>
      <c r="T1157" s="699">
        <f t="shared" si="511"/>
        <v>0</v>
      </c>
      <c r="U1157" s="681">
        <f t="shared" si="521"/>
        <v>0</v>
      </c>
      <c r="V1157" s="701">
        <f t="shared" si="522"/>
        <v>0</v>
      </c>
      <c r="W1157" s="662">
        <f t="shared" si="523"/>
        <v>0</v>
      </c>
      <c r="X1157" s="662">
        <f t="shared" si="524"/>
        <v>0</v>
      </c>
      <c r="Y1157" s="662">
        <f t="shared" si="525"/>
        <v>0</v>
      </c>
      <c r="Z1157" s="699">
        <f t="shared" si="526"/>
        <v>0</v>
      </c>
      <c r="AA1157" s="681">
        <f t="shared" si="529"/>
        <v>0</v>
      </c>
      <c r="AB1157" s="701">
        <f t="shared" si="530"/>
        <v>0</v>
      </c>
      <c r="AC1157" s="662">
        <f t="shared" si="527"/>
        <v>0</v>
      </c>
      <c r="AD1157" s="662">
        <f t="shared" si="531"/>
        <v>0</v>
      </c>
      <c r="AE1157" s="701">
        <f t="shared" si="532"/>
        <v>0</v>
      </c>
      <c r="AF1157" s="662">
        <f t="shared" si="528"/>
        <v>0</v>
      </c>
      <c r="AG1157" s="662">
        <f t="shared" si="533"/>
        <v>0</v>
      </c>
      <c r="AH1157" s="701">
        <f t="shared" si="534"/>
        <v>0</v>
      </c>
    </row>
    <row r="1158" spans="1:34" x14ac:dyDescent="0.35">
      <c r="A1158" s="680">
        <v>39133</v>
      </c>
      <c r="B1158" s="558" t="s">
        <v>22</v>
      </c>
      <c r="C1158" s="558">
        <v>2</v>
      </c>
      <c r="D1158" s="559">
        <f t="shared" si="506"/>
        <v>3</v>
      </c>
      <c r="E1158" s="561">
        <v>0</v>
      </c>
      <c r="F1158" s="699">
        <f t="shared" si="512"/>
        <v>0</v>
      </c>
      <c r="G1158" s="712">
        <f t="shared" si="513"/>
        <v>0</v>
      </c>
      <c r="H1158" s="699">
        <f t="shared" si="507"/>
        <v>0</v>
      </c>
      <c r="I1158" s="712">
        <f t="shared" si="508"/>
        <v>0</v>
      </c>
      <c r="J1158" s="699">
        <f t="shared" si="514"/>
        <v>0</v>
      </c>
      <c r="K1158" s="681">
        <f t="shared" si="515"/>
        <v>0</v>
      </c>
      <c r="L1158" s="711">
        <f>IF($L$5="Yes",HLOOKUP(B1158,'Outdoor Supply'!$D$32:$P$38,7,FALSE),0)</f>
        <v>0</v>
      </c>
      <c r="M1158" s="701">
        <f t="shared" si="516"/>
        <v>0</v>
      </c>
      <c r="N1158" s="564">
        <f t="shared" si="517"/>
        <v>0</v>
      </c>
      <c r="O1158" s="564">
        <f t="shared" si="518"/>
        <v>0</v>
      </c>
      <c r="P1158" s="564">
        <f t="shared" si="519"/>
        <v>0</v>
      </c>
      <c r="Q1158" s="564">
        <f t="shared" si="520"/>
        <v>0</v>
      </c>
      <c r="R1158" s="661">
        <f t="shared" si="509"/>
        <v>0</v>
      </c>
      <c r="S1158" s="662">
        <f t="shared" si="510"/>
        <v>0</v>
      </c>
      <c r="T1158" s="699">
        <f t="shared" si="511"/>
        <v>0</v>
      </c>
      <c r="U1158" s="681">
        <f t="shared" si="521"/>
        <v>0</v>
      </c>
      <c r="V1158" s="701">
        <f t="shared" si="522"/>
        <v>0</v>
      </c>
      <c r="W1158" s="662">
        <f t="shared" si="523"/>
        <v>0</v>
      </c>
      <c r="X1158" s="662">
        <f t="shared" si="524"/>
        <v>0</v>
      </c>
      <c r="Y1158" s="662">
        <f t="shared" si="525"/>
        <v>0</v>
      </c>
      <c r="Z1158" s="699">
        <f t="shared" si="526"/>
        <v>0</v>
      </c>
      <c r="AA1158" s="681">
        <f t="shared" si="529"/>
        <v>0</v>
      </c>
      <c r="AB1158" s="701">
        <f t="shared" si="530"/>
        <v>0</v>
      </c>
      <c r="AC1158" s="662">
        <f t="shared" si="527"/>
        <v>0</v>
      </c>
      <c r="AD1158" s="662">
        <f t="shared" si="531"/>
        <v>0</v>
      </c>
      <c r="AE1158" s="701">
        <f t="shared" si="532"/>
        <v>0</v>
      </c>
      <c r="AF1158" s="662">
        <f t="shared" si="528"/>
        <v>0</v>
      </c>
      <c r="AG1158" s="662">
        <f t="shared" si="533"/>
        <v>0</v>
      </c>
      <c r="AH1158" s="701">
        <f t="shared" si="534"/>
        <v>0</v>
      </c>
    </row>
    <row r="1159" spans="1:34" x14ac:dyDescent="0.35">
      <c r="A1159" s="680">
        <v>39134</v>
      </c>
      <c r="B1159" s="558" t="s">
        <v>22</v>
      </c>
      <c r="C1159" s="558">
        <v>2</v>
      </c>
      <c r="D1159" s="559">
        <f t="shared" si="506"/>
        <v>4</v>
      </c>
      <c r="E1159" s="561">
        <v>0</v>
      </c>
      <c r="F1159" s="699">
        <f t="shared" si="512"/>
        <v>0</v>
      </c>
      <c r="G1159" s="712">
        <f t="shared" si="513"/>
        <v>0</v>
      </c>
      <c r="H1159" s="699">
        <f t="shared" si="507"/>
        <v>0</v>
      </c>
      <c r="I1159" s="712">
        <f t="shared" si="508"/>
        <v>0</v>
      </c>
      <c r="J1159" s="699">
        <f t="shared" si="514"/>
        <v>0</v>
      </c>
      <c r="K1159" s="681">
        <f t="shared" si="515"/>
        <v>0</v>
      </c>
      <c r="L1159" s="711">
        <f>IF($L$5="Yes",HLOOKUP(B1159,'Outdoor Supply'!$D$32:$P$38,7,FALSE),0)</f>
        <v>0</v>
      </c>
      <c r="M1159" s="701">
        <f t="shared" si="516"/>
        <v>0</v>
      </c>
      <c r="N1159" s="564">
        <f t="shared" si="517"/>
        <v>0</v>
      </c>
      <c r="O1159" s="564">
        <f t="shared" si="518"/>
        <v>0</v>
      </c>
      <c r="P1159" s="564">
        <f t="shared" si="519"/>
        <v>0</v>
      </c>
      <c r="Q1159" s="564">
        <f t="shared" si="520"/>
        <v>0</v>
      </c>
      <c r="R1159" s="661">
        <f t="shared" si="509"/>
        <v>0</v>
      </c>
      <c r="S1159" s="662">
        <f t="shared" si="510"/>
        <v>0</v>
      </c>
      <c r="T1159" s="699">
        <f t="shared" si="511"/>
        <v>0</v>
      </c>
      <c r="U1159" s="681">
        <f t="shared" si="521"/>
        <v>0</v>
      </c>
      <c r="V1159" s="701">
        <f t="shared" si="522"/>
        <v>0</v>
      </c>
      <c r="W1159" s="662">
        <f t="shared" si="523"/>
        <v>0</v>
      </c>
      <c r="X1159" s="662">
        <f t="shared" si="524"/>
        <v>0</v>
      </c>
      <c r="Y1159" s="662">
        <f t="shared" si="525"/>
        <v>0</v>
      </c>
      <c r="Z1159" s="699">
        <f t="shared" si="526"/>
        <v>0</v>
      </c>
      <c r="AA1159" s="681">
        <f t="shared" si="529"/>
        <v>0</v>
      </c>
      <c r="AB1159" s="701">
        <f t="shared" si="530"/>
        <v>0</v>
      </c>
      <c r="AC1159" s="662">
        <f t="shared" si="527"/>
        <v>0</v>
      </c>
      <c r="AD1159" s="662">
        <f t="shared" si="531"/>
        <v>0</v>
      </c>
      <c r="AE1159" s="701">
        <f t="shared" si="532"/>
        <v>0</v>
      </c>
      <c r="AF1159" s="662">
        <f t="shared" si="528"/>
        <v>0</v>
      </c>
      <c r="AG1159" s="662">
        <f t="shared" si="533"/>
        <v>0</v>
      </c>
      <c r="AH1159" s="701">
        <f t="shared" si="534"/>
        <v>0</v>
      </c>
    </row>
    <row r="1160" spans="1:34" x14ac:dyDescent="0.35">
      <c r="A1160" s="680">
        <v>39135</v>
      </c>
      <c r="B1160" s="558" t="s">
        <v>22</v>
      </c>
      <c r="C1160" s="558">
        <v>2</v>
      </c>
      <c r="D1160" s="559">
        <f t="shared" si="506"/>
        <v>5</v>
      </c>
      <c r="E1160" s="561">
        <v>0</v>
      </c>
      <c r="F1160" s="699">
        <f t="shared" si="512"/>
        <v>0</v>
      </c>
      <c r="G1160" s="712">
        <f t="shared" si="513"/>
        <v>0</v>
      </c>
      <c r="H1160" s="699">
        <f t="shared" si="507"/>
        <v>0</v>
      </c>
      <c r="I1160" s="712">
        <f t="shared" si="508"/>
        <v>0</v>
      </c>
      <c r="J1160" s="699">
        <f t="shared" si="514"/>
        <v>0</v>
      </c>
      <c r="K1160" s="681">
        <f t="shared" si="515"/>
        <v>0</v>
      </c>
      <c r="L1160" s="711">
        <f>IF($L$5="Yes",HLOOKUP(B1160,'Outdoor Supply'!$D$32:$P$38,7,FALSE),0)</f>
        <v>0</v>
      </c>
      <c r="M1160" s="701">
        <f t="shared" si="516"/>
        <v>0</v>
      </c>
      <c r="N1160" s="564">
        <f t="shared" si="517"/>
        <v>0</v>
      </c>
      <c r="O1160" s="564">
        <f t="shared" si="518"/>
        <v>0</v>
      </c>
      <c r="P1160" s="564">
        <f t="shared" si="519"/>
        <v>0</v>
      </c>
      <c r="Q1160" s="564">
        <f t="shared" si="520"/>
        <v>0</v>
      </c>
      <c r="R1160" s="661">
        <f t="shared" si="509"/>
        <v>0</v>
      </c>
      <c r="S1160" s="662">
        <f t="shared" si="510"/>
        <v>0</v>
      </c>
      <c r="T1160" s="699">
        <f t="shared" si="511"/>
        <v>0</v>
      </c>
      <c r="U1160" s="681">
        <f t="shared" si="521"/>
        <v>0</v>
      </c>
      <c r="V1160" s="701">
        <f t="shared" si="522"/>
        <v>0</v>
      </c>
      <c r="W1160" s="662">
        <f t="shared" si="523"/>
        <v>0</v>
      </c>
      <c r="X1160" s="662">
        <f t="shared" si="524"/>
        <v>0</v>
      </c>
      <c r="Y1160" s="662">
        <f t="shared" si="525"/>
        <v>0</v>
      </c>
      <c r="Z1160" s="699">
        <f t="shared" si="526"/>
        <v>0</v>
      </c>
      <c r="AA1160" s="681">
        <f t="shared" si="529"/>
        <v>0</v>
      </c>
      <c r="AB1160" s="701">
        <f t="shared" si="530"/>
        <v>0</v>
      </c>
      <c r="AC1160" s="662">
        <f t="shared" si="527"/>
        <v>0</v>
      </c>
      <c r="AD1160" s="662">
        <f t="shared" si="531"/>
        <v>0</v>
      </c>
      <c r="AE1160" s="701">
        <f t="shared" si="532"/>
        <v>0</v>
      </c>
      <c r="AF1160" s="662">
        <f t="shared" si="528"/>
        <v>0</v>
      </c>
      <c r="AG1160" s="662">
        <f t="shared" si="533"/>
        <v>0</v>
      </c>
      <c r="AH1160" s="701">
        <f t="shared" si="534"/>
        <v>0</v>
      </c>
    </row>
    <row r="1161" spans="1:34" x14ac:dyDescent="0.35">
      <c r="A1161" s="680">
        <v>39136</v>
      </c>
      <c r="B1161" s="558" t="s">
        <v>22</v>
      </c>
      <c r="C1161" s="558">
        <v>2</v>
      </c>
      <c r="D1161" s="559">
        <f t="shared" si="506"/>
        <v>6</v>
      </c>
      <c r="E1161" s="561">
        <v>0</v>
      </c>
      <c r="F1161" s="699">
        <f t="shared" si="512"/>
        <v>0</v>
      </c>
      <c r="G1161" s="712">
        <f t="shared" si="513"/>
        <v>0</v>
      </c>
      <c r="H1161" s="699">
        <f t="shared" si="507"/>
        <v>0</v>
      </c>
      <c r="I1161" s="712">
        <f t="shared" si="508"/>
        <v>0</v>
      </c>
      <c r="J1161" s="699">
        <f t="shared" si="514"/>
        <v>0</v>
      </c>
      <c r="K1161" s="681">
        <f t="shared" si="515"/>
        <v>0</v>
      </c>
      <c r="L1161" s="711">
        <f>IF($L$5="Yes",HLOOKUP(B1161,'Outdoor Supply'!$D$32:$P$38,7,FALSE),0)</f>
        <v>0</v>
      </c>
      <c r="M1161" s="701">
        <f t="shared" si="516"/>
        <v>0</v>
      </c>
      <c r="N1161" s="564">
        <f t="shared" si="517"/>
        <v>0</v>
      </c>
      <c r="O1161" s="564">
        <f t="shared" si="518"/>
        <v>0</v>
      </c>
      <c r="P1161" s="564">
        <f t="shared" si="519"/>
        <v>0</v>
      </c>
      <c r="Q1161" s="564">
        <f t="shared" si="520"/>
        <v>0</v>
      </c>
      <c r="R1161" s="661">
        <f t="shared" si="509"/>
        <v>0</v>
      </c>
      <c r="S1161" s="662">
        <f t="shared" si="510"/>
        <v>0</v>
      </c>
      <c r="T1161" s="699">
        <f t="shared" si="511"/>
        <v>0</v>
      </c>
      <c r="U1161" s="681">
        <f t="shared" si="521"/>
        <v>0</v>
      </c>
      <c r="V1161" s="701">
        <f t="shared" si="522"/>
        <v>0</v>
      </c>
      <c r="W1161" s="662">
        <f t="shared" si="523"/>
        <v>0</v>
      </c>
      <c r="X1161" s="662">
        <f t="shared" si="524"/>
        <v>0</v>
      </c>
      <c r="Y1161" s="662">
        <f t="shared" si="525"/>
        <v>0</v>
      </c>
      <c r="Z1161" s="699">
        <f t="shared" si="526"/>
        <v>0</v>
      </c>
      <c r="AA1161" s="681">
        <f t="shared" si="529"/>
        <v>0</v>
      </c>
      <c r="AB1161" s="701">
        <f t="shared" si="530"/>
        <v>0</v>
      </c>
      <c r="AC1161" s="662">
        <f t="shared" si="527"/>
        <v>0</v>
      </c>
      <c r="AD1161" s="662">
        <f t="shared" si="531"/>
        <v>0</v>
      </c>
      <c r="AE1161" s="701">
        <f t="shared" si="532"/>
        <v>0</v>
      </c>
      <c r="AF1161" s="662">
        <f t="shared" si="528"/>
        <v>0</v>
      </c>
      <c r="AG1161" s="662">
        <f t="shared" si="533"/>
        <v>0</v>
      </c>
      <c r="AH1161" s="701">
        <f t="shared" si="534"/>
        <v>0</v>
      </c>
    </row>
    <row r="1162" spans="1:34" x14ac:dyDescent="0.35">
      <c r="A1162" s="680">
        <v>39137</v>
      </c>
      <c r="B1162" s="558" t="s">
        <v>22</v>
      </c>
      <c r="C1162" s="558">
        <v>2</v>
      </c>
      <c r="D1162" s="559">
        <f t="shared" si="506"/>
        <v>7</v>
      </c>
      <c r="E1162" s="561">
        <v>1.9999999999996021E-2</v>
      </c>
      <c r="F1162" s="699">
        <f t="shared" si="512"/>
        <v>0</v>
      </c>
      <c r="G1162" s="712">
        <f t="shared" si="513"/>
        <v>0</v>
      </c>
      <c r="H1162" s="699">
        <f t="shared" si="507"/>
        <v>0</v>
      </c>
      <c r="I1162" s="712">
        <f t="shared" si="508"/>
        <v>0</v>
      </c>
      <c r="J1162" s="699">
        <f t="shared" si="514"/>
        <v>0</v>
      </c>
      <c r="K1162" s="681">
        <f t="shared" si="515"/>
        <v>0</v>
      </c>
      <c r="L1162" s="711">
        <f>IF($L$5="Yes",HLOOKUP(B1162,'Outdoor Supply'!$D$32:$P$38,7,FALSE),0)</f>
        <v>0</v>
      </c>
      <c r="M1162" s="701">
        <f t="shared" si="516"/>
        <v>0</v>
      </c>
      <c r="N1162" s="564">
        <f t="shared" si="517"/>
        <v>0</v>
      </c>
      <c r="O1162" s="564">
        <f t="shared" si="518"/>
        <v>0</v>
      </c>
      <c r="P1162" s="564">
        <f t="shared" si="519"/>
        <v>0</v>
      </c>
      <c r="Q1162" s="564">
        <f t="shared" si="520"/>
        <v>0</v>
      </c>
      <c r="R1162" s="661">
        <f t="shared" si="509"/>
        <v>0</v>
      </c>
      <c r="S1162" s="662">
        <f t="shared" si="510"/>
        <v>0</v>
      </c>
      <c r="T1162" s="699">
        <f t="shared" si="511"/>
        <v>0</v>
      </c>
      <c r="U1162" s="681">
        <f t="shared" si="521"/>
        <v>0</v>
      </c>
      <c r="V1162" s="701">
        <f t="shared" si="522"/>
        <v>0</v>
      </c>
      <c r="W1162" s="662">
        <f t="shared" si="523"/>
        <v>0</v>
      </c>
      <c r="X1162" s="662">
        <f t="shared" si="524"/>
        <v>0</v>
      </c>
      <c r="Y1162" s="662">
        <f t="shared" si="525"/>
        <v>0</v>
      </c>
      <c r="Z1162" s="699">
        <f t="shared" si="526"/>
        <v>0</v>
      </c>
      <c r="AA1162" s="681">
        <f t="shared" si="529"/>
        <v>0</v>
      </c>
      <c r="AB1162" s="701">
        <f t="shared" si="530"/>
        <v>0</v>
      </c>
      <c r="AC1162" s="662">
        <f t="shared" si="527"/>
        <v>0</v>
      </c>
      <c r="AD1162" s="662">
        <f t="shared" si="531"/>
        <v>0</v>
      </c>
      <c r="AE1162" s="701">
        <f t="shared" si="532"/>
        <v>0</v>
      </c>
      <c r="AF1162" s="662">
        <f t="shared" si="528"/>
        <v>0</v>
      </c>
      <c r="AG1162" s="662">
        <f t="shared" si="533"/>
        <v>0</v>
      </c>
      <c r="AH1162" s="701">
        <f t="shared" si="534"/>
        <v>0</v>
      </c>
    </row>
    <row r="1163" spans="1:34" x14ac:dyDescent="0.35">
      <c r="A1163" s="680">
        <v>39138</v>
      </c>
      <c r="B1163" s="558" t="s">
        <v>22</v>
      </c>
      <c r="C1163" s="558">
        <v>2</v>
      </c>
      <c r="D1163" s="559">
        <f t="shared" ref="D1163:D1226" si="535">WEEKDAY(A1163)</f>
        <v>1</v>
      </c>
      <c r="E1163" s="561">
        <v>0</v>
      </c>
      <c r="F1163" s="699">
        <f t="shared" si="512"/>
        <v>0</v>
      </c>
      <c r="G1163" s="712">
        <f t="shared" si="513"/>
        <v>0</v>
      </c>
      <c r="H1163" s="699">
        <f t="shared" ref="H1163:H1226" si="536">$C$3*$F$3*(E1163/12)*7.48</f>
        <v>0</v>
      </c>
      <c r="I1163" s="712">
        <f t="shared" ref="I1163:I1226" si="537">$C$4*$F$4*(E1163/12)*7.48</f>
        <v>0</v>
      </c>
      <c r="J1163" s="699">
        <f t="shared" si="514"/>
        <v>0</v>
      </c>
      <c r="K1163" s="681">
        <f t="shared" si="515"/>
        <v>0</v>
      </c>
      <c r="L1163" s="711">
        <f>IF($L$5="Yes",HLOOKUP(B1163,'Outdoor Supply'!$D$32:$P$38,7,FALSE),0)</f>
        <v>0</v>
      </c>
      <c r="M1163" s="701">
        <f t="shared" si="516"/>
        <v>0</v>
      </c>
      <c r="N1163" s="564">
        <f t="shared" si="517"/>
        <v>0</v>
      </c>
      <c r="O1163" s="564">
        <f t="shared" si="518"/>
        <v>0</v>
      </c>
      <c r="P1163" s="564">
        <f t="shared" si="519"/>
        <v>0</v>
      </c>
      <c r="Q1163" s="564">
        <f t="shared" si="520"/>
        <v>0</v>
      </c>
      <c r="R1163" s="661">
        <f t="shared" ref="R1163:R1226" si="538">$Q$3</f>
        <v>0</v>
      </c>
      <c r="S1163" s="662">
        <f t="shared" ref="S1163:S1226" si="539">SUM(N1163:R1163)</f>
        <v>0</v>
      </c>
      <c r="T1163" s="699">
        <f t="shared" ref="T1163:T1226" si="540">IF(V1163&lt;0,0,IF(V1163&gt;$G$3,$G$3,V1163))</f>
        <v>0</v>
      </c>
      <c r="U1163" s="681">
        <f t="shared" si="521"/>
        <v>0</v>
      </c>
      <c r="V1163" s="701">
        <f t="shared" si="522"/>
        <v>0</v>
      </c>
      <c r="W1163" s="662">
        <f t="shared" si="523"/>
        <v>0</v>
      </c>
      <c r="X1163" s="662">
        <f t="shared" si="524"/>
        <v>0</v>
      </c>
      <c r="Y1163" s="662">
        <f t="shared" si="525"/>
        <v>0</v>
      </c>
      <c r="Z1163" s="699">
        <f t="shared" si="526"/>
        <v>0</v>
      </c>
      <c r="AA1163" s="681">
        <f t="shared" si="529"/>
        <v>0</v>
      </c>
      <c r="AB1163" s="701">
        <f t="shared" si="530"/>
        <v>0</v>
      </c>
      <c r="AC1163" s="662">
        <f t="shared" si="527"/>
        <v>0</v>
      </c>
      <c r="AD1163" s="662">
        <f t="shared" si="531"/>
        <v>0</v>
      </c>
      <c r="AE1163" s="701">
        <f t="shared" si="532"/>
        <v>0</v>
      </c>
      <c r="AF1163" s="662">
        <f t="shared" si="528"/>
        <v>0</v>
      </c>
      <c r="AG1163" s="662">
        <f t="shared" si="533"/>
        <v>0</v>
      </c>
      <c r="AH1163" s="701">
        <f t="shared" si="534"/>
        <v>0</v>
      </c>
    </row>
    <row r="1164" spans="1:34" x14ac:dyDescent="0.35">
      <c r="A1164" s="680">
        <v>39139</v>
      </c>
      <c r="B1164" s="558" t="s">
        <v>22</v>
      </c>
      <c r="C1164" s="558">
        <v>2</v>
      </c>
      <c r="D1164" s="559">
        <f t="shared" si="535"/>
        <v>2</v>
      </c>
      <c r="E1164" s="561">
        <v>0</v>
      </c>
      <c r="F1164" s="699">
        <f t="shared" ref="F1164:F1227" si="541">$B$3*$F$3*(E1164/12)*7.48</f>
        <v>0</v>
      </c>
      <c r="G1164" s="712">
        <f t="shared" ref="G1164:G1227" si="542">$B$4*$F$4*(E1164/12)*7.48</f>
        <v>0</v>
      </c>
      <c r="H1164" s="699">
        <f t="shared" si="536"/>
        <v>0</v>
      </c>
      <c r="I1164" s="712">
        <f t="shared" si="537"/>
        <v>0</v>
      </c>
      <c r="J1164" s="699">
        <f t="shared" ref="J1164:J1227" si="543">IF($L$3="Yes",$M$3*$N$3*(E1164/12)*7.48,0)</f>
        <v>0</v>
      </c>
      <c r="K1164" s="681">
        <f t="shared" ref="K1164:K1227" si="544">IF($L$4="Yes",$M$4*$N$4*(E1164/12)*7.48,0)</f>
        <v>0</v>
      </c>
      <c r="L1164" s="711">
        <f>IF($L$5="Yes",HLOOKUP(B1164,'Outdoor Supply'!$D$32:$P$38,7,FALSE),0)</f>
        <v>0</v>
      </c>
      <c r="M1164" s="701">
        <f t="shared" ref="M1164:M1227" si="545">SUM(J1164:L1164)</f>
        <v>0</v>
      </c>
      <c r="N1164" s="564">
        <f t="shared" ref="N1164:N1227" si="546">HLOOKUP(B1164,$U$2:$AF$6,2,FALSE)</f>
        <v>0</v>
      </c>
      <c r="O1164" s="564">
        <f t="shared" ref="O1164:O1227" si="547">HLOOKUP(B1164,$U$2:$AF$6,3,FALSE)</f>
        <v>0</v>
      </c>
      <c r="P1164" s="564">
        <f t="shared" ref="P1164:P1227" si="548">HLOOKUP(B1164,$U$2:$AF$6,4,FALSE)</f>
        <v>0</v>
      </c>
      <c r="Q1164" s="564">
        <f t="shared" ref="Q1164:Q1227" si="549">HLOOKUP(B1164,$U$2:$AF$6,5,FALSE)</f>
        <v>0</v>
      </c>
      <c r="R1164" s="661">
        <f t="shared" si="538"/>
        <v>0</v>
      </c>
      <c r="S1164" s="662">
        <f t="shared" si="539"/>
        <v>0</v>
      </c>
      <c r="T1164" s="699">
        <f t="shared" si="540"/>
        <v>0</v>
      </c>
      <c r="U1164" s="681">
        <f t="shared" ref="U1164:U1227" si="550">IF(F1164+T1163&gt;S1164,S1164,F1164+T1163)</f>
        <v>0</v>
      </c>
      <c r="V1164" s="701">
        <f t="shared" ref="V1164:V1227" si="551">T1163+F1164-S1164</f>
        <v>0</v>
      </c>
      <c r="W1164" s="662">
        <f t="shared" ref="W1164:W1227" si="552">IF(Y1164&lt;0,0,IF(Y1164&gt;$G$4,$G$4,Y1164))</f>
        <v>0</v>
      </c>
      <c r="X1164" s="662">
        <f t="shared" ref="X1164:X1227" si="553">IF(G1164+W1163&gt;S1164,S1164,G1164+W1163)</f>
        <v>0</v>
      </c>
      <c r="Y1164" s="662">
        <f t="shared" ref="Y1164:Y1227" si="554">W1163+G1164-S1164</f>
        <v>0</v>
      </c>
      <c r="Z1164" s="699">
        <f t="shared" ref="Z1164:Z1227" si="555">IF(AB1164&lt;0,0,IF(AB1164&gt;$H$3,$H$3,AB1164))</f>
        <v>0</v>
      </c>
      <c r="AA1164" s="681">
        <f t="shared" si="529"/>
        <v>0</v>
      </c>
      <c r="AB1164" s="701">
        <f t="shared" si="530"/>
        <v>0</v>
      </c>
      <c r="AC1164" s="662">
        <f t="shared" ref="AC1164:AC1227" si="556">IF(AE1164&lt;0,0,IF(AE1164&gt;$H$4,$H$4,AE1164))</f>
        <v>0</v>
      </c>
      <c r="AD1164" s="662">
        <f t="shared" si="531"/>
        <v>0</v>
      </c>
      <c r="AE1164" s="701">
        <f t="shared" si="532"/>
        <v>0</v>
      </c>
      <c r="AF1164" s="662">
        <f t="shared" ref="AF1164:AF1227" si="557">IF(AH1164&lt;0,0,IF(AH1164&gt;$O$3,$O$3,AH1164))</f>
        <v>0</v>
      </c>
      <c r="AG1164" s="662">
        <f t="shared" si="533"/>
        <v>0</v>
      </c>
      <c r="AH1164" s="701">
        <f t="shared" si="534"/>
        <v>0</v>
      </c>
    </row>
    <row r="1165" spans="1:34" x14ac:dyDescent="0.35">
      <c r="A1165" s="680">
        <v>39140</v>
      </c>
      <c r="B1165" s="558" t="s">
        <v>22</v>
      </c>
      <c r="C1165" s="558">
        <v>2</v>
      </c>
      <c r="D1165" s="559">
        <f t="shared" si="535"/>
        <v>3</v>
      </c>
      <c r="E1165" s="561">
        <v>0</v>
      </c>
      <c r="F1165" s="699">
        <f t="shared" si="541"/>
        <v>0</v>
      </c>
      <c r="G1165" s="712">
        <f t="shared" si="542"/>
        <v>0</v>
      </c>
      <c r="H1165" s="699">
        <f t="shared" si="536"/>
        <v>0</v>
      </c>
      <c r="I1165" s="712">
        <f t="shared" si="537"/>
        <v>0</v>
      </c>
      <c r="J1165" s="699">
        <f t="shared" si="543"/>
        <v>0</v>
      </c>
      <c r="K1165" s="681">
        <f t="shared" si="544"/>
        <v>0</v>
      </c>
      <c r="L1165" s="711">
        <f>IF($L$5="Yes",HLOOKUP(B1165,'Outdoor Supply'!$D$32:$P$38,7,FALSE),0)</f>
        <v>0</v>
      </c>
      <c r="M1165" s="701">
        <f t="shared" si="545"/>
        <v>0</v>
      </c>
      <c r="N1165" s="564">
        <f t="shared" si="546"/>
        <v>0</v>
      </c>
      <c r="O1165" s="564">
        <f t="shared" si="547"/>
        <v>0</v>
      </c>
      <c r="P1165" s="564">
        <f t="shared" si="548"/>
        <v>0</v>
      </c>
      <c r="Q1165" s="564">
        <f t="shared" si="549"/>
        <v>0</v>
      </c>
      <c r="R1165" s="661">
        <f t="shared" si="538"/>
        <v>0</v>
      </c>
      <c r="S1165" s="662">
        <f t="shared" si="539"/>
        <v>0</v>
      </c>
      <c r="T1165" s="699">
        <f t="shared" si="540"/>
        <v>0</v>
      </c>
      <c r="U1165" s="681">
        <f t="shared" si="550"/>
        <v>0</v>
      </c>
      <c r="V1165" s="701">
        <f t="shared" si="551"/>
        <v>0</v>
      </c>
      <c r="W1165" s="662">
        <f t="shared" si="552"/>
        <v>0</v>
      </c>
      <c r="X1165" s="662">
        <f t="shared" si="553"/>
        <v>0</v>
      </c>
      <c r="Y1165" s="662">
        <f t="shared" si="554"/>
        <v>0</v>
      </c>
      <c r="Z1165" s="699">
        <f t="shared" si="555"/>
        <v>0</v>
      </c>
      <c r="AA1165" s="681">
        <f t="shared" ref="AA1165:AA1228" si="558">IF(H1165+Z1164&gt;S1165,S1165,H1165+Z1164)</f>
        <v>0</v>
      </c>
      <c r="AB1165" s="701">
        <f t="shared" ref="AB1165:AB1228" si="559">Z1164+H1165-S1165</f>
        <v>0</v>
      </c>
      <c r="AC1165" s="662">
        <f t="shared" si="556"/>
        <v>0</v>
      </c>
      <c r="AD1165" s="662">
        <f t="shared" ref="AD1165:AD1228" si="560">IF(I1165+AC1164&gt;S1165,S1165,I1165+AC1164)</f>
        <v>0</v>
      </c>
      <c r="AE1165" s="701">
        <f t="shared" ref="AE1165:AE1228" si="561">AC1164+I1165-S1165</f>
        <v>0</v>
      </c>
      <c r="AF1165" s="662">
        <f t="shared" si="557"/>
        <v>0</v>
      </c>
      <c r="AG1165" s="662">
        <f t="shared" ref="AG1165:AG1228" si="562">IF(M1165+AF1164&gt;S1165,S1165,M1165+AF1164)</f>
        <v>0</v>
      </c>
      <c r="AH1165" s="701">
        <f t="shared" ref="AH1165:AH1228" si="563">AF1164+M1165-S1165</f>
        <v>0</v>
      </c>
    </row>
    <row r="1166" spans="1:34" x14ac:dyDescent="0.35">
      <c r="A1166" s="680">
        <v>39141</v>
      </c>
      <c r="B1166" s="558" t="s">
        <v>22</v>
      </c>
      <c r="C1166" s="558">
        <v>2</v>
      </c>
      <c r="D1166" s="559">
        <f t="shared" si="535"/>
        <v>4</v>
      </c>
      <c r="E1166" s="561">
        <v>0</v>
      </c>
      <c r="F1166" s="699">
        <f t="shared" si="541"/>
        <v>0</v>
      </c>
      <c r="G1166" s="712">
        <f t="shared" si="542"/>
        <v>0</v>
      </c>
      <c r="H1166" s="699">
        <f t="shared" si="536"/>
        <v>0</v>
      </c>
      <c r="I1166" s="712">
        <f t="shared" si="537"/>
        <v>0</v>
      </c>
      <c r="J1166" s="699">
        <f t="shared" si="543"/>
        <v>0</v>
      </c>
      <c r="K1166" s="681">
        <f t="shared" si="544"/>
        <v>0</v>
      </c>
      <c r="L1166" s="711">
        <f>IF($L$5="Yes",HLOOKUP(B1166,'Outdoor Supply'!$D$32:$P$38,7,FALSE),0)</f>
        <v>0</v>
      </c>
      <c r="M1166" s="701">
        <f t="shared" si="545"/>
        <v>0</v>
      </c>
      <c r="N1166" s="564">
        <f t="shared" si="546"/>
        <v>0</v>
      </c>
      <c r="O1166" s="564">
        <f t="shared" si="547"/>
        <v>0</v>
      </c>
      <c r="P1166" s="564">
        <f t="shared" si="548"/>
        <v>0</v>
      </c>
      <c r="Q1166" s="564">
        <f t="shared" si="549"/>
        <v>0</v>
      </c>
      <c r="R1166" s="661">
        <f t="shared" si="538"/>
        <v>0</v>
      </c>
      <c r="S1166" s="662">
        <f t="shared" si="539"/>
        <v>0</v>
      </c>
      <c r="T1166" s="699">
        <f t="shared" si="540"/>
        <v>0</v>
      </c>
      <c r="U1166" s="681">
        <f t="shared" si="550"/>
        <v>0</v>
      </c>
      <c r="V1166" s="701">
        <f t="shared" si="551"/>
        <v>0</v>
      </c>
      <c r="W1166" s="662">
        <f t="shared" si="552"/>
        <v>0</v>
      </c>
      <c r="X1166" s="662">
        <f t="shared" si="553"/>
        <v>0</v>
      </c>
      <c r="Y1166" s="662">
        <f t="shared" si="554"/>
        <v>0</v>
      </c>
      <c r="Z1166" s="699">
        <f t="shared" si="555"/>
        <v>0</v>
      </c>
      <c r="AA1166" s="681">
        <f t="shared" si="558"/>
        <v>0</v>
      </c>
      <c r="AB1166" s="701">
        <f t="shared" si="559"/>
        <v>0</v>
      </c>
      <c r="AC1166" s="662">
        <f t="shared" si="556"/>
        <v>0</v>
      </c>
      <c r="AD1166" s="662">
        <f t="shared" si="560"/>
        <v>0</v>
      </c>
      <c r="AE1166" s="701">
        <f t="shared" si="561"/>
        <v>0</v>
      </c>
      <c r="AF1166" s="662">
        <f t="shared" si="557"/>
        <v>0</v>
      </c>
      <c r="AG1166" s="662">
        <f t="shared" si="562"/>
        <v>0</v>
      </c>
      <c r="AH1166" s="701">
        <f t="shared" si="563"/>
        <v>0</v>
      </c>
    </row>
    <row r="1167" spans="1:34" x14ac:dyDescent="0.35">
      <c r="A1167" s="680">
        <v>39142</v>
      </c>
      <c r="B1167" s="558" t="s">
        <v>23</v>
      </c>
      <c r="C1167" s="558">
        <v>3</v>
      </c>
      <c r="D1167" s="559">
        <f t="shared" si="535"/>
        <v>5</v>
      </c>
      <c r="E1167" s="561">
        <v>4.0000000000006253E-2</v>
      </c>
      <c r="F1167" s="699">
        <f t="shared" si="541"/>
        <v>0</v>
      </c>
      <c r="G1167" s="712">
        <f t="shared" si="542"/>
        <v>0</v>
      </c>
      <c r="H1167" s="699">
        <f t="shared" si="536"/>
        <v>0</v>
      </c>
      <c r="I1167" s="712">
        <f t="shared" si="537"/>
        <v>0</v>
      </c>
      <c r="J1167" s="699">
        <f t="shared" si="543"/>
        <v>0</v>
      </c>
      <c r="K1167" s="681">
        <f t="shared" si="544"/>
        <v>0</v>
      </c>
      <c r="L1167" s="711">
        <f>IF($L$5="Yes",HLOOKUP(B1167,'Outdoor Supply'!$D$32:$P$38,7,FALSE),0)</f>
        <v>0</v>
      </c>
      <c r="M1167" s="701">
        <f t="shared" si="545"/>
        <v>0</v>
      </c>
      <c r="N1167" s="564">
        <f t="shared" si="546"/>
        <v>0</v>
      </c>
      <c r="O1167" s="564">
        <f t="shared" si="547"/>
        <v>0</v>
      </c>
      <c r="P1167" s="564">
        <f t="shared" si="548"/>
        <v>0</v>
      </c>
      <c r="Q1167" s="564">
        <f t="shared" si="549"/>
        <v>0</v>
      </c>
      <c r="R1167" s="661">
        <f t="shared" si="538"/>
        <v>0</v>
      </c>
      <c r="S1167" s="662">
        <f t="shared" si="539"/>
        <v>0</v>
      </c>
      <c r="T1167" s="699">
        <f t="shared" si="540"/>
        <v>0</v>
      </c>
      <c r="U1167" s="681">
        <f t="shared" si="550"/>
        <v>0</v>
      </c>
      <c r="V1167" s="701">
        <f t="shared" si="551"/>
        <v>0</v>
      </c>
      <c r="W1167" s="662">
        <f t="shared" si="552"/>
        <v>0</v>
      </c>
      <c r="X1167" s="662">
        <f t="shared" si="553"/>
        <v>0</v>
      </c>
      <c r="Y1167" s="662">
        <f t="shared" si="554"/>
        <v>0</v>
      </c>
      <c r="Z1167" s="699">
        <f t="shared" si="555"/>
        <v>0</v>
      </c>
      <c r="AA1167" s="681">
        <f t="shared" si="558"/>
        <v>0</v>
      </c>
      <c r="AB1167" s="701">
        <f t="shared" si="559"/>
        <v>0</v>
      </c>
      <c r="AC1167" s="662">
        <f t="shared" si="556"/>
        <v>0</v>
      </c>
      <c r="AD1167" s="662">
        <f t="shared" si="560"/>
        <v>0</v>
      </c>
      <c r="AE1167" s="701">
        <f t="shared" si="561"/>
        <v>0</v>
      </c>
      <c r="AF1167" s="662">
        <f t="shared" si="557"/>
        <v>0</v>
      </c>
      <c r="AG1167" s="662">
        <f t="shared" si="562"/>
        <v>0</v>
      </c>
      <c r="AH1167" s="701">
        <f t="shared" si="563"/>
        <v>0</v>
      </c>
    </row>
    <row r="1168" spans="1:34" x14ac:dyDescent="0.35">
      <c r="A1168" s="680">
        <v>39143</v>
      </c>
      <c r="B1168" s="558" t="s">
        <v>23</v>
      </c>
      <c r="C1168" s="558">
        <v>3</v>
      </c>
      <c r="D1168" s="559">
        <f t="shared" si="535"/>
        <v>6</v>
      </c>
      <c r="E1168" s="561">
        <v>0</v>
      </c>
      <c r="F1168" s="699">
        <f t="shared" si="541"/>
        <v>0</v>
      </c>
      <c r="G1168" s="712">
        <f t="shared" si="542"/>
        <v>0</v>
      </c>
      <c r="H1168" s="699">
        <f t="shared" si="536"/>
        <v>0</v>
      </c>
      <c r="I1168" s="712">
        <f t="shared" si="537"/>
        <v>0</v>
      </c>
      <c r="J1168" s="699">
        <f t="shared" si="543"/>
        <v>0</v>
      </c>
      <c r="K1168" s="681">
        <f t="shared" si="544"/>
        <v>0</v>
      </c>
      <c r="L1168" s="711">
        <f>IF($L$5="Yes",HLOOKUP(B1168,'Outdoor Supply'!$D$32:$P$38,7,FALSE),0)</f>
        <v>0</v>
      </c>
      <c r="M1168" s="701">
        <f t="shared" si="545"/>
        <v>0</v>
      </c>
      <c r="N1168" s="564">
        <f t="shared" si="546"/>
        <v>0</v>
      </c>
      <c r="O1168" s="564">
        <f t="shared" si="547"/>
        <v>0</v>
      </c>
      <c r="P1168" s="564">
        <f t="shared" si="548"/>
        <v>0</v>
      </c>
      <c r="Q1168" s="564">
        <f t="shared" si="549"/>
        <v>0</v>
      </c>
      <c r="R1168" s="661">
        <f t="shared" si="538"/>
        <v>0</v>
      </c>
      <c r="S1168" s="662">
        <f t="shared" si="539"/>
        <v>0</v>
      </c>
      <c r="T1168" s="699">
        <f t="shared" si="540"/>
        <v>0</v>
      </c>
      <c r="U1168" s="681">
        <f t="shared" si="550"/>
        <v>0</v>
      </c>
      <c r="V1168" s="701">
        <f t="shared" si="551"/>
        <v>0</v>
      </c>
      <c r="W1168" s="662">
        <f t="shared" si="552"/>
        <v>0</v>
      </c>
      <c r="X1168" s="662">
        <f t="shared" si="553"/>
        <v>0</v>
      </c>
      <c r="Y1168" s="662">
        <f t="shared" si="554"/>
        <v>0</v>
      </c>
      <c r="Z1168" s="699">
        <f t="shared" si="555"/>
        <v>0</v>
      </c>
      <c r="AA1168" s="681">
        <f t="shared" si="558"/>
        <v>0</v>
      </c>
      <c r="AB1168" s="701">
        <f t="shared" si="559"/>
        <v>0</v>
      </c>
      <c r="AC1168" s="662">
        <f t="shared" si="556"/>
        <v>0</v>
      </c>
      <c r="AD1168" s="662">
        <f t="shared" si="560"/>
        <v>0</v>
      </c>
      <c r="AE1168" s="701">
        <f t="shared" si="561"/>
        <v>0</v>
      </c>
      <c r="AF1168" s="662">
        <f t="shared" si="557"/>
        <v>0</v>
      </c>
      <c r="AG1168" s="662">
        <f t="shared" si="562"/>
        <v>0</v>
      </c>
      <c r="AH1168" s="701">
        <f t="shared" si="563"/>
        <v>0</v>
      </c>
    </row>
    <row r="1169" spans="1:34" x14ac:dyDescent="0.35">
      <c r="A1169" s="680">
        <v>39144</v>
      </c>
      <c r="B1169" s="558" t="s">
        <v>23</v>
      </c>
      <c r="C1169" s="558">
        <v>3</v>
      </c>
      <c r="D1169" s="559">
        <f t="shared" si="535"/>
        <v>7</v>
      </c>
      <c r="E1169" s="561">
        <v>0</v>
      </c>
      <c r="F1169" s="699">
        <f t="shared" si="541"/>
        <v>0</v>
      </c>
      <c r="G1169" s="712">
        <f t="shared" si="542"/>
        <v>0</v>
      </c>
      <c r="H1169" s="699">
        <f t="shared" si="536"/>
        <v>0</v>
      </c>
      <c r="I1169" s="712">
        <f t="shared" si="537"/>
        <v>0</v>
      </c>
      <c r="J1169" s="699">
        <f t="shared" si="543"/>
        <v>0</v>
      </c>
      <c r="K1169" s="681">
        <f t="shared" si="544"/>
        <v>0</v>
      </c>
      <c r="L1169" s="711">
        <f>IF($L$5="Yes",HLOOKUP(B1169,'Outdoor Supply'!$D$32:$P$38,7,FALSE),0)</f>
        <v>0</v>
      </c>
      <c r="M1169" s="701">
        <f t="shared" si="545"/>
        <v>0</v>
      </c>
      <c r="N1169" s="564">
        <f t="shared" si="546"/>
        <v>0</v>
      </c>
      <c r="O1169" s="564">
        <f t="shared" si="547"/>
        <v>0</v>
      </c>
      <c r="P1169" s="564">
        <f t="shared" si="548"/>
        <v>0</v>
      </c>
      <c r="Q1169" s="564">
        <f t="shared" si="549"/>
        <v>0</v>
      </c>
      <c r="R1169" s="661">
        <f t="shared" si="538"/>
        <v>0</v>
      </c>
      <c r="S1169" s="662">
        <f t="shared" si="539"/>
        <v>0</v>
      </c>
      <c r="T1169" s="699">
        <f t="shared" si="540"/>
        <v>0</v>
      </c>
      <c r="U1169" s="681">
        <f t="shared" si="550"/>
        <v>0</v>
      </c>
      <c r="V1169" s="701">
        <f t="shared" si="551"/>
        <v>0</v>
      </c>
      <c r="W1169" s="662">
        <f t="shared" si="552"/>
        <v>0</v>
      </c>
      <c r="X1169" s="662">
        <f t="shared" si="553"/>
        <v>0</v>
      </c>
      <c r="Y1169" s="662">
        <f t="shared" si="554"/>
        <v>0</v>
      </c>
      <c r="Z1169" s="699">
        <f t="shared" si="555"/>
        <v>0</v>
      </c>
      <c r="AA1169" s="681">
        <f t="shared" si="558"/>
        <v>0</v>
      </c>
      <c r="AB1169" s="701">
        <f t="shared" si="559"/>
        <v>0</v>
      </c>
      <c r="AC1169" s="662">
        <f t="shared" si="556"/>
        <v>0</v>
      </c>
      <c r="AD1169" s="662">
        <f t="shared" si="560"/>
        <v>0</v>
      </c>
      <c r="AE1169" s="701">
        <f t="shared" si="561"/>
        <v>0</v>
      </c>
      <c r="AF1169" s="662">
        <f t="shared" si="557"/>
        <v>0</v>
      </c>
      <c r="AG1169" s="662">
        <f t="shared" si="562"/>
        <v>0</v>
      </c>
      <c r="AH1169" s="701">
        <f t="shared" si="563"/>
        <v>0</v>
      </c>
    </row>
    <row r="1170" spans="1:34" x14ac:dyDescent="0.35">
      <c r="A1170" s="680">
        <v>39145</v>
      </c>
      <c r="B1170" s="558" t="s">
        <v>23</v>
      </c>
      <c r="C1170" s="558">
        <v>3</v>
      </c>
      <c r="D1170" s="559">
        <f t="shared" si="535"/>
        <v>1</v>
      </c>
      <c r="E1170" s="561">
        <v>0</v>
      </c>
      <c r="F1170" s="699">
        <f t="shared" si="541"/>
        <v>0</v>
      </c>
      <c r="G1170" s="712">
        <f t="shared" si="542"/>
        <v>0</v>
      </c>
      <c r="H1170" s="699">
        <f t="shared" si="536"/>
        <v>0</v>
      </c>
      <c r="I1170" s="712">
        <f t="shared" si="537"/>
        <v>0</v>
      </c>
      <c r="J1170" s="699">
        <f t="shared" si="543"/>
        <v>0</v>
      </c>
      <c r="K1170" s="681">
        <f t="shared" si="544"/>
        <v>0</v>
      </c>
      <c r="L1170" s="711">
        <f>IF($L$5="Yes",HLOOKUP(B1170,'Outdoor Supply'!$D$32:$P$38,7,FALSE),0)</f>
        <v>0</v>
      </c>
      <c r="M1170" s="701">
        <f t="shared" si="545"/>
        <v>0</v>
      </c>
      <c r="N1170" s="564">
        <f t="shared" si="546"/>
        <v>0</v>
      </c>
      <c r="O1170" s="564">
        <f t="shared" si="547"/>
        <v>0</v>
      </c>
      <c r="P1170" s="564">
        <f t="shared" si="548"/>
        <v>0</v>
      </c>
      <c r="Q1170" s="564">
        <f t="shared" si="549"/>
        <v>0</v>
      </c>
      <c r="R1170" s="661">
        <f t="shared" si="538"/>
        <v>0</v>
      </c>
      <c r="S1170" s="662">
        <f t="shared" si="539"/>
        <v>0</v>
      </c>
      <c r="T1170" s="699">
        <f t="shared" si="540"/>
        <v>0</v>
      </c>
      <c r="U1170" s="681">
        <f t="shared" si="550"/>
        <v>0</v>
      </c>
      <c r="V1170" s="701">
        <f t="shared" si="551"/>
        <v>0</v>
      </c>
      <c r="W1170" s="662">
        <f t="shared" si="552"/>
        <v>0</v>
      </c>
      <c r="X1170" s="662">
        <f t="shared" si="553"/>
        <v>0</v>
      </c>
      <c r="Y1170" s="662">
        <f t="shared" si="554"/>
        <v>0</v>
      </c>
      <c r="Z1170" s="699">
        <f t="shared" si="555"/>
        <v>0</v>
      </c>
      <c r="AA1170" s="681">
        <f t="shared" si="558"/>
        <v>0</v>
      </c>
      <c r="AB1170" s="701">
        <f t="shared" si="559"/>
        <v>0</v>
      </c>
      <c r="AC1170" s="662">
        <f t="shared" si="556"/>
        <v>0</v>
      </c>
      <c r="AD1170" s="662">
        <f t="shared" si="560"/>
        <v>0</v>
      </c>
      <c r="AE1170" s="701">
        <f t="shared" si="561"/>
        <v>0</v>
      </c>
      <c r="AF1170" s="662">
        <f t="shared" si="557"/>
        <v>0</v>
      </c>
      <c r="AG1170" s="662">
        <f t="shared" si="562"/>
        <v>0</v>
      </c>
      <c r="AH1170" s="701">
        <f t="shared" si="563"/>
        <v>0</v>
      </c>
    </row>
    <row r="1171" spans="1:34" x14ac:dyDescent="0.35">
      <c r="A1171" s="680">
        <v>39146</v>
      </c>
      <c r="B1171" s="558" t="s">
        <v>23</v>
      </c>
      <c r="C1171" s="558">
        <v>3</v>
      </c>
      <c r="D1171" s="559">
        <f t="shared" si="535"/>
        <v>2</v>
      </c>
      <c r="E1171" s="561">
        <v>0</v>
      </c>
      <c r="F1171" s="699">
        <f t="shared" si="541"/>
        <v>0</v>
      </c>
      <c r="G1171" s="712">
        <f t="shared" si="542"/>
        <v>0</v>
      </c>
      <c r="H1171" s="699">
        <f t="shared" si="536"/>
        <v>0</v>
      </c>
      <c r="I1171" s="712">
        <f t="shared" si="537"/>
        <v>0</v>
      </c>
      <c r="J1171" s="699">
        <f t="shared" si="543"/>
        <v>0</v>
      </c>
      <c r="K1171" s="681">
        <f t="shared" si="544"/>
        <v>0</v>
      </c>
      <c r="L1171" s="711">
        <f>IF($L$5="Yes",HLOOKUP(B1171,'Outdoor Supply'!$D$32:$P$38,7,FALSE),0)</f>
        <v>0</v>
      </c>
      <c r="M1171" s="701">
        <f t="shared" si="545"/>
        <v>0</v>
      </c>
      <c r="N1171" s="564">
        <f t="shared" si="546"/>
        <v>0</v>
      </c>
      <c r="O1171" s="564">
        <f t="shared" si="547"/>
        <v>0</v>
      </c>
      <c r="P1171" s="564">
        <f t="shared" si="548"/>
        <v>0</v>
      </c>
      <c r="Q1171" s="564">
        <f t="shared" si="549"/>
        <v>0</v>
      </c>
      <c r="R1171" s="661">
        <f t="shared" si="538"/>
        <v>0</v>
      </c>
      <c r="S1171" s="662">
        <f t="shared" si="539"/>
        <v>0</v>
      </c>
      <c r="T1171" s="699">
        <f t="shared" si="540"/>
        <v>0</v>
      </c>
      <c r="U1171" s="681">
        <f t="shared" si="550"/>
        <v>0</v>
      </c>
      <c r="V1171" s="701">
        <f t="shared" si="551"/>
        <v>0</v>
      </c>
      <c r="W1171" s="662">
        <f t="shared" si="552"/>
        <v>0</v>
      </c>
      <c r="X1171" s="662">
        <f t="shared" si="553"/>
        <v>0</v>
      </c>
      <c r="Y1171" s="662">
        <f t="shared" si="554"/>
        <v>0</v>
      </c>
      <c r="Z1171" s="699">
        <f t="shared" si="555"/>
        <v>0</v>
      </c>
      <c r="AA1171" s="681">
        <f t="shared" si="558"/>
        <v>0</v>
      </c>
      <c r="AB1171" s="701">
        <f t="shared" si="559"/>
        <v>0</v>
      </c>
      <c r="AC1171" s="662">
        <f t="shared" si="556"/>
        <v>0</v>
      </c>
      <c r="AD1171" s="662">
        <f t="shared" si="560"/>
        <v>0</v>
      </c>
      <c r="AE1171" s="701">
        <f t="shared" si="561"/>
        <v>0</v>
      </c>
      <c r="AF1171" s="662">
        <f t="shared" si="557"/>
        <v>0</v>
      </c>
      <c r="AG1171" s="662">
        <f t="shared" si="562"/>
        <v>0</v>
      </c>
      <c r="AH1171" s="701">
        <f t="shared" si="563"/>
        <v>0</v>
      </c>
    </row>
    <row r="1172" spans="1:34" x14ac:dyDescent="0.35">
      <c r="A1172" s="680">
        <v>39147</v>
      </c>
      <c r="B1172" s="558" t="s">
        <v>23</v>
      </c>
      <c r="C1172" s="558">
        <v>3</v>
      </c>
      <c r="D1172" s="559">
        <f t="shared" si="535"/>
        <v>3</v>
      </c>
      <c r="E1172" s="561">
        <v>0</v>
      </c>
      <c r="F1172" s="699">
        <f t="shared" si="541"/>
        <v>0</v>
      </c>
      <c r="G1172" s="712">
        <f t="shared" si="542"/>
        <v>0</v>
      </c>
      <c r="H1172" s="699">
        <f t="shared" si="536"/>
        <v>0</v>
      </c>
      <c r="I1172" s="712">
        <f t="shared" si="537"/>
        <v>0</v>
      </c>
      <c r="J1172" s="699">
        <f t="shared" si="543"/>
        <v>0</v>
      </c>
      <c r="K1172" s="681">
        <f t="shared" si="544"/>
        <v>0</v>
      </c>
      <c r="L1172" s="711">
        <f>IF($L$5="Yes",HLOOKUP(B1172,'Outdoor Supply'!$D$32:$P$38,7,FALSE),0)</f>
        <v>0</v>
      </c>
      <c r="M1172" s="701">
        <f t="shared" si="545"/>
        <v>0</v>
      </c>
      <c r="N1172" s="564">
        <f t="shared" si="546"/>
        <v>0</v>
      </c>
      <c r="O1172" s="564">
        <f t="shared" si="547"/>
        <v>0</v>
      </c>
      <c r="P1172" s="564">
        <f t="shared" si="548"/>
        <v>0</v>
      </c>
      <c r="Q1172" s="564">
        <f t="shared" si="549"/>
        <v>0</v>
      </c>
      <c r="R1172" s="661">
        <f t="shared" si="538"/>
        <v>0</v>
      </c>
      <c r="S1172" s="662">
        <f t="shared" si="539"/>
        <v>0</v>
      </c>
      <c r="T1172" s="699">
        <f t="shared" si="540"/>
        <v>0</v>
      </c>
      <c r="U1172" s="681">
        <f t="shared" si="550"/>
        <v>0</v>
      </c>
      <c r="V1172" s="701">
        <f t="shared" si="551"/>
        <v>0</v>
      </c>
      <c r="W1172" s="662">
        <f t="shared" si="552"/>
        <v>0</v>
      </c>
      <c r="X1172" s="662">
        <f t="shared" si="553"/>
        <v>0</v>
      </c>
      <c r="Y1172" s="662">
        <f t="shared" si="554"/>
        <v>0</v>
      </c>
      <c r="Z1172" s="699">
        <f t="shared" si="555"/>
        <v>0</v>
      </c>
      <c r="AA1172" s="681">
        <f t="shared" si="558"/>
        <v>0</v>
      </c>
      <c r="AB1172" s="701">
        <f t="shared" si="559"/>
        <v>0</v>
      </c>
      <c r="AC1172" s="662">
        <f t="shared" si="556"/>
        <v>0</v>
      </c>
      <c r="AD1172" s="662">
        <f t="shared" si="560"/>
        <v>0</v>
      </c>
      <c r="AE1172" s="701">
        <f t="shared" si="561"/>
        <v>0</v>
      </c>
      <c r="AF1172" s="662">
        <f t="shared" si="557"/>
        <v>0</v>
      </c>
      <c r="AG1172" s="662">
        <f t="shared" si="562"/>
        <v>0</v>
      </c>
      <c r="AH1172" s="701">
        <f t="shared" si="563"/>
        <v>0</v>
      </c>
    </row>
    <row r="1173" spans="1:34" x14ac:dyDescent="0.35">
      <c r="A1173" s="680">
        <v>39148</v>
      </c>
      <c r="B1173" s="558" t="s">
        <v>23</v>
      </c>
      <c r="C1173" s="558">
        <v>3</v>
      </c>
      <c r="D1173" s="559">
        <f t="shared" si="535"/>
        <v>4</v>
      </c>
      <c r="E1173" s="561">
        <v>0</v>
      </c>
      <c r="F1173" s="699">
        <f t="shared" si="541"/>
        <v>0</v>
      </c>
      <c r="G1173" s="712">
        <f t="shared" si="542"/>
        <v>0</v>
      </c>
      <c r="H1173" s="699">
        <f t="shared" si="536"/>
        <v>0</v>
      </c>
      <c r="I1173" s="712">
        <f t="shared" si="537"/>
        <v>0</v>
      </c>
      <c r="J1173" s="699">
        <f t="shared" si="543"/>
        <v>0</v>
      </c>
      <c r="K1173" s="681">
        <f t="shared" si="544"/>
        <v>0</v>
      </c>
      <c r="L1173" s="711">
        <f>IF($L$5="Yes",HLOOKUP(B1173,'Outdoor Supply'!$D$32:$P$38,7,FALSE),0)</f>
        <v>0</v>
      </c>
      <c r="M1173" s="701">
        <f t="shared" si="545"/>
        <v>0</v>
      </c>
      <c r="N1173" s="564">
        <f t="shared" si="546"/>
        <v>0</v>
      </c>
      <c r="O1173" s="564">
        <f t="shared" si="547"/>
        <v>0</v>
      </c>
      <c r="P1173" s="564">
        <f t="shared" si="548"/>
        <v>0</v>
      </c>
      <c r="Q1173" s="564">
        <f t="shared" si="549"/>
        <v>0</v>
      </c>
      <c r="R1173" s="661">
        <f t="shared" si="538"/>
        <v>0</v>
      </c>
      <c r="S1173" s="662">
        <f t="shared" si="539"/>
        <v>0</v>
      </c>
      <c r="T1173" s="699">
        <f t="shared" si="540"/>
        <v>0</v>
      </c>
      <c r="U1173" s="681">
        <f t="shared" si="550"/>
        <v>0</v>
      </c>
      <c r="V1173" s="701">
        <f t="shared" si="551"/>
        <v>0</v>
      </c>
      <c r="W1173" s="662">
        <f t="shared" si="552"/>
        <v>0</v>
      </c>
      <c r="X1173" s="662">
        <f t="shared" si="553"/>
        <v>0</v>
      </c>
      <c r="Y1173" s="662">
        <f t="shared" si="554"/>
        <v>0</v>
      </c>
      <c r="Z1173" s="699">
        <f t="shared" si="555"/>
        <v>0</v>
      </c>
      <c r="AA1173" s="681">
        <f t="shared" si="558"/>
        <v>0</v>
      </c>
      <c r="AB1173" s="701">
        <f t="shared" si="559"/>
        <v>0</v>
      </c>
      <c r="AC1173" s="662">
        <f t="shared" si="556"/>
        <v>0</v>
      </c>
      <c r="AD1173" s="662">
        <f t="shared" si="560"/>
        <v>0</v>
      </c>
      <c r="AE1173" s="701">
        <f t="shared" si="561"/>
        <v>0</v>
      </c>
      <c r="AF1173" s="662">
        <f t="shared" si="557"/>
        <v>0</v>
      </c>
      <c r="AG1173" s="662">
        <f t="shared" si="562"/>
        <v>0</v>
      </c>
      <c r="AH1173" s="701">
        <f t="shared" si="563"/>
        <v>0</v>
      </c>
    </row>
    <row r="1174" spans="1:34" x14ac:dyDescent="0.35">
      <c r="A1174" s="680">
        <v>39149</v>
      </c>
      <c r="B1174" s="558" t="s">
        <v>23</v>
      </c>
      <c r="C1174" s="558">
        <v>3</v>
      </c>
      <c r="D1174" s="559">
        <f t="shared" si="535"/>
        <v>5</v>
      </c>
      <c r="E1174" s="561">
        <v>0</v>
      </c>
      <c r="F1174" s="699">
        <f t="shared" si="541"/>
        <v>0</v>
      </c>
      <c r="G1174" s="712">
        <f t="shared" si="542"/>
        <v>0</v>
      </c>
      <c r="H1174" s="699">
        <f t="shared" si="536"/>
        <v>0</v>
      </c>
      <c r="I1174" s="712">
        <f t="shared" si="537"/>
        <v>0</v>
      </c>
      <c r="J1174" s="699">
        <f t="shared" si="543"/>
        <v>0</v>
      </c>
      <c r="K1174" s="681">
        <f t="shared" si="544"/>
        <v>0</v>
      </c>
      <c r="L1174" s="711">
        <f>IF($L$5="Yes",HLOOKUP(B1174,'Outdoor Supply'!$D$32:$P$38,7,FALSE),0)</f>
        <v>0</v>
      </c>
      <c r="M1174" s="701">
        <f t="shared" si="545"/>
        <v>0</v>
      </c>
      <c r="N1174" s="564">
        <f t="shared" si="546"/>
        <v>0</v>
      </c>
      <c r="O1174" s="564">
        <f t="shared" si="547"/>
        <v>0</v>
      </c>
      <c r="P1174" s="564">
        <f t="shared" si="548"/>
        <v>0</v>
      </c>
      <c r="Q1174" s="564">
        <f t="shared" si="549"/>
        <v>0</v>
      </c>
      <c r="R1174" s="661">
        <f t="shared" si="538"/>
        <v>0</v>
      </c>
      <c r="S1174" s="662">
        <f t="shared" si="539"/>
        <v>0</v>
      </c>
      <c r="T1174" s="699">
        <f t="shared" si="540"/>
        <v>0</v>
      </c>
      <c r="U1174" s="681">
        <f t="shared" si="550"/>
        <v>0</v>
      </c>
      <c r="V1174" s="701">
        <f t="shared" si="551"/>
        <v>0</v>
      </c>
      <c r="W1174" s="662">
        <f t="shared" si="552"/>
        <v>0</v>
      </c>
      <c r="X1174" s="662">
        <f t="shared" si="553"/>
        <v>0</v>
      </c>
      <c r="Y1174" s="662">
        <f t="shared" si="554"/>
        <v>0</v>
      </c>
      <c r="Z1174" s="699">
        <f t="shared" si="555"/>
        <v>0</v>
      </c>
      <c r="AA1174" s="681">
        <f t="shared" si="558"/>
        <v>0</v>
      </c>
      <c r="AB1174" s="701">
        <f t="shared" si="559"/>
        <v>0</v>
      </c>
      <c r="AC1174" s="662">
        <f t="shared" si="556"/>
        <v>0</v>
      </c>
      <c r="AD1174" s="662">
        <f t="shared" si="560"/>
        <v>0</v>
      </c>
      <c r="AE1174" s="701">
        <f t="shared" si="561"/>
        <v>0</v>
      </c>
      <c r="AF1174" s="662">
        <f t="shared" si="557"/>
        <v>0</v>
      </c>
      <c r="AG1174" s="662">
        <f t="shared" si="562"/>
        <v>0</v>
      </c>
      <c r="AH1174" s="701">
        <f t="shared" si="563"/>
        <v>0</v>
      </c>
    </row>
    <row r="1175" spans="1:34" x14ac:dyDescent="0.35">
      <c r="A1175" s="680">
        <v>39150</v>
      </c>
      <c r="B1175" s="558" t="s">
        <v>23</v>
      </c>
      <c r="C1175" s="558">
        <v>3</v>
      </c>
      <c r="D1175" s="559">
        <f t="shared" si="535"/>
        <v>6</v>
      </c>
      <c r="E1175" s="561">
        <v>0</v>
      </c>
      <c r="F1175" s="699">
        <f t="shared" si="541"/>
        <v>0</v>
      </c>
      <c r="G1175" s="712">
        <f t="shared" si="542"/>
        <v>0</v>
      </c>
      <c r="H1175" s="699">
        <f t="shared" si="536"/>
        <v>0</v>
      </c>
      <c r="I1175" s="712">
        <f t="shared" si="537"/>
        <v>0</v>
      </c>
      <c r="J1175" s="699">
        <f t="shared" si="543"/>
        <v>0</v>
      </c>
      <c r="K1175" s="681">
        <f t="shared" si="544"/>
        <v>0</v>
      </c>
      <c r="L1175" s="711">
        <f>IF($L$5="Yes",HLOOKUP(B1175,'Outdoor Supply'!$D$32:$P$38,7,FALSE),0)</f>
        <v>0</v>
      </c>
      <c r="M1175" s="701">
        <f t="shared" si="545"/>
        <v>0</v>
      </c>
      <c r="N1175" s="564">
        <f t="shared" si="546"/>
        <v>0</v>
      </c>
      <c r="O1175" s="564">
        <f t="shared" si="547"/>
        <v>0</v>
      </c>
      <c r="P1175" s="564">
        <f t="shared" si="548"/>
        <v>0</v>
      </c>
      <c r="Q1175" s="564">
        <f t="shared" si="549"/>
        <v>0</v>
      </c>
      <c r="R1175" s="661">
        <f t="shared" si="538"/>
        <v>0</v>
      </c>
      <c r="S1175" s="662">
        <f t="shared" si="539"/>
        <v>0</v>
      </c>
      <c r="T1175" s="699">
        <f t="shared" si="540"/>
        <v>0</v>
      </c>
      <c r="U1175" s="681">
        <f t="shared" si="550"/>
        <v>0</v>
      </c>
      <c r="V1175" s="701">
        <f t="shared" si="551"/>
        <v>0</v>
      </c>
      <c r="W1175" s="662">
        <f t="shared" si="552"/>
        <v>0</v>
      </c>
      <c r="X1175" s="662">
        <f t="shared" si="553"/>
        <v>0</v>
      </c>
      <c r="Y1175" s="662">
        <f t="shared" si="554"/>
        <v>0</v>
      </c>
      <c r="Z1175" s="699">
        <f t="shared" si="555"/>
        <v>0</v>
      </c>
      <c r="AA1175" s="681">
        <f t="shared" si="558"/>
        <v>0</v>
      </c>
      <c r="AB1175" s="701">
        <f t="shared" si="559"/>
        <v>0</v>
      </c>
      <c r="AC1175" s="662">
        <f t="shared" si="556"/>
        <v>0</v>
      </c>
      <c r="AD1175" s="662">
        <f t="shared" si="560"/>
        <v>0</v>
      </c>
      <c r="AE1175" s="701">
        <f t="shared" si="561"/>
        <v>0</v>
      </c>
      <c r="AF1175" s="662">
        <f t="shared" si="557"/>
        <v>0</v>
      </c>
      <c r="AG1175" s="662">
        <f t="shared" si="562"/>
        <v>0</v>
      </c>
      <c r="AH1175" s="701">
        <f t="shared" si="563"/>
        <v>0</v>
      </c>
    </row>
    <row r="1176" spans="1:34" x14ac:dyDescent="0.35">
      <c r="A1176" s="680">
        <v>39151</v>
      </c>
      <c r="B1176" s="558" t="s">
        <v>23</v>
      </c>
      <c r="C1176" s="558">
        <v>3</v>
      </c>
      <c r="D1176" s="559">
        <f t="shared" si="535"/>
        <v>7</v>
      </c>
      <c r="E1176" s="561">
        <v>0</v>
      </c>
      <c r="F1176" s="699">
        <f t="shared" si="541"/>
        <v>0</v>
      </c>
      <c r="G1176" s="712">
        <f t="shared" si="542"/>
        <v>0</v>
      </c>
      <c r="H1176" s="699">
        <f t="shared" si="536"/>
        <v>0</v>
      </c>
      <c r="I1176" s="712">
        <f t="shared" si="537"/>
        <v>0</v>
      </c>
      <c r="J1176" s="699">
        <f t="shared" si="543"/>
        <v>0</v>
      </c>
      <c r="K1176" s="681">
        <f t="shared" si="544"/>
        <v>0</v>
      </c>
      <c r="L1176" s="711">
        <f>IF($L$5="Yes",HLOOKUP(B1176,'Outdoor Supply'!$D$32:$P$38,7,FALSE),0)</f>
        <v>0</v>
      </c>
      <c r="M1176" s="701">
        <f t="shared" si="545"/>
        <v>0</v>
      </c>
      <c r="N1176" s="564">
        <f t="shared" si="546"/>
        <v>0</v>
      </c>
      <c r="O1176" s="564">
        <f t="shared" si="547"/>
        <v>0</v>
      </c>
      <c r="P1176" s="564">
        <f t="shared" si="548"/>
        <v>0</v>
      </c>
      <c r="Q1176" s="564">
        <f t="shared" si="549"/>
        <v>0</v>
      </c>
      <c r="R1176" s="661">
        <f t="shared" si="538"/>
        <v>0</v>
      </c>
      <c r="S1176" s="662">
        <f t="shared" si="539"/>
        <v>0</v>
      </c>
      <c r="T1176" s="699">
        <f t="shared" si="540"/>
        <v>0</v>
      </c>
      <c r="U1176" s="681">
        <f t="shared" si="550"/>
        <v>0</v>
      </c>
      <c r="V1176" s="701">
        <f t="shared" si="551"/>
        <v>0</v>
      </c>
      <c r="W1176" s="662">
        <f t="shared" si="552"/>
        <v>0</v>
      </c>
      <c r="X1176" s="662">
        <f t="shared" si="553"/>
        <v>0</v>
      </c>
      <c r="Y1176" s="662">
        <f t="shared" si="554"/>
        <v>0</v>
      </c>
      <c r="Z1176" s="699">
        <f t="shared" si="555"/>
        <v>0</v>
      </c>
      <c r="AA1176" s="681">
        <f t="shared" si="558"/>
        <v>0</v>
      </c>
      <c r="AB1176" s="701">
        <f t="shared" si="559"/>
        <v>0</v>
      </c>
      <c r="AC1176" s="662">
        <f t="shared" si="556"/>
        <v>0</v>
      </c>
      <c r="AD1176" s="662">
        <f t="shared" si="560"/>
        <v>0</v>
      </c>
      <c r="AE1176" s="701">
        <f t="shared" si="561"/>
        <v>0</v>
      </c>
      <c r="AF1176" s="662">
        <f t="shared" si="557"/>
        <v>0</v>
      </c>
      <c r="AG1176" s="662">
        <f t="shared" si="562"/>
        <v>0</v>
      </c>
      <c r="AH1176" s="701">
        <f t="shared" si="563"/>
        <v>0</v>
      </c>
    </row>
    <row r="1177" spans="1:34" x14ac:dyDescent="0.35">
      <c r="A1177" s="680">
        <v>39152</v>
      </c>
      <c r="B1177" s="558" t="s">
        <v>23</v>
      </c>
      <c r="C1177" s="558">
        <v>3</v>
      </c>
      <c r="D1177" s="559">
        <f t="shared" si="535"/>
        <v>1</v>
      </c>
      <c r="E1177" s="561">
        <v>1.9999999999996021E-2</v>
      </c>
      <c r="F1177" s="699">
        <f t="shared" si="541"/>
        <v>0</v>
      </c>
      <c r="G1177" s="712">
        <f t="shared" si="542"/>
        <v>0</v>
      </c>
      <c r="H1177" s="699">
        <f t="shared" si="536"/>
        <v>0</v>
      </c>
      <c r="I1177" s="712">
        <f t="shared" si="537"/>
        <v>0</v>
      </c>
      <c r="J1177" s="699">
        <f t="shared" si="543"/>
        <v>0</v>
      </c>
      <c r="K1177" s="681">
        <f t="shared" si="544"/>
        <v>0</v>
      </c>
      <c r="L1177" s="711">
        <f>IF($L$5="Yes",HLOOKUP(B1177,'Outdoor Supply'!$D$32:$P$38,7,FALSE),0)</f>
        <v>0</v>
      </c>
      <c r="M1177" s="701">
        <f t="shared" si="545"/>
        <v>0</v>
      </c>
      <c r="N1177" s="564">
        <f t="shared" si="546"/>
        <v>0</v>
      </c>
      <c r="O1177" s="564">
        <f t="shared" si="547"/>
        <v>0</v>
      </c>
      <c r="P1177" s="564">
        <f t="shared" si="548"/>
        <v>0</v>
      </c>
      <c r="Q1177" s="564">
        <f t="shared" si="549"/>
        <v>0</v>
      </c>
      <c r="R1177" s="661">
        <f t="shared" si="538"/>
        <v>0</v>
      </c>
      <c r="S1177" s="662">
        <f t="shared" si="539"/>
        <v>0</v>
      </c>
      <c r="T1177" s="699">
        <f t="shared" si="540"/>
        <v>0</v>
      </c>
      <c r="U1177" s="681">
        <f t="shared" si="550"/>
        <v>0</v>
      </c>
      <c r="V1177" s="701">
        <f t="shared" si="551"/>
        <v>0</v>
      </c>
      <c r="W1177" s="662">
        <f t="shared" si="552"/>
        <v>0</v>
      </c>
      <c r="X1177" s="662">
        <f t="shared" si="553"/>
        <v>0</v>
      </c>
      <c r="Y1177" s="662">
        <f t="shared" si="554"/>
        <v>0</v>
      </c>
      <c r="Z1177" s="699">
        <f t="shared" si="555"/>
        <v>0</v>
      </c>
      <c r="AA1177" s="681">
        <f t="shared" si="558"/>
        <v>0</v>
      </c>
      <c r="AB1177" s="701">
        <f t="shared" si="559"/>
        <v>0</v>
      </c>
      <c r="AC1177" s="662">
        <f t="shared" si="556"/>
        <v>0</v>
      </c>
      <c r="AD1177" s="662">
        <f t="shared" si="560"/>
        <v>0</v>
      </c>
      <c r="AE1177" s="701">
        <f t="shared" si="561"/>
        <v>0</v>
      </c>
      <c r="AF1177" s="662">
        <f t="shared" si="557"/>
        <v>0</v>
      </c>
      <c r="AG1177" s="662">
        <f t="shared" si="562"/>
        <v>0</v>
      </c>
      <c r="AH1177" s="701">
        <f t="shared" si="563"/>
        <v>0</v>
      </c>
    </row>
    <row r="1178" spans="1:34" x14ac:dyDescent="0.35">
      <c r="A1178" s="680">
        <v>39153</v>
      </c>
      <c r="B1178" s="558" t="s">
        <v>23</v>
      </c>
      <c r="C1178" s="558">
        <v>3</v>
      </c>
      <c r="D1178" s="559">
        <f t="shared" si="535"/>
        <v>2</v>
      </c>
      <c r="E1178" s="561">
        <v>2.3700000000000045</v>
      </c>
      <c r="F1178" s="699">
        <f t="shared" si="541"/>
        <v>0</v>
      </c>
      <c r="G1178" s="712">
        <f t="shared" si="542"/>
        <v>0</v>
      </c>
      <c r="H1178" s="699">
        <f t="shared" si="536"/>
        <v>0</v>
      </c>
      <c r="I1178" s="712">
        <f t="shared" si="537"/>
        <v>0</v>
      </c>
      <c r="J1178" s="699">
        <f t="shared" si="543"/>
        <v>0</v>
      </c>
      <c r="K1178" s="681">
        <f t="shared" si="544"/>
        <v>0</v>
      </c>
      <c r="L1178" s="711">
        <f>IF($L$5="Yes",HLOOKUP(B1178,'Outdoor Supply'!$D$32:$P$38,7,FALSE),0)</f>
        <v>0</v>
      </c>
      <c r="M1178" s="701">
        <f t="shared" si="545"/>
        <v>0</v>
      </c>
      <c r="N1178" s="564">
        <f t="shared" si="546"/>
        <v>0</v>
      </c>
      <c r="O1178" s="564">
        <f t="shared" si="547"/>
        <v>0</v>
      </c>
      <c r="P1178" s="564">
        <f t="shared" si="548"/>
        <v>0</v>
      </c>
      <c r="Q1178" s="564">
        <f t="shared" si="549"/>
        <v>0</v>
      </c>
      <c r="R1178" s="661">
        <f t="shared" si="538"/>
        <v>0</v>
      </c>
      <c r="S1178" s="662">
        <f t="shared" si="539"/>
        <v>0</v>
      </c>
      <c r="T1178" s="699">
        <f t="shared" si="540"/>
        <v>0</v>
      </c>
      <c r="U1178" s="681">
        <f t="shared" si="550"/>
        <v>0</v>
      </c>
      <c r="V1178" s="701">
        <f t="shared" si="551"/>
        <v>0</v>
      </c>
      <c r="W1178" s="662">
        <f t="shared" si="552"/>
        <v>0</v>
      </c>
      <c r="X1178" s="662">
        <f t="shared" si="553"/>
        <v>0</v>
      </c>
      <c r="Y1178" s="662">
        <f t="shared" si="554"/>
        <v>0</v>
      </c>
      <c r="Z1178" s="699">
        <f t="shared" si="555"/>
        <v>0</v>
      </c>
      <c r="AA1178" s="681">
        <f t="shared" si="558"/>
        <v>0</v>
      </c>
      <c r="AB1178" s="701">
        <f t="shared" si="559"/>
        <v>0</v>
      </c>
      <c r="AC1178" s="662">
        <f t="shared" si="556"/>
        <v>0</v>
      </c>
      <c r="AD1178" s="662">
        <f t="shared" si="560"/>
        <v>0</v>
      </c>
      <c r="AE1178" s="701">
        <f t="shared" si="561"/>
        <v>0</v>
      </c>
      <c r="AF1178" s="662">
        <f t="shared" si="557"/>
        <v>0</v>
      </c>
      <c r="AG1178" s="662">
        <f t="shared" si="562"/>
        <v>0</v>
      </c>
      <c r="AH1178" s="701">
        <f t="shared" si="563"/>
        <v>0</v>
      </c>
    </row>
    <row r="1179" spans="1:34" x14ac:dyDescent="0.35">
      <c r="A1179" s="680">
        <v>39154</v>
      </c>
      <c r="B1179" s="558" t="s">
        <v>23</v>
      </c>
      <c r="C1179" s="558">
        <v>3</v>
      </c>
      <c r="D1179" s="559">
        <f t="shared" si="535"/>
        <v>3</v>
      </c>
      <c r="E1179" s="561">
        <v>3.0000000000001137E-2</v>
      </c>
      <c r="F1179" s="699">
        <f t="shared" si="541"/>
        <v>0</v>
      </c>
      <c r="G1179" s="712">
        <f t="shared" si="542"/>
        <v>0</v>
      </c>
      <c r="H1179" s="699">
        <f t="shared" si="536"/>
        <v>0</v>
      </c>
      <c r="I1179" s="712">
        <f t="shared" si="537"/>
        <v>0</v>
      </c>
      <c r="J1179" s="699">
        <f t="shared" si="543"/>
        <v>0</v>
      </c>
      <c r="K1179" s="681">
        <f t="shared" si="544"/>
        <v>0</v>
      </c>
      <c r="L1179" s="711">
        <f>IF($L$5="Yes",HLOOKUP(B1179,'Outdoor Supply'!$D$32:$P$38,7,FALSE),0)</f>
        <v>0</v>
      </c>
      <c r="M1179" s="701">
        <f t="shared" si="545"/>
        <v>0</v>
      </c>
      <c r="N1179" s="564">
        <f t="shared" si="546"/>
        <v>0</v>
      </c>
      <c r="O1179" s="564">
        <f t="shared" si="547"/>
        <v>0</v>
      </c>
      <c r="P1179" s="564">
        <f t="shared" si="548"/>
        <v>0</v>
      </c>
      <c r="Q1179" s="564">
        <f t="shared" si="549"/>
        <v>0</v>
      </c>
      <c r="R1179" s="661">
        <f t="shared" si="538"/>
        <v>0</v>
      </c>
      <c r="S1179" s="662">
        <f t="shared" si="539"/>
        <v>0</v>
      </c>
      <c r="T1179" s="699">
        <f t="shared" si="540"/>
        <v>0</v>
      </c>
      <c r="U1179" s="681">
        <f t="shared" si="550"/>
        <v>0</v>
      </c>
      <c r="V1179" s="701">
        <f t="shared" si="551"/>
        <v>0</v>
      </c>
      <c r="W1179" s="662">
        <f t="shared" si="552"/>
        <v>0</v>
      </c>
      <c r="X1179" s="662">
        <f t="shared" si="553"/>
        <v>0</v>
      </c>
      <c r="Y1179" s="662">
        <f t="shared" si="554"/>
        <v>0</v>
      </c>
      <c r="Z1179" s="699">
        <f t="shared" si="555"/>
        <v>0</v>
      </c>
      <c r="AA1179" s="681">
        <f t="shared" si="558"/>
        <v>0</v>
      </c>
      <c r="AB1179" s="701">
        <f t="shared" si="559"/>
        <v>0</v>
      </c>
      <c r="AC1179" s="662">
        <f t="shared" si="556"/>
        <v>0</v>
      </c>
      <c r="AD1179" s="662">
        <f t="shared" si="560"/>
        <v>0</v>
      </c>
      <c r="AE1179" s="701">
        <f t="shared" si="561"/>
        <v>0</v>
      </c>
      <c r="AF1179" s="662">
        <f t="shared" si="557"/>
        <v>0</v>
      </c>
      <c r="AG1179" s="662">
        <f t="shared" si="562"/>
        <v>0</v>
      </c>
      <c r="AH1179" s="701">
        <f t="shared" si="563"/>
        <v>0</v>
      </c>
    </row>
    <row r="1180" spans="1:34" x14ac:dyDescent="0.35">
      <c r="A1180" s="680">
        <v>39155</v>
      </c>
      <c r="B1180" s="558" t="s">
        <v>23</v>
      </c>
      <c r="C1180" s="558">
        <v>3</v>
      </c>
      <c r="D1180" s="559">
        <f t="shared" si="535"/>
        <v>4</v>
      </c>
      <c r="E1180" s="561">
        <v>1.0899999999999892</v>
      </c>
      <c r="F1180" s="699">
        <f t="shared" si="541"/>
        <v>0</v>
      </c>
      <c r="G1180" s="712">
        <f t="shared" si="542"/>
        <v>0</v>
      </c>
      <c r="H1180" s="699">
        <f t="shared" si="536"/>
        <v>0</v>
      </c>
      <c r="I1180" s="712">
        <f t="shared" si="537"/>
        <v>0</v>
      </c>
      <c r="J1180" s="699">
        <f t="shared" si="543"/>
        <v>0</v>
      </c>
      <c r="K1180" s="681">
        <f t="shared" si="544"/>
        <v>0</v>
      </c>
      <c r="L1180" s="711">
        <f>IF($L$5="Yes",HLOOKUP(B1180,'Outdoor Supply'!$D$32:$P$38,7,FALSE),0)</f>
        <v>0</v>
      </c>
      <c r="M1180" s="701">
        <f t="shared" si="545"/>
        <v>0</v>
      </c>
      <c r="N1180" s="564">
        <f t="shared" si="546"/>
        <v>0</v>
      </c>
      <c r="O1180" s="564">
        <f t="shared" si="547"/>
        <v>0</v>
      </c>
      <c r="P1180" s="564">
        <f t="shared" si="548"/>
        <v>0</v>
      </c>
      <c r="Q1180" s="564">
        <f t="shared" si="549"/>
        <v>0</v>
      </c>
      <c r="R1180" s="661">
        <f t="shared" si="538"/>
        <v>0</v>
      </c>
      <c r="S1180" s="662">
        <f t="shared" si="539"/>
        <v>0</v>
      </c>
      <c r="T1180" s="699">
        <f t="shared" si="540"/>
        <v>0</v>
      </c>
      <c r="U1180" s="681">
        <f t="shared" si="550"/>
        <v>0</v>
      </c>
      <c r="V1180" s="701">
        <f t="shared" si="551"/>
        <v>0</v>
      </c>
      <c r="W1180" s="662">
        <f t="shared" si="552"/>
        <v>0</v>
      </c>
      <c r="X1180" s="662">
        <f t="shared" si="553"/>
        <v>0</v>
      </c>
      <c r="Y1180" s="662">
        <f t="shared" si="554"/>
        <v>0</v>
      </c>
      <c r="Z1180" s="699">
        <f t="shared" si="555"/>
        <v>0</v>
      </c>
      <c r="AA1180" s="681">
        <f t="shared" si="558"/>
        <v>0</v>
      </c>
      <c r="AB1180" s="701">
        <f t="shared" si="559"/>
        <v>0</v>
      </c>
      <c r="AC1180" s="662">
        <f t="shared" si="556"/>
        <v>0</v>
      </c>
      <c r="AD1180" s="662">
        <f t="shared" si="560"/>
        <v>0</v>
      </c>
      <c r="AE1180" s="701">
        <f t="shared" si="561"/>
        <v>0</v>
      </c>
      <c r="AF1180" s="662">
        <f t="shared" si="557"/>
        <v>0</v>
      </c>
      <c r="AG1180" s="662">
        <f t="shared" si="562"/>
        <v>0</v>
      </c>
      <c r="AH1180" s="701">
        <f t="shared" si="563"/>
        <v>0</v>
      </c>
    </row>
    <row r="1181" spans="1:34" x14ac:dyDescent="0.35">
      <c r="A1181" s="680">
        <v>39156</v>
      </c>
      <c r="B1181" s="558" t="s">
        <v>23</v>
      </c>
      <c r="C1181" s="558">
        <v>3</v>
      </c>
      <c r="D1181" s="559">
        <f t="shared" si="535"/>
        <v>5</v>
      </c>
      <c r="E1181" s="561">
        <v>1.0000000000005116E-2</v>
      </c>
      <c r="F1181" s="699">
        <f t="shared" si="541"/>
        <v>0</v>
      </c>
      <c r="G1181" s="712">
        <f t="shared" si="542"/>
        <v>0</v>
      </c>
      <c r="H1181" s="699">
        <f t="shared" si="536"/>
        <v>0</v>
      </c>
      <c r="I1181" s="712">
        <f t="shared" si="537"/>
        <v>0</v>
      </c>
      <c r="J1181" s="699">
        <f t="shared" si="543"/>
        <v>0</v>
      </c>
      <c r="K1181" s="681">
        <f t="shared" si="544"/>
        <v>0</v>
      </c>
      <c r="L1181" s="711">
        <f>IF($L$5="Yes",HLOOKUP(B1181,'Outdoor Supply'!$D$32:$P$38,7,FALSE),0)</f>
        <v>0</v>
      </c>
      <c r="M1181" s="701">
        <f t="shared" si="545"/>
        <v>0</v>
      </c>
      <c r="N1181" s="564">
        <f t="shared" si="546"/>
        <v>0</v>
      </c>
      <c r="O1181" s="564">
        <f t="shared" si="547"/>
        <v>0</v>
      </c>
      <c r="P1181" s="564">
        <f t="shared" si="548"/>
        <v>0</v>
      </c>
      <c r="Q1181" s="564">
        <f t="shared" si="549"/>
        <v>0</v>
      </c>
      <c r="R1181" s="661">
        <f t="shared" si="538"/>
        <v>0</v>
      </c>
      <c r="S1181" s="662">
        <f t="shared" si="539"/>
        <v>0</v>
      </c>
      <c r="T1181" s="699">
        <f t="shared" si="540"/>
        <v>0</v>
      </c>
      <c r="U1181" s="681">
        <f t="shared" si="550"/>
        <v>0</v>
      </c>
      <c r="V1181" s="701">
        <f t="shared" si="551"/>
        <v>0</v>
      </c>
      <c r="W1181" s="662">
        <f t="shared" si="552"/>
        <v>0</v>
      </c>
      <c r="X1181" s="662">
        <f t="shared" si="553"/>
        <v>0</v>
      </c>
      <c r="Y1181" s="662">
        <f t="shared" si="554"/>
        <v>0</v>
      </c>
      <c r="Z1181" s="699">
        <f t="shared" si="555"/>
        <v>0</v>
      </c>
      <c r="AA1181" s="681">
        <f t="shared" si="558"/>
        <v>0</v>
      </c>
      <c r="AB1181" s="701">
        <f t="shared" si="559"/>
        <v>0</v>
      </c>
      <c r="AC1181" s="662">
        <f t="shared" si="556"/>
        <v>0</v>
      </c>
      <c r="AD1181" s="662">
        <f t="shared" si="560"/>
        <v>0</v>
      </c>
      <c r="AE1181" s="701">
        <f t="shared" si="561"/>
        <v>0</v>
      </c>
      <c r="AF1181" s="662">
        <f t="shared" si="557"/>
        <v>0</v>
      </c>
      <c r="AG1181" s="662">
        <f t="shared" si="562"/>
        <v>0</v>
      </c>
      <c r="AH1181" s="701">
        <f t="shared" si="563"/>
        <v>0</v>
      </c>
    </row>
    <row r="1182" spans="1:34" x14ac:dyDescent="0.35">
      <c r="A1182" s="680">
        <v>39157</v>
      </c>
      <c r="B1182" s="558" t="s">
        <v>23</v>
      </c>
      <c r="C1182" s="558">
        <v>3</v>
      </c>
      <c r="D1182" s="559">
        <f t="shared" si="535"/>
        <v>6</v>
      </c>
      <c r="E1182" s="561">
        <v>0</v>
      </c>
      <c r="F1182" s="699">
        <f t="shared" si="541"/>
        <v>0</v>
      </c>
      <c r="G1182" s="712">
        <f t="shared" si="542"/>
        <v>0</v>
      </c>
      <c r="H1182" s="699">
        <f t="shared" si="536"/>
        <v>0</v>
      </c>
      <c r="I1182" s="712">
        <f t="shared" si="537"/>
        <v>0</v>
      </c>
      <c r="J1182" s="699">
        <f t="shared" si="543"/>
        <v>0</v>
      </c>
      <c r="K1182" s="681">
        <f t="shared" si="544"/>
        <v>0</v>
      </c>
      <c r="L1182" s="711">
        <f>IF($L$5="Yes",HLOOKUP(B1182,'Outdoor Supply'!$D$32:$P$38,7,FALSE),0)</f>
        <v>0</v>
      </c>
      <c r="M1182" s="701">
        <f t="shared" si="545"/>
        <v>0</v>
      </c>
      <c r="N1182" s="564">
        <f t="shared" si="546"/>
        <v>0</v>
      </c>
      <c r="O1182" s="564">
        <f t="shared" si="547"/>
        <v>0</v>
      </c>
      <c r="P1182" s="564">
        <f t="shared" si="548"/>
        <v>0</v>
      </c>
      <c r="Q1182" s="564">
        <f t="shared" si="549"/>
        <v>0</v>
      </c>
      <c r="R1182" s="661">
        <f t="shared" si="538"/>
        <v>0</v>
      </c>
      <c r="S1182" s="662">
        <f t="shared" si="539"/>
        <v>0</v>
      </c>
      <c r="T1182" s="699">
        <f t="shared" si="540"/>
        <v>0</v>
      </c>
      <c r="U1182" s="681">
        <f t="shared" si="550"/>
        <v>0</v>
      </c>
      <c r="V1182" s="701">
        <f t="shared" si="551"/>
        <v>0</v>
      </c>
      <c r="W1182" s="662">
        <f t="shared" si="552"/>
        <v>0</v>
      </c>
      <c r="X1182" s="662">
        <f t="shared" si="553"/>
        <v>0</v>
      </c>
      <c r="Y1182" s="662">
        <f t="shared" si="554"/>
        <v>0</v>
      </c>
      <c r="Z1182" s="699">
        <f t="shared" si="555"/>
        <v>0</v>
      </c>
      <c r="AA1182" s="681">
        <f t="shared" si="558"/>
        <v>0</v>
      </c>
      <c r="AB1182" s="701">
        <f t="shared" si="559"/>
        <v>0</v>
      </c>
      <c r="AC1182" s="662">
        <f t="shared" si="556"/>
        <v>0</v>
      </c>
      <c r="AD1182" s="662">
        <f t="shared" si="560"/>
        <v>0</v>
      </c>
      <c r="AE1182" s="701">
        <f t="shared" si="561"/>
        <v>0</v>
      </c>
      <c r="AF1182" s="662">
        <f t="shared" si="557"/>
        <v>0</v>
      </c>
      <c r="AG1182" s="662">
        <f t="shared" si="562"/>
        <v>0</v>
      </c>
      <c r="AH1182" s="701">
        <f t="shared" si="563"/>
        <v>0</v>
      </c>
    </row>
    <row r="1183" spans="1:34" x14ac:dyDescent="0.35">
      <c r="A1183" s="680">
        <v>39158</v>
      </c>
      <c r="B1183" s="558" t="s">
        <v>23</v>
      </c>
      <c r="C1183" s="558">
        <v>3</v>
      </c>
      <c r="D1183" s="559">
        <f t="shared" si="535"/>
        <v>7</v>
      </c>
      <c r="E1183" s="561">
        <v>0</v>
      </c>
      <c r="F1183" s="699">
        <f t="shared" si="541"/>
        <v>0</v>
      </c>
      <c r="G1183" s="712">
        <f t="shared" si="542"/>
        <v>0</v>
      </c>
      <c r="H1183" s="699">
        <f t="shared" si="536"/>
        <v>0</v>
      </c>
      <c r="I1183" s="712">
        <f t="shared" si="537"/>
        <v>0</v>
      </c>
      <c r="J1183" s="699">
        <f t="shared" si="543"/>
        <v>0</v>
      </c>
      <c r="K1183" s="681">
        <f t="shared" si="544"/>
        <v>0</v>
      </c>
      <c r="L1183" s="711">
        <f>IF($L$5="Yes",HLOOKUP(B1183,'Outdoor Supply'!$D$32:$P$38,7,FALSE),0)</f>
        <v>0</v>
      </c>
      <c r="M1183" s="701">
        <f t="shared" si="545"/>
        <v>0</v>
      </c>
      <c r="N1183" s="564">
        <f t="shared" si="546"/>
        <v>0</v>
      </c>
      <c r="O1183" s="564">
        <f t="shared" si="547"/>
        <v>0</v>
      </c>
      <c r="P1183" s="564">
        <f t="shared" si="548"/>
        <v>0</v>
      </c>
      <c r="Q1183" s="564">
        <f t="shared" si="549"/>
        <v>0</v>
      </c>
      <c r="R1183" s="661">
        <f t="shared" si="538"/>
        <v>0</v>
      </c>
      <c r="S1183" s="662">
        <f t="shared" si="539"/>
        <v>0</v>
      </c>
      <c r="T1183" s="699">
        <f t="shared" si="540"/>
        <v>0</v>
      </c>
      <c r="U1183" s="681">
        <f t="shared" si="550"/>
        <v>0</v>
      </c>
      <c r="V1183" s="701">
        <f t="shared" si="551"/>
        <v>0</v>
      </c>
      <c r="W1183" s="662">
        <f t="shared" si="552"/>
        <v>0</v>
      </c>
      <c r="X1183" s="662">
        <f t="shared" si="553"/>
        <v>0</v>
      </c>
      <c r="Y1183" s="662">
        <f t="shared" si="554"/>
        <v>0</v>
      </c>
      <c r="Z1183" s="699">
        <f t="shared" si="555"/>
        <v>0</v>
      </c>
      <c r="AA1183" s="681">
        <f t="shared" si="558"/>
        <v>0</v>
      </c>
      <c r="AB1183" s="701">
        <f t="shared" si="559"/>
        <v>0</v>
      </c>
      <c r="AC1183" s="662">
        <f t="shared" si="556"/>
        <v>0</v>
      </c>
      <c r="AD1183" s="662">
        <f t="shared" si="560"/>
        <v>0</v>
      </c>
      <c r="AE1183" s="701">
        <f t="shared" si="561"/>
        <v>0</v>
      </c>
      <c r="AF1183" s="662">
        <f t="shared" si="557"/>
        <v>0</v>
      </c>
      <c r="AG1183" s="662">
        <f t="shared" si="562"/>
        <v>0</v>
      </c>
      <c r="AH1183" s="701">
        <f t="shared" si="563"/>
        <v>0</v>
      </c>
    </row>
    <row r="1184" spans="1:34" x14ac:dyDescent="0.35">
      <c r="A1184" s="680">
        <v>39159</v>
      </c>
      <c r="B1184" s="558" t="s">
        <v>23</v>
      </c>
      <c r="C1184" s="558">
        <v>3</v>
      </c>
      <c r="D1184" s="559">
        <f t="shared" si="535"/>
        <v>1</v>
      </c>
      <c r="E1184" s="561">
        <v>0</v>
      </c>
      <c r="F1184" s="699">
        <f t="shared" si="541"/>
        <v>0</v>
      </c>
      <c r="G1184" s="712">
        <f t="shared" si="542"/>
        <v>0</v>
      </c>
      <c r="H1184" s="699">
        <f t="shared" si="536"/>
        <v>0</v>
      </c>
      <c r="I1184" s="712">
        <f t="shared" si="537"/>
        <v>0</v>
      </c>
      <c r="J1184" s="699">
        <f t="shared" si="543"/>
        <v>0</v>
      </c>
      <c r="K1184" s="681">
        <f t="shared" si="544"/>
        <v>0</v>
      </c>
      <c r="L1184" s="711">
        <f>IF($L$5="Yes",HLOOKUP(B1184,'Outdoor Supply'!$D$32:$P$38,7,FALSE),0)</f>
        <v>0</v>
      </c>
      <c r="M1184" s="701">
        <f t="shared" si="545"/>
        <v>0</v>
      </c>
      <c r="N1184" s="564">
        <f t="shared" si="546"/>
        <v>0</v>
      </c>
      <c r="O1184" s="564">
        <f t="shared" si="547"/>
        <v>0</v>
      </c>
      <c r="P1184" s="564">
        <f t="shared" si="548"/>
        <v>0</v>
      </c>
      <c r="Q1184" s="564">
        <f t="shared" si="549"/>
        <v>0</v>
      </c>
      <c r="R1184" s="661">
        <f t="shared" si="538"/>
        <v>0</v>
      </c>
      <c r="S1184" s="662">
        <f t="shared" si="539"/>
        <v>0</v>
      </c>
      <c r="T1184" s="699">
        <f t="shared" si="540"/>
        <v>0</v>
      </c>
      <c r="U1184" s="681">
        <f t="shared" si="550"/>
        <v>0</v>
      </c>
      <c r="V1184" s="701">
        <f t="shared" si="551"/>
        <v>0</v>
      </c>
      <c r="W1184" s="662">
        <f t="shared" si="552"/>
        <v>0</v>
      </c>
      <c r="X1184" s="662">
        <f t="shared" si="553"/>
        <v>0</v>
      </c>
      <c r="Y1184" s="662">
        <f t="shared" si="554"/>
        <v>0</v>
      </c>
      <c r="Z1184" s="699">
        <f t="shared" si="555"/>
        <v>0</v>
      </c>
      <c r="AA1184" s="681">
        <f t="shared" si="558"/>
        <v>0</v>
      </c>
      <c r="AB1184" s="701">
        <f t="shared" si="559"/>
        <v>0</v>
      </c>
      <c r="AC1184" s="662">
        <f t="shared" si="556"/>
        <v>0</v>
      </c>
      <c r="AD1184" s="662">
        <f t="shared" si="560"/>
        <v>0</v>
      </c>
      <c r="AE1184" s="701">
        <f t="shared" si="561"/>
        <v>0</v>
      </c>
      <c r="AF1184" s="662">
        <f t="shared" si="557"/>
        <v>0</v>
      </c>
      <c r="AG1184" s="662">
        <f t="shared" si="562"/>
        <v>0</v>
      </c>
      <c r="AH1184" s="701">
        <f t="shared" si="563"/>
        <v>0</v>
      </c>
    </row>
    <row r="1185" spans="1:34" x14ac:dyDescent="0.35">
      <c r="A1185" s="680">
        <v>39160</v>
      </c>
      <c r="B1185" s="558" t="s">
        <v>23</v>
      </c>
      <c r="C1185" s="558">
        <v>3</v>
      </c>
      <c r="D1185" s="559">
        <f t="shared" si="535"/>
        <v>2</v>
      </c>
      <c r="E1185" s="561">
        <v>0</v>
      </c>
      <c r="F1185" s="699">
        <f t="shared" si="541"/>
        <v>0</v>
      </c>
      <c r="G1185" s="712">
        <f t="shared" si="542"/>
        <v>0</v>
      </c>
      <c r="H1185" s="699">
        <f t="shared" si="536"/>
        <v>0</v>
      </c>
      <c r="I1185" s="712">
        <f t="shared" si="537"/>
        <v>0</v>
      </c>
      <c r="J1185" s="699">
        <f t="shared" si="543"/>
        <v>0</v>
      </c>
      <c r="K1185" s="681">
        <f t="shared" si="544"/>
        <v>0</v>
      </c>
      <c r="L1185" s="711">
        <f>IF($L$5="Yes",HLOOKUP(B1185,'Outdoor Supply'!$D$32:$P$38,7,FALSE),0)</f>
        <v>0</v>
      </c>
      <c r="M1185" s="701">
        <f t="shared" si="545"/>
        <v>0</v>
      </c>
      <c r="N1185" s="564">
        <f t="shared" si="546"/>
        <v>0</v>
      </c>
      <c r="O1185" s="564">
        <f t="shared" si="547"/>
        <v>0</v>
      </c>
      <c r="P1185" s="564">
        <f t="shared" si="548"/>
        <v>0</v>
      </c>
      <c r="Q1185" s="564">
        <f t="shared" si="549"/>
        <v>0</v>
      </c>
      <c r="R1185" s="661">
        <f t="shared" si="538"/>
        <v>0</v>
      </c>
      <c r="S1185" s="662">
        <f t="shared" si="539"/>
        <v>0</v>
      </c>
      <c r="T1185" s="699">
        <f t="shared" si="540"/>
        <v>0</v>
      </c>
      <c r="U1185" s="681">
        <f t="shared" si="550"/>
        <v>0</v>
      </c>
      <c r="V1185" s="701">
        <f t="shared" si="551"/>
        <v>0</v>
      </c>
      <c r="W1185" s="662">
        <f t="shared" si="552"/>
        <v>0</v>
      </c>
      <c r="X1185" s="662">
        <f t="shared" si="553"/>
        <v>0</v>
      </c>
      <c r="Y1185" s="662">
        <f t="shared" si="554"/>
        <v>0</v>
      </c>
      <c r="Z1185" s="699">
        <f t="shared" si="555"/>
        <v>0</v>
      </c>
      <c r="AA1185" s="681">
        <f t="shared" si="558"/>
        <v>0</v>
      </c>
      <c r="AB1185" s="701">
        <f t="shared" si="559"/>
        <v>0</v>
      </c>
      <c r="AC1185" s="662">
        <f t="shared" si="556"/>
        <v>0</v>
      </c>
      <c r="AD1185" s="662">
        <f t="shared" si="560"/>
        <v>0</v>
      </c>
      <c r="AE1185" s="701">
        <f t="shared" si="561"/>
        <v>0</v>
      </c>
      <c r="AF1185" s="662">
        <f t="shared" si="557"/>
        <v>0</v>
      </c>
      <c r="AG1185" s="662">
        <f t="shared" si="562"/>
        <v>0</v>
      </c>
      <c r="AH1185" s="701">
        <f t="shared" si="563"/>
        <v>0</v>
      </c>
    </row>
    <row r="1186" spans="1:34" x14ac:dyDescent="0.35">
      <c r="A1186" s="680">
        <v>39161</v>
      </c>
      <c r="B1186" s="558" t="s">
        <v>23</v>
      </c>
      <c r="C1186" s="558">
        <v>3</v>
      </c>
      <c r="D1186" s="559">
        <f t="shared" si="535"/>
        <v>3</v>
      </c>
      <c r="E1186" s="561">
        <v>0</v>
      </c>
      <c r="F1186" s="699">
        <f t="shared" si="541"/>
        <v>0</v>
      </c>
      <c r="G1186" s="712">
        <f t="shared" si="542"/>
        <v>0</v>
      </c>
      <c r="H1186" s="699">
        <f t="shared" si="536"/>
        <v>0</v>
      </c>
      <c r="I1186" s="712">
        <f t="shared" si="537"/>
        <v>0</v>
      </c>
      <c r="J1186" s="699">
        <f t="shared" si="543"/>
        <v>0</v>
      </c>
      <c r="K1186" s="681">
        <f t="shared" si="544"/>
        <v>0</v>
      </c>
      <c r="L1186" s="711">
        <f>IF($L$5="Yes",HLOOKUP(B1186,'Outdoor Supply'!$D$32:$P$38,7,FALSE),0)</f>
        <v>0</v>
      </c>
      <c r="M1186" s="701">
        <f t="shared" si="545"/>
        <v>0</v>
      </c>
      <c r="N1186" s="564">
        <f t="shared" si="546"/>
        <v>0</v>
      </c>
      <c r="O1186" s="564">
        <f t="shared" si="547"/>
        <v>0</v>
      </c>
      <c r="P1186" s="564">
        <f t="shared" si="548"/>
        <v>0</v>
      </c>
      <c r="Q1186" s="564">
        <f t="shared" si="549"/>
        <v>0</v>
      </c>
      <c r="R1186" s="661">
        <f t="shared" si="538"/>
        <v>0</v>
      </c>
      <c r="S1186" s="662">
        <f t="shared" si="539"/>
        <v>0</v>
      </c>
      <c r="T1186" s="699">
        <f t="shared" si="540"/>
        <v>0</v>
      </c>
      <c r="U1186" s="681">
        <f t="shared" si="550"/>
        <v>0</v>
      </c>
      <c r="V1186" s="701">
        <f t="shared" si="551"/>
        <v>0</v>
      </c>
      <c r="W1186" s="662">
        <f t="shared" si="552"/>
        <v>0</v>
      </c>
      <c r="X1186" s="662">
        <f t="shared" si="553"/>
        <v>0</v>
      </c>
      <c r="Y1186" s="662">
        <f t="shared" si="554"/>
        <v>0</v>
      </c>
      <c r="Z1186" s="699">
        <f t="shared" si="555"/>
        <v>0</v>
      </c>
      <c r="AA1186" s="681">
        <f t="shared" si="558"/>
        <v>0</v>
      </c>
      <c r="AB1186" s="701">
        <f t="shared" si="559"/>
        <v>0</v>
      </c>
      <c r="AC1186" s="662">
        <f t="shared" si="556"/>
        <v>0</v>
      </c>
      <c r="AD1186" s="662">
        <f t="shared" si="560"/>
        <v>0</v>
      </c>
      <c r="AE1186" s="701">
        <f t="shared" si="561"/>
        <v>0</v>
      </c>
      <c r="AF1186" s="662">
        <f t="shared" si="557"/>
        <v>0</v>
      </c>
      <c r="AG1186" s="662">
        <f t="shared" si="562"/>
        <v>0</v>
      </c>
      <c r="AH1186" s="701">
        <f t="shared" si="563"/>
        <v>0</v>
      </c>
    </row>
    <row r="1187" spans="1:34" x14ac:dyDescent="0.35">
      <c r="A1187" s="680">
        <v>39162</v>
      </c>
      <c r="B1187" s="558" t="s">
        <v>23</v>
      </c>
      <c r="C1187" s="558">
        <v>3</v>
      </c>
      <c r="D1187" s="559">
        <f t="shared" si="535"/>
        <v>4</v>
      </c>
      <c r="E1187" s="561">
        <v>0</v>
      </c>
      <c r="F1187" s="699">
        <f t="shared" si="541"/>
        <v>0</v>
      </c>
      <c r="G1187" s="712">
        <f t="shared" si="542"/>
        <v>0</v>
      </c>
      <c r="H1187" s="699">
        <f t="shared" si="536"/>
        <v>0</v>
      </c>
      <c r="I1187" s="712">
        <f t="shared" si="537"/>
        <v>0</v>
      </c>
      <c r="J1187" s="699">
        <f t="shared" si="543"/>
        <v>0</v>
      </c>
      <c r="K1187" s="681">
        <f t="shared" si="544"/>
        <v>0</v>
      </c>
      <c r="L1187" s="711">
        <f>IF($L$5="Yes",HLOOKUP(B1187,'Outdoor Supply'!$D$32:$P$38,7,FALSE),0)</f>
        <v>0</v>
      </c>
      <c r="M1187" s="701">
        <f t="shared" si="545"/>
        <v>0</v>
      </c>
      <c r="N1187" s="564">
        <f t="shared" si="546"/>
        <v>0</v>
      </c>
      <c r="O1187" s="564">
        <f t="shared" si="547"/>
        <v>0</v>
      </c>
      <c r="P1187" s="564">
        <f t="shared" si="548"/>
        <v>0</v>
      </c>
      <c r="Q1187" s="564">
        <f t="shared" si="549"/>
        <v>0</v>
      </c>
      <c r="R1187" s="661">
        <f t="shared" si="538"/>
        <v>0</v>
      </c>
      <c r="S1187" s="662">
        <f t="shared" si="539"/>
        <v>0</v>
      </c>
      <c r="T1187" s="699">
        <f t="shared" si="540"/>
        <v>0</v>
      </c>
      <c r="U1187" s="681">
        <f t="shared" si="550"/>
        <v>0</v>
      </c>
      <c r="V1187" s="701">
        <f t="shared" si="551"/>
        <v>0</v>
      </c>
      <c r="W1187" s="662">
        <f t="shared" si="552"/>
        <v>0</v>
      </c>
      <c r="X1187" s="662">
        <f t="shared" si="553"/>
        <v>0</v>
      </c>
      <c r="Y1187" s="662">
        <f t="shared" si="554"/>
        <v>0</v>
      </c>
      <c r="Z1187" s="699">
        <f t="shared" si="555"/>
        <v>0</v>
      </c>
      <c r="AA1187" s="681">
        <f t="shared" si="558"/>
        <v>0</v>
      </c>
      <c r="AB1187" s="701">
        <f t="shared" si="559"/>
        <v>0</v>
      </c>
      <c r="AC1187" s="662">
        <f t="shared" si="556"/>
        <v>0</v>
      </c>
      <c r="AD1187" s="662">
        <f t="shared" si="560"/>
        <v>0</v>
      </c>
      <c r="AE1187" s="701">
        <f t="shared" si="561"/>
        <v>0</v>
      </c>
      <c r="AF1187" s="662">
        <f t="shared" si="557"/>
        <v>0</v>
      </c>
      <c r="AG1187" s="662">
        <f t="shared" si="562"/>
        <v>0</v>
      </c>
      <c r="AH1187" s="701">
        <f t="shared" si="563"/>
        <v>0</v>
      </c>
    </row>
    <row r="1188" spans="1:34" x14ac:dyDescent="0.35">
      <c r="A1188" s="680">
        <v>39163</v>
      </c>
      <c r="B1188" s="558" t="s">
        <v>23</v>
      </c>
      <c r="C1188" s="558">
        <v>3</v>
      </c>
      <c r="D1188" s="559">
        <f t="shared" si="535"/>
        <v>5</v>
      </c>
      <c r="E1188" s="561">
        <v>9.0000000000017621E-2</v>
      </c>
      <c r="F1188" s="699">
        <f t="shared" si="541"/>
        <v>0</v>
      </c>
      <c r="G1188" s="712">
        <f t="shared" si="542"/>
        <v>0</v>
      </c>
      <c r="H1188" s="699">
        <f t="shared" si="536"/>
        <v>0</v>
      </c>
      <c r="I1188" s="712">
        <f t="shared" si="537"/>
        <v>0</v>
      </c>
      <c r="J1188" s="699">
        <f t="shared" si="543"/>
        <v>0</v>
      </c>
      <c r="K1188" s="681">
        <f t="shared" si="544"/>
        <v>0</v>
      </c>
      <c r="L1188" s="711">
        <f>IF($L$5="Yes",HLOOKUP(B1188,'Outdoor Supply'!$D$32:$P$38,7,FALSE),0)</f>
        <v>0</v>
      </c>
      <c r="M1188" s="701">
        <f t="shared" si="545"/>
        <v>0</v>
      </c>
      <c r="N1188" s="564">
        <f t="shared" si="546"/>
        <v>0</v>
      </c>
      <c r="O1188" s="564">
        <f t="shared" si="547"/>
        <v>0</v>
      </c>
      <c r="P1188" s="564">
        <f t="shared" si="548"/>
        <v>0</v>
      </c>
      <c r="Q1188" s="564">
        <f t="shared" si="549"/>
        <v>0</v>
      </c>
      <c r="R1188" s="661">
        <f t="shared" si="538"/>
        <v>0</v>
      </c>
      <c r="S1188" s="662">
        <f t="shared" si="539"/>
        <v>0</v>
      </c>
      <c r="T1188" s="699">
        <f t="shared" si="540"/>
        <v>0</v>
      </c>
      <c r="U1188" s="681">
        <f t="shared" si="550"/>
        <v>0</v>
      </c>
      <c r="V1188" s="701">
        <f t="shared" si="551"/>
        <v>0</v>
      </c>
      <c r="W1188" s="662">
        <f t="shared" si="552"/>
        <v>0</v>
      </c>
      <c r="X1188" s="662">
        <f t="shared" si="553"/>
        <v>0</v>
      </c>
      <c r="Y1188" s="662">
        <f t="shared" si="554"/>
        <v>0</v>
      </c>
      <c r="Z1188" s="699">
        <f t="shared" si="555"/>
        <v>0</v>
      </c>
      <c r="AA1188" s="681">
        <f t="shared" si="558"/>
        <v>0</v>
      </c>
      <c r="AB1188" s="701">
        <f t="shared" si="559"/>
        <v>0</v>
      </c>
      <c r="AC1188" s="662">
        <f t="shared" si="556"/>
        <v>0</v>
      </c>
      <c r="AD1188" s="662">
        <f t="shared" si="560"/>
        <v>0</v>
      </c>
      <c r="AE1188" s="701">
        <f t="shared" si="561"/>
        <v>0</v>
      </c>
      <c r="AF1188" s="662">
        <f t="shared" si="557"/>
        <v>0</v>
      </c>
      <c r="AG1188" s="662">
        <f t="shared" si="562"/>
        <v>0</v>
      </c>
      <c r="AH1188" s="701">
        <f t="shared" si="563"/>
        <v>0</v>
      </c>
    </row>
    <row r="1189" spans="1:34" x14ac:dyDescent="0.35">
      <c r="A1189" s="680">
        <v>39164</v>
      </c>
      <c r="B1189" s="558" t="s">
        <v>23</v>
      </c>
      <c r="C1189" s="558">
        <v>3</v>
      </c>
      <c r="D1189" s="559">
        <f t="shared" si="535"/>
        <v>6</v>
      </c>
      <c r="E1189" s="561">
        <v>0</v>
      </c>
      <c r="F1189" s="699">
        <f t="shared" si="541"/>
        <v>0</v>
      </c>
      <c r="G1189" s="712">
        <f t="shared" si="542"/>
        <v>0</v>
      </c>
      <c r="H1189" s="699">
        <f t="shared" si="536"/>
        <v>0</v>
      </c>
      <c r="I1189" s="712">
        <f t="shared" si="537"/>
        <v>0</v>
      </c>
      <c r="J1189" s="699">
        <f t="shared" si="543"/>
        <v>0</v>
      </c>
      <c r="K1189" s="681">
        <f t="shared" si="544"/>
        <v>0</v>
      </c>
      <c r="L1189" s="711">
        <f>IF($L$5="Yes",HLOOKUP(B1189,'Outdoor Supply'!$D$32:$P$38,7,FALSE),0)</f>
        <v>0</v>
      </c>
      <c r="M1189" s="701">
        <f t="shared" si="545"/>
        <v>0</v>
      </c>
      <c r="N1189" s="564">
        <f t="shared" si="546"/>
        <v>0</v>
      </c>
      <c r="O1189" s="564">
        <f t="shared" si="547"/>
        <v>0</v>
      </c>
      <c r="P1189" s="564">
        <f t="shared" si="548"/>
        <v>0</v>
      </c>
      <c r="Q1189" s="564">
        <f t="shared" si="549"/>
        <v>0</v>
      </c>
      <c r="R1189" s="661">
        <f t="shared" si="538"/>
        <v>0</v>
      </c>
      <c r="S1189" s="662">
        <f t="shared" si="539"/>
        <v>0</v>
      </c>
      <c r="T1189" s="699">
        <f t="shared" si="540"/>
        <v>0</v>
      </c>
      <c r="U1189" s="681">
        <f t="shared" si="550"/>
        <v>0</v>
      </c>
      <c r="V1189" s="701">
        <f t="shared" si="551"/>
        <v>0</v>
      </c>
      <c r="W1189" s="662">
        <f t="shared" si="552"/>
        <v>0</v>
      </c>
      <c r="X1189" s="662">
        <f t="shared" si="553"/>
        <v>0</v>
      </c>
      <c r="Y1189" s="662">
        <f t="shared" si="554"/>
        <v>0</v>
      </c>
      <c r="Z1189" s="699">
        <f t="shared" si="555"/>
        <v>0</v>
      </c>
      <c r="AA1189" s="681">
        <f t="shared" si="558"/>
        <v>0</v>
      </c>
      <c r="AB1189" s="701">
        <f t="shared" si="559"/>
        <v>0</v>
      </c>
      <c r="AC1189" s="662">
        <f t="shared" si="556"/>
        <v>0</v>
      </c>
      <c r="AD1189" s="662">
        <f t="shared" si="560"/>
        <v>0</v>
      </c>
      <c r="AE1189" s="701">
        <f t="shared" si="561"/>
        <v>0</v>
      </c>
      <c r="AF1189" s="662">
        <f t="shared" si="557"/>
        <v>0</v>
      </c>
      <c r="AG1189" s="662">
        <f t="shared" si="562"/>
        <v>0</v>
      </c>
      <c r="AH1189" s="701">
        <f t="shared" si="563"/>
        <v>0</v>
      </c>
    </row>
    <row r="1190" spans="1:34" x14ac:dyDescent="0.35">
      <c r="A1190" s="680">
        <v>39165</v>
      </c>
      <c r="B1190" s="558" t="s">
        <v>23</v>
      </c>
      <c r="C1190" s="558">
        <v>3</v>
      </c>
      <c r="D1190" s="559">
        <f t="shared" si="535"/>
        <v>7</v>
      </c>
      <c r="E1190" s="561">
        <v>0</v>
      </c>
      <c r="F1190" s="699">
        <f t="shared" si="541"/>
        <v>0</v>
      </c>
      <c r="G1190" s="712">
        <f t="shared" si="542"/>
        <v>0</v>
      </c>
      <c r="H1190" s="699">
        <f t="shared" si="536"/>
        <v>0</v>
      </c>
      <c r="I1190" s="712">
        <f t="shared" si="537"/>
        <v>0</v>
      </c>
      <c r="J1190" s="699">
        <f t="shared" si="543"/>
        <v>0</v>
      </c>
      <c r="K1190" s="681">
        <f t="shared" si="544"/>
        <v>0</v>
      </c>
      <c r="L1190" s="711">
        <f>IF($L$5="Yes",HLOOKUP(B1190,'Outdoor Supply'!$D$32:$P$38,7,FALSE),0)</f>
        <v>0</v>
      </c>
      <c r="M1190" s="701">
        <f t="shared" si="545"/>
        <v>0</v>
      </c>
      <c r="N1190" s="564">
        <f t="shared" si="546"/>
        <v>0</v>
      </c>
      <c r="O1190" s="564">
        <f t="shared" si="547"/>
        <v>0</v>
      </c>
      <c r="P1190" s="564">
        <f t="shared" si="548"/>
        <v>0</v>
      </c>
      <c r="Q1190" s="564">
        <f t="shared" si="549"/>
        <v>0</v>
      </c>
      <c r="R1190" s="661">
        <f t="shared" si="538"/>
        <v>0</v>
      </c>
      <c r="S1190" s="662">
        <f t="shared" si="539"/>
        <v>0</v>
      </c>
      <c r="T1190" s="699">
        <f t="shared" si="540"/>
        <v>0</v>
      </c>
      <c r="U1190" s="681">
        <f t="shared" si="550"/>
        <v>0</v>
      </c>
      <c r="V1190" s="701">
        <f t="shared" si="551"/>
        <v>0</v>
      </c>
      <c r="W1190" s="662">
        <f t="shared" si="552"/>
        <v>0</v>
      </c>
      <c r="X1190" s="662">
        <f t="shared" si="553"/>
        <v>0</v>
      </c>
      <c r="Y1190" s="662">
        <f t="shared" si="554"/>
        <v>0</v>
      </c>
      <c r="Z1190" s="699">
        <f t="shared" si="555"/>
        <v>0</v>
      </c>
      <c r="AA1190" s="681">
        <f t="shared" si="558"/>
        <v>0</v>
      </c>
      <c r="AB1190" s="701">
        <f t="shared" si="559"/>
        <v>0</v>
      </c>
      <c r="AC1190" s="662">
        <f t="shared" si="556"/>
        <v>0</v>
      </c>
      <c r="AD1190" s="662">
        <f t="shared" si="560"/>
        <v>0</v>
      </c>
      <c r="AE1190" s="701">
        <f t="shared" si="561"/>
        <v>0</v>
      </c>
      <c r="AF1190" s="662">
        <f t="shared" si="557"/>
        <v>0</v>
      </c>
      <c r="AG1190" s="662">
        <f t="shared" si="562"/>
        <v>0</v>
      </c>
      <c r="AH1190" s="701">
        <f t="shared" si="563"/>
        <v>0</v>
      </c>
    </row>
    <row r="1191" spans="1:34" x14ac:dyDescent="0.35">
      <c r="A1191" s="680">
        <v>39166</v>
      </c>
      <c r="B1191" s="558" t="s">
        <v>23</v>
      </c>
      <c r="C1191" s="558">
        <v>3</v>
      </c>
      <c r="D1191" s="559">
        <f t="shared" si="535"/>
        <v>1</v>
      </c>
      <c r="E1191" s="561">
        <v>0</v>
      </c>
      <c r="F1191" s="699">
        <f t="shared" si="541"/>
        <v>0</v>
      </c>
      <c r="G1191" s="712">
        <f t="shared" si="542"/>
        <v>0</v>
      </c>
      <c r="H1191" s="699">
        <f t="shared" si="536"/>
        <v>0</v>
      </c>
      <c r="I1191" s="712">
        <f t="shared" si="537"/>
        <v>0</v>
      </c>
      <c r="J1191" s="699">
        <f t="shared" si="543"/>
        <v>0</v>
      </c>
      <c r="K1191" s="681">
        <f t="shared" si="544"/>
        <v>0</v>
      </c>
      <c r="L1191" s="711">
        <f>IF($L$5="Yes",HLOOKUP(B1191,'Outdoor Supply'!$D$32:$P$38,7,FALSE),0)</f>
        <v>0</v>
      </c>
      <c r="M1191" s="701">
        <f t="shared" si="545"/>
        <v>0</v>
      </c>
      <c r="N1191" s="564">
        <f t="shared" si="546"/>
        <v>0</v>
      </c>
      <c r="O1191" s="564">
        <f t="shared" si="547"/>
        <v>0</v>
      </c>
      <c r="P1191" s="564">
        <f t="shared" si="548"/>
        <v>0</v>
      </c>
      <c r="Q1191" s="564">
        <f t="shared" si="549"/>
        <v>0</v>
      </c>
      <c r="R1191" s="661">
        <f t="shared" si="538"/>
        <v>0</v>
      </c>
      <c r="S1191" s="662">
        <f t="shared" si="539"/>
        <v>0</v>
      </c>
      <c r="T1191" s="699">
        <f t="shared" si="540"/>
        <v>0</v>
      </c>
      <c r="U1191" s="681">
        <f t="shared" si="550"/>
        <v>0</v>
      </c>
      <c r="V1191" s="701">
        <f t="shared" si="551"/>
        <v>0</v>
      </c>
      <c r="W1191" s="662">
        <f t="shared" si="552"/>
        <v>0</v>
      </c>
      <c r="X1191" s="662">
        <f t="shared" si="553"/>
        <v>0</v>
      </c>
      <c r="Y1191" s="662">
        <f t="shared" si="554"/>
        <v>0</v>
      </c>
      <c r="Z1191" s="699">
        <f t="shared" si="555"/>
        <v>0</v>
      </c>
      <c r="AA1191" s="681">
        <f t="shared" si="558"/>
        <v>0</v>
      </c>
      <c r="AB1191" s="701">
        <f t="shared" si="559"/>
        <v>0</v>
      </c>
      <c r="AC1191" s="662">
        <f t="shared" si="556"/>
        <v>0</v>
      </c>
      <c r="AD1191" s="662">
        <f t="shared" si="560"/>
        <v>0</v>
      </c>
      <c r="AE1191" s="701">
        <f t="shared" si="561"/>
        <v>0</v>
      </c>
      <c r="AF1191" s="662">
        <f t="shared" si="557"/>
        <v>0</v>
      </c>
      <c r="AG1191" s="662">
        <f t="shared" si="562"/>
        <v>0</v>
      </c>
      <c r="AH1191" s="701">
        <f t="shared" si="563"/>
        <v>0</v>
      </c>
    </row>
    <row r="1192" spans="1:34" x14ac:dyDescent="0.35">
      <c r="A1192" s="680">
        <v>39167</v>
      </c>
      <c r="B1192" s="558" t="s">
        <v>23</v>
      </c>
      <c r="C1192" s="558">
        <v>3</v>
      </c>
      <c r="D1192" s="559">
        <f t="shared" si="535"/>
        <v>2</v>
      </c>
      <c r="E1192" s="561">
        <v>0.11999999999999034</v>
      </c>
      <c r="F1192" s="699">
        <f t="shared" si="541"/>
        <v>0</v>
      </c>
      <c r="G1192" s="712">
        <f t="shared" si="542"/>
        <v>0</v>
      </c>
      <c r="H1192" s="699">
        <f t="shared" si="536"/>
        <v>0</v>
      </c>
      <c r="I1192" s="712">
        <f t="shared" si="537"/>
        <v>0</v>
      </c>
      <c r="J1192" s="699">
        <f t="shared" si="543"/>
        <v>0</v>
      </c>
      <c r="K1192" s="681">
        <f t="shared" si="544"/>
        <v>0</v>
      </c>
      <c r="L1192" s="711">
        <f>IF($L$5="Yes",HLOOKUP(B1192,'Outdoor Supply'!$D$32:$P$38,7,FALSE),0)</f>
        <v>0</v>
      </c>
      <c r="M1192" s="701">
        <f t="shared" si="545"/>
        <v>0</v>
      </c>
      <c r="N1192" s="564">
        <f t="shared" si="546"/>
        <v>0</v>
      </c>
      <c r="O1192" s="564">
        <f t="shared" si="547"/>
        <v>0</v>
      </c>
      <c r="P1192" s="564">
        <f t="shared" si="548"/>
        <v>0</v>
      </c>
      <c r="Q1192" s="564">
        <f t="shared" si="549"/>
        <v>0</v>
      </c>
      <c r="R1192" s="661">
        <f t="shared" si="538"/>
        <v>0</v>
      </c>
      <c r="S1192" s="662">
        <f t="shared" si="539"/>
        <v>0</v>
      </c>
      <c r="T1192" s="699">
        <f t="shared" si="540"/>
        <v>0</v>
      </c>
      <c r="U1192" s="681">
        <f t="shared" si="550"/>
        <v>0</v>
      </c>
      <c r="V1192" s="701">
        <f t="shared" si="551"/>
        <v>0</v>
      </c>
      <c r="W1192" s="662">
        <f t="shared" si="552"/>
        <v>0</v>
      </c>
      <c r="X1192" s="662">
        <f t="shared" si="553"/>
        <v>0</v>
      </c>
      <c r="Y1192" s="662">
        <f t="shared" si="554"/>
        <v>0</v>
      </c>
      <c r="Z1192" s="699">
        <f t="shared" si="555"/>
        <v>0</v>
      </c>
      <c r="AA1192" s="681">
        <f t="shared" si="558"/>
        <v>0</v>
      </c>
      <c r="AB1192" s="701">
        <f t="shared" si="559"/>
        <v>0</v>
      </c>
      <c r="AC1192" s="662">
        <f t="shared" si="556"/>
        <v>0</v>
      </c>
      <c r="AD1192" s="662">
        <f t="shared" si="560"/>
        <v>0</v>
      </c>
      <c r="AE1192" s="701">
        <f t="shared" si="561"/>
        <v>0</v>
      </c>
      <c r="AF1192" s="662">
        <f t="shared" si="557"/>
        <v>0</v>
      </c>
      <c r="AG1192" s="662">
        <f t="shared" si="562"/>
        <v>0</v>
      </c>
      <c r="AH1192" s="701">
        <f t="shared" si="563"/>
        <v>0</v>
      </c>
    </row>
    <row r="1193" spans="1:34" x14ac:dyDescent="0.35">
      <c r="A1193" s="680">
        <v>39168</v>
      </c>
      <c r="B1193" s="558" t="s">
        <v>23</v>
      </c>
      <c r="C1193" s="558">
        <v>3</v>
      </c>
      <c r="D1193" s="559">
        <f t="shared" si="535"/>
        <v>3</v>
      </c>
      <c r="E1193" s="561">
        <v>1.460000000000008</v>
      </c>
      <c r="F1193" s="699">
        <f t="shared" si="541"/>
        <v>0</v>
      </c>
      <c r="G1193" s="712">
        <f t="shared" si="542"/>
        <v>0</v>
      </c>
      <c r="H1193" s="699">
        <f t="shared" si="536"/>
        <v>0</v>
      </c>
      <c r="I1193" s="712">
        <f t="shared" si="537"/>
        <v>0</v>
      </c>
      <c r="J1193" s="699">
        <f t="shared" si="543"/>
        <v>0</v>
      </c>
      <c r="K1193" s="681">
        <f t="shared" si="544"/>
        <v>0</v>
      </c>
      <c r="L1193" s="711">
        <f>IF($L$5="Yes",HLOOKUP(B1193,'Outdoor Supply'!$D$32:$P$38,7,FALSE),0)</f>
        <v>0</v>
      </c>
      <c r="M1193" s="701">
        <f t="shared" si="545"/>
        <v>0</v>
      </c>
      <c r="N1193" s="564">
        <f t="shared" si="546"/>
        <v>0</v>
      </c>
      <c r="O1193" s="564">
        <f t="shared" si="547"/>
        <v>0</v>
      </c>
      <c r="P1193" s="564">
        <f t="shared" si="548"/>
        <v>0</v>
      </c>
      <c r="Q1193" s="564">
        <f t="shared" si="549"/>
        <v>0</v>
      </c>
      <c r="R1193" s="661">
        <f t="shared" si="538"/>
        <v>0</v>
      </c>
      <c r="S1193" s="662">
        <f t="shared" si="539"/>
        <v>0</v>
      </c>
      <c r="T1193" s="699">
        <f t="shared" si="540"/>
        <v>0</v>
      </c>
      <c r="U1193" s="681">
        <f t="shared" si="550"/>
        <v>0</v>
      </c>
      <c r="V1193" s="701">
        <f t="shared" si="551"/>
        <v>0</v>
      </c>
      <c r="W1193" s="662">
        <f t="shared" si="552"/>
        <v>0</v>
      </c>
      <c r="X1193" s="662">
        <f t="shared" si="553"/>
        <v>0</v>
      </c>
      <c r="Y1193" s="662">
        <f t="shared" si="554"/>
        <v>0</v>
      </c>
      <c r="Z1193" s="699">
        <f t="shared" si="555"/>
        <v>0</v>
      </c>
      <c r="AA1193" s="681">
        <f t="shared" si="558"/>
        <v>0</v>
      </c>
      <c r="AB1193" s="701">
        <f t="shared" si="559"/>
        <v>0</v>
      </c>
      <c r="AC1193" s="662">
        <f t="shared" si="556"/>
        <v>0</v>
      </c>
      <c r="AD1193" s="662">
        <f t="shared" si="560"/>
        <v>0</v>
      </c>
      <c r="AE1193" s="701">
        <f t="shared" si="561"/>
        <v>0</v>
      </c>
      <c r="AF1193" s="662">
        <f t="shared" si="557"/>
        <v>0</v>
      </c>
      <c r="AG1193" s="662">
        <f t="shared" si="562"/>
        <v>0</v>
      </c>
      <c r="AH1193" s="701">
        <f t="shared" si="563"/>
        <v>0</v>
      </c>
    </row>
    <row r="1194" spans="1:34" x14ac:dyDescent="0.35">
      <c r="A1194" s="680">
        <v>39169</v>
      </c>
      <c r="B1194" s="558" t="s">
        <v>23</v>
      </c>
      <c r="C1194" s="558">
        <v>3</v>
      </c>
      <c r="D1194" s="559">
        <f t="shared" si="535"/>
        <v>4</v>
      </c>
      <c r="E1194" s="561">
        <v>0</v>
      </c>
      <c r="F1194" s="699">
        <f t="shared" si="541"/>
        <v>0</v>
      </c>
      <c r="G1194" s="712">
        <f t="shared" si="542"/>
        <v>0</v>
      </c>
      <c r="H1194" s="699">
        <f t="shared" si="536"/>
        <v>0</v>
      </c>
      <c r="I1194" s="712">
        <f t="shared" si="537"/>
        <v>0</v>
      </c>
      <c r="J1194" s="699">
        <f t="shared" si="543"/>
        <v>0</v>
      </c>
      <c r="K1194" s="681">
        <f t="shared" si="544"/>
        <v>0</v>
      </c>
      <c r="L1194" s="711">
        <f>IF($L$5="Yes",HLOOKUP(B1194,'Outdoor Supply'!$D$32:$P$38,7,FALSE),0)</f>
        <v>0</v>
      </c>
      <c r="M1194" s="701">
        <f t="shared" si="545"/>
        <v>0</v>
      </c>
      <c r="N1194" s="564">
        <f t="shared" si="546"/>
        <v>0</v>
      </c>
      <c r="O1194" s="564">
        <f t="shared" si="547"/>
        <v>0</v>
      </c>
      <c r="P1194" s="564">
        <f t="shared" si="548"/>
        <v>0</v>
      </c>
      <c r="Q1194" s="564">
        <f t="shared" si="549"/>
        <v>0</v>
      </c>
      <c r="R1194" s="661">
        <f t="shared" si="538"/>
        <v>0</v>
      </c>
      <c r="S1194" s="662">
        <f t="shared" si="539"/>
        <v>0</v>
      </c>
      <c r="T1194" s="699">
        <f t="shared" si="540"/>
        <v>0</v>
      </c>
      <c r="U1194" s="681">
        <f t="shared" si="550"/>
        <v>0</v>
      </c>
      <c r="V1194" s="701">
        <f t="shared" si="551"/>
        <v>0</v>
      </c>
      <c r="W1194" s="662">
        <f t="shared" si="552"/>
        <v>0</v>
      </c>
      <c r="X1194" s="662">
        <f t="shared" si="553"/>
        <v>0</v>
      </c>
      <c r="Y1194" s="662">
        <f t="shared" si="554"/>
        <v>0</v>
      </c>
      <c r="Z1194" s="699">
        <f t="shared" si="555"/>
        <v>0</v>
      </c>
      <c r="AA1194" s="681">
        <f t="shared" si="558"/>
        <v>0</v>
      </c>
      <c r="AB1194" s="701">
        <f t="shared" si="559"/>
        <v>0</v>
      </c>
      <c r="AC1194" s="662">
        <f t="shared" si="556"/>
        <v>0</v>
      </c>
      <c r="AD1194" s="662">
        <f t="shared" si="560"/>
        <v>0</v>
      </c>
      <c r="AE1194" s="701">
        <f t="shared" si="561"/>
        <v>0</v>
      </c>
      <c r="AF1194" s="662">
        <f t="shared" si="557"/>
        <v>0</v>
      </c>
      <c r="AG1194" s="662">
        <f t="shared" si="562"/>
        <v>0</v>
      </c>
      <c r="AH1194" s="701">
        <f t="shared" si="563"/>
        <v>0</v>
      </c>
    </row>
    <row r="1195" spans="1:34" x14ac:dyDescent="0.35">
      <c r="A1195" s="680">
        <v>39170</v>
      </c>
      <c r="B1195" s="558" t="s">
        <v>23</v>
      </c>
      <c r="C1195" s="558">
        <v>3</v>
      </c>
      <c r="D1195" s="559">
        <f t="shared" si="535"/>
        <v>5</v>
      </c>
      <c r="E1195" s="561">
        <v>0</v>
      </c>
      <c r="F1195" s="699">
        <f t="shared" si="541"/>
        <v>0</v>
      </c>
      <c r="G1195" s="712">
        <f t="shared" si="542"/>
        <v>0</v>
      </c>
      <c r="H1195" s="699">
        <f t="shared" si="536"/>
        <v>0</v>
      </c>
      <c r="I1195" s="712">
        <f t="shared" si="537"/>
        <v>0</v>
      </c>
      <c r="J1195" s="699">
        <f t="shared" si="543"/>
        <v>0</v>
      </c>
      <c r="K1195" s="681">
        <f t="shared" si="544"/>
        <v>0</v>
      </c>
      <c r="L1195" s="711">
        <f>IF($L$5="Yes",HLOOKUP(B1195,'Outdoor Supply'!$D$32:$P$38,7,FALSE),0)</f>
        <v>0</v>
      </c>
      <c r="M1195" s="701">
        <f t="shared" si="545"/>
        <v>0</v>
      </c>
      <c r="N1195" s="564">
        <f t="shared" si="546"/>
        <v>0</v>
      </c>
      <c r="O1195" s="564">
        <f t="shared" si="547"/>
        <v>0</v>
      </c>
      <c r="P1195" s="564">
        <f t="shared" si="548"/>
        <v>0</v>
      </c>
      <c r="Q1195" s="564">
        <f t="shared" si="549"/>
        <v>0</v>
      </c>
      <c r="R1195" s="661">
        <f t="shared" si="538"/>
        <v>0</v>
      </c>
      <c r="S1195" s="662">
        <f t="shared" si="539"/>
        <v>0</v>
      </c>
      <c r="T1195" s="699">
        <f t="shared" si="540"/>
        <v>0</v>
      </c>
      <c r="U1195" s="681">
        <f t="shared" si="550"/>
        <v>0</v>
      </c>
      <c r="V1195" s="701">
        <f t="shared" si="551"/>
        <v>0</v>
      </c>
      <c r="W1195" s="662">
        <f t="shared" si="552"/>
        <v>0</v>
      </c>
      <c r="X1195" s="662">
        <f t="shared" si="553"/>
        <v>0</v>
      </c>
      <c r="Y1195" s="662">
        <f t="shared" si="554"/>
        <v>0</v>
      </c>
      <c r="Z1195" s="699">
        <f t="shared" si="555"/>
        <v>0</v>
      </c>
      <c r="AA1195" s="681">
        <f t="shared" si="558"/>
        <v>0</v>
      </c>
      <c r="AB1195" s="701">
        <f t="shared" si="559"/>
        <v>0</v>
      </c>
      <c r="AC1195" s="662">
        <f t="shared" si="556"/>
        <v>0</v>
      </c>
      <c r="AD1195" s="662">
        <f t="shared" si="560"/>
        <v>0</v>
      </c>
      <c r="AE1195" s="701">
        <f t="shared" si="561"/>
        <v>0</v>
      </c>
      <c r="AF1195" s="662">
        <f t="shared" si="557"/>
        <v>0</v>
      </c>
      <c r="AG1195" s="662">
        <f t="shared" si="562"/>
        <v>0</v>
      </c>
      <c r="AH1195" s="701">
        <f t="shared" si="563"/>
        <v>0</v>
      </c>
    </row>
    <row r="1196" spans="1:34" x14ac:dyDescent="0.35">
      <c r="A1196" s="680">
        <v>39171</v>
      </c>
      <c r="B1196" s="558" t="s">
        <v>23</v>
      </c>
      <c r="C1196" s="558">
        <v>3</v>
      </c>
      <c r="D1196" s="559">
        <f t="shared" si="535"/>
        <v>6</v>
      </c>
      <c r="E1196" s="561">
        <v>0.53000000000000114</v>
      </c>
      <c r="F1196" s="699">
        <f t="shared" si="541"/>
        <v>0</v>
      </c>
      <c r="G1196" s="712">
        <f t="shared" si="542"/>
        <v>0</v>
      </c>
      <c r="H1196" s="699">
        <f t="shared" si="536"/>
        <v>0</v>
      </c>
      <c r="I1196" s="712">
        <f t="shared" si="537"/>
        <v>0</v>
      </c>
      <c r="J1196" s="699">
        <f t="shared" si="543"/>
        <v>0</v>
      </c>
      <c r="K1196" s="681">
        <f t="shared" si="544"/>
        <v>0</v>
      </c>
      <c r="L1196" s="711">
        <f>IF($L$5="Yes",HLOOKUP(B1196,'Outdoor Supply'!$D$32:$P$38,7,FALSE),0)</f>
        <v>0</v>
      </c>
      <c r="M1196" s="701">
        <f t="shared" si="545"/>
        <v>0</v>
      </c>
      <c r="N1196" s="564">
        <f t="shared" si="546"/>
        <v>0</v>
      </c>
      <c r="O1196" s="564">
        <f t="shared" si="547"/>
        <v>0</v>
      </c>
      <c r="P1196" s="564">
        <f t="shared" si="548"/>
        <v>0</v>
      </c>
      <c r="Q1196" s="564">
        <f t="shared" si="549"/>
        <v>0</v>
      </c>
      <c r="R1196" s="661">
        <f t="shared" si="538"/>
        <v>0</v>
      </c>
      <c r="S1196" s="662">
        <f t="shared" si="539"/>
        <v>0</v>
      </c>
      <c r="T1196" s="699">
        <f t="shared" si="540"/>
        <v>0</v>
      </c>
      <c r="U1196" s="681">
        <f t="shared" si="550"/>
        <v>0</v>
      </c>
      <c r="V1196" s="701">
        <f t="shared" si="551"/>
        <v>0</v>
      </c>
      <c r="W1196" s="662">
        <f t="shared" si="552"/>
        <v>0</v>
      </c>
      <c r="X1196" s="662">
        <f t="shared" si="553"/>
        <v>0</v>
      </c>
      <c r="Y1196" s="662">
        <f t="shared" si="554"/>
        <v>0</v>
      </c>
      <c r="Z1196" s="699">
        <f t="shared" si="555"/>
        <v>0</v>
      </c>
      <c r="AA1196" s="681">
        <f t="shared" si="558"/>
        <v>0</v>
      </c>
      <c r="AB1196" s="701">
        <f t="shared" si="559"/>
        <v>0</v>
      </c>
      <c r="AC1196" s="662">
        <f t="shared" si="556"/>
        <v>0</v>
      </c>
      <c r="AD1196" s="662">
        <f t="shared" si="560"/>
        <v>0</v>
      </c>
      <c r="AE1196" s="701">
        <f t="shared" si="561"/>
        <v>0</v>
      </c>
      <c r="AF1196" s="662">
        <f t="shared" si="557"/>
        <v>0</v>
      </c>
      <c r="AG1196" s="662">
        <f t="shared" si="562"/>
        <v>0</v>
      </c>
      <c r="AH1196" s="701">
        <f t="shared" si="563"/>
        <v>0</v>
      </c>
    </row>
    <row r="1197" spans="1:34" x14ac:dyDescent="0.35">
      <c r="A1197" s="680">
        <v>39172</v>
      </c>
      <c r="B1197" s="558" t="s">
        <v>23</v>
      </c>
      <c r="C1197" s="558">
        <v>3</v>
      </c>
      <c r="D1197" s="559">
        <f t="shared" si="535"/>
        <v>7</v>
      </c>
      <c r="E1197" s="561">
        <v>0.18999999999999773</v>
      </c>
      <c r="F1197" s="699">
        <f t="shared" si="541"/>
        <v>0</v>
      </c>
      <c r="G1197" s="712">
        <f t="shared" si="542"/>
        <v>0</v>
      </c>
      <c r="H1197" s="699">
        <f t="shared" si="536"/>
        <v>0</v>
      </c>
      <c r="I1197" s="712">
        <f t="shared" si="537"/>
        <v>0</v>
      </c>
      <c r="J1197" s="699">
        <f t="shared" si="543"/>
        <v>0</v>
      </c>
      <c r="K1197" s="681">
        <f t="shared" si="544"/>
        <v>0</v>
      </c>
      <c r="L1197" s="711">
        <f>IF($L$5="Yes",HLOOKUP(B1197,'Outdoor Supply'!$D$32:$P$38,7,FALSE),0)</f>
        <v>0</v>
      </c>
      <c r="M1197" s="701">
        <f t="shared" si="545"/>
        <v>0</v>
      </c>
      <c r="N1197" s="564">
        <f t="shared" si="546"/>
        <v>0</v>
      </c>
      <c r="O1197" s="564">
        <f t="shared" si="547"/>
        <v>0</v>
      </c>
      <c r="P1197" s="564">
        <f t="shared" si="548"/>
        <v>0</v>
      </c>
      <c r="Q1197" s="564">
        <f t="shared" si="549"/>
        <v>0</v>
      </c>
      <c r="R1197" s="661">
        <f t="shared" si="538"/>
        <v>0</v>
      </c>
      <c r="S1197" s="662">
        <f t="shared" si="539"/>
        <v>0</v>
      </c>
      <c r="T1197" s="699">
        <f t="shared" si="540"/>
        <v>0</v>
      </c>
      <c r="U1197" s="681">
        <f t="shared" si="550"/>
        <v>0</v>
      </c>
      <c r="V1197" s="701">
        <f t="shared" si="551"/>
        <v>0</v>
      </c>
      <c r="W1197" s="662">
        <f t="shared" si="552"/>
        <v>0</v>
      </c>
      <c r="X1197" s="662">
        <f t="shared" si="553"/>
        <v>0</v>
      </c>
      <c r="Y1197" s="662">
        <f t="shared" si="554"/>
        <v>0</v>
      </c>
      <c r="Z1197" s="699">
        <f t="shared" si="555"/>
        <v>0</v>
      </c>
      <c r="AA1197" s="681">
        <f t="shared" si="558"/>
        <v>0</v>
      </c>
      <c r="AB1197" s="701">
        <f t="shared" si="559"/>
        <v>0</v>
      </c>
      <c r="AC1197" s="662">
        <f t="shared" si="556"/>
        <v>0</v>
      </c>
      <c r="AD1197" s="662">
        <f t="shared" si="560"/>
        <v>0</v>
      </c>
      <c r="AE1197" s="701">
        <f t="shared" si="561"/>
        <v>0</v>
      </c>
      <c r="AF1197" s="662">
        <f t="shared" si="557"/>
        <v>0</v>
      </c>
      <c r="AG1197" s="662">
        <f t="shared" si="562"/>
        <v>0</v>
      </c>
      <c r="AH1197" s="701">
        <f t="shared" si="563"/>
        <v>0</v>
      </c>
    </row>
    <row r="1198" spans="1:34" x14ac:dyDescent="0.35">
      <c r="A1198" s="680">
        <v>39173</v>
      </c>
      <c r="B1198" s="558" t="s">
        <v>24</v>
      </c>
      <c r="C1198" s="558">
        <v>4</v>
      </c>
      <c r="D1198" s="559">
        <f t="shared" si="535"/>
        <v>1</v>
      </c>
      <c r="E1198" s="561">
        <v>0</v>
      </c>
      <c r="F1198" s="699">
        <f t="shared" si="541"/>
        <v>0</v>
      </c>
      <c r="G1198" s="712">
        <f t="shared" si="542"/>
        <v>0</v>
      </c>
      <c r="H1198" s="699">
        <f t="shared" si="536"/>
        <v>0</v>
      </c>
      <c r="I1198" s="712">
        <f t="shared" si="537"/>
        <v>0</v>
      </c>
      <c r="J1198" s="699">
        <f t="shared" si="543"/>
        <v>0</v>
      </c>
      <c r="K1198" s="681">
        <f t="shared" si="544"/>
        <v>0</v>
      </c>
      <c r="L1198" s="711">
        <f>IF($L$5="Yes",HLOOKUP(B1198,'Outdoor Supply'!$D$32:$P$38,7,FALSE),0)</f>
        <v>0</v>
      </c>
      <c r="M1198" s="701">
        <f t="shared" si="545"/>
        <v>0</v>
      </c>
      <c r="N1198" s="564">
        <f t="shared" si="546"/>
        <v>0</v>
      </c>
      <c r="O1198" s="564">
        <f t="shared" si="547"/>
        <v>0</v>
      </c>
      <c r="P1198" s="564">
        <f t="shared" si="548"/>
        <v>0</v>
      </c>
      <c r="Q1198" s="564">
        <f t="shared" si="549"/>
        <v>0</v>
      </c>
      <c r="R1198" s="661">
        <f t="shared" si="538"/>
        <v>0</v>
      </c>
      <c r="S1198" s="662">
        <f t="shared" si="539"/>
        <v>0</v>
      </c>
      <c r="T1198" s="699">
        <f t="shared" si="540"/>
        <v>0</v>
      </c>
      <c r="U1198" s="681">
        <f t="shared" si="550"/>
        <v>0</v>
      </c>
      <c r="V1198" s="701">
        <f t="shared" si="551"/>
        <v>0</v>
      </c>
      <c r="W1198" s="662">
        <f t="shared" si="552"/>
        <v>0</v>
      </c>
      <c r="X1198" s="662">
        <f t="shared" si="553"/>
        <v>0</v>
      </c>
      <c r="Y1198" s="662">
        <f t="shared" si="554"/>
        <v>0</v>
      </c>
      <c r="Z1198" s="699">
        <f t="shared" si="555"/>
        <v>0</v>
      </c>
      <c r="AA1198" s="681">
        <f t="shared" si="558"/>
        <v>0</v>
      </c>
      <c r="AB1198" s="701">
        <f t="shared" si="559"/>
        <v>0</v>
      </c>
      <c r="AC1198" s="662">
        <f t="shared" si="556"/>
        <v>0</v>
      </c>
      <c r="AD1198" s="662">
        <f t="shared" si="560"/>
        <v>0</v>
      </c>
      <c r="AE1198" s="701">
        <f t="shared" si="561"/>
        <v>0</v>
      </c>
      <c r="AF1198" s="662">
        <f t="shared" si="557"/>
        <v>0</v>
      </c>
      <c r="AG1198" s="662">
        <f t="shared" si="562"/>
        <v>0</v>
      </c>
      <c r="AH1198" s="701">
        <f t="shared" si="563"/>
        <v>0</v>
      </c>
    </row>
    <row r="1199" spans="1:34" x14ac:dyDescent="0.35">
      <c r="A1199" s="680">
        <v>39174</v>
      </c>
      <c r="B1199" s="558" t="s">
        <v>24</v>
      </c>
      <c r="C1199" s="558">
        <v>4</v>
      </c>
      <c r="D1199" s="559">
        <f t="shared" si="535"/>
        <v>2</v>
      </c>
      <c r="E1199" s="561">
        <v>0</v>
      </c>
      <c r="F1199" s="699">
        <f t="shared" si="541"/>
        <v>0</v>
      </c>
      <c r="G1199" s="712">
        <f t="shared" si="542"/>
        <v>0</v>
      </c>
      <c r="H1199" s="699">
        <f t="shared" si="536"/>
        <v>0</v>
      </c>
      <c r="I1199" s="712">
        <f t="shared" si="537"/>
        <v>0</v>
      </c>
      <c r="J1199" s="699">
        <f t="shared" si="543"/>
        <v>0</v>
      </c>
      <c r="K1199" s="681">
        <f t="shared" si="544"/>
        <v>0</v>
      </c>
      <c r="L1199" s="711">
        <f>IF($L$5="Yes",HLOOKUP(B1199,'Outdoor Supply'!$D$32:$P$38,7,FALSE),0)</f>
        <v>0</v>
      </c>
      <c r="M1199" s="701">
        <f t="shared" si="545"/>
        <v>0</v>
      </c>
      <c r="N1199" s="564">
        <f t="shared" si="546"/>
        <v>0</v>
      </c>
      <c r="O1199" s="564">
        <f t="shared" si="547"/>
        <v>0</v>
      </c>
      <c r="P1199" s="564">
        <f t="shared" si="548"/>
        <v>0</v>
      </c>
      <c r="Q1199" s="564">
        <f t="shared" si="549"/>
        <v>0</v>
      </c>
      <c r="R1199" s="661">
        <f t="shared" si="538"/>
        <v>0</v>
      </c>
      <c r="S1199" s="662">
        <f t="shared" si="539"/>
        <v>0</v>
      </c>
      <c r="T1199" s="699">
        <f t="shared" si="540"/>
        <v>0</v>
      </c>
      <c r="U1199" s="681">
        <f t="shared" si="550"/>
        <v>0</v>
      </c>
      <c r="V1199" s="701">
        <f t="shared" si="551"/>
        <v>0</v>
      </c>
      <c r="W1199" s="662">
        <f t="shared" si="552"/>
        <v>0</v>
      </c>
      <c r="X1199" s="662">
        <f t="shared" si="553"/>
        <v>0</v>
      </c>
      <c r="Y1199" s="662">
        <f t="shared" si="554"/>
        <v>0</v>
      </c>
      <c r="Z1199" s="699">
        <f t="shared" si="555"/>
        <v>0</v>
      </c>
      <c r="AA1199" s="681">
        <f t="shared" si="558"/>
        <v>0</v>
      </c>
      <c r="AB1199" s="701">
        <f t="shared" si="559"/>
        <v>0</v>
      </c>
      <c r="AC1199" s="662">
        <f t="shared" si="556"/>
        <v>0</v>
      </c>
      <c r="AD1199" s="662">
        <f t="shared" si="560"/>
        <v>0</v>
      </c>
      <c r="AE1199" s="701">
        <f t="shared" si="561"/>
        <v>0</v>
      </c>
      <c r="AF1199" s="662">
        <f t="shared" si="557"/>
        <v>0</v>
      </c>
      <c r="AG1199" s="662">
        <f t="shared" si="562"/>
        <v>0</v>
      </c>
      <c r="AH1199" s="701">
        <f t="shared" si="563"/>
        <v>0</v>
      </c>
    </row>
    <row r="1200" spans="1:34" x14ac:dyDescent="0.35">
      <c r="A1200" s="680">
        <v>39175</v>
      </c>
      <c r="B1200" s="558" t="s">
        <v>24</v>
      </c>
      <c r="C1200" s="558">
        <v>4</v>
      </c>
      <c r="D1200" s="559">
        <f t="shared" si="535"/>
        <v>3</v>
      </c>
      <c r="E1200" s="561">
        <v>0</v>
      </c>
      <c r="F1200" s="699">
        <f t="shared" si="541"/>
        <v>0</v>
      </c>
      <c r="G1200" s="712">
        <f t="shared" si="542"/>
        <v>0</v>
      </c>
      <c r="H1200" s="699">
        <f t="shared" si="536"/>
        <v>0</v>
      </c>
      <c r="I1200" s="712">
        <f t="shared" si="537"/>
        <v>0</v>
      </c>
      <c r="J1200" s="699">
        <f t="shared" si="543"/>
        <v>0</v>
      </c>
      <c r="K1200" s="681">
        <f t="shared" si="544"/>
        <v>0</v>
      </c>
      <c r="L1200" s="711">
        <f>IF($L$5="Yes",HLOOKUP(B1200,'Outdoor Supply'!$D$32:$P$38,7,FALSE),0)</f>
        <v>0</v>
      </c>
      <c r="M1200" s="701">
        <f t="shared" si="545"/>
        <v>0</v>
      </c>
      <c r="N1200" s="564">
        <f t="shared" si="546"/>
        <v>0</v>
      </c>
      <c r="O1200" s="564">
        <f t="shared" si="547"/>
        <v>0</v>
      </c>
      <c r="P1200" s="564">
        <f t="shared" si="548"/>
        <v>0</v>
      </c>
      <c r="Q1200" s="564">
        <f t="shared" si="549"/>
        <v>0</v>
      </c>
      <c r="R1200" s="661">
        <f t="shared" si="538"/>
        <v>0</v>
      </c>
      <c r="S1200" s="662">
        <f t="shared" si="539"/>
        <v>0</v>
      </c>
      <c r="T1200" s="699">
        <f t="shared" si="540"/>
        <v>0</v>
      </c>
      <c r="U1200" s="681">
        <f t="shared" si="550"/>
        <v>0</v>
      </c>
      <c r="V1200" s="701">
        <f t="shared" si="551"/>
        <v>0</v>
      </c>
      <c r="W1200" s="662">
        <f t="shared" si="552"/>
        <v>0</v>
      </c>
      <c r="X1200" s="662">
        <f t="shared" si="553"/>
        <v>0</v>
      </c>
      <c r="Y1200" s="662">
        <f t="shared" si="554"/>
        <v>0</v>
      </c>
      <c r="Z1200" s="699">
        <f t="shared" si="555"/>
        <v>0</v>
      </c>
      <c r="AA1200" s="681">
        <f t="shared" si="558"/>
        <v>0</v>
      </c>
      <c r="AB1200" s="701">
        <f t="shared" si="559"/>
        <v>0</v>
      </c>
      <c r="AC1200" s="662">
        <f t="shared" si="556"/>
        <v>0</v>
      </c>
      <c r="AD1200" s="662">
        <f t="shared" si="560"/>
        <v>0</v>
      </c>
      <c r="AE1200" s="701">
        <f t="shared" si="561"/>
        <v>0</v>
      </c>
      <c r="AF1200" s="662">
        <f t="shared" si="557"/>
        <v>0</v>
      </c>
      <c r="AG1200" s="662">
        <f t="shared" si="562"/>
        <v>0</v>
      </c>
      <c r="AH1200" s="701">
        <f t="shared" si="563"/>
        <v>0</v>
      </c>
    </row>
    <row r="1201" spans="1:34" x14ac:dyDescent="0.35">
      <c r="A1201" s="680">
        <v>39176</v>
      </c>
      <c r="B1201" s="558" t="s">
        <v>24</v>
      </c>
      <c r="C1201" s="558">
        <v>4</v>
      </c>
      <c r="D1201" s="559">
        <f t="shared" si="535"/>
        <v>4</v>
      </c>
      <c r="E1201" s="561">
        <v>9.9999999999994316E-2</v>
      </c>
      <c r="F1201" s="699">
        <f t="shared" si="541"/>
        <v>0</v>
      </c>
      <c r="G1201" s="712">
        <f t="shared" si="542"/>
        <v>0</v>
      </c>
      <c r="H1201" s="699">
        <f t="shared" si="536"/>
        <v>0</v>
      </c>
      <c r="I1201" s="712">
        <f t="shared" si="537"/>
        <v>0</v>
      </c>
      <c r="J1201" s="699">
        <f t="shared" si="543"/>
        <v>0</v>
      </c>
      <c r="K1201" s="681">
        <f t="shared" si="544"/>
        <v>0</v>
      </c>
      <c r="L1201" s="711">
        <f>IF($L$5="Yes",HLOOKUP(B1201,'Outdoor Supply'!$D$32:$P$38,7,FALSE),0)</f>
        <v>0</v>
      </c>
      <c r="M1201" s="701">
        <f t="shared" si="545"/>
        <v>0</v>
      </c>
      <c r="N1201" s="564">
        <f t="shared" si="546"/>
        <v>0</v>
      </c>
      <c r="O1201" s="564">
        <f t="shared" si="547"/>
        <v>0</v>
      </c>
      <c r="P1201" s="564">
        <f t="shared" si="548"/>
        <v>0</v>
      </c>
      <c r="Q1201" s="564">
        <f t="shared" si="549"/>
        <v>0</v>
      </c>
      <c r="R1201" s="661">
        <f t="shared" si="538"/>
        <v>0</v>
      </c>
      <c r="S1201" s="662">
        <f t="shared" si="539"/>
        <v>0</v>
      </c>
      <c r="T1201" s="699">
        <f t="shared" si="540"/>
        <v>0</v>
      </c>
      <c r="U1201" s="681">
        <f t="shared" si="550"/>
        <v>0</v>
      </c>
      <c r="V1201" s="701">
        <f t="shared" si="551"/>
        <v>0</v>
      </c>
      <c r="W1201" s="662">
        <f t="shared" si="552"/>
        <v>0</v>
      </c>
      <c r="X1201" s="662">
        <f t="shared" si="553"/>
        <v>0</v>
      </c>
      <c r="Y1201" s="662">
        <f t="shared" si="554"/>
        <v>0</v>
      </c>
      <c r="Z1201" s="699">
        <f t="shared" si="555"/>
        <v>0</v>
      </c>
      <c r="AA1201" s="681">
        <f t="shared" si="558"/>
        <v>0</v>
      </c>
      <c r="AB1201" s="701">
        <f t="shared" si="559"/>
        <v>0</v>
      </c>
      <c r="AC1201" s="662">
        <f t="shared" si="556"/>
        <v>0</v>
      </c>
      <c r="AD1201" s="662">
        <f t="shared" si="560"/>
        <v>0</v>
      </c>
      <c r="AE1201" s="701">
        <f t="shared" si="561"/>
        <v>0</v>
      </c>
      <c r="AF1201" s="662">
        <f t="shared" si="557"/>
        <v>0</v>
      </c>
      <c r="AG1201" s="662">
        <f t="shared" si="562"/>
        <v>0</v>
      </c>
      <c r="AH1201" s="701">
        <f t="shared" si="563"/>
        <v>0</v>
      </c>
    </row>
    <row r="1202" spans="1:34" x14ac:dyDescent="0.35">
      <c r="A1202" s="680">
        <v>39177</v>
      </c>
      <c r="B1202" s="558" t="s">
        <v>24</v>
      </c>
      <c r="C1202" s="558">
        <v>4</v>
      </c>
      <c r="D1202" s="559">
        <f t="shared" si="535"/>
        <v>5</v>
      </c>
      <c r="E1202" s="561">
        <v>0</v>
      </c>
      <c r="F1202" s="699">
        <f t="shared" si="541"/>
        <v>0</v>
      </c>
      <c r="G1202" s="712">
        <f t="shared" si="542"/>
        <v>0</v>
      </c>
      <c r="H1202" s="699">
        <f t="shared" si="536"/>
        <v>0</v>
      </c>
      <c r="I1202" s="712">
        <f t="shared" si="537"/>
        <v>0</v>
      </c>
      <c r="J1202" s="699">
        <f t="shared" si="543"/>
        <v>0</v>
      </c>
      <c r="K1202" s="681">
        <f t="shared" si="544"/>
        <v>0</v>
      </c>
      <c r="L1202" s="711">
        <f>IF($L$5="Yes",HLOOKUP(B1202,'Outdoor Supply'!$D$32:$P$38,7,FALSE),0)</f>
        <v>0</v>
      </c>
      <c r="M1202" s="701">
        <f t="shared" si="545"/>
        <v>0</v>
      </c>
      <c r="N1202" s="564">
        <f t="shared" si="546"/>
        <v>0</v>
      </c>
      <c r="O1202" s="564">
        <f t="shared" si="547"/>
        <v>0</v>
      </c>
      <c r="P1202" s="564">
        <f t="shared" si="548"/>
        <v>0</v>
      </c>
      <c r="Q1202" s="564">
        <f t="shared" si="549"/>
        <v>0</v>
      </c>
      <c r="R1202" s="661">
        <f t="shared" si="538"/>
        <v>0</v>
      </c>
      <c r="S1202" s="662">
        <f t="shared" si="539"/>
        <v>0</v>
      </c>
      <c r="T1202" s="699">
        <f t="shared" si="540"/>
        <v>0</v>
      </c>
      <c r="U1202" s="681">
        <f t="shared" si="550"/>
        <v>0</v>
      </c>
      <c r="V1202" s="701">
        <f t="shared" si="551"/>
        <v>0</v>
      </c>
      <c r="W1202" s="662">
        <f t="shared" si="552"/>
        <v>0</v>
      </c>
      <c r="X1202" s="662">
        <f t="shared" si="553"/>
        <v>0</v>
      </c>
      <c r="Y1202" s="662">
        <f t="shared" si="554"/>
        <v>0</v>
      </c>
      <c r="Z1202" s="699">
        <f t="shared" si="555"/>
        <v>0</v>
      </c>
      <c r="AA1202" s="681">
        <f t="shared" si="558"/>
        <v>0</v>
      </c>
      <c r="AB1202" s="701">
        <f t="shared" si="559"/>
        <v>0</v>
      </c>
      <c r="AC1202" s="662">
        <f t="shared" si="556"/>
        <v>0</v>
      </c>
      <c r="AD1202" s="662">
        <f t="shared" si="560"/>
        <v>0</v>
      </c>
      <c r="AE1202" s="701">
        <f t="shared" si="561"/>
        <v>0</v>
      </c>
      <c r="AF1202" s="662">
        <f t="shared" si="557"/>
        <v>0</v>
      </c>
      <c r="AG1202" s="662">
        <f t="shared" si="562"/>
        <v>0</v>
      </c>
      <c r="AH1202" s="701">
        <f t="shared" si="563"/>
        <v>0</v>
      </c>
    </row>
    <row r="1203" spans="1:34" x14ac:dyDescent="0.35">
      <c r="A1203" s="680">
        <v>39178</v>
      </c>
      <c r="B1203" s="558" t="s">
        <v>24</v>
      </c>
      <c r="C1203" s="558">
        <v>4</v>
      </c>
      <c r="D1203" s="559">
        <f t="shared" si="535"/>
        <v>6</v>
      </c>
      <c r="E1203" s="561">
        <v>0</v>
      </c>
      <c r="F1203" s="699">
        <f t="shared" si="541"/>
        <v>0</v>
      </c>
      <c r="G1203" s="712">
        <f t="shared" si="542"/>
        <v>0</v>
      </c>
      <c r="H1203" s="699">
        <f t="shared" si="536"/>
        <v>0</v>
      </c>
      <c r="I1203" s="712">
        <f t="shared" si="537"/>
        <v>0</v>
      </c>
      <c r="J1203" s="699">
        <f t="shared" si="543"/>
        <v>0</v>
      </c>
      <c r="K1203" s="681">
        <f t="shared" si="544"/>
        <v>0</v>
      </c>
      <c r="L1203" s="711">
        <f>IF($L$5="Yes",HLOOKUP(B1203,'Outdoor Supply'!$D$32:$P$38,7,FALSE),0)</f>
        <v>0</v>
      </c>
      <c r="M1203" s="701">
        <f t="shared" si="545"/>
        <v>0</v>
      </c>
      <c r="N1203" s="564">
        <f t="shared" si="546"/>
        <v>0</v>
      </c>
      <c r="O1203" s="564">
        <f t="shared" si="547"/>
        <v>0</v>
      </c>
      <c r="P1203" s="564">
        <f t="shared" si="548"/>
        <v>0</v>
      </c>
      <c r="Q1203" s="564">
        <f t="shared" si="549"/>
        <v>0</v>
      </c>
      <c r="R1203" s="661">
        <f t="shared" si="538"/>
        <v>0</v>
      </c>
      <c r="S1203" s="662">
        <f t="shared" si="539"/>
        <v>0</v>
      </c>
      <c r="T1203" s="699">
        <f t="shared" si="540"/>
        <v>0</v>
      </c>
      <c r="U1203" s="681">
        <f t="shared" si="550"/>
        <v>0</v>
      </c>
      <c r="V1203" s="701">
        <f t="shared" si="551"/>
        <v>0</v>
      </c>
      <c r="W1203" s="662">
        <f t="shared" si="552"/>
        <v>0</v>
      </c>
      <c r="X1203" s="662">
        <f t="shared" si="553"/>
        <v>0</v>
      </c>
      <c r="Y1203" s="662">
        <f t="shared" si="554"/>
        <v>0</v>
      </c>
      <c r="Z1203" s="699">
        <f t="shared" si="555"/>
        <v>0</v>
      </c>
      <c r="AA1203" s="681">
        <f t="shared" si="558"/>
        <v>0</v>
      </c>
      <c r="AB1203" s="701">
        <f t="shared" si="559"/>
        <v>0</v>
      </c>
      <c r="AC1203" s="662">
        <f t="shared" si="556"/>
        <v>0</v>
      </c>
      <c r="AD1203" s="662">
        <f t="shared" si="560"/>
        <v>0</v>
      </c>
      <c r="AE1203" s="701">
        <f t="shared" si="561"/>
        <v>0</v>
      </c>
      <c r="AF1203" s="662">
        <f t="shared" si="557"/>
        <v>0</v>
      </c>
      <c r="AG1203" s="662">
        <f t="shared" si="562"/>
        <v>0</v>
      </c>
      <c r="AH1203" s="701">
        <f t="shared" si="563"/>
        <v>0</v>
      </c>
    </row>
    <row r="1204" spans="1:34" x14ac:dyDescent="0.35">
      <c r="A1204" s="680">
        <v>39179</v>
      </c>
      <c r="B1204" s="558" t="s">
        <v>24</v>
      </c>
      <c r="C1204" s="558">
        <v>4</v>
      </c>
      <c r="D1204" s="559">
        <f t="shared" si="535"/>
        <v>7</v>
      </c>
      <c r="E1204" s="561">
        <v>0.14000000000002899</v>
      </c>
      <c r="F1204" s="699">
        <f t="shared" si="541"/>
        <v>0</v>
      </c>
      <c r="G1204" s="712">
        <f t="shared" si="542"/>
        <v>0</v>
      </c>
      <c r="H1204" s="699">
        <f t="shared" si="536"/>
        <v>0</v>
      </c>
      <c r="I1204" s="712">
        <f t="shared" si="537"/>
        <v>0</v>
      </c>
      <c r="J1204" s="699">
        <f t="shared" si="543"/>
        <v>0</v>
      </c>
      <c r="K1204" s="681">
        <f t="shared" si="544"/>
        <v>0</v>
      </c>
      <c r="L1204" s="711">
        <f>IF($L$5="Yes",HLOOKUP(B1204,'Outdoor Supply'!$D$32:$P$38,7,FALSE),0)</f>
        <v>0</v>
      </c>
      <c r="M1204" s="701">
        <f t="shared" si="545"/>
        <v>0</v>
      </c>
      <c r="N1204" s="564">
        <f t="shared" si="546"/>
        <v>0</v>
      </c>
      <c r="O1204" s="564">
        <f t="shared" si="547"/>
        <v>0</v>
      </c>
      <c r="P1204" s="564">
        <f t="shared" si="548"/>
        <v>0</v>
      </c>
      <c r="Q1204" s="564">
        <f t="shared" si="549"/>
        <v>0</v>
      </c>
      <c r="R1204" s="661">
        <f t="shared" si="538"/>
        <v>0</v>
      </c>
      <c r="S1204" s="662">
        <f t="shared" si="539"/>
        <v>0</v>
      </c>
      <c r="T1204" s="699">
        <f t="shared" si="540"/>
        <v>0</v>
      </c>
      <c r="U1204" s="681">
        <f t="shared" si="550"/>
        <v>0</v>
      </c>
      <c r="V1204" s="701">
        <f t="shared" si="551"/>
        <v>0</v>
      </c>
      <c r="W1204" s="662">
        <f t="shared" si="552"/>
        <v>0</v>
      </c>
      <c r="X1204" s="662">
        <f t="shared" si="553"/>
        <v>0</v>
      </c>
      <c r="Y1204" s="662">
        <f t="shared" si="554"/>
        <v>0</v>
      </c>
      <c r="Z1204" s="699">
        <f t="shared" si="555"/>
        <v>0</v>
      </c>
      <c r="AA1204" s="681">
        <f t="shared" si="558"/>
        <v>0</v>
      </c>
      <c r="AB1204" s="701">
        <f t="shared" si="559"/>
        <v>0</v>
      </c>
      <c r="AC1204" s="662">
        <f t="shared" si="556"/>
        <v>0</v>
      </c>
      <c r="AD1204" s="662">
        <f t="shared" si="560"/>
        <v>0</v>
      </c>
      <c r="AE1204" s="701">
        <f t="shared" si="561"/>
        <v>0</v>
      </c>
      <c r="AF1204" s="662">
        <f t="shared" si="557"/>
        <v>0</v>
      </c>
      <c r="AG1204" s="662">
        <f t="shared" si="562"/>
        <v>0</v>
      </c>
      <c r="AH1204" s="701">
        <f t="shared" si="563"/>
        <v>0</v>
      </c>
    </row>
    <row r="1205" spans="1:34" x14ac:dyDescent="0.35">
      <c r="A1205" s="680">
        <v>39180</v>
      </c>
      <c r="B1205" s="558" t="s">
        <v>24</v>
      </c>
      <c r="C1205" s="558">
        <v>4</v>
      </c>
      <c r="D1205" s="559">
        <f t="shared" si="535"/>
        <v>1</v>
      </c>
      <c r="E1205" s="561">
        <v>0.63999999999998636</v>
      </c>
      <c r="F1205" s="699">
        <f t="shared" si="541"/>
        <v>0</v>
      </c>
      <c r="G1205" s="712">
        <f t="shared" si="542"/>
        <v>0</v>
      </c>
      <c r="H1205" s="699">
        <f t="shared" si="536"/>
        <v>0</v>
      </c>
      <c r="I1205" s="712">
        <f t="shared" si="537"/>
        <v>0</v>
      </c>
      <c r="J1205" s="699">
        <f t="shared" si="543"/>
        <v>0</v>
      </c>
      <c r="K1205" s="681">
        <f t="shared" si="544"/>
        <v>0</v>
      </c>
      <c r="L1205" s="711">
        <f>IF($L$5="Yes",HLOOKUP(B1205,'Outdoor Supply'!$D$32:$P$38,7,FALSE),0)</f>
        <v>0</v>
      </c>
      <c r="M1205" s="701">
        <f t="shared" si="545"/>
        <v>0</v>
      </c>
      <c r="N1205" s="564">
        <f t="shared" si="546"/>
        <v>0</v>
      </c>
      <c r="O1205" s="564">
        <f t="shared" si="547"/>
        <v>0</v>
      </c>
      <c r="P1205" s="564">
        <f t="shared" si="548"/>
        <v>0</v>
      </c>
      <c r="Q1205" s="564">
        <f t="shared" si="549"/>
        <v>0</v>
      </c>
      <c r="R1205" s="661">
        <f t="shared" si="538"/>
        <v>0</v>
      </c>
      <c r="S1205" s="662">
        <f t="shared" si="539"/>
        <v>0</v>
      </c>
      <c r="T1205" s="699">
        <f t="shared" si="540"/>
        <v>0</v>
      </c>
      <c r="U1205" s="681">
        <f t="shared" si="550"/>
        <v>0</v>
      </c>
      <c r="V1205" s="701">
        <f t="shared" si="551"/>
        <v>0</v>
      </c>
      <c r="W1205" s="662">
        <f t="shared" si="552"/>
        <v>0</v>
      </c>
      <c r="X1205" s="662">
        <f t="shared" si="553"/>
        <v>0</v>
      </c>
      <c r="Y1205" s="662">
        <f t="shared" si="554"/>
        <v>0</v>
      </c>
      <c r="Z1205" s="699">
        <f t="shared" si="555"/>
        <v>0</v>
      </c>
      <c r="AA1205" s="681">
        <f t="shared" si="558"/>
        <v>0</v>
      </c>
      <c r="AB1205" s="701">
        <f t="shared" si="559"/>
        <v>0</v>
      </c>
      <c r="AC1205" s="662">
        <f t="shared" si="556"/>
        <v>0</v>
      </c>
      <c r="AD1205" s="662">
        <f t="shared" si="560"/>
        <v>0</v>
      </c>
      <c r="AE1205" s="701">
        <f t="shared" si="561"/>
        <v>0</v>
      </c>
      <c r="AF1205" s="662">
        <f t="shared" si="557"/>
        <v>0</v>
      </c>
      <c r="AG1205" s="662">
        <f t="shared" si="562"/>
        <v>0</v>
      </c>
      <c r="AH1205" s="701">
        <f t="shared" si="563"/>
        <v>0</v>
      </c>
    </row>
    <row r="1206" spans="1:34" x14ac:dyDescent="0.35">
      <c r="A1206" s="680">
        <v>39181</v>
      </c>
      <c r="B1206" s="558" t="s">
        <v>24</v>
      </c>
      <c r="C1206" s="558">
        <v>4</v>
      </c>
      <c r="D1206" s="559">
        <f t="shared" si="535"/>
        <v>2</v>
      </c>
      <c r="E1206" s="561">
        <v>0</v>
      </c>
      <c r="F1206" s="699">
        <f t="shared" si="541"/>
        <v>0</v>
      </c>
      <c r="G1206" s="712">
        <f t="shared" si="542"/>
        <v>0</v>
      </c>
      <c r="H1206" s="699">
        <f t="shared" si="536"/>
        <v>0</v>
      </c>
      <c r="I1206" s="712">
        <f t="shared" si="537"/>
        <v>0</v>
      </c>
      <c r="J1206" s="699">
        <f t="shared" si="543"/>
        <v>0</v>
      </c>
      <c r="K1206" s="681">
        <f t="shared" si="544"/>
        <v>0</v>
      </c>
      <c r="L1206" s="711">
        <f>IF($L$5="Yes",HLOOKUP(B1206,'Outdoor Supply'!$D$32:$P$38,7,FALSE),0)</f>
        <v>0</v>
      </c>
      <c r="M1206" s="701">
        <f t="shared" si="545"/>
        <v>0</v>
      </c>
      <c r="N1206" s="564">
        <f t="shared" si="546"/>
        <v>0</v>
      </c>
      <c r="O1206" s="564">
        <f t="shared" si="547"/>
        <v>0</v>
      </c>
      <c r="P1206" s="564">
        <f t="shared" si="548"/>
        <v>0</v>
      </c>
      <c r="Q1206" s="564">
        <f t="shared" si="549"/>
        <v>0</v>
      </c>
      <c r="R1206" s="661">
        <f t="shared" si="538"/>
        <v>0</v>
      </c>
      <c r="S1206" s="662">
        <f t="shared" si="539"/>
        <v>0</v>
      </c>
      <c r="T1206" s="699">
        <f t="shared" si="540"/>
        <v>0</v>
      </c>
      <c r="U1206" s="681">
        <f t="shared" si="550"/>
        <v>0</v>
      </c>
      <c r="V1206" s="701">
        <f t="shared" si="551"/>
        <v>0</v>
      </c>
      <c r="W1206" s="662">
        <f t="shared" si="552"/>
        <v>0</v>
      </c>
      <c r="X1206" s="662">
        <f t="shared" si="553"/>
        <v>0</v>
      </c>
      <c r="Y1206" s="662">
        <f t="shared" si="554"/>
        <v>0</v>
      </c>
      <c r="Z1206" s="699">
        <f t="shared" si="555"/>
        <v>0</v>
      </c>
      <c r="AA1206" s="681">
        <f t="shared" si="558"/>
        <v>0</v>
      </c>
      <c r="AB1206" s="701">
        <f t="shared" si="559"/>
        <v>0</v>
      </c>
      <c r="AC1206" s="662">
        <f t="shared" si="556"/>
        <v>0</v>
      </c>
      <c r="AD1206" s="662">
        <f t="shared" si="560"/>
        <v>0</v>
      </c>
      <c r="AE1206" s="701">
        <f t="shared" si="561"/>
        <v>0</v>
      </c>
      <c r="AF1206" s="662">
        <f t="shared" si="557"/>
        <v>0</v>
      </c>
      <c r="AG1206" s="662">
        <f t="shared" si="562"/>
        <v>0</v>
      </c>
      <c r="AH1206" s="701">
        <f t="shared" si="563"/>
        <v>0</v>
      </c>
    </row>
    <row r="1207" spans="1:34" x14ac:dyDescent="0.35">
      <c r="A1207" s="680">
        <v>39182</v>
      </c>
      <c r="B1207" s="558" t="s">
        <v>24</v>
      </c>
      <c r="C1207" s="558">
        <v>4</v>
      </c>
      <c r="D1207" s="559">
        <f t="shared" si="535"/>
        <v>3</v>
      </c>
      <c r="E1207" s="561">
        <v>3.9999999999992042E-2</v>
      </c>
      <c r="F1207" s="699">
        <f t="shared" si="541"/>
        <v>0</v>
      </c>
      <c r="G1207" s="712">
        <f t="shared" si="542"/>
        <v>0</v>
      </c>
      <c r="H1207" s="699">
        <f t="shared" si="536"/>
        <v>0</v>
      </c>
      <c r="I1207" s="712">
        <f t="shared" si="537"/>
        <v>0</v>
      </c>
      <c r="J1207" s="699">
        <f t="shared" si="543"/>
        <v>0</v>
      </c>
      <c r="K1207" s="681">
        <f t="shared" si="544"/>
        <v>0</v>
      </c>
      <c r="L1207" s="711">
        <f>IF($L$5="Yes",HLOOKUP(B1207,'Outdoor Supply'!$D$32:$P$38,7,FALSE),0)</f>
        <v>0</v>
      </c>
      <c r="M1207" s="701">
        <f t="shared" si="545"/>
        <v>0</v>
      </c>
      <c r="N1207" s="564">
        <f t="shared" si="546"/>
        <v>0</v>
      </c>
      <c r="O1207" s="564">
        <f t="shared" si="547"/>
        <v>0</v>
      </c>
      <c r="P1207" s="564">
        <f t="shared" si="548"/>
        <v>0</v>
      </c>
      <c r="Q1207" s="564">
        <f t="shared" si="549"/>
        <v>0</v>
      </c>
      <c r="R1207" s="661">
        <f t="shared" si="538"/>
        <v>0</v>
      </c>
      <c r="S1207" s="662">
        <f t="shared" si="539"/>
        <v>0</v>
      </c>
      <c r="T1207" s="699">
        <f t="shared" si="540"/>
        <v>0</v>
      </c>
      <c r="U1207" s="681">
        <f t="shared" si="550"/>
        <v>0</v>
      </c>
      <c r="V1207" s="701">
        <f t="shared" si="551"/>
        <v>0</v>
      </c>
      <c r="W1207" s="662">
        <f t="shared" si="552"/>
        <v>0</v>
      </c>
      <c r="X1207" s="662">
        <f t="shared" si="553"/>
        <v>0</v>
      </c>
      <c r="Y1207" s="662">
        <f t="shared" si="554"/>
        <v>0</v>
      </c>
      <c r="Z1207" s="699">
        <f t="shared" si="555"/>
        <v>0</v>
      </c>
      <c r="AA1207" s="681">
        <f t="shared" si="558"/>
        <v>0</v>
      </c>
      <c r="AB1207" s="701">
        <f t="shared" si="559"/>
        <v>0</v>
      </c>
      <c r="AC1207" s="662">
        <f t="shared" si="556"/>
        <v>0</v>
      </c>
      <c r="AD1207" s="662">
        <f t="shared" si="560"/>
        <v>0</v>
      </c>
      <c r="AE1207" s="701">
        <f t="shared" si="561"/>
        <v>0</v>
      </c>
      <c r="AF1207" s="662">
        <f t="shared" si="557"/>
        <v>0</v>
      </c>
      <c r="AG1207" s="662">
        <f t="shared" si="562"/>
        <v>0</v>
      </c>
      <c r="AH1207" s="701">
        <f t="shared" si="563"/>
        <v>0</v>
      </c>
    </row>
    <row r="1208" spans="1:34" x14ac:dyDescent="0.35">
      <c r="A1208" s="680">
        <v>39183</v>
      </c>
      <c r="B1208" s="558" t="s">
        <v>24</v>
      </c>
      <c r="C1208" s="558">
        <v>4</v>
      </c>
      <c r="D1208" s="559">
        <f t="shared" si="535"/>
        <v>4</v>
      </c>
      <c r="E1208" s="561">
        <v>0</v>
      </c>
      <c r="F1208" s="699">
        <f t="shared" si="541"/>
        <v>0</v>
      </c>
      <c r="G1208" s="712">
        <f t="shared" si="542"/>
        <v>0</v>
      </c>
      <c r="H1208" s="699">
        <f t="shared" si="536"/>
        <v>0</v>
      </c>
      <c r="I1208" s="712">
        <f t="shared" si="537"/>
        <v>0</v>
      </c>
      <c r="J1208" s="699">
        <f t="shared" si="543"/>
        <v>0</v>
      </c>
      <c r="K1208" s="681">
        <f t="shared" si="544"/>
        <v>0</v>
      </c>
      <c r="L1208" s="711">
        <f>IF($L$5="Yes",HLOOKUP(B1208,'Outdoor Supply'!$D$32:$P$38,7,FALSE),0)</f>
        <v>0</v>
      </c>
      <c r="M1208" s="701">
        <f t="shared" si="545"/>
        <v>0</v>
      </c>
      <c r="N1208" s="564">
        <f t="shared" si="546"/>
        <v>0</v>
      </c>
      <c r="O1208" s="564">
        <f t="shared" si="547"/>
        <v>0</v>
      </c>
      <c r="P1208" s="564">
        <f t="shared" si="548"/>
        <v>0</v>
      </c>
      <c r="Q1208" s="564">
        <f t="shared" si="549"/>
        <v>0</v>
      </c>
      <c r="R1208" s="661">
        <f t="shared" si="538"/>
        <v>0</v>
      </c>
      <c r="S1208" s="662">
        <f t="shared" si="539"/>
        <v>0</v>
      </c>
      <c r="T1208" s="699">
        <f t="shared" si="540"/>
        <v>0</v>
      </c>
      <c r="U1208" s="681">
        <f t="shared" si="550"/>
        <v>0</v>
      </c>
      <c r="V1208" s="701">
        <f t="shared" si="551"/>
        <v>0</v>
      </c>
      <c r="W1208" s="662">
        <f t="shared" si="552"/>
        <v>0</v>
      </c>
      <c r="X1208" s="662">
        <f t="shared" si="553"/>
        <v>0</v>
      </c>
      <c r="Y1208" s="662">
        <f t="shared" si="554"/>
        <v>0</v>
      </c>
      <c r="Z1208" s="699">
        <f t="shared" si="555"/>
        <v>0</v>
      </c>
      <c r="AA1208" s="681">
        <f t="shared" si="558"/>
        <v>0</v>
      </c>
      <c r="AB1208" s="701">
        <f t="shared" si="559"/>
        <v>0</v>
      </c>
      <c r="AC1208" s="662">
        <f t="shared" si="556"/>
        <v>0</v>
      </c>
      <c r="AD1208" s="662">
        <f t="shared" si="560"/>
        <v>0</v>
      </c>
      <c r="AE1208" s="701">
        <f t="shared" si="561"/>
        <v>0</v>
      </c>
      <c r="AF1208" s="662">
        <f t="shared" si="557"/>
        <v>0</v>
      </c>
      <c r="AG1208" s="662">
        <f t="shared" si="562"/>
        <v>0</v>
      </c>
      <c r="AH1208" s="701">
        <f t="shared" si="563"/>
        <v>0</v>
      </c>
    </row>
    <row r="1209" spans="1:34" x14ac:dyDescent="0.35">
      <c r="A1209" s="680">
        <v>39184</v>
      </c>
      <c r="B1209" s="558" t="s">
        <v>24</v>
      </c>
      <c r="C1209" s="558">
        <v>4</v>
      </c>
      <c r="D1209" s="559">
        <f t="shared" si="535"/>
        <v>5</v>
      </c>
      <c r="E1209" s="561">
        <v>0</v>
      </c>
      <c r="F1209" s="699">
        <f t="shared" si="541"/>
        <v>0</v>
      </c>
      <c r="G1209" s="712">
        <f t="shared" si="542"/>
        <v>0</v>
      </c>
      <c r="H1209" s="699">
        <f t="shared" si="536"/>
        <v>0</v>
      </c>
      <c r="I1209" s="712">
        <f t="shared" si="537"/>
        <v>0</v>
      </c>
      <c r="J1209" s="699">
        <f t="shared" si="543"/>
        <v>0</v>
      </c>
      <c r="K1209" s="681">
        <f t="shared" si="544"/>
        <v>0</v>
      </c>
      <c r="L1209" s="711">
        <f>IF($L$5="Yes",HLOOKUP(B1209,'Outdoor Supply'!$D$32:$P$38,7,FALSE),0)</f>
        <v>0</v>
      </c>
      <c r="M1209" s="701">
        <f t="shared" si="545"/>
        <v>0</v>
      </c>
      <c r="N1209" s="564">
        <f t="shared" si="546"/>
        <v>0</v>
      </c>
      <c r="O1209" s="564">
        <f t="shared" si="547"/>
        <v>0</v>
      </c>
      <c r="P1209" s="564">
        <f t="shared" si="548"/>
        <v>0</v>
      </c>
      <c r="Q1209" s="564">
        <f t="shared" si="549"/>
        <v>0</v>
      </c>
      <c r="R1209" s="661">
        <f t="shared" si="538"/>
        <v>0</v>
      </c>
      <c r="S1209" s="662">
        <f t="shared" si="539"/>
        <v>0</v>
      </c>
      <c r="T1209" s="699">
        <f t="shared" si="540"/>
        <v>0</v>
      </c>
      <c r="U1209" s="681">
        <f t="shared" si="550"/>
        <v>0</v>
      </c>
      <c r="V1209" s="701">
        <f t="shared" si="551"/>
        <v>0</v>
      </c>
      <c r="W1209" s="662">
        <f t="shared" si="552"/>
        <v>0</v>
      </c>
      <c r="X1209" s="662">
        <f t="shared" si="553"/>
        <v>0</v>
      </c>
      <c r="Y1209" s="662">
        <f t="shared" si="554"/>
        <v>0</v>
      </c>
      <c r="Z1209" s="699">
        <f t="shared" si="555"/>
        <v>0</v>
      </c>
      <c r="AA1209" s="681">
        <f t="shared" si="558"/>
        <v>0</v>
      </c>
      <c r="AB1209" s="701">
        <f t="shared" si="559"/>
        <v>0</v>
      </c>
      <c r="AC1209" s="662">
        <f t="shared" si="556"/>
        <v>0</v>
      </c>
      <c r="AD1209" s="662">
        <f t="shared" si="560"/>
        <v>0</v>
      </c>
      <c r="AE1209" s="701">
        <f t="shared" si="561"/>
        <v>0</v>
      </c>
      <c r="AF1209" s="662">
        <f t="shared" si="557"/>
        <v>0</v>
      </c>
      <c r="AG1209" s="662">
        <f t="shared" si="562"/>
        <v>0</v>
      </c>
      <c r="AH1209" s="701">
        <f t="shared" si="563"/>
        <v>0</v>
      </c>
    </row>
    <row r="1210" spans="1:34" x14ac:dyDescent="0.35">
      <c r="A1210" s="680">
        <v>39185</v>
      </c>
      <c r="B1210" s="558" t="s">
        <v>24</v>
      </c>
      <c r="C1210" s="558">
        <v>4</v>
      </c>
      <c r="D1210" s="559">
        <f t="shared" si="535"/>
        <v>6</v>
      </c>
      <c r="E1210" s="561">
        <v>0</v>
      </c>
      <c r="F1210" s="699">
        <f t="shared" si="541"/>
        <v>0</v>
      </c>
      <c r="G1210" s="712">
        <f t="shared" si="542"/>
        <v>0</v>
      </c>
      <c r="H1210" s="699">
        <f t="shared" si="536"/>
        <v>0</v>
      </c>
      <c r="I1210" s="712">
        <f t="shared" si="537"/>
        <v>0</v>
      </c>
      <c r="J1210" s="699">
        <f t="shared" si="543"/>
        <v>0</v>
      </c>
      <c r="K1210" s="681">
        <f t="shared" si="544"/>
        <v>0</v>
      </c>
      <c r="L1210" s="711">
        <f>IF($L$5="Yes",HLOOKUP(B1210,'Outdoor Supply'!$D$32:$P$38,7,FALSE),0)</f>
        <v>0</v>
      </c>
      <c r="M1210" s="701">
        <f t="shared" si="545"/>
        <v>0</v>
      </c>
      <c r="N1210" s="564">
        <f t="shared" si="546"/>
        <v>0</v>
      </c>
      <c r="O1210" s="564">
        <f t="shared" si="547"/>
        <v>0</v>
      </c>
      <c r="P1210" s="564">
        <f t="shared" si="548"/>
        <v>0</v>
      </c>
      <c r="Q1210" s="564">
        <f t="shared" si="549"/>
        <v>0</v>
      </c>
      <c r="R1210" s="661">
        <f t="shared" si="538"/>
        <v>0</v>
      </c>
      <c r="S1210" s="662">
        <f t="shared" si="539"/>
        <v>0</v>
      </c>
      <c r="T1210" s="699">
        <f t="shared" si="540"/>
        <v>0</v>
      </c>
      <c r="U1210" s="681">
        <f t="shared" si="550"/>
        <v>0</v>
      </c>
      <c r="V1210" s="701">
        <f t="shared" si="551"/>
        <v>0</v>
      </c>
      <c r="W1210" s="662">
        <f t="shared" si="552"/>
        <v>0</v>
      </c>
      <c r="X1210" s="662">
        <f t="shared" si="553"/>
        <v>0</v>
      </c>
      <c r="Y1210" s="662">
        <f t="shared" si="554"/>
        <v>0</v>
      </c>
      <c r="Z1210" s="699">
        <f t="shared" si="555"/>
        <v>0</v>
      </c>
      <c r="AA1210" s="681">
        <f t="shared" si="558"/>
        <v>0</v>
      </c>
      <c r="AB1210" s="701">
        <f t="shared" si="559"/>
        <v>0</v>
      </c>
      <c r="AC1210" s="662">
        <f t="shared" si="556"/>
        <v>0</v>
      </c>
      <c r="AD1210" s="662">
        <f t="shared" si="560"/>
        <v>0</v>
      </c>
      <c r="AE1210" s="701">
        <f t="shared" si="561"/>
        <v>0</v>
      </c>
      <c r="AF1210" s="662">
        <f t="shared" si="557"/>
        <v>0</v>
      </c>
      <c r="AG1210" s="662">
        <f t="shared" si="562"/>
        <v>0</v>
      </c>
      <c r="AH1210" s="701">
        <f t="shared" si="563"/>
        <v>0</v>
      </c>
    </row>
    <row r="1211" spans="1:34" x14ac:dyDescent="0.35">
      <c r="A1211" s="680">
        <v>39186</v>
      </c>
      <c r="B1211" s="558" t="s">
        <v>24</v>
      </c>
      <c r="C1211" s="558">
        <v>4</v>
      </c>
      <c r="D1211" s="559">
        <f t="shared" si="535"/>
        <v>7</v>
      </c>
      <c r="E1211" s="561">
        <v>0.12000000000000455</v>
      </c>
      <c r="F1211" s="699">
        <f t="shared" si="541"/>
        <v>0</v>
      </c>
      <c r="G1211" s="712">
        <f t="shared" si="542"/>
        <v>0</v>
      </c>
      <c r="H1211" s="699">
        <f t="shared" si="536"/>
        <v>0</v>
      </c>
      <c r="I1211" s="712">
        <f t="shared" si="537"/>
        <v>0</v>
      </c>
      <c r="J1211" s="699">
        <f t="shared" si="543"/>
        <v>0</v>
      </c>
      <c r="K1211" s="681">
        <f t="shared" si="544"/>
        <v>0</v>
      </c>
      <c r="L1211" s="711">
        <f>IF($L$5="Yes",HLOOKUP(B1211,'Outdoor Supply'!$D$32:$P$38,7,FALSE),0)</f>
        <v>0</v>
      </c>
      <c r="M1211" s="701">
        <f t="shared" si="545"/>
        <v>0</v>
      </c>
      <c r="N1211" s="564">
        <f t="shared" si="546"/>
        <v>0</v>
      </c>
      <c r="O1211" s="564">
        <f t="shared" si="547"/>
        <v>0</v>
      </c>
      <c r="P1211" s="564">
        <f t="shared" si="548"/>
        <v>0</v>
      </c>
      <c r="Q1211" s="564">
        <f t="shared" si="549"/>
        <v>0</v>
      </c>
      <c r="R1211" s="661">
        <f t="shared" si="538"/>
        <v>0</v>
      </c>
      <c r="S1211" s="662">
        <f t="shared" si="539"/>
        <v>0</v>
      </c>
      <c r="T1211" s="699">
        <f t="shared" si="540"/>
        <v>0</v>
      </c>
      <c r="U1211" s="681">
        <f t="shared" si="550"/>
        <v>0</v>
      </c>
      <c r="V1211" s="701">
        <f t="shared" si="551"/>
        <v>0</v>
      </c>
      <c r="W1211" s="662">
        <f t="shared" si="552"/>
        <v>0</v>
      </c>
      <c r="X1211" s="662">
        <f t="shared" si="553"/>
        <v>0</v>
      </c>
      <c r="Y1211" s="662">
        <f t="shared" si="554"/>
        <v>0</v>
      </c>
      <c r="Z1211" s="699">
        <f t="shared" si="555"/>
        <v>0</v>
      </c>
      <c r="AA1211" s="681">
        <f t="shared" si="558"/>
        <v>0</v>
      </c>
      <c r="AB1211" s="701">
        <f t="shared" si="559"/>
        <v>0</v>
      </c>
      <c r="AC1211" s="662">
        <f t="shared" si="556"/>
        <v>0</v>
      </c>
      <c r="AD1211" s="662">
        <f t="shared" si="560"/>
        <v>0</v>
      </c>
      <c r="AE1211" s="701">
        <f t="shared" si="561"/>
        <v>0</v>
      </c>
      <c r="AF1211" s="662">
        <f t="shared" si="557"/>
        <v>0</v>
      </c>
      <c r="AG1211" s="662">
        <f t="shared" si="562"/>
        <v>0</v>
      </c>
      <c r="AH1211" s="701">
        <f t="shared" si="563"/>
        <v>0</v>
      </c>
    </row>
    <row r="1212" spans="1:34" x14ac:dyDescent="0.35">
      <c r="A1212" s="680">
        <v>39187</v>
      </c>
      <c r="B1212" s="558" t="s">
        <v>24</v>
      </c>
      <c r="C1212" s="558">
        <v>4</v>
      </c>
      <c r="D1212" s="559">
        <f t="shared" si="535"/>
        <v>1</v>
      </c>
      <c r="E1212" s="561">
        <v>0</v>
      </c>
      <c r="F1212" s="699">
        <f t="shared" si="541"/>
        <v>0</v>
      </c>
      <c r="G1212" s="712">
        <f t="shared" si="542"/>
        <v>0</v>
      </c>
      <c r="H1212" s="699">
        <f t="shared" si="536"/>
        <v>0</v>
      </c>
      <c r="I1212" s="712">
        <f t="shared" si="537"/>
        <v>0</v>
      </c>
      <c r="J1212" s="699">
        <f t="shared" si="543"/>
        <v>0</v>
      </c>
      <c r="K1212" s="681">
        <f t="shared" si="544"/>
        <v>0</v>
      </c>
      <c r="L1212" s="711">
        <f>IF($L$5="Yes",HLOOKUP(B1212,'Outdoor Supply'!$D$32:$P$38,7,FALSE),0)</f>
        <v>0</v>
      </c>
      <c r="M1212" s="701">
        <f t="shared" si="545"/>
        <v>0</v>
      </c>
      <c r="N1212" s="564">
        <f t="shared" si="546"/>
        <v>0</v>
      </c>
      <c r="O1212" s="564">
        <f t="shared" si="547"/>
        <v>0</v>
      </c>
      <c r="P1212" s="564">
        <f t="shared" si="548"/>
        <v>0</v>
      </c>
      <c r="Q1212" s="564">
        <f t="shared" si="549"/>
        <v>0</v>
      </c>
      <c r="R1212" s="661">
        <f t="shared" si="538"/>
        <v>0</v>
      </c>
      <c r="S1212" s="662">
        <f t="shared" si="539"/>
        <v>0</v>
      </c>
      <c r="T1212" s="699">
        <f t="shared" si="540"/>
        <v>0</v>
      </c>
      <c r="U1212" s="681">
        <f t="shared" si="550"/>
        <v>0</v>
      </c>
      <c r="V1212" s="701">
        <f t="shared" si="551"/>
        <v>0</v>
      </c>
      <c r="W1212" s="662">
        <f t="shared" si="552"/>
        <v>0</v>
      </c>
      <c r="X1212" s="662">
        <f t="shared" si="553"/>
        <v>0</v>
      </c>
      <c r="Y1212" s="662">
        <f t="shared" si="554"/>
        <v>0</v>
      </c>
      <c r="Z1212" s="699">
        <f t="shared" si="555"/>
        <v>0</v>
      </c>
      <c r="AA1212" s="681">
        <f t="shared" si="558"/>
        <v>0</v>
      </c>
      <c r="AB1212" s="701">
        <f t="shared" si="559"/>
        <v>0</v>
      </c>
      <c r="AC1212" s="662">
        <f t="shared" si="556"/>
        <v>0</v>
      </c>
      <c r="AD1212" s="662">
        <f t="shared" si="560"/>
        <v>0</v>
      </c>
      <c r="AE1212" s="701">
        <f t="shared" si="561"/>
        <v>0</v>
      </c>
      <c r="AF1212" s="662">
        <f t="shared" si="557"/>
        <v>0</v>
      </c>
      <c r="AG1212" s="662">
        <f t="shared" si="562"/>
        <v>0</v>
      </c>
      <c r="AH1212" s="701">
        <f t="shared" si="563"/>
        <v>0</v>
      </c>
    </row>
    <row r="1213" spans="1:34" x14ac:dyDescent="0.35">
      <c r="A1213" s="680">
        <v>39188</v>
      </c>
      <c r="B1213" s="558" t="s">
        <v>24</v>
      </c>
      <c r="C1213" s="558">
        <v>4</v>
      </c>
      <c r="D1213" s="559">
        <f t="shared" si="535"/>
        <v>2</v>
      </c>
      <c r="E1213" s="561">
        <v>0</v>
      </c>
      <c r="F1213" s="699">
        <f t="shared" si="541"/>
        <v>0</v>
      </c>
      <c r="G1213" s="712">
        <f t="shared" si="542"/>
        <v>0</v>
      </c>
      <c r="H1213" s="699">
        <f t="shared" si="536"/>
        <v>0</v>
      </c>
      <c r="I1213" s="712">
        <f t="shared" si="537"/>
        <v>0</v>
      </c>
      <c r="J1213" s="699">
        <f t="shared" si="543"/>
        <v>0</v>
      </c>
      <c r="K1213" s="681">
        <f t="shared" si="544"/>
        <v>0</v>
      </c>
      <c r="L1213" s="711">
        <f>IF($L$5="Yes",HLOOKUP(B1213,'Outdoor Supply'!$D$32:$P$38,7,FALSE),0)</f>
        <v>0</v>
      </c>
      <c r="M1213" s="701">
        <f t="shared" si="545"/>
        <v>0</v>
      </c>
      <c r="N1213" s="564">
        <f t="shared" si="546"/>
        <v>0</v>
      </c>
      <c r="O1213" s="564">
        <f t="shared" si="547"/>
        <v>0</v>
      </c>
      <c r="P1213" s="564">
        <f t="shared" si="548"/>
        <v>0</v>
      </c>
      <c r="Q1213" s="564">
        <f t="shared" si="549"/>
        <v>0</v>
      </c>
      <c r="R1213" s="661">
        <f t="shared" si="538"/>
        <v>0</v>
      </c>
      <c r="S1213" s="662">
        <f t="shared" si="539"/>
        <v>0</v>
      </c>
      <c r="T1213" s="699">
        <f t="shared" si="540"/>
        <v>0</v>
      </c>
      <c r="U1213" s="681">
        <f t="shared" si="550"/>
        <v>0</v>
      </c>
      <c r="V1213" s="701">
        <f t="shared" si="551"/>
        <v>0</v>
      </c>
      <c r="W1213" s="662">
        <f t="shared" si="552"/>
        <v>0</v>
      </c>
      <c r="X1213" s="662">
        <f t="shared" si="553"/>
        <v>0</v>
      </c>
      <c r="Y1213" s="662">
        <f t="shared" si="554"/>
        <v>0</v>
      </c>
      <c r="Z1213" s="699">
        <f t="shared" si="555"/>
        <v>0</v>
      </c>
      <c r="AA1213" s="681">
        <f t="shared" si="558"/>
        <v>0</v>
      </c>
      <c r="AB1213" s="701">
        <f t="shared" si="559"/>
        <v>0</v>
      </c>
      <c r="AC1213" s="662">
        <f t="shared" si="556"/>
        <v>0</v>
      </c>
      <c r="AD1213" s="662">
        <f t="shared" si="560"/>
        <v>0</v>
      </c>
      <c r="AE1213" s="701">
        <f t="shared" si="561"/>
        <v>0</v>
      </c>
      <c r="AF1213" s="662">
        <f t="shared" si="557"/>
        <v>0</v>
      </c>
      <c r="AG1213" s="662">
        <f t="shared" si="562"/>
        <v>0</v>
      </c>
      <c r="AH1213" s="701">
        <f t="shared" si="563"/>
        <v>0</v>
      </c>
    </row>
    <row r="1214" spans="1:34" x14ac:dyDescent="0.35">
      <c r="A1214" s="680">
        <v>39189</v>
      </c>
      <c r="B1214" s="558" t="s">
        <v>24</v>
      </c>
      <c r="C1214" s="558">
        <v>4</v>
      </c>
      <c r="D1214" s="559">
        <f t="shared" si="535"/>
        <v>3</v>
      </c>
      <c r="E1214" s="561">
        <v>0.12000000000001876</v>
      </c>
      <c r="F1214" s="699">
        <f t="shared" si="541"/>
        <v>0</v>
      </c>
      <c r="G1214" s="712">
        <f t="shared" si="542"/>
        <v>0</v>
      </c>
      <c r="H1214" s="699">
        <f t="shared" si="536"/>
        <v>0</v>
      </c>
      <c r="I1214" s="712">
        <f t="shared" si="537"/>
        <v>0</v>
      </c>
      <c r="J1214" s="699">
        <f t="shared" si="543"/>
        <v>0</v>
      </c>
      <c r="K1214" s="681">
        <f t="shared" si="544"/>
        <v>0</v>
      </c>
      <c r="L1214" s="711">
        <f>IF($L$5="Yes",HLOOKUP(B1214,'Outdoor Supply'!$D$32:$P$38,7,FALSE),0)</f>
        <v>0</v>
      </c>
      <c r="M1214" s="701">
        <f t="shared" si="545"/>
        <v>0</v>
      </c>
      <c r="N1214" s="564">
        <f t="shared" si="546"/>
        <v>0</v>
      </c>
      <c r="O1214" s="564">
        <f t="shared" si="547"/>
        <v>0</v>
      </c>
      <c r="P1214" s="564">
        <f t="shared" si="548"/>
        <v>0</v>
      </c>
      <c r="Q1214" s="564">
        <f t="shared" si="549"/>
        <v>0</v>
      </c>
      <c r="R1214" s="661">
        <f t="shared" si="538"/>
        <v>0</v>
      </c>
      <c r="S1214" s="662">
        <f t="shared" si="539"/>
        <v>0</v>
      </c>
      <c r="T1214" s="699">
        <f t="shared" si="540"/>
        <v>0</v>
      </c>
      <c r="U1214" s="681">
        <f t="shared" si="550"/>
        <v>0</v>
      </c>
      <c r="V1214" s="701">
        <f t="shared" si="551"/>
        <v>0</v>
      </c>
      <c r="W1214" s="662">
        <f t="shared" si="552"/>
        <v>0</v>
      </c>
      <c r="X1214" s="662">
        <f t="shared" si="553"/>
        <v>0</v>
      </c>
      <c r="Y1214" s="662">
        <f t="shared" si="554"/>
        <v>0</v>
      </c>
      <c r="Z1214" s="699">
        <f t="shared" si="555"/>
        <v>0</v>
      </c>
      <c r="AA1214" s="681">
        <f t="shared" si="558"/>
        <v>0</v>
      </c>
      <c r="AB1214" s="701">
        <f t="shared" si="559"/>
        <v>0</v>
      </c>
      <c r="AC1214" s="662">
        <f t="shared" si="556"/>
        <v>0</v>
      </c>
      <c r="AD1214" s="662">
        <f t="shared" si="560"/>
        <v>0</v>
      </c>
      <c r="AE1214" s="701">
        <f t="shared" si="561"/>
        <v>0</v>
      </c>
      <c r="AF1214" s="662">
        <f t="shared" si="557"/>
        <v>0</v>
      </c>
      <c r="AG1214" s="662">
        <f t="shared" si="562"/>
        <v>0</v>
      </c>
      <c r="AH1214" s="701">
        <f t="shared" si="563"/>
        <v>0</v>
      </c>
    </row>
    <row r="1215" spans="1:34" x14ac:dyDescent="0.35">
      <c r="A1215" s="680">
        <v>39190</v>
      </c>
      <c r="B1215" s="558" t="s">
        <v>24</v>
      </c>
      <c r="C1215" s="558">
        <v>4</v>
      </c>
      <c r="D1215" s="559">
        <f t="shared" si="535"/>
        <v>4</v>
      </c>
      <c r="E1215" s="561">
        <v>0.67999999999999261</v>
      </c>
      <c r="F1215" s="699">
        <f t="shared" si="541"/>
        <v>0</v>
      </c>
      <c r="G1215" s="712">
        <f t="shared" si="542"/>
        <v>0</v>
      </c>
      <c r="H1215" s="699">
        <f t="shared" si="536"/>
        <v>0</v>
      </c>
      <c r="I1215" s="712">
        <f t="shared" si="537"/>
        <v>0</v>
      </c>
      <c r="J1215" s="699">
        <f t="shared" si="543"/>
        <v>0</v>
      </c>
      <c r="K1215" s="681">
        <f t="shared" si="544"/>
        <v>0</v>
      </c>
      <c r="L1215" s="711">
        <f>IF($L$5="Yes",HLOOKUP(B1215,'Outdoor Supply'!$D$32:$P$38,7,FALSE),0)</f>
        <v>0</v>
      </c>
      <c r="M1215" s="701">
        <f t="shared" si="545"/>
        <v>0</v>
      </c>
      <c r="N1215" s="564">
        <f t="shared" si="546"/>
        <v>0</v>
      </c>
      <c r="O1215" s="564">
        <f t="shared" si="547"/>
        <v>0</v>
      </c>
      <c r="P1215" s="564">
        <f t="shared" si="548"/>
        <v>0</v>
      </c>
      <c r="Q1215" s="564">
        <f t="shared" si="549"/>
        <v>0</v>
      </c>
      <c r="R1215" s="661">
        <f t="shared" si="538"/>
        <v>0</v>
      </c>
      <c r="S1215" s="662">
        <f t="shared" si="539"/>
        <v>0</v>
      </c>
      <c r="T1215" s="699">
        <f t="shared" si="540"/>
        <v>0</v>
      </c>
      <c r="U1215" s="681">
        <f t="shared" si="550"/>
        <v>0</v>
      </c>
      <c r="V1215" s="701">
        <f t="shared" si="551"/>
        <v>0</v>
      </c>
      <c r="W1215" s="662">
        <f t="shared" si="552"/>
        <v>0</v>
      </c>
      <c r="X1215" s="662">
        <f t="shared" si="553"/>
        <v>0</v>
      </c>
      <c r="Y1215" s="662">
        <f t="shared" si="554"/>
        <v>0</v>
      </c>
      <c r="Z1215" s="699">
        <f t="shared" si="555"/>
        <v>0</v>
      </c>
      <c r="AA1215" s="681">
        <f t="shared" si="558"/>
        <v>0</v>
      </c>
      <c r="AB1215" s="701">
        <f t="shared" si="559"/>
        <v>0</v>
      </c>
      <c r="AC1215" s="662">
        <f t="shared" si="556"/>
        <v>0</v>
      </c>
      <c r="AD1215" s="662">
        <f t="shared" si="560"/>
        <v>0</v>
      </c>
      <c r="AE1215" s="701">
        <f t="shared" si="561"/>
        <v>0</v>
      </c>
      <c r="AF1215" s="662">
        <f t="shared" si="557"/>
        <v>0</v>
      </c>
      <c r="AG1215" s="662">
        <f t="shared" si="562"/>
        <v>0</v>
      </c>
      <c r="AH1215" s="701">
        <f t="shared" si="563"/>
        <v>0</v>
      </c>
    </row>
    <row r="1216" spans="1:34" x14ac:dyDescent="0.35">
      <c r="A1216" s="680">
        <v>39191</v>
      </c>
      <c r="B1216" s="558" t="s">
        <v>24</v>
      </c>
      <c r="C1216" s="558">
        <v>4</v>
      </c>
      <c r="D1216" s="559">
        <f t="shared" si="535"/>
        <v>5</v>
      </c>
      <c r="E1216" s="561">
        <v>0</v>
      </c>
      <c r="F1216" s="699">
        <f t="shared" si="541"/>
        <v>0</v>
      </c>
      <c r="G1216" s="712">
        <f t="shared" si="542"/>
        <v>0</v>
      </c>
      <c r="H1216" s="699">
        <f t="shared" si="536"/>
        <v>0</v>
      </c>
      <c r="I1216" s="712">
        <f t="shared" si="537"/>
        <v>0</v>
      </c>
      <c r="J1216" s="699">
        <f t="shared" si="543"/>
        <v>0</v>
      </c>
      <c r="K1216" s="681">
        <f t="shared" si="544"/>
        <v>0</v>
      </c>
      <c r="L1216" s="711">
        <f>IF($L$5="Yes",HLOOKUP(B1216,'Outdoor Supply'!$D$32:$P$38,7,FALSE),0)</f>
        <v>0</v>
      </c>
      <c r="M1216" s="701">
        <f t="shared" si="545"/>
        <v>0</v>
      </c>
      <c r="N1216" s="564">
        <f t="shared" si="546"/>
        <v>0</v>
      </c>
      <c r="O1216" s="564">
        <f t="shared" si="547"/>
        <v>0</v>
      </c>
      <c r="P1216" s="564">
        <f t="shared" si="548"/>
        <v>0</v>
      </c>
      <c r="Q1216" s="564">
        <f t="shared" si="549"/>
        <v>0</v>
      </c>
      <c r="R1216" s="661">
        <f t="shared" si="538"/>
        <v>0</v>
      </c>
      <c r="S1216" s="662">
        <f t="shared" si="539"/>
        <v>0</v>
      </c>
      <c r="T1216" s="699">
        <f t="shared" si="540"/>
        <v>0</v>
      </c>
      <c r="U1216" s="681">
        <f t="shared" si="550"/>
        <v>0</v>
      </c>
      <c r="V1216" s="701">
        <f t="shared" si="551"/>
        <v>0</v>
      </c>
      <c r="W1216" s="662">
        <f t="shared" si="552"/>
        <v>0</v>
      </c>
      <c r="X1216" s="662">
        <f t="shared" si="553"/>
        <v>0</v>
      </c>
      <c r="Y1216" s="662">
        <f t="shared" si="554"/>
        <v>0</v>
      </c>
      <c r="Z1216" s="699">
        <f t="shared" si="555"/>
        <v>0</v>
      </c>
      <c r="AA1216" s="681">
        <f t="shared" si="558"/>
        <v>0</v>
      </c>
      <c r="AB1216" s="701">
        <f t="shared" si="559"/>
        <v>0</v>
      </c>
      <c r="AC1216" s="662">
        <f t="shared" si="556"/>
        <v>0</v>
      </c>
      <c r="AD1216" s="662">
        <f t="shared" si="560"/>
        <v>0</v>
      </c>
      <c r="AE1216" s="701">
        <f t="shared" si="561"/>
        <v>0</v>
      </c>
      <c r="AF1216" s="662">
        <f t="shared" si="557"/>
        <v>0</v>
      </c>
      <c r="AG1216" s="662">
        <f t="shared" si="562"/>
        <v>0</v>
      </c>
      <c r="AH1216" s="701">
        <f t="shared" si="563"/>
        <v>0</v>
      </c>
    </row>
    <row r="1217" spans="1:34" x14ac:dyDescent="0.35">
      <c r="A1217" s="680">
        <v>39192</v>
      </c>
      <c r="B1217" s="558" t="s">
        <v>24</v>
      </c>
      <c r="C1217" s="558">
        <v>4</v>
      </c>
      <c r="D1217" s="559">
        <f t="shared" si="535"/>
        <v>6</v>
      </c>
      <c r="E1217" s="561">
        <v>0</v>
      </c>
      <c r="F1217" s="699">
        <f t="shared" si="541"/>
        <v>0</v>
      </c>
      <c r="G1217" s="712">
        <f t="shared" si="542"/>
        <v>0</v>
      </c>
      <c r="H1217" s="699">
        <f t="shared" si="536"/>
        <v>0</v>
      </c>
      <c r="I1217" s="712">
        <f t="shared" si="537"/>
        <v>0</v>
      </c>
      <c r="J1217" s="699">
        <f t="shared" si="543"/>
        <v>0</v>
      </c>
      <c r="K1217" s="681">
        <f t="shared" si="544"/>
        <v>0</v>
      </c>
      <c r="L1217" s="711">
        <f>IF($L$5="Yes",HLOOKUP(B1217,'Outdoor Supply'!$D$32:$P$38,7,FALSE),0)</f>
        <v>0</v>
      </c>
      <c r="M1217" s="701">
        <f t="shared" si="545"/>
        <v>0</v>
      </c>
      <c r="N1217" s="564">
        <f t="shared" si="546"/>
        <v>0</v>
      </c>
      <c r="O1217" s="564">
        <f t="shared" si="547"/>
        <v>0</v>
      </c>
      <c r="P1217" s="564">
        <f t="shared" si="548"/>
        <v>0</v>
      </c>
      <c r="Q1217" s="564">
        <f t="shared" si="549"/>
        <v>0</v>
      </c>
      <c r="R1217" s="661">
        <f t="shared" si="538"/>
        <v>0</v>
      </c>
      <c r="S1217" s="662">
        <f t="shared" si="539"/>
        <v>0</v>
      </c>
      <c r="T1217" s="699">
        <f t="shared" si="540"/>
        <v>0</v>
      </c>
      <c r="U1217" s="681">
        <f t="shared" si="550"/>
        <v>0</v>
      </c>
      <c r="V1217" s="701">
        <f t="shared" si="551"/>
        <v>0</v>
      </c>
      <c r="W1217" s="662">
        <f t="shared" si="552"/>
        <v>0</v>
      </c>
      <c r="X1217" s="662">
        <f t="shared" si="553"/>
        <v>0</v>
      </c>
      <c r="Y1217" s="662">
        <f t="shared" si="554"/>
        <v>0</v>
      </c>
      <c r="Z1217" s="699">
        <f t="shared" si="555"/>
        <v>0</v>
      </c>
      <c r="AA1217" s="681">
        <f t="shared" si="558"/>
        <v>0</v>
      </c>
      <c r="AB1217" s="701">
        <f t="shared" si="559"/>
        <v>0</v>
      </c>
      <c r="AC1217" s="662">
        <f t="shared" si="556"/>
        <v>0</v>
      </c>
      <c r="AD1217" s="662">
        <f t="shared" si="560"/>
        <v>0</v>
      </c>
      <c r="AE1217" s="701">
        <f t="shared" si="561"/>
        <v>0</v>
      </c>
      <c r="AF1217" s="662">
        <f t="shared" si="557"/>
        <v>0</v>
      </c>
      <c r="AG1217" s="662">
        <f t="shared" si="562"/>
        <v>0</v>
      </c>
      <c r="AH1217" s="701">
        <f t="shared" si="563"/>
        <v>0</v>
      </c>
    </row>
    <row r="1218" spans="1:34" x14ac:dyDescent="0.35">
      <c r="A1218" s="680">
        <v>39193</v>
      </c>
      <c r="B1218" s="558" t="s">
        <v>24</v>
      </c>
      <c r="C1218" s="558">
        <v>4</v>
      </c>
      <c r="D1218" s="559">
        <f t="shared" si="535"/>
        <v>7</v>
      </c>
      <c r="E1218" s="561">
        <v>0</v>
      </c>
      <c r="F1218" s="699">
        <f t="shared" si="541"/>
        <v>0</v>
      </c>
      <c r="G1218" s="712">
        <f t="shared" si="542"/>
        <v>0</v>
      </c>
      <c r="H1218" s="699">
        <f t="shared" si="536"/>
        <v>0</v>
      </c>
      <c r="I1218" s="712">
        <f t="shared" si="537"/>
        <v>0</v>
      </c>
      <c r="J1218" s="699">
        <f t="shared" si="543"/>
        <v>0</v>
      </c>
      <c r="K1218" s="681">
        <f t="shared" si="544"/>
        <v>0</v>
      </c>
      <c r="L1218" s="711">
        <f>IF($L$5="Yes",HLOOKUP(B1218,'Outdoor Supply'!$D$32:$P$38,7,FALSE),0)</f>
        <v>0</v>
      </c>
      <c r="M1218" s="701">
        <f t="shared" si="545"/>
        <v>0</v>
      </c>
      <c r="N1218" s="564">
        <f t="shared" si="546"/>
        <v>0</v>
      </c>
      <c r="O1218" s="564">
        <f t="shared" si="547"/>
        <v>0</v>
      </c>
      <c r="P1218" s="564">
        <f t="shared" si="548"/>
        <v>0</v>
      </c>
      <c r="Q1218" s="564">
        <f t="shared" si="549"/>
        <v>0</v>
      </c>
      <c r="R1218" s="661">
        <f t="shared" si="538"/>
        <v>0</v>
      </c>
      <c r="S1218" s="662">
        <f t="shared" si="539"/>
        <v>0</v>
      </c>
      <c r="T1218" s="699">
        <f t="shared" si="540"/>
        <v>0</v>
      </c>
      <c r="U1218" s="681">
        <f t="shared" si="550"/>
        <v>0</v>
      </c>
      <c r="V1218" s="701">
        <f t="shared" si="551"/>
        <v>0</v>
      </c>
      <c r="W1218" s="662">
        <f t="shared" si="552"/>
        <v>0</v>
      </c>
      <c r="X1218" s="662">
        <f t="shared" si="553"/>
        <v>0</v>
      </c>
      <c r="Y1218" s="662">
        <f t="shared" si="554"/>
        <v>0</v>
      </c>
      <c r="Z1218" s="699">
        <f t="shared" si="555"/>
        <v>0</v>
      </c>
      <c r="AA1218" s="681">
        <f t="shared" si="558"/>
        <v>0</v>
      </c>
      <c r="AB1218" s="701">
        <f t="shared" si="559"/>
        <v>0</v>
      </c>
      <c r="AC1218" s="662">
        <f t="shared" si="556"/>
        <v>0</v>
      </c>
      <c r="AD1218" s="662">
        <f t="shared" si="560"/>
        <v>0</v>
      </c>
      <c r="AE1218" s="701">
        <f t="shared" si="561"/>
        <v>0</v>
      </c>
      <c r="AF1218" s="662">
        <f t="shared" si="557"/>
        <v>0</v>
      </c>
      <c r="AG1218" s="662">
        <f t="shared" si="562"/>
        <v>0</v>
      </c>
      <c r="AH1218" s="701">
        <f t="shared" si="563"/>
        <v>0</v>
      </c>
    </row>
    <row r="1219" spans="1:34" x14ac:dyDescent="0.35">
      <c r="A1219" s="680">
        <v>39194</v>
      </c>
      <c r="B1219" s="558" t="s">
        <v>24</v>
      </c>
      <c r="C1219" s="558">
        <v>4</v>
      </c>
      <c r="D1219" s="559">
        <f t="shared" si="535"/>
        <v>1</v>
      </c>
      <c r="E1219" s="561">
        <v>0</v>
      </c>
      <c r="F1219" s="699">
        <f t="shared" si="541"/>
        <v>0</v>
      </c>
      <c r="G1219" s="712">
        <f t="shared" si="542"/>
        <v>0</v>
      </c>
      <c r="H1219" s="699">
        <f t="shared" si="536"/>
        <v>0</v>
      </c>
      <c r="I1219" s="712">
        <f t="shared" si="537"/>
        <v>0</v>
      </c>
      <c r="J1219" s="699">
        <f t="shared" si="543"/>
        <v>0</v>
      </c>
      <c r="K1219" s="681">
        <f t="shared" si="544"/>
        <v>0</v>
      </c>
      <c r="L1219" s="711">
        <f>IF($L$5="Yes",HLOOKUP(B1219,'Outdoor Supply'!$D$32:$P$38,7,FALSE),0)</f>
        <v>0</v>
      </c>
      <c r="M1219" s="701">
        <f t="shared" si="545"/>
        <v>0</v>
      </c>
      <c r="N1219" s="564">
        <f t="shared" si="546"/>
        <v>0</v>
      </c>
      <c r="O1219" s="564">
        <f t="shared" si="547"/>
        <v>0</v>
      </c>
      <c r="P1219" s="564">
        <f t="shared" si="548"/>
        <v>0</v>
      </c>
      <c r="Q1219" s="564">
        <f t="shared" si="549"/>
        <v>0</v>
      </c>
      <c r="R1219" s="661">
        <f t="shared" si="538"/>
        <v>0</v>
      </c>
      <c r="S1219" s="662">
        <f t="shared" si="539"/>
        <v>0</v>
      </c>
      <c r="T1219" s="699">
        <f t="shared" si="540"/>
        <v>0</v>
      </c>
      <c r="U1219" s="681">
        <f t="shared" si="550"/>
        <v>0</v>
      </c>
      <c r="V1219" s="701">
        <f t="shared" si="551"/>
        <v>0</v>
      </c>
      <c r="W1219" s="662">
        <f t="shared" si="552"/>
        <v>0</v>
      </c>
      <c r="X1219" s="662">
        <f t="shared" si="553"/>
        <v>0</v>
      </c>
      <c r="Y1219" s="662">
        <f t="shared" si="554"/>
        <v>0</v>
      </c>
      <c r="Z1219" s="699">
        <f t="shared" si="555"/>
        <v>0</v>
      </c>
      <c r="AA1219" s="681">
        <f t="shared" si="558"/>
        <v>0</v>
      </c>
      <c r="AB1219" s="701">
        <f t="shared" si="559"/>
        <v>0</v>
      </c>
      <c r="AC1219" s="662">
        <f t="shared" si="556"/>
        <v>0</v>
      </c>
      <c r="AD1219" s="662">
        <f t="shared" si="560"/>
        <v>0</v>
      </c>
      <c r="AE1219" s="701">
        <f t="shared" si="561"/>
        <v>0</v>
      </c>
      <c r="AF1219" s="662">
        <f t="shared" si="557"/>
        <v>0</v>
      </c>
      <c r="AG1219" s="662">
        <f t="shared" si="562"/>
        <v>0</v>
      </c>
      <c r="AH1219" s="701">
        <f t="shared" si="563"/>
        <v>0</v>
      </c>
    </row>
    <row r="1220" spans="1:34" x14ac:dyDescent="0.35">
      <c r="A1220" s="680">
        <v>39195</v>
      </c>
      <c r="B1220" s="558" t="s">
        <v>24</v>
      </c>
      <c r="C1220" s="558">
        <v>4</v>
      </c>
      <c r="D1220" s="559">
        <f t="shared" si="535"/>
        <v>2</v>
      </c>
      <c r="E1220" s="561">
        <v>0</v>
      </c>
      <c r="F1220" s="699">
        <f t="shared" si="541"/>
        <v>0</v>
      </c>
      <c r="G1220" s="712">
        <f t="shared" si="542"/>
        <v>0</v>
      </c>
      <c r="H1220" s="699">
        <f t="shared" si="536"/>
        <v>0</v>
      </c>
      <c r="I1220" s="712">
        <f t="shared" si="537"/>
        <v>0</v>
      </c>
      <c r="J1220" s="699">
        <f t="shared" si="543"/>
        <v>0</v>
      </c>
      <c r="K1220" s="681">
        <f t="shared" si="544"/>
        <v>0</v>
      </c>
      <c r="L1220" s="711">
        <f>IF($L$5="Yes",HLOOKUP(B1220,'Outdoor Supply'!$D$32:$P$38,7,FALSE),0)</f>
        <v>0</v>
      </c>
      <c r="M1220" s="701">
        <f t="shared" si="545"/>
        <v>0</v>
      </c>
      <c r="N1220" s="564">
        <f t="shared" si="546"/>
        <v>0</v>
      </c>
      <c r="O1220" s="564">
        <f t="shared" si="547"/>
        <v>0</v>
      </c>
      <c r="P1220" s="564">
        <f t="shared" si="548"/>
        <v>0</v>
      </c>
      <c r="Q1220" s="564">
        <f t="shared" si="549"/>
        <v>0</v>
      </c>
      <c r="R1220" s="661">
        <f t="shared" si="538"/>
        <v>0</v>
      </c>
      <c r="S1220" s="662">
        <f t="shared" si="539"/>
        <v>0</v>
      </c>
      <c r="T1220" s="699">
        <f t="shared" si="540"/>
        <v>0</v>
      </c>
      <c r="U1220" s="681">
        <f t="shared" si="550"/>
        <v>0</v>
      </c>
      <c r="V1220" s="701">
        <f t="shared" si="551"/>
        <v>0</v>
      </c>
      <c r="W1220" s="662">
        <f t="shared" si="552"/>
        <v>0</v>
      </c>
      <c r="X1220" s="662">
        <f t="shared" si="553"/>
        <v>0</v>
      </c>
      <c r="Y1220" s="662">
        <f t="shared" si="554"/>
        <v>0</v>
      </c>
      <c r="Z1220" s="699">
        <f t="shared" si="555"/>
        <v>0</v>
      </c>
      <c r="AA1220" s="681">
        <f t="shared" si="558"/>
        <v>0</v>
      </c>
      <c r="AB1220" s="701">
        <f t="shared" si="559"/>
        <v>0</v>
      </c>
      <c r="AC1220" s="662">
        <f t="shared" si="556"/>
        <v>0</v>
      </c>
      <c r="AD1220" s="662">
        <f t="shared" si="560"/>
        <v>0</v>
      </c>
      <c r="AE1220" s="701">
        <f t="shared" si="561"/>
        <v>0</v>
      </c>
      <c r="AF1220" s="662">
        <f t="shared" si="557"/>
        <v>0</v>
      </c>
      <c r="AG1220" s="662">
        <f t="shared" si="562"/>
        <v>0</v>
      </c>
      <c r="AH1220" s="701">
        <f t="shared" si="563"/>
        <v>0</v>
      </c>
    </row>
    <row r="1221" spans="1:34" x14ac:dyDescent="0.35">
      <c r="A1221" s="680">
        <v>39196</v>
      </c>
      <c r="B1221" s="558" t="s">
        <v>24</v>
      </c>
      <c r="C1221" s="558">
        <v>4</v>
      </c>
      <c r="D1221" s="559">
        <f t="shared" si="535"/>
        <v>3</v>
      </c>
      <c r="E1221" s="561">
        <v>0</v>
      </c>
      <c r="F1221" s="699">
        <f t="shared" si="541"/>
        <v>0</v>
      </c>
      <c r="G1221" s="712">
        <f t="shared" si="542"/>
        <v>0</v>
      </c>
      <c r="H1221" s="699">
        <f t="shared" si="536"/>
        <v>0</v>
      </c>
      <c r="I1221" s="712">
        <f t="shared" si="537"/>
        <v>0</v>
      </c>
      <c r="J1221" s="699">
        <f t="shared" si="543"/>
        <v>0</v>
      </c>
      <c r="K1221" s="681">
        <f t="shared" si="544"/>
        <v>0</v>
      </c>
      <c r="L1221" s="711">
        <f>IF($L$5="Yes",HLOOKUP(B1221,'Outdoor Supply'!$D$32:$P$38,7,FALSE),0)</f>
        <v>0</v>
      </c>
      <c r="M1221" s="701">
        <f t="shared" si="545"/>
        <v>0</v>
      </c>
      <c r="N1221" s="564">
        <f t="shared" si="546"/>
        <v>0</v>
      </c>
      <c r="O1221" s="564">
        <f t="shared" si="547"/>
        <v>0</v>
      </c>
      <c r="P1221" s="564">
        <f t="shared" si="548"/>
        <v>0</v>
      </c>
      <c r="Q1221" s="564">
        <f t="shared" si="549"/>
        <v>0</v>
      </c>
      <c r="R1221" s="661">
        <f t="shared" si="538"/>
        <v>0</v>
      </c>
      <c r="S1221" s="662">
        <f t="shared" si="539"/>
        <v>0</v>
      </c>
      <c r="T1221" s="699">
        <f t="shared" si="540"/>
        <v>0</v>
      </c>
      <c r="U1221" s="681">
        <f t="shared" si="550"/>
        <v>0</v>
      </c>
      <c r="V1221" s="701">
        <f t="shared" si="551"/>
        <v>0</v>
      </c>
      <c r="W1221" s="662">
        <f t="shared" si="552"/>
        <v>0</v>
      </c>
      <c r="X1221" s="662">
        <f t="shared" si="553"/>
        <v>0</v>
      </c>
      <c r="Y1221" s="662">
        <f t="shared" si="554"/>
        <v>0</v>
      </c>
      <c r="Z1221" s="699">
        <f t="shared" si="555"/>
        <v>0</v>
      </c>
      <c r="AA1221" s="681">
        <f t="shared" si="558"/>
        <v>0</v>
      </c>
      <c r="AB1221" s="701">
        <f t="shared" si="559"/>
        <v>0</v>
      </c>
      <c r="AC1221" s="662">
        <f t="shared" si="556"/>
        <v>0</v>
      </c>
      <c r="AD1221" s="662">
        <f t="shared" si="560"/>
        <v>0</v>
      </c>
      <c r="AE1221" s="701">
        <f t="shared" si="561"/>
        <v>0</v>
      </c>
      <c r="AF1221" s="662">
        <f t="shared" si="557"/>
        <v>0</v>
      </c>
      <c r="AG1221" s="662">
        <f t="shared" si="562"/>
        <v>0</v>
      </c>
      <c r="AH1221" s="701">
        <f t="shared" si="563"/>
        <v>0</v>
      </c>
    </row>
    <row r="1222" spans="1:34" x14ac:dyDescent="0.35">
      <c r="A1222" s="680">
        <v>39197</v>
      </c>
      <c r="B1222" s="558" t="s">
        <v>24</v>
      </c>
      <c r="C1222" s="558">
        <v>4</v>
      </c>
      <c r="D1222" s="559">
        <f t="shared" si="535"/>
        <v>4</v>
      </c>
      <c r="E1222" s="561">
        <v>0.21000000000000796</v>
      </c>
      <c r="F1222" s="699">
        <f t="shared" si="541"/>
        <v>0</v>
      </c>
      <c r="G1222" s="712">
        <f t="shared" si="542"/>
        <v>0</v>
      </c>
      <c r="H1222" s="699">
        <f t="shared" si="536"/>
        <v>0</v>
      </c>
      <c r="I1222" s="712">
        <f t="shared" si="537"/>
        <v>0</v>
      </c>
      <c r="J1222" s="699">
        <f t="shared" si="543"/>
        <v>0</v>
      </c>
      <c r="K1222" s="681">
        <f t="shared" si="544"/>
        <v>0</v>
      </c>
      <c r="L1222" s="711">
        <f>IF($L$5="Yes",HLOOKUP(B1222,'Outdoor Supply'!$D$32:$P$38,7,FALSE),0)</f>
        <v>0</v>
      </c>
      <c r="M1222" s="701">
        <f t="shared" si="545"/>
        <v>0</v>
      </c>
      <c r="N1222" s="564">
        <f t="shared" si="546"/>
        <v>0</v>
      </c>
      <c r="O1222" s="564">
        <f t="shared" si="547"/>
        <v>0</v>
      </c>
      <c r="P1222" s="564">
        <f t="shared" si="548"/>
        <v>0</v>
      </c>
      <c r="Q1222" s="564">
        <f t="shared" si="549"/>
        <v>0</v>
      </c>
      <c r="R1222" s="661">
        <f t="shared" si="538"/>
        <v>0</v>
      </c>
      <c r="S1222" s="662">
        <f t="shared" si="539"/>
        <v>0</v>
      </c>
      <c r="T1222" s="699">
        <f t="shared" si="540"/>
        <v>0</v>
      </c>
      <c r="U1222" s="681">
        <f t="shared" si="550"/>
        <v>0</v>
      </c>
      <c r="V1222" s="701">
        <f t="shared" si="551"/>
        <v>0</v>
      </c>
      <c r="W1222" s="662">
        <f t="shared" si="552"/>
        <v>0</v>
      </c>
      <c r="X1222" s="662">
        <f t="shared" si="553"/>
        <v>0</v>
      </c>
      <c r="Y1222" s="662">
        <f t="shared" si="554"/>
        <v>0</v>
      </c>
      <c r="Z1222" s="699">
        <f t="shared" si="555"/>
        <v>0</v>
      </c>
      <c r="AA1222" s="681">
        <f t="shared" si="558"/>
        <v>0</v>
      </c>
      <c r="AB1222" s="701">
        <f t="shared" si="559"/>
        <v>0</v>
      </c>
      <c r="AC1222" s="662">
        <f t="shared" si="556"/>
        <v>0</v>
      </c>
      <c r="AD1222" s="662">
        <f t="shared" si="560"/>
        <v>0</v>
      </c>
      <c r="AE1222" s="701">
        <f t="shared" si="561"/>
        <v>0</v>
      </c>
      <c r="AF1222" s="662">
        <f t="shared" si="557"/>
        <v>0</v>
      </c>
      <c r="AG1222" s="662">
        <f t="shared" si="562"/>
        <v>0</v>
      </c>
      <c r="AH1222" s="701">
        <f t="shared" si="563"/>
        <v>0</v>
      </c>
    </row>
    <row r="1223" spans="1:34" x14ac:dyDescent="0.35">
      <c r="A1223" s="680">
        <v>39198</v>
      </c>
      <c r="B1223" s="558" t="s">
        <v>24</v>
      </c>
      <c r="C1223" s="558">
        <v>4</v>
      </c>
      <c r="D1223" s="559">
        <f t="shared" si="535"/>
        <v>5</v>
      </c>
      <c r="E1223" s="561">
        <v>0</v>
      </c>
      <c r="F1223" s="699">
        <f t="shared" si="541"/>
        <v>0</v>
      </c>
      <c r="G1223" s="712">
        <f t="shared" si="542"/>
        <v>0</v>
      </c>
      <c r="H1223" s="699">
        <f t="shared" si="536"/>
        <v>0</v>
      </c>
      <c r="I1223" s="712">
        <f t="shared" si="537"/>
        <v>0</v>
      </c>
      <c r="J1223" s="699">
        <f t="shared" si="543"/>
        <v>0</v>
      </c>
      <c r="K1223" s="681">
        <f t="shared" si="544"/>
        <v>0</v>
      </c>
      <c r="L1223" s="711">
        <f>IF($L$5="Yes",HLOOKUP(B1223,'Outdoor Supply'!$D$32:$P$38,7,FALSE),0)</f>
        <v>0</v>
      </c>
      <c r="M1223" s="701">
        <f t="shared" si="545"/>
        <v>0</v>
      </c>
      <c r="N1223" s="564">
        <f t="shared" si="546"/>
        <v>0</v>
      </c>
      <c r="O1223" s="564">
        <f t="shared" si="547"/>
        <v>0</v>
      </c>
      <c r="P1223" s="564">
        <f t="shared" si="548"/>
        <v>0</v>
      </c>
      <c r="Q1223" s="564">
        <f t="shared" si="549"/>
        <v>0</v>
      </c>
      <c r="R1223" s="661">
        <f t="shared" si="538"/>
        <v>0</v>
      </c>
      <c r="S1223" s="662">
        <f t="shared" si="539"/>
        <v>0</v>
      </c>
      <c r="T1223" s="699">
        <f t="shared" si="540"/>
        <v>0</v>
      </c>
      <c r="U1223" s="681">
        <f t="shared" si="550"/>
        <v>0</v>
      </c>
      <c r="V1223" s="701">
        <f t="shared" si="551"/>
        <v>0</v>
      </c>
      <c r="W1223" s="662">
        <f t="shared" si="552"/>
        <v>0</v>
      </c>
      <c r="X1223" s="662">
        <f t="shared" si="553"/>
        <v>0</v>
      </c>
      <c r="Y1223" s="662">
        <f t="shared" si="554"/>
        <v>0</v>
      </c>
      <c r="Z1223" s="699">
        <f t="shared" si="555"/>
        <v>0</v>
      </c>
      <c r="AA1223" s="681">
        <f t="shared" si="558"/>
        <v>0</v>
      </c>
      <c r="AB1223" s="701">
        <f t="shared" si="559"/>
        <v>0</v>
      </c>
      <c r="AC1223" s="662">
        <f t="shared" si="556"/>
        <v>0</v>
      </c>
      <c r="AD1223" s="662">
        <f t="shared" si="560"/>
        <v>0</v>
      </c>
      <c r="AE1223" s="701">
        <f t="shared" si="561"/>
        <v>0</v>
      </c>
      <c r="AF1223" s="662">
        <f t="shared" si="557"/>
        <v>0</v>
      </c>
      <c r="AG1223" s="662">
        <f t="shared" si="562"/>
        <v>0</v>
      </c>
      <c r="AH1223" s="701">
        <f t="shared" si="563"/>
        <v>0</v>
      </c>
    </row>
    <row r="1224" spans="1:34" x14ac:dyDescent="0.35">
      <c r="A1224" s="680">
        <v>39199</v>
      </c>
      <c r="B1224" s="558" t="s">
        <v>24</v>
      </c>
      <c r="C1224" s="558">
        <v>4</v>
      </c>
      <c r="D1224" s="559">
        <f t="shared" si="535"/>
        <v>6</v>
      </c>
      <c r="E1224" s="561">
        <v>0</v>
      </c>
      <c r="F1224" s="699">
        <f t="shared" si="541"/>
        <v>0</v>
      </c>
      <c r="G1224" s="712">
        <f t="shared" si="542"/>
        <v>0</v>
      </c>
      <c r="H1224" s="699">
        <f t="shared" si="536"/>
        <v>0</v>
      </c>
      <c r="I1224" s="712">
        <f t="shared" si="537"/>
        <v>0</v>
      </c>
      <c r="J1224" s="699">
        <f t="shared" si="543"/>
        <v>0</v>
      </c>
      <c r="K1224" s="681">
        <f t="shared" si="544"/>
        <v>0</v>
      </c>
      <c r="L1224" s="711">
        <f>IF($L$5="Yes",HLOOKUP(B1224,'Outdoor Supply'!$D$32:$P$38,7,FALSE),0)</f>
        <v>0</v>
      </c>
      <c r="M1224" s="701">
        <f t="shared" si="545"/>
        <v>0</v>
      </c>
      <c r="N1224" s="564">
        <f t="shared" si="546"/>
        <v>0</v>
      </c>
      <c r="O1224" s="564">
        <f t="shared" si="547"/>
        <v>0</v>
      </c>
      <c r="P1224" s="564">
        <f t="shared" si="548"/>
        <v>0</v>
      </c>
      <c r="Q1224" s="564">
        <f t="shared" si="549"/>
        <v>0</v>
      </c>
      <c r="R1224" s="661">
        <f t="shared" si="538"/>
        <v>0</v>
      </c>
      <c r="S1224" s="662">
        <f t="shared" si="539"/>
        <v>0</v>
      </c>
      <c r="T1224" s="699">
        <f t="shared" si="540"/>
        <v>0</v>
      </c>
      <c r="U1224" s="681">
        <f t="shared" si="550"/>
        <v>0</v>
      </c>
      <c r="V1224" s="701">
        <f t="shared" si="551"/>
        <v>0</v>
      </c>
      <c r="W1224" s="662">
        <f t="shared" si="552"/>
        <v>0</v>
      </c>
      <c r="X1224" s="662">
        <f t="shared" si="553"/>
        <v>0</v>
      </c>
      <c r="Y1224" s="662">
        <f t="shared" si="554"/>
        <v>0</v>
      </c>
      <c r="Z1224" s="699">
        <f t="shared" si="555"/>
        <v>0</v>
      </c>
      <c r="AA1224" s="681">
        <f t="shared" si="558"/>
        <v>0</v>
      </c>
      <c r="AB1224" s="701">
        <f t="shared" si="559"/>
        <v>0</v>
      </c>
      <c r="AC1224" s="662">
        <f t="shared" si="556"/>
        <v>0</v>
      </c>
      <c r="AD1224" s="662">
        <f t="shared" si="560"/>
        <v>0</v>
      </c>
      <c r="AE1224" s="701">
        <f t="shared" si="561"/>
        <v>0</v>
      </c>
      <c r="AF1224" s="662">
        <f t="shared" si="557"/>
        <v>0</v>
      </c>
      <c r="AG1224" s="662">
        <f t="shared" si="562"/>
        <v>0</v>
      </c>
      <c r="AH1224" s="701">
        <f t="shared" si="563"/>
        <v>0</v>
      </c>
    </row>
    <row r="1225" spans="1:34" x14ac:dyDescent="0.35">
      <c r="A1225" s="680">
        <v>39200</v>
      </c>
      <c r="B1225" s="558" t="s">
        <v>24</v>
      </c>
      <c r="C1225" s="558">
        <v>4</v>
      </c>
      <c r="D1225" s="559">
        <f t="shared" si="535"/>
        <v>7</v>
      </c>
      <c r="E1225" s="561">
        <v>0</v>
      </c>
      <c r="F1225" s="699">
        <f t="shared" si="541"/>
        <v>0</v>
      </c>
      <c r="G1225" s="712">
        <f t="shared" si="542"/>
        <v>0</v>
      </c>
      <c r="H1225" s="699">
        <f t="shared" si="536"/>
        <v>0</v>
      </c>
      <c r="I1225" s="712">
        <f t="shared" si="537"/>
        <v>0</v>
      </c>
      <c r="J1225" s="699">
        <f t="shared" si="543"/>
        <v>0</v>
      </c>
      <c r="K1225" s="681">
        <f t="shared" si="544"/>
        <v>0</v>
      </c>
      <c r="L1225" s="711">
        <f>IF($L$5="Yes",HLOOKUP(B1225,'Outdoor Supply'!$D$32:$P$38,7,FALSE),0)</f>
        <v>0</v>
      </c>
      <c r="M1225" s="701">
        <f t="shared" si="545"/>
        <v>0</v>
      </c>
      <c r="N1225" s="564">
        <f t="shared" si="546"/>
        <v>0</v>
      </c>
      <c r="O1225" s="564">
        <f t="shared" si="547"/>
        <v>0</v>
      </c>
      <c r="P1225" s="564">
        <f t="shared" si="548"/>
        <v>0</v>
      </c>
      <c r="Q1225" s="564">
        <f t="shared" si="549"/>
        <v>0</v>
      </c>
      <c r="R1225" s="661">
        <f t="shared" si="538"/>
        <v>0</v>
      </c>
      <c r="S1225" s="662">
        <f t="shared" si="539"/>
        <v>0</v>
      </c>
      <c r="T1225" s="699">
        <f t="shared" si="540"/>
        <v>0</v>
      </c>
      <c r="U1225" s="681">
        <f t="shared" si="550"/>
        <v>0</v>
      </c>
      <c r="V1225" s="701">
        <f t="shared" si="551"/>
        <v>0</v>
      </c>
      <c r="W1225" s="662">
        <f t="shared" si="552"/>
        <v>0</v>
      </c>
      <c r="X1225" s="662">
        <f t="shared" si="553"/>
        <v>0</v>
      </c>
      <c r="Y1225" s="662">
        <f t="shared" si="554"/>
        <v>0</v>
      </c>
      <c r="Z1225" s="699">
        <f t="shared" si="555"/>
        <v>0</v>
      </c>
      <c r="AA1225" s="681">
        <f t="shared" si="558"/>
        <v>0</v>
      </c>
      <c r="AB1225" s="701">
        <f t="shared" si="559"/>
        <v>0</v>
      </c>
      <c r="AC1225" s="662">
        <f t="shared" si="556"/>
        <v>0</v>
      </c>
      <c r="AD1225" s="662">
        <f t="shared" si="560"/>
        <v>0</v>
      </c>
      <c r="AE1225" s="701">
        <f t="shared" si="561"/>
        <v>0</v>
      </c>
      <c r="AF1225" s="662">
        <f t="shared" si="557"/>
        <v>0</v>
      </c>
      <c r="AG1225" s="662">
        <f t="shared" si="562"/>
        <v>0</v>
      </c>
      <c r="AH1225" s="701">
        <f t="shared" si="563"/>
        <v>0</v>
      </c>
    </row>
    <row r="1226" spans="1:34" x14ac:dyDescent="0.35">
      <c r="A1226" s="680">
        <v>39201</v>
      </c>
      <c r="B1226" s="558" t="s">
        <v>24</v>
      </c>
      <c r="C1226" s="558">
        <v>4</v>
      </c>
      <c r="D1226" s="559">
        <f t="shared" si="535"/>
        <v>1</v>
      </c>
      <c r="E1226" s="561">
        <v>0</v>
      </c>
      <c r="F1226" s="699">
        <f t="shared" si="541"/>
        <v>0</v>
      </c>
      <c r="G1226" s="712">
        <f t="shared" si="542"/>
        <v>0</v>
      </c>
      <c r="H1226" s="699">
        <f t="shared" si="536"/>
        <v>0</v>
      </c>
      <c r="I1226" s="712">
        <f t="shared" si="537"/>
        <v>0</v>
      </c>
      <c r="J1226" s="699">
        <f t="shared" si="543"/>
        <v>0</v>
      </c>
      <c r="K1226" s="681">
        <f t="shared" si="544"/>
        <v>0</v>
      </c>
      <c r="L1226" s="711">
        <f>IF($L$5="Yes",HLOOKUP(B1226,'Outdoor Supply'!$D$32:$P$38,7,FALSE),0)</f>
        <v>0</v>
      </c>
      <c r="M1226" s="701">
        <f t="shared" si="545"/>
        <v>0</v>
      </c>
      <c r="N1226" s="564">
        <f t="shared" si="546"/>
        <v>0</v>
      </c>
      <c r="O1226" s="564">
        <f t="shared" si="547"/>
        <v>0</v>
      </c>
      <c r="P1226" s="564">
        <f t="shared" si="548"/>
        <v>0</v>
      </c>
      <c r="Q1226" s="564">
        <f t="shared" si="549"/>
        <v>0</v>
      </c>
      <c r="R1226" s="661">
        <f t="shared" si="538"/>
        <v>0</v>
      </c>
      <c r="S1226" s="662">
        <f t="shared" si="539"/>
        <v>0</v>
      </c>
      <c r="T1226" s="699">
        <f t="shared" si="540"/>
        <v>0</v>
      </c>
      <c r="U1226" s="681">
        <f t="shared" si="550"/>
        <v>0</v>
      </c>
      <c r="V1226" s="701">
        <f t="shared" si="551"/>
        <v>0</v>
      </c>
      <c r="W1226" s="662">
        <f t="shared" si="552"/>
        <v>0</v>
      </c>
      <c r="X1226" s="662">
        <f t="shared" si="553"/>
        <v>0</v>
      </c>
      <c r="Y1226" s="662">
        <f t="shared" si="554"/>
        <v>0</v>
      </c>
      <c r="Z1226" s="699">
        <f t="shared" si="555"/>
        <v>0</v>
      </c>
      <c r="AA1226" s="681">
        <f t="shared" si="558"/>
        <v>0</v>
      </c>
      <c r="AB1226" s="701">
        <f t="shared" si="559"/>
        <v>0</v>
      </c>
      <c r="AC1226" s="662">
        <f t="shared" si="556"/>
        <v>0</v>
      </c>
      <c r="AD1226" s="662">
        <f t="shared" si="560"/>
        <v>0</v>
      </c>
      <c r="AE1226" s="701">
        <f t="shared" si="561"/>
        <v>0</v>
      </c>
      <c r="AF1226" s="662">
        <f t="shared" si="557"/>
        <v>0</v>
      </c>
      <c r="AG1226" s="662">
        <f t="shared" si="562"/>
        <v>0</v>
      </c>
      <c r="AH1226" s="701">
        <f t="shared" si="563"/>
        <v>0</v>
      </c>
    </row>
    <row r="1227" spans="1:34" x14ac:dyDescent="0.35">
      <c r="A1227" s="680">
        <v>39202</v>
      </c>
      <c r="B1227" s="558" t="s">
        <v>24</v>
      </c>
      <c r="C1227" s="558">
        <v>4</v>
      </c>
      <c r="D1227" s="559">
        <f t="shared" ref="D1227:D1290" si="564">WEEKDAY(A1227)</f>
        <v>2</v>
      </c>
      <c r="E1227" s="561">
        <v>0.18000000000000682</v>
      </c>
      <c r="F1227" s="699">
        <f t="shared" si="541"/>
        <v>0</v>
      </c>
      <c r="G1227" s="712">
        <f t="shared" si="542"/>
        <v>0</v>
      </c>
      <c r="H1227" s="699">
        <f t="shared" ref="H1227:H1290" si="565">$C$3*$F$3*(E1227/12)*7.48</f>
        <v>0</v>
      </c>
      <c r="I1227" s="712">
        <f t="shared" ref="I1227:I1290" si="566">$C$4*$F$4*(E1227/12)*7.48</f>
        <v>0</v>
      </c>
      <c r="J1227" s="699">
        <f t="shared" si="543"/>
        <v>0</v>
      </c>
      <c r="K1227" s="681">
        <f t="shared" si="544"/>
        <v>0</v>
      </c>
      <c r="L1227" s="711">
        <f>IF($L$5="Yes",HLOOKUP(B1227,'Outdoor Supply'!$D$32:$P$38,7,FALSE),0)</f>
        <v>0</v>
      </c>
      <c r="M1227" s="701">
        <f t="shared" si="545"/>
        <v>0</v>
      </c>
      <c r="N1227" s="564">
        <f t="shared" si="546"/>
        <v>0</v>
      </c>
      <c r="O1227" s="564">
        <f t="shared" si="547"/>
        <v>0</v>
      </c>
      <c r="P1227" s="564">
        <f t="shared" si="548"/>
        <v>0</v>
      </c>
      <c r="Q1227" s="564">
        <f t="shared" si="549"/>
        <v>0</v>
      </c>
      <c r="R1227" s="661">
        <f t="shared" ref="R1227:R1290" si="567">$Q$3</f>
        <v>0</v>
      </c>
      <c r="S1227" s="662">
        <f t="shared" ref="S1227:S1290" si="568">SUM(N1227:R1227)</f>
        <v>0</v>
      </c>
      <c r="T1227" s="699">
        <f t="shared" ref="T1227:T1290" si="569">IF(V1227&lt;0,0,IF(V1227&gt;$G$3,$G$3,V1227))</f>
        <v>0</v>
      </c>
      <c r="U1227" s="681">
        <f t="shared" si="550"/>
        <v>0</v>
      </c>
      <c r="V1227" s="701">
        <f t="shared" si="551"/>
        <v>0</v>
      </c>
      <c r="W1227" s="662">
        <f t="shared" si="552"/>
        <v>0</v>
      </c>
      <c r="X1227" s="662">
        <f t="shared" si="553"/>
        <v>0</v>
      </c>
      <c r="Y1227" s="662">
        <f t="shared" si="554"/>
        <v>0</v>
      </c>
      <c r="Z1227" s="699">
        <f t="shared" si="555"/>
        <v>0</v>
      </c>
      <c r="AA1227" s="681">
        <f t="shared" si="558"/>
        <v>0</v>
      </c>
      <c r="AB1227" s="701">
        <f t="shared" si="559"/>
        <v>0</v>
      </c>
      <c r="AC1227" s="662">
        <f t="shared" si="556"/>
        <v>0</v>
      </c>
      <c r="AD1227" s="662">
        <f t="shared" si="560"/>
        <v>0</v>
      </c>
      <c r="AE1227" s="701">
        <f t="shared" si="561"/>
        <v>0</v>
      </c>
      <c r="AF1227" s="662">
        <f t="shared" si="557"/>
        <v>0</v>
      </c>
      <c r="AG1227" s="662">
        <f t="shared" si="562"/>
        <v>0</v>
      </c>
      <c r="AH1227" s="701">
        <f t="shared" si="563"/>
        <v>0</v>
      </c>
    </row>
    <row r="1228" spans="1:34" x14ac:dyDescent="0.35">
      <c r="A1228" s="680">
        <v>39203</v>
      </c>
      <c r="B1228" s="558" t="s">
        <v>25</v>
      </c>
      <c r="C1228" s="558">
        <v>5</v>
      </c>
      <c r="D1228" s="559">
        <f t="shared" si="564"/>
        <v>3</v>
      </c>
      <c r="E1228" s="561">
        <v>0.10000000000000853</v>
      </c>
      <c r="F1228" s="699">
        <f t="shared" ref="F1228:F1291" si="570">$B$3*$F$3*(E1228/12)*7.48</f>
        <v>0</v>
      </c>
      <c r="G1228" s="712">
        <f t="shared" ref="G1228:G1291" si="571">$B$4*$F$4*(E1228/12)*7.48</f>
        <v>0</v>
      </c>
      <c r="H1228" s="699">
        <f t="shared" si="565"/>
        <v>0</v>
      </c>
      <c r="I1228" s="712">
        <f t="shared" si="566"/>
        <v>0</v>
      </c>
      <c r="J1228" s="699">
        <f t="shared" ref="J1228:J1291" si="572">IF($L$3="Yes",$M$3*$N$3*(E1228/12)*7.48,0)</f>
        <v>0</v>
      </c>
      <c r="K1228" s="681">
        <f t="shared" ref="K1228:K1291" si="573">IF($L$4="Yes",$M$4*$N$4*(E1228/12)*7.48,0)</f>
        <v>0</v>
      </c>
      <c r="L1228" s="711">
        <f>IF($L$5="Yes",HLOOKUP(B1228,'Outdoor Supply'!$D$32:$P$38,7,FALSE),0)</f>
        <v>0</v>
      </c>
      <c r="M1228" s="701">
        <f t="shared" ref="M1228:M1291" si="574">SUM(J1228:L1228)</f>
        <v>0</v>
      </c>
      <c r="N1228" s="564">
        <f t="shared" ref="N1228:N1291" si="575">HLOOKUP(B1228,$U$2:$AF$6,2,FALSE)</f>
        <v>0</v>
      </c>
      <c r="O1228" s="564">
        <f t="shared" ref="O1228:O1291" si="576">HLOOKUP(B1228,$U$2:$AF$6,3,FALSE)</f>
        <v>0</v>
      </c>
      <c r="P1228" s="564">
        <f t="shared" ref="P1228:P1291" si="577">HLOOKUP(B1228,$U$2:$AF$6,4,FALSE)</f>
        <v>0</v>
      </c>
      <c r="Q1228" s="564">
        <f t="shared" ref="Q1228:Q1291" si="578">HLOOKUP(B1228,$U$2:$AF$6,5,FALSE)</f>
        <v>0</v>
      </c>
      <c r="R1228" s="661">
        <f t="shared" si="567"/>
        <v>0</v>
      </c>
      <c r="S1228" s="662">
        <f t="shared" si="568"/>
        <v>0</v>
      </c>
      <c r="T1228" s="699">
        <f t="shared" si="569"/>
        <v>0</v>
      </c>
      <c r="U1228" s="681">
        <f t="shared" ref="U1228:U1291" si="579">IF(F1228+T1227&gt;S1228,S1228,F1228+T1227)</f>
        <v>0</v>
      </c>
      <c r="V1228" s="701">
        <f t="shared" ref="V1228:V1291" si="580">T1227+F1228-S1228</f>
        <v>0</v>
      </c>
      <c r="W1228" s="662">
        <f t="shared" ref="W1228:W1291" si="581">IF(Y1228&lt;0,0,IF(Y1228&gt;$G$4,$G$4,Y1228))</f>
        <v>0</v>
      </c>
      <c r="X1228" s="662">
        <f t="shared" ref="X1228:X1291" si="582">IF(G1228+W1227&gt;S1228,S1228,G1228+W1227)</f>
        <v>0</v>
      </c>
      <c r="Y1228" s="662">
        <f t="shared" ref="Y1228:Y1291" si="583">W1227+G1228-S1228</f>
        <v>0</v>
      </c>
      <c r="Z1228" s="699">
        <f t="shared" ref="Z1228:Z1291" si="584">IF(AB1228&lt;0,0,IF(AB1228&gt;$H$3,$H$3,AB1228))</f>
        <v>0</v>
      </c>
      <c r="AA1228" s="681">
        <f t="shared" si="558"/>
        <v>0</v>
      </c>
      <c r="AB1228" s="701">
        <f t="shared" si="559"/>
        <v>0</v>
      </c>
      <c r="AC1228" s="662">
        <f t="shared" ref="AC1228:AC1291" si="585">IF(AE1228&lt;0,0,IF(AE1228&gt;$H$4,$H$4,AE1228))</f>
        <v>0</v>
      </c>
      <c r="AD1228" s="662">
        <f t="shared" si="560"/>
        <v>0</v>
      </c>
      <c r="AE1228" s="701">
        <f t="shared" si="561"/>
        <v>0</v>
      </c>
      <c r="AF1228" s="662">
        <f t="shared" ref="AF1228:AF1291" si="586">IF(AH1228&lt;0,0,IF(AH1228&gt;$O$3,$O$3,AH1228))</f>
        <v>0</v>
      </c>
      <c r="AG1228" s="662">
        <f t="shared" si="562"/>
        <v>0</v>
      </c>
      <c r="AH1228" s="701">
        <f t="shared" si="563"/>
        <v>0</v>
      </c>
    </row>
    <row r="1229" spans="1:34" x14ac:dyDescent="0.35">
      <c r="A1229" s="680">
        <v>39204</v>
      </c>
      <c r="B1229" s="558" t="s">
        <v>25</v>
      </c>
      <c r="C1229" s="558">
        <v>5</v>
      </c>
      <c r="D1229" s="559">
        <f t="shared" si="564"/>
        <v>4</v>
      </c>
      <c r="E1229" s="561">
        <v>0.12000000000000455</v>
      </c>
      <c r="F1229" s="699">
        <f t="shared" si="570"/>
        <v>0</v>
      </c>
      <c r="G1229" s="712">
        <f t="shared" si="571"/>
        <v>0</v>
      </c>
      <c r="H1229" s="699">
        <f t="shared" si="565"/>
        <v>0</v>
      </c>
      <c r="I1229" s="712">
        <f t="shared" si="566"/>
        <v>0</v>
      </c>
      <c r="J1229" s="699">
        <f t="shared" si="572"/>
        <v>0</v>
      </c>
      <c r="K1229" s="681">
        <f t="shared" si="573"/>
        <v>0</v>
      </c>
      <c r="L1229" s="711">
        <f>IF($L$5="Yes",HLOOKUP(B1229,'Outdoor Supply'!$D$32:$P$38,7,FALSE),0)</f>
        <v>0</v>
      </c>
      <c r="M1229" s="701">
        <f t="shared" si="574"/>
        <v>0</v>
      </c>
      <c r="N1229" s="564">
        <f t="shared" si="575"/>
        <v>0</v>
      </c>
      <c r="O1229" s="564">
        <f t="shared" si="576"/>
        <v>0</v>
      </c>
      <c r="P1229" s="564">
        <f t="shared" si="577"/>
        <v>0</v>
      </c>
      <c r="Q1229" s="564">
        <f t="shared" si="578"/>
        <v>0</v>
      </c>
      <c r="R1229" s="661">
        <f t="shared" si="567"/>
        <v>0</v>
      </c>
      <c r="S1229" s="662">
        <f t="shared" si="568"/>
        <v>0</v>
      </c>
      <c r="T1229" s="699">
        <f t="shared" si="569"/>
        <v>0</v>
      </c>
      <c r="U1229" s="681">
        <f t="shared" si="579"/>
        <v>0</v>
      </c>
      <c r="V1229" s="701">
        <f t="shared" si="580"/>
        <v>0</v>
      </c>
      <c r="W1229" s="662">
        <f t="shared" si="581"/>
        <v>0</v>
      </c>
      <c r="X1229" s="662">
        <f t="shared" si="582"/>
        <v>0</v>
      </c>
      <c r="Y1229" s="662">
        <f t="shared" si="583"/>
        <v>0</v>
      </c>
      <c r="Z1229" s="699">
        <f t="shared" si="584"/>
        <v>0</v>
      </c>
      <c r="AA1229" s="681">
        <f t="shared" ref="AA1229:AA1292" si="587">IF(H1229+Z1228&gt;S1229,S1229,H1229+Z1228)</f>
        <v>0</v>
      </c>
      <c r="AB1229" s="701">
        <f t="shared" ref="AB1229:AB1292" si="588">Z1228+H1229-S1229</f>
        <v>0</v>
      </c>
      <c r="AC1229" s="662">
        <f t="shared" si="585"/>
        <v>0</v>
      </c>
      <c r="AD1229" s="662">
        <f t="shared" ref="AD1229:AD1292" si="589">IF(I1229+AC1228&gt;S1229,S1229,I1229+AC1228)</f>
        <v>0</v>
      </c>
      <c r="AE1229" s="701">
        <f t="shared" ref="AE1229:AE1292" si="590">AC1228+I1229-S1229</f>
        <v>0</v>
      </c>
      <c r="AF1229" s="662">
        <f t="shared" si="586"/>
        <v>0</v>
      </c>
      <c r="AG1229" s="662">
        <f t="shared" ref="AG1229:AG1292" si="591">IF(M1229+AF1228&gt;S1229,S1229,M1229+AF1228)</f>
        <v>0</v>
      </c>
      <c r="AH1229" s="701">
        <f t="shared" ref="AH1229:AH1292" si="592">AF1228+M1229-S1229</f>
        <v>0</v>
      </c>
    </row>
    <row r="1230" spans="1:34" x14ac:dyDescent="0.35">
      <c r="A1230" s="680">
        <v>39205</v>
      </c>
      <c r="B1230" s="558" t="s">
        <v>25</v>
      </c>
      <c r="C1230" s="558">
        <v>5</v>
      </c>
      <c r="D1230" s="559">
        <f t="shared" si="564"/>
        <v>5</v>
      </c>
      <c r="E1230" s="561">
        <v>1.7999999999999972</v>
      </c>
      <c r="F1230" s="699">
        <f t="shared" si="570"/>
        <v>0</v>
      </c>
      <c r="G1230" s="712">
        <f t="shared" si="571"/>
        <v>0</v>
      </c>
      <c r="H1230" s="699">
        <f t="shared" si="565"/>
        <v>0</v>
      </c>
      <c r="I1230" s="712">
        <f t="shared" si="566"/>
        <v>0</v>
      </c>
      <c r="J1230" s="699">
        <f t="shared" si="572"/>
        <v>0</v>
      </c>
      <c r="K1230" s="681">
        <f t="shared" si="573"/>
        <v>0</v>
      </c>
      <c r="L1230" s="711">
        <f>IF($L$5="Yes",HLOOKUP(B1230,'Outdoor Supply'!$D$32:$P$38,7,FALSE),0)</f>
        <v>0</v>
      </c>
      <c r="M1230" s="701">
        <f t="shared" si="574"/>
        <v>0</v>
      </c>
      <c r="N1230" s="564">
        <f t="shared" si="575"/>
        <v>0</v>
      </c>
      <c r="O1230" s="564">
        <f t="shared" si="576"/>
        <v>0</v>
      </c>
      <c r="P1230" s="564">
        <f t="shared" si="577"/>
        <v>0</v>
      </c>
      <c r="Q1230" s="564">
        <f t="shared" si="578"/>
        <v>0</v>
      </c>
      <c r="R1230" s="661">
        <f t="shared" si="567"/>
        <v>0</v>
      </c>
      <c r="S1230" s="662">
        <f t="shared" si="568"/>
        <v>0</v>
      </c>
      <c r="T1230" s="699">
        <f t="shared" si="569"/>
        <v>0</v>
      </c>
      <c r="U1230" s="681">
        <f t="shared" si="579"/>
        <v>0</v>
      </c>
      <c r="V1230" s="701">
        <f t="shared" si="580"/>
        <v>0</v>
      </c>
      <c r="W1230" s="662">
        <f t="shared" si="581"/>
        <v>0</v>
      </c>
      <c r="X1230" s="662">
        <f t="shared" si="582"/>
        <v>0</v>
      </c>
      <c r="Y1230" s="662">
        <f t="shared" si="583"/>
        <v>0</v>
      </c>
      <c r="Z1230" s="699">
        <f t="shared" si="584"/>
        <v>0</v>
      </c>
      <c r="AA1230" s="681">
        <f t="shared" si="587"/>
        <v>0</v>
      </c>
      <c r="AB1230" s="701">
        <f t="shared" si="588"/>
        <v>0</v>
      </c>
      <c r="AC1230" s="662">
        <f t="shared" si="585"/>
        <v>0</v>
      </c>
      <c r="AD1230" s="662">
        <f t="shared" si="589"/>
        <v>0</v>
      </c>
      <c r="AE1230" s="701">
        <f t="shared" si="590"/>
        <v>0</v>
      </c>
      <c r="AF1230" s="662">
        <f t="shared" si="586"/>
        <v>0</v>
      </c>
      <c r="AG1230" s="662">
        <f t="shared" si="591"/>
        <v>0</v>
      </c>
      <c r="AH1230" s="701">
        <f t="shared" si="592"/>
        <v>0</v>
      </c>
    </row>
    <row r="1231" spans="1:34" x14ac:dyDescent="0.35">
      <c r="A1231" s="680">
        <v>39206</v>
      </c>
      <c r="B1231" s="558" t="s">
        <v>25</v>
      </c>
      <c r="C1231" s="558">
        <v>5</v>
      </c>
      <c r="D1231" s="559">
        <f t="shared" si="564"/>
        <v>6</v>
      </c>
      <c r="E1231" s="561">
        <v>0</v>
      </c>
      <c r="F1231" s="699">
        <f t="shared" si="570"/>
        <v>0</v>
      </c>
      <c r="G1231" s="712">
        <f t="shared" si="571"/>
        <v>0</v>
      </c>
      <c r="H1231" s="699">
        <f t="shared" si="565"/>
        <v>0</v>
      </c>
      <c r="I1231" s="712">
        <f t="shared" si="566"/>
        <v>0</v>
      </c>
      <c r="J1231" s="699">
        <f t="shared" si="572"/>
        <v>0</v>
      </c>
      <c r="K1231" s="681">
        <f t="shared" si="573"/>
        <v>0</v>
      </c>
      <c r="L1231" s="711">
        <f>IF($L$5="Yes",HLOOKUP(B1231,'Outdoor Supply'!$D$32:$P$38,7,FALSE),0)</f>
        <v>0</v>
      </c>
      <c r="M1231" s="701">
        <f t="shared" si="574"/>
        <v>0</v>
      </c>
      <c r="N1231" s="564">
        <f t="shared" si="575"/>
        <v>0</v>
      </c>
      <c r="O1231" s="564">
        <f t="shared" si="576"/>
        <v>0</v>
      </c>
      <c r="P1231" s="564">
        <f t="shared" si="577"/>
        <v>0</v>
      </c>
      <c r="Q1231" s="564">
        <f t="shared" si="578"/>
        <v>0</v>
      </c>
      <c r="R1231" s="661">
        <f t="shared" si="567"/>
        <v>0</v>
      </c>
      <c r="S1231" s="662">
        <f t="shared" si="568"/>
        <v>0</v>
      </c>
      <c r="T1231" s="699">
        <f t="shared" si="569"/>
        <v>0</v>
      </c>
      <c r="U1231" s="681">
        <f t="shared" si="579"/>
        <v>0</v>
      </c>
      <c r="V1231" s="701">
        <f t="shared" si="580"/>
        <v>0</v>
      </c>
      <c r="W1231" s="662">
        <f t="shared" si="581"/>
        <v>0</v>
      </c>
      <c r="X1231" s="662">
        <f t="shared" si="582"/>
        <v>0</v>
      </c>
      <c r="Y1231" s="662">
        <f t="shared" si="583"/>
        <v>0</v>
      </c>
      <c r="Z1231" s="699">
        <f t="shared" si="584"/>
        <v>0</v>
      </c>
      <c r="AA1231" s="681">
        <f t="shared" si="587"/>
        <v>0</v>
      </c>
      <c r="AB1231" s="701">
        <f t="shared" si="588"/>
        <v>0</v>
      </c>
      <c r="AC1231" s="662">
        <f t="shared" si="585"/>
        <v>0</v>
      </c>
      <c r="AD1231" s="662">
        <f t="shared" si="589"/>
        <v>0</v>
      </c>
      <c r="AE1231" s="701">
        <f t="shared" si="590"/>
        <v>0</v>
      </c>
      <c r="AF1231" s="662">
        <f t="shared" si="586"/>
        <v>0</v>
      </c>
      <c r="AG1231" s="662">
        <f t="shared" si="591"/>
        <v>0</v>
      </c>
      <c r="AH1231" s="701">
        <f t="shared" si="592"/>
        <v>0</v>
      </c>
    </row>
    <row r="1232" spans="1:34" x14ac:dyDescent="0.35">
      <c r="A1232" s="680">
        <v>39207</v>
      </c>
      <c r="B1232" s="558" t="s">
        <v>25</v>
      </c>
      <c r="C1232" s="558">
        <v>5</v>
      </c>
      <c r="D1232" s="559">
        <f t="shared" si="564"/>
        <v>7</v>
      </c>
      <c r="E1232" s="561">
        <v>0</v>
      </c>
      <c r="F1232" s="699">
        <f t="shared" si="570"/>
        <v>0</v>
      </c>
      <c r="G1232" s="712">
        <f t="shared" si="571"/>
        <v>0</v>
      </c>
      <c r="H1232" s="699">
        <f t="shared" si="565"/>
        <v>0</v>
      </c>
      <c r="I1232" s="712">
        <f t="shared" si="566"/>
        <v>0</v>
      </c>
      <c r="J1232" s="699">
        <f t="shared" si="572"/>
        <v>0</v>
      </c>
      <c r="K1232" s="681">
        <f t="shared" si="573"/>
        <v>0</v>
      </c>
      <c r="L1232" s="711">
        <f>IF($L$5="Yes",HLOOKUP(B1232,'Outdoor Supply'!$D$32:$P$38,7,FALSE),0)</f>
        <v>0</v>
      </c>
      <c r="M1232" s="701">
        <f t="shared" si="574"/>
        <v>0</v>
      </c>
      <c r="N1232" s="564">
        <f t="shared" si="575"/>
        <v>0</v>
      </c>
      <c r="O1232" s="564">
        <f t="shared" si="576"/>
        <v>0</v>
      </c>
      <c r="P1232" s="564">
        <f t="shared" si="577"/>
        <v>0</v>
      </c>
      <c r="Q1232" s="564">
        <f t="shared" si="578"/>
        <v>0</v>
      </c>
      <c r="R1232" s="661">
        <f t="shared" si="567"/>
        <v>0</v>
      </c>
      <c r="S1232" s="662">
        <f t="shared" si="568"/>
        <v>0</v>
      </c>
      <c r="T1232" s="699">
        <f t="shared" si="569"/>
        <v>0</v>
      </c>
      <c r="U1232" s="681">
        <f t="shared" si="579"/>
        <v>0</v>
      </c>
      <c r="V1232" s="701">
        <f t="shared" si="580"/>
        <v>0</v>
      </c>
      <c r="W1232" s="662">
        <f t="shared" si="581"/>
        <v>0</v>
      </c>
      <c r="X1232" s="662">
        <f t="shared" si="582"/>
        <v>0</v>
      </c>
      <c r="Y1232" s="662">
        <f t="shared" si="583"/>
        <v>0</v>
      </c>
      <c r="Z1232" s="699">
        <f t="shared" si="584"/>
        <v>0</v>
      </c>
      <c r="AA1232" s="681">
        <f t="shared" si="587"/>
        <v>0</v>
      </c>
      <c r="AB1232" s="701">
        <f t="shared" si="588"/>
        <v>0</v>
      </c>
      <c r="AC1232" s="662">
        <f t="shared" si="585"/>
        <v>0</v>
      </c>
      <c r="AD1232" s="662">
        <f t="shared" si="589"/>
        <v>0</v>
      </c>
      <c r="AE1232" s="701">
        <f t="shared" si="590"/>
        <v>0</v>
      </c>
      <c r="AF1232" s="662">
        <f t="shared" si="586"/>
        <v>0</v>
      </c>
      <c r="AG1232" s="662">
        <f t="shared" si="591"/>
        <v>0</v>
      </c>
      <c r="AH1232" s="701">
        <f t="shared" si="592"/>
        <v>0</v>
      </c>
    </row>
    <row r="1233" spans="1:34" x14ac:dyDescent="0.35">
      <c r="A1233" s="680">
        <v>39208</v>
      </c>
      <c r="B1233" s="558" t="s">
        <v>25</v>
      </c>
      <c r="C1233" s="558">
        <v>5</v>
      </c>
      <c r="D1233" s="559">
        <f t="shared" si="564"/>
        <v>1</v>
      </c>
      <c r="E1233" s="561">
        <v>0</v>
      </c>
      <c r="F1233" s="699">
        <f t="shared" si="570"/>
        <v>0</v>
      </c>
      <c r="G1233" s="712">
        <f t="shared" si="571"/>
        <v>0</v>
      </c>
      <c r="H1233" s="699">
        <f t="shared" si="565"/>
        <v>0</v>
      </c>
      <c r="I1233" s="712">
        <f t="shared" si="566"/>
        <v>0</v>
      </c>
      <c r="J1233" s="699">
        <f t="shared" si="572"/>
        <v>0</v>
      </c>
      <c r="K1233" s="681">
        <f t="shared" si="573"/>
        <v>0</v>
      </c>
      <c r="L1233" s="711">
        <f>IF($L$5="Yes",HLOOKUP(B1233,'Outdoor Supply'!$D$32:$P$38,7,FALSE),0)</f>
        <v>0</v>
      </c>
      <c r="M1233" s="701">
        <f t="shared" si="574"/>
        <v>0</v>
      </c>
      <c r="N1233" s="564">
        <f t="shared" si="575"/>
        <v>0</v>
      </c>
      <c r="O1233" s="564">
        <f t="shared" si="576"/>
        <v>0</v>
      </c>
      <c r="P1233" s="564">
        <f t="shared" si="577"/>
        <v>0</v>
      </c>
      <c r="Q1233" s="564">
        <f t="shared" si="578"/>
        <v>0</v>
      </c>
      <c r="R1233" s="661">
        <f t="shared" si="567"/>
        <v>0</v>
      </c>
      <c r="S1233" s="662">
        <f t="shared" si="568"/>
        <v>0</v>
      </c>
      <c r="T1233" s="699">
        <f t="shared" si="569"/>
        <v>0</v>
      </c>
      <c r="U1233" s="681">
        <f t="shared" si="579"/>
        <v>0</v>
      </c>
      <c r="V1233" s="701">
        <f t="shared" si="580"/>
        <v>0</v>
      </c>
      <c r="W1233" s="662">
        <f t="shared" si="581"/>
        <v>0</v>
      </c>
      <c r="X1233" s="662">
        <f t="shared" si="582"/>
        <v>0</v>
      </c>
      <c r="Y1233" s="662">
        <f t="shared" si="583"/>
        <v>0</v>
      </c>
      <c r="Z1233" s="699">
        <f t="shared" si="584"/>
        <v>0</v>
      </c>
      <c r="AA1233" s="681">
        <f t="shared" si="587"/>
        <v>0</v>
      </c>
      <c r="AB1233" s="701">
        <f t="shared" si="588"/>
        <v>0</v>
      </c>
      <c r="AC1233" s="662">
        <f t="shared" si="585"/>
        <v>0</v>
      </c>
      <c r="AD1233" s="662">
        <f t="shared" si="589"/>
        <v>0</v>
      </c>
      <c r="AE1233" s="701">
        <f t="shared" si="590"/>
        <v>0</v>
      </c>
      <c r="AF1233" s="662">
        <f t="shared" si="586"/>
        <v>0</v>
      </c>
      <c r="AG1233" s="662">
        <f t="shared" si="591"/>
        <v>0</v>
      </c>
      <c r="AH1233" s="701">
        <f t="shared" si="592"/>
        <v>0</v>
      </c>
    </row>
    <row r="1234" spans="1:34" x14ac:dyDescent="0.35">
      <c r="A1234" s="680">
        <v>39209</v>
      </c>
      <c r="B1234" s="558" t="s">
        <v>25</v>
      </c>
      <c r="C1234" s="558">
        <v>5</v>
      </c>
      <c r="D1234" s="559">
        <f t="shared" si="564"/>
        <v>2</v>
      </c>
      <c r="E1234" s="561">
        <v>0</v>
      </c>
      <c r="F1234" s="699">
        <f t="shared" si="570"/>
        <v>0</v>
      </c>
      <c r="G1234" s="712">
        <f t="shared" si="571"/>
        <v>0</v>
      </c>
      <c r="H1234" s="699">
        <f t="shared" si="565"/>
        <v>0</v>
      </c>
      <c r="I1234" s="712">
        <f t="shared" si="566"/>
        <v>0</v>
      </c>
      <c r="J1234" s="699">
        <f t="shared" si="572"/>
        <v>0</v>
      </c>
      <c r="K1234" s="681">
        <f t="shared" si="573"/>
        <v>0</v>
      </c>
      <c r="L1234" s="711">
        <f>IF($L$5="Yes",HLOOKUP(B1234,'Outdoor Supply'!$D$32:$P$38,7,FALSE),0)</f>
        <v>0</v>
      </c>
      <c r="M1234" s="701">
        <f t="shared" si="574"/>
        <v>0</v>
      </c>
      <c r="N1234" s="564">
        <f t="shared" si="575"/>
        <v>0</v>
      </c>
      <c r="O1234" s="564">
        <f t="shared" si="576"/>
        <v>0</v>
      </c>
      <c r="P1234" s="564">
        <f t="shared" si="577"/>
        <v>0</v>
      </c>
      <c r="Q1234" s="564">
        <f t="shared" si="578"/>
        <v>0</v>
      </c>
      <c r="R1234" s="661">
        <f t="shared" si="567"/>
        <v>0</v>
      </c>
      <c r="S1234" s="662">
        <f t="shared" si="568"/>
        <v>0</v>
      </c>
      <c r="T1234" s="699">
        <f t="shared" si="569"/>
        <v>0</v>
      </c>
      <c r="U1234" s="681">
        <f t="shared" si="579"/>
        <v>0</v>
      </c>
      <c r="V1234" s="701">
        <f t="shared" si="580"/>
        <v>0</v>
      </c>
      <c r="W1234" s="662">
        <f t="shared" si="581"/>
        <v>0</v>
      </c>
      <c r="X1234" s="662">
        <f t="shared" si="582"/>
        <v>0</v>
      </c>
      <c r="Y1234" s="662">
        <f t="shared" si="583"/>
        <v>0</v>
      </c>
      <c r="Z1234" s="699">
        <f t="shared" si="584"/>
        <v>0</v>
      </c>
      <c r="AA1234" s="681">
        <f t="shared" si="587"/>
        <v>0</v>
      </c>
      <c r="AB1234" s="701">
        <f t="shared" si="588"/>
        <v>0</v>
      </c>
      <c r="AC1234" s="662">
        <f t="shared" si="585"/>
        <v>0</v>
      </c>
      <c r="AD1234" s="662">
        <f t="shared" si="589"/>
        <v>0</v>
      </c>
      <c r="AE1234" s="701">
        <f t="shared" si="590"/>
        <v>0</v>
      </c>
      <c r="AF1234" s="662">
        <f t="shared" si="586"/>
        <v>0</v>
      </c>
      <c r="AG1234" s="662">
        <f t="shared" si="591"/>
        <v>0</v>
      </c>
      <c r="AH1234" s="701">
        <f t="shared" si="592"/>
        <v>0</v>
      </c>
    </row>
    <row r="1235" spans="1:34" x14ac:dyDescent="0.35">
      <c r="A1235" s="680">
        <v>39210</v>
      </c>
      <c r="B1235" s="558" t="s">
        <v>25</v>
      </c>
      <c r="C1235" s="558">
        <v>5</v>
      </c>
      <c r="D1235" s="559">
        <f t="shared" si="564"/>
        <v>3</v>
      </c>
      <c r="E1235" s="561">
        <v>0</v>
      </c>
      <c r="F1235" s="699">
        <f t="shared" si="570"/>
        <v>0</v>
      </c>
      <c r="G1235" s="712">
        <f t="shared" si="571"/>
        <v>0</v>
      </c>
      <c r="H1235" s="699">
        <f t="shared" si="565"/>
        <v>0</v>
      </c>
      <c r="I1235" s="712">
        <f t="shared" si="566"/>
        <v>0</v>
      </c>
      <c r="J1235" s="699">
        <f t="shared" si="572"/>
        <v>0</v>
      </c>
      <c r="K1235" s="681">
        <f t="shared" si="573"/>
        <v>0</v>
      </c>
      <c r="L1235" s="711">
        <f>IF($L$5="Yes",HLOOKUP(B1235,'Outdoor Supply'!$D$32:$P$38,7,FALSE),0)</f>
        <v>0</v>
      </c>
      <c r="M1235" s="701">
        <f t="shared" si="574"/>
        <v>0</v>
      </c>
      <c r="N1235" s="564">
        <f t="shared" si="575"/>
        <v>0</v>
      </c>
      <c r="O1235" s="564">
        <f t="shared" si="576"/>
        <v>0</v>
      </c>
      <c r="P1235" s="564">
        <f t="shared" si="577"/>
        <v>0</v>
      </c>
      <c r="Q1235" s="564">
        <f t="shared" si="578"/>
        <v>0</v>
      </c>
      <c r="R1235" s="661">
        <f t="shared" si="567"/>
        <v>0</v>
      </c>
      <c r="S1235" s="662">
        <f t="shared" si="568"/>
        <v>0</v>
      </c>
      <c r="T1235" s="699">
        <f t="shared" si="569"/>
        <v>0</v>
      </c>
      <c r="U1235" s="681">
        <f t="shared" si="579"/>
        <v>0</v>
      </c>
      <c r="V1235" s="701">
        <f t="shared" si="580"/>
        <v>0</v>
      </c>
      <c r="W1235" s="662">
        <f t="shared" si="581"/>
        <v>0</v>
      </c>
      <c r="X1235" s="662">
        <f t="shared" si="582"/>
        <v>0</v>
      </c>
      <c r="Y1235" s="662">
        <f t="shared" si="583"/>
        <v>0</v>
      </c>
      <c r="Z1235" s="699">
        <f t="shared" si="584"/>
        <v>0</v>
      </c>
      <c r="AA1235" s="681">
        <f t="shared" si="587"/>
        <v>0</v>
      </c>
      <c r="AB1235" s="701">
        <f t="shared" si="588"/>
        <v>0</v>
      </c>
      <c r="AC1235" s="662">
        <f t="shared" si="585"/>
        <v>0</v>
      </c>
      <c r="AD1235" s="662">
        <f t="shared" si="589"/>
        <v>0</v>
      </c>
      <c r="AE1235" s="701">
        <f t="shared" si="590"/>
        <v>0</v>
      </c>
      <c r="AF1235" s="662">
        <f t="shared" si="586"/>
        <v>0</v>
      </c>
      <c r="AG1235" s="662">
        <f t="shared" si="591"/>
        <v>0</v>
      </c>
      <c r="AH1235" s="701">
        <f t="shared" si="592"/>
        <v>0</v>
      </c>
    </row>
    <row r="1236" spans="1:34" x14ac:dyDescent="0.35">
      <c r="A1236" s="680">
        <v>39211</v>
      </c>
      <c r="B1236" s="558" t="s">
        <v>25</v>
      </c>
      <c r="C1236" s="558">
        <v>5</v>
      </c>
      <c r="D1236" s="559">
        <f t="shared" si="564"/>
        <v>4</v>
      </c>
      <c r="E1236" s="561">
        <v>0</v>
      </c>
      <c r="F1236" s="699">
        <f t="shared" si="570"/>
        <v>0</v>
      </c>
      <c r="G1236" s="712">
        <f t="shared" si="571"/>
        <v>0</v>
      </c>
      <c r="H1236" s="699">
        <f t="shared" si="565"/>
        <v>0</v>
      </c>
      <c r="I1236" s="712">
        <f t="shared" si="566"/>
        <v>0</v>
      </c>
      <c r="J1236" s="699">
        <f t="shared" si="572"/>
        <v>0</v>
      </c>
      <c r="K1236" s="681">
        <f t="shared" si="573"/>
        <v>0</v>
      </c>
      <c r="L1236" s="711">
        <f>IF($L$5="Yes",HLOOKUP(B1236,'Outdoor Supply'!$D$32:$P$38,7,FALSE),0)</f>
        <v>0</v>
      </c>
      <c r="M1236" s="701">
        <f t="shared" si="574"/>
        <v>0</v>
      </c>
      <c r="N1236" s="564">
        <f t="shared" si="575"/>
        <v>0</v>
      </c>
      <c r="O1236" s="564">
        <f t="shared" si="576"/>
        <v>0</v>
      </c>
      <c r="P1236" s="564">
        <f t="shared" si="577"/>
        <v>0</v>
      </c>
      <c r="Q1236" s="564">
        <f t="shared" si="578"/>
        <v>0</v>
      </c>
      <c r="R1236" s="661">
        <f t="shared" si="567"/>
        <v>0</v>
      </c>
      <c r="S1236" s="662">
        <f t="shared" si="568"/>
        <v>0</v>
      </c>
      <c r="T1236" s="699">
        <f t="shared" si="569"/>
        <v>0</v>
      </c>
      <c r="U1236" s="681">
        <f t="shared" si="579"/>
        <v>0</v>
      </c>
      <c r="V1236" s="701">
        <f t="shared" si="580"/>
        <v>0</v>
      </c>
      <c r="W1236" s="662">
        <f t="shared" si="581"/>
        <v>0</v>
      </c>
      <c r="X1236" s="662">
        <f t="shared" si="582"/>
        <v>0</v>
      </c>
      <c r="Y1236" s="662">
        <f t="shared" si="583"/>
        <v>0</v>
      </c>
      <c r="Z1236" s="699">
        <f t="shared" si="584"/>
        <v>0</v>
      </c>
      <c r="AA1236" s="681">
        <f t="shared" si="587"/>
        <v>0</v>
      </c>
      <c r="AB1236" s="701">
        <f t="shared" si="588"/>
        <v>0</v>
      </c>
      <c r="AC1236" s="662">
        <f t="shared" si="585"/>
        <v>0</v>
      </c>
      <c r="AD1236" s="662">
        <f t="shared" si="589"/>
        <v>0</v>
      </c>
      <c r="AE1236" s="701">
        <f t="shared" si="590"/>
        <v>0</v>
      </c>
      <c r="AF1236" s="662">
        <f t="shared" si="586"/>
        <v>0</v>
      </c>
      <c r="AG1236" s="662">
        <f t="shared" si="591"/>
        <v>0</v>
      </c>
      <c r="AH1236" s="701">
        <f t="shared" si="592"/>
        <v>0</v>
      </c>
    </row>
    <row r="1237" spans="1:34" x14ac:dyDescent="0.35">
      <c r="A1237" s="680">
        <v>39212</v>
      </c>
      <c r="B1237" s="558" t="s">
        <v>25</v>
      </c>
      <c r="C1237" s="558">
        <v>5</v>
      </c>
      <c r="D1237" s="559">
        <f t="shared" si="564"/>
        <v>5</v>
      </c>
      <c r="E1237" s="561">
        <v>0.12000000000000455</v>
      </c>
      <c r="F1237" s="699">
        <f t="shared" si="570"/>
        <v>0</v>
      </c>
      <c r="G1237" s="712">
        <f t="shared" si="571"/>
        <v>0</v>
      </c>
      <c r="H1237" s="699">
        <f t="shared" si="565"/>
        <v>0</v>
      </c>
      <c r="I1237" s="712">
        <f t="shared" si="566"/>
        <v>0</v>
      </c>
      <c r="J1237" s="699">
        <f t="shared" si="572"/>
        <v>0</v>
      </c>
      <c r="K1237" s="681">
        <f t="shared" si="573"/>
        <v>0</v>
      </c>
      <c r="L1237" s="711">
        <f>IF($L$5="Yes",HLOOKUP(B1237,'Outdoor Supply'!$D$32:$P$38,7,FALSE),0)</f>
        <v>0</v>
      </c>
      <c r="M1237" s="701">
        <f t="shared" si="574"/>
        <v>0</v>
      </c>
      <c r="N1237" s="564">
        <f t="shared" si="575"/>
        <v>0</v>
      </c>
      <c r="O1237" s="564">
        <f t="shared" si="576"/>
        <v>0</v>
      </c>
      <c r="P1237" s="564">
        <f t="shared" si="577"/>
        <v>0</v>
      </c>
      <c r="Q1237" s="564">
        <f t="shared" si="578"/>
        <v>0</v>
      </c>
      <c r="R1237" s="661">
        <f t="shared" si="567"/>
        <v>0</v>
      </c>
      <c r="S1237" s="662">
        <f t="shared" si="568"/>
        <v>0</v>
      </c>
      <c r="T1237" s="699">
        <f t="shared" si="569"/>
        <v>0</v>
      </c>
      <c r="U1237" s="681">
        <f t="shared" si="579"/>
        <v>0</v>
      </c>
      <c r="V1237" s="701">
        <f t="shared" si="580"/>
        <v>0</v>
      </c>
      <c r="W1237" s="662">
        <f t="shared" si="581"/>
        <v>0</v>
      </c>
      <c r="X1237" s="662">
        <f t="shared" si="582"/>
        <v>0</v>
      </c>
      <c r="Y1237" s="662">
        <f t="shared" si="583"/>
        <v>0</v>
      </c>
      <c r="Z1237" s="699">
        <f t="shared" si="584"/>
        <v>0</v>
      </c>
      <c r="AA1237" s="681">
        <f t="shared" si="587"/>
        <v>0</v>
      </c>
      <c r="AB1237" s="701">
        <f t="shared" si="588"/>
        <v>0</v>
      </c>
      <c r="AC1237" s="662">
        <f t="shared" si="585"/>
        <v>0</v>
      </c>
      <c r="AD1237" s="662">
        <f t="shared" si="589"/>
        <v>0</v>
      </c>
      <c r="AE1237" s="701">
        <f t="shared" si="590"/>
        <v>0</v>
      </c>
      <c r="AF1237" s="662">
        <f t="shared" si="586"/>
        <v>0</v>
      </c>
      <c r="AG1237" s="662">
        <f t="shared" si="591"/>
        <v>0</v>
      </c>
      <c r="AH1237" s="701">
        <f t="shared" si="592"/>
        <v>0</v>
      </c>
    </row>
    <row r="1238" spans="1:34" x14ac:dyDescent="0.35">
      <c r="A1238" s="680">
        <v>39213</v>
      </c>
      <c r="B1238" s="558" t="s">
        <v>25</v>
      </c>
      <c r="C1238" s="558">
        <v>5</v>
      </c>
      <c r="D1238" s="559">
        <f t="shared" si="564"/>
        <v>6</v>
      </c>
      <c r="E1238" s="561">
        <v>0</v>
      </c>
      <c r="F1238" s="699">
        <f t="shared" si="570"/>
        <v>0</v>
      </c>
      <c r="G1238" s="712">
        <f t="shared" si="571"/>
        <v>0</v>
      </c>
      <c r="H1238" s="699">
        <f t="shared" si="565"/>
        <v>0</v>
      </c>
      <c r="I1238" s="712">
        <f t="shared" si="566"/>
        <v>0</v>
      </c>
      <c r="J1238" s="699">
        <f t="shared" si="572"/>
        <v>0</v>
      </c>
      <c r="K1238" s="681">
        <f t="shared" si="573"/>
        <v>0</v>
      </c>
      <c r="L1238" s="711">
        <f>IF($L$5="Yes",HLOOKUP(B1238,'Outdoor Supply'!$D$32:$P$38,7,FALSE),0)</f>
        <v>0</v>
      </c>
      <c r="M1238" s="701">
        <f t="shared" si="574"/>
        <v>0</v>
      </c>
      <c r="N1238" s="564">
        <f t="shared" si="575"/>
        <v>0</v>
      </c>
      <c r="O1238" s="564">
        <f t="shared" si="576"/>
        <v>0</v>
      </c>
      <c r="P1238" s="564">
        <f t="shared" si="577"/>
        <v>0</v>
      </c>
      <c r="Q1238" s="564">
        <f t="shared" si="578"/>
        <v>0</v>
      </c>
      <c r="R1238" s="661">
        <f t="shared" si="567"/>
        <v>0</v>
      </c>
      <c r="S1238" s="662">
        <f t="shared" si="568"/>
        <v>0</v>
      </c>
      <c r="T1238" s="699">
        <f t="shared" si="569"/>
        <v>0</v>
      </c>
      <c r="U1238" s="681">
        <f t="shared" si="579"/>
        <v>0</v>
      </c>
      <c r="V1238" s="701">
        <f t="shared" si="580"/>
        <v>0</v>
      </c>
      <c r="W1238" s="662">
        <f t="shared" si="581"/>
        <v>0</v>
      </c>
      <c r="X1238" s="662">
        <f t="shared" si="582"/>
        <v>0</v>
      </c>
      <c r="Y1238" s="662">
        <f t="shared" si="583"/>
        <v>0</v>
      </c>
      <c r="Z1238" s="699">
        <f t="shared" si="584"/>
        <v>0</v>
      </c>
      <c r="AA1238" s="681">
        <f t="shared" si="587"/>
        <v>0</v>
      </c>
      <c r="AB1238" s="701">
        <f t="shared" si="588"/>
        <v>0</v>
      </c>
      <c r="AC1238" s="662">
        <f t="shared" si="585"/>
        <v>0</v>
      </c>
      <c r="AD1238" s="662">
        <f t="shared" si="589"/>
        <v>0</v>
      </c>
      <c r="AE1238" s="701">
        <f t="shared" si="590"/>
        <v>0</v>
      </c>
      <c r="AF1238" s="662">
        <f t="shared" si="586"/>
        <v>0</v>
      </c>
      <c r="AG1238" s="662">
        <f t="shared" si="591"/>
        <v>0</v>
      </c>
      <c r="AH1238" s="701">
        <f t="shared" si="592"/>
        <v>0</v>
      </c>
    </row>
    <row r="1239" spans="1:34" x14ac:dyDescent="0.35">
      <c r="A1239" s="680">
        <v>39214</v>
      </c>
      <c r="B1239" s="558" t="s">
        <v>25</v>
      </c>
      <c r="C1239" s="558">
        <v>5</v>
      </c>
      <c r="D1239" s="559">
        <f t="shared" si="564"/>
        <v>7</v>
      </c>
      <c r="E1239" s="561">
        <v>0</v>
      </c>
      <c r="F1239" s="699">
        <f t="shared" si="570"/>
        <v>0</v>
      </c>
      <c r="G1239" s="712">
        <f t="shared" si="571"/>
        <v>0</v>
      </c>
      <c r="H1239" s="699">
        <f t="shared" si="565"/>
        <v>0</v>
      </c>
      <c r="I1239" s="712">
        <f t="shared" si="566"/>
        <v>0</v>
      </c>
      <c r="J1239" s="699">
        <f t="shared" si="572"/>
        <v>0</v>
      </c>
      <c r="K1239" s="681">
        <f t="shared" si="573"/>
        <v>0</v>
      </c>
      <c r="L1239" s="711">
        <f>IF($L$5="Yes",HLOOKUP(B1239,'Outdoor Supply'!$D$32:$P$38,7,FALSE),0)</f>
        <v>0</v>
      </c>
      <c r="M1239" s="701">
        <f t="shared" si="574"/>
        <v>0</v>
      </c>
      <c r="N1239" s="564">
        <f t="shared" si="575"/>
        <v>0</v>
      </c>
      <c r="O1239" s="564">
        <f t="shared" si="576"/>
        <v>0</v>
      </c>
      <c r="P1239" s="564">
        <f t="shared" si="577"/>
        <v>0</v>
      </c>
      <c r="Q1239" s="564">
        <f t="shared" si="578"/>
        <v>0</v>
      </c>
      <c r="R1239" s="661">
        <f t="shared" si="567"/>
        <v>0</v>
      </c>
      <c r="S1239" s="662">
        <f t="shared" si="568"/>
        <v>0</v>
      </c>
      <c r="T1239" s="699">
        <f t="shared" si="569"/>
        <v>0</v>
      </c>
      <c r="U1239" s="681">
        <f t="shared" si="579"/>
        <v>0</v>
      </c>
      <c r="V1239" s="701">
        <f t="shared" si="580"/>
        <v>0</v>
      </c>
      <c r="W1239" s="662">
        <f t="shared" si="581"/>
        <v>0</v>
      </c>
      <c r="X1239" s="662">
        <f t="shared" si="582"/>
        <v>0</v>
      </c>
      <c r="Y1239" s="662">
        <f t="shared" si="583"/>
        <v>0</v>
      </c>
      <c r="Z1239" s="699">
        <f t="shared" si="584"/>
        <v>0</v>
      </c>
      <c r="AA1239" s="681">
        <f t="shared" si="587"/>
        <v>0</v>
      </c>
      <c r="AB1239" s="701">
        <f t="shared" si="588"/>
        <v>0</v>
      </c>
      <c r="AC1239" s="662">
        <f t="shared" si="585"/>
        <v>0</v>
      </c>
      <c r="AD1239" s="662">
        <f t="shared" si="589"/>
        <v>0</v>
      </c>
      <c r="AE1239" s="701">
        <f t="shared" si="590"/>
        <v>0</v>
      </c>
      <c r="AF1239" s="662">
        <f t="shared" si="586"/>
        <v>0</v>
      </c>
      <c r="AG1239" s="662">
        <f t="shared" si="591"/>
        <v>0</v>
      </c>
      <c r="AH1239" s="701">
        <f t="shared" si="592"/>
        <v>0</v>
      </c>
    </row>
    <row r="1240" spans="1:34" x14ac:dyDescent="0.35">
      <c r="A1240" s="680">
        <v>39215</v>
      </c>
      <c r="B1240" s="558" t="s">
        <v>25</v>
      </c>
      <c r="C1240" s="558">
        <v>5</v>
      </c>
      <c r="D1240" s="559">
        <f t="shared" si="564"/>
        <v>1</v>
      </c>
      <c r="E1240" s="561">
        <v>0</v>
      </c>
      <c r="F1240" s="699">
        <f t="shared" si="570"/>
        <v>0</v>
      </c>
      <c r="G1240" s="712">
        <f t="shared" si="571"/>
        <v>0</v>
      </c>
      <c r="H1240" s="699">
        <f t="shared" si="565"/>
        <v>0</v>
      </c>
      <c r="I1240" s="712">
        <f t="shared" si="566"/>
        <v>0</v>
      </c>
      <c r="J1240" s="699">
        <f t="shared" si="572"/>
        <v>0</v>
      </c>
      <c r="K1240" s="681">
        <f t="shared" si="573"/>
        <v>0</v>
      </c>
      <c r="L1240" s="711">
        <f>IF($L$5="Yes",HLOOKUP(B1240,'Outdoor Supply'!$D$32:$P$38,7,FALSE),0)</f>
        <v>0</v>
      </c>
      <c r="M1240" s="701">
        <f t="shared" si="574"/>
        <v>0</v>
      </c>
      <c r="N1240" s="564">
        <f t="shared" si="575"/>
        <v>0</v>
      </c>
      <c r="O1240" s="564">
        <f t="shared" si="576"/>
        <v>0</v>
      </c>
      <c r="P1240" s="564">
        <f t="shared" si="577"/>
        <v>0</v>
      </c>
      <c r="Q1240" s="564">
        <f t="shared" si="578"/>
        <v>0</v>
      </c>
      <c r="R1240" s="661">
        <f t="shared" si="567"/>
        <v>0</v>
      </c>
      <c r="S1240" s="662">
        <f t="shared" si="568"/>
        <v>0</v>
      </c>
      <c r="T1240" s="699">
        <f t="shared" si="569"/>
        <v>0</v>
      </c>
      <c r="U1240" s="681">
        <f t="shared" si="579"/>
        <v>0</v>
      </c>
      <c r="V1240" s="701">
        <f t="shared" si="580"/>
        <v>0</v>
      </c>
      <c r="W1240" s="662">
        <f t="shared" si="581"/>
        <v>0</v>
      </c>
      <c r="X1240" s="662">
        <f t="shared" si="582"/>
        <v>0</v>
      </c>
      <c r="Y1240" s="662">
        <f t="shared" si="583"/>
        <v>0</v>
      </c>
      <c r="Z1240" s="699">
        <f t="shared" si="584"/>
        <v>0</v>
      </c>
      <c r="AA1240" s="681">
        <f t="shared" si="587"/>
        <v>0</v>
      </c>
      <c r="AB1240" s="701">
        <f t="shared" si="588"/>
        <v>0</v>
      </c>
      <c r="AC1240" s="662">
        <f t="shared" si="585"/>
        <v>0</v>
      </c>
      <c r="AD1240" s="662">
        <f t="shared" si="589"/>
        <v>0</v>
      </c>
      <c r="AE1240" s="701">
        <f t="shared" si="590"/>
        <v>0</v>
      </c>
      <c r="AF1240" s="662">
        <f t="shared" si="586"/>
        <v>0</v>
      </c>
      <c r="AG1240" s="662">
        <f t="shared" si="591"/>
        <v>0</v>
      </c>
      <c r="AH1240" s="701">
        <f t="shared" si="592"/>
        <v>0</v>
      </c>
    </row>
    <row r="1241" spans="1:34" x14ac:dyDescent="0.35">
      <c r="A1241" s="680">
        <v>39216</v>
      </c>
      <c r="B1241" s="558" t="s">
        <v>25</v>
      </c>
      <c r="C1241" s="558">
        <v>5</v>
      </c>
      <c r="D1241" s="559">
        <f t="shared" si="564"/>
        <v>2</v>
      </c>
      <c r="E1241" s="561">
        <v>0</v>
      </c>
      <c r="F1241" s="699">
        <f t="shared" si="570"/>
        <v>0</v>
      </c>
      <c r="G1241" s="712">
        <f t="shared" si="571"/>
        <v>0</v>
      </c>
      <c r="H1241" s="699">
        <f t="shared" si="565"/>
        <v>0</v>
      </c>
      <c r="I1241" s="712">
        <f t="shared" si="566"/>
        <v>0</v>
      </c>
      <c r="J1241" s="699">
        <f t="shared" si="572"/>
        <v>0</v>
      </c>
      <c r="K1241" s="681">
        <f t="shared" si="573"/>
        <v>0</v>
      </c>
      <c r="L1241" s="711">
        <f>IF($L$5="Yes",HLOOKUP(B1241,'Outdoor Supply'!$D$32:$P$38,7,FALSE),0)</f>
        <v>0</v>
      </c>
      <c r="M1241" s="701">
        <f t="shared" si="574"/>
        <v>0</v>
      </c>
      <c r="N1241" s="564">
        <f t="shared" si="575"/>
        <v>0</v>
      </c>
      <c r="O1241" s="564">
        <f t="shared" si="576"/>
        <v>0</v>
      </c>
      <c r="P1241" s="564">
        <f t="shared" si="577"/>
        <v>0</v>
      </c>
      <c r="Q1241" s="564">
        <f t="shared" si="578"/>
        <v>0</v>
      </c>
      <c r="R1241" s="661">
        <f t="shared" si="567"/>
        <v>0</v>
      </c>
      <c r="S1241" s="662">
        <f t="shared" si="568"/>
        <v>0</v>
      </c>
      <c r="T1241" s="699">
        <f t="shared" si="569"/>
        <v>0</v>
      </c>
      <c r="U1241" s="681">
        <f t="shared" si="579"/>
        <v>0</v>
      </c>
      <c r="V1241" s="701">
        <f t="shared" si="580"/>
        <v>0</v>
      </c>
      <c r="W1241" s="662">
        <f t="shared" si="581"/>
        <v>0</v>
      </c>
      <c r="X1241" s="662">
        <f t="shared" si="582"/>
        <v>0</v>
      </c>
      <c r="Y1241" s="662">
        <f t="shared" si="583"/>
        <v>0</v>
      </c>
      <c r="Z1241" s="699">
        <f t="shared" si="584"/>
        <v>0</v>
      </c>
      <c r="AA1241" s="681">
        <f t="shared" si="587"/>
        <v>0</v>
      </c>
      <c r="AB1241" s="701">
        <f t="shared" si="588"/>
        <v>0</v>
      </c>
      <c r="AC1241" s="662">
        <f t="shared" si="585"/>
        <v>0</v>
      </c>
      <c r="AD1241" s="662">
        <f t="shared" si="589"/>
        <v>0</v>
      </c>
      <c r="AE1241" s="701">
        <f t="shared" si="590"/>
        <v>0</v>
      </c>
      <c r="AF1241" s="662">
        <f t="shared" si="586"/>
        <v>0</v>
      </c>
      <c r="AG1241" s="662">
        <f t="shared" si="591"/>
        <v>0</v>
      </c>
      <c r="AH1241" s="701">
        <f t="shared" si="592"/>
        <v>0</v>
      </c>
    </row>
    <row r="1242" spans="1:34" x14ac:dyDescent="0.35">
      <c r="A1242" s="680">
        <v>39217</v>
      </c>
      <c r="B1242" s="558" t="s">
        <v>25</v>
      </c>
      <c r="C1242" s="558">
        <v>5</v>
      </c>
      <c r="D1242" s="559">
        <f t="shared" si="564"/>
        <v>3</v>
      </c>
      <c r="E1242" s="561">
        <v>0</v>
      </c>
      <c r="F1242" s="699">
        <f t="shared" si="570"/>
        <v>0</v>
      </c>
      <c r="G1242" s="712">
        <f t="shared" si="571"/>
        <v>0</v>
      </c>
      <c r="H1242" s="699">
        <f t="shared" si="565"/>
        <v>0</v>
      </c>
      <c r="I1242" s="712">
        <f t="shared" si="566"/>
        <v>0</v>
      </c>
      <c r="J1242" s="699">
        <f t="shared" si="572"/>
        <v>0</v>
      </c>
      <c r="K1242" s="681">
        <f t="shared" si="573"/>
        <v>0</v>
      </c>
      <c r="L1242" s="711">
        <f>IF($L$5="Yes",HLOOKUP(B1242,'Outdoor Supply'!$D$32:$P$38,7,FALSE),0)</f>
        <v>0</v>
      </c>
      <c r="M1242" s="701">
        <f t="shared" si="574"/>
        <v>0</v>
      </c>
      <c r="N1242" s="564">
        <f t="shared" si="575"/>
        <v>0</v>
      </c>
      <c r="O1242" s="564">
        <f t="shared" si="576"/>
        <v>0</v>
      </c>
      <c r="P1242" s="564">
        <f t="shared" si="577"/>
        <v>0</v>
      </c>
      <c r="Q1242" s="564">
        <f t="shared" si="578"/>
        <v>0</v>
      </c>
      <c r="R1242" s="661">
        <f t="shared" si="567"/>
        <v>0</v>
      </c>
      <c r="S1242" s="662">
        <f t="shared" si="568"/>
        <v>0</v>
      </c>
      <c r="T1242" s="699">
        <f t="shared" si="569"/>
        <v>0</v>
      </c>
      <c r="U1242" s="681">
        <f t="shared" si="579"/>
        <v>0</v>
      </c>
      <c r="V1242" s="701">
        <f t="shared" si="580"/>
        <v>0</v>
      </c>
      <c r="W1242" s="662">
        <f t="shared" si="581"/>
        <v>0</v>
      </c>
      <c r="X1242" s="662">
        <f t="shared" si="582"/>
        <v>0</v>
      </c>
      <c r="Y1242" s="662">
        <f t="shared" si="583"/>
        <v>0</v>
      </c>
      <c r="Z1242" s="699">
        <f t="shared" si="584"/>
        <v>0</v>
      </c>
      <c r="AA1242" s="681">
        <f t="shared" si="587"/>
        <v>0</v>
      </c>
      <c r="AB1242" s="701">
        <f t="shared" si="588"/>
        <v>0</v>
      </c>
      <c r="AC1242" s="662">
        <f t="shared" si="585"/>
        <v>0</v>
      </c>
      <c r="AD1242" s="662">
        <f t="shared" si="589"/>
        <v>0</v>
      </c>
      <c r="AE1242" s="701">
        <f t="shared" si="590"/>
        <v>0</v>
      </c>
      <c r="AF1242" s="662">
        <f t="shared" si="586"/>
        <v>0</v>
      </c>
      <c r="AG1242" s="662">
        <f t="shared" si="591"/>
        <v>0</v>
      </c>
      <c r="AH1242" s="701">
        <f t="shared" si="592"/>
        <v>0</v>
      </c>
    </row>
    <row r="1243" spans="1:34" x14ac:dyDescent="0.35">
      <c r="A1243" s="680">
        <v>39218</v>
      </c>
      <c r="B1243" s="558" t="s">
        <v>25</v>
      </c>
      <c r="C1243" s="558">
        <v>5</v>
      </c>
      <c r="D1243" s="559">
        <f t="shared" si="564"/>
        <v>4</v>
      </c>
      <c r="E1243" s="561">
        <v>0.59000000000001762</v>
      </c>
      <c r="F1243" s="699">
        <f t="shared" si="570"/>
        <v>0</v>
      </c>
      <c r="G1243" s="712">
        <f t="shared" si="571"/>
        <v>0</v>
      </c>
      <c r="H1243" s="699">
        <f t="shared" si="565"/>
        <v>0</v>
      </c>
      <c r="I1243" s="712">
        <f t="shared" si="566"/>
        <v>0</v>
      </c>
      <c r="J1243" s="699">
        <f t="shared" si="572"/>
        <v>0</v>
      </c>
      <c r="K1243" s="681">
        <f t="shared" si="573"/>
        <v>0</v>
      </c>
      <c r="L1243" s="711">
        <f>IF($L$5="Yes",HLOOKUP(B1243,'Outdoor Supply'!$D$32:$P$38,7,FALSE),0)</f>
        <v>0</v>
      </c>
      <c r="M1243" s="701">
        <f t="shared" si="574"/>
        <v>0</v>
      </c>
      <c r="N1243" s="564">
        <f t="shared" si="575"/>
        <v>0</v>
      </c>
      <c r="O1243" s="564">
        <f t="shared" si="576"/>
        <v>0</v>
      </c>
      <c r="P1243" s="564">
        <f t="shared" si="577"/>
        <v>0</v>
      </c>
      <c r="Q1243" s="564">
        <f t="shared" si="578"/>
        <v>0</v>
      </c>
      <c r="R1243" s="661">
        <f t="shared" si="567"/>
        <v>0</v>
      </c>
      <c r="S1243" s="662">
        <f t="shared" si="568"/>
        <v>0</v>
      </c>
      <c r="T1243" s="699">
        <f t="shared" si="569"/>
        <v>0</v>
      </c>
      <c r="U1243" s="681">
        <f t="shared" si="579"/>
        <v>0</v>
      </c>
      <c r="V1243" s="701">
        <f t="shared" si="580"/>
        <v>0</v>
      </c>
      <c r="W1243" s="662">
        <f t="shared" si="581"/>
        <v>0</v>
      </c>
      <c r="X1243" s="662">
        <f t="shared" si="582"/>
        <v>0</v>
      </c>
      <c r="Y1243" s="662">
        <f t="shared" si="583"/>
        <v>0</v>
      </c>
      <c r="Z1243" s="699">
        <f t="shared" si="584"/>
        <v>0</v>
      </c>
      <c r="AA1243" s="681">
        <f t="shared" si="587"/>
        <v>0</v>
      </c>
      <c r="AB1243" s="701">
        <f t="shared" si="588"/>
        <v>0</v>
      </c>
      <c r="AC1243" s="662">
        <f t="shared" si="585"/>
        <v>0</v>
      </c>
      <c r="AD1243" s="662">
        <f t="shared" si="589"/>
        <v>0</v>
      </c>
      <c r="AE1243" s="701">
        <f t="shared" si="590"/>
        <v>0</v>
      </c>
      <c r="AF1243" s="662">
        <f t="shared" si="586"/>
        <v>0</v>
      </c>
      <c r="AG1243" s="662">
        <f t="shared" si="591"/>
        <v>0</v>
      </c>
      <c r="AH1243" s="701">
        <f t="shared" si="592"/>
        <v>0</v>
      </c>
    </row>
    <row r="1244" spans="1:34" x14ac:dyDescent="0.35">
      <c r="A1244" s="680">
        <v>39219</v>
      </c>
      <c r="B1244" s="558" t="s">
        <v>25</v>
      </c>
      <c r="C1244" s="558">
        <v>5</v>
      </c>
      <c r="D1244" s="559">
        <f t="shared" si="564"/>
        <v>5</v>
      </c>
      <c r="E1244" s="561">
        <v>0</v>
      </c>
      <c r="F1244" s="699">
        <f t="shared" si="570"/>
        <v>0</v>
      </c>
      <c r="G1244" s="712">
        <f t="shared" si="571"/>
        <v>0</v>
      </c>
      <c r="H1244" s="699">
        <f t="shared" si="565"/>
        <v>0</v>
      </c>
      <c r="I1244" s="712">
        <f t="shared" si="566"/>
        <v>0</v>
      </c>
      <c r="J1244" s="699">
        <f t="shared" si="572"/>
        <v>0</v>
      </c>
      <c r="K1244" s="681">
        <f t="shared" si="573"/>
        <v>0</v>
      </c>
      <c r="L1244" s="711">
        <f>IF($L$5="Yes",HLOOKUP(B1244,'Outdoor Supply'!$D$32:$P$38,7,FALSE),0)</f>
        <v>0</v>
      </c>
      <c r="M1244" s="701">
        <f t="shared" si="574"/>
        <v>0</v>
      </c>
      <c r="N1244" s="564">
        <f t="shared" si="575"/>
        <v>0</v>
      </c>
      <c r="O1244" s="564">
        <f t="shared" si="576"/>
        <v>0</v>
      </c>
      <c r="P1244" s="564">
        <f t="shared" si="577"/>
        <v>0</v>
      </c>
      <c r="Q1244" s="564">
        <f t="shared" si="578"/>
        <v>0</v>
      </c>
      <c r="R1244" s="661">
        <f t="shared" si="567"/>
        <v>0</v>
      </c>
      <c r="S1244" s="662">
        <f t="shared" si="568"/>
        <v>0</v>
      </c>
      <c r="T1244" s="699">
        <f t="shared" si="569"/>
        <v>0</v>
      </c>
      <c r="U1244" s="681">
        <f t="shared" si="579"/>
        <v>0</v>
      </c>
      <c r="V1244" s="701">
        <f t="shared" si="580"/>
        <v>0</v>
      </c>
      <c r="W1244" s="662">
        <f t="shared" si="581"/>
        <v>0</v>
      </c>
      <c r="X1244" s="662">
        <f t="shared" si="582"/>
        <v>0</v>
      </c>
      <c r="Y1244" s="662">
        <f t="shared" si="583"/>
        <v>0</v>
      </c>
      <c r="Z1244" s="699">
        <f t="shared" si="584"/>
        <v>0</v>
      </c>
      <c r="AA1244" s="681">
        <f t="shared" si="587"/>
        <v>0</v>
      </c>
      <c r="AB1244" s="701">
        <f t="shared" si="588"/>
        <v>0</v>
      </c>
      <c r="AC1244" s="662">
        <f t="shared" si="585"/>
        <v>0</v>
      </c>
      <c r="AD1244" s="662">
        <f t="shared" si="589"/>
        <v>0</v>
      </c>
      <c r="AE1244" s="701">
        <f t="shared" si="590"/>
        <v>0</v>
      </c>
      <c r="AF1244" s="662">
        <f t="shared" si="586"/>
        <v>0</v>
      </c>
      <c r="AG1244" s="662">
        <f t="shared" si="591"/>
        <v>0</v>
      </c>
      <c r="AH1244" s="701">
        <f t="shared" si="592"/>
        <v>0</v>
      </c>
    </row>
    <row r="1245" spans="1:34" x14ac:dyDescent="0.35">
      <c r="A1245" s="680">
        <v>39220</v>
      </c>
      <c r="B1245" s="558" t="s">
        <v>25</v>
      </c>
      <c r="C1245" s="558">
        <v>5</v>
      </c>
      <c r="D1245" s="559">
        <f t="shared" si="564"/>
        <v>6</v>
      </c>
      <c r="E1245" s="561">
        <v>0</v>
      </c>
      <c r="F1245" s="699">
        <f t="shared" si="570"/>
        <v>0</v>
      </c>
      <c r="G1245" s="712">
        <f t="shared" si="571"/>
        <v>0</v>
      </c>
      <c r="H1245" s="699">
        <f t="shared" si="565"/>
        <v>0</v>
      </c>
      <c r="I1245" s="712">
        <f t="shared" si="566"/>
        <v>0</v>
      </c>
      <c r="J1245" s="699">
        <f t="shared" si="572"/>
        <v>0</v>
      </c>
      <c r="K1245" s="681">
        <f t="shared" si="573"/>
        <v>0</v>
      </c>
      <c r="L1245" s="711">
        <f>IF($L$5="Yes",HLOOKUP(B1245,'Outdoor Supply'!$D$32:$P$38,7,FALSE),0)</f>
        <v>0</v>
      </c>
      <c r="M1245" s="701">
        <f t="shared" si="574"/>
        <v>0</v>
      </c>
      <c r="N1245" s="564">
        <f t="shared" si="575"/>
        <v>0</v>
      </c>
      <c r="O1245" s="564">
        <f t="shared" si="576"/>
        <v>0</v>
      </c>
      <c r="P1245" s="564">
        <f t="shared" si="577"/>
        <v>0</v>
      </c>
      <c r="Q1245" s="564">
        <f t="shared" si="578"/>
        <v>0</v>
      </c>
      <c r="R1245" s="661">
        <f t="shared" si="567"/>
        <v>0</v>
      </c>
      <c r="S1245" s="662">
        <f t="shared" si="568"/>
        <v>0</v>
      </c>
      <c r="T1245" s="699">
        <f t="shared" si="569"/>
        <v>0</v>
      </c>
      <c r="U1245" s="681">
        <f t="shared" si="579"/>
        <v>0</v>
      </c>
      <c r="V1245" s="701">
        <f t="shared" si="580"/>
        <v>0</v>
      </c>
      <c r="W1245" s="662">
        <f t="shared" si="581"/>
        <v>0</v>
      </c>
      <c r="X1245" s="662">
        <f t="shared" si="582"/>
        <v>0</v>
      </c>
      <c r="Y1245" s="662">
        <f t="shared" si="583"/>
        <v>0</v>
      </c>
      <c r="Z1245" s="699">
        <f t="shared" si="584"/>
        <v>0</v>
      </c>
      <c r="AA1245" s="681">
        <f t="shared" si="587"/>
        <v>0</v>
      </c>
      <c r="AB1245" s="701">
        <f t="shared" si="588"/>
        <v>0</v>
      </c>
      <c r="AC1245" s="662">
        <f t="shared" si="585"/>
        <v>0</v>
      </c>
      <c r="AD1245" s="662">
        <f t="shared" si="589"/>
        <v>0</v>
      </c>
      <c r="AE1245" s="701">
        <f t="shared" si="590"/>
        <v>0</v>
      </c>
      <c r="AF1245" s="662">
        <f t="shared" si="586"/>
        <v>0</v>
      </c>
      <c r="AG1245" s="662">
        <f t="shared" si="591"/>
        <v>0</v>
      </c>
      <c r="AH1245" s="701">
        <f t="shared" si="592"/>
        <v>0</v>
      </c>
    </row>
    <row r="1246" spans="1:34" x14ac:dyDescent="0.35">
      <c r="A1246" s="680">
        <v>39221</v>
      </c>
      <c r="B1246" s="558" t="s">
        <v>25</v>
      </c>
      <c r="C1246" s="558">
        <v>5</v>
      </c>
      <c r="D1246" s="559">
        <f t="shared" si="564"/>
        <v>7</v>
      </c>
      <c r="E1246" s="561">
        <v>0</v>
      </c>
      <c r="F1246" s="699">
        <f t="shared" si="570"/>
        <v>0</v>
      </c>
      <c r="G1246" s="712">
        <f t="shared" si="571"/>
        <v>0</v>
      </c>
      <c r="H1246" s="699">
        <f t="shared" si="565"/>
        <v>0</v>
      </c>
      <c r="I1246" s="712">
        <f t="shared" si="566"/>
        <v>0</v>
      </c>
      <c r="J1246" s="699">
        <f t="shared" si="572"/>
        <v>0</v>
      </c>
      <c r="K1246" s="681">
        <f t="shared" si="573"/>
        <v>0</v>
      </c>
      <c r="L1246" s="711">
        <f>IF($L$5="Yes",HLOOKUP(B1246,'Outdoor Supply'!$D$32:$P$38,7,FALSE),0)</f>
        <v>0</v>
      </c>
      <c r="M1246" s="701">
        <f t="shared" si="574"/>
        <v>0</v>
      </c>
      <c r="N1246" s="564">
        <f t="shared" si="575"/>
        <v>0</v>
      </c>
      <c r="O1246" s="564">
        <f t="shared" si="576"/>
        <v>0</v>
      </c>
      <c r="P1246" s="564">
        <f t="shared" si="577"/>
        <v>0</v>
      </c>
      <c r="Q1246" s="564">
        <f t="shared" si="578"/>
        <v>0</v>
      </c>
      <c r="R1246" s="661">
        <f t="shared" si="567"/>
        <v>0</v>
      </c>
      <c r="S1246" s="662">
        <f t="shared" si="568"/>
        <v>0</v>
      </c>
      <c r="T1246" s="699">
        <f t="shared" si="569"/>
        <v>0</v>
      </c>
      <c r="U1246" s="681">
        <f t="shared" si="579"/>
        <v>0</v>
      </c>
      <c r="V1246" s="701">
        <f t="shared" si="580"/>
        <v>0</v>
      </c>
      <c r="W1246" s="662">
        <f t="shared" si="581"/>
        <v>0</v>
      </c>
      <c r="X1246" s="662">
        <f t="shared" si="582"/>
        <v>0</v>
      </c>
      <c r="Y1246" s="662">
        <f t="shared" si="583"/>
        <v>0</v>
      </c>
      <c r="Z1246" s="699">
        <f t="shared" si="584"/>
        <v>0</v>
      </c>
      <c r="AA1246" s="681">
        <f t="shared" si="587"/>
        <v>0</v>
      </c>
      <c r="AB1246" s="701">
        <f t="shared" si="588"/>
        <v>0</v>
      </c>
      <c r="AC1246" s="662">
        <f t="shared" si="585"/>
        <v>0</v>
      </c>
      <c r="AD1246" s="662">
        <f t="shared" si="589"/>
        <v>0</v>
      </c>
      <c r="AE1246" s="701">
        <f t="shared" si="590"/>
        <v>0</v>
      </c>
      <c r="AF1246" s="662">
        <f t="shared" si="586"/>
        <v>0</v>
      </c>
      <c r="AG1246" s="662">
        <f t="shared" si="591"/>
        <v>0</v>
      </c>
      <c r="AH1246" s="701">
        <f t="shared" si="592"/>
        <v>0</v>
      </c>
    </row>
    <row r="1247" spans="1:34" x14ac:dyDescent="0.35">
      <c r="A1247" s="680">
        <v>39222</v>
      </c>
      <c r="B1247" s="558" t="s">
        <v>25</v>
      </c>
      <c r="C1247" s="558">
        <v>5</v>
      </c>
      <c r="D1247" s="559">
        <f t="shared" si="564"/>
        <v>1</v>
      </c>
      <c r="E1247" s="561">
        <v>0</v>
      </c>
      <c r="F1247" s="699">
        <f t="shared" si="570"/>
        <v>0</v>
      </c>
      <c r="G1247" s="712">
        <f t="shared" si="571"/>
        <v>0</v>
      </c>
      <c r="H1247" s="699">
        <f t="shared" si="565"/>
        <v>0</v>
      </c>
      <c r="I1247" s="712">
        <f t="shared" si="566"/>
        <v>0</v>
      </c>
      <c r="J1247" s="699">
        <f t="shared" si="572"/>
        <v>0</v>
      </c>
      <c r="K1247" s="681">
        <f t="shared" si="573"/>
        <v>0</v>
      </c>
      <c r="L1247" s="711">
        <f>IF($L$5="Yes",HLOOKUP(B1247,'Outdoor Supply'!$D$32:$P$38,7,FALSE),0)</f>
        <v>0</v>
      </c>
      <c r="M1247" s="701">
        <f t="shared" si="574"/>
        <v>0</v>
      </c>
      <c r="N1247" s="564">
        <f t="shared" si="575"/>
        <v>0</v>
      </c>
      <c r="O1247" s="564">
        <f t="shared" si="576"/>
        <v>0</v>
      </c>
      <c r="P1247" s="564">
        <f t="shared" si="577"/>
        <v>0</v>
      </c>
      <c r="Q1247" s="564">
        <f t="shared" si="578"/>
        <v>0</v>
      </c>
      <c r="R1247" s="661">
        <f t="shared" si="567"/>
        <v>0</v>
      </c>
      <c r="S1247" s="662">
        <f t="shared" si="568"/>
        <v>0</v>
      </c>
      <c r="T1247" s="699">
        <f t="shared" si="569"/>
        <v>0</v>
      </c>
      <c r="U1247" s="681">
        <f t="shared" si="579"/>
        <v>0</v>
      </c>
      <c r="V1247" s="701">
        <f t="shared" si="580"/>
        <v>0</v>
      </c>
      <c r="W1247" s="662">
        <f t="shared" si="581"/>
        <v>0</v>
      </c>
      <c r="X1247" s="662">
        <f t="shared" si="582"/>
        <v>0</v>
      </c>
      <c r="Y1247" s="662">
        <f t="shared" si="583"/>
        <v>0</v>
      </c>
      <c r="Z1247" s="699">
        <f t="shared" si="584"/>
        <v>0</v>
      </c>
      <c r="AA1247" s="681">
        <f t="shared" si="587"/>
        <v>0</v>
      </c>
      <c r="AB1247" s="701">
        <f t="shared" si="588"/>
        <v>0</v>
      </c>
      <c r="AC1247" s="662">
        <f t="shared" si="585"/>
        <v>0</v>
      </c>
      <c r="AD1247" s="662">
        <f t="shared" si="589"/>
        <v>0</v>
      </c>
      <c r="AE1247" s="701">
        <f t="shared" si="590"/>
        <v>0</v>
      </c>
      <c r="AF1247" s="662">
        <f t="shared" si="586"/>
        <v>0</v>
      </c>
      <c r="AG1247" s="662">
        <f t="shared" si="591"/>
        <v>0</v>
      </c>
      <c r="AH1247" s="701">
        <f t="shared" si="592"/>
        <v>0</v>
      </c>
    </row>
    <row r="1248" spans="1:34" x14ac:dyDescent="0.35">
      <c r="A1248" s="680">
        <v>39223</v>
      </c>
      <c r="B1248" s="558" t="s">
        <v>25</v>
      </c>
      <c r="C1248" s="558">
        <v>5</v>
      </c>
      <c r="D1248" s="559">
        <f t="shared" si="564"/>
        <v>2</v>
      </c>
      <c r="E1248" s="561">
        <v>0</v>
      </c>
      <c r="F1248" s="699">
        <f t="shared" si="570"/>
        <v>0</v>
      </c>
      <c r="G1248" s="712">
        <f t="shared" si="571"/>
        <v>0</v>
      </c>
      <c r="H1248" s="699">
        <f t="shared" si="565"/>
        <v>0</v>
      </c>
      <c r="I1248" s="712">
        <f t="shared" si="566"/>
        <v>0</v>
      </c>
      <c r="J1248" s="699">
        <f t="shared" si="572"/>
        <v>0</v>
      </c>
      <c r="K1248" s="681">
        <f t="shared" si="573"/>
        <v>0</v>
      </c>
      <c r="L1248" s="711">
        <f>IF($L$5="Yes",HLOOKUP(B1248,'Outdoor Supply'!$D$32:$P$38,7,FALSE),0)</f>
        <v>0</v>
      </c>
      <c r="M1248" s="701">
        <f t="shared" si="574"/>
        <v>0</v>
      </c>
      <c r="N1248" s="564">
        <f t="shared" si="575"/>
        <v>0</v>
      </c>
      <c r="O1248" s="564">
        <f t="shared" si="576"/>
        <v>0</v>
      </c>
      <c r="P1248" s="564">
        <f t="shared" si="577"/>
        <v>0</v>
      </c>
      <c r="Q1248" s="564">
        <f t="shared" si="578"/>
        <v>0</v>
      </c>
      <c r="R1248" s="661">
        <f t="shared" si="567"/>
        <v>0</v>
      </c>
      <c r="S1248" s="662">
        <f t="shared" si="568"/>
        <v>0</v>
      </c>
      <c r="T1248" s="699">
        <f t="shared" si="569"/>
        <v>0</v>
      </c>
      <c r="U1248" s="681">
        <f t="shared" si="579"/>
        <v>0</v>
      </c>
      <c r="V1248" s="701">
        <f t="shared" si="580"/>
        <v>0</v>
      </c>
      <c r="W1248" s="662">
        <f t="shared" si="581"/>
        <v>0</v>
      </c>
      <c r="X1248" s="662">
        <f t="shared" si="582"/>
        <v>0</v>
      </c>
      <c r="Y1248" s="662">
        <f t="shared" si="583"/>
        <v>0</v>
      </c>
      <c r="Z1248" s="699">
        <f t="shared" si="584"/>
        <v>0</v>
      </c>
      <c r="AA1248" s="681">
        <f t="shared" si="587"/>
        <v>0</v>
      </c>
      <c r="AB1248" s="701">
        <f t="shared" si="588"/>
        <v>0</v>
      </c>
      <c r="AC1248" s="662">
        <f t="shared" si="585"/>
        <v>0</v>
      </c>
      <c r="AD1248" s="662">
        <f t="shared" si="589"/>
        <v>0</v>
      </c>
      <c r="AE1248" s="701">
        <f t="shared" si="590"/>
        <v>0</v>
      </c>
      <c r="AF1248" s="662">
        <f t="shared" si="586"/>
        <v>0</v>
      </c>
      <c r="AG1248" s="662">
        <f t="shared" si="591"/>
        <v>0</v>
      </c>
      <c r="AH1248" s="701">
        <f t="shared" si="592"/>
        <v>0</v>
      </c>
    </row>
    <row r="1249" spans="1:34" x14ac:dyDescent="0.35">
      <c r="A1249" s="680">
        <v>39224</v>
      </c>
      <c r="B1249" s="558" t="s">
        <v>25</v>
      </c>
      <c r="C1249" s="558">
        <v>5</v>
      </c>
      <c r="D1249" s="559">
        <f t="shared" si="564"/>
        <v>3</v>
      </c>
      <c r="E1249" s="561">
        <v>0.51999999999999602</v>
      </c>
      <c r="F1249" s="699">
        <f t="shared" si="570"/>
        <v>0</v>
      </c>
      <c r="G1249" s="712">
        <f t="shared" si="571"/>
        <v>0</v>
      </c>
      <c r="H1249" s="699">
        <f t="shared" si="565"/>
        <v>0</v>
      </c>
      <c r="I1249" s="712">
        <f t="shared" si="566"/>
        <v>0</v>
      </c>
      <c r="J1249" s="699">
        <f t="shared" si="572"/>
        <v>0</v>
      </c>
      <c r="K1249" s="681">
        <f t="shared" si="573"/>
        <v>0</v>
      </c>
      <c r="L1249" s="711">
        <f>IF($L$5="Yes",HLOOKUP(B1249,'Outdoor Supply'!$D$32:$P$38,7,FALSE),0)</f>
        <v>0</v>
      </c>
      <c r="M1249" s="701">
        <f t="shared" si="574"/>
        <v>0</v>
      </c>
      <c r="N1249" s="564">
        <f t="shared" si="575"/>
        <v>0</v>
      </c>
      <c r="O1249" s="564">
        <f t="shared" si="576"/>
        <v>0</v>
      </c>
      <c r="P1249" s="564">
        <f t="shared" si="577"/>
        <v>0</v>
      </c>
      <c r="Q1249" s="564">
        <f t="shared" si="578"/>
        <v>0</v>
      </c>
      <c r="R1249" s="661">
        <f t="shared" si="567"/>
        <v>0</v>
      </c>
      <c r="S1249" s="662">
        <f t="shared" si="568"/>
        <v>0</v>
      </c>
      <c r="T1249" s="699">
        <f t="shared" si="569"/>
        <v>0</v>
      </c>
      <c r="U1249" s="681">
        <f t="shared" si="579"/>
        <v>0</v>
      </c>
      <c r="V1249" s="701">
        <f t="shared" si="580"/>
        <v>0</v>
      </c>
      <c r="W1249" s="662">
        <f t="shared" si="581"/>
        <v>0</v>
      </c>
      <c r="X1249" s="662">
        <f t="shared" si="582"/>
        <v>0</v>
      </c>
      <c r="Y1249" s="662">
        <f t="shared" si="583"/>
        <v>0</v>
      </c>
      <c r="Z1249" s="699">
        <f t="shared" si="584"/>
        <v>0</v>
      </c>
      <c r="AA1249" s="681">
        <f t="shared" si="587"/>
        <v>0</v>
      </c>
      <c r="AB1249" s="701">
        <f t="shared" si="588"/>
        <v>0</v>
      </c>
      <c r="AC1249" s="662">
        <f t="shared" si="585"/>
        <v>0</v>
      </c>
      <c r="AD1249" s="662">
        <f t="shared" si="589"/>
        <v>0</v>
      </c>
      <c r="AE1249" s="701">
        <f t="shared" si="590"/>
        <v>0</v>
      </c>
      <c r="AF1249" s="662">
        <f t="shared" si="586"/>
        <v>0</v>
      </c>
      <c r="AG1249" s="662">
        <f t="shared" si="591"/>
        <v>0</v>
      </c>
      <c r="AH1249" s="701">
        <f t="shared" si="592"/>
        <v>0</v>
      </c>
    </row>
    <row r="1250" spans="1:34" x14ac:dyDescent="0.35">
      <c r="A1250" s="680">
        <v>39225</v>
      </c>
      <c r="B1250" s="558" t="s">
        <v>25</v>
      </c>
      <c r="C1250" s="558">
        <v>5</v>
      </c>
      <c r="D1250" s="559">
        <f t="shared" si="564"/>
        <v>4</v>
      </c>
      <c r="E1250" s="561">
        <v>0</v>
      </c>
      <c r="F1250" s="699">
        <f t="shared" si="570"/>
        <v>0</v>
      </c>
      <c r="G1250" s="712">
        <f t="shared" si="571"/>
        <v>0</v>
      </c>
      <c r="H1250" s="699">
        <f t="shared" si="565"/>
        <v>0</v>
      </c>
      <c r="I1250" s="712">
        <f t="shared" si="566"/>
        <v>0</v>
      </c>
      <c r="J1250" s="699">
        <f t="shared" si="572"/>
        <v>0</v>
      </c>
      <c r="K1250" s="681">
        <f t="shared" si="573"/>
        <v>0</v>
      </c>
      <c r="L1250" s="711">
        <f>IF($L$5="Yes",HLOOKUP(B1250,'Outdoor Supply'!$D$32:$P$38,7,FALSE),0)</f>
        <v>0</v>
      </c>
      <c r="M1250" s="701">
        <f t="shared" si="574"/>
        <v>0</v>
      </c>
      <c r="N1250" s="564">
        <f t="shared" si="575"/>
        <v>0</v>
      </c>
      <c r="O1250" s="564">
        <f t="shared" si="576"/>
        <v>0</v>
      </c>
      <c r="P1250" s="564">
        <f t="shared" si="577"/>
        <v>0</v>
      </c>
      <c r="Q1250" s="564">
        <f t="shared" si="578"/>
        <v>0</v>
      </c>
      <c r="R1250" s="661">
        <f t="shared" si="567"/>
        <v>0</v>
      </c>
      <c r="S1250" s="662">
        <f t="shared" si="568"/>
        <v>0</v>
      </c>
      <c r="T1250" s="699">
        <f t="shared" si="569"/>
        <v>0</v>
      </c>
      <c r="U1250" s="681">
        <f t="shared" si="579"/>
        <v>0</v>
      </c>
      <c r="V1250" s="701">
        <f t="shared" si="580"/>
        <v>0</v>
      </c>
      <c r="W1250" s="662">
        <f t="shared" si="581"/>
        <v>0</v>
      </c>
      <c r="X1250" s="662">
        <f t="shared" si="582"/>
        <v>0</v>
      </c>
      <c r="Y1250" s="662">
        <f t="shared" si="583"/>
        <v>0</v>
      </c>
      <c r="Z1250" s="699">
        <f t="shared" si="584"/>
        <v>0</v>
      </c>
      <c r="AA1250" s="681">
        <f t="shared" si="587"/>
        <v>0</v>
      </c>
      <c r="AB1250" s="701">
        <f t="shared" si="588"/>
        <v>0</v>
      </c>
      <c r="AC1250" s="662">
        <f t="shared" si="585"/>
        <v>0</v>
      </c>
      <c r="AD1250" s="662">
        <f t="shared" si="589"/>
        <v>0</v>
      </c>
      <c r="AE1250" s="701">
        <f t="shared" si="590"/>
        <v>0</v>
      </c>
      <c r="AF1250" s="662">
        <f t="shared" si="586"/>
        <v>0</v>
      </c>
      <c r="AG1250" s="662">
        <f t="shared" si="591"/>
        <v>0</v>
      </c>
      <c r="AH1250" s="701">
        <f t="shared" si="592"/>
        <v>0</v>
      </c>
    </row>
    <row r="1251" spans="1:34" x14ac:dyDescent="0.35">
      <c r="A1251" s="680">
        <v>39226</v>
      </c>
      <c r="B1251" s="558" t="s">
        <v>25</v>
      </c>
      <c r="C1251" s="558">
        <v>5</v>
      </c>
      <c r="D1251" s="559">
        <f t="shared" si="564"/>
        <v>5</v>
      </c>
      <c r="E1251" s="561">
        <v>1.0000000000005116E-2</v>
      </c>
      <c r="F1251" s="699">
        <f t="shared" si="570"/>
        <v>0</v>
      </c>
      <c r="G1251" s="712">
        <f t="shared" si="571"/>
        <v>0</v>
      </c>
      <c r="H1251" s="699">
        <f t="shared" si="565"/>
        <v>0</v>
      </c>
      <c r="I1251" s="712">
        <f t="shared" si="566"/>
        <v>0</v>
      </c>
      <c r="J1251" s="699">
        <f t="shared" si="572"/>
        <v>0</v>
      </c>
      <c r="K1251" s="681">
        <f t="shared" si="573"/>
        <v>0</v>
      </c>
      <c r="L1251" s="711">
        <f>IF($L$5="Yes",HLOOKUP(B1251,'Outdoor Supply'!$D$32:$P$38,7,FALSE),0)</f>
        <v>0</v>
      </c>
      <c r="M1251" s="701">
        <f t="shared" si="574"/>
        <v>0</v>
      </c>
      <c r="N1251" s="564">
        <f t="shared" si="575"/>
        <v>0</v>
      </c>
      <c r="O1251" s="564">
        <f t="shared" si="576"/>
        <v>0</v>
      </c>
      <c r="P1251" s="564">
        <f t="shared" si="577"/>
        <v>0</v>
      </c>
      <c r="Q1251" s="564">
        <f t="shared" si="578"/>
        <v>0</v>
      </c>
      <c r="R1251" s="661">
        <f t="shared" si="567"/>
        <v>0</v>
      </c>
      <c r="S1251" s="662">
        <f t="shared" si="568"/>
        <v>0</v>
      </c>
      <c r="T1251" s="699">
        <f t="shared" si="569"/>
        <v>0</v>
      </c>
      <c r="U1251" s="681">
        <f t="shared" si="579"/>
        <v>0</v>
      </c>
      <c r="V1251" s="701">
        <f t="shared" si="580"/>
        <v>0</v>
      </c>
      <c r="W1251" s="662">
        <f t="shared" si="581"/>
        <v>0</v>
      </c>
      <c r="X1251" s="662">
        <f t="shared" si="582"/>
        <v>0</v>
      </c>
      <c r="Y1251" s="662">
        <f t="shared" si="583"/>
        <v>0</v>
      </c>
      <c r="Z1251" s="699">
        <f t="shared" si="584"/>
        <v>0</v>
      </c>
      <c r="AA1251" s="681">
        <f t="shared" si="587"/>
        <v>0</v>
      </c>
      <c r="AB1251" s="701">
        <f t="shared" si="588"/>
        <v>0</v>
      </c>
      <c r="AC1251" s="662">
        <f t="shared" si="585"/>
        <v>0</v>
      </c>
      <c r="AD1251" s="662">
        <f t="shared" si="589"/>
        <v>0</v>
      </c>
      <c r="AE1251" s="701">
        <f t="shared" si="590"/>
        <v>0</v>
      </c>
      <c r="AF1251" s="662">
        <f t="shared" si="586"/>
        <v>0</v>
      </c>
      <c r="AG1251" s="662">
        <f t="shared" si="591"/>
        <v>0</v>
      </c>
      <c r="AH1251" s="701">
        <f t="shared" si="592"/>
        <v>0</v>
      </c>
    </row>
    <row r="1252" spans="1:34" x14ac:dyDescent="0.35">
      <c r="A1252" s="680">
        <v>39227</v>
      </c>
      <c r="B1252" s="558" t="s">
        <v>25</v>
      </c>
      <c r="C1252" s="558">
        <v>5</v>
      </c>
      <c r="D1252" s="559">
        <f t="shared" si="564"/>
        <v>6</v>
      </c>
      <c r="E1252" s="561">
        <v>1.3500000000000227</v>
      </c>
      <c r="F1252" s="699">
        <f t="shared" si="570"/>
        <v>0</v>
      </c>
      <c r="G1252" s="712">
        <f t="shared" si="571"/>
        <v>0</v>
      </c>
      <c r="H1252" s="699">
        <f t="shared" si="565"/>
        <v>0</v>
      </c>
      <c r="I1252" s="712">
        <f t="shared" si="566"/>
        <v>0</v>
      </c>
      <c r="J1252" s="699">
        <f t="shared" si="572"/>
        <v>0</v>
      </c>
      <c r="K1252" s="681">
        <f t="shared" si="573"/>
        <v>0</v>
      </c>
      <c r="L1252" s="711">
        <f>IF($L$5="Yes",HLOOKUP(B1252,'Outdoor Supply'!$D$32:$P$38,7,FALSE),0)</f>
        <v>0</v>
      </c>
      <c r="M1252" s="701">
        <f t="shared" si="574"/>
        <v>0</v>
      </c>
      <c r="N1252" s="564">
        <f t="shared" si="575"/>
        <v>0</v>
      </c>
      <c r="O1252" s="564">
        <f t="shared" si="576"/>
        <v>0</v>
      </c>
      <c r="P1252" s="564">
        <f t="shared" si="577"/>
        <v>0</v>
      </c>
      <c r="Q1252" s="564">
        <f t="shared" si="578"/>
        <v>0</v>
      </c>
      <c r="R1252" s="661">
        <f t="shared" si="567"/>
        <v>0</v>
      </c>
      <c r="S1252" s="662">
        <f t="shared" si="568"/>
        <v>0</v>
      </c>
      <c r="T1252" s="699">
        <f t="shared" si="569"/>
        <v>0</v>
      </c>
      <c r="U1252" s="681">
        <f t="shared" si="579"/>
        <v>0</v>
      </c>
      <c r="V1252" s="701">
        <f t="shared" si="580"/>
        <v>0</v>
      </c>
      <c r="W1252" s="662">
        <f t="shared" si="581"/>
        <v>0</v>
      </c>
      <c r="X1252" s="662">
        <f t="shared" si="582"/>
        <v>0</v>
      </c>
      <c r="Y1252" s="662">
        <f t="shared" si="583"/>
        <v>0</v>
      </c>
      <c r="Z1252" s="699">
        <f t="shared" si="584"/>
        <v>0</v>
      </c>
      <c r="AA1252" s="681">
        <f t="shared" si="587"/>
        <v>0</v>
      </c>
      <c r="AB1252" s="701">
        <f t="shared" si="588"/>
        <v>0</v>
      </c>
      <c r="AC1252" s="662">
        <f t="shared" si="585"/>
        <v>0</v>
      </c>
      <c r="AD1252" s="662">
        <f t="shared" si="589"/>
        <v>0</v>
      </c>
      <c r="AE1252" s="701">
        <f t="shared" si="590"/>
        <v>0</v>
      </c>
      <c r="AF1252" s="662">
        <f t="shared" si="586"/>
        <v>0</v>
      </c>
      <c r="AG1252" s="662">
        <f t="shared" si="591"/>
        <v>0</v>
      </c>
      <c r="AH1252" s="701">
        <f t="shared" si="592"/>
        <v>0</v>
      </c>
    </row>
    <row r="1253" spans="1:34" x14ac:dyDescent="0.35">
      <c r="A1253" s="680">
        <v>39228</v>
      </c>
      <c r="B1253" s="558" t="s">
        <v>25</v>
      </c>
      <c r="C1253" s="558">
        <v>5</v>
      </c>
      <c r="D1253" s="559">
        <f t="shared" si="564"/>
        <v>7</v>
      </c>
      <c r="E1253" s="561">
        <v>1.999999999998181E-2</v>
      </c>
      <c r="F1253" s="699">
        <f t="shared" si="570"/>
        <v>0</v>
      </c>
      <c r="G1253" s="712">
        <f t="shared" si="571"/>
        <v>0</v>
      </c>
      <c r="H1253" s="699">
        <f t="shared" si="565"/>
        <v>0</v>
      </c>
      <c r="I1253" s="712">
        <f t="shared" si="566"/>
        <v>0</v>
      </c>
      <c r="J1253" s="699">
        <f t="shared" si="572"/>
        <v>0</v>
      </c>
      <c r="K1253" s="681">
        <f t="shared" si="573"/>
        <v>0</v>
      </c>
      <c r="L1253" s="711">
        <f>IF($L$5="Yes",HLOOKUP(B1253,'Outdoor Supply'!$D$32:$P$38,7,FALSE),0)</f>
        <v>0</v>
      </c>
      <c r="M1253" s="701">
        <f t="shared" si="574"/>
        <v>0</v>
      </c>
      <c r="N1253" s="564">
        <f t="shared" si="575"/>
        <v>0</v>
      </c>
      <c r="O1253" s="564">
        <f t="shared" si="576"/>
        <v>0</v>
      </c>
      <c r="P1253" s="564">
        <f t="shared" si="577"/>
        <v>0</v>
      </c>
      <c r="Q1253" s="564">
        <f t="shared" si="578"/>
        <v>0</v>
      </c>
      <c r="R1253" s="661">
        <f t="shared" si="567"/>
        <v>0</v>
      </c>
      <c r="S1253" s="662">
        <f t="shared" si="568"/>
        <v>0</v>
      </c>
      <c r="T1253" s="699">
        <f t="shared" si="569"/>
        <v>0</v>
      </c>
      <c r="U1253" s="681">
        <f t="shared" si="579"/>
        <v>0</v>
      </c>
      <c r="V1253" s="701">
        <f t="shared" si="580"/>
        <v>0</v>
      </c>
      <c r="W1253" s="662">
        <f t="shared" si="581"/>
        <v>0</v>
      </c>
      <c r="X1253" s="662">
        <f t="shared" si="582"/>
        <v>0</v>
      </c>
      <c r="Y1253" s="662">
        <f t="shared" si="583"/>
        <v>0</v>
      </c>
      <c r="Z1253" s="699">
        <f t="shared" si="584"/>
        <v>0</v>
      </c>
      <c r="AA1253" s="681">
        <f t="shared" si="587"/>
        <v>0</v>
      </c>
      <c r="AB1253" s="701">
        <f t="shared" si="588"/>
        <v>0</v>
      </c>
      <c r="AC1253" s="662">
        <f t="shared" si="585"/>
        <v>0</v>
      </c>
      <c r="AD1253" s="662">
        <f t="shared" si="589"/>
        <v>0</v>
      </c>
      <c r="AE1253" s="701">
        <f t="shared" si="590"/>
        <v>0</v>
      </c>
      <c r="AF1253" s="662">
        <f t="shared" si="586"/>
        <v>0</v>
      </c>
      <c r="AG1253" s="662">
        <f t="shared" si="591"/>
        <v>0</v>
      </c>
      <c r="AH1253" s="701">
        <f t="shared" si="592"/>
        <v>0</v>
      </c>
    </row>
    <row r="1254" spans="1:34" x14ac:dyDescent="0.35">
      <c r="A1254" s="680">
        <v>39229</v>
      </c>
      <c r="B1254" s="558" t="s">
        <v>25</v>
      </c>
      <c r="C1254" s="558">
        <v>5</v>
      </c>
      <c r="D1254" s="559">
        <f t="shared" si="564"/>
        <v>1</v>
      </c>
      <c r="E1254" s="561">
        <v>4.9999999999982947E-2</v>
      </c>
      <c r="F1254" s="699">
        <f t="shared" si="570"/>
        <v>0</v>
      </c>
      <c r="G1254" s="712">
        <f t="shared" si="571"/>
        <v>0</v>
      </c>
      <c r="H1254" s="699">
        <f t="shared" si="565"/>
        <v>0</v>
      </c>
      <c r="I1254" s="712">
        <f t="shared" si="566"/>
        <v>0</v>
      </c>
      <c r="J1254" s="699">
        <f t="shared" si="572"/>
        <v>0</v>
      </c>
      <c r="K1254" s="681">
        <f t="shared" si="573"/>
        <v>0</v>
      </c>
      <c r="L1254" s="711">
        <f>IF($L$5="Yes",HLOOKUP(B1254,'Outdoor Supply'!$D$32:$P$38,7,FALSE),0)</f>
        <v>0</v>
      </c>
      <c r="M1254" s="701">
        <f t="shared" si="574"/>
        <v>0</v>
      </c>
      <c r="N1254" s="564">
        <f t="shared" si="575"/>
        <v>0</v>
      </c>
      <c r="O1254" s="564">
        <f t="shared" si="576"/>
        <v>0</v>
      </c>
      <c r="P1254" s="564">
        <f t="shared" si="577"/>
        <v>0</v>
      </c>
      <c r="Q1254" s="564">
        <f t="shared" si="578"/>
        <v>0</v>
      </c>
      <c r="R1254" s="661">
        <f t="shared" si="567"/>
        <v>0</v>
      </c>
      <c r="S1254" s="662">
        <f t="shared" si="568"/>
        <v>0</v>
      </c>
      <c r="T1254" s="699">
        <f t="shared" si="569"/>
        <v>0</v>
      </c>
      <c r="U1254" s="681">
        <f t="shared" si="579"/>
        <v>0</v>
      </c>
      <c r="V1254" s="701">
        <f t="shared" si="580"/>
        <v>0</v>
      </c>
      <c r="W1254" s="662">
        <f t="shared" si="581"/>
        <v>0</v>
      </c>
      <c r="X1254" s="662">
        <f t="shared" si="582"/>
        <v>0</v>
      </c>
      <c r="Y1254" s="662">
        <f t="shared" si="583"/>
        <v>0</v>
      </c>
      <c r="Z1254" s="699">
        <f t="shared" si="584"/>
        <v>0</v>
      </c>
      <c r="AA1254" s="681">
        <f t="shared" si="587"/>
        <v>0</v>
      </c>
      <c r="AB1254" s="701">
        <f t="shared" si="588"/>
        <v>0</v>
      </c>
      <c r="AC1254" s="662">
        <f t="shared" si="585"/>
        <v>0</v>
      </c>
      <c r="AD1254" s="662">
        <f t="shared" si="589"/>
        <v>0</v>
      </c>
      <c r="AE1254" s="701">
        <f t="shared" si="590"/>
        <v>0</v>
      </c>
      <c r="AF1254" s="662">
        <f t="shared" si="586"/>
        <v>0</v>
      </c>
      <c r="AG1254" s="662">
        <f t="shared" si="591"/>
        <v>0</v>
      </c>
      <c r="AH1254" s="701">
        <f t="shared" si="592"/>
        <v>0</v>
      </c>
    </row>
    <row r="1255" spans="1:34" x14ac:dyDescent="0.35">
      <c r="A1255" s="680">
        <v>39230</v>
      </c>
      <c r="B1255" s="558" t="s">
        <v>25</v>
      </c>
      <c r="C1255" s="558">
        <v>5</v>
      </c>
      <c r="D1255" s="559">
        <f t="shared" si="564"/>
        <v>2</v>
      </c>
      <c r="E1255" s="561">
        <v>2.0100000000000477</v>
      </c>
      <c r="F1255" s="699">
        <f t="shared" si="570"/>
        <v>0</v>
      </c>
      <c r="G1255" s="712">
        <f t="shared" si="571"/>
        <v>0</v>
      </c>
      <c r="H1255" s="699">
        <f t="shared" si="565"/>
        <v>0</v>
      </c>
      <c r="I1255" s="712">
        <f t="shared" si="566"/>
        <v>0</v>
      </c>
      <c r="J1255" s="699">
        <f t="shared" si="572"/>
        <v>0</v>
      </c>
      <c r="K1255" s="681">
        <f t="shared" si="573"/>
        <v>0</v>
      </c>
      <c r="L1255" s="711">
        <f>IF($L$5="Yes",HLOOKUP(B1255,'Outdoor Supply'!$D$32:$P$38,7,FALSE),0)</f>
        <v>0</v>
      </c>
      <c r="M1255" s="701">
        <f t="shared" si="574"/>
        <v>0</v>
      </c>
      <c r="N1255" s="564">
        <f t="shared" si="575"/>
        <v>0</v>
      </c>
      <c r="O1255" s="564">
        <f t="shared" si="576"/>
        <v>0</v>
      </c>
      <c r="P1255" s="564">
        <f t="shared" si="577"/>
        <v>0</v>
      </c>
      <c r="Q1255" s="564">
        <f t="shared" si="578"/>
        <v>0</v>
      </c>
      <c r="R1255" s="661">
        <f t="shared" si="567"/>
        <v>0</v>
      </c>
      <c r="S1255" s="662">
        <f t="shared" si="568"/>
        <v>0</v>
      </c>
      <c r="T1255" s="699">
        <f t="shared" si="569"/>
        <v>0</v>
      </c>
      <c r="U1255" s="681">
        <f t="shared" si="579"/>
        <v>0</v>
      </c>
      <c r="V1255" s="701">
        <f t="shared" si="580"/>
        <v>0</v>
      </c>
      <c r="W1255" s="662">
        <f t="shared" si="581"/>
        <v>0</v>
      </c>
      <c r="X1255" s="662">
        <f t="shared" si="582"/>
        <v>0</v>
      </c>
      <c r="Y1255" s="662">
        <f t="shared" si="583"/>
        <v>0</v>
      </c>
      <c r="Z1255" s="699">
        <f t="shared" si="584"/>
        <v>0</v>
      </c>
      <c r="AA1255" s="681">
        <f t="shared" si="587"/>
        <v>0</v>
      </c>
      <c r="AB1255" s="701">
        <f t="shared" si="588"/>
        <v>0</v>
      </c>
      <c r="AC1255" s="662">
        <f t="shared" si="585"/>
        <v>0</v>
      </c>
      <c r="AD1255" s="662">
        <f t="shared" si="589"/>
        <v>0</v>
      </c>
      <c r="AE1255" s="701">
        <f t="shared" si="590"/>
        <v>0</v>
      </c>
      <c r="AF1255" s="662">
        <f t="shared" si="586"/>
        <v>0</v>
      </c>
      <c r="AG1255" s="662">
        <f t="shared" si="591"/>
        <v>0</v>
      </c>
      <c r="AH1255" s="701">
        <f t="shared" si="592"/>
        <v>0</v>
      </c>
    </row>
    <row r="1256" spans="1:34" x14ac:dyDescent="0.35">
      <c r="A1256" s="680">
        <v>39231</v>
      </c>
      <c r="B1256" s="558" t="s">
        <v>25</v>
      </c>
      <c r="C1256" s="558">
        <v>5</v>
      </c>
      <c r="D1256" s="559">
        <f t="shared" si="564"/>
        <v>3</v>
      </c>
      <c r="E1256" s="561">
        <v>0.28999999999999204</v>
      </c>
      <c r="F1256" s="699">
        <f t="shared" si="570"/>
        <v>0</v>
      </c>
      <c r="G1256" s="712">
        <f t="shared" si="571"/>
        <v>0</v>
      </c>
      <c r="H1256" s="699">
        <f t="shared" si="565"/>
        <v>0</v>
      </c>
      <c r="I1256" s="712">
        <f t="shared" si="566"/>
        <v>0</v>
      </c>
      <c r="J1256" s="699">
        <f t="shared" si="572"/>
        <v>0</v>
      </c>
      <c r="K1256" s="681">
        <f t="shared" si="573"/>
        <v>0</v>
      </c>
      <c r="L1256" s="711">
        <f>IF($L$5="Yes",HLOOKUP(B1256,'Outdoor Supply'!$D$32:$P$38,7,FALSE),0)</f>
        <v>0</v>
      </c>
      <c r="M1256" s="701">
        <f t="shared" si="574"/>
        <v>0</v>
      </c>
      <c r="N1256" s="564">
        <f t="shared" si="575"/>
        <v>0</v>
      </c>
      <c r="O1256" s="564">
        <f t="shared" si="576"/>
        <v>0</v>
      </c>
      <c r="P1256" s="564">
        <f t="shared" si="577"/>
        <v>0</v>
      </c>
      <c r="Q1256" s="564">
        <f t="shared" si="578"/>
        <v>0</v>
      </c>
      <c r="R1256" s="661">
        <f t="shared" si="567"/>
        <v>0</v>
      </c>
      <c r="S1256" s="662">
        <f t="shared" si="568"/>
        <v>0</v>
      </c>
      <c r="T1256" s="699">
        <f t="shared" si="569"/>
        <v>0</v>
      </c>
      <c r="U1256" s="681">
        <f t="shared" si="579"/>
        <v>0</v>
      </c>
      <c r="V1256" s="701">
        <f t="shared" si="580"/>
        <v>0</v>
      </c>
      <c r="W1256" s="662">
        <f t="shared" si="581"/>
        <v>0</v>
      </c>
      <c r="X1256" s="662">
        <f t="shared" si="582"/>
        <v>0</v>
      </c>
      <c r="Y1256" s="662">
        <f t="shared" si="583"/>
        <v>0</v>
      </c>
      <c r="Z1256" s="699">
        <f t="shared" si="584"/>
        <v>0</v>
      </c>
      <c r="AA1256" s="681">
        <f t="shared" si="587"/>
        <v>0</v>
      </c>
      <c r="AB1256" s="701">
        <f t="shared" si="588"/>
        <v>0</v>
      </c>
      <c r="AC1256" s="662">
        <f t="shared" si="585"/>
        <v>0</v>
      </c>
      <c r="AD1256" s="662">
        <f t="shared" si="589"/>
        <v>0</v>
      </c>
      <c r="AE1256" s="701">
        <f t="shared" si="590"/>
        <v>0</v>
      </c>
      <c r="AF1256" s="662">
        <f t="shared" si="586"/>
        <v>0</v>
      </c>
      <c r="AG1256" s="662">
        <f t="shared" si="591"/>
        <v>0</v>
      </c>
      <c r="AH1256" s="701">
        <f t="shared" si="592"/>
        <v>0</v>
      </c>
    </row>
    <row r="1257" spans="1:34" x14ac:dyDescent="0.35">
      <c r="A1257" s="680">
        <v>39232</v>
      </c>
      <c r="B1257" s="558" t="s">
        <v>25</v>
      </c>
      <c r="C1257" s="558">
        <v>5</v>
      </c>
      <c r="D1257" s="559">
        <f t="shared" si="564"/>
        <v>4</v>
      </c>
      <c r="E1257" s="561">
        <v>0</v>
      </c>
      <c r="F1257" s="699">
        <f t="shared" si="570"/>
        <v>0</v>
      </c>
      <c r="G1257" s="712">
        <f t="shared" si="571"/>
        <v>0</v>
      </c>
      <c r="H1257" s="699">
        <f t="shared" si="565"/>
        <v>0</v>
      </c>
      <c r="I1257" s="712">
        <f t="shared" si="566"/>
        <v>0</v>
      </c>
      <c r="J1257" s="699">
        <f t="shared" si="572"/>
        <v>0</v>
      </c>
      <c r="K1257" s="681">
        <f t="shared" si="573"/>
        <v>0</v>
      </c>
      <c r="L1257" s="711">
        <f>IF($L$5="Yes",HLOOKUP(B1257,'Outdoor Supply'!$D$32:$P$38,7,FALSE),0)</f>
        <v>0</v>
      </c>
      <c r="M1257" s="701">
        <f t="shared" si="574"/>
        <v>0</v>
      </c>
      <c r="N1257" s="564">
        <f t="shared" si="575"/>
        <v>0</v>
      </c>
      <c r="O1257" s="564">
        <f t="shared" si="576"/>
        <v>0</v>
      </c>
      <c r="P1257" s="564">
        <f t="shared" si="577"/>
        <v>0</v>
      </c>
      <c r="Q1257" s="564">
        <f t="shared" si="578"/>
        <v>0</v>
      </c>
      <c r="R1257" s="661">
        <f t="shared" si="567"/>
        <v>0</v>
      </c>
      <c r="S1257" s="662">
        <f t="shared" si="568"/>
        <v>0</v>
      </c>
      <c r="T1257" s="699">
        <f t="shared" si="569"/>
        <v>0</v>
      </c>
      <c r="U1257" s="681">
        <f t="shared" si="579"/>
        <v>0</v>
      </c>
      <c r="V1257" s="701">
        <f t="shared" si="580"/>
        <v>0</v>
      </c>
      <c r="W1257" s="662">
        <f t="shared" si="581"/>
        <v>0</v>
      </c>
      <c r="X1257" s="662">
        <f t="shared" si="582"/>
        <v>0</v>
      </c>
      <c r="Y1257" s="662">
        <f t="shared" si="583"/>
        <v>0</v>
      </c>
      <c r="Z1257" s="699">
        <f t="shared" si="584"/>
        <v>0</v>
      </c>
      <c r="AA1257" s="681">
        <f t="shared" si="587"/>
        <v>0</v>
      </c>
      <c r="AB1257" s="701">
        <f t="shared" si="588"/>
        <v>0</v>
      </c>
      <c r="AC1257" s="662">
        <f t="shared" si="585"/>
        <v>0</v>
      </c>
      <c r="AD1257" s="662">
        <f t="shared" si="589"/>
        <v>0</v>
      </c>
      <c r="AE1257" s="701">
        <f t="shared" si="590"/>
        <v>0</v>
      </c>
      <c r="AF1257" s="662">
        <f t="shared" si="586"/>
        <v>0</v>
      </c>
      <c r="AG1257" s="662">
        <f t="shared" si="591"/>
        <v>0</v>
      </c>
      <c r="AH1257" s="701">
        <f t="shared" si="592"/>
        <v>0</v>
      </c>
    </row>
    <row r="1258" spans="1:34" x14ac:dyDescent="0.35">
      <c r="A1258" s="680">
        <v>39233</v>
      </c>
      <c r="B1258" s="558" t="s">
        <v>25</v>
      </c>
      <c r="C1258" s="558">
        <v>5</v>
      </c>
      <c r="D1258" s="559">
        <f t="shared" si="564"/>
        <v>5</v>
      </c>
      <c r="E1258" s="561">
        <v>5.0000000000011369E-2</v>
      </c>
      <c r="F1258" s="699">
        <f t="shared" si="570"/>
        <v>0</v>
      </c>
      <c r="G1258" s="712">
        <f t="shared" si="571"/>
        <v>0</v>
      </c>
      <c r="H1258" s="699">
        <f t="shared" si="565"/>
        <v>0</v>
      </c>
      <c r="I1258" s="712">
        <f t="shared" si="566"/>
        <v>0</v>
      </c>
      <c r="J1258" s="699">
        <f t="shared" si="572"/>
        <v>0</v>
      </c>
      <c r="K1258" s="681">
        <f t="shared" si="573"/>
        <v>0</v>
      </c>
      <c r="L1258" s="711">
        <f>IF($L$5="Yes",HLOOKUP(B1258,'Outdoor Supply'!$D$32:$P$38,7,FALSE),0)</f>
        <v>0</v>
      </c>
      <c r="M1258" s="701">
        <f t="shared" si="574"/>
        <v>0</v>
      </c>
      <c r="N1258" s="564">
        <f t="shared" si="575"/>
        <v>0</v>
      </c>
      <c r="O1258" s="564">
        <f t="shared" si="576"/>
        <v>0</v>
      </c>
      <c r="P1258" s="564">
        <f t="shared" si="577"/>
        <v>0</v>
      </c>
      <c r="Q1258" s="564">
        <f t="shared" si="578"/>
        <v>0</v>
      </c>
      <c r="R1258" s="661">
        <f t="shared" si="567"/>
        <v>0</v>
      </c>
      <c r="S1258" s="662">
        <f t="shared" si="568"/>
        <v>0</v>
      </c>
      <c r="T1258" s="699">
        <f t="shared" si="569"/>
        <v>0</v>
      </c>
      <c r="U1258" s="681">
        <f t="shared" si="579"/>
        <v>0</v>
      </c>
      <c r="V1258" s="701">
        <f t="shared" si="580"/>
        <v>0</v>
      </c>
      <c r="W1258" s="662">
        <f t="shared" si="581"/>
        <v>0</v>
      </c>
      <c r="X1258" s="662">
        <f t="shared" si="582"/>
        <v>0</v>
      </c>
      <c r="Y1258" s="662">
        <f t="shared" si="583"/>
        <v>0</v>
      </c>
      <c r="Z1258" s="699">
        <f t="shared" si="584"/>
        <v>0</v>
      </c>
      <c r="AA1258" s="681">
        <f t="shared" si="587"/>
        <v>0</v>
      </c>
      <c r="AB1258" s="701">
        <f t="shared" si="588"/>
        <v>0</v>
      </c>
      <c r="AC1258" s="662">
        <f t="shared" si="585"/>
        <v>0</v>
      </c>
      <c r="AD1258" s="662">
        <f t="shared" si="589"/>
        <v>0</v>
      </c>
      <c r="AE1258" s="701">
        <f t="shared" si="590"/>
        <v>0</v>
      </c>
      <c r="AF1258" s="662">
        <f t="shared" si="586"/>
        <v>0</v>
      </c>
      <c r="AG1258" s="662">
        <f t="shared" si="591"/>
        <v>0</v>
      </c>
      <c r="AH1258" s="701">
        <f t="shared" si="592"/>
        <v>0</v>
      </c>
    </row>
    <row r="1259" spans="1:34" x14ac:dyDescent="0.35">
      <c r="A1259" s="680">
        <v>39234</v>
      </c>
      <c r="B1259" s="558" t="s">
        <v>26</v>
      </c>
      <c r="C1259" s="558">
        <v>6</v>
      </c>
      <c r="D1259" s="559">
        <f t="shared" si="564"/>
        <v>6</v>
      </c>
      <c r="E1259" s="561">
        <v>0</v>
      </c>
      <c r="F1259" s="699">
        <f t="shared" si="570"/>
        <v>0</v>
      </c>
      <c r="G1259" s="712">
        <f t="shared" si="571"/>
        <v>0</v>
      </c>
      <c r="H1259" s="699">
        <f t="shared" si="565"/>
        <v>0</v>
      </c>
      <c r="I1259" s="712">
        <f t="shared" si="566"/>
        <v>0</v>
      </c>
      <c r="J1259" s="699">
        <f t="shared" si="572"/>
        <v>0</v>
      </c>
      <c r="K1259" s="681">
        <f t="shared" si="573"/>
        <v>0</v>
      </c>
      <c r="L1259" s="711">
        <f>IF($L$5="Yes",HLOOKUP(B1259,'Outdoor Supply'!$D$32:$P$38,7,FALSE),0)</f>
        <v>0</v>
      </c>
      <c r="M1259" s="701">
        <f t="shared" si="574"/>
        <v>0</v>
      </c>
      <c r="N1259" s="564">
        <f t="shared" si="575"/>
        <v>0</v>
      </c>
      <c r="O1259" s="564">
        <f t="shared" si="576"/>
        <v>0</v>
      </c>
      <c r="P1259" s="564">
        <f t="shared" si="577"/>
        <v>0</v>
      </c>
      <c r="Q1259" s="564">
        <f t="shared" si="578"/>
        <v>0</v>
      </c>
      <c r="R1259" s="661">
        <f t="shared" si="567"/>
        <v>0</v>
      </c>
      <c r="S1259" s="662">
        <f t="shared" si="568"/>
        <v>0</v>
      </c>
      <c r="T1259" s="699">
        <f t="shared" si="569"/>
        <v>0</v>
      </c>
      <c r="U1259" s="681">
        <f t="shared" si="579"/>
        <v>0</v>
      </c>
      <c r="V1259" s="701">
        <f t="shared" si="580"/>
        <v>0</v>
      </c>
      <c r="W1259" s="662">
        <f t="shared" si="581"/>
        <v>0</v>
      </c>
      <c r="X1259" s="662">
        <f t="shared" si="582"/>
        <v>0</v>
      </c>
      <c r="Y1259" s="662">
        <f t="shared" si="583"/>
        <v>0</v>
      </c>
      <c r="Z1259" s="699">
        <f t="shared" si="584"/>
        <v>0</v>
      </c>
      <c r="AA1259" s="681">
        <f t="shared" si="587"/>
        <v>0</v>
      </c>
      <c r="AB1259" s="701">
        <f t="shared" si="588"/>
        <v>0</v>
      </c>
      <c r="AC1259" s="662">
        <f t="shared" si="585"/>
        <v>0</v>
      </c>
      <c r="AD1259" s="662">
        <f t="shared" si="589"/>
        <v>0</v>
      </c>
      <c r="AE1259" s="701">
        <f t="shared" si="590"/>
        <v>0</v>
      </c>
      <c r="AF1259" s="662">
        <f t="shared" si="586"/>
        <v>0</v>
      </c>
      <c r="AG1259" s="662">
        <f t="shared" si="591"/>
        <v>0</v>
      </c>
      <c r="AH1259" s="701">
        <f t="shared" si="592"/>
        <v>0</v>
      </c>
    </row>
    <row r="1260" spans="1:34" x14ac:dyDescent="0.35">
      <c r="A1260" s="680">
        <v>39235</v>
      </c>
      <c r="B1260" s="558" t="s">
        <v>26</v>
      </c>
      <c r="C1260" s="558">
        <v>6</v>
      </c>
      <c r="D1260" s="559">
        <f t="shared" si="564"/>
        <v>7</v>
      </c>
      <c r="E1260" s="561">
        <v>0</v>
      </c>
      <c r="F1260" s="699">
        <f t="shared" si="570"/>
        <v>0</v>
      </c>
      <c r="G1260" s="712">
        <f t="shared" si="571"/>
        <v>0</v>
      </c>
      <c r="H1260" s="699">
        <f t="shared" si="565"/>
        <v>0</v>
      </c>
      <c r="I1260" s="712">
        <f t="shared" si="566"/>
        <v>0</v>
      </c>
      <c r="J1260" s="699">
        <f t="shared" si="572"/>
        <v>0</v>
      </c>
      <c r="K1260" s="681">
        <f t="shared" si="573"/>
        <v>0</v>
      </c>
      <c r="L1260" s="711">
        <f>IF($L$5="Yes",HLOOKUP(B1260,'Outdoor Supply'!$D$32:$P$38,7,FALSE),0)</f>
        <v>0</v>
      </c>
      <c r="M1260" s="701">
        <f t="shared" si="574"/>
        <v>0</v>
      </c>
      <c r="N1260" s="564">
        <f t="shared" si="575"/>
        <v>0</v>
      </c>
      <c r="O1260" s="564">
        <f t="shared" si="576"/>
        <v>0</v>
      </c>
      <c r="P1260" s="564">
        <f t="shared" si="577"/>
        <v>0</v>
      </c>
      <c r="Q1260" s="564">
        <f t="shared" si="578"/>
        <v>0</v>
      </c>
      <c r="R1260" s="661">
        <f t="shared" si="567"/>
        <v>0</v>
      </c>
      <c r="S1260" s="662">
        <f t="shared" si="568"/>
        <v>0</v>
      </c>
      <c r="T1260" s="699">
        <f t="shared" si="569"/>
        <v>0</v>
      </c>
      <c r="U1260" s="681">
        <f t="shared" si="579"/>
        <v>0</v>
      </c>
      <c r="V1260" s="701">
        <f t="shared" si="580"/>
        <v>0</v>
      </c>
      <c r="W1260" s="662">
        <f t="shared" si="581"/>
        <v>0</v>
      </c>
      <c r="X1260" s="662">
        <f t="shared" si="582"/>
        <v>0</v>
      </c>
      <c r="Y1260" s="662">
        <f t="shared" si="583"/>
        <v>0</v>
      </c>
      <c r="Z1260" s="699">
        <f t="shared" si="584"/>
        <v>0</v>
      </c>
      <c r="AA1260" s="681">
        <f t="shared" si="587"/>
        <v>0</v>
      </c>
      <c r="AB1260" s="701">
        <f t="shared" si="588"/>
        <v>0</v>
      </c>
      <c r="AC1260" s="662">
        <f t="shared" si="585"/>
        <v>0</v>
      </c>
      <c r="AD1260" s="662">
        <f t="shared" si="589"/>
        <v>0</v>
      </c>
      <c r="AE1260" s="701">
        <f t="shared" si="590"/>
        <v>0</v>
      </c>
      <c r="AF1260" s="662">
        <f t="shared" si="586"/>
        <v>0</v>
      </c>
      <c r="AG1260" s="662">
        <f t="shared" si="591"/>
        <v>0</v>
      </c>
      <c r="AH1260" s="701">
        <f t="shared" si="592"/>
        <v>0</v>
      </c>
    </row>
    <row r="1261" spans="1:34" x14ac:dyDescent="0.35">
      <c r="A1261" s="680">
        <v>39236</v>
      </c>
      <c r="B1261" s="558" t="s">
        <v>26</v>
      </c>
      <c r="C1261" s="558">
        <v>6</v>
      </c>
      <c r="D1261" s="559">
        <f t="shared" si="564"/>
        <v>1</v>
      </c>
      <c r="E1261" s="561">
        <v>0</v>
      </c>
      <c r="F1261" s="699">
        <f t="shared" si="570"/>
        <v>0</v>
      </c>
      <c r="G1261" s="712">
        <f t="shared" si="571"/>
        <v>0</v>
      </c>
      <c r="H1261" s="699">
        <f t="shared" si="565"/>
        <v>0</v>
      </c>
      <c r="I1261" s="712">
        <f t="shared" si="566"/>
        <v>0</v>
      </c>
      <c r="J1261" s="699">
        <f t="shared" si="572"/>
        <v>0</v>
      </c>
      <c r="K1261" s="681">
        <f t="shared" si="573"/>
        <v>0</v>
      </c>
      <c r="L1261" s="711">
        <f>IF($L$5="Yes",HLOOKUP(B1261,'Outdoor Supply'!$D$32:$P$38,7,FALSE),0)</f>
        <v>0</v>
      </c>
      <c r="M1261" s="701">
        <f t="shared" si="574"/>
        <v>0</v>
      </c>
      <c r="N1261" s="564">
        <f t="shared" si="575"/>
        <v>0</v>
      </c>
      <c r="O1261" s="564">
        <f t="shared" si="576"/>
        <v>0</v>
      </c>
      <c r="P1261" s="564">
        <f t="shared" si="577"/>
        <v>0</v>
      </c>
      <c r="Q1261" s="564">
        <f t="shared" si="578"/>
        <v>0</v>
      </c>
      <c r="R1261" s="661">
        <f t="shared" si="567"/>
        <v>0</v>
      </c>
      <c r="S1261" s="662">
        <f t="shared" si="568"/>
        <v>0</v>
      </c>
      <c r="T1261" s="699">
        <f t="shared" si="569"/>
        <v>0</v>
      </c>
      <c r="U1261" s="681">
        <f t="shared" si="579"/>
        <v>0</v>
      </c>
      <c r="V1261" s="701">
        <f t="shared" si="580"/>
        <v>0</v>
      </c>
      <c r="W1261" s="662">
        <f t="shared" si="581"/>
        <v>0</v>
      </c>
      <c r="X1261" s="662">
        <f t="shared" si="582"/>
        <v>0</v>
      </c>
      <c r="Y1261" s="662">
        <f t="shared" si="583"/>
        <v>0</v>
      </c>
      <c r="Z1261" s="699">
        <f t="shared" si="584"/>
        <v>0</v>
      </c>
      <c r="AA1261" s="681">
        <f t="shared" si="587"/>
        <v>0</v>
      </c>
      <c r="AB1261" s="701">
        <f t="shared" si="588"/>
        <v>0</v>
      </c>
      <c r="AC1261" s="662">
        <f t="shared" si="585"/>
        <v>0</v>
      </c>
      <c r="AD1261" s="662">
        <f t="shared" si="589"/>
        <v>0</v>
      </c>
      <c r="AE1261" s="701">
        <f t="shared" si="590"/>
        <v>0</v>
      </c>
      <c r="AF1261" s="662">
        <f t="shared" si="586"/>
        <v>0</v>
      </c>
      <c r="AG1261" s="662">
        <f t="shared" si="591"/>
        <v>0</v>
      </c>
      <c r="AH1261" s="701">
        <f t="shared" si="592"/>
        <v>0</v>
      </c>
    </row>
    <row r="1262" spans="1:34" x14ac:dyDescent="0.35">
      <c r="A1262" s="680">
        <v>39237</v>
      </c>
      <c r="B1262" s="558" t="s">
        <v>26</v>
      </c>
      <c r="C1262" s="558">
        <v>6</v>
      </c>
      <c r="D1262" s="559">
        <f t="shared" si="564"/>
        <v>2</v>
      </c>
      <c r="E1262" s="561">
        <v>1.7700000000000102</v>
      </c>
      <c r="F1262" s="699">
        <f t="shared" si="570"/>
        <v>0</v>
      </c>
      <c r="G1262" s="712">
        <f t="shared" si="571"/>
        <v>0</v>
      </c>
      <c r="H1262" s="699">
        <f t="shared" si="565"/>
        <v>0</v>
      </c>
      <c r="I1262" s="712">
        <f t="shared" si="566"/>
        <v>0</v>
      </c>
      <c r="J1262" s="699">
        <f t="shared" si="572"/>
        <v>0</v>
      </c>
      <c r="K1262" s="681">
        <f t="shared" si="573"/>
        <v>0</v>
      </c>
      <c r="L1262" s="711">
        <f>IF($L$5="Yes",HLOOKUP(B1262,'Outdoor Supply'!$D$32:$P$38,7,FALSE),0)</f>
        <v>0</v>
      </c>
      <c r="M1262" s="701">
        <f t="shared" si="574"/>
        <v>0</v>
      </c>
      <c r="N1262" s="564">
        <f t="shared" si="575"/>
        <v>0</v>
      </c>
      <c r="O1262" s="564">
        <f t="shared" si="576"/>
        <v>0</v>
      </c>
      <c r="P1262" s="564">
        <f t="shared" si="577"/>
        <v>0</v>
      </c>
      <c r="Q1262" s="564">
        <f t="shared" si="578"/>
        <v>0</v>
      </c>
      <c r="R1262" s="661">
        <f t="shared" si="567"/>
        <v>0</v>
      </c>
      <c r="S1262" s="662">
        <f t="shared" si="568"/>
        <v>0</v>
      </c>
      <c r="T1262" s="699">
        <f t="shared" si="569"/>
        <v>0</v>
      </c>
      <c r="U1262" s="681">
        <f t="shared" si="579"/>
        <v>0</v>
      </c>
      <c r="V1262" s="701">
        <f t="shared" si="580"/>
        <v>0</v>
      </c>
      <c r="W1262" s="662">
        <f t="shared" si="581"/>
        <v>0</v>
      </c>
      <c r="X1262" s="662">
        <f t="shared" si="582"/>
        <v>0</v>
      </c>
      <c r="Y1262" s="662">
        <f t="shared" si="583"/>
        <v>0</v>
      </c>
      <c r="Z1262" s="699">
        <f t="shared" si="584"/>
        <v>0</v>
      </c>
      <c r="AA1262" s="681">
        <f t="shared" si="587"/>
        <v>0</v>
      </c>
      <c r="AB1262" s="701">
        <f t="shared" si="588"/>
        <v>0</v>
      </c>
      <c r="AC1262" s="662">
        <f t="shared" si="585"/>
        <v>0</v>
      </c>
      <c r="AD1262" s="662">
        <f t="shared" si="589"/>
        <v>0</v>
      </c>
      <c r="AE1262" s="701">
        <f t="shared" si="590"/>
        <v>0</v>
      </c>
      <c r="AF1262" s="662">
        <f t="shared" si="586"/>
        <v>0</v>
      </c>
      <c r="AG1262" s="662">
        <f t="shared" si="591"/>
        <v>0</v>
      </c>
      <c r="AH1262" s="701">
        <f t="shared" si="592"/>
        <v>0</v>
      </c>
    </row>
    <row r="1263" spans="1:34" x14ac:dyDescent="0.35">
      <c r="A1263" s="680">
        <v>39238</v>
      </c>
      <c r="B1263" s="558" t="s">
        <v>26</v>
      </c>
      <c r="C1263" s="558">
        <v>6</v>
      </c>
      <c r="D1263" s="559">
        <f t="shared" si="564"/>
        <v>3</v>
      </c>
      <c r="E1263" s="561">
        <v>2.0000000000010232E-2</v>
      </c>
      <c r="F1263" s="699">
        <f t="shared" si="570"/>
        <v>0</v>
      </c>
      <c r="G1263" s="712">
        <f t="shared" si="571"/>
        <v>0</v>
      </c>
      <c r="H1263" s="699">
        <f t="shared" si="565"/>
        <v>0</v>
      </c>
      <c r="I1263" s="712">
        <f t="shared" si="566"/>
        <v>0</v>
      </c>
      <c r="J1263" s="699">
        <f t="shared" si="572"/>
        <v>0</v>
      </c>
      <c r="K1263" s="681">
        <f t="shared" si="573"/>
        <v>0</v>
      </c>
      <c r="L1263" s="711">
        <f>IF($L$5="Yes",HLOOKUP(B1263,'Outdoor Supply'!$D$32:$P$38,7,FALSE),0)</f>
        <v>0</v>
      </c>
      <c r="M1263" s="701">
        <f t="shared" si="574"/>
        <v>0</v>
      </c>
      <c r="N1263" s="564">
        <f t="shared" si="575"/>
        <v>0</v>
      </c>
      <c r="O1263" s="564">
        <f t="shared" si="576"/>
        <v>0</v>
      </c>
      <c r="P1263" s="564">
        <f t="shared" si="577"/>
        <v>0</v>
      </c>
      <c r="Q1263" s="564">
        <f t="shared" si="578"/>
        <v>0</v>
      </c>
      <c r="R1263" s="661">
        <f t="shared" si="567"/>
        <v>0</v>
      </c>
      <c r="S1263" s="662">
        <f t="shared" si="568"/>
        <v>0</v>
      </c>
      <c r="T1263" s="699">
        <f t="shared" si="569"/>
        <v>0</v>
      </c>
      <c r="U1263" s="681">
        <f t="shared" si="579"/>
        <v>0</v>
      </c>
      <c r="V1263" s="701">
        <f t="shared" si="580"/>
        <v>0</v>
      </c>
      <c r="W1263" s="662">
        <f t="shared" si="581"/>
        <v>0</v>
      </c>
      <c r="X1263" s="662">
        <f t="shared" si="582"/>
        <v>0</v>
      </c>
      <c r="Y1263" s="662">
        <f t="shared" si="583"/>
        <v>0</v>
      </c>
      <c r="Z1263" s="699">
        <f t="shared" si="584"/>
        <v>0</v>
      </c>
      <c r="AA1263" s="681">
        <f t="shared" si="587"/>
        <v>0</v>
      </c>
      <c r="AB1263" s="701">
        <f t="shared" si="588"/>
        <v>0</v>
      </c>
      <c r="AC1263" s="662">
        <f t="shared" si="585"/>
        <v>0</v>
      </c>
      <c r="AD1263" s="662">
        <f t="shared" si="589"/>
        <v>0</v>
      </c>
      <c r="AE1263" s="701">
        <f t="shared" si="590"/>
        <v>0</v>
      </c>
      <c r="AF1263" s="662">
        <f t="shared" si="586"/>
        <v>0</v>
      </c>
      <c r="AG1263" s="662">
        <f t="shared" si="591"/>
        <v>0</v>
      </c>
      <c r="AH1263" s="701">
        <f t="shared" si="592"/>
        <v>0</v>
      </c>
    </row>
    <row r="1264" spans="1:34" x14ac:dyDescent="0.35">
      <c r="A1264" s="680">
        <v>39239</v>
      </c>
      <c r="B1264" s="558" t="s">
        <v>26</v>
      </c>
      <c r="C1264" s="558">
        <v>6</v>
      </c>
      <c r="D1264" s="559">
        <f t="shared" si="564"/>
        <v>4</v>
      </c>
      <c r="E1264" s="561">
        <v>0</v>
      </c>
      <c r="F1264" s="699">
        <f t="shared" si="570"/>
        <v>0</v>
      </c>
      <c r="G1264" s="712">
        <f t="shared" si="571"/>
        <v>0</v>
      </c>
      <c r="H1264" s="699">
        <f t="shared" si="565"/>
        <v>0</v>
      </c>
      <c r="I1264" s="712">
        <f t="shared" si="566"/>
        <v>0</v>
      </c>
      <c r="J1264" s="699">
        <f t="shared" si="572"/>
        <v>0</v>
      </c>
      <c r="K1264" s="681">
        <f t="shared" si="573"/>
        <v>0</v>
      </c>
      <c r="L1264" s="711">
        <f>IF($L$5="Yes",HLOOKUP(B1264,'Outdoor Supply'!$D$32:$P$38,7,FALSE),0)</f>
        <v>0</v>
      </c>
      <c r="M1264" s="701">
        <f t="shared" si="574"/>
        <v>0</v>
      </c>
      <c r="N1264" s="564">
        <f t="shared" si="575"/>
        <v>0</v>
      </c>
      <c r="O1264" s="564">
        <f t="shared" si="576"/>
        <v>0</v>
      </c>
      <c r="P1264" s="564">
        <f t="shared" si="577"/>
        <v>0</v>
      </c>
      <c r="Q1264" s="564">
        <f t="shared" si="578"/>
        <v>0</v>
      </c>
      <c r="R1264" s="661">
        <f t="shared" si="567"/>
        <v>0</v>
      </c>
      <c r="S1264" s="662">
        <f t="shared" si="568"/>
        <v>0</v>
      </c>
      <c r="T1264" s="699">
        <f t="shared" si="569"/>
        <v>0</v>
      </c>
      <c r="U1264" s="681">
        <f t="shared" si="579"/>
        <v>0</v>
      </c>
      <c r="V1264" s="701">
        <f t="shared" si="580"/>
        <v>0</v>
      </c>
      <c r="W1264" s="662">
        <f t="shared" si="581"/>
        <v>0</v>
      </c>
      <c r="X1264" s="662">
        <f t="shared" si="582"/>
        <v>0</v>
      </c>
      <c r="Y1264" s="662">
        <f t="shared" si="583"/>
        <v>0</v>
      </c>
      <c r="Z1264" s="699">
        <f t="shared" si="584"/>
        <v>0</v>
      </c>
      <c r="AA1264" s="681">
        <f t="shared" si="587"/>
        <v>0</v>
      </c>
      <c r="AB1264" s="701">
        <f t="shared" si="588"/>
        <v>0</v>
      </c>
      <c r="AC1264" s="662">
        <f t="shared" si="585"/>
        <v>0</v>
      </c>
      <c r="AD1264" s="662">
        <f t="shared" si="589"/>
        <v>0</v>
      </c>
      <c r="AE1264" s="701">
        <f t="shared" si="590"/>
        <v>0</v>
      </c>
      <c r="AF1264" s="662">
        <f t="shared" si="586"/>
        <v>0</v>
      </c>
      <c r="AG1264" s="662">
        <f t="shared" si="591"/>
        <v>0</v>
      </c>
      <c r="AH1264" s="701">
        <f t="shared" si="592"/>
        <v>0</v>
      </c>
    </row>
    <row r="1265" spans="1:34" x14ac:dyDescent="0.35">
      <c r="A1265" s="680">
        <v>39240</v>
      </c>
      <c r="B1265" s="558" t="s">
        <v>26</v>
      </c>
      <c r="C1265" s="558">
        <v>6</v>
      </c>
      <c r="D1265" s="559">
        <f t="shared" si="564"/>
        <v>5</v>
      </c>
      <c r="E1265" s="561">
        <v>0</v>
      </c>
      <c r="F1265" s="699">
        <f t="shared" si="570"/>
        <v>0</v>
      </c>
      <c r="G1265" s="712">
        <f t="shared" si="571"/>
        <v>0</v>
      </c>
      <c r="H1265" s="699">
        <f t="shared" si="565"/>
        <v>0</v>
      </c>
      <c r="I1265" s="712">
        <f t="shared" si="566"/>
        <v>0</v>
      </c>
      <c r="J1265" s="699">
        <f t="shared" si="572"/>
        <v>0</v>
      </c>
      <c r="K1265" s="681">
        <f t="shared" si="573"/>
        <v>0</v>
      </c>
      <c r="L1265" s="711">
        <f>IF($L$5="Yes",HLOOKUP(B1265,'Outdoor Supply'!$D$32:$P$38,7,FALSE),0)</f>
        <v>0</v>
      </c>
      <c r="M1265" s="701">
        <f t="shared" si="574"/>
        <v>0</v>
      </c>
      <c r="N1265" s="564">
        <f t="shared" si="575"/>
        <v>0</v>
      </c>
      <c r="O1265" s="564">
        <f t="shared" si="576"/>
        <v>0</v>
      </c>
      <c r="P1265" s="564">
        <f t="shared" si="577"/>
        <v>0</v>
      </c>
      <c r="Q1265" s="564">
        <f t="shared" si="578"/>
        <v>0</v>
      </c>
      <c r="R1265" s="661">
        <f t="shared" si="567"/>
        <v>0</v>
      </c>
      <c r="S1265" s="662">
        <f t="shared" si="568"/>
        <v>0</v>
      </c>
      <c r="T1265" s="699">
        <f t="shared" si="569"/>
        <v>0</v>
      </c>
      <c r="U1265" s="681">
        <f t="shared" si="579"/>
        <v>0</v>
      </c>
      <c r="V1265" s="701">
        <f t="shared" si="580"/>
        <v>0</v>
      </c>
      <c r="W1265" s="662">
        <f t="shared" si="581"/>
        <v>0</v>
      </c>
      <c r="X1265" s="662">
        <f t="shared" si="582"/>
        <v>0</v>
      </c>
      <c r="Y1265" s="662">
        <f t="shared" si="583"/>
        <v>0</v>
      </c>
      <c r="Z1265" s="699">
        <f t="shared" si="584"/>
        <v>0</v>
      </c>
      <c r="AA1265" s="681">
        <f t="shared" si="587"/>
        <v>0</v>
      </c>
      <c r="AB1265" s="701">
        <f t="shared" si="588"/>
        <v>0</v>
      </c>
      <c r="AC1265" s="662">
        <f t="shared" si="585"/>
        <v>0</v>
      </c>
      <c r="AD1265" s="662">
        <f t="shared" si="589"/>
        <v>0</v>
      </c>
      <c r="AE1265" s="701">
        <f t="shared" si="590"/>
        <v>0</v>
      </c>
      <c r="AF1265" s="662">
        <f t="shared" si="586"/>
        <v>0</v>
      </c>
      <c r="AG1265" s="662">
        <f t="shared" si="591"/>
        <v>0</v>
      </c>
      <c r="AH1265" s="701">
        <f t="shared" si="592"/>
        <v>0</v>
      </c>
    </row>
    <row r="1266" spans="1:34" x14ac:dyDescent="0.35">
      <c r="A1266" s="680">
        <v>39241</v>
      </c>
      <c r="B1266" s="558" t="s">
        <v>26</v>
      </c>
      <c r="C1266" s="558">
        <v>6</v>
      </c>
      <c r="D1266" s="559">
        <f t="shared" si="564"/>
        <v>6</v>
      </c>
      <c r="E1266" s="561">
        <v>0</v>
      </c>
      <c r="F1266" s="699">
        <f t="shared" si="570"/>
        <v>0</v>
      </c>
      <c r="G1266" s="712">
        <f t="shared" si="571"/>
        <v>0</v>
      </c>
      <c r="H1266" s="699">
        <f t="shared" si="565"/>
        <v>0</v>
      </c>
      <c r="I1266" s="712">
        <f t="shared" si="566"/>
        <v>0</v>
      </c>
      <c r="J1266" s="699">
        <f t="shared" si="572"/>
        <v>0</v>
      </c>
      <c r="K1266" s="681">
        <f t="shared" si="573"/>
        <v>0</v>
      </c>
      <c r="L1266" s="711">
        <f>IF($L$5="Yes",HLOOKUP(B1266,'Outdoor Supply'!$D$32:$P$38,7,FALSE),0)</f>
        <v>0</v>
      </c>
      <c r="M1266" s="701">
        <f t="shared" si="574"/>
        <v>0</v>
      </c>
      <c r="N1266" s="564">
        <f t="shared" si="575"/>
        <v>0</v>
      </c>
      <c r="O1266" s="564">
        <f t="shared" si="576"/>
        <v>0</v>
      </c>
      <c r="P1266" s="564">
        <f t="shared" si="577"/>
        <v>0</v>
      </c>
      <c r="Q1266" s="564">
        <f t="shared" si="578"/>
        <v>0</v>
      </c>
      <c r="R1266" s="661">
        <f t="shared" si="567"/>
        <v>0</v>
      </c>
      <c r="S1266" s="662">
        <f t="shared" si="568"/>
        <v>0</v>
      </c>
      <c r="T1266" s="699">
        <f t="shared" si="569"/>
        <v>0</v>
      </c>
      <c r="U1266" s="681">
        <f t="shared" si="579"/>
        <v>0</v>
      </c>
      <c r="V1266" s="701">
        <f t="shared" si="580"/>
        <v>0</v>
      </c>
      <c r="W1266" s="662">
        <f t="shared" si="581"/>
        <v>0</v>
      </c>
      <c r="X1266" s="662">
        <f t="shared" si="582"/>
        <v>0</v>
      </c>
      <c r="Y1266" s="662">
        <f t="shared" si="583"/>
        <v>0</v>
      </c>
      <c r="Z1266" s="699">
        <f t="shared" si="584"/>
        <v>0</v>
      </c>
      <c r="AA1266" s="681">
        <f t="shared" si="587"/>
        <v>0</v>
      </c>
      <c r="AB1266" s="701">
        <f t="shared" si="588"/>
        <v>0</v>
      </c>
      <c r="AC1266" s="662">
        <f t="shared" si="585"/>
        <v>0</v>
      </c>
      <c r="AD1266" s="662">
        <f t="shared" si="589"/>
        <v>0</v>
      </c>
      <c r="AE1266" s="701">
        <f t="shared" si="590"/>
        <v>0</v>
      </c>
      <c r="AF1266" s="662">
        <f t="shared" si="586"/>
        <v>0</v>
      </c>
      <c r="AG1266" s="662">
        <f t="shared" si="591"/>
        <v>0</v>
      </c>
      <c r="AH1266" s="701">
        <f t="shared" si="592"/>
        <v>0</v>
      </c>
    </row>
    <row r="1267" spans="1:34" x14ac:dyDescent="0.35">
      <c r="A1267" s="680">
        <v>39242</v>
      </c>
      <c r="B1267" s="558" t="s">
        <v>26</v>
      </c>
      <c r="C1267" s="558">
        <v>6</v>
      </c>
      <c r="D1267" s="559">
        <f t="shared" si="564"/>
        <v>7</v>
      </c>
      <c r="E1267" s="561">
        <v>0</v>
      </c>
      <c r="F1267" s="699">
        <f t="shared" si="570"/>
        <v>0</v>
      </c>
      <c r="G1267" s="712">
        <f t="shared" si="571"/>
        <v>0</v>
      </c>
      <c r="H1267" s="699">
        <f t="shared" si="565"/>
        <v>0</v>
      </c>
      <c r="I1267" s="712">
        <f t="shared" si="566"/>
        <v>0</v>
      </c>
      <c r="J1267" s="699">
        <f t="shared" si="572"/>
        <v>0</v>
      </c>
      <c r="K1267" s="681">
        <f t="shared" si="573"/>
        <v>0</v>
      </c>
      <c r="L1267" s="711">
        <f>IF($L$5="Yes",HLOOKUP(B1267,'Outdoor Supply'!$D$32:$P$38,7,FALSE),0)</f>
        <v>0</v>
      </c>
      <c r="M1267" s="701">
        <f t="shared" si="574"/>
        <v>0</v>
      </c>
      <c r="N1267" s="564">
        <f t="shared" si="575"/>
        <v>0</v>
      </c>
      <c r="O1267" s="564">
        <f t="shared" si="576"/>
        <v>0</v>
      </c>
      <c r="P1267" s="564">
        <f t="shared" si="577"/>
        <v>0</v>
      </c>
      <c r="Q1267" s="564">
        <f t="shared" si="578"/>
        <v>0</v>
      </c>
      <c r="R1267" s="661">
        <f t="shared" si="567"/>
        <v>0</v>
      </c>
      <c r="S1267" s="662">
        <f t="shared" si="568"/>
        <v>0</v>
      </c>
      <c r="T1267" s="699">
        <f t="shared" si="569"/>
        <v>0</v>
      </c>
      <c r="U1267" s="681">
        <f t="shared" si="579"/>
        <v>0</v>
      </c>
      <c r="V1267" s="701">
        <f t="shared" si="580"/>
        <v>0</v>
      </c>
      <c r="W1267" s="662">
        <f t="shared" si="581"/>
        <v>0</v>
      </c>
      <c r="X1267" s="662">
        <f t="shared" si="582"/>
        <v>0</v>
      </c>
      <c r="Y1267" s="662">
        <f t="shared" si="583"/>
        <v>0</v>
      </c>
      <c r="Z1267" s="699">
        <f t="shared" si="584"/>
        <v>0</v>
      </c>
      <c r="AA1267" s="681">
        <f t="shared" si="587"/>
        <v>0</v>
      </c>
      <c r="AB1267" s="701">
        <f t="shared" si="588"/>
        <v>0</v>
      </c>
      <c r="AC1267" s="662">
        <f t="shared" si="585"/>
        <v>0</v>
      </c>
      <c r="AD1267" s="662">
        <f t="shared" si="589"/>
        <v>0</v>
      </c>
      <c r="AE1267" s="701">
        <f t="shared" si="590"/>
        <v>0</v>
      </c>
      <c r="AF1267" s="662">
        <f t="shared" si="586"/>
        <v>0</v>
      </c>
      <c r="AG1267" s="662">
        <f t="shared" si="591"/>
        <v>0</v>
      </c>
      <c r="AH1267" s="701">
        <f t="shared" si="592"/>
        <v>0</v>
      </c>
    </row>
    <row r="1268" spans="1:34" x14ac:dyDescent="0.35">
      <c r="A1268" s="680">
        <v>39243</v>
      </c>
      <c r="B1268" s="558" t="s">
        <v>26</v>
      </c>
      <c r="C1268" s="558">
        <v>6</v>
      </c>
      <c r="D1268" s="559">
        <f t="shared" si="564"/>
        <v>1</v>
      </c>
      <c r="E1268" s="561">
        <v>0</v>
      </c>
      <c r="F1268" s="699">
        <f t="shared" si="570"/>
        <v>0</v>
      </c>
      <c r="G1268" s="712">
        <f t="shared" si="571"/>
        <v>0</v>
      </c>
      <c r="H1268" s="699">
        <f t="shared" si="565"/>
        <v>0</v>
      </c>
      <c r="I1268" s="712">
        <f t="shared" si="566"/>
        <v>0</v>
      </c>
      <c r="J1268" s="699">
        <f t="shared" si="572"/>
        <v>0</v>
      </c>
      <c r="K1268" s="681">
        <f t="shared" si="573"/>
        <v>0</v>
      </c>
      <c r="L1268" s="711">
        <f>IF($L$5="Yes",HLOOKUP(B1268,'Outdoor Supply'!$D$32:$P$38,7,FALSE),0)</f>
        <v>0</v>
      </c>
      <c r="M1268" s="701">
        <f t="shared" si="574"/>
        <v>0</v>
      </c>
      <c r="N1268" s="564">
        <f t="shared" si="575"/>
        <v>0</v>
      </c>
      <c r="O1268" s="564">
        <f t="shared" si="576"/>
        <v>0</v>
      </c>
      <c r="P1268" s="564">
        <f t="shared" si="577"/>
        <v>0</v>
      </c>
      <c r="Q1268" s="564">
        <f t="shared" si="578"/>
        <v>0</v>
      </c>
      <c r="R1268" s="661">
        <f t="shared" si="567"/>
        <v>0</v>
      </c>
      <c r="S1268" s="662">
        <f t="shared" si="568"/>
        <v>0</v>
      </c>
      <c r="T1268" s="699">
        <f t="shared" si="569"/>
        <v>0</v>
      </c>
      <c r="U1268" s="681">
        <f t="shared" si="579"/>
        <v>0</v>
      </c>
      <c r="V1268" s="701">
        <f t="shared" si="580"/>
        <v>0</v>
      </c>
      <c r="W1268" s="662">
        <f t="shared" si="581"/>
        <v>0</v>
      </c>
      <c r="X1268" s="662">
        <f t="shared" si="582"/>
        <v>0</v>
      </c>
      <c r="Y1268" s="662">
        <f t="shared" si="583"/>
        <v>0</v>
      </c>
      <c r="Z1268" s="699">
        <f t="shared" si="584"/>
        <v>0</v>
      </c>
      <c r="AA1268" s="681">
        <f t="shared" si="587"/>
        <v>0</v>
      </c>
      <c r="AB1268" s="701">
        <f t="shared" si="588"/>
        <v>0</v>
      </c>
      <c r="AC1268" s="662">
        <f t="shared" si="585"/>
        <v>0</v>
      </c>
      <c r="AD1268" s="662">
        <f t="shared" si="589"/>
        <v>0</v>
      </c>
      <c r="AE1268" s="701">
        <f t="shared" si="590"/>
        <v>0</v>
      </c>
      <c r="AF1268" s="662">
        <f t="shared" si="586"/>
        <v>0</v>
      </c>
      <c r="AG1268" s="662">
        <f t="shared" si="591"/>
        <v>0</v>
      </c>
      <c r="AH1268" s="701">
        <f t="shared" si="592"/>
        <v>0</v>
      </c>
    </row>
    <row r="1269" spans="1:34" x14ac:dyDescent="0.35">
      <c r="A1269" s="680">
        <v>39244</v>
      </c>
      <c r="B1269" s="558" t="s">
        <v>26</v>
      </c>
      <c r="C1269" s="558">
        <v>6</v>
      </c>
      <c r="D1269" s="559">
        <f t="shared" si="564"/>
        <v>2</v>
      </c>
      <c r="E1269" s="561">
        <v>0</v>
      </c>
      <c r="F1269" s="699">
        <f t="shared" si="570"/>
        <v>0</v>
      </c>
      <c r="G1269" s="712">
        <f t="shared" si="571"/>
        <v>0</v>
      </c>
      <c r="H1269" s="699">
        <f t="shared" si="565"/>
        <v>0</v>
      </c>
      <c r="I1269" s="712">
        <f t="shared" si="566"/>
        <v>0</v>
      </c>
      <c r="J1269" s="699">
        <f t="shared" si="572"/>
        <v>0</v>
      </c>
      <c r="K1269" s="681">
        <f t="shared" si="573"/>
        <v>0</v>
      </c>
      <c r="L1269" s="711">
        <f>IF($L$5="Yes",HLOOKUP(B1269,'Outdoor Supply'!$D$32:$P$38,7,FALSE),0)</f>
        <v>0</v>
      </c>
      <c r="M1269" s="701">
        <f t="shared" si="574"/>
        <v>0</v>
      </c>
      <c r="N1269" s="564">
        <f t="shared" si="575"/>
        <v>0</v>
      </c>
      <c r="O1269" s="564">
        <f t="shared" si="576"/>
        <v>0</v>
      </c>
      <c r="P1269" s="564">
        <f t="shared" si="577"/>
        <v>0</v>
      </c>
      <c r="Q1269" s="564">
        <f t="shared" si="578"/>
        <v>0</v>
      </c>
      <c r="R1269" s="661">
        <f t="shared" si="567"/>
        <v>0</v>
      </c>
      <c r="S1269" s="662">
        <f t="shared" si="568"/>
        <v>0</v>
      </c>
      <c r="T1269" s="699">
        <f t="shared" si="569"/>
        <v>0</v>
      </c>
      <c r="U1269" s="681">
        <f t="shared" si="579"/>
        <v>0</v>
      </c>
      <c r="V1269" s="701">
        <f t="shared" si="580"/>
        <v>0</v>
      </c>
      <c r="W1269" s="662">
        <f t="shared" si="581"/>
        <v>0</v>
      </c>
      <c r="X1269" s="662">
        <f t="shared" si="582"/>
        <v>0</v>
      </c>
      <c r="Y1269" s="662">
        <f t="shared" si="583"/>
        <v>0</v>
      </c>
      <c r="Z1269" s="699">
        <f t="shared" si="584"/>
        <v>0</v>
      </c>
      <c r="AA1269" s="681">
        <f t="shared" si="587"/>
        <v>0</v>
      </c>
      <c r="AB1269" s="701">
        <f t="shared" si="588"/>
        <v>0</v>
      </c>
      <c r="AC1269" s="662">
        <f t="shared" si="585"/>
        <v>0</v>
      </c>
      <c r="AD1269" s="662">
        <f t="shared" si="589"/>
        <v>0</v>
      </c>
      <c r="AE1269" s="701">
        <f t="shared" si="590"/>
        <v>0</v>
      </c>
      <c r="AF1269" s="662">
        <f t="shared" si="586"/>
        <v>0</v>
      </c>
      <c r="AG1269" s="662">
        <f t="shared" si="591"/>
        <v>0</v>
      </c>
      <c r="AH1269" s="701">
        <f t="shared" si="592"/>
        <v>0</v>
      </c>
    </row>
    <row r="1270" spans="1:34" x14ac:dyDescent="0.35">
      <c r="A1270" s="680">
        <v>39245</v>
      </c>
      <c r="B1270" s="558" t="s">
        <v>26</v>
      </c>
      <c r="C1270" s="558">
        <v>6</v>
      </c>
      <c r="D1270" s="559">
        <f t="shared" si="564"/>
        <v>3</v>
      </c>
      <c r="E1270" s="561">
        <v>0</v>
      </c>
      <c r="F1270" s="699">
        <f t="shared" si="570"/>
        <v>0</v>
      </c>
      <c r="G1270" s="712">
        <f t="shared" si="571"/>
        <v>0</v>
      </c>
      <c r="H1270" s="699">
        <f t="shared" si="565"/>
        <v>0</v>
      </c>
      <c r="I1270" s="712">
        <f t="shared" si="566"/>
        <v>0</v>
      </c>
      <c r="J1270" s="699">
        <f t="shared" si="572"/>
        <v>0</v>
      </c>
      <c r="K1270" s="681">
        <f t="shared" si="573"/>
        <v>0</v>
      </c>
      <c r="L1270" s="711">
        <f>IF($L$5="Yes",HLOOKUP(B1270,'Outdoor Supply'!$D$32:$P$38,7,FALSE),0)</f>
        <v>0</v>
      </c>
      <c r="M1270" s="701">
        <f t="shared" si="574"/>
        <v>0</v>
      </c>
      <c r="N1270" s="564">
        <f t="shared" si="575"/>
        <v>0</v>
      </c>
      <c r="O1270" s="564">
        <f t="shared" si="576"/>
        <v>0</v>
      </c>
      <c r="P1270" s="564">
        <f t="shared" si="577"/>
        <v>0</v>
      </c>
      <c r="Q1270" s="564">
        <f t="shared" si="578"/>
        <v>0</v>
      </c>
      <c r="R1270" s="661">
        <f t="shared" si="567"/>
        <v>0</v>
      </c>
      <c r="S1270" s="662">
        <f t="shared" si="568"/>
        <v>0</v>
      </c>
      <c r="T1270" s="699">
        <f t="shared" si="569"/>
        <v>0</v>
      </c>
      <c r="U1270" s="681">
        <f t="shared" si="579"/>
        <v>0</v>
      </c>
      <c r="V1270" s="701">
        <f t="shared" si="580"/>
        <v>0</v>
      </c>
      <c r="W1270" s="662">
        <f t="shared" si="581"/>
        <v>0</v>
      </c>
      <c r="X1270" s="662">
        <f t="shared" si="582"/>
        <v>0</v>
      </c>
      <c r="Y1270" s="662">
        <f t="shared" si="583"/>
        <v>0</v>
      </c>
      <c r="Z1270" s="699">
        <f t="shared" si="584"/>
        <v>0</v>
      </c>
      <c r="AA1270" s="681">
        <f t="shared" si="587"/>
        <v>0</v>
      </c>
      <c r="AB1270" s="701">
        <f t="shared" si="588"/>
        <v>0</v>
      </c>
      <c r="AC1270" s="662">
        <f t="shared" si="585"/>
        <v>0</v>
      </c>
      <c r="AD1270" s="662">
        <f t="shared" si="589"/>
        <v>0</v>
      </c>
      <c r="AE1270" s="701">
        <f t="shared" si="590"/>
        <v>0</v>
      </c>
      <c r="AF1270" s="662">
        <f t="shared" si="586"/>
        <v>0</v>
      </c>
      <c r="AG1270" s="662">
        <f t="shared" si="591"/>
        <v>0</v>
      </c>
      <c r="AH1270" s="701">
        <f t="shared" si="592"/>
        <v>0</v>
      </c>
    </row>
    <row r="1271" spans="1:34" x14ac:dyDescent="0.35">
      <c r="A1271" s="680">
        <v>39246</v>
      </c>
      <c r="B1271" s="558" t="s">
        <v>26</v>
      </c>
      <c r="C1271" s="558">
        <v>6</v>
      </c>
      <c r="D1271" s="559">
        <f t="shared" si="564"/>
        <v>4</v>
      </c>
      <c r="E1271" s="561">
        <v>0</v>
      </c>
      <c r="F1271" s="699">
        <f t="shared" si="570"/>
        <v>0</v>
      </c>
      <c r="G1271" s="712">
        <f t="shared" si="571"/>
        <v>0</v>
      </c>
      <c r="H1271" s="699">
        <f t="shared" si="565"/>
        <v>0</v>
      </c>
      <c r="I1271" s="712">
        <f t="shared" si="566"/>
        <v>0</v>
      </c>
      <c r="J1271" s="699">
        <f t="shared" si="572"/>
        <v>0</v>
      </c>
      <c r="K1271" s="681">
        <f t="shared" si="573"/>
        <v>0</v>
      </c>
      <c r="L1271" s="711">
        <f>IF($L$5="Yes",HLOOKUP(B1271,'Outdoor Supply'!$D$32:$P$38,7,FALSE),0)</f>
        <v>0</v>
      </c>
      <c r="M1271" s="701">
        <f t="shared" si="574"/>
        <v>0</v>
      </c>
      <c r="N1271" s="564">
        <f t="shared" si="575"/>
        <v>0</v>
      </c>
      <c r="O1271" s="564">
        <f t="shared" si="576"/>
        <v>0</v>
      </c>
      <c r="P1271" s="564">
        <f t="shared" si="577"/>
        <v>0</v>
      </c>
      <c r="Q1271" s="564">
        <f t="shared" si="578"/>
        <v>0</v>
      </c>
      <c r="R1271" s="661">
        <f t="shared" si="567"/>
        <v>0</v>
      </c>
      <c r="S1271" s="662">
        <f t="shared" si="568"/>
        <v>0</v>
      </c>
      <c r="T1271" s="699">
        <f t="shared" si="569"/>
        <v>0</v>
      </c>
      <c r="U1271" s="681">
        <f t="shared" si="579"/>
        <v>0</v>
      </c>
      <c r="V1271" s="701">
        <f t="shared" si="580"/>
        <v>0</v>
      </c>
      <c r="W1271" s="662">
        <f t="shared" si="581"/>
        <v>0</v>
      </c>
      <c r="X1271" s="662">
        <f t="shared" si="582"/>
        <v>0</v>
      </c>
      <c r="Y1271" s="662">
        <f t="shared" si="583"/>
        <v>0</v>
      </c>
      <c r="Z1271" s="699">
        <f t="shared" si="584"/>
        <v>0</v>
      </c>
      <c r="AA1271" s="681">
        <f t="shared" si="587"/>
        <v>0</v>
      </c>
      <c r="AB1271" s="701">
        <f t="shared" si="588"/>
        <v>0</v>
      </c>
      <c r="AC1271" s="662">
        <f t="shared" si="585"/>
        <v>0</v>
      </c>
      <c r="AD1271" s="662">
        <f t="shared" si="589"/>
        <v>0</v>
      </c>
      <c r="AE1271" s="701">
        <f t="shared" si="590"/>
        <v>0</v>
      </c>
      <c r="AF1271" s="662">
        <f t="shared" si="586"/>
        <v>0</v>
      </c>
      <c r="AG1271" s="662">
        <f t="shared" si="591"/>
        <v>0</v>
      </c>
      <c r="AH1271" s="701">
        <f t="shared" si="592"/>
        <v>0</v>
      </c>
    </row>
    <row r="1272" spans="1:34" x14ac:dyDescent="0.35">
      <c r="A1272" s="680">
        <v>39247</v>
      </c>
      <c r="B1272" s="558" t="s">
        <v>26</v>
      </c>
      <c r="C1272" s="558">
        <v>6</v>
      </c>
      <c r="D1272" s="559">
        <f t="shared" si="564"/>
        <v>5</v>
      </c>
      <c r="E1272" s="561">
        <v>0</v>
      </c>
      <c r="F1272" s="699">
        <f t="shared" si="570"/>
        <v>0</v>
      </c>
      <c r="G1272" s="712">
        <f t="shared" si="571"/>
        <v>0</v>
      </c>
      <c r="H1272" s="699">
        <f t="shared" si="565"/>
        <v>0</v>
      </c>
      <c r="I1272" s="712">
        <f t="shared" si="566"/>
        <v>0</v>
      </c>
      <c r="J1272" s="699">
        <f t="shared" si="572"/>
        <v>0</v>
      </c>
      <c r="K1272" s="681">
        <f t="shared" si="573"/>
        <v>0</v>
      </c>
      <c r="L1272" s="711">
        <f>IF($L$5="Yes",HLOOKUP(B1272,'Outdoor Supply'!$D$32:$P$38,7,FALSE),0)</f>
        <v>0</v>
      </c>
      <c r="M1272" s="701">
        <f t="shared" si="574"/>
        <v>0</v>
      </c>
      <c r="N1272" s="564">
        <f t="shared" si="575"/>
        <v>0</v>
      </c>
      <c r="O1272" s="564">
        <f t="shared" si="576"/>
        <v>0</v>
      </c>
      <c r="P1272" s="564">
        <f t="shared" si="577"/>
        <v>0</v>
      </c>
      <c r="Q1272" s="564">
        <f t="shared" si="578"/>
        <v>0</v>
      </c>
      <c r="R1272" s="661">
        <f t="shared" si="567"/>
        <v>0</v>
      </c>
      <c r="S1272" s="662">
        <f t="shared" si="568"/>
        <v>0</v>
      </c>
      <c r="T1272" s="699">
        <f t="shared" si="569"/>
        <v>0</v>
      </c>
      <c r="U1272" s="681">
        <f t="shared" si="579"/>
        <v>0</v>
      </c>
      <c r="V1272" s="701">
        <f t="shared" si="580"/>
        <v>0</v>
      </c>
      <c r="W1272" s="662">
        <f t="shared" si="581"/>
        <v>0</v>
      </c>
      <c r="X1272" s="662">
        <f t="shared" si="582"/>
        <v>0</v>
      </c>
      <c r="Y1272" s="662">
        <f t="shared" si="583"/>
        <v>0</v>
      </c>
      <c r="Z1272" s="699">
        <f t="shared" si="584"/>
        <v>0</v>
      </c>
      <c r="AA1272" s="681">
        <f t="shared" si="587"/>
        <v>0</v>
      </c>
      <c r="AB1272" s="701">
        <f t="shared" si="588"/>
        <v>0</v>
      </c>
      <c r="AC1272" s="662">
        <f t="shared" si="585"/>
        <v>0</v>
      </c>
      <c r="AD1272" s="662">
        <f t="shared" si="589"/>
        <v>0</v>
      </c>
      <c r="AE1272" s="701">
        <f t="shared" si="590"/>
        <v>0</v>
      </c>
      <c r="AF1272" s="662">
        <f t="shared" si="586"/>
        <v>0</v>
      </c>
      <c r="AG1272" s="662">
        <f t="shared" si="591"/>
        <v>0</v>
      </c>
      <c r="AH1272" s="701">
        <f t="shared" si="592"/>
        <v>0</v>
      </c>
    </row>
    <row r="1273" spans="1:34" x14ac:dyDescent="0.35">
      <c r="A1273" s="680">
        <v>39248</v>
      </c>
      <c r="B1273" s="558" t="s">
        <v>26</v>
      </c>
      <c r="C1273" s="558">
        <v>6</v>
      </c>
      <c r="D1273" s="559">
        <f t="shared" si="564"/>
        <v>6</v>
      </c>
      <c r="E1273" s="561">
        <v>0.18999999999999773</v>
      </c>
      <c r="F1273" s="699">
        <f t="shared" si="570"/>
        <v>0</v>
      </c>
      <c r="G1273" s="712">
        <f t="shared" si="571"/>
        <v>0</v>
      </c>
      <c r="H1273" s="699">
        <f t="shared" si="565"/>
        <v>0</v>
      </c>
      <c r="I1273" s="712">
        <f t="shared" si="566"/>
        <v>0</v>
      </c>
      <c r="J1273" s="699">
        <f t="shared" si="572"/>
        <v>0</v>
      </c>
      <c r="K1273" s="681">
        <f t="shared" si="573"/>
        <v>0</v>
      </c>
      <c r="L1273" s="711">
        <f>IF($L$5="Yes",HLOOKUP(B1273,'Outdoor Supply'!$D$32:$P$38,7,FALSE),0)</f>
        <v>0</v>
      </c>
      <c r="M1273" s="701">
        <f t="shared" si="574"/>
        <v>0</v>
      </c>
      <c r="N1273" s="564">
        <f t="shared" si="575"/>
        <v>0</v>
      </c>
      <c r="O1273" s="564">
        <f t="shared" si="576"/>
        <v>0</v>
      </c>
      <c r="P1273" s="564">
        <f t="shared" si="577"/>
        <v>0</v>
      </c>
      <c r="Q1273" s="564">
        <f t="shared" si="578"/>
        <v>0</v>
      </c>
      <c r="R1273" s="661">
        <f t="shared" si="567"/>
        <v>0</v>
      </c>
      <c r="S1273" s="662">
        <f t="shared" si="568"/>
        <v>0</v>
      </c>
      <c r="T1273" s="699">
        <f t="shared" si="569"/>
        <v>0</v>
      </c>
      <c r="U1273" s="681">
        <f t="shared" si="579"/>
        <v>0</v>
      </c>
      <c r="V1273" s="701">
        <f t="shared" si="580"/>
        <v>0</v>
      </c>
      <c r="W1273" s="662">
        <f t="shared" si="581"/>
        <v>0</v>
      </c>
      <c r="X1273" s="662">
        <f t="shared" si="582"/>
        <v>0</v>
      </c>
      <c r="Y1273" s="662">
        <f t="shared" si="583"/>
        <v>0</v>
      </c>
      <c r="Z1273" s="699">
        <f t="shared" si="584"/>
        <v>0</v>
      </c>
      <c r="AA1273" s="681">
        <f t="shared" si="587"/>
        <v>0</v>
      </c>
      <c r="AB1273" s="701">
        <f t="shared" si="588"/>
        <v>0</v>
      </c>
      <c r="AC1273" s="662">
        <f t="shared" si="585"/>
        <v>0</v>
      </c>
      <c r="AD1273" s="662">
        <f t="shared" si="589"/>
        <v>0</v>
      </c>
      <c r="AE1273" s="701">
        <f t="shared" si="590"/>
        <v>0</v>
      </c>
      <c r="AF1273" s="662">
        <f t="shared" si="586"/>
        <v>0</v>
      </c>
      <c r="AG1273" s="662">
        <f t="shared" si="591"/>
        <v>0</v>
      </c>
      <c r="AH1273" s="701">
        <f t="shared" si="592"/>
        <v>0</v>
      </c>
    </row>
    <row r="1274" spans="1:34" x14ac:dyDescent="0.35">
      <c r="A1274" s="680">
        <v>39249</v>
      </c>
      <c r="B1274" s="558" t="s">
        <v>26</v>
      </c>
      <c r="C1274" s="558">
        <v>6</v>
      </c>
      <c r="D1274" s="559">
        <f t="shared" si="564"/>
        <v>7</v>
      </c>
      <c r="E1274" s="561">
        <v>0.30999999999997385</v>
      </c>
      <c r="F1274" s="699">
        <f t="shared" si="570"/>
        <v>0</v>
      </c>
      <c r="G1274" s="712">
        <f t="shared" si="571"/>
        <v>0</v>
      </c>
      <c r="H1274" s="699">
        <f t="shared" si="565"/>
        <v>0</v>
      </c>
      <c r="I1274" s="712">
        <f t="shared" si="566"/>
        <v>0</v>
      </c>
      <c r="J1274" s="699">
        <f t="shared" si="572"/>
        <v>0</v>
      </c>
      <c r="K1274" s="681">
        <f t="shared" si="573"/>
        <v>0</v>
      </c>
      <c r="L1274" s="711">
        <f>IF($L$5="Yes",HLOOKUP(B1274,'Outdoor Supply'!$D$32:$P$38,7,FALSE),0)</f>
        <v>0</v>
      </c>
      <c r="M1274" s="701">
        <f t="shared" si="574"/>
        <v>0</v>
      </c>
      <c r="N1274" s="564">
        <f t="shared" si="575"/>
        <v>0</v>
      </c>
      <c r="O1274" s="564">
        <f t="shared" si="576"/>
        <v>0</v>
      </c>
      <c r="P1274" s="564">
        <f t="shared" si="577"/>
        <v>0</v>
      </c>
      <c r="Q1274" s="564">
        <f t="shared" si="578"/>
        <v>0</v>
      </c>
      <c r="R1274" s="661">
        <f t="shared" si="567"/>
        <v>0</v>
      </c>
      <c r="S1274" s="662">
        <f t="shared" si="568"/>
        <v>0</v>
      </c>
      <c r="T1274" s="699">
        <f t="shared" si="569"/>
        <v>0</v>
      </c>
      <c r="U1274" s="681">
        <f t="shared" si="579"/>
        <v>0</v>
      </c>
      <c r="V1274" s="701">
        <f t="shared" si="580"/>
        <v>0</v>
      </c>
      <c r="W1274" s="662">
        <f t="shared" si="581"/>
        <v>0</v>
      </c>
      <c r="X1274" s="662">
        <f t="shared" si="582"/>
        <v>0</v>
      </c>
      <c r="Y1274" s="662">
        <f t="shared" si="583"/>
        <v>0</v>
      </c>
      <c r="Z1274" s="699">
        <f t="shared" si="584"/>
        <v>0</v>
      </c>
      <c r="AA1274" s="681">
        <f t="shared" si="587"/>
        <v>0</v>
      </c>
      <c r="AB1274" s="701">
        <f t="shared" si="588"/>
        <v>0</v>
      </c>
      <c r="AC1274" s="662">
        <f t="shared" si="585"/>
        <v>0</v>
      </c>
      <c r="AD1274" s="662">
        <f t="shared" si="589"/>
        <v>0</v>
      </c>
      <c r="AE1274" s="701">
        <f t="shared" si="590"/>
        <v>0</v>
      </c>
      <c r="AF1274" s="662">
        <f t="shared" si="586"/>
        <v>0</v>
      </c>
      <c r="AG1274" s="662">
        <f t="shared" si="591"/>
        <v>0</v>
      </c>
      <c r="AH1274" s="701">
        <f t="shared" si="592"/>
        <v>0</v>
      </c>
    </row>
    <row r="1275" spans="1:34" x14ac:dyDescent="0.35">
      <c r="A1275" s="680">
        <v>39250</v>
      </c>
      <c r="B1275" s="558" t="s">
        <v>26</v>
      </c>
      <c r="C1275" s="558">
        <v>6</v>
      </c>
      <c r="D1275" s="559">
        <f t="shared" si="564"/>
        <v>1</v>
      </c>
      <c r="E1275" s="561">
        <v>0.17000000000001592</v>
      </c>
      <c r="F1275" s="699">
        <f t="shared" si="570"/>
        <v>0</v>
      </c>
      <c r="G1275" s="712">
        <f t="shared" si="571"/>
        <v>0</v>
      </c>
      <c r="H1275" s="699">
        <f t="shared" si="565"/>
        <v>0</v>
      </c>
      <c r="I1275" s="712">
        <f t="shared" si="566"/>
        <v>0</v>
      </c>
      <c r="J1275" s="699">
        <f t="shared" si="572"/>
        <v>0</v>
      </c>
      <c r="K1275" s="681">
        <f t="shared" si="573"/>
        <v>0</v>
      </c>
      <c r="L1275" s="711">
        <f>IF($L$5="Yes",HLOOKUP(B1275,'Outdoor Supply'!$D$32:$P$38,7,FALSE),0)</f>
        <v>0</v>
      </c>
      <c r="M1275" s="701">
        <f t="shared" si="574"/>
        <v>0</v>
      </c>
      <c r="N1275" s="564">
        <f t="shared" si="575"/>
        <v>0</v>
      </c>
      <c r="O1275" s="564">
        <f t="shared" si="576"/>
        <v>0</v>
      </c>
      <c r="P1275" s="564">
        <f t="shared" si="577"/>
        <v>0</v>
      </c>
      <c r="Q1275" s="564">
        <f t="shared" si="578"/>
        <v>0</v>
      </c>
      <c r="R1275" s="661">
        <f t="shared" si="567"/>
        <v>0</v>
      </c>
      <c r="S1275" s="662">
        <f t="shared" si="568"/>
        <v>0</v>
      </c>
      <c r="T1275" s="699">
        <f t="shared" si="569"/>
        <v>0</v>
      </c>
      <c r="U1275" s="681">
        <f t="shared" si="579"/>
        <v>0</v>
      </c>
      <c r="V1275" s="701">
        <f t="shared" si="580"/>
        <v>0</v>
      </c>
      <c r="W1275" s="662">
        <f t="shared" si="581"/>
        <v>0</v>
      </c>
      <c r="X1275" s="662">
        <f t="shared" si="582"/>
        <v>0</v>
      </c>
      <c r="Y1275" s="662">
        <f t="shared" si="583"/>
        <v>0</v>
      </c>
      <c r="Z1275" s="699">
        <f t="shared" si="584"/>
        <v>0</v>
      </c>
      <c r="AA1275" s="681">
        <f t="shared" si="587"/>
        <v>0</v>
      </c>
      <c r="AB1275" s="701">
        <f t="shared" si="588"/>
        <v>0</v>
      </c>
      <c r="AC1275" s="662">
        <f t="shared" si="585"/>
        <v>0</v>
      </c>
      <c r="AD1275" s="662">
        <f t="shared" si="589"/>
        <v>0</v>
      </c>
      <c r="AE1275" s="701">
        <f t="shared" si="590"/>
        <v>0</v>
      </c>
      <c r="AF1275" s="662">
        <f t="shared" si="586"/>
        <v>0</v>
      </c>
      <c r="AG1275" s="662">
        <f t="shared" si="591"/>
        <v>0</v>
      </c>
      <c r="AH1275" s="701">
        <f t="shared" si="592"/>
        <v>0</v>
      </c>
    </row>
    <row r="1276" spans="1:34" x14ac:dyDescent="0.35">
      <c r="A1276" s="680">
        <v>39251</v>
      </c>
      <c r="B1276" s="558" t="s">
        <v>26</v>
      </c>
      <c r="C1276" s="558">
        <v>6</v>
      </c>
      <c r="D1276" s="559">
        <f t="shared" si="564"/>
        <v>2</v>
      </c>
      <c r="E1276" s="561">
        <v>0</v>
      </c>
      <c r="F1276" s="699">
        <f t="shared" si="570"/>
        <v>0</v>
      </c>
      <c r="G1276" s="712">
        <f t="shared" si="571"/>
        <v>0</v>
      </c>
      <c r="H1276" s="699">
        <f t="shared" si="565"/>
        <v>0</v>
      </c>
      <c r="I1276" s="712">
        <f t="shared" si="566"/>
        <v>0</v>
      </c>
      <c r="J1276" s="699">
        <f t="shared" si="572"/>
        <v>0</v>
      </c>
      <c r="K1276" s="681">
        <f t="shared" si="573"/>
        <v>0</v>
      </c>
      <c r="L1276" s="711">
        <f>IF($L$5="Yes",HLOOKUP(B1276,'Outdoor Supply'!$D$32:$P$38,7,FALSE),0)</f>
        <v>0</v>
      </c>
      <c r="M1276" s="701">
        <f t="shared" si="574"/>
        <v>0</v>
      </c>
      <c r="N1276" s="564">
        <f t="shared" si="575"/>
        <v>0</v>
      </c>
      <c r="O1276" s="564">
        <f t="shared" si="576"/>
        <v>0</v>
      </c>
      <c r="P1276" s="564">
        <f t="shared" si="577"/>
        <v>0</v>
      </c>
      <c r="Q1276" s="564">
        <f t="shared" si="578"/>
        <v>0</v>
      </c>
      <c r="R1276" s="661">
        <f t="shared" si="567"/>
        <v>0</v>
      </c>
      <c r="S1276" s="662">
        <f t="shared" si="568"/>
        <v>0</v>
      </c>
      <c r="T1276" s="699">
        <f t="shared" si="569"/>
        <v>0</v>
      </c>
      <c r="U1276" s="681">
        <f t="shared" si="579"/>
        <v>0</v>
      </c>
      <c r="V1276" s="701">
        <f t="shared" si="580"/>
        <v>0</v>
      </c>
      <c r="W1276" s="662">
        <f t="shared" si="581"/>
        <v>0</v>
      </c>
      <c r="X1276" s="662">
        <f t="shared" si="582"/>
        <v>0</v>
      </c>
      <c r="Y1276" s="662">
        <f t="shared" si="583"/>
        <v>0</v>
      </c>
      <c r="Z1276" s="699">
        <f t="shared" si="584"/>
        <v>0</v>
      </c>
      <c r="AA1276" s="681">
        <f t="shared" si="587"/>
        <v>0</v>
      </c>
      <c r="AB1276" s="701">
        <f t="shared" si="588"/>
        <v>0</v>
      </c>
      <c r="AC1276" s="662">
        <f t="shared" si="585"/>
        <v>0</v>
      </c>
      <c r="AD1276" s="662">
        <f t="shared" si="589"/>
        <v>0</v>
      </c>
      <c r="AE1276" s="701">
        <f t="shared" si="590"/>
        <v>0</v>
      </c>
      <c r="AF1276" s="662">
        <f t="shared" si="586"/>
        <v>0</v>
      </c>
      <c r="AG1276" s="662">
        <f t="shared" si="591"/>
        <v>0</v>
      </c>
      <c r="AH1276" s="701">
        <f t="shared" si="592"/>
        <v>0</v>
      </c>
    </row>
    <row r="1277" spans="1:34" x14ac:dyDescent="0.35">
      <c r="A1277" s="680">
        <v>39252</v>
      </c>
      <c r="B1277" s="558" t="s">
        <v>26</v>
      </c>
      <c r="C1277" s="558">
        <v>6</v>
      </c>
      <c r="D1277" s="559">
        <f t="shared" si="564"/>
        <v>3</v>
      </c>
      <c r="E1277" s="561">
        <v>0</v>
      </c>
      <c r="F1277" s="699">
        <f t="shared" si="570"/>
        <v>0</v>
      </c>
      <c r="G1277" s="712">
        <f t="shared" si="571"/>
        <v>0</v>
      </c>
      <c r="H1277" s="699">
        <f t="shared" si="565"/>
        <v>0</v>
      </c>
      <c r="I1277" s="712">
        <f t="shared" si="566"/>
        <v>0</v>
      </c>
      <c r="J1277" s="699">
        <f t="shared" si="572"/>
        <v>0</v>
      </c>
      <c r="K1277" s="681">
        <f t="shared" si="573"/>
        <v>0</v>
      </c>
      <c r="L1277" s="711">
        <f>IF($L$5="Yes",HLOOKUP(B1277,'Outdoor Supply'!$D$32:$P$38,7,FALSE),0)</f>
        <v>0</v>
      </c>
      <c r="M1277" s="701">
        <f t="shared" si="574"/>
        <v>0</v>
      </c>
      <c r="N1277" s="564">
        <f t="shared" si="575"/>
        <v>0</v>
      </c>
      <c r="O1277" s="564">
        <f t="shared" si="576"/>
        <v>0</v>
      </c>
      <c r="P1277" s="564">
        <f t="shared" si="577"/>
        <v>0</v>
      </c>
      <c r="Q1277" s="564">
        <f t="shared" si="578"/>
        <v>0</v>
      </c>
      <c r="R1277" s="661">
        <f t="shared" si="567"/>
        <v>0</v>
      </c>
      <c r="S1277" s="662">
        <f t="shared" si="568"/>
        <v>0</v>
      </c>
      <c r="T1277" s="699">
        <f t="shared" si="569"/>
        <v>0</v>
      </c>
      <c r="U1277" s="681">
        <f t="shared" si="579"/>
        <v>0</v>
      </c>
      <c r="V1277" s="701">
        <f t="shared" si="580"/>
        <v>0</v>
      </c>
      <c r="W1277" s="662">
        <f t="shared" si="581"/>
        <v>0</v>
      </c>
      <c r="X1277" s="662">
        <f t="shared" si="582"/>
        <v>0</v>
      </c>
      <c r="Y1277" s="662">
        <f t="shared" si="583"/>
        <v>0</v>
      </c>
      <c r="Z1277" s="699">
        <f t="shared" si="584"/>
        <v>0</v>
      </c>
      <c r="AA1277" s="681">
        <f t="shared" si="587"/>
        <v>0</v>
      </c>
      <c r="AB1277" s="701">
        <f t="shared" si="588"/>
        <v>0</v>
      </c>
      <c r="AC1277" s="662">
        <f t="shared" si="585"/>
        <v>0</v>
      </c>
      <c r="AD1277" s="662">
        <f t="shared" si="589"/>
        <v>0</v>
      </c>
      <c r="AE1277" s="701">
        <f t="shared" si="590"/>
        <v>0</v>
      </c>
      <c r="AF1277" s="662">
        <f t="shared" si="586"/>
        <v>0</v>
      </c>
      <c r="AG1277" s="662">
        <f t="shared" si="591"/>
        <v>0</v>
      </c>
      <c r="AH1277" s="701">
        <f t="shared" si="592"/>
        <v>0</v>
      </c>
    </row>
    <row r="1278" spans="1:34" x14ac:dyDescent="0.35">
      <c r="A1278" s="680">
        <v>39253</v>
      </c>
      <c r="B1278" s="558" t="s">
        <v>26</v>
      </c>
      <c r="C1278" s="558">
        <v>6</v>
      </c>
      <c r="D1278" s="559">
        <f t="shared" si="564"/>
        <v>4</v>
      </c>
      <c r="E1278" s="561">
        <v>0.45000000000001705</v>
      </c>
      <c r="F1278" s="699">
        <f t="shared" si="570"/>
        <v>0</v>
      </c>
      <c r="G1278" s="712">
        <f t="shared" si="571"/>
        <v>0</v>
      </c>
      <c r="H1278" s="699">
        <f t="shared" si="565"/>
        <v>0</v>
      </c>
      <c r="I1278" s="712">
        <f t="shared" si="566"/>
        <v>0</v>
      </c>
      <c r="J1278" s="699">
        <f t="shared" si="572"/>
        <v>0</v>
      </c>
      <c r="K1278" s="681">
        <f t="shared" si="573"/>
        <v>0</v>
      </c>
      <c r="L1278" s="711">
        <f>IF($L$5="Yes",HLOOKUP(B1278,'Outdoor Supply'!$D$32:$P$38,7,FALSE),0)</f>
        <v>0</v>
      </c>
      <c r="M1278" s="701">
        <f t="shared" si="574"/>
        <v>0</v>
      </c>
      <c r="N1278" s="564">
        <f t="shared" si="575"/>
        <v>0</v>
      </c>
      <c r="O1278" s="564">
        <f t="shared" si="576"/>
        <v>0</v>
      </c>
      <c r="P1278" s="564">
        <f t="shared" si="577"/>
        <v>0</v>
      </c>
      <c r="Q1278" s="564">
        <f t="shared" si="578"/>
        <v>0</v>
      </c>
      <c r="R1278" s="661">
        <f t="shared" si="567"/>
        <v>0</v>
      </c>
      <c r="S1278" s="662">
        <f t="shared" si="568"/>
        <v>0</v>
      </c>
      <c r="T1278" s="699">
        <f t="shared" si="569"/>
        <v>0</v>
      </c>
      <c r="U1278" s="681">
        <f t="shared" si="579"/>
        <v>0</v>
      </c>
      <c r="V1278" s="701">
        <f t="shared" si="580"/>
        <v>0</v>
      </c>
      <c r="W1278" s="662">
        <f t="shared" si="581"/>
        <v>0</v>
      </c>
      <c r="X1278" s="662">
        <f t="shared" si="582"/>
        <v>0</v>
      </c>
      <c r="Y1278" s="662">
        <f t="shared" si="583"/>
        <v>0</v>
      </c>
      <c r="Z1278" s="699">
        <f t="shared" si="584"/>
        <v>0</v>
      </c>
      <c r="AA1278" s="681">
        <f t="shared" si="587"/>
        <v>0</v>
      </c>
      <c r="AB1278" s="701">
        <f t="shared" si="588"/>
        <v>0</v>
      </c>
      <c r="AC1278" s="662">
        <f t="shared" si="585"/>
        <v>0</v>
      </c>
      <c r="AD1278" s="662">
        <f t="shared" si="589"/>
        <v>0</v>
      </c>
      <c r="AE1278" s="701">
        <f t="shared" si="590"/>
        <v>0</v>
      </c>
      <c r="AF1278" s="662">
        <f t="shared" si="586"/>
        <v>0</v>
      </c>
      <c r="AG1278" s="662">
        <f t="shared" si="591"/>
        <v>0</v>
      </c>
      <c r="AH1278" s="701">
        <f t="shared" si="592"/>
        <v>0</v>
      </c>
    </row>
    <row r="1279" spans="1:34" x14ac:dyDescent="0.35">
      <c r="A1279" s="680">
        <v>39254</v>
      </c>
      <c r="B1279" s="558" t="s">
        <v>26</v>
      </c>
      <c r="C1279" s="558">
        <v>6</v>
      </c>
      <c r="D1279" s="559">
        <f t="shared" si="564"/>
        <v>5</v>
      </c>
      <c r="E1279" s="561">
        <v>0.52000000000001023</v>
      </c>
      <c r="F1279" s="699">
        <f t="shared" si="570"/>
        <v>0</v>
      </c>
      <c r="G1279" s="712">
        <f t="shared" si="571"/>
        <v>0</v>
      </c>
      <c r="H1279" s="699">
        <f t="shared" si="565"/>
        <v>0</v>
      </c>
      <c r="I1279" s="712">
        <f t="shared" si="566"/>
        <v>0</v>
      </c>
      <c r="J1279" s="699">
        <f t="shared" si="572"/>
        <v>0</v>
      </c>
      <c r="K1279" s="681">
        <f t="shared" si="573"/>
        <v>0</v>
      </c>
      <c r="L1279" s="711">
        <f>IF($L$5="Yes",HLOOKUP(B1279,'Outdoor Supply'!$D$32:$P$38,7,FALSE),0)</f>
        <v>0</v>
      </c>
      <c r="M1279" s="701">
        <f t="shared" si="574"/>
        <v>0</v>
      </c>
      <c r="N1279" s="564">
        <f t="shared" si="575"/>
        <v>0</v>
      </c>
      <c r="O1279" s="564">
        <f t="shared" si="576"/>
        <v>0</v>
      </c>
      <c r="P1279" s="564">
        <f t="shared" si="577"/>
        <v>0</v>
      </c>
      <c r="Q1279" s="564">
        <f t="shared" si="578"/>
        <v>0</v>
      </c>
      <c r="R1279" s="661">
        <f t="shared" si="567"/>
        <v>0</v>
      </c>
      <c r="S1279" s="662">
        <f t="shared" si="568"/>
        <v>0</v>
      </c>
      <c r="T1279" s="699">
        <f t="shared" si="569"/>
        <v>0</v>
      </c>
      <c r="U1279" s="681">
        <f t="shared" si="579"/>
        <v>0</v>
      </c>
      <c r="V1279" s="701">
        <f t="shared" si="580"/>
        <v>0</v>
      </c>
      <c r="W1279" s="662">
        <f t="shared" si="581"/>
        <v>0</v>
      </c>
      <c r="X1279" s="662">
        <f t="shared" si="582"/>
        <v>0</v>
      </c>
      <c r="Y1279" s="662">
        <f t="shared" si="583"/>
        <v>0</v>
      </c>
      <c r="Z1279" s="699">
        <f t="shared" si="584"/>
        <v>0</v>
      </c>
      <c r="AA1279" s="681">
        <f t="shared" si="587"/>
        <v>0</v>
      </c>
      <c r="AB1279" s="701">
        <f t="shared" si="588"/>
        <v>0</v>
      </c>
      <c r="AC1279" s="662">
        <f t="shared" si="585"/>
        <v>0</v>
      </c>
      <c r="AD1279" s="662">
        <f t="shared" si="589"/>
        <v>0</v>
      </c>
      <c r="AE1279" s="701">
        <f t="shared" si="590"/>
        <v>0</v>
      </c>
      <c r="AF1279" s="662">
        <f t="shared" si="586"/>
        <v>0</v>
      </c>
      <c r="AG1279" s="662">
        <f t="shared" si="591"/>
        <v>0</v>
      </c>
      <c r="AH1279" s="701">
        <f t="shared" si="592"/>
        <v>0</v>
      </c>
    </row>
    <row r="1280" spans="1:34" x14ac:dyDescent="0.35">
      <c r="A1280" s="680">
        <v>39255</v>
      </c>
      <c r="B1280" s="558" t="s">
        <v>26</v>
      </c>
      <c r="C1280" s="558">
        <v>6</v>
      </c>
      <c r="D1280" s="559">
        <f t="shared" si="564"/>
        <v>6</v>
      </c>
      <c r="E1280" s="561">
        <v>0</v>
      </c>
      <c r="F1280" s="699">
        <f t="shared" si="570"/>
        <v>0</v>
      </c>
      <c r="G1280" s="712">
        <f t="shared" si="571"/>
        <v>0</v>
      </c>
      <c r="H1280" s="699">
        <f t="shared" si="565"/>
        <v>0</v>
      </c>
      <c r="I1280" s="712">
        <f t="shared" si="566"/>
        <v>0</v>
      </c>
      <c r="J1280" s="699">
        <f t="shared" si="572"/>
        <v>0</v>
      </c>
      <c r="K1280" s="681">
        <f t="shared" si="573"/>
        <v>0</v>
      </c>
      <c r="L1280" s="711">
        <f>IF($L$5="Yes",HLOOKUP(B1280,'Outdoor Supply'!$D$32:$P$38,7,FALSE),0)</f>
        <v>0</v>
      </c>
      <c r="M1280" s="701">
        <f t="shared" si="574"/>
        <v>0</v>
      </c>
      <c r="N1280" s="564">
        <f t="shared" si="575"/>
        <v>0</v>
      </c>
      <c r="O1280" s="564">
        <f t="shared" si="576"/>
        <v>0</v>
      </c>
      <c r="P1280" s="564">
        <f t="shared" si="577"/>
        <v>0</v>
      </c>
      <c r="Q1280" s="564">
        <f t="shared" si="578"/>
        <v>0</v>
      </c>
      <c r="R1280" s="661">
        <f t="shared" si="567"/>
        <v>0</v>
      </c>
      <c r="S1280" s="662">
        <f t="shared" si="568"/>
        <v>0</v>
      </c>
      <c r="T1280" s="699">
        <f t="shared" si="569"/>
        <v>0</v>
      </c>
      <c r="U1280" s="681">
        <f t="shared" si="579"/>
        <v>0</v>
      </c>
      <c r="V1280" s="701">
        <f t="shared" si="580"/>
        <v>0</v>
      </c>
      <c r="W1280" s="662">
        <f t="shared" si="581"/>
        <v>0</v>
      </c>
      <c r="X1280" s="662">
        <f t="shared" si="582"/>
        <v>0</v>
      </c>
      <c r="Y1280" s="662">
        <f t="shared" si="583"/>
        <v>0</v>
      </c>
      <c r="Z1280" s="699">
        <f t="shared" si="584"/>
        <v>0</v>
      </c>
      <c r="AA1280" s="681">
        <f t="shared" si="587"/>
        <v>0</v>
      </c>
      <c r="AB1280" s="701">
        <f t="shared" si="588"/>
        <v>0</v>
      </c>
      <c r="AC1280" s="662">
        <f t="shared" si="585"/>
        <v>0</v>
      </c>
      <c r="AD1280" s="662">
        <f t="shared" si="589"/>
        <v>0</v>
      </c>
      <c r="AE1280" s="701">
        <f t="shared" si="590"/>
        <v>0</v>
      </c>
      <c r="AF1280" s="662">
        <f t="shared" si="586"/>
        <v>0</v>
      </c>
      <c r="AG1280" s="662">
        <f t="shared" si="591"/>
        <v>0</v>
      </c>
      <c r="AH1280" s="701">
        <f t="shared" si="592"/>
        <v>0</v>
      </c>
    </row>
    <row r="1281" spans="1:34" x14ac:dyDescent="0.35">
      <c r="A1281" s="680">
        <v>39256</v>
      </c>
      <c r="B1281" s="558" t="s">
        <v>26</v>
      </c>
      <c r="C1281" s="558">
        <v>6</v>
      </c>
      <c r="D1281" s="559">
        <f t="shared" si="564"/>
        <v>7</v>
      </c>
      <c r="E1281" s="561">
        <v>0.20999999999997954</v>
      </c>
      <c r="F1281" s="699">
        <f t="shared" si="570"/>
        <v>0</v>
      </c>
      <c r="G1281" s="712">
        <f t="shared" si="571"/>
        <v>0</v>
      </c>
      <c r="H1281" s="699">
        <f t="shared" si="565"/>
        <v>0</v>
      </c>
      <c r="I1281" s="712">
        <f t="shared" si="566"/>
        <v>0</v>
      </c>
      <c r="J1281" s="699">
        <f t="shared" si="572"/>
        <v>0</v>
      </c>
      <c r="K1281" s="681">
        <f t="shared" si="573"/>
        <v>0</v>
      </c>
      <c r="L1281" s="711">
        <f>IF($L$5="Yes",HLOOKUP(B1281,'Outdoor Supply'!$D$32:$P$38,7,FALSE),0)</f>
        <v>0</v>
      </c>
      <c r="M1281" s="701">
        <f t="shared" si="574"/>
        <v>0</v>
      </c>
      <c r="N1281" s="564">
        <f t="shared" si="575"/>
        <v>0</v>
      </c>
      <c r="O1281" s="564">
        <f t="shared" si="576"/>
        <v>0</v>
      </c>
      <c r="P1281" s="564">
        <f t="shared" si="577"/>
        <v>0</v>
      </c>
      <c r="Q1281" s="564">
        <f t="shared" si="578"/>
        <v>0</v>
      </c>
      <c r="R1281" s="661">
        <f t="shared" si="567"/>
        <v>0</v>
      </c>
      <c r="S1281" s="662">
        <f t="shared" si="568"/>
        <v>0</v>
      </c>
      <c r="T1281" s="699">
        <f t="shared" si="569"/>
        <v>0</v>
      </c>
      <c r="U1281" s="681">
        <f t="shared" si="579"/>
        <v>0</v>
      </c>
      <c r="V1281" s="701">
        <f t="shared" si="580"/>
        <v>0</v>
      </c>
      <c r="W1281" s="662">
        <f t="shared" si="581"/>
        <v>0</v>
      </c>
      <c r="X1281" s="662">
        <f t="shared" si="582"/>
        <v>0</v>
      </c>
      <c r="Y1281" s="662">
        <f t="shared" si="583"/>
        <v>0</v>
      </c>
      <c r="Z1281" s="699">
        <f t="shared" si="584"/>
        <v>0</v>
      </c>
      <c r="AA1281" s="681">
        <f t="shared" si="587"/>
        <v>0</v>
      </c>
      <c r="AB1281" s="701">
        <f t="shared" si="588"/>
        <v>0</v>
      </c>
      <c r="AC1281" s="662">
        <f t="shared" si="585"/>
        <v>0</v>
      </c>
      <c r="AD1281" s="662">
        <f t="shared" si="589"/>
        <v>0</v>
      </c>
      <c r="AE1281" s="701">
        <f t="shared" si="590"/>
        <v>0</v>
      </c>
      <c r="AF1281" s="662">
        <f t="shared" si="586"/>
        <v>0</v>
      </c>
      <c r="AG1281" s="662">
        <f t="shared" si="591"/>
        <v>0</v>
      </c>
      <c r="AH1281" s="701">
        <f t="shared" si="592"/>
        <v>0</v>
      </c>
    </row>
    <row r="1282" spans="1:34" x14ac:dyDescent="0.35">
      <c r="A1282" s="680">
        <v>39257</v>
      </c>
      <c r="B1282" s="558" t="s">
        <v>26</v>
      </c>
      <c r="C1282" s="558">
        <v>6</v>
      </c>
      <c r="D1282" s="559">
        <f t="shared" si="564"/>
        <v>1</v>
      </c>
      <c r="E1282" s="561">
        <v>6.0000000000002274E-2</v>
      </c>
      <c r="F1282" s="699">
        <f t="shared" si="570"/>
        <v>0</v>
      </c>
      <c r="G1282" s="712">
        <f t="shared" si="571"/>
        <v>0</v>
      </c>
      <c r="H1282" s="699">
        <f t="shared" si="565"/>
        <v>0</v>
      </c>
      <c r="I1282" s="712">
        <f t="shared" si="566"/>
        <v>0</v>
      </c>
      <c r="J1282" s="699">
        <f t="shared" si="572"/>
        <v>0</v>
      </c>
      <c r="K1282" s="681">
        <f t="shared" si="573"/>
        <v>0</v>
      </c>
      <c r="L1282" s="711">
        <f>IF($L$5="Yes",HLOOKUP(B1282,'Outdoor Supply'!$D$32:$P$38,7,FALSE),0)</f>
        <v>0</v>
      </c>
      <c r="M1282" s="701">
        <f t="shared" si="574"/>
        <v>0</v>
      </c>
      <c r="N1282" s="564">
        <f t="shared" si="575"/>
        <v>0</v>
      </c>
      <c r="O1282" s="564">
        <f t="shared" si="576"/>
        <v>0</v>
      </c>
      <c r="P1282" s="564">
        <f t="shared" si="577"/>
        <v>0</v>
      </c>
      <c r="Q1282" s="564">
        <f t="shared" si="578"/>
        <v>0</v>
      </c>
      <c r="R1282" s="661">
        <f t="shared" si="567"/>
        <v>0</v>
      </c>
      <c r="S1282" s="662">
        <f t="shared" si="568"/>
        <v>0</v>
      </c>
      <c r="T1282" s="699">
        <f t="shared" si="569"/>
        <v>0</v>
      </c>
      <c r="U1282" s="681">
        <f t="shared" si="579"/>
        <v>0</v>
      </c>
      <c r="V1282" s="701">
        <f t="shared" si="580"/>
        <v>0</v>
      </c>
      <c r="W1282" s="662">
        <f t="shared" si="581"/>
        <v>0</v>
      </c>
      <c r="X1282" s="662">
        <f t="shared" si="582"/>
        <v>0</v>
      </c>
      <c r="Y1282" s="662">
        <f t="shared" si="583"/>
        <v>0</v>
      </c>
      <c r="Z1282" s="699">
        <f t="shared" si="584"/>
        <v>0</v>
      </c>
      <c r="AA1282" s="681">
        <f t="shared" si="587"/>
        <v>0</v>
      </c>
      <c r="AB1282" s="701">
        <f t="shared" si="588"/>
        <v>0</v>
      </c>
      <c r="AC1282" s="662">
        <f t="shared" si="585"/>
        <v>0</v>
      </c>
      <c r="AD1282" s="662">
        <f t="shared" si="589"/>
        <v>0</v>
      </c>
      <c r="AE1282" s="701">
        <f t="shared" si="590"/>
        <v>0</v>
      </c>
      <c r="AF1282" s="662">
        <f t="shared" si="586"/>
        <v>0</v>
      </c>
      <c r="AG1282" s="662">
        <f t="shared" si="591"/>
        <v>0</v>
      </c>
      <c r="AH1282" s="701">
        <f t="shared" si="592"/>
        <v>0</v>
      </c>
    </row>
    <row r="1283" spans="1:34" x14ac:dyDescent="0.35">
      <c r="A1283" s="680">
        <v>39258</v>
      </c>
      <c r="B1283" s="558" t="s">
        <v>26</v>
      </c>
      <c r="C1283" s="558">
        <v>6</v>
      </c>
      <c r="D1283" s="559">
        <f t="shared" si="564"/>
        <v>2</v>
      </c>
      <c r="E1283" s="561">
        <v>0.84999999999999432</v>
      </c>
      <c r="F1283" s="699">
        <f t="shared" si="570"/>
        <v>0</v>
      </c>
      <c r="G1283" s="712">
        <f t="shared" si="571"/>
        <v>0</v>
      </c>
      <c r="H1283" s="699">
        <f t="shared" si="565"/>
        <v>0</v>
      </c>
      <c r="I1283" s="712">
        <f t="shared" si="566"/>
        <v>0</v>
      </c>
      <c r="J1283" s="699">
        <f t="shared" si="572"/>
        <v>0</v>
      </c>
      <c r="K1283" s="681">
        <f t="shared" si="573"/>
        <v>0</v>
      </c>
      <c r="L1283" s="711">
        <f>IF($L$5="Yes",HLOOKUP(B1283,'Outdoor Supply'!$D$32:$P$38,7,FALSE),0)</f>
        <v>0</v>
      </c>
      <c r="M1283" s="701">
        <f t="shared" si="574"/>
        <v>0</v>
      </c>
      <c r="N1283" s="564">
        <f t="shared" si="575"/>
        <v>0</v>
      </c>
      <c r="O1283" s="564">
        <f t="shared" si="576"/>
        <v>0</v>
      </c>
      <c r="P1283" s="564">
        <f t="shared" si="577"/>
        <v>0</v>
      </c>
      <c r="Q1283" s="564">
        <f t="shared" si="578"/>
        <v>0</v>
      </c>
      <c r="R1283" s="661">
        <f t="shared" si="567"/>
        <v>0</v>
      </c>
      <c r="S1283" s="662">
        <f t="shared" si="568"/>
        <v>0</v>
      </c>
      <c r="T1283" s="699">
        <f t="shared" si="569"/>
        <v>0</v>
      </c>
      <c r="U1283" s="681">
        <f t="shared" si="579"/>
        <v>0</v>
      </c>
      <c r="V1283" s="701">
        <f t="shared" si="580"/>
        <v>0</v>
      </c>
      <c r="W1283" s="662">
        <f t="shared" si="581"/>
        <v>0</v>
      </c>
      <c r="X1283" s="662">
        <f t="shared" si="582"/>
        <v>0</v>
      </c>
      <c r="Y1283" s="662">
        <f t="shared" si="583"/>
        <v>0</v>
      </c>
      <c r="Z1283" s="699">
        <f t="shared" si="584"/>
        <v>0</v>
      </c>
      <c r="AA1283" s="681">
        <f t="shared" si="587"/>
        <v>0</v>
      </c>
      <c r="AB1283" s="701">
        <f t="shared" si="588"/>
        <v>0</v>
      </c>
      <c r="AC1283" s="662">
        <f t="shared" si="585"/>
        <v>0</v>
      </c>
      <c r="AD1283" s="662">
        <f t="shared" si="589"/>
        <v>0</v>
      </c>
      <c r="AE1283" s="701">
        <f t="shared" si="590"/>
        <v>0</v>
      </c>
      <c r="AF1283" s="662">
        <f t="shared" si="586"/>
        <v>0</v>
      </c>
      <c r="AG1283" s="662">
        <f t="shared" si="591"/>
        <v>0</v>
      </c>
      <c r="AH1283" s="701">
        <f t="shared" si="592"/>
        <v>0</v>
      </c>
    </row>
    <row r="1284" spans="1:34" x14ac:dyDescent="0.35">
      <c r="A1284" s="680">
        <v>39259</v>
      </c>
      <c r="B1284" s="558" t="s">
        <v>26</v>
      </c>
      <c r="C1284" s="558">
        <v>6</v>
      </c>
      <c r="D1284" s="559">
        <f t="shared" si="564"/>
        <v>3</v>
      </c>
      <c r="E1284" s="561">
        <v>0.44999999999998863</v>
      </c>
      <c r="F1284" s="699">
        <f t="shared" si="570"/>
        <v>0</v>
      </c>
      <c r="G1284" s="712">
        <f t="shared" si="571"/>
        <v>0</v>
      </c>
      <c r="H1284" s="699">
        <f t="shared" si="565"/>
        <v>0</v>
      </c>
      <c r="I1284" s="712">
        <f t="shared" si="566"/>
        <v>0</v>
      </c>
      <c r="J1284" s="699">
        <f t="shared" si="572"/>
        <v>0</v>
      </c>
      <c r="K1284" s="681">
        <f t="shared" si="573"/>
        <v>0</v>
      </c>
      <c r="L1284" s="711">
        <f>IF($L$5="Yes",HLOOKUP(B1284,'Outdoor Supply'!$D$32:$P$38,7,FALSE),0)</f>
        <v>0</v>
      </c>
      <c r="M1284" s="701">
        <f t="shared" si="574"/>
        <v>0</v>
      </c>
      <c r="N1284" s="564">
        <f t="shared" si="575"/>
        <v>0</v>
      </c>
      <c r="O1284" s="564">
        <f t="shared" si="576"/>
        <v>0</v>
      </c>
      <c r="P1284" s="564">
        <f t="shared" si="577"/>
        <v>0</v>
      </c>
      <c r="Q1284" s="564">
        <f t="shared" si="578"/>
        <v>0</v>
      </c>
      <c r="R1284" s="661">
        <f t="shared" si="567"/>
        <v>0</v>
      </c>
      <c r="S1284" s="662">
        <f t="shared" si="568"/>
        <v>0</v>
      </c>
      <c r="T1284" s="699">
        <f t="shared" si="569"/>
        <v>0</v>
      </c>
      <c r="U1284" s="681">
        <f t="shared" si="579"/>
        <v>0</v>
      </c>
      <c r="V1284" s="701">
        <f t="shared" si="580"/>
        <v>0</v>
      </c>
      <c r="W1284" s="662">
        <f t="shared" si="581"/>
        <v>0</v>
      </c>
      <c r="X1284" s="662">
        <f t="shared" si="582"/>
        <v>0</v>
      </c>
      <c r="Y1284" s="662">
        <f t="shared" si="583"/>
        <v>0</v>
      </c>
      <c r="Z1284" s="699">
        <f t="shared" si="584"/>
        <v>0</v>
      </c>
      <c r="AA1284" s="681">
        <f t="shared" si="587"/>
        <v>0</v>
      </c>
      <c r="AB1284" s="701">
        <f t="shared" si="588"/>
        <v>0</v>
      </c>
      <c r="AC1284" s="662">
        <f t="shared" si="585"/>
        <v>0</v>
      </c>
      <c r="AD1284" s="662">
        <f t="shared" si="589"/>
        <v>0</v>
      </c>
      <c r="AE1284" s="701">
        <f t="shared" si="590"/>
        <v>0</v>
      </c>
      <c r="AF1284" s="662">
        <f t="shared" si="586"/>
        <v>0</v>
      </c>
      <c r="AG1284" s="662">
        <f t="shared" si="591"/>
        <v>0</v>
      </c>
      <c r="AH1284" s="701">
        <f t="shared" si="592"/>
        <v>0</v>
      </c>
    </row>
    <row r="1285" spans="1:34" x14ac:dyDescent="0.35">
      <c r="A1285" s="680">
        <v>39260</v>
      </c>
      <c r="B1285" s="558" t="s">
        <v>26</v>
      </c>
      <c r="C1285" s="558">
        <v>6</v>
      </c>
      <c r="D1285" s="559">
        <f t="shared" si="564"/>
        <v>4</v>
      </c>
      <c r="E1285" s="561">
        <v>9.0000000000003411E-2</v>
      </c>
      <c r="F1285" s="699">
        <f t="shared" si="570"/>
        <v>0</v>
      </c>
      <c r="G1285" s="712">
        <f t="shared" si="571"/>
        <v>0</v>
      </c>
      <c r="H1285" s="699">
        <f t="shared" si="565"/>
        <v>0</v>
      </c>
      <c r="I1285" s="712">
        <f t="shared" si="566"/>
        <v>0</v>
      </c>
      <c r="J1285" s="699">
        <f t="shared" si="572"/>
        <v>0</v>
      </c>
      <c r="K1285" s="681">
        <f t="shared" si="573"/>
        <v>0</v>
      </c>
      <c r="L1285" s="711">
        <f>IF($L$5="Yes",HLOOKUP(B1285,'Outdoor Supply'!$D$32:$P$38,7,FALSE),0)</f>
        <v>0</v>
      </c>
      <c r="M1285" s="701">
        <f t="shared" si="574"/>
        <v>0</v>
      </c>
      <c r="N1285" s="564">
        <f t="shared" si="575"/>
        <v>0</v>
      </c>
      <c r="O1285" s="564">
        <f t="shared" si="576"/>
        <v>0</v>
      </c>
      <c r="P1285" s="564">
        <f t="shared" si="577"/>
        <v>0</v>
      </c>
      <c r="Q1285" s="564">
        <f t="shared" si="578"/>
        <v>0</v>
      </c>
      <c r="R1285" s="661">
        <f t="shared" si="567"/>
        <v>0</v>
      </c>
      <c r="S1285" s="662">
        <f t="shared" si="568"/>
        <v>0</v>
      </c>
      <c r="T1285" s="699">
        <f t="shared" si="569"/>
        <v>0</v>
      </c>
      <c r="U1285" s="681">
        <f t="shared" si="579"/>
        <v>0</v>
      </c>
      <c r="V1285" s="701">
        <f t="shared" si="580"/>
        <v>0</v>
      </c>
      <c r="W1285" s="662">
        <f t="shared" si="581"/>
        <v>0</v>
      </c>
      <c r="X1285" s="662">
        <f t="shared" si="582"/>
        <v>0</v>
      </c>
      <c r="Y1285" s="662">
        <f t="shared" si="583"/>
        <v>0</v>
      </c>
      <c r="Z1285" s="699">
        <f t="shared" si="584"/>
        <v>0</v>
      </c>
      <c r="AA1285" s="681">
        <f t="shared" si="587"/>
        <v>0</v>
      </c>
      <c r="AB1285" s="701">
        <f t="shared" si="588"/>
        <v>0</v>
      </c>
      <c r="AC1285" s="662">
        <f t="shared" si="585"/>
        <v>0</v>
      </c>
      <c r="AD1285" s="662">
        <f t="shared" si="589"/>
        <v>0</v>
      </c>
      <c r="AE1285" s="701">
        <f t="shared" si="590"/>
        <v>0</v>
      </c>
      <c r="AF1285" s="662">
        <f t="shared" si="586"/>
        <v>0</v>
      </c>
      <c r="AG1285" s="662">
        <f t="shared" si="591"/>
        <v>0</v>
      </c>
      <c r="AH1285" s="701">
        <f t="shared" si="592"/>
        <v>0</v>
      </c>
    </row>
    <row r="1286" spans="1:34" x14ac:dyDescent="0.35">
      <c r="A1286" s="680">
        <v>39261</v>
      </c>
      <c r="B1286" s="558" t="s">
        <v>26</v>
      </c>
      <c r="C1286" s="558">
        <v>6</v>
      </c>
      <c r="D1286" s="559">
        <f t="shared" si="564"/>
        <v>5</v>
      </c>
      <c r="E1286" s="561">
        <v>0.31999999999999318</v>
      </c>
      <c r="F1286" s="699">
        <f t="shared" si="570"/>
        <v>0</v>
      </c>
      <c r="G1286" s="712">
        <f t="shared" si="571"/>
        <v>0</v>
      </c>
      <c r="H1286" s="699">
        <f t="shared" si="565"/>
        <v>0</v>
      </c>
      <c r="I1286" s="712">
        <f t="shared" si="566"/>
        <v>0</v>
      </c>
      <c r="J1286" s="699">
        <f t="shared" si="572"/>
        <v>0</v>
      </c>
      <c r="K1286" s="681">
        <f t="shared" si="573"/>
        <v>0</v>
      </c>
      <c r="L1286" s="711">
        <f>IF($L$5="Yes",HLOOKUP(B1286,'Outdoor Supply'!$D$32:$P$38,7,FALSE),0)</f>
        <v>0</v>
      </c>
      <c r="M1286" s="701">
        <f t="shared" si="574"/>
        <v>0</v>
      </c>
      <c r="N1286" s="564">
        <f t="shared" si="575"/>
        <v>0</v>
      </c>
      <c r="O1286" s="564">
        <f t="shared" si="576"/>
        <v>0</v>
      </c>
      <c r="P1286" s="564">
        <f t="shared" si="577"/>
        <v>0</v>
      </c>
      <c r="Q1286" s="564">
        <f t="shared" si="578"/>
        <v>0</v>
      </c>
      <c r="R1286" s="661">
        <f t="shared" si="567"/>
        <v>0</v>
      </c>
      <c r="S1286" s="662">
        <f t="shared" si="568"/>
        <v>0</v>
      </c>
      <c r="T1286" s="699">
        <f t="shared" si="569"/>
        <v>0</v>
      </c>
      <c r="U1286" s="681">
        <f t="shared" si="579"/>
        <v>0</v>
      </c>
      <c r="V1286" s="701">
        <f t="shared" si="580"/>
        <v>0</v>
      </c>
      <c r="W1286" s="662">
        <f t="shared" si="581"/>
        <v>0</v>
      </c>
      <c r="X1286" s="662">
        <f t="shared" si="582"/>
        <v>0</v>
      </c>
      <c r="Y1286" s="662">
        <f t="shared" si="583"/>
        <v>0</v>
      </c>
      <c r="Z1286" s="699">
        <f t="shared" si="584"/>
        <v>0</v>
      </c>
      <c r="AA1286" s="681">
        <f t="shared" si="587"/>
        <v>0</v>
      </c>
      <c r="AB1286" s="701">
        <f t="shared" si="588"/>
        <v>0</v>
      </c>
      <c r="AC1286" s="662">
        <f t="shared" si="585"/>
        <v>0</v>
      </c>
      <c r="AD1286" s="662">
        <f t="shared" si="589"/>
        <v>0</v>
      </c>
      <c r="AE1286" s="701">
        <f t="shared" si="590"/>
        <v>0</v>
      </c>
      <c r="AF1286" s="662">
        <f t="shared" si="586"/>
        <v>0</v>
      </c>
      <c r="AG1286" s="662">
        <f t="shared" si="591"/>
        <v>0</v>
      </c>
      <c r="AH1286" s="701">
        <f t="shared" si="592"/>
        <v>0</v>
      </c>
    </row>
    <row r="1287" spans="1:34" x14ac:dyDescent="0.35">
      <c r="A1287" s="680">
        <v>39262</v>
      </c>
      <c r="B1287" s="558" t="s">
        <v>26</v>
      </c>
      <c r="C1287" s="558">
        <v>6</v>
      </c>
      <c r="D1287" s="559">
        <f t="shared" si="564"/>
        <v>6</v>
      </c>
      <c r="E1287" s="561">
        <v>0</v>
      </c>
      <c r="F1287" s="699">
        <f t="shared" si="570"/>
        <v>0</v>
      </c>
      <c r="G1287" s="712">
        <f t="shared" si="571"/>
        <v>0</v>
      </c>
      <c r="H1287" s="699">
        <f t="shared" si="565"/>
        <v>0</v>
      </c>
      <c r="I1287" s="712">
        <f t="shared" si="566"/>
        <v>0</v>
      </c>
      <c r="J1287" s="699">
        <f t="shared" si="572"/>
        <v>0</v>
      </c>
      <c r="K1287" s="681">
        <f t="shared" si="573"/>
        <v>0</v>
      </c>
      <c r="L1287" s="711">
        <f>IF($L$5="Yes",HLOOKUP(B1287,'Outdoor Supply'!$D$32:$P$38,7,FALSE),0)</f>
        <v>0</v>
      </c>
      <c r="M1287" s="701">
        <f t="shared" si="574"/>
        <v>0</v>
      </c>
      <c r="N1287" s="564">
        <f t="shared" si="575"/>
        <v>0</v>
      </c>
      <c r="O1287" s="564">
        <f t="shared" si="576"/>
        <v>0</v>
      </c>
      <c r="P1287" s="564">
        <f t="shared" si="577"/>
        <v>0</v>
      </c>
      <c r="Q1287" s="564">
        <f t="shared" si="578"/>
        <v>0</v>
      </c>
      <c r="R1287" s="661">
        <f t="shared" si="567"/>
        <v>0</v>
      </c>
      <c r="S1287" s="662">
        <f t="shared" si="568"/>
        <v>0</v>
      </c>
      <c r="T1287" s="699">
        <f t="shared" si="569"/>
        <v>0</v>
      </c>
      <c r="U1287" s="681">
        <f t="shared" si="579"/>
        <v>0</v>
      </c>
      <c r="V1287" s="701">
        <f t="shared" si="580"/>
        <v>0</v>
      </c>
      <c r="W1287" s="662">
        <f t="shared" si="581"/>
        <v>0</v>
      </c>
      <c r="X1287" s="662">
        <f t="shared" si="582"/>
        <v>0</v>
      </c>
      <c r="Y1287" s="662">
        <f t="shared" si="583"/>
        <v>0</v>
      </c>
      <c r="Z1287" s="699">
        <f t="shared" si="584"/>
        <v>0</v>
      </c>
      <c r="AA1287" s="681">
        <f t="shared" si="587"/>
        <v>0</v>
      </c>
      <c r="AB1287" s="701">
        <f t="shared" si="588"/>
        <v>0</v>
      </c>
      <c r="AC1287" s="662">
        <f t="shared" si="585"/>
        <v>0</v>
      </c>
      <c r="AD1287" s="662">
        <f t="shared" si="589"/>
        <v>0</v>
      </c>
      <c r="AE1287" s="701">
        <f t="shared" si="590"/>
        <v>0</v>
      </c>
      <c r="AF1287" s="662">
        <f t="shared" si="586"/>
        <v>0</v>
      </c>
      <c r="AG1287" s="662">
        <f t="shared" si="591"/>
        <v>0</v>
      </c>
      <c r="AH1287" s="701">
        <f t="shared" si="592"/>
        <v>0</v>
      </c>
    </row>
    <row r="1288" spans="1:34" x14ac:dyDescent="0.35">
      <c r="A1288" s="680">
        <v>39263</v>
      </c>
      <c r="B1288" s="558" t="s">
        <v>26</v>
      </c>
      <c r="C1288" s="558">
        <v>6</v>
      </c>
      <c r="D1288" s="559">
        <f t="shared" si="564"/>
        <v>7</v>
      </c>
      <c r="E1288" s="561">
        <v>0</v>
      </c>
      <c r="F1288" s="699">
        <f t="shared" si="570"/>
        <v>0</v>
      </c>
      <c r="G1288" s="712">
        <f t="shared" si="571"/>
        <v>0</v>
      </c>
      <c r="H1288" s="699">
        <f t="shared" si="565"/>
        <v>0</v>
      </c>
      <c r="I1288" s="712">
        <f t="shared" si="566"/>
        <v>0</v>
      </c>
      <c r="J1288" s="699">
        <f t="shared" si="572"/>
        <v>0</v>
      </c>
      <c r="K1288" s="681">
        <f t="shared" si="573"/>
        <v>0</v>
      </c>
      <c r="L1288" s="711">
        <f>IF($L$5="Yes",HLOOKUP(B1288,'Outdoor Supply'!$D$32:$P$38,7,FALSE),0)</f>
        <v>0</v>
      </c>
      <c r="M1288" s="701">
        <f t="shared" si="574"/>
        <v>0</v>
      </c>
      <c r="N1288" s="564">
        <f t="shared" si="575"/>
        <v>0</v>
      </c>
      <c r="O1288" s="564">
        <f t="shared" si="576"/>
        <v>0</v>
      </c>
      <c r="P1288" s="564">
        <f t="shared" si="577"/>
        <v>0</v>
      </c>
      <c r="Q1288" s="564">
        <f t="shared" si="578"/>
        <v>0</v>
      </c>
      <c r="R1288" s="661">
        <f t="shared" si="567"/>
        <v>0</v>
      </c>
      <c r="S1288" s="662">
        <f t="shared" si="568"/>
        <v>0</v>
      </c>
      <c r="T1288" s="699">
        <f t="shared" si="569"/>
        <v>0</v>
      </c>
      <c r="U1288" s="681">
        <f t="shared" si="579"/>
        <v>0</v>
      </c>
      <c r="V1288" s="701">
        <f t="shared" si="580"/>
        <v>0</v>
      </c>
      <c r="W1288" s="662">
        <f t="shared" si="581"/>
        <v>0</v>
      </c>
      <c r="X1288" s="662">
        <f t="shared" si="582"/>
        <v>0</v>
      </c>
      <c r="Y1288" s="662">
        <f t="shared" si="583"/>
        <v>0</v>
      </c>
      <c r="Z1288" s="699">
        <f t="shared" si="584"/>
        <v>0</v>
      </c>
      <c r="AA1288" s="681">
        <f t="shared" si="587"/>
        <v>0</v>
      </c>
      <c r="AB1288" s="701">
        <f t="shared" si="588"/>
        <v>0</v>
      </c>
      <c r="AC1288" s="662">
        <f t="shared" si="585"/>
        <v>0</v>
      </c>
      <c r="AD1288" s="662">
        <f t="shared" si="589"/>
        <v>0</v>
      </c>
      <c r="AE1288" s="701">
        <f t="shared" si="590"/>
        <v>0</v>
      </c>
      <c r="AF1288" s="662">
        <f t="shared" si="586"/>
        <v>0</v>
      </c>
      <c r="AG1288" s="662">
        <f t="shared" si="591"/>
        <v>0</v>
      </c>
      <c r="AH1288" s="701">
        <f t="shared" si="592"/>
        <v>0</v>
      </c>
    </row>
    <row r="1289" spans="1:34" x14ac:dyDescent="0.35">
      <c r="A1289" s="680">
        <v>39264</v>
      </c>
      <c r="B1289" s="558" t="s">
        <v>27</v>
      </c>
      <c r="C1289" s="558">
        <v>7</v>
      </c>
      <c r="D1289" s="559">
        <f t="shared" si="564"/>
        <v>1</v>
      </c>
      <c r="E1289" s="561">
        <v>0</v>
      </c>
      <c r="F1289" s="699">
        <f t="shared" si="570"/>
        <v>0</v>
      </c>
      <c r="G1289" s="712">
        <f t="shared" si="571"/>
        <v>0</v>
      </c>
      <c r="H1289" s="699">
        <f t="shared" si="565"/>
        <v>0</v>
      </c>
      <c r="I1289" s="712">
        <f t="shared" si="566"/>
        <v>0</v>
      </c>
      <c r="J1289" s="699">
        <f t="shared" si="572"/>
        <v>0</v>
      </c>
      <c r="K1289" s="681">
        <f t="shared" si="573"/>
        <v>0</v>
      </c>
      <c r="L1289" s="711">
        <f>IF($L$5="Yes",HLOOKUP(B1289,'Outdoor Supply'!$D$32:$P$38,7,FALSE),0)</f>
        <v>0</v>
      </c>
      <c r="M1289" s="701">
        <f t="shared" si="574"/>
        <v>0</v>
      </c>
      <c r="N1289" s="564">
        <f t="shared" si="575"/>
        <v>0</v>
      </c>
      <c r="O1289" s="564">
        <f t="shared" si="576"/>
        <v>0</v>
      </c>
      <c r="P1289" s="564">
        <f t="shared" si="577"/>
        <v>0</v>
      </c>
      <c r="Q1289" s="564">
        <f t="shared" si="578"/>
        <v>0</v>
      </c>
      <c r="R1289" s="661">
        <f t="shared" si="567"/>
        <v>0</v>
      </c>
      <c r="S1289" s="662">
        <f t="shared" si="568"/>
        <v>0</v>
      </c>
      <c r="T1289" s="699">
        <f t="shared" si="569"/>
        <v>0</v>
      </c>
      <c r="U1289" s="681">
        <f t="shared" si="579"/>
        <v>0</v>
      </c>
      <c r="V1289" s="701">
        <f t="shared" si="580"/>
        <v>0</v>
      </c>
      <c r="W1289" s="662">
        <f t="shared" si="581"/>
        <v>0</v>
      </c>
      <c r="X1289" s="662">
        <f t="shared" si="582"/>
        <v>0</v>
      </c>
      <c r="Y1289" s="662">
        <f t="shared" si="583"/>
        <v>0</v>
      </c>
      <c r="Z1289" s="699">
        <f t="shared" si="584"/>
        <v>0</v>
      </c>
      <c r="AA1289" s="681">
        <f t="shared" si="587"/>
        <v>0</v>
      </c>
      <c r="AB1289" s="701">
        <f t="shared" si="588"/>
        <v>0</v>
      </c>
      <c r="AC1289" s="662">
        <f t="shared" si="585"/>
        <v>0</v>
      </c>
      <c r="AD1289" s="662">
        <f t="shared" si="589"/>
        <v>0</v>
      </c>
      <c r="AE1289" s="701">
        <f t="shared" si="590"/>
        <v>0</v>
      </c>
      <c r="AF1289" s="662">
        <f t="shared" si="586"/>
        <v>0</v>
      </c>
      <c r="AG1289" s="662">
        <f t="shared" si="591"/>
        <v>0</v>
      </c>
      <c r="AH1289" s="701">
        <f t="shared" si="592"/>
        <v>0</v>
      </c>
    </row>
    <row r="1290" spans="1:34" x14ac:dyDescent="0.35">
      <c r="A1290" s="680">
        <v>39265</v>
      </c>
      <c r="B1290" s="558" t="s">
        <v>27</v>
      </c>
      <c r="C1290" s="558">
        <v>7</v>
      </c>
      <c r="D1290" s="559">
        <f t="shared" si="564"/>
        <v>2</v>
      </c>
      <c r="E1290" s="561">
        <v>9.9999999999909051E-3</v>
      </c>
      <c r="F1290" s="699">
        <f t="shared" si="570"/>
        <v>0</v>
      </c>
      <c r="G1290" s="712">
        <f t="shared" si="571"/>
        <v>0</v>
      </c>
      <c r="H1290" s="699">
        <f t="shared" si="565"/>
        <v>0</v>
      </c>
      <c r="I1290" s="712">
        <f t="shared" si="566"/>
        <v>0</v>
      </c>
      <c r="J1290" s="699">
        <f t="shared" si="572"/>
        <v>0</v>
      </c>
      <c r="K1290" s="681">
        <f t="shared" si="573"/>
        <v>0</v>
      </c>
      <c r="L1290" s="711">
        <f>IF($L$5="Yes",HLOOKUP(B1290,'Outdoor Supply'!$D$32:$P$38,7,FALSE),0)</f>
        <v>0</v>
      </c>
      <c r="M1290" s="701">
        <f t="shared" si="574"/>
        <v>0</v>
      </c>
      <c r="N1290" s="564">
        <f t="shared" si="575"/>
        <v>0</v>
      </c>
      <c r="O1290" s="564">
        <f t="shared" si="576"/>
        <v>0</v>
      </c>
      <c r="P1290" s="564">
        <f t="shared" si="577"/>
        <v>0</v>
      </c>
      <c r="Q1290" s="564">
        <f t="shared" si="578"/>
        <v>0</v>
      </c>
      <c r="R1290" s="661">
        <f t="shared" si="567"/>
        <v>0</v>
      </c>
      <c r="S1290" s="662">
        <f t="shared" si="568"/>
        <v>0</v>
      </c>
      <c r="T1290" s="699">
        <f t="shared" si="569"/>
        <v>0</v>
      </c>
      <c r="U1290" s="681">
        <f t="shared" si="579"/>
        <v>0</v>
      </c>
      <c r="V1290" s="701">
        <f t="shared" si="580"/>
        <v>0</v>
      </c>
      <c r="W1290" s="662">
        <f t="shared" si="581"/>
        <v>0</v>
      </c>
      <c r="X1290" s="662">
        <f t="shared" si="582"/>
        <v>0</v>
      </c>
      <c r="Y1290" s="662">
        <f t="shared" si="583"/>
        <v>0</v>
      </c>
      <c r="Z1290" s="699">
        <f t="shared" si="584"/>
        <v>0</v>
      </c>
      <c r="AA1290" s="681">
        <f t="shared" si="587"/>
        <v>0</v>
      </c>
      <c r="AB1290" s="701">
        <f t="shared" si="588"/>
        <v>0</v>
      </c>
      <c r="AC1290" s="662">
        <f t="shared" si="585"/>
        <v>0</v>
      </c>
      <c r="AD1290" s="662">
        <f t="shared" si="589"/>
        <v>0</v>
      </c>
      <c r="AE1290" s="701">
        <f t="shared" si="590"/>
        <v>0</v>
      </c>
      <c r="AF1290" s="662">
        <f t="shared" si="586"/>
        <v>0</v>
      </c>
      <c r="AG1290" s="662">
        <f t="shared" si="591"/>
        <v>0</v>
      </c>
      <c r="AH1290" s="701">
        <f t="shared" si="592"/>
        <v>0</v>
      </c>
    </row>
    <row r="1291" spans="1:34" x14ac:dyDescent="0.35">
      <c r="A1291" s="680">
        <v>39266</v>
      </c>
      <c r="B1291" s="558" t="s">
        <v>27</v>
      </c>
      <c r="C1291" s="558">
        <v>7</v>
      </c>
      <c r="D1291" s="559">
        <f t="shared" ref="D1291:D1354" si="593">WEEKDAY(A1291)</f>
        <v>3</v>
      </c>
      <c r="E1291" s="561">
        <v>0.38000000000002387</v>
      </c>
      <c r="F1291" s="699">
        <f t="shared" si="570"/>
        <v>0</v>
      </c>
      <c r="G1291" s="712">
        <f t="shared" si="571"/>
        <v>0</v>
      </c>
      <c r="H1291" s="699">
        <f t="shared" ref="H1291:H1354" si="594">$C$3*$F$3*(E1291/12)*7.48</f>
        <v>0</v>
      </c>
      <c r="I1291" s="712">
        <f t="shared" ref="I1291:I1354" si="595">$C$4*$F$4*(E1291/12)*7.48</f>
        <v>0</v>
      </c>
      <c r="J1291" s="699">
        <f t="shared" si="572"/>
        <v>0</v>
      </c>
      <c r="K1291" s="681">
        <f t="shared" si="573"/>
        <v>0</v>
      </c>
      <c r="L1291" s="711">
        <f>IF($L$5="Yes",HLOOKUP(B1291,'Outdoor Supply'!$D$32:$P$38,7,FALSE),0)</f>
        <v>0</v>
      </c>
      <c r="M1291" s="701">
        <f t="shared" si="574"/>
        <v>0</v>
      </c>
      <c r="N1291" s="564">
        <f t="shared" si="575"/>
        <v>0</v>
      </c>
      <c r="O1291" s="564">
        <f t="shared" si="576"/>
        <v>0</v>
      </c>
      <c r="P1291" s="564">
        <f t="shared" si="577"/>
        <v>0</v>
      </c>
      <c r="Q1291" s="564">
        <f t="shared" si="578"/>
        <v>0</v>
      </c>
      <c r="R1291" s="661">
        <f t="shared" ref="R1291:R1354" si="596">$Q$3</f>
        <v>0</v>
      </c>
      <c r="S1291" s="662">
        <f t="shared" ref="S1291:S1354" si="597">SUM(N1291:R1291)</f>
        <v>0</v>
      </c>
      <c r="T1291" s="699">
        <f t="shared" ref="T1291:T1354" si="598">IF(V1291&lt;0,0,IF(V1291&gt;$G$3,$G$3,V1291))</f>
        <v>0</v>
      </c>
      <c r="U1291" s="681">
        <f t="shared" si="579"/>
        <v>0</v>
      </c>
      <c r="V1291" s="701">
        <f t="shared" si="580"/>
        <v>0</v>
      </c>
      <c r="W1291" s="662">
        <f t="shared" si="581"/>
        <v>0</v>
      </c>
      <c r="X1291" s="662">
        <f t="shared" si="582"/>
        <v>0</v>
      </c>
      <c r="Y1291" s="662">
        <f t="shared" si="583"/>
        <v>0</v>
      </c>
      <c r="Z1291" s="699">
        <f t="shared" si="584"/>
        <v>0</v>
      </c>
      <c r="AA1291" s="681">
        <f t="shared" si="587"/>
        <v>0</v>
      </c>
      <c r="AB1291" s="701">
        <f t="shared" si="588"/>
        <v>0</v>
      </c>
      <c r="AC1291" s="662">
        <f t="shared" si="585"/>
        <v>0</v>
      </c>
      <c r="AD1291" s="662">
        <f t="shared" si="589"/>
        <v>0</v>
      </c>
      <c r="AE1291" s="701">
        <f t="shared" si="590"/>
        <v>0</v>
      </c>
      <c r="AF1291" s="662">
        <f t="shared" si="586"/>
        <v>0</v>
      </c>
      <c r="AG1291" s="662">
        <f t="shared" si="591"/>
        <v>0</v>
      </c>
      <c r="AH1291" s="701">
        <f t="shared" si="592"/>
        <v>0</v>
      </c>
    </row>
    <row r="1292" spans="1:34" x14ac:dyDescent="0.35">
      <c r="A1292" s="680">
        <v>39267</v>
      </c>
      <c r="B1292" s="558" t="s">
        <v>27</v>
      </c>
      <c r="C1292" s="558">
        <v>7</v>
      </c>
      <c r="D1292" s="559">
        <f t="shared" si="593"/>
        <v>4</v>
      </c>
      <c r="E1292" s="561">
        <v>0.43000000000000682</v>
      </c>
      <c r="F1292" s="699">
        <f t="shared" ref="F1292:F1355" si="599">$B$3*$F$3*(E1292/12)*7.48</f>
        <v>0</v>
      </c>
      <c r="G1292" s="712">
        <f t="shared" ref="G1292:G1355" si="600">$B$4*$F$4*(E1292/12)*7.48</f>
        <v>0</v>
      </c>
      <c r="H1292" s="699">
        <f t="shared" si="594"/>
        <v>0</v>
      </c>
      <c r="I1292" s="712">
        <f t="shared" si="595"/>
        <v>0</v>
      </c>
      <c r="J1292" s="699">
        <f t="shared" ref="J1292:J1355" si="601">IF($L$3="Yes",$M$3*$N$3*(E1292/12)*7.48,0)</f>
        <v>0</v>
      </c>
      <c r="K1292" s="681">
        <f t="shared" ref="K1292:K1355" si="602">IF($L$4="Yes",$M$4*$N$4*(E1292/12)*7.48,0)</f>
        <v>0</v>
      </c>
      <c r="L1292" s="711">
        <f>IF($L$5="Yes",HLOOKUP(B1292,'Outdoor Supply'!$D$32:$P$38,7,FALSE),0)</f>
        <v>0</v>
      </c>
      <c r="M1292" s="701">
        <f t="shared" ref="M1292:M1355" si="603">SUM(J1292:L1292)</f>
        <v>0</v>
      </c>
      <c r="N1292" s="564">
        <f t="shared" ref="N1292:N1355" si="604">HLOOKUP(B1292,$U$2:$AF$6,2,FALSE)</f>
        <v>0</v>
      </c>
      <c r="O1292" s="564">
        <f t="shared" ref="O1292:O1355" si="605">HLOOKUP(B1292,$U$2:$AF$6,3,FALSE)</f>
        <v>0</v>
      </c>
      <c r="P1292" s="564">
        <f t="shared" ref="P1292:P1355" si="606">HLOOKUP(B1292,$U$2:$AF$6,4,FALSE)</f>
        <v>0</v>
      </c>
      <c r="Q1292" s="564">
        <f t="shared" ref="Q1292:Q1355" si="607">HLOOKUP(B1292,$U$2:$AF$6,5,FALSE)</f>
        <v>0</v>
      </c>
      <c r="R1292" s="661">
        <f t="shared" si="596"/>
        <v>0</v>
      </c>
      <c r="S1292" s="662">
        <f t="shared" si="597"/>
        <v>0</v>
      </c>
      <c r="T1292" s="699">
        <f t="shared" si="598"/>
        <v>0</v>
      </c>
      <c r="U1292" s="681">
        <f t="shared" ref="U1292:U1355" si="608">IF(F1292+T1291&gt;S1292,S1292,F1292+T1291)</f>
        <v>0</v>
      </c>
      <c r="V1292" s="701">
        <f t="shared" ref="V1292:V1355" si="609">T1291+F1292-S1292</f>
        <v>0</v>
      </c>
      <c r="W1292" s="662">
        <f t="shared" ref="W1292:W1355" si="610">IF(Y1292&lt;0,0,IF(Y1292&gt;$G$4,$G$4,Y1292))</f>
        <v>0</v>
      </c>
      <c r="X1292" s="662">
        <f t="shared" ref="X1292:X1355" si="611">IF(G1292+W1291&gt;S1292,S1292,G1292+W1291)</f>
        <v>0</v>
      </c>
      <c r="Y1292" s="662">
        <f t="shared" ref="Y1292:Y1355" si="612">W1291+G1292-S1292</f>
        <v>0</v>
      </c>
      <c r="Z1292" s="699">
        <f t="shared" ref="Z1292:Z1355" si="613">IF(AB1292&lt;0,0,IF(AB1292&gt;$H$3,$H$3,AB1292))</f>
        <v>0</v>
      </c>
      <c r="AA1292" s="681">
        <f t="shared" si="587"/>
        <v>0</v>
      </c>
      <c r="AB1292" s="701">
        <f t="shared" si="588"/>
        <v>0</v>
      </c>
      <c r="AC1292" s="662">
        <f t="shared" ref="AC1292:AC1355" si="614">IF(AE1292&lt;0,0,IF(AE1292&gt;$H$4,$H$4,AE1292))</f>
        <v>0</v>
      </c>
      <c r="AD1292" s="662">
        <f t="shared" si="589"/>
        <v>0</v>
      </c>
      <c r="AE1292" s="701">
        <f t="shared" si="590"/>
        <v>0</v>
      </c>
      <c r="AF1292" s="662">
        <f t="shared" ref="AF1292:AF1355" si="615">IF(AH1292&lt;0,0,IF(AH1292&gt;$O$3,$O$3,AH1292))</f>
        <v>0</v>
      </c>
      <c r="AG1292" s="662">
        <f t="shared" si="591"/>
        <v>0</v>
      </c>
      <c r="AH1292" s="701">
        <f t="shared" si="592"/>
        <v>0</v>
      </c>
    </row>
    <row r="1293" spans="1:34" x14ac:dyDescent="0.35">
      <c r="A1293" s="680">
        <v>39268</v>
      </c>
      <c r="B1293" s="558" t="s">
        <v>27</v>
      </c>
      <c r="C1293" s="558">
        <v>7</v>
      </c>
      <c r="D1293" s="559">
        <f t="shared" si="593"/>
        <v>5</v>
      </c>
      <c r="E1293" s="561">
        <v>0.12999999999999545</v>
      </c>
      <c r="F1293" s="699">
        <f t="shared" si="599"/>
        <v>0</v>
      </c>
      <c r="G1293" s="712">
        <f t="shared" si="600"/>
        <v>0</v>
      </c>
      <c r="H1293" s="699">
        <f t="shared" si="594"/>
        <v>0</v>
      </c>
      <c r="I1293" s="712">
        <f t="shared" si="595"/>
        <v>0</v>
      </c>
      <c r="J1293" s="699">
        <f t="shared" si="601"/>
        <v>0</v>
      </c>
      <c r="K1293" s="681">
        <f t="shared" si="602"/>
        <v>0</v>
      </c>
      <c r="L1293" s="711">
        <f>IF($L$5="Yes",HLOOKUP(B1293,'Outdoor Supply'!$D$32:$P$38,7,FALSE),0)</f>
        <v>0</v>
      </c>
      <c r="M1293" s="701">
        <f t="shared" si="603"/>
        <v>0</v>
      </c>
      <c r="N1293" s="564">
        <f t="shared" si="604"/>
        <v>0</v>
      </c>
      <c r="O1293" s="564">
        <f t="shared" si="605"/>
        <v>0</v>
      </c>
      <c r="P1293" s="564">
        <f t="shared" si="606"/>
        <v>0</v>
      </c>
      <c r="Q1293" s="564">
        <f t="shared" si="607"/>
        <v>0</v>
      </c>
      <c r="R1293" s="661">
        <f t="shared" si="596"/>
        <v>0</v>
      </c>
      <c r="S1293" s="662">
        <f t="shared" si="597"/>
        <v>0</v>
      </c>
      <c r="T1293" s="699">
        <f t="shared" si="598"/>
        <v>0</v>
      </c>
      <c r="U1293" s="681">
        <f t="shared" si="608"/>
        <v>0</v>
      </c>
      <c r="V1293" s="701">
        <f t="shared" si="609"/>
        <v>0</v>
      </c>
      <c r="W1293" s="662">
        <f t="shared" si="610"/>
        <v>0</v>
      </c>
      <c r="X1293" s="662">
        <f t="shared" si="611"/>
        <v>0</v>
      </c>
      <c r="Y1293" s="662">
        <f t="shared" si="612"/>
        <v>0</v>
      </c>
      <c r="Z1293" s="699">
        <f t="shared" si="613"/>
        <v>0</v>
      </c>
      <c r="AA1293" s="681">
        <f t="shared" ref="AA1293:AA1356" si="616">IF(H1293+Z1292&gt;S1293,S1293,H1293+Z1292)</f>
        <v>0</v>
      </c>
      <c r="AB1293" s="701">
        <f t="shared" ref="AB1293:AB1356" si="617">Z1292+H1293-S1293</f>
        <v>0</v>
      </c>
      <c r="AC1293" s="662">
        <f t="shared" si="614"/>
        <v>0</v>
      </c>
      <c r="AD1293" s="662">
        <f t="shared" ref="AD1293:AD1356" si="618">IF(I1293+AC1292&gt;S1293,S1293,I1293+AC1292)</f>
        <v>0</v>
      </c>
      <c r="AE1293" s="701">
        <f t="shared" ref="AE1293:AE1356" si="619">AC1292+I1293-S1293</f>
        <v>0</v>
      </c>
      <c r="AF1293" s="662">
        <f t="shared" si="615"/>
        <v>0</v>
      </c>
      <c r="AG1293" s="662">
        <f t="shared" ref="AG1293:AG1356" si="620">IF(M1293+AF1292&gt;S1293,S1293,M1293+AF1292)</f>
        <v>0</v>
      </c>
      <c r="AH1293" s="701">
        <f t="shared" ref="AH1293:AH1356" si="621">AF1292+M1293-S1293</f>
        <v>0</v>
      </c>
    </row>
    <row r="1294" spans="1:34" x14ac:dyDescent="0.35">
      <c r="A1294" s="680">
        <v>39269</v>
      </c>
      <c r="B1294" s="558" t="s">
        <v>27</v>
      </c>
      <c r="C1294" s="558">
        <v>7</v>
      </c>
      <c r="D1294" s="559">
        <f t="shared" si="593"/>
        <v>6</v>
      </c>
      <c r="E1294" s="561">
        <v>0.10000000000002274</v>
      </c>
      <c r="F1294" s="699">
        <f t="shared" si="599"/>
        <v>0</v>
      </c>
      <c r="G1294" s="712">
        <f t="shared" si="600"/>
        <v>0</v>
      </c>
      <c r="H1294" s="699">
        <f t="shared" si="594"/>
        <v>0</v>
      </c>
      <c r="I1294" s="712">
        <f t="shared" si="595"/>
        <v>0</v>
      </c>
      <c r="J1294" s="699">
        <f t="shared" si="601"/>
        <v>0</v>
      </c>
      <c r="K1294" s="681">
        <f t="shared" si="602"/>
        <v>0</v>
      </c>
      <c r="L1294" s="711">
        <f>IF($L$5="Yes",HLOOKUP(B1294,'Outdoor Supply'!$D$32:$P$38,7,FALSE),0)</f>
        <v>0</v>
      </c>
      <c r="M1294" s="701">
        <f t="shared" si="603"/>
        <v>0</v>
      </c>
      <c r="N1294" s="564">
        <f t="shared" si="604"/>
        <v>0</v>
      </c>
      <c r="O1294" s="564">
        <f t="shared" si="605"/>
        <v>0</v>
      </c>
      <c r="P1294" s="564">
        <f t="shared" si="606"/>
        <v>0</v>
      </c>
      <c r="Q1294" s="564">
        <f t="shared" si="607"/>
        <v>0</v>
      </c>
      <c r="R1294" s="661">
        <f t="shared" si="596"/>
        <v>0</v>
      </c>
      <c r="S1294" s="662">
        <f t="shared" si="597"/>
        <v>0</v>
      </c>
      <c r="T1294" s="699">
        <f t="shared" si="598"/>
        <v>0</v>
      </c>
      <c r="U1294" s="681">
        <f t="shared" si="608"/>
        <v>0</v>
      </c>
      <c r="V1294" s="701">
        <f t="shared" si="609"/>
        <v>0</v>
      </c>
      <c r="W1294" s="662">
        <f t="shared" si="610"/>
        <v>0</v>
      </c>
      <c r="X1294" s="662">
        <f t="shared" si="611"/>
        <v>0</v>
      </c>
      <c r="Y1294" s="662">
        <f t="shared" si="612"/>
        <v>0</v>
      </c>
      <c r="Z1294" s="699">
        <f t="shared" si="613"/>
        <v>0</v>
      </c>
      <c r="AA1294" s="681">
        <f t="shared" si="616"/>
        <v>0</v>
      </c>
      <c r="AB1294" s="701">
        <f t="shared" si="617"/>
        <v>0</v>
      </c>
      <c r="AC1294" s="662">
        <f t="shared" si="614"/>
        <v>0</v>
      </c>
      <c r="AD1294" s="662">
        <f t="shared" si="618"/>
        <v>0</v>
      </c>
      <c r="AE1294" s="701">
        <f t="shared" si="619"/>
        <v>0</v>
      </c>
      <c r="AF1294" s="662">
        <f t="shared" si="615"/>
        <v>0</v>
      </c>
      <c r="AG1294" s="662">
        <f t="shared" si="620"/>
        <v>0</v>
      </c>
      <c r="AH1294" s="701">
        <f t="shared" si="621"/>
        <v>0</v>
      </c>
    </row>
    <row r="1295" spans="1:34" x14ac:dyDescent="0.35">
      <c r="A1295" s="680">
        <v>39270</v>
      </c>
      <c r="B1295" s="558" t="s">
        <v>27</v>
      </c>
      <c r="C1295" s="558">
        <v>7</v>
      </c>
      <c r="D1295" s="559">
        <f t="shared" si="593"/>
        <v>7</v>
      </c>
      <c r="E1295" s="561">
        <v>0.80999999999997385</v>
      </c>
      <c r="F1295" s="699">
        <f t="shared" si="599"/>
        <v>0</v>
      </c>
      <c r="G1295" s="712">
        <f t="shared" si="600"/>
        <v>0</v>
      </c>
      <c r="H1295" s="699">
        <f t="shared" si="594"/>
        <v>0</v>
      </c>
      <c r="I1295" s="712">
        <f t="shared" si="595"/>
        <v>0</v>
      </c>
      <c r="J1295" s="699">
        <f t="shared" si="601"/>
        <v>0</v>
      </c>
      <c r="K1295" s="681">
        <f t="shared" si="602"/>
        <v>0</v>
      </c>
      <c r="L1295" s="711">
        <f>IF($L$5="Yes",HLOOKUP(B1295,'Outdoor Supply'!$D$32:$P$38,7,FALSE),0)</f>
        <v>0</v>
      </c>
      <c r="M1295" s="701">
        <f t="shared" si="603"/>
        <v>0</v>
      </c>
      <c r="N1295" s="564">
        <f t="shared" si="604"/>
        <v>0</v>
      </c>
      <c r="O1295" s="564">
        <f t="shared" si="605"/>
        <v>0</v>
      </c>
      <c r="P1295" s="564">
        <f t="shared" si="606"/>
        <v>0</v>
      </c>
      <c r="Q1295" s="564">
        <f t="shared" si="607"/>
        <v>0</v>
      </c>
      <c r="R1295" s="661">
        <f t="shared" si="596"/>
        <v>0</v>
      </c>
      <c r="S1295" s="662">
        <f t="shared" si="597"/>
        <v>0</v>
      </c>
      <c r="T1295" s="699">
        <f t="shared" si="598"/>
        <v>0</v>
      </c>
      <c r="U1295" s="681">
        <f t="shared" si="608"/>
        <v>0</v>
      </c>
      <c r="V1295" s="701">
        <f t="shared" si="609"/>
        <v>0</v>
      </c>
      <c r="W1295" s="662">
        <f t="shared" si="610"/>
        <v>0</v>
      </c>
      <c r="X1295" s="662">
        <f t="shared" si="611"/>
        <v>0</v>
      </c>
      <c r="Y1295" s="662">
        <f t="shared" si="612"/>
        <v>0</v>
      </c>
      <c r="Z1295" s="699">
        <f t="shared" si="613"/>
        <v>0</v>
      </c>
      <c r="AA1295" s="681">
        <f t="shared" si="616"/>
        <v>0</v>
      </c>
      <c r="AB1295" s="701">
        <f t="shared" si="617"/>
        <v>0</v>
      </c>
      <c r="AC1295" s="662">
        <f t="shared" si="614"/>
        <v>0</v>
      </c>
      <c r="AD1295" s="662">
        <f t="shared" si="618"/>
        <v>0</v>
      </c>
      <c r="AE1295" s="701">
        <f t="shared" si="619"/>
        <v>0</v>
      </c>
      <c r="AF1295" s="662">
        <f t="shared" si="615"/>
        <v>0</v>
      </c>
      <c r="AG1295" s="662">
        <f t="shared" si="620"/>
        <v>0</v>
      </c>
      <c r="AH1295" s="701">
        <f t="shared" si="621"/>
        <v>0</v>
      </c>
    </row>
    <row r="1296" spans="1:34" x14ac:dyDescent="0.35">
      <c r="A1296" s="680">
        <v>39271</v>
      </c>
      <c r="B1296" s="558" t="s">
        <v>27</v>
      </c>
      <c r="C1296" s="558">
        <v>7</v>
      </c>
      <c r="D1296" s="559">
        <f t="shared" si="593"/>
        <v>1</v>
      </c>
      <c r="E1296" s="561">
        <v>0</v>
      </c>
      <c r="F1296" s="699">
        <f t="shared" si="599"/>
        <v>0</v>
      </c>
      <c r="G1296" s="712">
        <f t="shared" si="600"/>
        <v>0</v>
      </c>
      <c r="H1296" s="699">
        <f t="shared" si="594"/>
        <v>0</v>
      </c>
      <c r="I1296" s="712">
        <f t="shared" si="595"/>
        <v>0</v>
      </c>
      <c r="J1296" s="699">
        <f t="shared" si="601"/>
        <v>0</v>
      </c>
      <c r="K1296" s="681">
        <f t="shared" si="602"/>
        <v>0</v>
      </c>
      <c r="L1296" s="711">
        <f>IF($L$5="Yes",HLOOKUP(B1296,'Outdoor Supply'!$D$32:$P$38,7,FALSE),0)</f>
        <v>0</v>
      </c>
      <c r="M1296" s="701">
        <f t="shared" si="603"/>
        <v>0</v>
      </c>
      <c r="N1296" s="564">
        <f t="shared" si="604"/>
        <v>0</v>
      </c>
      <c r="O1296" s="564">
        <f t="shared" si="605"/>
        <v>0</v>
      </c>
      <c r="P1296" s="564">
        <f t="shared" si="606"/>
        <v>0</v>
      </c>
      <c r="Q1296" s="564">
        <f t="shared" si="607"/>
        <v>0</v>
      </c>
      <c r="R1296" s="661">
        <f t="shared" si="596"/>
        <v>0</v>
      </c>
      <c r="S1296" s="662">
        <f t="shared" si="597"/>
        <v>0</v>
      </c>
      <c r="T1296" s="699">
        <f t="shared" si="598"/>
        <v>0</v>
      </c>
      <c r="U1296" s="681">
        <f t="shared" si="608"/>
        <v>0</v>
      </c>
      <c r="V1296" s="701">
        <f t="shared" si="609"/>
        <v>0</v>
      </c>
      <c r="W1296" s="662">
        <f t="shared" si="610"/>
        <v>0</v>
      </c>
      <c r="X1296" s="662">
        <f t="shared" si="611"/>
        <v>0</v>
      </c>
      <c r="Y1296" s="662">
        <f t="shared" si="612"/>
        <v>0</v>
      </c>
      <c r="Z1296" s="699">
        <f t="shared" si="613"/>
        <v>0</v>
      </c>
      <c r="AA1296" s="681">
        <f t="shared" si="616"/>
        <v>0</v>
      </c>
      <c r="AB1296" s="701">
        <f t="shared" si="617"/>
        <v>0</v>
      </c>
      <c r="AC1296" s="662">
        <f t="shared" si="614"/>
        <v>0</v>
      </c>
      <c r="AD1296" s="662">
        <f t="shared" si="618"/>
        <v>0</v>
      </c>
      <c r="AE1296" s="701">
        <f t="shared" si="619"/>
        <v>0</v>
      </c>
      <c r="AF1296" s="662">
        <f t="shared" si="615"/>
        <v>0</v>
      </c>
      <c r="AG1296" s="662">
        <f t="shared" si="620"/>
        <v>0</v>
      </c>
      <c r="AH1296" s="701">
        <f t="shared" si="621"/>
        <v>0</v>
      </c>
    </row>
    <row r="1297" spans="1:34" x14ac:dyDescent="0.35">
      <c r="A1297" s="680">
        <v>39272</v>
      </c>
      <c r="B1297" s="558" t="s">
        <v>27</v>
      </c>
      <c r="C1297" s="558">
        <v>7</v>
      </c>
      <c r="D1297" s="559">
        <f t="shared" si="593"/>
        <v>2</v>
      </c>
      <c r="E1297" s="561">
        <v>9.0000000000003411E-2</v>
      </c>
      <c r="F1297" s="699">
        <f t="shared" si="599"/>
        <v>0</v>
      </c>
      <c r="G1297" s="712">
        <f t="shared" si="600"/>
        <v>0</v>
      </c>
      <c r="H1297" s="699">
        <f t="shared" si="594"/>
        <v>0</v>
      </c>
      <c r="I1297" s="712">
        <f t="shared" si="595"/>
        <v>0</v>
      </c>
      <c r="J1297" s="699">
        <f t="shared" si="601"/>
        <v>0</v>
      </c>
      <c r="K1297" s="681">
        <f t="shared" si="602"/>
        <v>0</v>
      </c>
      <c r="L1297" s="711">
        <f>IF($L$5="Yes",HLOOKUP(B1297,'Outdoor Supply'!$D$32:$P$38,7,FALSE),0)</f>
        <v>0</v>
      </c>
      <c r="M1297" s="701">
        <f t="shared" si="603"/>
        <v>0</v>
      </c>
      <c r="N1297" s="564">
        <f t="shared" si="604"/>
        <v>0</v>
      </c>
      <c r="O1297" s="564">
        <f t="shared" si="605"/>
        <v>0</v>
      </c>
      <c r="P1297" s="564">
        <f t="shared" si="606"/>
        <v>0</v>
      </c>
      <c r="Q1297" s="564">
        <f t="shared" si="607"/>
        <v>0</v>
      </c>
      <c r="R1297" s="661">
        <f t="shared" si="596"/>
        <v>0</v>
      </c>
      <c r="S1297" s="662">
        <f t="shared" si="597"/>
        <v>0</v>
      </c>
      <c r="T1297" s="699">
        <f t="shared" si="598"/>
        <v>0</v>
      </c>
      <c r="U1297" s="681">
        <f t="shared" si="608"/>
        <v>0</v>
      </c>
      <c r="V1297" s="701">
        <f t="shared" si="609"/>
        <v>0</v>
      </c>
      <c r="W1297" s="662">
        <f t="shared" si="610"/>
        <v>0</v>
      </c>
      <c r="X1297" s="662">
        <f t="shared" si="611"/>
        <v>0</v>
      </c>
      <c r="Y1297" s="662">
        <f t="shared" si="612"/>
        <v>0</v>
      </c>
      <c r="Z1297" s="699">
        <f t="shared" si="613"/>
        <v>0</v>
      </c>
      <c r="AA1297" s="681">
        <f t="shared" si="616"/>
        <v>0</v>
      </c>
      <c r="AB1297" s="701">
        <f t="shared" si="617"/>
        <v>0</v>
      </c>
      <c r="AC1297" s="662">
        <f t="shared" si="614"/>
        <v>0</v>
      </c>
      <c r="AD1297" s="662">
        <f t="shared" si="618"/>
        <v>0</v>
      </c>
      <c r="AE1297" s="701">
        <f t="shared" si="619"/>
        <v>0</v>
      </c>
      <c r="AF1297" s="662">
        <f t="shared" si="615"/>
        <v>0</v>
      </c>
      <c r="AG1297" s="662">
        <f t="shared" si="620"/>
        <v>0</v>
      </c>
      <c r="AH1297" s="701">
        <f t="shared" si="621"/>
        <v>0</v>
      </c>
    </row>
    <row r="1298" spans="1:34" x14ac:dyDescent="0.35">
      <c r="A1298" s="680">
        <v>39273</v>
      </c>
      <c r="B1298" s="558" t="s">
        <v>27</v>
      </c>
      <c r="C1298" s="558">
        <v>7</v>
      </c>
      <c r="D1298" s="559">
        <f t="shared" si="593"/>
        <v>3</v>
      </c>
      <c r="E1298" s="561">
        <v>0</v>
      </c>
      <c r="F1298" s="699">
        <f t="shared" si="599"/>
        <v>0</v>
      </c>
      <c r="G1298" s="712">
        <f t="shared" si="600"/>
        <v>0</v>
      </c>
      <c r="H1298" s="699">
        <f t="shared" si="594"/>
        <v>0</v>
      </c>
      <c r="I1298" s="712">
        <f t="shared" si="595"/>
        <v>0</v>
      </c>
      <c r="J1298" s="699">
        <f t="shared" si="601"/>
        <v>0</v>
      </c>
      <c r="K1298" s="681">
        <f t="shared" si="602"/>
        <v>0</v>
      </c>
      <c r="L1298" s="711">
        <f>IF($L$5="Yes",HLOOKUP(B1298,'Outdoor Supply'!$D$32:$P$38,7,FALSE),0)</f>
        <v>0</v>
      </c>
      <c r="M1298" s="701">
        <f t="shared" si="603"/>
        <v>0</v>
      </c>
      <c r="N1298" s="564">
        <f t="shared" si="604"/>
        <v>0</v>
      </c>
      <c r="O1298" s="564">
        <f t="shared" si="605"/>
        <v>0</v>
      </c>
      <c r="P1298" s="564">
        <f t="shared" si="606"/>
        <v>0</v>
      </c>
      <c r="Q1298" s="564">
        <f t="shared" si="607"/>
        <v>0</v>
      </c>
      <c r="R1298" s="661">
        <f t="shared" si="596"/>
        <v>0</v>
      </c>
      <c r="S1298" s="662">
        <f t="shared" si="597"/>
        <v>0</v>
      </c>
      <c r="T1298" s="699">
        <f t="shared" si="598"/>
        <v>0</v>
      </c>
      <c r="U1298" s="681">
        <f t="shared" si="608"/>
        <v>0</v>
      </c>
      <c r="V1298" s="701">
        <f t="shared" si="609"/>
        <v>0</v>
      </c>
      <c r="W1298" s="662">
        <f t="shared" si="610"/>
        <v>0</v>
      </c>
      <c r="X1298" s="662">
        <f t="shared" si="611"/>
        <v>0</v>
      </c>
      <c r="Y1298" s="662">
        <f t="shared" si="612"/>
        <v>0</v>
      </c>
      <c r="Z1298" s="699">
        <f t="shared" si="613"/>
        <v>0</v>
      </c>
      <c r="AA1298" s="681">
        <f t="shared" si="616"/>
        <v>0</v>
      </c>
      <c r="AB1298" s="701">
        <f t="shared" si="617"/>
        <v>0</v>
      </c>
      <c r="AC1298" s="662">
        <f t="shared" si="614"/>
        <v>0</v>
      </c>
      <c r="AD1298" s="662">
        <f t="shared" si="618"/>
        <v>0</v>
      </c>
      <c r="AE1298" s="701">
        <f t="shared" si="619"/>
        <v>0</v>
      </c>
      <c r="AF1298" s="662">
        <f t="shared" si="615"/>
        <v>0</v>
      </c>
      <c r="AG1298" s="662">
        <f t="shared" si="620"/>
        <v>0</v>
      </c>
      <c r="AH1298" s="701">
        <f t="shared" si="621"/>
        <v>0</v>
      </c>
    </row>
    <row r="1299" spans="1:34" x14ac:dyDescent="0.35">
      <c r="A1299" s="680">
        <v>39274</v>
      </c>
      <c r="B1299" s="558" t="s">
        <v>27</v>
      </c>
      <c r="C1299" s="558">
        <v>7</v>
      </c>
      <c r="D1299" s="559">
        <f t="shared" si="593"/>
        <v>4</v>
      </c>
      <c r="E1299" s="561">
        <v>0</v>
      </c>
      <c r="F1299" s="699">
        <f t="shared" si="599"/>
        <v>0</v>
      </c>
      <c r="G1299" s="712">
        <f t="shared" si="600"/>
        <v>0</v>
      </c>
      <c r="H1299" s="699">
        <f t="shared" si="594"/>
        <v>0</v>
      </c>
      <c r="I1299" s="712">
        <f t="shared" si="595"/>
        <v>0</v>
      </c>
      <c r="J1299" s="699">
        <f t="shared" si="601"/>
        <v>0</v>
      </c>
      <c r="K1299" s="681">
        <f t="shared" si="602"/>
        <v>0</v>
      </c>
      <c r="L1299" s="711">
        <f>IF($L$5="Yes",HLOOKUP(B1299,'Outdoor Supply'!$D$32:$P$38,7,FALSE),0)</f>
        <v>0</v>
      </c>
      <c r="M1299" s="701">
        <f t="shared" si="603"/>
        <v>0</v>
      </c>
      <c r="N1299" s="564">
        <f t="shared" si="604"/>
        <v>0</v>
      </c>
      <c r="O1299" s="564">
        <f t="shared" si="605"/>
        <v>0</v>
      </c>
      <c r="P1299" s="564">
        <f t="shared" si="606"/>
        <v>0</v>
      </c>
      <c r="Q1299" s="564">
        <f t="shared" si="607"/>
        <v>0</v>
      </c>
      <c r="R1299" s="661">
        <f t="shared" si="596"/>
        <v>0</v>
      </c>
      <c r="S1299" s="662">
        <f t="shared" si="597"/>
        <v>0</v>
      </c>
      <c r="T1299" s="699">
        <f t="shared" si="598"/>
        <v>0</v>
      </c>
      <c r="U1299" s="681">
        <f t="shared" si="608"/>
        <v>0</v>
      </c>
      <c r="V1299" s="701">
        <f t="shared" si="609"/>
        <v>0</v>
      </c>
      <c r="W1299" s="662">
        <f t="shared" si="610"/>
        <v>0</v>
      </c>
      <c r="X1299" s="662">
        <f t="shared" si="611"/>
        <v>0</v>
      </c>
      <c r="Y1299" s="662">
        <f t="shared" si="612"/>
        <v>0</v>
      </c>
      <c r="Z1299" s="699">
        <f t="shared" si="613"/>
        <v>0</v>
      </c>
      <c r="AA1299" s="681">
        <f t="shared" si="616"/>
        <v>0</v>
      </c>
      <c r="AB1299" s="701">
        <f t="shared" si="617"/>
        <v>0</v>
      </c>
      <c r="AC1299" s="662">
        <f t="shared" si="614"/>
        <v>0</v>
      </c>
      <c r="AD1299" s="662">
        <f t="shared" si="618"/>
        <v>0</v>
      </c>
      <c r="AE1299" s="701">
        <f t="shared" si="619"/>
        <v>0</v>
      </c>
      <c r="AF1299" s="662">
        <f t="shared" si="615"/>
        <v>0</v>
      </c>
      <c r="AG1299" s="662">
        <f t="shared" si="620"/>
        <v>0</v>
      </c>
      <c r="AH1299" s="701">
        <f t="shared" si="621"/>
        <v>0</v>
      </c>
    </row>
    <row r="1300" spans="1:34" x14ac:dyDescent="0.35">
      <c r="A1300" s="680">
        <v>39275</v>
      </c>
      <c r="B1300" s="558" t="s">
        <v>27</v>
      </c>
      <c r="C1300" s="558">
        <v>7</v>
      </c>
      <c r="D1300" s="559">
        <f t="shared" si="593"/>
        <v>5</v>
      </c>
      <c r="E1300" s="561">
        <v>0</v>
      </c>
      <c r="F1300" s="699">
        <f t="shared" si="599"/>
        <v>0</v>
      </c>
      <c r="G1300" s="712">
        <f t="shared" si="600"/>
        <v>0</v>
      </c>
      <c r="H1300" s="699">
        <f t="shared" si="594"/>
        <v>0</v>
      </c>
      <c r="I1300" s="712">
        <f t="shared" si="595"/>
        <v>0</v>
      </c>
      <c r="J1300" s="699">
        <f t="shared" si="601"/>
        <v>0</v>
      </c>
      <c r="K1300" s="681">
        <f t="shared" si="602"/>
        <v>0</v>
      </c>
      <c r="L1300" s="711">
        <f>IF($L$5="Yes",HLOOKUP(B1300,'Outdoor Supply'!$D$32:$P$38,7,FALSE),0)</f>
        <v>0</v>
      </c>
      <c r="M1300" s="701">
        <f t="shared" si="603"/>
        <v>0</v>
      </c>
      <c r="N1300" s="564">
        <f t="shared" si="604"/>
        <v>0</v>
      </c>
      <c r="O1300" s="564">
        <f t="shared" si="605"/>
        <v>0</v>
      </c>
      <c r="P1300" s="564">
        <f t="shared" si="606"/>
        <v>0</v>
      </c>
      <c r="Q1300" s="564">
        <f t="shared" si="607"/>
        <v>0</v>
      </c>
      <c r="R1300" s="661">
        <f t="shared" si="596"/>
        <v>0</v>
      </c>
      <c r="S1300" s="662">
        <f t="shared" si="597"/>
        <v>0</v>
      </c>
      <c r="T1300" s="699">
        <f t="shared" si="598"/>
        <v>0</v>
      </c>
      <c r="U1300" s="681">
        <f t="shared" si="608"/>
        <v>0</v>
      </c>
      <c r="V1300" s="701">
        <f t="shared" si="609"/>
        <v>0</v>
      </c>
      <c r="W1300" s="662">
        <f t="shared" si="610"/>
        <v>0</v>
      </c>
      <c r="X1300" s="662">
        <f t="shared" si="611"/>
        <v>0</v>
      </c>
      <c r="Y1300" s="662">
        <f t="shared" si="612"/>
        <v>0</v>
      </c>
      <c r="Z1300" s="699">
        <f t="shared" si="613"/>
        <v>0</v>
      </c>
      <c r="AA1300" s="681">
        <f t="shared" si="616"/>
        <v>0</v>
      </c>
      <c r="AB1300" s="701">
        <f t="shared" si="617"/>
        <v>0</v>
      </c>
      <c r="AC1300" s="662">
        <f t="shared" si="614"/>
        <v>0</v>
      </c>
      <c r="AD1300" s="662">
        <f t="shared" si="618"/>
        <v>0</v>
      </c>
      <c r="AE1300" s="701">
        <f t="shared" si="619"/>
        <v>0</v>
      </c>
      <c r="AF1300" s="662">
        <f t="shared" si="615"/>
        <v>0</v>
      </c>
      <c r="AG1300" s="662">
        <f t="shared" si="620"/>
        <v>0</v>
      </c>
      <c r="AH1300" s="701">
        <f t="shared" si="621"/>
        <v>0</v>
      </c>
    </row>
    <row r="1301" spans="1:34" x14ac:dyDescent="0.35">
      <c r="A1301" s="680">
        <v>39276</v>
      </c>
      <c r="B1301" s="558" t="s">
        <v>27</v>
      </c>
      <c r="C1301" s="558">
        <v>7</v>
      </c>
      <c r="D1301" s="559">
        <f t="shared" si="593"/>
        <v>6</v>
      </c>
      <c r="E1301" s="561">
        <v>0</v>
      </c>
      <c r="F1301" s="699">
        <f t="shared" si="599"/>
        <v>0</v>
      </c>
      <c r="G1301" s="712">
        <f t="shared" si="600"/>
        <v>0</v>
      </c>
      <c r="H1301" s="699">
        <f t="shared" si="594"/>
        <v>0</v>
      </c>
      <c r="I1301" s="712">
        <f t="shared" si="595"/>
        <v>0</v>
      </c>
      <c r="J1301" s="699">
        <f t="shared" si="601"/>
        <v>0</v>
      </c>
      <c r="K1301" s="681">
        <f t="shared" si="602"/>
        <v>0</v>
      </c>
      <c r="L1301" s="711">
        <f>IF($L$5="Yes",HLOOKUP(B1301,'Outdoor Supply'!$D$32:$P$38,7,FALSE),0)</f>
        <v>0</v>
      </c>
      <c r="M1301" s="701">
        <f t="shared" si="603"/>
        <v>0</v>
      </c>
      <c r="N1301" s="564">
        <f t="shared" si="604"/>
        <v>0</v>
      </c>
      <c r="O1301" s="564">
        <f t="shared" si="605"/>
        <v>0</v>
      </c>
      <c r="P1301" s="564">
        <f t="shared" si="606"/>
        <v>0</v>
      </c>
      <c r="Q1301" s="564">
        <f t="shared" si="607"/>
        <v>0</v>
      </c>
      <c r="R1301" s="661">
        <f t="shared" si="596"/>
        <v>0</v>
      </c>
      <c r="S1301" s="662">
        <f t="shared" si="597"/>
        <v>0</v>
      </c>
      <c r="T1301" s="699">
        <f t="shared" si="598"/>
        <v>0</v>
      </c>
      <c r="U1301" s="681">
        <f t="shared" si="608"/>
        <v>0</v>
      </c>
      <c r="V1301" s="701">
        <f t="shared" si="609"/>
        <v>0</v>
      </c>
      <c r="W1301" s="662">
        <f t="shared" si="610"/>
        <v>0</v>
      </c>
      <c r="X1301" s="662">
        <f t="shared" si="611"/>
        <v>0</v>
      </c>
      <c r="Y1301" s="662">
        <f t="shared" si="612"/>
        <v>0</v>
      </c>
      <c r="Z1301" s="699">
        <f t="shared" si="613"/>
        <v>0</v>
      </c>
      <c r="AA1301" s="681">
        <f t="shared" si="616"/>
        <v>0</v>
      </c>
      <c r="AB1301" s="701">
        <f t="shared" si="617"/>
        <v>0</v>
      </c>
      <c r="AC1301" s="662">
        <f t="shared" si="614"/>
        <v>0</v>
      </c>
      <c r="AD1301" s="662">
        <f t="shared" si="618"/>
        <v>0</v>
      </c>
      <c r="AE1301" s="701">
        <f t="shared" si="619"/>
        <v>0</v>
      </c>
      <c r="AF1301" s="662">
        <f t="shared" si="615"/>
        <v>0</v>
      </c>
      <c r="AG1301" s="662">
        <f t="shared" si="620"/>
        <v>0</v>
      </c>
      <c r="AH1301" s="701">
        <f t="shared" si="621"/>
        <v>0</v>
      </c>
    </row>
    <row r="1302" spans="1:34" x14ac:dyDescent="0.35">
      <c r="A1302" s="680">
        <v>39277</v>
      </c>
      <c r="B1302" s="558" t="s">
        <v>27</v>
      </c>
      <c r="C1302" s="558">
        <v>7</v>
      </c>
      <c r="D1302" s="559">
        <f t="shared" si="593"/>
        <v>7</v>
      </c>
      <c r="E1302" s="561">
        <v>0</v>
      </c>
      <c r="F1302" s="699">
        <f t="shared" si="599"/>
        <v>0</v>
      </c>
      <c r="G1302" s="712">
        <f t="shared" si="600"/>
        <v>0</v>
      </c>
      <c r="H1302" s="699">
        <f t="shared" si="594"/>
        <v>0</v>
      </c>
      <c r="I1302" s="712">
        <f t="shared" si="595"/>
        <v>0</v>
      </c>
      <c r="J1302" s="699">
        <f t="shared" si="601"/>
        <v>0</v>
      </c>
      <c r="K1302" s="681">
        <f t="shared" si="602"/>
        <v>0</v>
      </c>
      <c r="L1302" s="711">
        <f>IF($L$5="Yes",HLOOKUP(B1302,'Outdoor Supply'!$D$32:$P$38,7,FALSE),0)</f>
        <v>0</v>
      </c>
      <c r="M1302" s="701">
        <f t="shared" si="603"/>
        <v>0</v>
      </c>
      <c r="N1302" s="564">
        <f t="shared" si="604"/>
        <v>0</v>
      </c>
      <c r="O1302" s="564">
        <f t="shared" si="605"/>
        <v>0</v>
      </c>
      <c r="P1302" s="564">
        <f t="shared" si="606"/>
        <v>0</v>
      </c>
      <c r="Q1302" s="564">
        <f t="shared" si="607"/>
        <v>0</v>
      </c>
      <c r="R1302" s="661">
        <f t="shared" si="596"/>
        <v>0</v>
      </c>
      <c r="S1302" s="662">
        <f t="shared" si="597"/>
        <v>0</v>
      </c>
      <c r="T1302" s="699">
        <f t="shared" si="598"/>
        <v>0</v>
      </c>
      <c r="U1302" s="681">
        <f t="shared" si="608"/>
        <v>0</v>
      </c>
      <c r="V1302" s="701">
        <f t="shared" si="609"/>
        <v>0</v>
      </c>
      <c r="W1302" s="662">
        <f t="shared" si="610"/>
        <v>0</v>
      </c>
      <c r="X1302" s="662">
        <f t="shared" si="611"/>
        <v>0</v>
      </c>
      <c r="Y1302" s="662">
        <f t="shared" si="612"/>
        <v>0</v>
      </c>
      <c r="Z1302" s="699">
        <f t="shared" si="613"/>
        <v>0</v>
      </c>
      <c r="AA1302" s="681">
        <f t="shared" si="616"/>
        <v>0</v>
      </c>
      <c r="AB1302" s="701">
        <f t="shared" si="617"/>
        <v>0</v>
      </c>
      <c r="AC1302" s="662">
        <f t="shared" si="614"/>
        <v>0</v>
      </c>
      <c r="AD1302" s="662">
        <f t="shared" si="618"/>
        <v>0</v>
      </c>
      <c r="AE1302" s="701">
        <f t="shared" si="619"/>
        <v>0</v>
      </c>
      <c r="AF1302" s="662">
        <f t="shared" si="615"/>
        <v>0</v>
      </c>
      <c r="AG1302" s="662">
        <f t="shared" si="620"/>
        <v>0</v>
      </c>
      <c r="AH1302" s="701">
        <f t="shared" si="621"/>
        <v>0</v>
      </c>
    </row>
    <row r="1303" spans="1:34" x14ac:dyDescent="0.35">
      <c r="A1303" s="680">
        <v>39278</v>
      </c>
      <c r="B1303" s="558" t="s">
        <v>27</v>
      </c>
      <c r="C1303" s="558">
        <v>7</v>
      </c>
      <c r="D1303" s="559">
        <f t="shared" si="593"/>
        <v>1</v>
      </c>
      <c r="E1303" s="561">
        <v>0.13000000000002387</v>
      </c>
      <c r="F1303" s="699">
        <f t="shared" si="599"/>
        <v>0</v>
      </c>
      <c r="G1303" s="712">
        <f t="shared" si="600"/>
        <v>0</v>
      </c>
      <c r="H1303" s="699">
        <f t="shared" si="594"/>
        <v>0</v>
      </c>
      <c r="I1303" s="712">
        <f t="shared" si="595"/>
        <v>0</v>
      </c>
      <c r="J1303" s="699">
        <f t="shared" si="601"/>
        <v>0</v>
      </c>
      <c r="K1303" s="681">
        <f t="shared" si="602"/>
        <v>0</v>
      </c>
      <c r="L1303" s="711">
        <f>IF($L$5="Yes",HLOOKUP(B1303,'Outdoor Supply'!$D$32:$P$38,7,FALSE),0)</f>
        <v>0</v>
      </c>
      <c r="M1303" s="701">
        <f t="shared" si="603"/>
        <v>0</v>
      </c>
      <c r="N1303" s="564">
        <f t="shared" si="604"/>
        <v>0</v>
      </c>
      <c r="O1303" s="564">
        <f t="shared" si="605"/>
        <v>0</v>
      </c>
      <c r="P1303" s="564">
        <f t="shared" si="606"/>
        <v>0</v>
      </c>
      <c r="Q1303" s="564">
        <f t="shared" si="607"/>
        <v>0</v>
      </c>
      <c r="R1303" s="661">
        <f t="shared" si="596"/>
        <v>0</v>
      </c>
      <c r="S1303" s="662">
        <f t="shared" si="597"/>
        <v>0</v>
      </c>
      <c r="T1303" s="699">
        <f t="shared" si="598"/>
        <v>0</v>
      </c>
      <c r="U1303" s="681">
        <f t="shared" si="608"/>
        <v>0</v>
      </c>
      <c r="V1303" s="701">
        <f t="shared" si="609"/>
        <v>0</v>
      </c>
      <c r="W1303" s="662">
        <f t="shared" si="610"/>
        <v>0</v>
      </c>
      <c r="X1303" s="662">
        <f t="shared" si="611"/>
        <v>0</v>
      </c>
      <c r="Y1303" s="662">
        <f t="shared" si="612"/>
        <v>0</v>
      </c>
      <c r="Z1303" s="699">
        <f t="shared" si="613"/>
        <v>0</v>
      </c>
      <c r="AA1303" s="681">
        <f t="shared" si="616"/>
        <v>0</v>
      </c>
      <c r="AB1303" s="701">
        <f t="shared" si="617"/>
        <v>0</v>
      </c>
      <c r="AC1303" s="662">
        <f t="shared" si="614"/>
        <v>0</v>
      </c>
      <c r="AD1303" s="662">
        <f t="shared" si="618"/>
        <v>0</v>
      </c>
      <c r="AE1303" s="701">
        <f t="shared" si="619"/>
        <v>0</v>
      </c>
      <c r="AF1303" s="662">
        <f t="shared" si="615"/>
        <v>0</v>
      </c>
      <c r="AG1303" s="662">
        <f t="shared" si="620"/>
        <v>0</v>
      </c>
      <c r="AH1303" s="701">
        <f t="shared" si="621"/>
        <v>0</v>
      </c>
    </row>
    <row r="1304" spans="1:34" x14ac:dyDescent="0.35">
      <c r="A1304" s="680">
        <v>39279</v>
      </c>
      <c r="B1304" s="558" t="s">
        <v>27</v>
      </c>
      <c r="C1304" s="558">
        <v>7</v>
      </c>
      <c r="D1304" s="559">
        <f t="shared" si="593"/>
        <v>2</v>
      </c>
      <c r="E1304" s="561">
        <v>0</v>
      </c>
      <c r="F1304" s="699">
        <f t="shared" si="599"/>
        <v>0</v>
      </c>
      <c r="G1304" s="712">
        <f t="shared" si="600"/>
        <v>0</v>
      </c>
      <c r="H1304" s="699">
        <f t="shared" si="594"/>
        <v>0</v>
      </c>
      <c r="I1304" s="712">
        <f t="shared" si="595"/>
        <v>0</v>
      </c>
      <c r="J1304" s="699">
        <f t="shared" si="601"/>
        <v>0</v>
      </c>
      <c r="K1304" s="681">
        <f t="shared" si="602"/>
        <v>0</v>
      </c>
      <c r="L1304" s="711">
        <f>IF($L$5="Yes",HLOOKUP(B1304,'Outdoor Supply'!$D$32:$P$38,7,FALSE),0)</f>
        <v>0</v>
      </c>
      <c r="M1304" s="701">
        <f t="shared" si="603"/>
        <v>0</v>
      </c>
      <c r="N1304" s="564">
        <f t="shared" si="604"/>
        <v>0</v>
      </c>
      <c r="O1304" s="564">
        <f t="shared" si="605"/>
        <v>0</v>
      </c>
      <c r="P1304" s="564">
        <f t="shared" si="606"/>
        <v>0</v>
      </c>
      <c r="Q1304" s="564">
        <f t="shared" si="607"/>
        <v>0</v>
      </c>
      <c r="R1304" s="661">
        <f t="shared" si="596"/>
        <v>0</v>
      </c>
      <c r="S1304" s="662">
        <f t="shared" si="597"/>
        <v>0</v>
      </c>
      <c r="T1304" s="699">
        <f t="shared" si="598"/>
        <v>0</v>
      </c>
      <c r="U1304" s="681">
        <f t="shared" si="608"/>
        <v>0</v>
      </c>
      <c r="V1304" s="701">
        <f t="shared" si="609"/>
        <v>0</v>
      </c>
      <c r="W1304" s="662">
        <f t="shared" si="610"/>
        <v>0</v>
      </c>
      <c r="X1304" s="662">
        <f t="shared" si="611"/>
        <v>0</v>
      </c>
      <c r="Y1304" s="662">
        <f t="shared" si="612"/>
        <v>0</v>
      </c>
      <c r="Z1304" s="699">
        <f t="shared" si="613"/>
        <v>0</v>
      </c>
      <c r="AA1304" s="681">
        <f t="shared" si="616"/>
        <v>0</v>
      </c>
      <c r="AB1304" s="701">
        <f t="shared" si="617"/>
        <v>0</v>
      </c>
      <c r="AC1304" s="662">
        <f t="shared" si="614"/>
        <v>0</v>
      </c>
      <c r="AD1304" s="662">
        <f t="shared" si="618"/>
        <v>0</v>
      </c>
      <c r="AE1304" s="701">
        <f t="shared" si="619"/>
        <v>0</v>
      </c>
      <c r="AF1304" s="662">
        <f t="shared" si="615"/>
        <v>0</v>
      </c>
      <c r="AG1304" s="662">
        <f t="shared" si="620"/>
        <v>0</v>
      </c>
      <c r="AH1304" s="701">
        <f t="shared" si="621"/>
        <v>0</v>
      </c>
    </row>
    <row r="1305" spans="1:34" x14ac:dyDescent="0.35">
      <c r="A1305" s="680">
        <v>39280</v>
      </c>
      <c r="B1305" s="558" t="s">
        <v>27</v>
      </c>
      <c r="C1305" s="558">
        <v>7</v>
      </c>
      <c r="D1305" s="559">
        <f t="shared" si="593"/>
        <v>3</v>
      </c>
      <c r="E1305" s="561">
        <v>0.86000000000001364</v>
      </c>
      <c r="F1305" s="699">
        <f t="shared" si="599"/>
        <v>0</v>
      </c>
      <c r="G1305" s="712">
        <f t="shared" si="600"/>
        <v>0</v>
      </c>
      <c r="H1305" s="699">
        <f t="shared" si="594"/>
        <v>0</v>
      </c>
      <c r="I1305" s="712">
        <f t="shared" si="595"/>
        <v>0</v>
      </c>
      <c r="J1305" s="699">
        <f t="shared" si="601"/>
        <v>0</v>
      </c>
      <c r="K1305" s="681">
        <f t="shared" si="602"/>
        <v>0</v>
      </c>
      <c r="L1305" s="711">
        <f>IF($L$5="Yes",HLOOKUP(B1305,'Outdoor Supply'!$D$32:$P$38,7,FALSE),0)</f>
        <v>0</v>
      </c>
      <c r="M1305" s="701">
        <f t="shared" si="603"/>
        <v>0</v>
      </c>
      <c r="N1305" s="564">
        <f t="shared" si="604"/>
        <v>0</v>
      </c>
      <c r="O1305" s="564">
        <f t="shared" si="605"/>
        <v>0</v>
      </c>
      <c r="P1305" s="564">
        <f t="shared" si="606"/>
        <v>0</v>
      </c>
      <c r="Q1305" s="564">
        <f t="shared" si="607"/>
        <v>0</v>
      </c>
      <c r="R1305" s="661">
        <f t="shared" si="596"/>
        <v>0</v>
      </c>
      <c r="S1305" s="662">
        <f t="shared" si="597"/>
        <v>0</v>
      </c>
      <c r="T1305" s="699">
        <f t="shared" si="598"/>
        <v>0</v>
      </c>
      <c r="U1305" s="681">
        <f t="shared" si="608"/>
        <v>0</v>
      </c>
      <c r="V1305" s="701">
        <f t="shared" si="609"/>
        <v>0</v>
      </c>
      <c r="W1305" s="662">
        <f t="shared" si="610"/>
        <v>0</v>
      </c>
      <c r="X1305" s="662">
        <f t="shared" si="611"/>
        <v>0</v>
      </c>
      <c r="Y1305" s="662">
        <f t="shared" si="612"/>
        <v>0</v>
      </c>
      <c r="Z1305" s="699">
        <f t="shared" si="613"/>
        <v>0</v>
      </c>
      <c r="AA1305" s="681">
        <f t="shared" si="616"/>
        <v>0</v>
      </c>
      <c r="AB1305" s="701">
        <f t="shared" si="617"/>
        <v>0</v>
      </c>
      <c r="AC1305" s="662">
        <f t="shared" si="614"/>
        <v>0</v>
      </c>
      <c r="AD1305" s="662">
        <f t="shared" si="618"/>
        <v>0</v>
      </c>
      <c r="AE1305" s="701">
        <f t="shared" si="619"/>
        <v>0</v>
      </c>
      <c r="AF1305" s="662">
        <f t="shared" si="615"/>
        <v>0</v>
      </c>
      <c r="AG1305" s="662">
        <f t="shared" si="620"/>
        <v>0</v>
      </c>
      <c r="AH1305" s="701">
        <f t="shared" si="621"/>
        <v>0</v>
      </c>
    </row>
    <row r="1306" spans="1:34" x14ac:dyDescent="0.35">
      <c r="A1306" s="680">
        <v>39281</v>
      </c>
      <c r="B1306" s="558" t="s">
        <v>27</v>
      </c>
      <c r="C1306" s="558">
        <v>7</v>
      </c>
      <c r="D1306" s="559">
        <f t="shared" si="593"/>
        <v>4</v>
      </c>
      <c r="E1306" s="561">
        <v>0</v>
      </c>
      <c r="F1306" s="699">
        <f t="shared" si="599"/>
        <v>0</v>
      </c>
      <c r="G1306" s="712">
        <f t="shared" si="600"/>
        <v>0</v>
      </c>
      <c r="H1306" s="699">
        <f t="shared" si="594"/>
        <v>0</v>
      </c>
      <c r="I1306" s="712">
        <f t="shared" si="595"/>
        <v>0</v>
      </c>
      <c r="J1306" s="699">
        <f t="shared" si="601"/>
        <v>0</v>
      </c>
      <c r="K1306" s="681">
        <f t="shared" si="602"/>
        <v>0</v>
      </c>
      <c r="L1306" s="711">
        <f>IF($L$5="Yes",HLOOKUP(B1306,'Outdoor Supply'!$D$32:$P$38,7,FALSE),0)</f>
        <v>0</v>
      </c>
      <c r="M1306" s="701">
        <f t="shared" si="603"/>
        <v>0</v>
      </c>
      <c r="N1306" s="564">
        <f t="shared" si="604"/>
        <v>0</v>
      </c>
      <c r="O1306" s="564">
        <f t="shared" si="605"/>
        <v>0</v>
      </c>
      <c r="P1306" s="564">
        <f t="shared" si="606"/>
        <v>0</v>
      </c>
      <c r="Q1306" s="564">
        <f t="shared" si="607"/>
        <v>0</v>
      </c>
      <c r="R1306" s="661">
        <f t="shared" si="596"/>
        <v>0</v>
      </c>
      <c r="S1306" s="662">
        <f t="shared" si="597"/>
        <v>0</v>
      </c>
      <c r="T1306" s="699">
        <f t="shared" si="598"/>
        <v>0</v>
      </c>
      <c r="U1306" s="681">
        <f t="shared" si="608"/>
        <v>0</v>
      </c>
      <c r="V1306" s="701">
        <f t="shared" si="609"/>
        <v>0</v>
      </c>
      <c r="W1306" s="662">
        <f t="shared" si="610"/>
        <v>0</v>
      </c>
      <c r="X1306" s="662">
        <f t="shared" si="611"/>
        <v>0</v>
      </c>
      <c r="Y1306" s="662">
        <f t="shared" si="612"/>
        <v>0</v>
      </c>
      <c r="Z1306" s="699">
        <f t="shared" si="613"/>
        <v>0</v>
      </c>
      <c r="AA1306" s="681">
        <f t="shared" si="616"/>
        <v>0</v>
      </c>
      <c r="AB1306" s="701">
        <f t="shared" si="617"/>
        <v>0</v>
      </c>
      <c r="AC1306" s="662">
        <f t="shared" si="614"/>
        <v>0</v>
      </c>
      <c r="AD1306" s="662">
        <f t="shared" si="618"/>
        <v>0</v>
      </c>
      <c r="AE1306" s="701">
        <f t="shared" si="619"/>
        <v>0</v>
      </c>
      <c r="AF1306" s="662">
        <f t="shared" si="615"/>
        <v>0</v>
      </c>
      <c r="AG1306" s="662">
        <f t="shared" si="620"/>
        <v>0</v>
      </c>
      <c r="AH1306" s="701">
        <f t="shared" si="621"/>
        <v>0</v>
      </c>
    </row>
    <row r="1307" spans="1:34" x14ac:dyDescent="0.35">
      <c r="A1307" s="680">
        <v>39282</v>
      </c>
      <c r="B1307" s="558" t="s">
        <v>27</v>
      </c>
      <c r="C1307" s="558">
        <v>7</v>
      </c>
      <c r="D1307" s="559">
        <f t="shared" si="593"/>
        <v>5</v>
      </c>
      <c r="E1307" s="561">
        <v>0.41999999999998749</v>
      </c>
      <c r="F1307" s="699">
        <f t="shared" si="599"/>
        <v>0</v>
      </c>
      <c r="G1307" s="712">
        <f t="shared" si="600"/>
        <v>0</v>
      </c>
      <c r="H1307" s="699">
        <f t="shared" si="594"/>
        <v>0</v>
      </c>
      <c r="I1307" s="712">
        <f t="shared" si="595"/>
        <v>0</v>
      </c>
      <c r="J1307" s="699">
        <f t="shared" si="601"/>
        <v>0</v>
      </c>
      <c r="K1307" s="681">
        <f t="shared" si="602"/>
        <v>0</v>
      </c>
      <c r="L1307" s="711">
        <f>IF($L$5="Yes",HLOOKUP(B1307,'Outdoor Supply'!$D$32:$P$38,7,FALSE),0)</f>
        <v>0</v>
      </c>
      <c r="M1307" s="701">
        <f t="shared" si="603"/>
        <v>0</v>
      </c>
      <c r="N1307" s="564">
        <f t="shared" si="604"/>
        <v>0</v>
      </c>
      <c r="O1307" s="564">
        <f t="shared" si="605"/>
        <v>0</v>
      </c>
      <c r="P1307" s="564">
        <f t="shared" si="606"/>
        <v>0</v>
      </c>
      <c r="Q1307" s="564">
        <f t="shared" si="607"/>
        <v>0</v>
      </c>
      <c r="R1307" s="661">
        <f t="shared" si="596"/>
        <v>0</v>
      </c>
      <c r="S1307" s="662">
        <f t="shared" si="597"/>
        <v>0</v>
      </c>
      <c r="T1307" s="699">
        <f t="shared" si="598"/>
        <v>0</v>
      </c>
      <c r="U1307" s="681">
        <f t="shared" si="608"/>
        <v>0</v>
      </c>
      <c r="V1307" s="701">
        <f t="shared" si="609"/>
        <v>0</v>
      </c>
      <c r="W1307" s="662">
        <f t="shared" si="610"/>
        <v>0</v>
      </c>
      <c r="X1307" s="662">
        <f t="shared" si="611"/>
        <v>0</v>
      </c>
      <c r="Y1307" s="662">
        <f t="shared" si="612"/>
        <v>0</v>
      </c>
      <c r="Z1307" s="699">
        <f t="shared" si="613"/>
        <v>0</v>
      </c>
      <c r="AA1307" s="681">
        <f t="shared" si="616"/>
        <v>0</v>
      </c>
      <c r="AB1307" s="701">
        <f t="shared" si="617"/>
        <v>0</v>
      </c>
      <c r="AC1307" s="662">
        <f t="shared" si="614"/>
        <v>0</v>
      </c>
      <c r="AD1307" s="662">
        <f t="shared" si="618"/>
        <v>0</v>
      </c>
      <c r="AE1307" s="701">
        <f t="shared" si="619"/>
        <v>0</v>
      </c>
      <c r="AF1307" s="662">
        <f t="shared" si="615"/>
        <v>0</v>
      </c>
      <c r="AG1307" s="662">
        <f t="shared" si="620"/>
        <v>0</v>
      </c>
      <c r="AH1307" s="701">
        <f t="shared" si="621"/>
        <v>0</v>
      </c>
    </row>
    <row r="1308" spans="1:34" x14ac:dyDescent="0.35">
      <c r="A1308" s="680">
        <v>39283</v>
      </c>
      <c r="B1308" s="558" t="s">
        <v>27</v>
      </c>
      <c r="C1308" s="558">
        <v>7</v>
      </c>
      <c r="D1308" s="559">
        <f t="shared" si="593"/>
        <v>6</v>
      </c>
      <c r="E1308" s="561">
        <v>0.93999999999999773</v>
      </c>
      <c r="F1308" s="699">
        <f t="shared" si="599"/>
        <v>0</v>
      </c>
      <c r="G1308" s="712">
        <f t="shared" si="600"/>
        <v>0</v>
      </c>
      <c r="H1308" s="699">
        <f t="shared" si="594"/>
        <v>0</v>
      </c>
      <c r="I1308" s="712">
        <f t="shared" si="595"/>
        <v>0</v>
      </c>
      <c r="J1308" s="699">
        <f t="shared" si="601"/>
        <v>0</v>
      </c>
      <c r="K1308" s="681">
        <f t="shared" si="602"/>
        <v>0</v>
      </c>
      <c r="L1308" s="711">
        <f>IF($L$5="Yes",HLOOKUP(B1308,'Outdoor Supply'!$D$32:$P$38,7,FALSE),0)</f>
        <v>0</v>
      </c>
      <c r="M1308" s="701">
        <f t="shared" si="603"/>
        <v>0</v>
      </c>
      <c r="N1308" s="564">
        <f t="shared" si="604"/>
        <v>0</v>
      </c>
      <c r="O1308" s="564">
        <f t="shared" si="605"/>
        <v>0</v>
      </c>
      <c r="P1308" s="564">
        <f t="shared" si="606"/>
        <v>0</v>
      </c>
      <c r="Q1308" s="564">
        <f t="shared" si="607"/>
        <v>0</v>
      </c>
      <c r="R1308" s="661">
        <f t="shared" si="596"/>
        <v>0</v>
      </c>
      <c r="S1308" s="662">
        <f t="shared" si="597"/>
        <v>0</v>
      </c>
      <c r="T1308" s="699">
        <f t="shared" si="598"/>
        <v>0</v>
      </c>
      <c r="U1308" s="681">
        <f t="shared" si="608"/>
        <v>0</v>
      </c>
      <c r="V1308" s="701">
        <f t="shared" si="609"/>
        <v>0</v>
      </c>
      <c r="W1308" s="662">
        <f t="shared" si="610"/>
        <v>0</v>
      </c>
      <c r="X1308" s="662">
        <f t="shared" si="611"/>
        <v>0</v>
      </c>
      <c r="Y1308" s="662">
        <f t="shared" si="612"/>
        <v>0</v>
      </c>
      <c r="Z1308" s="699">
        <f t="shared" si="613"/>
        <v>0</v>
      </c>
      <c r="AA1308" s="681">
        <f t="shared" si="616"/>
        <v>0</v>
      </c>
      <c r="AB1308" s="701">
        <f t="shared" si="617"/>
        <v>0</v>
      </c>
      <c r="AC1308" s="662">
        <f t="shared" si="614"/>
        <v>0</v>
      </c>
      <c r="AD1308" s="662">
        <f t="shared" si="618"/>
        <v>0</v>
      </c>
      <c r="AE1308" s="701">
        <f t="shared" si="619"/>
        <v>0</v>
      </c>
      <c r="AF1308" s="662">
        <f t="shared" si="615"/>
        <v>0</v>
      </c>
      <c r="AG1308" s="662">
        <f t="shared" si="620"/>
        <v>0</v>
      </c>
      <c r="AH1308" s="701">
        <f t="shared" si="621"/>
        <v>0</v>
      </c>
    </row>
    <row r="1309" spans="1:34" x14ac:dyDescent="0.35">
      <c r="A1309" s="680">
        <v>39284</v>
      </c>
      <c r="B1309" s="558" t="s">
        <v>27</v>
      </c>
      <c r="C1309" s="558">
        <v>7</v>
      </c>
      <c r="D1309" s="559">
        <f t="shared" si="593"/>
        <v>7</v>
      </c>
      <c r="E1309" s="561">
        <v>2.0900000000000318</v>
      </c>
      <c r="F1309" s="699">
        <f t="shared" si="599"/>
        <v>0</v>
      </c>
      <c r="G1309" s="712">
        <f t="shared" si="600"/>
        <v>0</v>
      </c>
      <c r="H1309" s="699">
        <f t="shared" si="594"/>
        <v>0</v>
      </c>
      <c r="I1309" s="712">
        <f t="shared" si="595"/>
        <v>0</v>
      </c>
      <c r="J1309" s="699">
        <f t="shared" si="601"/>
        <v>0</v>
      </c>
      <c r="K1309" s="681">
        <f t="shared" si="602"/>
        <v>0</v>
      </c>
      <c r="L1309" s="711">
        <f>IF($L$5="Yes",HLOOKUP(B1309,'Outdoor Supply'!$D$32:$P$38,7,FALSE),0)</f>
        <v>0</v>
      </c>
      <c r="M1309" s="701">
        <f t="shared" si="603"/>
        <v>0</v>
      </c>
      <c r="N1309" s="564">
        <f t="shared" si="604"/>
        <v>0</v>
      </c>
      <c r="O1309" s="564">
        <f t="shared" si="605"/>
        <v>0</v>
      </c>
      <c r="P1309" s="564">
        <f t="shared" si="606"/>
        <v>0</v>
      </c>
      <c r="Q1309" s="564">
        <f t="shared" si="607"/>
        <v>0</v>
      </c>
      <c r="R1309" s="661">
        <f t="shared" si="596"/>
        <v>0</v>
      </c>
      <c r="S1309" s="662">
        <f t="shared" si="597"/>
        <v>0</v>
      </c>
      <c r="T1309" s="699">
        <f t="shared" si="598"/>
        <v>0</v>
      </c>
      <c r="U1309" s="681">
        <f t="shared" si="608"/>
        <v>0</v>
      </c>
      <c r="V1309" s="701">
        <f t="shared" si="609"/>
        <v>0</v>
      </c>
      <c r="W1309" s="662">
        <f t="shared" si="610"/>
        <v>0</v>
      </c>
      <c r="X1309" s="662">
        <f t="shared" si="611"/>
        <v>0</v>
      </c>
      <c r="Y1309" s="662">
        <f t="shared" si="612"/>
        <v>0</v>
      </c>
      <c r="Z1309" s="699">
        <f t="shared" si="613"/>
        <v>0</v>
      </c>
      <c r="AA1309" s="681">
        <f t="shared" si="616"/>
        <v>0</v>
      </c>
      <c r="AB1309" s="701">
        <f t="shared" si="617"/>
        <v>0</v>
      </c>
      <c r="AC1309" s="662">
        <f t="shared" si="614"/>
        <v>0</v>
      </c>
      <c r="AD1309" s="662">
        <f t="shared" si="618"/>
        <v>0</v>
      </c>
      <c r="AE1309" s="701">
        <f t="shared" si="619"/>
        <v>0</v>
      </c>
      <c r="AF1309" s="662">
        <f t="shared" si="615"/>
        <v>0</v>
      </c>
      <c r="AG1309" s="662">
        <f t="shared" si="620"/>
        <v>0</v>
      </c>
      <c r="AH1309" s="701">
        <f t="shared" si="621"/>
        <v>0</v>
      </c>
    </row>
    <row r="1310" spans="1:34" x14ac:dyDescent="0.35">
      <c r="A1310" s="680">
        <v>39285</v>
      </c>
      <c r="B1310" s="558" t="s">
        <v>27</v>
      </c>
      <c r="C1310" s="558">
        <v>7</v>
      </c>
      <c r="D1310" s="559">
        <f t="shared" si="593"/>
        <v>1</v>
      </c>
      <c r="E1310" s="561">
        <v>6.0000000000002274E-2</v>
      </c>
      <c r="F1310" s="699">
        <f t="shared" si="599"/>
        <v>0</v>
      </c>
      <c r="G1310" s="712">
        <f t="shared" si="600"/>
        <v>0</v>
      </c>
      <c r="H1310" s="699">
        <f t="shared" si="594"/>
        <v>0</v>
      </c>
      <c r="I1310" s="712">
        <f t="shared" si="595"/>
        <v>0</v>
      </c>
      <c r="J1310" s="699">
        <f t="shared" si="601"/>
        <v>0</v>
      </c>
      <c r="K1310" s="681">
        <f t="shared" si="602"/>
        <v>0</v>
      </c>
      <c r="L1310" s="711">
        <f>IF($L$5="Yes",HLOOKUP(B1310,'Outdoor Supply'!$D$32:$P$38,7,FALSE),0)</f>
        <v>0</v>
      </c>
      <c r="M1310" s="701">
        <f t="shared" si="603"/>
        <v>0</v>
      </c>
      <c r="N1310" s="564">
        <f t="shared" si="604"/>
        <v>0</v>
      </c>
      <c r="O1310" s="564">
        <f t="shared" si="605"/>
        <v>0</v>
      </c>
      <c r="P1310" s="564">
        <f t="shared" si="606"/>
        <v>0</v>
      </c>
      <c r="Q1310" s="564">
        <f t="shared" si="607"/>
        <v>0</v>
      </c>
      <c r="R1310" s="661">
        <f t="shared" si="596"/>
        <v>0</v>
      </c>
      <c r="S1310" s="662">
        <f t="shared" si="597"/>
        <v>0</v>
      </c>
      <c r="T1310" s="699">
        <f t="shared" si="598"/>
        <v>0</v>
      </c>
      <c r="U1310" s="681">
        <f t="shared" si="608"/>
        <v>0</v>
      </c>
      <c r="V1310" s="701">
        <f t="shared" si="609"/>
        <v>0</v>
      </c>
      <c r="W1310" s="662">
        <f t="shared" si="610"/>
        <v>0</v>
      </c>
      <c r="X1310" s="662">
        <f t="shared" si="611"/>
        <v>0</v>
      </c>
      <c r="Y1310" s="662">
        <f t="shared" si="612"/>
        <v>0</v>
      </c>
      <c r="Z1310" s="699">
        <f t="shared" si="613"/>
        <v>0</v>
      </c>
      <c r="AA1310" s="681">
        <f t="shared" si="616"/>
        <v>0</v>
      </c>
      <c r="AB1310" s="701">
        <f t="shared" si="617"/>
        <v>0</v>
      </c>
      <c r="AC1310" s="662">
        <f t="shared" si="614"/>
        <v>0</v>
      </c>
      <c r="AD1310" s="662">
        <f t="shared" si="618"/>
        <v>0</v>
      </c>
      <c r="AE1310" s="701">
        <f t="shared" si="619"/>
        <v>0</v>
      </c>
      <c r="AF1310" s="662">
        <f t="shared" si="615"/>
        <v>0</v>
      </c>
      <c r="AG1310" s="662">
        <f t="shared" si="620"/>
        <v>0</v>
      </c>
      <c r="AH1310" s="701">
        <f t="shared" si="621"/>
        <v>0</v>
      </c>
    </row>
    <row r="1311" spans="1:34" x14ac:dyDescent="0.35">
      <c r="A1311" s="680">
        <v>39286</v>
      </c>
      <c r="B1311" s="558" t="s">
        <v>27</v>
      </c>
      <c r="C1311" s="558">
        <v>7</v>
      </c>
      <c r="D1311" s="559">
        <f t="shared" si="593"/>
        <v>2</v>
      </c>
      <c r="E1311" s="561">
        <v>0</v>
      </c>
      <c r="F1311" s="699">
        <f t="shared" si="599"/>
        <v>0</v>
      </c>
      <c r="G1311" s="712">
        <f t="shared" si="600"/>
        <v>0</v>
      </c>
      <c r="H1311" s="699">
        <f t="shared" si="594"/>
        <v>0</v>
      </c>
      <c r="I1311" s="712">
        <f t="shared" si="595"/>
        <v>0</v>
      </c>
      <c r="J1311" s="699">
        <f t="shared" si="601"/>
        <v>0</v>
      </c>
      <c r="K1311" s="681">
        <f t="shared" si="602"/>
        <v>0</v>
      </c>
      <c r="L1311" s="711">
        <f>IF($L$5="Yes",HLOOKUP(B1311,'Outdoor Supply'!$D$32:$P$38,7,FALSE),0)</f>
        <v>0</v>
      </c>
      <c r="M1311" s="701">
        <f t="shared" si="603"/>
        <v>0</v>
      </c>
      <c r="N1311" s="564">
        <f t="shared" si="604"/>
        <v>0</v>
      </c>
      <c r="O1311" s="564">
        <f t="shared" si="605"/>
        <v>0</v>
      </c>
      <c r="P1311" s="564">
        <f t="shared" si="606"/>
        <v>0</v>
      </c>
      <c r="Q1311" s="564">
        <f t="shared" si="607"/>
        <v>0</v>
      </c>
      <c r="R1311" s="661">
        <f t="shared" si="596"/>
        <v>0</v>
      </c>
      <c r="S1311" s="662">
        <f t="shared" si="597"/>
        <v>0</v>
      </c>
      <c r="T1311" s="699">
        <f t="shared" si="598"/>
        <v>0</v>
      </c>
      <c r="U1311" s="681">
        <f t="shared" si="608"/>
        <v>0</v>
      </c>
      <c r="V1311" s="701">
        <f t="shared" si="609"/>
        <v>0</v>
      </c>
      <c r="W1311" s="662">
        <f t="shared" si="610"/>
        <v>0</v>
      </c>
      <c r="X1311" s="662">
        <f t="shared" si="611"/>
        <v>0</v>
      </c>
      <c r="Y1311" s="662">
        <f t="shared" si="612"/>
        <v>0</v>
      </c>
      <c r="Z1311" s="699">
        <f t="shared" si="613"/>
        <v>0</v>
      </c>
      <c r="AA1311" s="681">
        <f t="shared" si="616"/>
        <v>0</v>
      </c>
      <c r="AB1311" s="701">
        <f t="shared" si="617"/>
        <v>0</v>
      </c>
      <c r="AC1311" s="662">
        <f t="shared" si="614"/>
        <v>0</v>
      </c>
      <c r="AD1311" s="662">
        <f t="shared" si="618"/>
        <v>0</v>
      </c>
      <c r="AE1311" s="701">
        <f t="shared" si="619"/>
        <v>0</v>
      </c>
      <c r="AF1311" s="662">
        <f t="shared" si="615"/>
        <v>0</v>
      </c>
      <c r="AG1311" s="662">
        <f t="shared" si="620"/>
        <v>0</v>
      </c>
      <c r="AH1311" s="701">
        <f t="shared" si="621"/>
        <v>0</v>
      </c>
    </row>
    <row r="1312" spans="1:34" x14ac:dyDescent="0.35">
      <c r="A1312" s="680">
        <v>39287</v>
      </c>
      <c r="B1312" s="558" t="s">
        <v>27</v>
      </c>
      <c r="C1312" s="558">
        <v>7</v>
      </c>
      <c r="D1312" s="559">
        <f t="shared" si="593"/>
        <v>3</v>
      </c>
      <c r="E1312" s="561">
        <v>0.46999999999999886</v>
      </c>
      <c r="F1312" s="699">
        <f t="shared" si="599"/>
        <v>0</v>
      </c>
      <c r="G1312" s="712">
        <f t="shared" si="600"/>
        <v>0</v>
      </c>
      <c r="H1312" s="699">
        <f t="shared" si="594"/>
        <v>0</v>
      </c>
      <c r="I1312" s="712">
        <f t="shared" si="595"/>
        <v>0</v>
      </c>
      <c r="J1312" s="699">
        <f t="shared" si="601"/>
        <v>0</v>
      </c>
      <c r="K1312" s="681">
        <f t="shared" si="602"/>
        <v>0</v>
      </c>
      <c r="L1312" s="711">
        <f>IF($L$5="Yes",HLOOKUP(B1312,'Outdoor Supply'!$D$32:$P$38,7,FALSE),0)</f>
        <v>0</v>
      </c>
      <c r="M1312" s="701">
        <f t="shared" si="603"/>
        <v>0</v>
      </c>
      <c r="N1312" s="564">
        <f t="shared" si="604"/>
        <v>0</v>
      </c>
      <c r="O1312" s="564">
        <f t="shared" si="605"/>
        <v>0</v>
      </c>
      <c r="P1312" s="564">
        <f t="shared" si="606"/>
        <v>0</v>
      </c>
      <c r="Q1312" s="564">
        <f t="shared" si="607"/>
        <v>0</v>
      </c>
      <c r="R1312" s="661">
        <f t="shared" si="596"/>
        <v>0</v>
      </c>
      <c r="S1312" s="662">
        <f t="shared" si="597"/>
        <v>0</v>
      </c>
      <c r="T1312" s="699">
        <f t="shared" si="598"/>
        <v>0</v>
      </c>
      <c r="U1312" s="681">
        <f t="shared" si="608"/>
        <v>0</v>
      </c>
      <c r="V1312" s="701">
        <f t="shared" si="609"/>
        <v>0</v>
      </c>
      <c r="W1312" s="662">
        <f t="shared" si="610"/>
        <v>0</v>
      </c>
      <c r="X1312" s="662">
        <f t="shared" si="611"/>
        <v>0</v>
      </c>
      <c r="Y1312" s="662">
        <f t="shared" si="612"/>
        <v>0</v>
      </c>
      <c r="Z1312" s="699">
        <f t="shared" si="613"/>
        <v>0</v>
      </c>
      <c r="AA1312" s="681">
        <f t="shared" si="616"/>
        <v>0</v>
      </c>
      <c r="AB1312" s="701">
        <f t="shared" si="617"/>
        <v>0</v>
      </c>
      <c r="AC1312" s="662">
        <f t="shared" si="614"/>
        <v>0</v>
      </c>
      <c r="AD1312" s="662">
        <f t="shared" si="618"/>
        <v>0</v>
      </c>
      <c r="AE1312" s="701">
        <f t="shared" si="619"/>
        <v>0</v>
      </c>
      <c r="AF1312" s="662">
        <f t="shared" si="615"/>
        <v>0</v>
      </c>
      <c r="AG1312" s="662">
        <f t="shared" si="620"/>
        <v>0</v>
      </c>
      <c r="AH1312" s="701">
        <f t="shared" si="621"/>
        <v>0</v>
      </c>
    </row>
    <row r="1313" spans="1:34" x14ac:dyDescent="0.35">
      <c r="A1313" s="680">
        <v>39288</v>
      </c>
      <c r="B1313" s="558" t="s">
        <v>27</v>
      </c>
      <c r="C1313" s="558">
        <v>7</v>
      </c>
      <c r="D1313" s="559">
        <f t="shared" si="593"/>
        <v>4</v>
      </c>
      <c r="E1313" s="561">
        <v>3.9999999999992042E-2</v>
      </c>
      <c r="F1313" s="699">
        <f t="shared" si="599"/>
        <v>0</v>
      </c>
      <c r="G1313" s="712">
        <f t="shared" si="600"/>
        <v>0</v>
      </c>
      <c r="H1313" s="699">
        <f t="shared" si="594"/>
        <v>0</v>
      </c>
      <c r="I1313" s="712">
        <f t="shared" si="595"/>
        <v>0</v>
      </c>
      <c r="J1313" s="699">
        <f t="shared" si="601"/>
        <v>0</v>
      </c>
      <c r="K1313" s="681">
        <f t="shared" si="602"/>
        <v>0</v>
      </c>
      <c r="L1313" s="711">
        <f>IF($L$5="Yes",HLOOKUP(B1313,'Outdoor Supply'!$D$32:$P$38,7,FALSE),0)</f>
        <v>0</v>
      </c>
      <c r="M1313" s="701">
        <f t="shared" si="603"/>
        <v>0</v>
      </c>
      <c r="N1313" s="564">
        <f t="shared" si="604"/>
        <v>0</v>
      </c>
      <c r="O1313" s="564">
        <f t="shared" si="605"/>
        <v>0</v>
      </c>
      <c r="P1313" s="564">
        <f t="shared" si="606"/>
        <v>0</v>
      </c>
      <c r="Q1313" s="564">
        <f t="shared" si="607"/>
        <v>0</v>
      </c>
      <c r="R1313" s="661">
        <f t="shared" si="596"/>
        <v>0</v>
      </c>
      <c r="S1313" s="662">
        <f t="shared" si="597"/>
        <v>0</v>
      </c>
      <c r="T1313" s="699">
        <f t="shared" si="598"/>
        <v>0</v>
      </c>
      <c r="U1313" s="681">
        <f t="shared" si="608"/>
        <v>0</v>
      </c>
      <c r="V1313" s="701">
        <f t="shared" si="609"/>
        <v>0</v>
      </c>
      <c r="W1313" s="662">
        <f t="shared" si="610"/>
        <v>0</v>
      </c>
      <c r="X1313" s="662">
        <f t="shared" si="611"/>
        <v>0</v>
      </c>
      <c r="Y1313" s="662">
        <f t="shared" si="612"/>
        <v>0</v>
      </c>
      <c r="Z1313" s="699">
        <f t="shared" si="613"/>
        <v>0</v>
      </c>
      <c r="AA1313" s="681">
        <f t="shared" si="616"/>
        <v>0</v>
      </c>
      <c r="AB1313" s="701">
        <f t="shared" si="617"/>
        <v>0</v>
      </c>
      <c r="AC1313" s="662">
        <f t="shared" si="614"/>
        <v>0</v>
      </c>
      <c r="AD1313" s="662">
        <f t="shared" si="618"/>
        <v>0</v>
      </c>
      <c r="AE1313" s="701">
        <f t="shared" si="619"/>
        <v>0</v>
      </c>
      <c r="AF1313" s="662">
        <f t="shared" si="615"/>
        <v>0</v>
      </c>
      <c r="AG1313" s="662">
        <f t="shared" si="620"/>
        <v>0</v>
      </c>
      <c r="AH1313" s="701">
        <f t="shared" si="621"/>
        <v>0</v>
      </c>
    </row>
    <row r="1314" spans="1:34" x14ac:dyDescent="0.35">
      <c r="A1314" s="680">
        <v>39289</v>
      </c>
      <c r="B1314" s="558" t="s">
        <v>27</v>
      </c>
      <c r="C1314" s="558">
        <v>7</v>
      </c>
      <c r="D1314" s="559">
        <f t="shared" si="593"/>
        <v>5</v>
      </c>
      <c r="E1314" s="561">
        <v>2</v>
      </c>
      <c r="F1314" s="699">
        <f t="shared" si="599"/>
        <v>0</v>
      </c>
      <c r="G1314" s="712">
        <f t="shared" si="600"/>
        <v>0</v>
      </c>
      <c r="H1314" s="699">
        <f t="shared" si="594"/>
        <v>0</v>
      </c>
      <c r="I1314" s="712">
        <f t="shared" si="595"/>
        <v>0</v>
      </c>
      <c r="J1314" s="699">
        <f t="shared" si="601"/>
        <v>0</v>
      </c>
      <c r="K1314" s="681">
        <f t="shared" si="602"/>
        <v>0</v>
      </c>
      <c r="L1314" s="711">
        <f>IF($L$5="Yes",HLOOKUP(B1314,'Outdoor Supply'!$D$32:$P$38,7,FALSE),0)</f>
        <v>0</v>
      </c>
      <c r="M1314" s="701">
        <f t="shared" si="603"/>
        <v>0</v>
      </c>
      <c r="N1314" s="564">
        <f t="shared" si="604"/>
        <v>0</v>
      </c>
      <c r="O1314" s="564">
        <f t="shared" si="605"/>
        <v>0</v>
      </c>
      <c r="P1314" s="564">
        <f t="shared" si="606"/>
        <v>0</v>
      </c>
      <c r="Q1314" s="564">
        <f t="shared" si="607"/>
        <v>0</v>
      </c>
      <c r="R1314" s="661">
        <f t="shared" si="596"/>
        <v>0</v>
      </c>
      <c r="S1314" s="662">
        <f t="shared" si="597"/>
        <v>0</v>
      </c>
      <c r="T1314" s="699">
        <f t="shared" si="598"/>
        <v>0</v>
      </c>
      <c r="U1314" s="681">
        <f t="shared" si="608"/>
        <v>0</v>
      </c>
      <c r="V1314" s="701">
        <f t="shared" si="609"/>
        <v>0</v>
      </c>
      <c r="W1314" s="662">
        <f t="shared" si="610"/>
        <v>0</v>
      </c>
      <c r="X1314" s="662">
        <f t="shared" si="611"/>
        <v>0</v>
      </c>
      <c r="Y1314" s="662">
        <f t="shared" si="612"/>
        <v>0</v>
      </c>
      <c r="Z1314" s="699">
        <f t="shared" si="613"/>
        <v>0</v>
      </c>
      <c r="AA1314" s="681">
        <f t="shared" si="616"/>
        <v>0</v>
      </c>
      <c r="AB1314" s="701">
        <f t="shared" si="617"/>
        <v>0</v>
      </c>
      <c r="AC1314" s="662">
        <f t="shared" si="614"/>
        <v>0</v>
      </c>
      <c r="AD1314" s="662">
        <f t="shared" si="618"/>
        <v>0</v>
      </c>
      <c r="AE1314" s="701">
        <f t="shared" si="619"/>
        <v>0</v>
      </c>
      <c r="AF1314" s="662">
        <f t="shared" si="615"/>
        <v>0</v>
      </c>
      <c r="AG1314" s="662">
        <f t="shared" si="620"/>
        <v>0</v>
      </c>
      <c r="AH1314" s="701">
        <f t="shared" si="621"/>
        <v>0</v>
      </c>
    </row>
    <row r="1315" spans="1:34" x14ac:dyDescent="0.35">
      <c r="A1315" s="680">
        <v>39290</v>
      </c>
      <c r="B1315" s="558" t="s">
        <v>27</v>
      </c>
      <c r="C1315" s="558">
        <v>7</v>
      </c>
      <c r="D1315" s="559">
        <f t="shared" si="593"/>
        <v>6</v>
      </c>
      <c r="E1315" s="561">
        <v>0.31000000000000227</v>
      </c>
      <c r="F1315" s="699">
        <f t="shared" si="599"/>
        <v>0</v>
      </c>
      <c r="G1315" s="712">
        <f t="shared" si="600"/>
        <v>0</v>
      </c>
      <c r="H1315" s="699">
        <f t="shared" si="594"/>
        <v>0</v>
      </c>
      <c r="I1315" s="712">
        <f t="shared" si="595"/>
        <v>0</v>
      </c>
      <c r="J1315" s="699">
        <f t="shared" si="601"/>
        <v>0</v>
      </c>
      <c r="K1315" s="681">
        <f t="shared" si="602"/>
        <v>0</v>
      </c>
      <c r="L1315" s="711">
        <f>IF($L$5="Yes",HLOOKUP(B1315,'Outdoor Supply'!$D$32:$P$38,7,FALSE),0)</f>
        <v>0</v>
      </c>
      <c r="M1315" s="701">
        <f t="shared" si="603"/>
        <v>0</v>
      </c>
      <c r="N1315" s="564">
        <f t="shared" si="604"/>
        <v>0</v>
      </c>
      <c r="O1315" s="564">
        <f t="shared" si="605"/>
        <v>0</v>
      </c>
      <c r="P1315" s="564">
        <f t="shared" si="606"/>
        <v>0</v>
      </c>
      <c r="Q1315" s="564">
        <f t="shared" si="607"/>
        <v>0</v>
      </c>
      <c r="R1315" s="661">
        <f t="shared" si="596"/>
        <v>0</v>
      </c>
      <c r="S1315" s="662">
        <f t="shared" si="597"/>
        <v>0</v>
      </c>
      <c r="T1315" s="699">
        <f t="shared" si="598"/>
        <v>0</v>
      </c>
      <c r="U1315" s="681">
        <f t="shared" si="608"/>
        <v>0</v>
      </c>
      <c r="V1315" s="701">
        <f t="shared" si="609"/>
        <v>0</v>
      </c>
      <c r="W1315" s="662">
        <f t="shared" si="610"/>
        <v>0</v>
      </c>
      <c r="X1315" s="662">
        <f t="shared" si="611"/>
        <v>0</v>
      </c>
      <c r="Y1315" s="662">
        <f t="shared" si="612"/>
        <v>0</v>
      </c>
      <c r="Z1315" s="699">
        <f t="shared" si="613"/>
        <v>0</v>
      </c>
      <c r="AA1315" s="681">
        <f t="shared" si="616"/>
        <v>0</v>
      </c>
      <c r="AB1315" s="701">
        <f t="shared" si="617"/>
        <v>0</v>
      </c>
      <c r="AC1315" s="662">
        <f t="shared" si="614"/>
        <v>0</v>
      </c>
      <c r="AD1315" s="662">
        <f t="shared" si="618"/>
        <v>0</v>
      </c>
      <c r="AE1315" s="701">
        <f t="shared" si="619"/>
        <v>0</v>
      </c>
      <c r="AF1315" s="662">
        <f t="shared" si="615"/>
        <v>0</v>
      </c>
      <c r="AG1315" s="662">
        <f t="shared" si="620"/>
        <v>0</v>
      </c>
      <c r="AH1315" s="701">
        <f t="shared" si="621"/>
        <v>0</v>
      </c>
    </row>
    <row r="1316" spans="1:34" x14ac:dyDescent="0.35">
      <c r="A1316" s="680">
        <v>39291</v>
      </c>
      <c r="B1316" s="558" t="s">
        <v>27</v>
      </c>
      <c r="C1316" s="558">
        <v>7</v>
      </c>
      <c r="D1316" s="559">
        <f t="shared" si="593"/>
        <v>7</v>
      </c>
      <c r="E1316" s="561">
        <v>0.45999999999997954</v>
      </c>
      <c r="F1316" s="699">
        <f t="shared" si="599"/>
        <v>0</v>
      </c>
      <c r="G1316" s="712">
        <f t="shared" si="600"/>
        <v>0</v>
      </c>
      <c r="H1316" s="699">
        <f t="shared" si="594"/>
        <v>0</v>
      </c>
      <c r="I1316" s="712">
        <f t="shared" si="595"/>
        <v>0</v>
      </c>
      <c r="J1316" s="699">
        <f t="shared" si="601"/>
        <v>0</v>
      </c>
      <c r="K1316" s="681">
        <f t="shared" si="602"/>
        <v>0</v>
      </c>
      <c r="L1316" s="711">
        <f>IF($L$5="Yes",HLOOKUP(B1316,'Outdoor Supply'!$D$32:$P$38,7,FALSE),0)</f>
        <v>0</v>
      </c>
      <c r="M1316" s="701">
        <f t="shared" si="603"/>
        <v>0</v>
      </c>
      <c r="N1316" s="564">
        <f t="shared" si="604"/>
        <v>0</v>
      </c>
      <c r="O1316" s="564">
        <f t="shared" si="605"/>
        <v>0</v>
      </c>
      <c r="P1316" s="564">
        <f t="shared" si="606"/>
        <v>0</v>
      </c>
      <c r="Q1316" s="564">
        <f t="shared" si="607"/>
        <v>0</v>
      </c>
      <c r="R1316" s="661">
        <f t="shared" si="596"/>
        <v>0</v>
      </c>
      <c r="S1316" s="662">
        <f t="shared" si="597"/>
        <v>0</v>
      </c>
      <c r="T1316" s="699">
        <f t="shared" si="598"/>
        <v>0</v>
      </c>
      <c r="U1316" s="681">
        <f t="shared" si="608"/>
        <v>0</v>
      </c>
      <c r="V1316" s="701">
        <f t="shared" si="609"/>
        <v>0</v>
      </c>
      <c r="W1316" s="662">
        <f t="shared" si="610"/>
        <v>0</v>
      </c>
      <c r="X1316" s="662">
        <f t="shared" si="611"/>
        <v>0</v>
      </c>
      <c r="Y1316" s="662">
        <f t="shared" si="612"/>
        <v>0</v>
      </c>
      <c r="Z1316" s="699">
        <f t="shared" si="613"/>
        <v>0</v>
      </c>
      <c r="AA1316" s="681">
        <f t="shared" si="616"/>
        <v>0</v>
      </c>
      <c r="AB1316" s="701">
        <f t="shared" si="617"/>
        <v>0</v>
      </c>
      <c r="AC1316" s="662">
        <f t="shared" si="614"/>
        <v>0</v>
      </c>
      <c r="AD1316" s="662">
        <f t="shared" si="618"/>
        <v>0</v>
      </c>
      <c r="AE1316" s="701">
        <f t="shared" si="619"/>
        <v>0</v>
      </c>
      <c r="AF1316" s="662">
        <f t="shared" si="615"/>
        <v>0</v>
      </c>
      <c r="AG1316" s="662">
        <f t="shared" si="620"/>
        <v>0</v>
      </c>
      <c r="AH1316" s="701">
        <f t="shared" si="621"/>
        <v>0</v>
      </c>
    </row>
    <row r="1317" spans="1:34" x14ac:dyDescent="0.35">
      <c r="A1317" s="680">
        <v>39292</v>
      </c>
      <c r="B1317" s="558" t="s">
        <v>27</v>
      </c>
      <c r="C1317" s="558">
        <v>7</v>
      </c>
      <c r="D1317" s="559">
        <f t="shared" si="593"/>
        <v>1</v>
      </c>
      <c r="E1317" s="561">
        <v>0</v>
      </c>
      <c r="F1317" s="699">
        <f t="shared" si="599"/>
        <v>0</v>
      </c>
      <c r="G1317" s="712">
        <f t="shared" si="600"/>
        <v>0</v>
      </c>
      <c r="H1317" s="699">
        <f t="shared" si="594"/>
        <v>0</v>
      </c>
      <c r="I1317" s="712">
        <f t="shared" si="595"/>
        <v>0</v>
      </c>
      <c r="J1317" s="699">
        <f t="shared" si="601"/>
        <v>0</v>
      </c>
      <c r="K1317" s="681">
        <f t="shared" si="602"/>
        <v>0</v>
      </c>
      <c r="L1317" s="711">
        <f>IF($L$5="Yes",HLOOKUP(B1317,'Outdoor Supply'!$D$32:$P$38,7,FALSE),0)</f>
        <v>0</v>
      </c>
      <c r="M1317" s="701">
        <f t="shared" si="603"/>
        <v>0</v>
      </c>
      <c r="N1317" s="564">
        <f t="shared" si="604"/>
        <v>0</v>
      </c>
      <c r="O1317" s="564">
        <f t="shared" si="605"/>
        <v>0</v>
      </c>
      <c r="P1317" s="564">
        <f t="shared" si="606"/>
        <v>0</v>
      </c>
      <c r="Q1317" s="564">
        <f t="shared" si="607"/>
        <v>0</v>
      </c>
      <c r="R1317" s="661">
        <f t="shared" si="596"/>
        <v>0</v>
      </c>
      <c r="S1317" s="662">
        <f t="shared" si="597"/>
        <v>0</v>
      </c>
      <c r="T1317" s="699">
        <f t="shared" si="598"/>
        <v>0</v>
      </c>
      <c r="U1317" s="681">
        <f t="shared" si="608"/>
        <v>0</v>
      </c>
      <c r="V1317" s="701">
        <f t="shared" si="609"/>
        <v>0</v>
      </c>
      <c r="W1317" s="662">
        <f t="shared" si="610"/>
        <v>0</v>
      </c>
      <c r="X1317" s="662">
        <f t="shared" si="611"/>
        <v>0</v>
      </c>
      <c r="Y1317" s="662">
        <f t="shared" si="612"/>
        <v>0</v>
      </c>
      <c r="Z1317" s="699">
        <f t="shared" si="613"/>
        <v>0</v>
      </c>
      <c r="AA1317" s="681">
        <f t="shared" si="616"/>
        <v>0</v>
      </c>
      <c r="AB1317" s="701">
        <f t="shared" si="617"/>
        <v>0</v>
      </c>
      <c r="AC1317" s="662">
        <f t="shared" si="614"/>
        <v>0</v>
      </c>
      <c r="AD1317" s="662">
        <f t="shared" si="618"/>
        <v>0</v>
      </c>
      <c r="AE1317" s="701">
        <f t="shared" si="619"/>
        <v>0</v>
      </c>
      <c r="AF1317" s="662">
        <f t="shared" si="615"/>
        <v>0</v>
      </c>
      <c r="AG1317" s="662">
        <f t="shared" si="620"/>
        <v>0</v>
      </c>
      <c r="AH1317" s="701">
        <f t="shared" si="621"/>
        <v>0</v>
      </c>
    </row>
    <row r="1318" spans="1:34" x14ac:dyDescent="0.35">
      <c r="A1318" s="680">
        <v>39293</v>
      </c>
      <c r="B1318" s="558" t="s">
        <v>27</v>
      </c>
      <c r="C1318" s="558">
        <v>7</v>
      </c>
      <c r="D1318" s="559">
        <f t="shared" si="593"/>
        <v>2</v>
      </c>
      <c r="E1318" s="561">
        <v>0.10999999999998522</v>
      </c>
      <c r="F1318" s="699">
        <f t="shared" si="599"/>
        <v>0</v>
      </c>
      <c r="G1318" s="712">
        <f t="shared" si="600"/>
        <v>0</v>
      </c>
      <c r="H1318" s="699">
        <f t="shared" si="594"/>
        <v>0</v>
      </c>
      <c r="I1318" s="712">
        <f t="shared" si="595"/>
        <v>0</v>
      </c>
      <c r="J1318" s="699">
        <f t="shared" si="601"/>
        <v>0</v>
      </c>
      <c r="K1318" s="681">
        <f t="shared" si="602"/>
        <v>0</v>
      </c>
      <c r="L1318" s="711">
        <f>IF($L$5="Yes",HLOOKUP(B1318,'Outdoor Supply'!$D$32:$P$38,7,FALSE),0)</f>
        <v>0</v>
      </c>
      <c r="M1318" s="701">
        <f t="shared" si="603"/>
        <v>0</v>
      </c>
      <c r="N1318" s="564">
        <f t="shared" si="604"/>
        <v>0</v>
      </c>
      <c r="O1318" s="564">
        <f t="shared" si="605"/>
        <v>0</v>
      </c>
      <c r="P1318" s="564">
        <f t="shared" si="606"/>
        <v>0</v>
      </c>
      <c r="Q1318" s="564">
        <f t="shared" si="607"/>
        <v>0</v>
      </c>
      <c r="R1318" s="661">
        <f t="shared" si="596"/>
        <v>0</v>
      </c>
      <c r="S1318" s="662">
        <f t="shared" si="597"/>
        <v>0</v>
      </c>
      <c r="T1318" s="699">
        <f t="shared" si="598"/>
        <v>0</v>
      </c>
      <c r="U1318" s="681">
        <f t="shared" si="608"/>
        <v>0</v>
      </c>
      <c r="V1318" s="701">
        <f t="shared" si="609"/>
        <v>0</v>
      </c>
      <c r="W1318" s="662">
        <f t="shared" si="610"/>
        <v>0</v>
      </c>
      <c r="X1318" s="662">
        <f t="shared" si="611"/>
        <v>0</v>
      </c>
      <c r="Y1318" s="662">
        <f t="shared" si="612"/>
        <v>0</v>
      </c>
      <c r="Z1318" s="699">
        <f t="shared" si="613"/>
        <v>0</v>
      </c>
      <c r="AA1318" s="681">
        <f t="shared" si="616"/>
        <v>0</v>
      </c>
      <c r="AB1318" s="701">
        <f t="shared" si="617"/>
        <v>0</v>
      </c>
      <c r="AC1318" s="662">
        <f t="shared" si="614"/>
        <v>0</v>
      </c>
      <c r="AD1318" s="662">
        <f t="shared" si="618"/>
        <v>0</v>
      </c>
      <c r="AE1318" s="701">
        <f t="shared" si="619"/>
        <v>0</v>
      </c>
      <c r="AF1318" s="662">
        <f t="shared" si="615"/>
        <v>0</v>
      </c>
      <c r="AG1318" s="662">
        <f t="shared" si="620"/>
        <v>0</v>
      </c>
      <c r="AH1318" s="701">
        <f t="shared" si="621"/>
        <v>0</v>
      </c>
    </row>
    <row r="1319" spans="1:34" x14ac:dyDescent="0.35">
      <c r="A1319" s="680">
        <v>39294</v>
      </c>
      <c r="B1319" s="558" t="s">
        <v>27</v>
      </c>
      <c r="C1319" s="558">
        <v>7</v>
      </c>
      <c r="D1319" s="559">
        <f t="shared" si="593"/>
        <v>3</v>
      </c>
      <c r="E1319" s="561">
        <v>0</v>
      </c>
      <c r="F1319" s="699">
        <f t="shared" si="599"/>
        <v>0</v>
      </c>
      <c r="G1319" s="712">
        <f t="shared" si="600"/>
        <v>0</v>
      </c>
      <c r="H1319" s="699">
        <f t="shared" si="594"/>
        <v>0</v>
      </c>
      <c r="I1319" s="712">
        <f t="shared" si="595"/>
        <v>0</v>
      </c>
      <c r="J1319" s="699">
        <f t="shared" si="601"/>
        <v>0</v>
      </c>
      <c r="K1319" s="681">
        <f t="shared" si="602"/>
        <v>0</v>
      </c>
      <c r="L1319" s="711">
        <f>IF($L$5="Yes",HLOOKUP(B1319,'Outdoor Supply'!$D$32:$P$38,7,FALSE),0)</f>
        <v>0</v>
      </c>
      <c r="M1319" s="701">
        <f t="shared" si="603"/>
        <v>0</v>
      </c>
      <c r="N1319" s="564">
        <f t="shared" si="604"/>
        <v>0</v>
      </c>
      <c r="O1319" s="564">
        <f t="shared" si="605"/>
        <v>0</v>
      </c>
      <c r="P1319" s="564">
        <f t="shared" si="606"/>
        <v>0</v>
      </c>
      <c r="Q1319" s="564">
        <f t="shared" si="607"/>
        <v>0</v>
      </c>
      <c r="R1319" s="661">
        <f t="shared" si="596"/>
        <v>0</v>
      </c>
      <c r="S1319" s="662">
        <f t="shared" si="597"/>
        <v>0</v>
      </c>
      <c r="T1319" s="699">
        <f t="shared" si="598"/>
        <v>0</v>
      </c>
      <c r="U1319" s="681">
        <f t="shared" si="608"/>
        <v>0</v>
      </c>
      <c r="V1319" s="701">
        <f t="shared" si="609"/>
        <v>0</v>
      </c>
      <c r="W1319" s="662">
        <f t="shared" si="610"/>
        <v>0</v>
      </c>
      <c r="X1319" s="662">
        <f t="shared" si="611"/>
        <v>0</v>
      </c>
      <c r="Y1319" s="662">
        <f t="shared" si="612"/>
        <v>0</v>
      </c>
      <c r="Z1319" s="699">
        <f t="shared" si="613"/>
        <v>0</v>
      </c>
      <c r="AA1319" s="681">
        <f t="shared" si="616"/>
        <v>0</v>
      </c>
      <c r="AB1319" s="701">
        <f t="shared" si="617"/>
        <v>0</v>
      </c>
      <c r="AC1319" s="662">
        <f t="shared" si="614"/>
        <v>0</v>
      </c>
      <c r="AD1319" s="662">
        <f t="shared" si="618"/>
        <v>0</v>
      </c>
      <c r="AE1319" s="701">
        <f t="shared" si="619"/>
        <v>0</v>
      </c>
      <c r="AF1319" s="662">
        <f t="shared" si="615"/>
        <v>0</v>
      </c>
      <c r="AG1319" s="662">
        <f t="shared" si="620"/>
        <v>0</v>
      </c>
      <c r="AH1319" s="701">
        <f t="shared" si="621"/>
        <v>0</v>
      </c>
    </row>
    <row r="1320" spans="1:34" x14ac:dyDescent="0.35">
      <c r="A1320" s="680">
        <v>39295</v>
      </c>
      <c r="B1320" s="558" t="s">
        <v>28</v>
      </c>
      <c r="C1320" s="558">
        <v>8</v>
      </c>
      <c r="D1320" s="559">
        <f t="shared" si="593"/>
        <v>4</v>
      </c>
      <c r="E1320" s="561">
        <v>0</v>
      </c>
      <c r="F1320" s="699">
        <f t="shared" si="599"/>
        <v>0</v>
      </c>
      <c r="G1320" s="712">
        <f t="shared" si="600"/>
        <v>0</v>
      </c>
      <c r="H1320" s="699">
        <f t="shared" si="594"/>
        <v>0</v>
      </c>
      <c r="I1320" s="712">
        <f t="shared" si="595"/>
        <v>0</v>
      </c>
      <c r="J1320" s="699">
        <f t="shared" si="601"/>
        <v>0</v>
      </c>
      <c r="K1320" s="681">
        <f t="shared" si="602"/>
        <v>0</v>
      </c>
      <c r="L1320" s="711">
        <f>IF($L$5="Yes",HLOOKUP(B1320,'Outdoor Supply'!$D$32:$P$38,7,FALSE),0)</f>
        <v>0</v>
      </c>
      <c r="M1320" s="701">
        <f t="shared" si="603"/>
        <v>0</v>
      </c>
      <c r="N1320" s="564">
        <f t="shared" si="604"/>
        <v>0</v>
      </c>
      <c r="O1320" s="564">
        <f t="shared" si="605"/>
        <v>0</v>
      </c>
      <c r="P1320" s="564">
        <f t="shared" si="606"/>
        <v>0</v>
      </c>
      <c r="Q1320" s="564">
        <f t="shared" si="607"/>
        <v>0</v>
      </c>
      <c r="R1320" s="661">
        <f t="shared" si="596"/>
        <v>0</v>
      </c>
      <c r="S1320" s="662">
        <f t="shared" si="597"/>
        <v>0</v>
      </c>
      <c r="T1320" s="699">
        <f t="shared" si="598"/>
        <v>0</v>
      </c>
      <c r="U1320" s="681">
        <f t="shared" si="608"/>
        <v>0</v>
      </c>
      <c r="V1320" s="701">
        <f t="shared" si="609"/>
        <v>0</v>
      </c>
      <c r="W1320" s="662">
        <f t="shared" si="610"/>
        <v>0</v>
      </c>
      <c r="X1320" s="662">
        <f t="shared" si="611"/>
        <v>0</v>
      </c>
      <c r="Y1320" s="662">
        <f t="shared" si="612"/>
        <v>0</v>
      </c>
      <c r="Z1320" s="699">
        <f t="shared" si="613"/>
        <v>0</v>
      </c>
      <c r="AA1320" s="681">
        <f t="shared" si="616"/>
        <v>0</v>
      </c>
      <c r="AB1320" s="701">
        <f t="shared" si="617"/>
        <v>0</v>
      </c>
      <c r="AC1320" s="662">
        <f t="shared" si="614"/>
        <v>0</v>
      </c>
      <c r="AD1320" s="662">
        <f t="shared" si="618"/>
        <v>0</v>
      </c>
      <c r="AE1320" s="701">
        <f t="shared" si="619"/>
        <v>0</v>
      </c>
      <c r="AF1320" s="662">
        <f t="shared" si="615"/>
        <v>0</v>
      </c>
      <c r="AG1320" s="662">
        <f t="shared" si="620"/>
        <v>0</v>
      </c>
      <c r="AH1320" s="701">
        <f t="shared" si="621"/>
        <v>0</v>
      </c>
    </row>
    <row r="1321" spans="1:34" x14ac:dyDescent="0.35">
      <c r="A1321" s="680">
        <v>39296</v>
      </c>
      <c r="B1321" s="558" t="s">
        <v>28</v>
      </c>
      <c r="C1321" s="558">
        <v>8</v>
      </c>
      <c r="D1321" s="559">
        <f t="shared" si="593"/>
        <v>5</v>
      </c>
      <c r="E1321" s="561">
        <v>0</v>
      </c>
      <c r="F1321" s="699">
        <f t="shared" si="599"/>
        <v>0</v>
      </c>
      <c r="G1321" s="712">
        <f t="shared" si="600"/>
        <v>0</v>
      </c>
      <c r="H1321" s="699">
        <f t="shared" si="594"/>
        <v>0</v>
      </c>
      <c r="I1321" s="712">
        <f t="shared" si="595"/>
        <v>0</v>
      </c>
      <c r="J1321" s="699">
        <f t="shared" si="601"/>
        <v>0</v>
      </c>
      <c r="K1321" s="681">
        <f t="shared" si="602"/>
        <v>0</v>
      </c>
      <c r="L1321" s="711">
        <f>IF($L$5="Yes",HLOOKUP(B1321,'Outdoor Supply'!$D$32:$P$38,7,FALSE),0)</f>
        <v>0</v>
      </c>
      <c r="M1321" s="701">
        <f t="shared" si="603"/>
        <v>0</v>
      </c>
      <c r="N1321" s="564">
        <f t="shared" si="604"/>
        <v>0</v>
      </c>
      <c r="O1321" s="564">
        <f t="shared" si="605"/>
        <v>0</v>
      </c>
      <c r="P1321" s="564">
        <f t="shared" si="606"/>
        <v>0</v>
      </c>
      <c r="Q1321" s="564">
        <f t="shared" si="607"/>
        <v>0</v>
      </c>
      <c r="R1321" s="661">
        <f t="shared" si="596"/>
        <v>0</v>
      </c>
      <c r="S1321" s="662">
        <f t="shared" si="597"/>
        <v>0</v>
      </c>
      <c r="T1321" s="699">
        <f t="shared" si="598"/>
        <v>0</v>
      </c>
      <c r="U1321" s="681">
        <f t="shared" si="608"/>
        <v>0</v>
      </c>
      <c r="V1321" s="701">
        <f t="shared" si="609"/>
        <v>0</v>
      </c>
      <c r="W1321" s="662">
        <f t="shared" si="610"/>
        <v>0</v>
      </c>
      <c r="X1321" s="662">
        <f t="shared" si="611"/>
        <v>0</v>
      </c>
      <c r="Y1321" s="662">
        <f t="shared" si="612"/>
        <v>0</v>
      </c>
      <c r="Z1321" s="699">
        <f t="shared" si="613"/>
        <v>0</v>
      </c>
      <c r="AA1321" s="681">
        <f t="shared" si="616"/>
        <v>0</v>
      </c>
      <c r="AB1321" s="701">
        <f t="shared" si="617"/>
        <v>0</v>
      </c>
      <c r="AC1321" s="662">
        <f t="shared" si="614"/>
        <v>0</v>
      </c>
      <c r="AD1321" s="662">
        <f t="shared" si="618"/>
        <v>0</v>
      </c>
      <c r="AE1321" s="701">
        <f t="shared" si="619"/>
        <v>0</v>
      </c>
      <c r="AF1321" s="662">
        <f t="shared" si="615"/>
        <v>0</v>
      </c>
      <c r="AG1321" s="662">
        <f t="shared" si="620"/>
        <v>0</v>
      </c>
      <c r="AH1321" s="701">
        <f t="shared" si="621"/>
        <v>0</v>
      </c>
    </row>
    <row r="1322" spans="1:34" x14ac:dyDescent="0.35">
      <c r="A1322" s="680">
        <v>39297</v>
      </c>
      <c r="B1322" s="558" t="s">
        <v>28</v>
      </c>
      <c r="C1322" s="558">
        <v>8</v>
      </c>
      <c r="D1322" s="559">
        <f t="shared" si="593"/>
        <v>6</v>
      </c>
      <c r="E1322" s="561">
        <v>0</v>
      </c>
      <c r="F1322" s="699">
        <f t="shared" si="599"/>
        <v>0</v>
      </c>
      <c r="G1322" s="712">
        <f t="shared" si="600"/>
        <v>0</v>
      </c>
      <c r="H1322" s="699">
        <f t="shared" si="594"/>
        <v>0</v>
      </c>
      <c r="I1322" s="712">
        <f t="shared" si="595"/>
        <v>0</v>
      </c>
      <c r="J1322" s="699">
        <f t="shared" si="601"/>
        <v>0</v>
      </c>
      <c r="K1322" s="681">
        <f t="shared" si="602"/>
        <v>0</v>
      </c>
      <c r="L1322" s="711">
        <f>IF($L$5="Yes",HLOOKUP(B1322,'Outdoor Supply'!$D$32:$P$38,7,FALSE),0)</f>
        <v>0</v>
      </c>
      <c r="M1322" s="701">
        <f t="shared" si="603"/>
        <v>0</v>
      </c>
      <c r="N1322" s="564">
        <f t="shared" si="604"/>
        <v>0</v>
      </c>
      <c r="O1322" s="564">
        <f t="shared" si="605"/>
        <v>0</v>
      </c>
      <c r="P1322" s="564">
        <f t="shared" si="606"/>
        <v>0</v>
      </c>
      <c r="Q1322" s="564">
        <f t="shared" si="607"/>
        <v>0</v>
      </c>
      <c r="R1322" s="661">
        <f t="shared" si="596"/>
        <v>0</v>
      </c>
      <c r="S1322" s="662">
        <f t="shared" si="597"/>
        <v>0</v>
      </c>
      <c r="T1322" s="699">
        <f t="shared" si="598"/>
        <v>0</v>
      </c>
      <c r="U1322" s="681">
        <f t="shared" si="608"/>
        <v>0</v>
      </c>
      <c r="V1322" s="701">
        <f t="shared" si="609"/>
        <v>0</v>
      </c>
      <c r="W1322" s="662">
        <f t="shared" si="610"/>
        <v>0</v>
      </c>
      <c r="X1322" s="662">
        <f t="shared" si="611"/>
        <v>0</v>
      </c>
      <c r="Y1322" s="662">
        <f t="shared" si="612"/>
        <v>0</v>
      </c>
      <c r="Z1322" s="699">
        <f t="shared" si="613"/>
        <v>0</v>
      </c>
      <c r="AA1322" s="681">
        <f t="shared" si="616"/>
        <v>0</v>
      </c>
      <c r="AB1322" s="701">
        <f t="shared" si="617"/>
        <v>0</v>
      </c>
      <c r="AC1322" s="662">
        <f t="shared" si="614"/>
        <v>0</v>
      </c>
      <c r="AD1322" s="662">
        <f t="shared" si="618"/>
        <v>0</v>
      </c>
      <c r="AE1322" s="701">
        <f t="shared" si="619"/>
        <v>0</v>
      </c>
      <c r="AF1322" s="662">
        <f t="shared" si="615"/>
        <v>0</v>
      </c>
      <c r="AG1322" s="662">
        <f t="shared" si="620"/>
        <v>0</v>
      </c>
      <c r="AH1322" s="701">
        <f t="shared" si="621"/>
        <v>0</v>
      </c>
    </row>
    <row r="1323" spans="1:34" x14ac:dyDescent="0.35">
      <c r="A1323" s="680">
        <v>39298</v>
      </c>
      <c r="B1323" s="558" t="s">
        <v>28</v>
      </c>
      <c r="C1323" s="558">
        <v>8</v>
      </c>
      <c r="D1323" s="559">
        <f t="shared" si="593"/>
        <v>7</v>
      </c>
      <c r="E1323" s="561">
        <v>3.0000000000001137E-2</v>
      </c>
      <c r="F1323" s="699">
        <f t="shared" si="599"/>
        <v>0</v>
      </c>
      <c r="G1323" s="712">
        <f t="shared" si="600"/>
        <v>0</v>
      </c>
      <c r="H1323" s="699">
        <f t="shared" si="594"/>
        <v>0</v>
      </c>
      <c r="I1323" s="712">
        <f t="shared" si="595"/>
        <v>0</v>
      </c>
      <c r="J1323" s="699">
        <f t="shared" si="601"/>
        <v>0</v>
      </c>
      <c r="K1323" s="681">
        <f t="shared" si="602"/>
        <v>0</v>
      </c>
      <c r="L1323" s="711">
        <f>IF($L$5="Yes",HLOOKUP(B1323,'Outdoor Supply'!$D$32:$P$38,7,FALSE),0)</f>
        <v>0</v>
      </c>
      <c r="M1323" s="701">
        <f t="shared" si="603"/>
        <v>0</v>
      </c>
      <c r="N1323" s="564">
        <f t="shared" si="604"/>
        <v>0</v>
      </c>
      <c r="O1323" s="564">
        <f t="shared" si="605"/>
        <v>0</v>
      </c>
      <c r="P1323" s="564">
        <f t="shared" si="606"/>
        <v>0</v>
      </c>
      <c r="Q1323" s="564">
        <f t="shared" si="607"/>
        <v>0</v>
      </c>
      <c r="R1323" s="661">
        <f t="shared" si="596"/>
        <v>0</v>
      </c>
      <c r="S1323" s="662">
        <f t="shared" si="597"/>
        <v>0</v>
      </c>
      <c r="T1323" s="699">
        <f t="shared" si="598"/>
        <v>0</v>
      </c>
      <c r="U1323" s="681">
        <f t="shared" si="608"/>
        <v>0</v>
      </c>
      <c r="V1323" s="701">
        <f t="shared" si="609"/>
        <v>0</v>
      </c>
      <c r="W1323" s="662">
        <f t="shared" si="610"/>
        <v>0</v>
      </c>
      <c r="X1323" s="662">
        <f t="shared" si="611"/>
        <v>0</v>
      </c>
      <c r="Y1323" s="662">
        <f t="shared" si="612"/>
        <v>0</v>
      </c>
      <c r="Z1323" s="699">
        <f t="shared" si="613"/>
        <v>0</v>
      </c>
      <c r="AA1323" s="681">
        <f t="shared" si="616"/>
        <v>0</v>
      </c>
      <c r="AB1323" s="701">
        <f t="shared" si="617"/>
        <v>0</v>
      </c>
      <c r="AC1323" s="662">
        <f t="shared" si="614"/>
        <v>0</v>
      </c>
      <c r="AD1323" s="662">
        <f t="shared" si="618"/>
        <v>0</v>
      </c>
      <c r="AE1323" s="701">
        <f t="shared" si="619"/>
        <v>0</v>
      </c>
      <c r="AF1323" s="662">
        <f t="shared" si="615"/>
        <v>0</v>
      </c>
      <c r="AG1323" s="662">
        <f t="shared" si="620"/>
        <v>0</v>
      </c>
      <c r="AH1323" s="701">
        <f t="shared" si="621"/>
        <v>0</v>
      </c>
    </row>
    <row r="1324" spans="1:34" x14ac:dyDescent="0.35">
      <c r="A1324" s="680">
        <v>39299</v>
      </c>
      <c r="B1324" s="558" t="s">
        <v>28</v>
      </c>
      <c r="C1324" s="558">
        <v>8</v>
      </c>
      <c r="D1324" s="559">
        <f t="shared" si="593"/>
        <v>1</v>
      </c>
      <c r="E1324" s="561">
        <v>0</v>
      </c>
      <c r="F1324" s="699">
        <f t="shared" si="599"/>
        <v>0</v>
      </c>
      <c r="G1324" s="712">
        <f t="shared" si="600"/>
        <v>0</v>
      </c>
      <c r="H1324" s="699">
        <f t="shared" si="594"/>
        <v>0</v>
      </c>
      <c r="I1324" s="712">
        <f t="shared" si="595"/>
        <v>0</v>
      </c>
      <c r="J1324" s="699">
        <f t="shared" si="601"/>
        <v>0</v>
      </c>
      <c r="K1324" s="681">
        <f t="shared" si="602"/>
        <v>0</v>
      </c>
      <c r="L1324" s="711">
        <f>IF($L$5="Yes",HLOOKUP(B1324,'Outdoor Supply'!$D$32:$P$38,7,FALSE),0)</f>
        <v>0</v>
      </c>
      <c r="M1324" s="701">
        <f t="shared" si="603"/>
        <v>0</v>
      </c>
      <c r="N1324" s="564">
        <f t="shared" si="604"/>
        <v>0</v>
      </c>
      <c r="O1324" s="564">
        <f t="shared" si="605"/>
        <v>0</v>
      </c>
      <c r="P1324" s="564">
        <f t="shared" si="606"/>
        <v>0</v>
      </c>
      <c r="Q1324" s="564">
        <f t="shared" si="607"/>
        <v>0</v>
      </c>
      <c r="R1324" s="661">
        <f t="shared" si="596"/>
        <v>0</v>
      </c>
      <c r="S1324" s="662">
        <f t="shared" si="597"/>
        <v>0</v>
      </c>
      <c r="T1324" s="699">
        <f t="shared" si="598"/>
        <v>0</v>
      </c>
      <c r="U1324" s="681">
        <f t="shared" si="608"/>
        <v>0</v>
      </c>
      <c r="V1324" s="701">
        <f t="shared" si="609"/>
        <v>0</v>
      </c>
      <c r="W1324" s="662">
        <f t="shared" si="610"/>
        <v>0</v>
      </c>
      <c r="X1324" s="662">
        <f t="shared" si="611"/>
        <v>0</v>
      </c>
      <c r="Y1324" s="662">
        <f t="shared" si="612"/>
        <v>0</v>
      </c>
      <c r="Z1324" s="699">
        <f t="shared" si="613"/>
        <v>0</v>
      </c>
      <c r="AA1324" s="681">
        <f t="shared" si="616"/>
        <v>0</v>
      </c>
      <c r="AB1324" s="701">
        <f t="shared" si="617"/>
        <v>0</v>
      </c>
      <c r="AC1324" s="662">
        <f t="shared" si="614"/>
        <v>0</v>
      </c>
      <c r="AD1324" s="662">
        <f t="shared" si="618"/>
        <v>0</v>
      </c>
      <c r="AE1324" s="701">
        <f t="shared" si="619"/>
        <v>0</v>
      </c>
      <c r="AF1324" s="662">
        <f t="shared" si="615"/>
        <v>0</v>
      </c>
      <c r="AG1324" s="662">
        <f t="shared" si="620"/>
        <v>0</v>
      </c>
      <c r="AH1324" s="701">
        <f t="shared" si="621"/>
        <v>0</v>
      </c>
    </row>
    <row r="1325" spans="1:34" x14ac:dyDescent="0.35">
      <c r="A1325" s="680">
        <v>39300</v>
      </c>
      <c r="B1325" s="558" t="s">
        <v>28</v>
      </c>
      <c r="C1325" s="558">
        <v>8</v>
      </c>
      <c r="D1325" s="559">
        <f t="shared" si="593"/>
        <v>2</v>
      </c>
      <c r="E1325" s="561">
        <v>0</v>
      </c>
      <c r="F1325" s="699">
        <f t="shared" si="599"/>
        <v>0</v>
      </c>
      <c r="G1325" s="712">
        <f t="shared" si="600"/>
        <v>0</v>
      </c>
      <c r="H1325" s="699">
        <f t="shared" si="594"/>
        <v>0</v>
      </c>
      <c r="I1325" s="712">
        <f t="shared" si="595"/>
        <v>0</v>
      </c>
      <c r="J1325" s="699">
        <f t="shared" si="601"/>
        <v>0</v>
      </c>
      <c r="K1325" s="681">
        <f t="shared" si="602"/>
        <v>0</v>
      </c>
      <c r="L1325" s="711">
        <f>IF($L$5="Yes",HLOOKUP(B1325,'Outdoor Supply'!$D$32:$P$38,7,FALSE),0)</f>
        <v>0</v>
      </c>
      <c r="M1325" s="701">
        <f t="shared" si="603"/>
        <v>0</v>
      </c>
      <c r="N1325" s="564">
        <f t="shared" si="604"/>
        <v>0</v>
      </c>
      <c r="O1325" s="564">
        <f t="shared" si="605"/>
        <v>0</v>
      </c>
      <c r="P1325" s="564">
        <f t="shared" si="606"/>
        <v>0</v>
      </c>
      <c r="Q1325" s="564">
        <f t="shared" si="607"/>
        <v>0</v>
      </c>
      <c r="R1325" s="661">
        <f t="shared" si="596"/>
        <v>0</v>
      </c>
      <c r="S1325" s="662">
        <f t="shared" si="597"/>
        <v>0</v>
      </c>
      <c r="T1325" s="699">
        <f t="shared" si="598"/>
        <v>0</v>
      </c>
      <c r="U1325" s="681">
        <f t="shared" si="608"/>
        <v>0</v>
      </c>
      <c r="V1325" s="701">
        <f t="shared" si="609"/>
        <v>0</v>
      </c>
      <c r="W1325" s="662">
        <f t="shared" si="610"/>
        <v>0</v>
      </c>
      <c r="X1325" s="662">
        <f t="shared" si="611"/>
        <v>0</v>
      </c>
      <c r="Y1325" s="662">
        <f t="shared" si="612"/>
        <v>0</v>
      </c>
      <c r="Z1325" s="699">
        <f t="shared" si="613"/>
        <v>0</v>
      </c>
      <c r="AA1325" s="681">
        <f t="shared" si="616"/>
        <v>0</v>
      </c>
      <c r="AB1325" s="701">
        <f t="shared" si="617"/>
        <v>0</v>
      </c>
      <c r="AC1325" s="662">
        <f t="shared" si="614"/>
        <v>0</v>
      </c>
      <c r="AD1325" s="662">
        <f t="shared" si="618"/>
        <v>0</v>
      </c>
      <c r="AE1325" s="701">
        <f t="shared" si="619"/>
        <v>0</v>
      </c>
      <c r="AF1325" s="662">
        <f t="shared" si="615"/>
        <v>0</v>
      </c>
      <c r="AG1325" s="662">
        <f t="shared" si="620"/>
        <v>0</v>
      </c>
      <c r="AH1325" s="701">
        <f t="shared" si="621"/>
        <v>0</v>
      </c>
    </row>
    <row r="1326" spans="1:34" x14ac:dyDescent="0.35">
      <c r="A1326" s="680">
        <v>39301</v>
      </c>
      <c r="B1326" s="558" t="s">
        <v>28</v>
      </c>
      <c r="C1326" s="558">
        <v>8</v>
      </c>
      <c r="D1326" s="559">
        <f t="shared" si="593"/>
        <v>3</v>
      </c>
      <c r="E1326" s="561">
        <v>0</v>
      </c>
      <c r="F1326" s="699">
        <f t="shared" si="599"/>
        <v>0</v>
      </c>
      <c r="G1326" s="712">
        <f t="shared" si="600"/>
        <v>0</v>
      </c>
      <c r="H1326" s="699">
        <f t="shared" si="594"/>
        <v>0</v>
      </c>
      <c r="I1326" s="712">
        <f t="shared" si="595"/>
        <v>0</v>
      </c>
      <c r="J1326" s="699">
        <f t="shared" si="601"/>
        <v>0</v>
      </c>
      <c r="K1326" s="681">
        <f t="shared" si="602"/>
        <v>0</v>
      </c>
      <c r="L1326" s="711">
        <f>IF($L$5="Yes",HLOOKUP(B1326,'Outdoor Supply'!$D$32:$P$38,7,FALSE),0)</f>
        <v>0</v>
      </c>
      <c r="M1326" s="701">
        <f t="shared" si="603"/>
        <v>0</v>
      </c>
      <c r="N1326" s="564">
        <f t="shared" si="604"/>
        <v>0</v>
      </c>
      <c r="O1326" s="564">
        <f t="shared" si="605"/>
        <v>0</v>
      </c>
      <c r="P1326" s="564">
        <f t="shared" si="606"/>
        <v>0</v>
      </c>
      <c r="Q1326" s="564">
        <f t="shared" si="607"/>
        <v>0</v>
      </c>
      <c r="R1326" s="661">
        <f t="shared" si="596"/>
        <v>0</v>
      </c>
      <c r="S1326" s="662">
        <f t="shared" si="597"/>
        <v>0</v>
      </c>
      <c r="T1326" s="699">
        <f t="shared" si="598"/>
        <v>0</v>
      </c>
      <c r="U1326" s="681">
        <f t="shared" si="608"/>
        <v>0</v>
      </c>
      <c r="V1326" s="701">
        <f t="shared" si="609"/>
        <v>0</v>
      </c>
      <c r="W1326" s="662">
        <f t="shared" si="610"/>
        <v>0</v>
      </c>
      <c r="X1326" s="662">
        <f t="shared" si="611"/>
        <v>0</v>
      </c>
      <c r="Y1326" s="662">
        <f t="shared" si="612"/>
        <v>0</v>
      </c>
      <c r="Z1326" s="699">
        <f t="shared" si="613"/>
        <v>0</v>
      </c>
      <c r="AA1326" s="681">
        <f t="shared" si="616"/>
        <v>0</v>
      </c>
      <c r="AB1326" s="701">
        <f t="shared" si="617"/>
        <v>0</v>
      </c>
      <c r="AC1326" s="662">
        <f t="shared" si="614"/>
        <v>0</v>
      </c>
      <c r="AD1326" s="662">
        <f t="shared" si="618"/>
        <v>0</v>
      </c>
      <c r="AE1326" s="701">
        <f t="shared" si="619"/>
        <v>0</v>
      </c>
      <c r="AF1326" s="662">
        <f t="shared" si="615"/>
        <v>0</v>
      </c>
      <c r="AG1326" s="662">
        <f t="shared" si="620"/>
        <v>0</v>
      </c>
      <c r="AH1326" s="701">
        <f t="shared" si="621"/>
        <v>0</v>
      </c>
    </row>
    <row r="1327" spans="1:34" x14ac:dyDescent="0.35">
      <c r="A1327" s="680">
        <v>39302</v>
      </c>
      <c r="B1327" s="558" t="s">
        <v>28</v>
      </c>
      <c r="C1327" s="558">
        <v>8</v>
      </c>
      <c r="D1327" s="559">
        <f t="shared" si="593"/>
        <v>4</v>
      </c>
      <c r="E1327" s="561">
        <v>0</v>
      </c>
      <c r="F1327" s="699">
        <f t="shared" si="599"/>
        <v>0</v>
      </c>
      <c r="G1327" s="712">
        <f t="shared" si="600"/>
        <v>0</v>
      </c>
      <c r="H1327" s="699">
        <f t="shared" si="594"/>
        <v>0</v>
      </c>
      <c r="I1327" s="712">
        <f t="shared" si="595"/>
        <v>0</v>
      </c>
      <c r="J1327" s="699">
        <f t="shared" si="601"/>
        <v>0</v>
      </c>
      <c r="K1327" s="681">
        <f t="shared" si="602"/>
        <v>0</v>
      </c>
      <c r="L1327" s="711">
        <f>IF($L$5="Yes",HLOOKUP(B1327,'Outdoor Supply'!$D$32:$P$38,7,FALSE),0)</f>
        <v>0</v>
      </c>
      <c r="M1327" s="701">
        <f t="shared" si="603"/>
        <v>0</v>
      </c>
      <c r="N1327" s="564">
        <f t="shared" si="604"/>
        <v>0</v>
      </c>
      <c r="O1327" s="564">
        <f t="shared" si="605"/>
        <v>0</v>
      </c>
      <c r="P1327" s="564">
        <f t="shared" si="606"/>
        <v>0</v>
      </c>
      <c r="Q1327" s="564">
        <f t="shared" si="607"/>
        <v>0</v>
      </c>
      <c r="R1327" s="661">
        <f t="shared" si="596"/>
        <v>0</v>
      </c>
      <c r="S1327" s="662">
        <f t="shared" si="597"/>
        <v>0</v>
      </c>
      <c r="T1327" s="699">
        <f t="shared" si="598"/>
        <v>0</v>
      </c>
      <c r="U1327" s="681">
        <f t="shared" si="608"/>
        <v>0</v>
      </c>
      <c r="V1327" s="701">
        <f t="shared" si="609"/>
        <v>0</v>
      </c>
      <c r="W1327" s="662">
        <f t="shared" si="610"/>
        <v>0</v>
      </c>
      <c r="X1327" s="662">
        <f t="shared" si="611"/>
        <v>0</v>
      </c>
      <c r="Y1327" s="662">
        <f t="shared" si="612"/>
        <v>0</v>
      </c>
      <c r="Z1327" s="699">
        <f t="shared" si="613"/>
        <v>0</v>
      </c>
      <c r="AA1327" s="681">
        <f t="shared" si="616"/>
        <v>0</v>
      </c>
      <c r="AB1327" s="701">
        <f t="shared" si="617"/>
        <v>0</v>
      </c>
      <c r="AC1327" s="662">
        <f t="shared" si="614"/>
        <v>0</v>
      </c>
      <c r="AD1327" s="662">
        <f t="shared" si="618"/>
        <v>0</v>
      </c>
      <c r="AE1327" s="701">
        <f t="shared" si="619"/>
        <v>0</v>
      </c>
      <c r="AF1327" s="662">
        <f t="shared" si="615"/>
        <v>0</v>
      </c>
      <c r="AG1327" s="662">
        <f t="shared" si="620"/>
        <v>0</v>
      </c>
      <c r="AH1327" s="701">
        <f t="shared" si="621"/>
        <v>0</v>
      </c>
    </row>
    <row r="1328" spans="1:34" x14ac:dyDescent="0.35">
      <c r="A1328" s="680">
        <v>39303</v>
      </c>
      <c r="B1328" s="558" t="s">
        <v>28</v>
      </c>
      <c r="C1328" s="558">
        <v>8</v>
      </c>
      <c r="D1328" s="559">
        <f t="shared" si="593"/>
        <v>5</v>
      </c>
      <c r="E1328" s="561">
        <v>0</v>
      </c>
      <c r="F1328" s="699">
        <f t="shared" si="599"/>
        <v>0</v>
      </c>
      <c r="G1328" s="712">
        <f t="shared" si="600"/>
        <v>0</v>
      </c>
      <c r="H1328" s="699">
        <f t="shared" si="594"/>
        <v>0</v>
      </c>
      <c r="I1328" s="712">
        <f t="shared" si="595"/>
        <v>0</v>
      </c>
      <c r="J1328" s="699">
        <f t="shared" si="601"/>
        <v>0</v>
      </c>
      <c r="K1328" s="681">
        <f t="shared" si="602"/>
        <v>0</v>
      </c>
      <c r="L1328" s="711">
        <f>IF($L$5="Yes",HLOOKUP(B1328,'Outdoor Supply'!$D$32:$P$38,7,FALSE),0)</f>
        <v>0</v>
      </c>
      <c r="M1328" s="701">
        <f t="shared" si="603"/>
        <v>0</v>
      </c>
      <c r="N1328" s="564">
        <f t="shared" si="604"/>
        <v>0</v>
      </c>
      <c r="O1328" s="564">
        <f t="shared" si="605"/>
        <v>0</v>
      </c>
      <c r="P1328" s="564">
        <f t="shared" si="606"/>
        <v>0</v>
      </c>
      <c r="Q1328" s="564">
        <f t="shared" si="607"/>
        <v>0</v>
      </c>
      <c r="R1328" s="661">
        <f t="shared" si="596"/>
        <v>0</v>
      </c>
      <c r="S1328" s="662">
        <f t="shared" si="597"/>
        <v>0</v>
      </c>
      <c r="T1328" s="699">
        <f t="shared" si="598"/>
        <v>0</v>
      </c>
      <c r="U1328" s="681">
        <f t="shared" si="608"/>
        <v>0</v>
      </c>
      <c r="V1328" s="701">
        <f t="shared" si="609"/>
        <v>0</v>
      </c>
      <c r="W1328" s="662">
        <f t="shared" si="610"/>
        <v>0</v>
      </c>
      <c r="X1328" s="662">
        <f t="shared" si="611"/>
        <v>0</v>
      </c>
      <c r="Y1328" s="662">
        <f t="shared" si="612"/>
        <v>0</v>
      </c>
      <c r="Z1328" s="699">
        <f t="shared" si="613"/>
        <v>0</v>
      </c>
      <c r="AA1328" s="681">
        <f t="shared" si="616"/>
        <v>0</v>
      </c>
      <c r="AB1328" s="701">
        <f t="shared" si="617"/>
        <v>0</v>
      </c>
      <c r="AC1328" s="662">
        <f t="shared" si="614"/>
        <v>0</v>
      </c>
      <c r="AD1328" s="662">
        <f t="shared" si="618"/>
        <v>0</v>
      </c>
      <c r="AE1328" s="701">
        <f t="shared" si="619"/>
        <v>0</v>
      </c>
      <c r="AF1328" s="662">
        <f t="shared" si="615"/>
        <v>0</v>
      </c>
      <c r="AG1328" s="662">
        <f t="shared" si="620"/>
        <v>0</v>
      </c>
      <c r="AH1328" s="701">
        <f t="shared" si="621"/>
        <v>0</v>
      </c>
    </row>
    <row r="1329" spans="1:34" x14ac:dyDescent="0.35">
      <c r="A1329" s="680">
        <v>39304</v>
      </c>
      <c r="B1329" s="558" t="s">
        <v>28</v>
      </c>
      <c r="C1329" s="558">
        <v>8</v>
      </c>
      <c r="D1329" s="559">
        <f t="shared" si="593"/>
        <v>6</v>
      </c>
      <c r="E1329" s="561">
        <v>0</v>
      </c>
      <c r="F1329" s="699">
        <f t="shared" si="599"/>
        <v>0</v>
      </c>
      <c r="G1329" s="712">
        <f t="shared" si="600"/>
        <v>0</v>
      </c>
      <c r="H1329" s="699">
        <f t="shared" si="594"/>
        <v>0</v>
      </c>
      <c r="I1329" s="712">
        <f t="shared" si="595"/>
        <v>0</v>
      </c>
      <c r="J1329" s="699">
        <f t="shared" si="601"/>
        <v>0</v>
      </c>
      <c r="K1329" s="681">
        <f t="shared" si="602"/>
        <v>0</v>
      </c>
      <c r="L1329" s="711">
        <f>IF($L$5="Yes",HLOOKUP(B1329,'Outdoor Supply'!$D$32:$P$38,7,FALSE),0)</f>
        <v>0</v>
      </c>
      <c r="M1329" s="701">
        <f t="shared" si="603"/>
        <v>0</v>
      </c>
      <c r="N1329" s="564">
        <f t="shared" si="604"/>
        <v>0</v>
      </c>
      <c r="O1329" s="564">
        <f t="shared" si="605"/>
        <v>0</v>
      </c>
      <c r="P1329" s="564">
        <f t="shared" si="606"/>
        <v>0</v>
      </c>
      <c r="Q1329" s="564">
        <f t="shared" si="607"/>
        <v>0</v>
      </c>
      <c r="R1329" s="661">
        <f t="shared" si="596"/>
        <v>0</v>
      </c>
      <c r="S1329" s="662">
        <f t="shared" si="597"/>
        <v>0</v>
      </c>
      <c r="T1329" s="699">
        <f t="shared" si="598"/>
        <v>0</v>
      </c>
      <c r="U1329" s="681">
        <f t="shared" si="608"/>
        <v>0</v>
      </c>
      <c r="V1329" s="701">
        <f t="shared" si="609"/>
        <v>0</v>
      </c>
      <c r="W1329" s="662">
        <f t="shared" si="610"/>
        <v>0</v>
      </c>
      <c r="X1329" s="662">
        <f t="shared" si="611"/>
        <v>0</v>
      </c>
      <c r="Y1329" s="662">
        <f t="shared" si="612"/>
        <v>0</v>
      </c>
      <c r="Z1329" s="699">
        <f t="shared" si="613"/>
        <v>0</v>
      </c>
      <c r="AA1329" s="681">
        <f t="shared" si="616"/>
        <v>0</v>
      </c>
      <c r="AB1329" s="701">
        <f t="shared" si="617"/>
        <v>0</v>
      </c>
      <c r="AC1329" s="662">
        <f t="shared" si="614"/>
        <v>0</v>
      </c>
      <c r="AD1329" s="662">
        <f t="shared" si="618"/>
        <v>0</v>
      </c>
      <c r="AE1329" s="701">
        <f t="shared" si="619"/>
        <v>0</v>
      </c>
      <c r="AF1329" s="662">
        <f t="shared" si="615"/>
        <v>0</v>
      </c>
      <c r="AG1329" s="662">
        <f t="shared" si="620"/>
        <v>0</v>
      </c>
      <c r="AH1329" s="701">
        <f t="shared" si="621"/>
        <v>0</v>
      </c>
    </row>
    <row r="1330" spans="1:34" x14ac:dyDescent="0.35">
      <c r="A1330" s="680">
        <v>39305</v>
      </c>
      <c r="B1330" s="558" t="s">
        <v>28</v>
      </c>
      <c r="C1330" s="558">
        <v>8</v>
      </c>
      <c r="D1330" s="559">
        <f t="shared" si="593"/>
        <v>7</v>
      </c>
      <c r="E1330" s="561">
        <v>0</v>
      </c>
      <c r="F1330" s="699">
        <f t="shared" si="599"/>
        <v>0</v>
      </c>
      <c r="G1330" s="712">
        <f t="shared" si="600"/>
        <v>0</v>
      </c>
      <c r="H1330" s="699">
        <f t="shared" si="594"/>
        <v>0</v>
      </c>
      <c r="I1330" s="712">
        <f t="shared" si="595"/>
        <v>0</v>
      </c>
      <c r="J1330" s="699">
        <f t="shared" si="601"/>
        <v>0</v>
      </c>
      <c r="K1330" s="681">
        <f t="shared" si="602"/>
        <v>0</v>
      </c>
      <c r="L1330" s="711">
        <f>IF($L$5="Yes",HLOOKUP(B1330,'Outdoor Supply'!$D$32:$P$38,7,FALSE),0)</f>
        <v>0</v>
      </c>
      <c r="M1330" s="701">
        <f t="shared" si="603"/>
        <v>0</v>
      </c>
      <c r="N1330" s="564">
        <f t="shared" si="604"/>
        <v>0</v>
      </c>
      <c r="O1330" s="564">
        <f t="shared" si="605"/>
        <v>0</v>
      </c>
      <c r="P1330" s="564">
        <f t="shared" si="606"/>
        <v>0</v>
      </c>
      <c r="Q1330" s="564">
        <f t="shared" si="607"/>
        <v>0</v>
      </c>
      <c r="R1330" s="661">
        <f t="shared" si="596"/>
        <v>0</v>
      </c>
      <c r="S1330" s="662">
        <f t="shared" si="597"/>
        <v>0</v>
      </c>
      <c r="T1330" s="699">
        <f t="shared" si="598"/>
        <v>0</v>
      </c>
      <c r="U1330" s="681">
        <f t="shared" si="608"/>
        <v>0</v>
      </c>
      <c r="V1330" s="701">
        <f t="shared" si="609"/>
        <v>0</v>
      </c>
      <c r="W1330" s="662">
        <f t="shared" si="610"/>
        <v>0</v>
      </c>
      <c r="X1330" s="662">
        <f t="shared" si="611"/>
        <v>0</v>
      </c>
      <c r="Y1330" s="662">
        <f t="shared" si="612"/>
        <v>0</v>
      </c>
      <c r="Z1330" s="699">
        <f t="shared" si="613"/>
        <v>0</v>
      </c>
      <c r="AA1330" s="681">
        <f t="shared" si="616"/>
        <v>0</v>
      </c>
      <c r="AB1330" s="701">
        <f t="shared" si="617"/>
        <v>0</v>
      </c>
      <c r="AC1330" s="662">
        <f t="shared" si="614"/>
        <v>0</v>
      </c>
      <c r="AD1330" s="662">
        <f t="shared" si="618"/>
        <v>0</v>
      </c>
      <c r="AE1330" s="701">
        <f t="shared" si="619"/>
        <v>0</v>
      </c>
      <c r="AF1330" s="662">
        <f t="shared" si="615"/>
        <v>0</v>
      </c>
      <c r="AG1330" s="662">
        <f t="shared" si="620"/>
        <v>0</v>
      </c>
      <c r="AH1330" s="701">
        <f t="shared" si="621"/>
        <v>0</v>
      </c>
    </row>
    <row r="1331" spans="1:34" x14ac:dyDescent="0.35">
      <c r="A1331" s="680">
        <v>39306</v>
      </c>
      <c r="B1331" s="558" t="s">
        <v>28</v>
      </c>
      <c r="C1331" s="558">
        <v>8</v>
      </c>
      <c r="D1331" s="559">
        <f t="shared" si="593"/>
        <v>1</v>
      </c>
      <c r="E1331" s="561">
        <v>0</v>
      </c>
      <c r="F1331" s="699">
        <f t="shared" si="599"/>
        <v>0</v>
      </c>
      <c r="G1331" s="712">
        <f t="shared" si="600"/>
        <v>0</v>
      </c>
      <c r="H1331" s="699">
        <f t="shared" si="594"/>
        <v>0</v>
      </c>
      <c r="I1331" s="712">
        <f t="shared" si="595"/>
        <v>0</v>
      </c>
      <c r="J1331" s="699">
        <f t="shared" si="601"/>
        <v>0</v>
      </c>
      <c r="K1331" s="681">
        <f t="shared" si="602"/>
        <v>0</v>
      </c>
      <c r="L1331" s="711">
        <f>IF($L$5="Yes",HLOOKUP(B1331,'Outdoor Supply'!$D$32:$P$38,7,FALSE),0)</f>
        <v>0</v>
      </c>
      <c r="M1331" s="701">
        <f t="shared" si="603"/>
        <v>0</v>
      </c>
      <c r="N1331" s="564">
        <f t="shared" si="604"/>
        <v>0</v>
      </c>
      <c r="O1331" s="564">
        <f t="shared" si="605"/>
        <v>0</v>
      </c>
      <c r="P1331" s="564">
        <f t="shared" si="606"/>
        <v>0</v>
      </c>
      <c r="Q1331" s="564">
        <f t="shared" si="607"/>
        <v>0</v>
      </c>
      <c r="R1331" s="661">
        <f t="shared" si="596"/>
        <v>0</v>
      </c>
      <c r="S1331" s="662">
        <f t="shared" si="597"/>
        <v>0</v>
      </c>
      <c r="T1331" s="699">
        <f t="shared" si="598"/>
        <v>0</v>
      </c>
      <c r="U1331" s="681">
        <f t="shared" si="608"/>
        <v>0</v>
      </c>
      <c r="V1331" s="701">
        <f t="shared" si="609"/>
        <v>0</v>
      </c>
      <c r="W1331" s="662">
        <f t="shared" si="610"/>
        <v>0</v>
      </c>
      <c r="X1331" s="662">
        <f t="shared" si="611"/>
        <v>0</v>
      </c>
      <c r="Y1331" s="662">
        <f t="shared" si="612"/>
        <v>0</v>
      </c>
      <c r="Z1331" s="699">
        <f t="shared" si="613"/>
        <v>0</v>
      </c>
      <c r="AA1331" s="681">
        <f t="shared" si="616"/>
        <v>0</v>
      </c>
      <c r="AB1331" s="701">
        <f t="shared" si="617"/>
        <v>0</v>
      </c>
      <c r="AC1331" s="662">
        <f t="shared" si="614"/>
        <v>0</v>
      </c>
      <c r="AD1331" s="662">
        <f t="shared" si="618"/>
        <v>0</v>
      </c>
      <c r="AE1331" s="701">
        <f t="shared" si="619"/>
        <v>0</v>
      </c>
      <c r="AF1331" s="662">
        <f t="shared" si="615"/>
        <v>0</v>
      </c>
      <c r="AG1331" s="662">
        <f t="shared" si="620"/>
        <v>0</v>
      </c>
      <c r="AH1331" s="701">
        <f t="shared" si="621"/>
        <v>0</v>
      </c>
    </row>
    <row r="1332" spans="1:34" x14ac:dyDescent="0.35">
      <c r="A1332" s="680">
        <v>39307</v>
      </c>
      <c r="B1332" s="558" t="s">
        <v>28</v>
      </c>
      <c r="C1332" s="558">
        <v>8</v>
      </c>
      <c r="D1332" s="559">
        <f t="shared" si="593"/>
        <v>2</v>
      </c>
      <c r="E1332" s="561">
        <v>0</v>
      </c>
      <c r="F1332" s="699">
        <f t="shared" si="599"/>
        <v>0</v>
      </c>
      <c r="G1332" s="712">
        <f t="shared" si="600"/>
        <v>0</v>
      </c>
      <c r="H1332" s="699">
        <f t="shared" si="594"/>
        <v>0</v>
      </c>
      <c r="I1332" s="712">
        <f t="shared" si="595"/>
        <v>0</v>
      </c>
      <c r="J1332" s="699">
        <f t="shared" si="601"/>
        <v>0</v>
      </c>
      <c r="K1332" s="681">
        <f t="shared" si="602"/>
        <v>0</v>
      </c>
      <c r="L1332" s="711">
        <f>IF($L$5="Yes",HLOOKUP(B1332,'Outdoor Supply'!$D$32:$P$38,7,FALSE),0)</f>
        <v>0</v>
      </c>
      <c r="M1332" s="701">
        <f t="shared" si="603"/>
        <v>0</v>
      </c>
      <c r="N1332" s="564">
        <f t="shared" si="604"/>
        <v>0</v>
      </c>
      <c r="O1332" s="564">
        <f t="shared" si="605"/>
        <v>0</v>
      </c>
      <c r="P1332" s="564">
        <f t="shared" si="606"/>
        <v>0</v>
      </c>
      <c r="Q1332" s="564">
        <f t="shared" si="607"/>
        <v>0</v>
      </c>
      <c r="R1332" s="661">
        <f t="shared" si="596"/>
        <v>0</v>
      </c>
      <c r="S1332" s="662">
        <f t="shared" si="597"/>
        <v>0</v>
      </c>
      <c r="T1332" s="699">
        <f t="shared" si="598"/>
        <v>0</v>
      </c>
      <c r="U1332" s="681">
        <f t="shared" si="608"/>
        <v>0</v>
      </c>
      <c r="V1332" s="701">
        <f t="shared" si="609"/>
        <v>0</v>
      </c>
      <c r="W1332" s="662">
        <f t="shared" si="610"/>
        <v>0</v>
      </c>
      <c r="X1332" s="662">
        <f t="shared" si="611"/>
        <v>0</v>
      </c>
      <c r="Y1332" s="662">
        <f t="shared" si="612"/>
        <v>0</v>
      </c>
      <c r="Z1332" s="699">
        <f t="shared" si="613"/>
        <v>0</v>
      </c>
      <c r="AA1332" s="681">
        <f t="shared" si="616"/>
        <v>0</v>
      </c>
      <c r="AB1332" s="701">
        <f t="shared" si="617"/>
        <v>0</v>
      </c>
      <c r="AC1332" s="662">
        <f t="shared" si="614"/>
        <v>0</v>
      </c>
      <c r="AD1332" s="662">
        <f t="shared" si="618"/>
        <v>0</v>
      </c>
      <c r="AE1332" s="701">
        <f t="shared" si="619"/>
        <v>0</v>
      </c>
      <c r="AF1332" s="662">
        <f t="shared" si="615"/>
        <v>0</v>
      </c>
      <c r="AG1332" s="662">
        <f t="shared" si="620"/>
        <v>0</v>
      </c>
      <c r="AH1332" s="701">
        <f t="shared" si="621"/>
        <v>0</v>
      </c>
    </row>
    <row r="1333" spans="1:34" x14ac:dyDescent="0.35">
      <c r="A1333" s="680">
        <v>39308</v>
      </c>
      <c r="B1333" s="558" t="s">
        <v>28</v>
      </c>
      <c r="C1333" s="558">
        <v>8</v>
      </c>
      <c r="D1333" s="559">
        <f t="shared" si="593"/>
        <v>3</v>
      </c>
      <c r="E1333" s="561">
        <v>0</v>
      </c>
      <c r="F1333" s="699">
        <f t="shared" si="599"/>
        <v>0</v>
      </c>
      <c r="G1333" s="712">
        <f t="shared" si="600"/>
        <v>0</v>
      </c>
      <c r="H1333" s="699">
        <f t="shared" si="594"/>
        <v>0</v>
      </c>
      <c r="I1333" s="712">
        <f t="shared" si="595"/>
        <v>0</v>
      </c>
      <c r="J1333" s="699">
        <f t="shared" si="601"/>
        <v>0</v>
      </c>
      <c r="K1333" s="681">
        <f t="shared" si="602"/>
        <v>0</v>
      </c>
      <c r="L1333" s="711">
        <f>IF($L$5="Yes",HLOOKUP(B1333,'Outdoor Supply'!$D$32:$P$38,7,FALSE),0)</f>
        <v>0</v>
      </c>
      <c r="M1333" s="701">
        <f t="shared" si="603"/>
        <v>0</v>
      </c>
      <c r="N1333" s="564">
        <f t="shared" si="604"/>
        <v>0</v>
      </c>
      <c r="O1333" s="564">
        <f t="shared" si="605"/>
        <v>0</v>
      </c>
      <c r="P1333" s="564">
        <f t="shared" si="606"/>
        <v>0</v>
      </c>
      <c r="Q1333" s="564">
        <f t="shared" si="607"/>
        <v>0</v>
      </c>
      <c r="R1333" s="661">
        <f t="shared" si="596"/>
        <v>0</v>
      </c>
      <c r="S1333" s="662">
        <f t="shared" si="597"/>
        <v>0</v>
      </c>
      <c r="T1333" s="699">
        <f t="shared" si="598"/>
        <v>0</v>
      </c>
      <c r="U1333" s="681">
        <f t="shared" si="608"/>
        <v>0</v>
      </c>
      <c r="V1333" s="701">
        <f t="shared" si="609"/>
        <v>0</v>
      </c>
      <c r="W1333" s="662">
        <f t="shared" si="610"/>
        <v>0</v>
      </c>
      <c r="X1333" s="662">
        <f t="shared" si="611"/>
        <v>0</v>
      </c>
      <c r="Y1333" s="662">
        <f t="shared" si="612"/>
        <v>0</v>
      </c>
      <c r="Z1333" s="699">
        <f t="shared" si="613"/>
        <v>0</v>
      </c>
      <c r="AA1333" s="681">
        <f t="shared" si="616"/>
        <v>0</v>
      </c>
      <c r="AB1333" s="701">
        <f t="shared" si="617"/>
        <v>0</v>
      </c>
      <c r="AC1333" s="662">
        <f t="shared" si="614"/>
        <v>0</v>
      </c>
      <c r="AD1333" s="662">
        <f t="shared" si="618"/>
        <v>0</v>
      </c>
      <c r="AE1333" s="701">
        <f t="shared" si="619"/>
        <v>0</v>
      </c>
      <c r="AF1333" s="662">
        <f t="shared" si="615"/>
        <v>0</v>
      </c>
      <c r="AG1333" s="662">
        <f t="shared" si="620"/>
        <v>0</v>
      </c>
      <c r="AH1333" s="701">
        <f t="shared" si="621"/>
        <v>0</v>
      </c>
    </row>
    <row r="1334" spans="1:34" x14ac:dyDescent="0.35">
      <c r="A1334" s="680">
        <v>39309</v>
      </c>
      <c r="B1334" s="558" t="s">
        <v>28</v>
      </c>
      <c r="C1334" s="558">
        <v>8</v>
      </c>
      <c r="D1334" s="559">
        <f t="shared" si="593"/>
        <v>4</v>
      </c>
      <c r="E1334" s="561">
        <v>0</v>
      </c>
      <c r="F1334" s="699">
        <f t="shared" si="599"/>
        <v>0</v>
      </c>
      <c r="G1334" s="712">
        <f t="shared" si="600"/>
        <v>0</v>
      </c>
      <c r="H1334" s="699">
        <f t="shared" si="594"/>
        <v>0</v>
      </c>
      <c r="I1334" s="712">
        <f t="shared" si="595"/>
        <v>0</v>
      </c>
      <c r="J1334" s="699">
        <f t="shared" si="601"/>
        <v>0</v>
      </c>
      <c r="K1334" s="681">
        <f t="shared" si="602"/>
        <v>0</v>
      </c>
      <c r="L1334" s="711">
        <f>IF($L$5="Yes",HLOOKUP(B1334,'Outdoor Supply'!$D$32:$P$38,7,FALSE),0)</f>
        <v>0</v>
      </c>
      <c r="M1334" s="701">
        <f t="shared" si="603"/>
        <v>0</v>
      </c>
      <c r="N1334" s="564">
        <f t="shared" si="604"/>
        <v>0</v>
      </c>
      <c r="O1334" s="564">
        <f t="shared" si="605"/>
        <v>0</v>
      </c>
      <c r="P1334" s="564">
        <f t="shared" si="606"/>
        <v>0</v>
      </c>
      <c r="Q1334" s="564">
        <f t="shared" si="607"/>
        <v>0</v>
      </c>
      <c r="R1334" s="661">
        <f t="shared" si="596"/>
        <v>0</v>
      </c>
      <c r="S1334" s="662">
        <f t="shared" si="597"/>
        <v>0</v>
      </c>
      <c r="T1334" s="699">
        <f t="shared" si="598"/>
        <v>0</v>
      </c>
      <c r="U1334" s="681">
        <f t="shared" si="608"/>
        <v>0</v>
      </c>
      <c r="V1334" s="701">
        <f t="shared" si="609"/>
        <v>0</v>
      </c>
      <c r="W1334" s="662">
        <f t="shared" si="610"/>
        <v>0</v>
      </c>
      <c r="X1334" s="662">
        <f t="shared" si="611"/>
        <v>0</v>
      </c>
      <c r="Y1334" s="662">
        <f t="shared" si="612"/>
        <v>0</v>
      </c>
      <c r="Z1334" s="699">
        <f t="shared" si="613"/>
        <v>0</v>
      </c>
      <c r="AA1334" s="681">
        <f t="shared" si="616"/>
        <v>0</v>
      </c>
      <c r="AB1334" s="701">
        <f t="shared" si="617"/>
        <v>0</v>
      </c>
      <c r="AC1334" s="662">
        <f t="shared" si="614"/>
        <v>0</v>
      </c>
      <c r="AD1334" s="662">
        <f t="shared" si="618"/>
        <v>0</v>
      </c>
      <c r="AE1334" s="701">
        <f t="shared" si="619"/>
        <v>0</v>
      </c>
      <c r="AF1334" s="662">
        <f t="shared" si="615"/>
        <v>0</v>
      </c>
      <c r="AG1334" s="662">
        <f t="shared" si="620"/>
        <v>0</v>
      </c>
      <c r="AH1334" s="701">
        <f t="shared" si="621"/>
        <v>0</v>
      </c>
    </row>
    <row r="1335" spans="1:34" x14ac:dyDescent="0.35">
      <c r="A1335" s="680">
        <v>39310</v>
      </c>
      <c r="B1335" s="558" t="s">
        <v>28</v>
      </c>
      <c r="C1335" s="558">
        <v>8</v>
      </c>
      <c r="D1335" s="559">
        <f t="shared" si="593"/>
        <v>5</v>
      </c>
      <c r="E1335" s="561">
        <v>0.6799999999999784</v>
      </c>
      <c r="F1335" s="699">
        <f t="shared" si="599"/>
        <v>0</v>
      </c>
      <c r="G1335" s="712">
        <f t="shared" si="600"/>
        <v>0</v>
      </c>
      <c r="H1335" s="699">
        <f t="shared" si="594"/>
        <v>0</v>
      </c>
      <c r="I1335" s="712">
        <f t="shared" si="595"/>
        <v>0</v>
      </c>
      <c r="J1335" s="699">
        <f t="shared" si="601"/>
        <v>0</v>
      </c>
      <c r="K1335" s="681">
        <f t="shared" si="602"/>
        <v>0</v>
      </c>
      <c r="L1335" s="711">
        <f>IF($L$5="Yes",HLOOKUP(B1335,'Outdoor Supply'!$D$32:$P$38,7,FALSE),0)</f>
        <v>0</v>
      </c>
      <c r="M1335" s="701">
        <f t="shared" si="603"/>
        <v>0</v>
      </c>
      <c r="N1335" s="564">
        <f t="shared" si="604"/>
        <v>0</v>
      </c>
      <c r="O1335" s="564">
        <f t="shared" si="605"/>
        <v>0</v>
      </c>
      <c r="P1335" s="564">
        <f t="shared" si="606"/>
        <v>0</v>
      </c>
      <c r="Q1335" s="564">
        <f t="shared" si="607"/>
        <v>0</v>
      </c>
      <c r="R1335" s="661">
        <f t="shared" si="596"/>
        <v>0</v>
      </c>
      <c r="S1335" s="662">
        <f t="shared" si="597"/>
        <v>0</v>
      </c>
      <c r="T1335" s="699">
        <f t="shared" si="598"/>
        <v>0</v>
      </c>
      <c r="U1335" s="681">
        <f t="shared" si="608"/>
        <v>0</v>
      </c>
      <c r="V1335" s="701">
        <f t="shared" si="609"/>
        <v>0</v>
      </c>
      <c r="W1335" s="662">
        <f t="shared" si="610"/>
        <v>0</v>
      </c>
      <c r="X1335" s="662">
        <f t="shared" si="611"/>
        <v>0</v>
      </c>
      <c r="Y1335" s="662">
        <f t="shared" si="612"/>
        <v>0</v>
      </c>
      <c r="Z1335" s="699">
        <f t="shared" si="613"/>
        <v>0</v>
      </c>
      <c r="AA1335" s="681">
        <f t="shared" si="616"/>
        <v>0</v>
      </c>
      <c r="AB1335" s="701">
        <f t="shared" si="617"/>
        <v>0</v>
      </c>
      <c r="AC1335" s="662">
        <f t="shared" si="614"/>
        <v>0</v>
      </c>
      <c r="AD1335" s="662">
        <f t="shared" si="618"/>
        <v>0</v>
      </c>
      <c r="AE1335" s="701">
        <f t="shared" si="619"/>
        <v>0</v>
      </c>
      <c r="AF1335" s="662">
        <f t="shared" si="615"/>
        <v>0</v>
      </c>
      <c r="AG1335" s="662">
        <f t="shared" si="620"/>
        <v>0</v>
      </c>
      <c r="AH1335" s="701">
        <f t="shared" si="621"/>
        <v>0</v>
      </c>
    </row>
    <row r="1336" spans="1:34" x14ac:dyDescent="0.35">
      <c r="A1336" s="680">
        <v>39311</v>
      </c>
      <c r="B1336" s="558" t="s">
        <v>28</v>
      </c>
      <c r="C1336" s="558">
        <v>8</v>
      </c>
      <c r="D1336" s="559">
        <f t="shared" si="593"/>
        <v>6</v>
      </c>
      <c r="E1336" s="561">
        <v>0.21000000000000796</v>
      </c>
      <c r="F1336" s="699">
        <f t="shared" si="599"/>
        <v>0</v>
      </c>
      <c r="G1336" s="712">
        <f t="shared" si="600"/>
        <v>0</v>
      </c>
      <c r="H1336" s="699">
        <f t="shared" si="594"/>
        <v>0</v>
      </c>
      <c r="I1336" s="712">
        <f t="shared" si="595"/>
        <v>0</v>
      </c>
      <c r="J1336" s="699">
        <f t="shared" si="601"/>
        <v>0</v>
      </c>
      <c r="K1336" s="681">
        <f t="shared" si="602"/>
        <v>0</v>
      </c>
      <c r="L1336" s="711">
        <f>IF($L$5="Yes",HLOOKUP(B1336,'Outdoor Supply'!$D$32:$P$38,7,FALSE),0)</f>
        <v>0</v>
      </c>
      <c r="M1336" s="701">
        <f t="shared" si="603"/>
        <v>0</v>
      </c>
      <c r="N1336" s="564">
        <f t="shared" si="604"/>
        <v>0</v>
      </c>
      <c r="O1336" s="564">
        <f t="shared" si="605"/>
        <v>0</v>
      </c>
      <c r="P1336" s="564">
        <f t="shared" si="606"/>
        <v>0</v>
      </c>
      <c r="Q1336" s="564">
        <f t="shared" si="607"/>
        <v>0</v>
      </c>
      <c r="R1336" s="661">
        <f t="shared" si="596"/>
        <v>0</v>
      </c>
      <c r="S1336" s="662">
        <f t="shared" si="597"/>
        <v>0</v>
      </c>
      <c r="T1336" s="699">
        <f t="shared" si="598"/>
        <v>0</v>
      </c>
      <c r="U1336" s="681">
        <f t="shared" si="608"/>
        <v>0</v>
      </c>
      <c r="V1336" s="701">
        <f t="shared" si="609"/>
        <v>0</v>
      </c>
      <c r="W1336" s="662">
        <f t="shared" si="610"/>
        <v>0</v>
      </c>
      <c r="X1336" s="662">
        <f t="shared" si="611"/>
        <v>0</v>
      </c>
      <c r="Y1336" s="662">
        <f t="shared" si="612"/>
        <v>0</v>
      </c>
      <c r="Z1336" s="699">
        <f t="shared" si="613"/>
        <v>0</v>
      </c>
      <c r="AA1336" s="681">
        <f t="shared" si="616"/>
        <v>0</v>
      </c>
      <c r="AB1336" s="701">
        <f t="shared" si="617"/>
        <v>0</v>
      </c>
      <c r="AC1336" s="662">
        <f t="shared" si="614"/>
        <v>0</v>
      </c>
      <c r="AD1336" s="662">
        <f t="shared" si="618"/>
        <v>0</v>
      </c>
      <c r="AE1336" s="701">
        <f t="shared" si="619"/>
        <v>0</v>
      </c>
      <c r="AF1336" s="662">
        <f t="shared" si="615"/>
        <v>0</v>
      </c>
      <c r="AG1336" s="662">
        <f t="shared" si="620"/>
        <v>0</v>
      </c>
      <c r="AH1336" s="701">
        <f t="shared" si="621"/>
        <v>0</v>
      </c>
    </row>
    <row r="1337" spans="1:34" x14ac:dyDescent="0.35">
      <c r="A1337" s="680">
        <v>39312</v>
      </c>
      <c r="B1337" s="558" t="s">
        <v>28</v>
      </c>
      <c r="C1337" s="558">
        <v>8</v>
      </c>
      <c r="D1337" s="559">
        <f t="shared" si="593"/>
        <v>7</v>
      </c>
      <c r="E1337" s="561">
        <v>0.12000000000000455</v>
      </c>
      <c r="F1337" s="699">
        <f t="shared" si="599"/>
        <v>0</v>
      </c>
      <c r="G1337" s="712">
        <f t="shared" si="600"/>
        <v>0</v>
      </c>
      <c r="H1337" s="699">
        <f t="shared" si="594"/>
        <v>0</v>
      </c>
      <c r="I1337" s="712">
        <f t="shared" si="595"/>
        <v>0</v>
      </c>
      <c r="J1337" s="699">
        <f t="shared" si="601"/>
        <v>0</v>
      </c>
      <c r="K1337" s="681">
        <f t="shared" si="602"/>
        <v>0</v>
      </c>
      <c r="L1337" s="711">
        <f>IF($L$5="Yes",HLOOKUP(B1337,'Outdoor Supply'!$D$32:$P$38,7,FALSE),0)</f>
        <v>0</v>
      </c>
      <c r="M1337" s="701">
        <f t="shared" si="603"/>
        <v>0</v>
      </c>
      <c r="N1337" s="564">
        <f t="shared" si="604"/>
        <v>0</v>
      </c>
      <c r="O1337" s="564">
        <f t="shared" si="605"/>
        <v>0</v>
      </c>
      <c r="P1337" s="564">
        <f t="shared" si="606"/>
        <v>0</v>
      </c>
      <c r="Q1337" s="564">
        <f t="shared" si="607"/>
        <v>0</v>
      </c>
      <c r="R1337" s="661">
        <f t="shared" si="596"/>
        <v>0</v>
      </c>
      <c r="S1337" s="662">
        <f t="shared" si="597"/>
        <v>0</v>
      </c>
      <c r="T1337" s="699">
        <f t="shared" si="598"/>
        <v>0</v>
      </c>
      <c r="U1337" s="681">
        <f t="shared" si="608"/>
        <v>0</v>
      </c>
      <c r="V1337" s="701">
        <f t="shared" si="609"/>
        <v>0</v>
      </c>
      <c r="W1337" s="662">
        <f t="shared" si="610"/>
        <v>0</v>
      </c>
      <c r="X1337" s="662">
        <f t="shared" si="611"/>
        <v>0</v>
      </c>
      <c r="Y1337" s="662">
        <f t="shared" si="612"/>
        <v>0</v>
      </c>
      <c r="Z1337" s="699">
        <f t="shared" si="613"/>
        <v>0</v>
      </c>
      <c r="AA1337" s="681">
        <f t="shared" si="616"/>
        <v>0</v>
      </c>
      <c r="AB1337" s="701">
        <f t="shared" si="617"/>
        <v>0</v>
      </c>
      <c r="AC1337" s="662">
        <f t="shared" si="614"/>
        <v>0</v>
      </c>
      <c r="AD1337" s="662">
        <f t="shared" si="618"/>
        <v>0</v>
      </c>
      <c r="AE1337" s="701">
        <f t="shared" si="619"/>
        <v>0</v>
      </c>
      <c r="AF1337" s="662">
        <f t="shared" si="615"/>
        <v>0</v>
      </c>
      <c r="AG1337" s="662">
        <f t="shared" si="620"/>
        <v>0</v>
      </c>
      <c r="AH1337" s="701">
        <f t="shared" si="621"/>
        <v>0</v>
      </c>
    </row>
    <row r="1338" spans="1:34" x14ac:dyDescent="0.35">
      <c r="A1338" s="680">
        <v>39313</v>
      </c>
      <c r="B1338" s="558" t="s">
        <v>28</v>
      </c>
      <c r="C1338" s="558">
        <v>8</v>
      </c>
      <c r="D1338" s="559">
        <f t="shared" si="593"/>
        <v>1</v>
      </c>
      <c r="E1338" s="561">
        <v>9.9999999999909051E-3</v>
      </c>
      <c r="F1338" s="699">
        <f t="shared" si="599"/>
        <v>0</v>
      </c>
      <c r="G1338" s="712">
        <f t="shared" si="600"/>
        <v>0</v>
      </c>
      <c r="H1338" s="699">
        <f t="shared" si="594"/>
        <v>0</v>
      </c>
      <c r="I1338" s="712">
        <f t="shared" si="595"/>
        <v>0</v>
      </c>
      <c r="J1338" s="699">
        <f t="shared" si="601"/>
        <v>0</v>
      </c>
      <c r="K1338" s="681">
        <f t="shared" si="602"/>
        <v>0</v>
      </c>
      <c r="L1338" s="711">
        <f>IF($L$5="Yes",HLOOKUP(B1338,'Outdoor Supply'!$D$32:$P$38,7,FALSE),0)</f>
        <v>0</v>
      </c>
      <c r="M1338" s="701">
        <f t="shared" si="603"/>
        <v>0</v>
      </c>
      <c r="N1338" s="564">
        <f t="shared" si="604"/>
        <v>0</v>
      </c>
      <c r="O1338" s="564">
        <f t="shared" si="605"/>
        <v>0</v>
      </c>
      <c r="P1338" s="564">
        <f t="shared" si="606"/>
        <v>0</v>
      </c>
      <c r="Q1338" s="564">
        <f t="shared" si="607"/>
        <v>0</v>
      </c>
      <c r="R1338" s="661">
        <f t="shared" si="596"/>
        <v>0</v>
      </c>
      <c r="S1338" s="662">
        <f t="shared" si="597"/>
        <v>0</v>
      </c>
      <c r="T1338" s="699">
        <f t="shared" si="598"/>
        <v>0</v>
      </c>
      <c r="U1338" s="681">
        <f t="shared" si="608"/>
        <v>0</v>
      </c>
      <c r="V1338" s="701">
        <f t="shared" si="609"/>
        <v>0</v>
      </c>
      <c r="W1338" s="662">
        <f t="shared" si="610"/>
        <v>0</v>
      </c>
      <c r="X1338" s="662">
        <f t="shared" si="611"/>
        <v>0</v>
      </c>
      <c r="Y1338" s="662">
        <f t="shared" si="612"/>
        <v>0</v>
      </c>
      <c r="Z1338" s="699">
        <f t="shared" si="613"/>
        <v>0</v>
      </c>
      <c r="AA1338" s="681">
        <f t="shared" si="616"/>
        <v>0</v>
      </c>
      <c r="AB1338" s="701">
        <f t="shared" si="617"/>
        <v>0</v>
      </c>
      <c r="AC1338" s="662">
        <f t="shared" si="614"/>
        <v>0</v>
      </c>
      <c r="AD1338" s="662">
        <f t="shared" si="618"/>
        <v>0</v>
      </c>
      <c r="AE1338" s="701">
        <f t="shared" si="619"/>
        <v>0</v>
      </c>
      <c r="AF1338" s="662">
        <f t="shared" si="615"/>
        <v>0</v>
      </c>
      <c r="AG1338" s="662">
        <f t="shared" si="620"/>
        <v>0</v>
      </c>
      <c r="AH1338" s="701">
        <f t="shared" si="621"/>
        <v>0</v>
      </c>
    </row>
    <row r="1339" spans="1:34" x14ac:dyDescent="0.35">
      <c r="A1339" s="680">
        <v>39314</v>
      </c>
      <c r="B1339" s="558" t="s">
        <v>28</v>
      </c>
      <c r="C1339" s="558">
        <v>8</v>
      </c>
      <c r="D1339" s="559">
        <f t="shared" si="593"/>
        <v>2</v>
      </c>
      <c r="E1339" s="561">
        <v>0</v>
      </c>
      <c r="F1339" s="699">
        <f t="shared" si="599"/>
        <v>0</v>
      </c>
      <c r="G1339" s="712">
        <f t="shared" si="600"/>
        <v>0</v>
      </c>
      <c r="H1339" s="699">
        <f t="shared" si="594"/>
        <v>0</v>
      </c>
      <c r="I1339" s="712">
        <f t="shared" si="595"/>
        <v>0</v>
      </c>
      <c r="J1339" s="699">
        <f t="shared" si="601"/>
        <v>0</v>
      </c>
      <c r="K1339" s="681">
        <f t="shared" si="602"/>
        <v>0</v>
      </c>
      <c r="L1339" s="711">
        <f>IF($L$5="Yes",HLOOKUP(B1339,'Outdoor Supply'!$D$32:$P$38,7,FALSE),0)</f>
        <v>0</v>
      </c>
      <c r="M1339" s="701">
        <f t="shared" si="603"/>
        <v>0</v>
      </c>
      <c r="N1339" s="564">
        <f t="shared" si="604"/>
        <v>0</v>
      </c>
      <c r="O1339" s="564">
        <f t="shared" si="605"/>
        <v>0</v>
      </c>
      <c r="P1339" s="564">
        <f t="shared" si="606"/>
        <v>0</v>
      </c>
      <c r="Q1339" s="564">
        <f t="shared" si="607"/>
        <v>0</v>
      </c>
      <c r="R1339" s="661">
        <f t="shared" si="596"/>
        <v>0</v>
      </c>
      <c r="S1339" s="662">
        <f t="shared" si="597"/>
        <v>0</v>
      </c>
      <c r="T1339" s="699">
        <f t="shared" si="598"/>
        <v>0</v>
      </c>
      <c r="U1339" s="681">
        <f t="shared" si="608"/>
        <v>0</v>
      </c>
      <c r="V1339" s="701">
        <f t="shared" si="609"/>
        <v>0</v>
      </c>
      <c r="W1339" s="662">
        <f t="shared" si="610"/>
        <v>0</v>
      </c>
      <c r="X1339" s="662">
        <f t="shared" si="611"/>
        <v>0</v>
      </c>
      <c r="Y1339" s="662">
        <f t="shared" si="612"/>
        <v>0</v>
      </c>
      <c r="Z1339" s="699">
        <f t="shared" si="613"/>
        <v>0</v>
      </c>
      <c r="AA1339" s="681">
        <f t="shared" si="616"/>
        <v>0</v>
      </c>
      <c r="AB1339" s="701">
        <f t="shared" si="617"/>
        <v>0</v>
      </c>
      <c r="AC1339" s="662">
        <f t="shared" si="614"/>
        <v>0</v>
      </c>
      <c r="AD1339" s="662">
        <f t="shared" si="618"/>
        <v>0</v>
      </c>
      <c r="AE1339" s="701">
        <f t="shared" si="619"/>
        <v>0</v>
      </c>
      <c r="AF1339" s="662">
        <f t="shared" si="615"/>
        <v>0</v>
      </c>
      <c r="AG1339" s="662">
        <f t="shared" si="620"/>
        <v>0</v>
      </c>
      <c r="AH1339" s="701">
        <f t="shared" si="621"/>
        <v>0</v>
      </c>
    </row>
    <row r="1340" spans="1:34" x14ac:dyDescent="0.35">
      <c r="A1340" s="680">
        <v>39315</v>
      </c>
      <c r="B1340" s="558" t="s">
        <v>28</v>
      </c>
      <c r="C1340" s="558">
        <v>8</v>
      </c>
      <c r="D1340" s="559">
        <f t="shared" si="593"/>
        <v>3</v>
      </c>
      <c r="E1340" s="561">
        <v>0</v>
      </c>
      <c r="F1340" s="699">
        <f t="shared" si="599"/>
        <v>0</v>
      </c>
      <c r="G1340" s="712">
        <f t="shared" si="600"/>
        <v>0</v>
      </c>
      <c r="H1340" s="699">
        <f t="shared" si="594"/>
        <v>0</v>
      </c>
      <c r="I1340" s="712">
        <f t="shared" si="595"/>
        <v>0</v>
      </c>
      <c r="J1340" s="699">
        <f t="shared" si="601"/>
        <v>0</v>
      </c>
      <c r="K1340" s="681">
        <f t="shared" si="602"/>
        <v>0</v>
      </c>
      <c r="L1340" s="711">
        <f>IF($L$5="Yes",HLOOKUP(B1340,'Outdoor Supply'!$D$32:$P$38,7,FALSE),0)</f>
        <v>0</v>
      </c>
      <c r="M1340" s="701">
        <f t="shared" si="603"/>
        <v>0</v>
      </c>
      <c r="N1340" s="564">
        <f t="shared" si="604"/>
        <v>0</v>
      </c>
      <c r="O1340" s="564">
        <f t="shared" si="605"/>
        <v>0</v>
      </c>
      <c r="P1340" s="564">
        <f t="shared" si="606"/>
        <v>0</v>
      </c>
      <c r="Q1340" s="564">
        <f t="shared" si="607"/>
        <v>0</v>
      </c>
      <c r="R1340" s="661">
        <f t="shared" si="596"/>
        <v>0</v>
      </c>
      <c r="S1340" s="662">
        <f t="shared" si="597"/>
        <v>0</v>
      </c>
      <c r="T1340" s="699">
        <f t="shared" si="598"/>
        <v>0</v>
      </c>
      <c r="U1340" s="681">
        <f t="shared" si="608"/>
        <v>0</v>
      </c>
      <c r="V1340" s="701">
        <f t="shared" si="609"/>
        <v>0</v>
      </c>
      <c r="W1340" s="662">
        <f t="shared" si="610"/>
        <v>0</v>
      </c>
      <c r="X1340" s="662">
        <f t="shared" si="611"/>
        <v>0</v>
      </c>
      <c r="Y1340" s="662">
        <f t="shared" si="612"/>
        <v>0</v>
      </c>
      <c r="Z1340" s="699">
        <f t="shared" si="613"/>
        <v>0</v>
      </c>
      <c r="AA1340" s="681">
        <f t="shared" si="616"/>
        <v>0</v>
      </c>
      <c r="AB1340" s="701">
        <f t="shared" si="617"/>
        <v>0</v>
      </c>
      <c r="AC1340" s="662">
        <f t="shared" si="614"/>
        <v>0</v>
      </c>
      <c r="AD1340" s="662">
        <f t="shared" si="618"/>
        <v>0</v>
      </c>
      <c r="AE1340" s="701">
        <f t="shared" si="619"/>
        <v>0</v>
      </c>
      <c r="AF1340" s="662">
        <f t="shared" si="615"/>
        <v>0</v>
      </c>
      <c r="AG1340" s="662">
        <f t="shared" si="620"/>
        <v>0</v>
      </c>
      <c r="AH1340" s="701">
        <f t="shared" si="621"/>
        <v>0</v>
      </c>
    </row>
    <row r="1341" spans="1:34" x14ac:dyDescent="0.35">
      <c r="A1341" s="680">
        <v>39316</v>
      </c>
      <c r="B1341" s="558" t="s">
        <v>28</v>
      </c>
      <c r="C1341" s="558">
        <v>8</v>
      </c>
      <c r="D1341" s="559">
        <f t="shared" si="593"/>
        <v>4</v>
      </c>
      <c r="E1341" s="561">
        <v>0.13999999999998636</v>
      </c>
      <c r="F1341" s="699">
        <f t="shared" si="599"/>
        <v>0</v>
      </c>
      <c r="G1341" s="712">
        <f t="shared" si="600"/>
        <v>0</v>
      </c>
      <c r="H1341" s="699">
        <f t="shared" si="594"/>
        <v>0</v>
      </c>
      <c r="I1341" s="712">
        <f t="shared" si="595"/>
        <v>0</v>
      </c>
      <c r="J1341" s="699">
        <f t="shared" si="601"/>
        <v>0</v>
      </c>
      <c r="K1341" s="681">
        <f t="shared" si="602"/>
        <v>0</v>
      </c>
      <c r="L1341" s="711">
        <f>IF($L$5="Yes",HLOOKUP(B1341,'Outdoor Supply'!$D$32:$P$38,7,FALSE),0)</f>
        <v>0</v>
      </c>
      <c r="M1341" s="701">
        <f t="shared" si="603"/>
        <v>0</v>
      </c>
      <c r="N1341" s="564">
        <f t="shared" si="604"/>
        <v>0</v>
      </c>
      <c r="O1341" s="564">
        <f t="shared" si="605"/>
        <v>0</v>
      </c>
      <c r="P1341" s="564">
        <f t="shared" si="606"/>
        <v>0</v>
      </c>
      <c r="Q1341" s="564">
        <f t="shared" si="607"/>
        <v>0</v>
      </c>
      <c r="R1341" s="661">
        <f t="shared" si="596"/>
        <v>0</v>
      </c>
      <c r="S1341" s="662">
        <f t="shared" si="597"/>
        <v>0</v>
      </c>
      <c r="T1341" s="699">
        <f t="shared" si="598"/>
        <v>0</v>
      </c>
      <c r="U1341" s="681">
        <f t="shared" si="608"/>
        <v>0</v>
      </c>
      <c r="V1341" s="701">
        <f t="shared" si="609"/>
        <v>0</v>
      </c>
      <c r="W1341" s="662">
        <f t="shared" si="610"/>
        <v>0</v>
      </c>
      <c r="X1341" s="662">
        <f t="shared" si="611"/>
        <v>0</v>
      </c>
      <c r="Y1341" s="662">
        <f t="shared" si="612"/>
        <v>0</v>
      </c>
      <c r="Z1341" s="699">
        <f t="shared" si="613"/>
        <v>0</v>
      </c>
      <c r="AA1341" s="681">
        <f t="shared" si="616"/>
        <v>0</v>
      </c>
      <c r="AB1341" s="701">
        <f t="shared" si="617"/>
        <v>0</v>
      </c>
      <c r="AC1341" s="662">
        <f t="shared" si="614"/>
        <v>0</v>
      </c>
      <c r="AD1341" s="662">
        <f t="shared" si="618"/>
        <v>0</v>
      </c>
      <c r="AE1341" s="701">
        <f t="shared" si="619"/>
        <v>0</v>
      </c>
      <c r="AF1341" s="662">
        <f t="shared" si="615"/>
        <v>0</v>
      </c>
      <c r="AG1341" s="662">
        <f t="shared" si="620"/>
        <v>0</v>
      </c>
      <c r="AH1341" s="701">
        <f t="shared" si="621"/>
        <v>0</v>
      </c>
    </row>
    <row r="1342" spans="1:34" x14ac:dyDescent="0.35">
      <c r="A1342" s="680">
        <v>39317</v>
      </c>
      <c r="B1342" s="558" t="s">
        <v>28</v>
      </c>
      <c r="C1342" s="558">
        <v>8</v>
      </c>
      <c r="D1342" s="559">
        <f t="shared" si="593"/>
        <v>5</v>
      </c>
      <c r="E1342" s="561">
        <v>0.36000000000001364</v>
      </c>
      <c r="F1342" s="699">
        <f t="shared" si="599"/>
        <v>0</v>
      </c>
      <c r="G1342" s="712">
        <f t="shared" si="600"/>
        <v>0</v>
      </c>
      <c r="H1342" s="699">
        <f t="shared" si="594"/>
        <v>0</v>
      </c>
      <c r="I1342" s="712">
        <f t="shared" si="595"/>
        <v>0</v>
      </c>
      <c r="J1342" s="699">
        <f t="shared" si="601"/>
        <v>0</v>
      </c>
      <c r="K1342" s="681">
        <f t="shared" si="602"/>
        <v>0</v>
      </c>
      <c r="L1342" s="711">
        <f>IF($L$5="Yes",HLOOKUP(B1342,'Outdoor Supply'!$D$32:$P$38,7,FALSE),0)</f>
        <v>0</v>
      </c>
      <c r="M1342" s="701">
        <f t="shared" si="603"/>
        <v>0</v>
      </c>
      <c r="N1342" s="564">
        <f t="shared" si="604"/>
        <v>0</v>
      </c>
      <c r="O1342" s="564">
        <f t="shared" si="605"/>
        <v>0</v>
      </c>
      <c r="P1342" s="564">
        <f t="shared" si="606"/>
        <v>0</v>
      </c>
      <c r="Q1342" s="564">
        <f t="shared" si="607"/>
        <v>0</v>
      </c>
      <c r="R1342" s="661">
        <f t="shared" si="596"/>
        <v>0</v>
      </c>
      <c r="S1342" s="662">
        <f t="shared" si="597"/>
        <v>0</v>
      </c>
      <c r="T1342" s="699">
        <f t="shared" si="598"/>
        <v>0</v>
      </c>
      <c r="U1342" s="681">
        <f t="shared" si="608"/>
        <v>0</v>
      </c>
      <c r="V1342" s="701">
        <f t="shared" si="609"/>
        <v>0</v>
      </c>
      <c r="W1342" s="662">
        <f t="shared" si="610"/>
        <v>0</v>
      </c>
      <c r="X1342" s="662">
        <f t="shared" si="611"/>
        <v>0</v>
      </c>
      <c r="Y1342" s="662">
        <f t="shared" si="612"/>
        <v>0</v>
      </c>
      <c r="Z1342" s="699">
        <f t="shared" si="613"/>
        <v>0</v>
      </c>
      <c r="AA1342" s="681">
        <f t="shared" si="616"/>
        <v>0</v>
      </c>
      <c r="AB1342" s="701">
        <f t="shared" si="617"/>
        <v>0</v>
      </c>
      <c r="AC1342" s="662">
        <f t="shared" si="614"/>
        <v>0</v>
      </c>
      <c r="AD1342" s="662">
        <f t="shared" si="618"/>
        <v>0</v>
      </c>
      <c r="AE1342" s="701">
        <f t="shared" si="619"/>
        <v>0</v>
      </c>
      <c r="AF1342" s="662">
        <f t="shared" si="615"/>
        <v>0</v>
      </c>
      <c r="AG1342" s="662">
        <f t="shared" si="620"/>
        <v>0</v>
      </c>
      <c r="AH1342" s="701">
        <f t="shared" si="621"/>
        <v>0</v>
      </c>
    </row>
    <row r="1343" spans="1:34" x14ac:dyDescent="0.35">
      <c r="A1343" s="680">
        <v>39318</v>
      </c>
      <c r="B1343" s="558" t="s">
        <v>28</v>
      </c>
      <c r="C1343" s="558">
        <v>8</v>
      </c>
      <c r="D1343" s="559">
        <f t="shared" si="593"/>
        <v>6</v>
      </c>
      <c r="E1343" s="561">
        <v>0</v>
      </c>
      <c r="F1343" s="699">
        <f t="shared" si="599"/>
        <v>0</v>
      </c>
      <c r="G1343" s="712">
        <f t="shared" si="600"/>
        <v>0</v>
      </c>
      <c r="H1343" s="699">
        <f t="shared" si="594"/>
        <v>0</v>
      </c>
      <c r="I1343" s="712">
        <f t="shared" si="595"/>
        <v>0</v>
      </c>
      <c r="J1343" s="699">
        <f t="shared" si="601"/>
        <v>0</v>
      </c>
      <c r="K1343" s="681">
        <f t="shared" si="602"/>
        <v>0</v>
      </c>
      <c r="L1343" s="711">
        <f>IF($L$5="Yes",HLOOKUP(B1343,'Outdoor Supply'!$D$32:$P$38,7,FALSE),0)</f>
        <v>0</v>
      </c>
      <c r="M1343" s="701">
        <f t="shared" si="603"/>
        <v>0</v>
      </c>
      <c r="N1343" s="564">
        <f t="shared" si="604"/>
        <v>0</v>
      </c>
      <c r="O1343" s="564">
        <f t="shared" si="605"/>
        <v>0</v>
      </c>
      <c r="P1343" s="564">
        <f t="shared" si="606"/>
        <v>0</v>
      </c>
      <c r="Q1343" s="564">
        <f t="shared" si="607"/>
        <v>0</v>
      </c>
      <c r="R1343" s="661">
        <f t="shared" si="596"/>
        <v>0</v>
      </c>
      <c r="S1343" s="662">
        <f t="shared" si="597"/>
        <v>0</v>
      </c>
      <c r="T1343" s="699">
        <f t="shared" si="598"/>
        <v>0</v>
      </c>
      <c r="U1343" s="681">
        <f t="shared" si="608"/>
        <v>0</v>
      </c>
      <c r="V1343" s="701">
        <f t="shared" si="609"/>
        <v>0</v>
      </c>
      <c r="W1343" s="662">
        <f t="shared" si="610"/>
        <v>0</v>
      </c>
      <c r="X1343" s="662">
        <f t="shared" si="611"/>
        <v>0</v>
      </c>
      <c r="Y1343" s="662">
        <f t="shared" si="612"/>
        <v>0</v>
      </c>
      <c r="Z1343" s="699">
        <f t="shared" si="613"/>
        <v>0</v>
      </c>
      <c r="AA1343" s="681">
        <f t="shared" si="616"/>
        <v>0</v>
      </c>
      <c r="AB1343" s="701">
        <f t="shared" si="617"/>
        <v>0</v>
      </c>
      <c r="AC1343" s="662">
        <f t="shared" si="614"/>
        <v>0</v>
      </c>
      <c r="AD1343" s="662">
        <f t="shared" si="618"/>
        <v>0</v>
      </c>
      <c r="AE1343" s="701">
        <f t="shared" si="619"/>
        <v>0</v>
      </c>
      <c r="AF1343" s="662">
        <f t="shared" si="615"/>
        <v>0</v>
      </c>
      <c r="AG1343" s="662">
        <f t="shared" si="620"/>
        <v>0</v>
      </c>
      <c r="AH1343" s="701">
        <f t="shared" si="621"/>
        <v>0</v>
      </c>
    </row>
    <row r="1344" spans="1:34" x14ac:dyDescent="0.35">
      <c r="A1344" s="680">
        <v>39319</v>
      </c>
      <c r="B1344" s="558" t="s">
        <v>28</v>
      </c>
      <c r="C1344" s="558">
        <v>8</v>
      </c>
      <c r="D1344" s="559">
        <f t="shared" si="593"/>
        <v>7</v>
      </c>
      <c r="E1344" s="561">
        <v>0</v>
      </c>
      <c r="F1344" s="699">
        <f t="shared" si="599"/>
        <v>0</v>
      </c>
      <c r="G1344" s="712">
        <f t="shared" si="600"/>
        <v>0</v>
      </c>
      <c r="H1344" s="699">
        <f t="shared" si="594"/>
        <v>0</v>
      </c>
      <c r="I1344" s="712">
        <f t="shared" si="595"/>
        <v>0</v>
      </c>
      <c r="J1344" s="699">
        <f t="shared" si="601"/>
        <v>0</v>
      </c>
      <c r="K1344" s="681">
        <f t="shared" si="602"/>
        <v>0</v>
      </c>
      <c r="L1344" s="711">
        <f>IF($L$5="Yes",HLOOKUP(B1344,'Outdoor Supply'!$D$32:$P$38,7,FALSE),0)</f>
        <v>0</v>
      </c>
      <c r="M1344" s="701">
        <f t="shared" si="603"/>
        <v>0</v>
      </c>
      <c r="N1344" s="564">
        <f t="shared" si="604"/>
        <v>0</v>
      </c>
      <c r="O1344" s="564">
        <f t="shared" si="605"/>
        <v>0</v>
      </c>
      <c r="P1344" s="564">
        <f t="shared" si="606"/>
        <v>0</v>
      </c>
      <c r="Q1344" s="564">
        <f t="shared" si="607"/>
        <v>0</v>
      </c>
      <c r="R1344" s="661">
        <f t="shared" si="596"/>
        <v>0</v>
      </c>
      <c r="S1344" s="662">
        <f t="shared" si="597"/>
        <v>0</v>
      </c>
      <c r="T1344" s="699">
        <f t="shared" si="598"/>
        <v>0</v>
      </c>
      <c r="U1344" s="681">
        <f t="shared" si="608"/>
        <v>0</v>
      </c>
      <c r="V1344" s="701">
        <f t="shared" si="609"/>
        <v>0</v>
      </c>
      <c r="W1344" s="662">
        <f t="shared" si="610"/>
        <v>0</v>
      </c>
      <c r="X1344" s="662">
        <f t="shared" si="611"/>
        <v>0</v>
      </c>
      <c r="Y1344" s="662">
        <f t="shared" si="612"/>
        <v>0</v>
      </c>
      <c r="Z1344" s="699">
        <f t="shared" si="613"/>
        <v>0</v>
      </c>
      <c r="AA1344" s="681">
        <f t="shared" si="616"/>
        <v>0</v>
      </c>
      <c r="AB1344" s="701">
        <f t="shared" si="617"/>
        <v>0</v>
      </c>
      <c r="AC1344" s="662">
        <f t="shared" si="614"/>
        <v>0</v>
      </c>
      <c r="AD1344" s="662">
        <f t="shared" si="618"/>
        <v>0</v>
      </c>
      <c r="AE1344" s="701">
        <f t="shared" si="619"/>
        <v>0</v>
      </c>
      <c r="AF1344" s="662">
        <f t="shared" si="615"/>
        <v>0</v>
      </c>
      <c r="AG1344" s="662">
        <f t="shared" si="620"/>
        <v>0</v>
      </c>
      <c r="AH1344" s="701">
        <f t="shared" si="621"/>
        <v>0</v>
      </c>
    </row>
    <row r="1345" spans="1:34" x14ac:dyDescent="0.35">
      <c r="A1345" s="680">
        <v>39320</v>
      </c>
      <c r="B1345" s="558" t="s">
        <v>28</v>
      </c>
      <c r="C1345" s="558">
        <v>8</v>
      </c>
      <c r="D1345" s="559">
        <f t="shared" si="593"/>
        <v>1</v>
      </c>
      <c r="E1345" s="561">
        <v>0</v>
      </c>
      <c r="F1345" s="699">
        <f t="shared" si="599"/>
        <v>0</v>
      </c>
      <c r="G1345" s="712">
        <f t="shared" si="600"/>
        <v>0</v>
      </c>
      <c r="H1345" s="699">
        <f t="shared" si="594"/>
        <v>0</v>
      </c>
      <c r="I1345" s="712">
        <f t="shared" si="595"/>
        <v>0</v>
      </c>
      <c r="J1345" s="699">
        <f t="shared" si="601"/>
        <v>0</v>
      </c>
      <c r="K1345" s="681">
        <f t="shared" si="602"/>
        <v>0</v>
      </c>
      <c r="L1345" s="711">
        <f>IF($L$5="Yes",HLOOKUP(B1345,'Outdoor Supply'!$D$32:$P$38,7,FALSE),0)</f>
        <v>0</v>
      </c>
      <c r="M1345" s="701">
        <f t="shared" si="603"/>
        <v>0</v>
      </c>
      <c r="N1345" s="564">
        <f t="shared" si="604"/>
        <v>0</v>
      </c>
      <c r="O1345" s="564">
        <f t="shared" si="605"/>
        <v>0</v>
      </c>
      <c r="P1345" s="564">
        <f t="shared" si="606"/>
        <v>0</v>
      </c>
      <c r="Q1345" s="564">
        <f t="shared" si="607"/>
        <v>0</v>
      </c>
      <c r="R1345" s="661">
        <f t="shared" si="596"/>
        <v>0</v>
      </c>
      <c r="S1345" s="662">
        <f t="shared" si="597"/>
        <v>0</v>
      </c>
      <c r="T1345" s="699">
        <f t="shared" si="598"/>
        <v>0</v>
      </c>
      <c r="U1345" s="681">
        <f t="shared" si="608"/>
        <v>0</v>
      </c>
      <c r="V1345" s="701">
        <f t="shared" si="609"/>
        <v>0</v>
      </c>
      <c r="W1345" s="662">
        <f t="shared" si="610"/>
        <v>0</v>
      </c>
      <c r="X1345" s="662">
        <f t="shared" si="611"/>
        <v>0</v>
      </c>
      <c r="Y1345" s="662">
        <f t="shared" si="612"/>
        <v>0</v>
      </c>
      <c r="Z1345" s="699">
        <f t="shared" si="613"/>
        <v>0</v>
      </c>
      <c r="AA1345" s="681">
        <f t="shared" si="616"/>
        <v>0</v>
      </c>
      <c r="AB1345" s="701">
        <f t="shared" si="617"/>
        <v>0</v>
      </c>
      <c r="AC1345" s="662">
        <f t="shared" si="614"/>
        <v>0</v>
      </c>
      <c r="AD1345" s="662">
        <f t="shared" si="618"/>
        <v>0</v>
      </c>
      <c r="AE1345" s="701">
        <f t="shared" si="619"/>
        <v>0</v>
      </c>
      <c r="AF1345" s="662">
        <f t="shared" si="615"/>
        <v>0</v>
      </c>
      <c r="AG1345" s="662">
        <f t="shared" si="620"/>
        <v>0</v>
      </c>
      <c r="AH1345" s="701">
        <f t="shared" si="621"/>
        <v>0</v>
      </c>
    </row>
    <row r="1346" spans="1:34" x14ac:dyDescent="0.35">
      <c r="A1346" s="680">
        <v>39321</v>
      </c>
      <c r="B1346" s="558" t="s">
        <v>28</v>
      </c>
      <c r="C1346" s="558">
        <v>8</v>
      </c>
      <c r="D1346" s="559">
        <f t="shared" si="593"/>
        <v>2</v>
      </c>
      <c r="E1346" s="561">
        <v>0</v>
      </c>
      <c r="F1346" s="699">
        <f t="shared" si="599"/>
        <v>0</v>
      </c>
      <c r="G1346" s="712">
        <f t="shared" si="600"/>
        <v>0</v>
      </c>
      <c r="H1346" s="699">
        <f t="shared" si="594"/>
        <v>0</v>
      </c>
      <c r="I1346" s="712">
        <f t="shared" si="595"/>
        <v>0</v>
      </c>
      <c r="J1346" s="699">
        <f t="shared" si="601"/>
        <v>0</v>
      </c>
      <c r="K1346" s="681">
        <f t="shared" si="602"/>
        <v>0</v>
      </c>
      <c r="L1346" s="711">
        <f>IF($L$5="Yes",HLOOKUP(B1346,'Outdoor Supply'!$D$32:$P$38,7,FALSE),0)</f>
        <v>0</v>
      </c>
      <c r="M1346" s="701">
        <f t="shared" si="603"/>
        <v>0</v>
      </c>
      <c r="N1346" s="564">
        <f t="shared" si="604"/>
        <v>0</v>
      </c>
      <c r="O1346" s="564">
        <f t="shared" si="605"/>
        <v>0</v>
      </c>
      <c r="P1346" s="564">
        <f t="shared" si="606"/>
        <v>0</v>
      </c>
      <c r="Q1346" s="564">
        <f t="shared" si="607"/>
        <v>0</v>
      </c>
      <c r="R1346" s="661">
        <f t="shared" si="596"/>
        <v>0</v>
      </c>
      <c r="S1346" s="662">
        <f t="shared" si="597"/>
        <v>0</v>
      </c>
      <c r="T1346" s="699">
        <f t="shared" si="598"/>
        <v>0</v>
      </c>
      <c r="U1346" s="681">
        <f t="shared" si="608"/>
        <v>0</v>
      </c>
      <c r="V1346" s="701">
        <f t="shared" si="609"/>
        <v>0</v>
      </c>
      <c r="W1346" s="662">
        <f t="shared" si="610"/>
        <v>0</v>
      </c>
      <c r="X1346" s="662">
        <f t="shared" si="611"/>
        <v>0</v>
      </c>
      <c r="Y1346" s="662">
        <f t="shared" si="612"/>
        <v>0</v>
      </c>
      <c r="Z1346" s="699">
        <f t="shared" si="613"/>
        <v>0</v>
      </c>
      <c r="AA1346" s="681">
        <f t="shared" si="616"/>
        <v>0</v>
      </c>
      <c r="AB1346" s="701">
        <f t="shared" si="617"/>
        <v>0</v>
      </c>
      <c r="AC1346" s="662">
        <f t="shared" si="614"/>
        <v>0</v>
      </c>
      <c r="AD1346" s="662">
        <f t="shared" si="618"/>
        <v>0</v>
      </c>
      <c r="AE1346" s="701">
        <f t="shared" si="619"/>
        <v>0</v>
      </c>
      <c r="AF1346" s="662">
        <f t="shared" si="615"/>
        <v>0</v>
      </c>
      <c r="AG1346" s="662">
        <f t="shared" si="620"/>
        <v>0</v>
      </c>
      <c r="AH1346" s="701">
        <f t="shared" si="621"/>
        <v>0</v>
      </c>
    </row>
    <row r="1347" spans="1:34" x14ac:dyDescent="0.35">
      <c r="A1347" s="680">
        <v>39322</v>
      </c>
      <c r="B1347" s="558" t="s">
        <v>28</v>
      </c>
      <c r="C1347" s="558">
        <v>8</v>
      </c>
      <c r="D1347" s="559">
        <f t="shared" si="593"/>
        <v>3</v>
      </c>
      <c r="E1347" s="561">
        <v>0</v>
      </c>
      <c r="F1347" s="699">
        <f t="shared" si="599"/>
        <v>0</v>
      </c>
      <c r="G1347" s="712">
        <f t="shared" si="600"/>
        <v>0</v>
      </c>
      <c r="H1347" s="699">
        <f t="shared" si="594"/>
        <v>0</v>
      </c>
      <c r="I1347" s="712">
        <f t="shared" si="595"/>
        <v>0</v>
      </c>
      <c r="J1347" s="699">
        <f t="shared" si="601"/>
        <v>0</v>
      </c>
      <c r="K1347" s="681">
        <f t="shared" si="602"/>
        <v>0</v>
      </c>
      <c r="L1347" s="711">
        <f>IF($L$5="Yes",HLOOKUP(B1347,'Outdoor Supply'!$D$32:$P$38,7,FALSE),0)</f>
        <v>0</v>
      </c>
      <c r="M1347" s="701">
        <f t="shared" si="603"/>
        <v>0</v>
      </c>
      <c r="N1347" s="564">
        <f t="shared" si="604"/>
        <v>0</v>
      </c>
      <c r="O1347" s="564">
        <f t="shared" si="605"/>
        <v>0</v>
      </c>
      <c r="P1347" s="564">
        <f t="shared" si="606"/>
        <v>0</v>
      </c>
      <c r="Q1347" s="564">
        <f t="shared" si="607"/>
        <v>0</v>
      </c>
      <c r="R1347" s="661">
        <f t="shared" si="596"/>
        <v>0</v>
      </c>
      <c r="S1347" s="662">
        <f t="shared" si="597"/>
        <v>0</v>
      </c>
      <c r="T1347" s="699">
        <f t="shared" si="598"/>
        <v>0</v>
      </c>
      <c r="U1347" s="681">
        <f t="shared" si="608"/>
        <v>0</v>
      </c>
      <c r="V1347" s="701">
        <f t="shared" si="609"/>
        <v>0</v>
      </c>
      <c r="W1347" s="662">
        <f t="shared" si="610"/>
        <v>0</v>
      </c>
      <c r="X1347" s="662">
        <f t="shared" si="611"/>
        <v>0</v>
      </c>
      <c r="Y1347" s="662">
        <f t="shared" si="612"/>
        <v>0</v>
      </c>
      <c r="Z1347" s="699">
        <f t="shared" si="613"/>
        <v>0</v>
      </c>
      <c r="AA1347" s="681">
        <f t="shared" si="616"/>
        <v>0</v>
      </c>
      <c r="AB1347" s="701">
        <f t="shared" si="617"/>
        <v>0</v>
      </c>
      <c r="AC1347" s="662">
        <f t="shared" si="614"/>
        <v>0</v>
      </c>
      <c r="AD1347" s="662">
        <f t="shared" si="618"/>
        <v>0</v>
      </c>
      <c r="AE1347" s="701">
        <f t="shared" si="619"/>
        <v>0</v>
      </c>
      <c r="AF1347" s="662">
        <f t="shared" si="615"/>
        <v>0</v>
      </c>
      <c r="AG1347" s="662">
        <f t="shared" si="620"/>
        <v>0</v>
      </c>
      <c r="AH1347" s="701">
        <f t="shared" si="621"/>
        <v>0</v>
      </c>
    </row>
    <row r="1348" spans="1:34" x14ac:dyDescent="0.35">
      <c r="A1348" s="680">
        <v>39323</v>
      </c>
      <c r="B1348" s="558" t="s">
        <v>28</v>
      </c>
      <c r="C1348" s="558">
        <v>8</v>
      </c>
      <c r="D1348" s="559">
        <f t="shared" si="593"/>
        <v>4</v>
      </c>
      <c r="E1348" s="561">
        <v>0</v>
      </c>
      <c r="F1348" s="699">
        <f t="shared" si="599"/>
        <v>0</v>
      </c>
      <c r="G1348" s="712">
        <f t="shared" si="600"/>
        <v>0</v>
      </c>
      <c r="H1348" s="699">
        <f t="shared" si="594"/>
        <v>0</v>
      </c>
      <c r="I1348" s="712">
        <f t="shared" si="595"/>
        <v>0</v>
      </c>
      <c r="J1348" s="699">
        <f t="shared" si="601"/>
        <v>0</v>
      </c>
      <c r="K1348" s="681">
        <f t="shared" si="602"/>
        <v>0</v>
      </c>
      <c r="L1348" s="711">
        <f>IF($L$5="Yes",HLOOKUP(B1348,'Outdoor Supply'!$D$32:$P$38,7,FALSE),0)</f>
        <v>0</v>
      </c>
      <c r="M1348" s="701">
        <f t="shared" si="603"/>
        <v>0</v>
      </c>
      <c r="N1348" s="564">
        <f t="shared" si="604"/>
        <v>0</v>
      </c>
      <c r="O1348" s="564">
        <f t="shared" si="605"/>
        <v>0</v>
      </c>
      <c r="P1348" s="564">
        <f t="shared" si="606"/>
        <v>0</v>
      </c>
      <c r="Q1348" s="564">
        <f t="shared" si="607"/>
        <v>0</v>
      </c>
      <c r="R1348" s="661">
        <f t="shared" si="596"/>
        <v>0</v>
      </c>
      <c r="S1348" s="662">
        <f t="shared" si="597"/>
        <v>0</v>
      </c>
      <c r="T1348" s="699">
        <f t="shared" si="598"/>
        <v>0</v>
      </c>
      <c r="U1348" s="681">
        <f t="shared" si="608"/>
        <v>0</v>
      </c>
      <c r="V1348" s="701">
        <f t="shared" si="609"/>
        <v>0</v>
      </c>
      <c r="W1348" s="662">
        <f t="shared" si="610"/>
        <v>0</v>
      </c>
      <c r="X1348" s="662">
        <f t="shared" si="611"/>
        <v>0</v>
      </c>
      <c r="Y1348" s="662">
        <f t="shared" si="612"/>
        <v>0</v>
      </c>
      <c r="Z1348" s="699">
        <f t="shared" si="613"/>
        <v>0</v>
      </c>
      <c r="AA1348" s="681">
        <f t="shared" si="616"/>
        <v>0</v>
      </c>
      <c r="AB1348" s="701">
        <f t="shared" si="617"/>
        <v>0</v>
      </c>
      <c r="AC1348" s="662">
        <f t="shared" si="614"/>
        <v>0</v>
      </c>
      <c r="AD1348" s="662">
        <f t="shared" si="618"/>
        <v>0</v>
      </c>
      <c r="AE1348" s="701">
        <f t="shared" si="619"/>
        <v>0</v>
      </c>
      <c r="AF1348" s="662">
        <f t="shared" si="615"/>
        <v>0</v>
      </c>
      <c r="AG1348" s="662">
        <f t="shared" si="620"/>
        <v>0</v>
      </c>
      <c r="AH1348" s="701">
        <f t="shared" si="621"/>
        <v>0</v>
      </c>
    </row>
    <row r="1349" spans="1:34" x14ac:dyDescent="0.35">
      <c r="A1349" s="680">
        <v>39324</v>
      </c>
      <c r="B1349" s="558" t="s">
        <v>28</v>
      </c>
      <c r="C1349" s="558">
        <v>8</v>
      </c>
      <c r="D1349" s="559">
        <f t="shared" si="593"/>
        <v>5</v>
      </c>
      <c r="E1349" s="561">
        <v>2.0000000000010232E-2</v>
      </c>
      <c r="F1349" s="699">
        <f t="shared" si="599"/>
        <v>0</v>
      </c>
      <c r="G1349" s="712">
        <f t="shared" si="600"/>
        <v>0</v>
      </c>
      <c r="H1349" s="699">
        <f t="shared" si="594"/>
        <v>0</v>
      </c>
      <c r="I1349" s="712">
        <f t="shared" si="595"/>
        <v>0</v>
      </c>
      <c r="J1349" s="699">
        <f t="shared" si="601"/>
        <v>0</v>
      </c>
      <c r="K1349" s="681">
        <f t="shared" si="602"/>
        <v>0</v>
      </c>
      <c r="L1349" s="711">
        <f>IF($L$5="Yes",HLOOKUP(B1349,'Outdoor Supply'!$D$32:$P$38,7,FALSE),0)</f>
        <v>0</v>
      </c>
      <c r="M1349" s="701">
        <f t="shared" si="603"/>
        <v>0</v>
      </c>
      <c r="N1349" s="564">
        <f t="shared" si="604"/>
        <v>0</v>
      </c>
      <c r="O1349" s="564">
        <f t="shared" si="605"/>
        <v>0</v>
      </c>
      <c r="P1349" s="564">
        <f t="shared" si="606"/>
        <v>0</v>
      </c>
      <c r="Q1349" s="564">
        <f t="shared" si="607"/>
        <v>0</v>
      </c>
      <c r="R1349" s="661">
        <f t="shared" si="596"/>
        <v>0</v>
      </c>
      <c r="S1349" s="662">
        <f t="shared" si="597"/>
        <v>0</v>
      </c>
      <c r="T1349" s="699">
        <f t="shared" si="598"/>
        <v>0</v>
      </c>
      <c r="U1349" s="681">
        <f t="shared" si="608"/>
        <v>0</v>
      </c>
      <c r="V1349" s="701">
        <f t="shared" si="609"/>
        <v>0</v>
      </c>
      <c r="W1349" s="662">
        <f t="shared" si="610"/>
        <v>0</v>
      </c>
      <c r="X1349" s="662">
        <f t="shared" si="611"/>
        <v>0</v>
      </c>
      <c r="Y1349" s="662">
        <f t="shared" si="612"/>
        <v>0</v>
      </c>
      <c r="Z1349" s="699">
        <f t="shared" si="613"/>
        <v>0</v>
      </c>
      <c r="AA1349" s="681">
        <f t="shared" si="616"/>
        <v>0</v>
      </c>
      <c r="AB1349" s="701">
        <f t="shared" si="617"/>
        <v>0</v>
      </c>
      <c r="AC1349" s="662">
        <f t="shared" si="614"/>
        <v>0</v>
      </c>
      <c r="AD1349" s="662">
        <f t="shared" si="618"/>
        <v>0</v>
      </c>
      <c r="AE1349" s="701">
        <f t="shared" si="619"/>
        <v>0</v>
      </c>
      <c r="AF1349" s="662">
        <f t="shared" si="615"/>
        <v>0</v>
      </c>
      <c r="AG1349" s="662">
        <f t="shared" si="620"/>
        <v>0</v>
      </c>
      <c r="AH1349" s="701">
        <f t="shared" si="621"/>
        <v>0</v>
      </c>
    </row>
    <row r="1350" spans="1:34" x14ac:dyDescent="0.35">
      <c r="A1350" s="680">
        <v>39325</v>
      </c>
      <c r="B1350" s="558" t="s">
        <v>28</v>
      </c>
      <c r="C1350" s="558">
        <v>8</v>
      </c>
      <c r="D1350" s="559">
        <f t="shared" si="593"/>
        <v>6</v>
      </c>
      <c r="E1350" s="561">
        <v>0</v>
      </c>
      <c r="F1350" s="699">
        <f t="shared" si="599"/>
        <v>0</v>
      </c>
      <c r="G1350" s="712">
        <f t="shared" si="600"/>
        <v>0</v>
      </c>
      <c r="H1350" s="699">
        <f t="shared" si="594"/>
        <v>0</v>
      </c>
      <c r="I1350" s="712">
        <f t="shared" si="595"/>
        <v>0</v>
      </c>
      <c r="J1350" s="699">
        <f t="shared" si="601"/>
        <v>0</v>
      </c>
      <c r="K1350" s="681">
        <f t="shared" si="602"/>
        <v>0</v>
      </c>
      <c r="L1350" s="711">
        <f>IF($L$5="Yes",HLOOKUP(B1350,'Outdoor Supply'!$D$32:$P$38,7,FALSE),0)</f>
        <v>0</v>
      </c>
      <c r="M1350" s="701">
        <f t="shared" si="603"/>
        <v>0</v>
      </c>
      <c r="N1350" s="564">
        <f t="shared" si="604"/>
        <v>0</v>
      </c>
      <c r="O1350" s="564">
        <f t="shared" si="605"/>
        <v>0</v>
      </c>
      <c r="P1350" s="564">
        <f t="shared" si="606"/>
        <v>0</v>
      </c>
      <c r="Q1350" s="564">
        <f t="shared" si="607"/>
        <v>0</v>
      </c>
      <c r="R1350" s="661">
        <f t="shared" si="596"/>
        <v>0</v>
      </c>
      <c r="S1350" s="662">
        <f t="shared" si="597"/>
        <v>0</v>
      </c>
      <c r="T1350" s="699">
        <f t="shared" si="598"/>
        <v>0</v>
      </c>
      <c r="U1350" s="681">
        <f t="shared" si="608"/>
        <v>0</v>
      </c>
      <c r="V1350" s="701">
        <f t="shared" si="609"/>
        <v>0</v>
      </c>
      <c r="W1350" s="662">
        <f t="shared" si="610"/>
        <v>0</v>
      </c>
      <c r="X1350" s="662">
        <f t="shared" si="611"/>
        <v>0</v>
      </c>
      <c r="Y1350" s="662">
        <f t="shared" si="612"/>
        <v>0</v>
      </c>
      <c r="Z1350" s="699">
        <f t="shared" si="613"/>
        <v>0</v>
      </c>
      <c r="AA1350" s="681">
        <f t="shared" si="616"/>
        <v>0</v>
      </c>
      <c r="AB1350" s="701">
        <f t="shared" si="617"/>
        <v>0</v>
      </c>
      <c r="AC1350" s="662">
        <f t="shared" si="614"/>
        <v>0</v>
      </c>
      <c r="AD1350" s="662">
        <f t="shared" si="618"/>
        <v>0</v>
      </c>
      <c r="AE1350" s="701">
        <f t="shared" si="619"/>
        <v>0</v>
      </c>
      <c r="AF1350" s="662">
        <f t="shared" si="615"/>
        <v>0</v>
      </c>
      <c r="AG1350" s="662">
        <f t="shared" si="620"/>
        <v>0</v>
      </c>
      <c r="AH1350" s="701">
        <f t="shared" si="621"/>
        <v>0</v>
      </c>
    </row>
    <row r="1351" spans="1:34" x14ac:dyDescent="0.35">
      <c r="A1351" s="680">
        <v>39326</v>
      </c>
      <c r="B1351" s="558" t="s">
        <v>29</v>
      </c>
      <c r="C1351" s="558">
        <v>9</v>
      </c>
      <c r="D1351" s="559">
        <f t="shared" si="593"/>
        <v>7</v>
      </c>
      <c r="E1351" s="561">
        <v>0.93000000000000682</v>
      </c>
      <c r="F1351" s="699">
        <f t="shared" si="599"/>
        <v>0</v>
      </c>
      <c r="G1351" s="712">
        <f t="shared" si="600"/>
        <v>0</v>
      </c>
      <c r="H1351" s="699">
        <f t="shared" si="594"/>
        <v>0</v>
      </c>
      <c r="I1351" s="712">
        <f t="shared" si="595"/>
        <v>0</v>
      </c>
      <c r="J1351" s="699">
        <f t="shared" si="601"/>
        <v>0</v>
      </c>
      <c r="K1351" s="681">
        <f t="shared" si="602"/>
        <v>0</v>
      </c>
      <c r="L1351" s="711">
        <f>IF($L$5="Yes",HLOOKUP(B1351,'Outdoor Supply'!$D$32:$P$38,7,FALSE),0)</f>
        <v>0</v>
      </c>
      <c r="M1351" s="701">
        <f t="shared" si="603"/>
        <v>0</v>
      </c>
      <c r="N1351" s="564">
        <f t="shared" si="604"/>
        <v>0</v>
      </c>
      <c r="O1351" s="564">
        <f t="shared" si="605"/>
        <v>0</v>
      </c>
      <c r="P1351" s="564">
        <f t="shared" si="606"/>
        <v>0</v>
      </c>
      <c r="Q1351" s="564">
        <f t="shared" si="607"/>
        <v>0</v>
      </c>
      <c r="R1351" s="661">
        <f t="shared" si="596"/>
        <v>0</v>
      </c>
      <c r="S1351" s="662">
        <f t="shared" si="597"/>
        <v>0</v>
      </c>
      <c r="T1351" s="699">
        <f t="shared" si="598"/>
        <v>0</v>
      </c>
      <c r="U1351" s="681">
        <f t="shared" si="608"/>
        <v>0</v>
      </c>
      <c r="V1351" s="701">
        <f t="shared" si="609"/>
        <v>0</v>
      </c>
      <c r="W1351" s="662">
        <f t="shared" si="610"/>
        <v>0</v>
      </c>
      <c r="X1351" s="662">
        <f t="shared" si="611"/>
        <v>0</v>
      </c>
      <c r="Y1351" s="662">
        <f t="shared" si="612"/>
        <v>0</v>
      </c>
      <c r="Z1351" s="699">
        <f t="shared" si="613"/>
        <v>0</v>
      </c>
      <c r="AA1351" s="681">
        <f t="shared" si="616"/>
        <v>0</v>
      </c>
      <c r="AB1351" s="701">
        <f t="shared" si="617"/>
        <v>0</v>
      </c>
      <c r="AC1351" s="662">
        <f t="shared" si="614"/>
        <v>0</v>
      </c>
      <c r="AD1351" s="662">
        <f t="shared" si="618"/>
        <v>0</v>
      </c>
      <c r="AE1351" s="701">
        <f t="shared" si="619"/>
        <v>0</v>
      </c>
      <c r="AF1351" s="662">
        <f t="shared" si="615"/>
        <v>0</v>
      </c>
      <c r="AG1351" s="662">
        <f t="shared" si="620"/>
        <v>0</v>
      </c>
      <c r="AH1351" s="701">
        <f t="shared" si="621"/>
        <v>0</v>
      </c>
    </row>
    <row r="1352" spans="1:34" x14ac:dyDescent="0.35">
      <c r="A1352" s="680">
        <v>39327</v>
      </c>
      <c r="B1352" s="558" t="s">
        <v>29</v>
      </c>
      <c r="C1352" s="558">
        <v>9</v>
      </c>
      <c r="D1352" s="559">
        <f t="shared" si="593"/>
        <v>1</v>
      </c>
      <c r="E1352" s="561">
        <v>0</v>
      </c>
      <c r="F1352" s="699">
        <f t="shared" si="599"/>
        <v>0</v>
      </c>
      <c r="G1352" s="712">
        <f t="shared" si="600"/>
        <v>0</v>
      </c>
      <c r="H1352" s="699">
        <f t="shared" si="594"/>
        <v>0</v>
      </c>
      <c r="I1352" s="712">
        <f t="shared" si="595"/>
        <v>0</v>
      </c>
      <c r="J1352" s="699">
        <f t="shared" si="601"/>
        <v>0</v>
      </c>
      <c r="K1352" s="681">
        <f t="shared" si="602"/>
        <v>0</v>
      </c>
      <c r="L1352" s="711">
        <f>IF($L$5="Yes",HLOOKUP(B1352,'Outdoor Supply'!$D$32:$P$38,7,FALSE),0)</f>
        <v>0</v>
      </c>
      <c r="M1352" s="701">
        <f t="shared" si="603"/>
        <v>0</v>
      </c>
      <c r="N1352" s="564">
        <f t="shared" si="604"/>
        <v>0</v>
      </c>
      <c r="O1352" s="564">
        <f t="shared" si="605"/>
        <v>0</v>
      </c>
      <c r="P1352" s="564">
        <f t="shared" si="606"/>
        <v>0</v>
      </c>
      <c r="Q1352" s="564">
        <f t="shared" si="607"/>
        <v>0</v>
      </c>
      <c r="R1352" s="661">
        <f t="shared" si="596"/>
        <v>0</v>
      </c>
      <c r="S1352" s="662">
        <f t="shared" si="597"/>
        <v>0</v>
      </c>
      <c r="T1352" s="699">
        <f t="shared" si="598"/>
        <v>0</v>
      </c>
      <c r="U1352" s="681">
        <f t="shared" si="608"/>
        <v>0</v>
      </c>
      <c r="V1352" s="701">
        <f t="shared" si="609"/>
        <v>0</v>
      </c>
      <c r="W1352" s="662">
        <f t="shared" si="610"/>
        <v>0</v>
      </c>
      <c r="X1352" s="662">
        <f t="shared" si="611"/>
        <v>0</v>
      </c>
      <c r="Y1352" s="662">
        <f t="shared" si="612"/>
        <v>0</v>
      </c>
      <c r="Z1352" s="699">
        <f t="shared" si="613"/>
        <v>0</v>
      </c>
      <c r="AA1352" s="681">
        <f t="shared" si="616"/>
        <v>0</v>
      </c>
      <c r="AB1352" s="701">
        <f t="shared" si="617"/>
        <v>0</v>
      </c>
      <c r="AC1352" s="662">
        <f t="shared" si="614"/>
        <v>0</v>
      </c>
      <c r="AD1352" s="662">
        <f t="shared" si="618"/>
        <v>0</v>
      </c>
      <c r="AE1352" s="701">
        <f t="shared" si="619"/>
        <v>0</v>
      </c>
      <c r="AF1352" s="662">
        <f t="shared" si="615"/>
        <v>0</v>
      </c>
      <c r="AG1352" s="662">
        <f t="shared" si="620"/>
        <v>0</v>
      </c>
      <c r="AH1352" s="701">
        <f t="shared" si="621"/>
        <v>0</v>
      </c>
    </row>
    <row r="1353" spans="1:34" x14ac:dyDescent="0.35">
      <c r="A1353" s="680">
        <v>39328</v>
      </c>
      <c r="B1353" s="558" t="s">
        <v>29</v>
      </c>
      <c r="C1353" s="558">
        <v>9</v>
      </c>
      <c r="D1353" s="559">
        <f t="shared" si="593"/>
        <v>2</v>
      </c>
      <c r="E1353" s="561">
        <v>1.2800000000000011</v>
      </c>
      <c r="F1353" s="699">
        <f t="shared" si="599"/>
        <v>0</v>
      </c>
      <c r="G1353" s="712">
        <f t="shared" si="600"/>
        <v>0</v>
      </c>
      <c r="H1353" s="699">
        <f t="shared" si="594"/>
        <v>0</v>
      </c>
      <c r="I1353" s="712">
        <f t="shared" si="595"/>
        <v>0</v>
      </c>
      <c r="J1353" s="699">
        <f t="shared" si="601"/>
        <v>0</v>
      </c>
      <c r="K1353" s="681">
        <f t="shared" si="602"/>
        <v>0</v>
      </c>
      <c r="L1353" s="711">
        <f>IF($L$5="Yes",HLOOKUP(B1353,'Outdoor Supply'!$D$32:$P$38,7,FALSE),0)</f>
        <v>0</v>
      </c>
      <c r="M1353" s="701">
        <f t="shared" si="603"/>
        <v>0</v>
      </c>
      <c r="N1353" s="564">
        <f t="shared" si="604"/>
        <v>0</v>
      </c>
      <c r="O1353" s="564">
        <f t="shared" si="605"/>
        <v>0</v>
      </c>
      <c r="P1353" s="564">
        <f t="shared" si="606"/>
        <v>0</v>
      </c>
      <c r="Q1353" s="564">
        <f t="shared" si="607"/>
        <v>0</v>
      </c>
      <c r="R1353" s="661">
        <f t="shared" si="596"/>
        <v>0</v>
      </c>
      <c r="S1353" s="662">
        <f t="shared" si="597"/>
        <v>0</v>
      </c>
      <c r="T1353" s="699">
        <f t="shared" si="598"/>
        <v>0</v>
      </c>
      <c r="U1353" s="681">
        <f t="shared" si="608"/>
        <v>0</v>
      </c>
      <c r="V1353" s="701">
        <f t="shared" si="609"/>
        <v>0</v>
      </c>
      <c r="W1353" s="662">
        <f t="shared" si="610"/>
        <v>0</v>
      </c>
      <c r="X1353" s="662">
        <f t="shared" si="611"/>
        <v>0</v>
      </c>
      <c r="Y1353" s="662">
        <f t="shared" si="612"/>
        <v>0</v>
      </c>
      <c r="Z1353" s="699">
        <f t="shared" si="613"/>
        <v>0</v>
      </c>
      <c r="AA1353" s="681">
        <f t="shared" si="616"/>
        <v>0</v>
      </c>
      <c r="AB1353" s="701">
        <f t="shared" si="617"/>
        <v>0</v>
      </c>
      <c r="AC1353" s="662">
        <f t="shared" si="614"/>
        <v>0</v>
      </c>
      <c r="AD1353" s="662">
        <f t="shared" si="618"/>
        <v>0</v>
      </c>
      <c r="AE1353" s="701">
        <f t="shared" si="619"/>
        <v>0</v>
      </c>
      <c r="AF1353" s="662">
        <f t="shared" si="615"/>
        <v>0</v>
      </c>
      <c r="AG1353" s="662">
        <f t="shared" si="620"/>
        <v>0</v>
      </c>
      <c r="AH1353" s="701">
        <f t="shared" si="621"/>
        <v>0</v>
      </c>
    </row>
    <row r="1354" spans="1:34" x14ac:dyDescent="0.35">
      <c r="A1354" s="680">
        <v>39329</v>
      </c>
      <c r="B1354" s="558" t="s">
        <v>29</v>
      </c>
      <c r="C1354" s="558">
        <v>9</v>
      </c>
      <c r="D1354" s="559">
        <f t="shared" si="593"/>
        <v>3</v>
      </c>
      <c r="E1354" s="561">
        <v>0.5</v>
      </c>
      <c r="F1354" s="699">
        <f t="shared" si="599"/>
        <v>0</v>
      </c>
      <c r="G1354" s="712">
        <f t="shared" si="600"/>
        <v>0</v>
      </c>
      <c r="H1354" s="699">
        <f t="shared" si="594"/>
        <v>0</v>
      </c>
      <c r="I1354" s="712">
        <f t="shared" si="595"/>
        <v>0</v>
      </c>
      <c r="J1354" s="699">
        <f t="shared" si="601"/>
        <v>0</v>
      </c>
      <c r="K1354" s="681">
        <f t="shared" si="602"/>
        <v>0</v>
      </c>
      <c r="L1354" s="711">
        <f>IF($L$5="Yes",HLOOKUP(B1354,'Outdoor Supply'!$D$32:$P$38,7,FALSE),0)</f>
        <v>0</v>
      </c>
      <c r="M1354" s="701">
        <f t="shared" si="603"/>
        <v>0</v>
      </c>
      <c r="N1354" s="564">
        <f t="shared" si="604"/>
        <v>0</v>
      </c>
      <c r="O1354" s="564">
        <f t="shared" si="605"/>
        <v>0</v>
      </c>
      <c r="P1354" s="564">
        <f t="shared" si="606"/>
        <v>0</v>
      </c>
      <c r="Q1354" s="564">
        <f t="shared" si="607"/>
        <v>0</v>
      </c>
      <c r="R1354" s="661">
        <f t="shared" si="596"/>
        <v>0</v>
      </c>
      <c r="S1354" s="662">
        <f t="shared" si="597"/>
        <v>0</v>
      </c>
      <c r="T1354" s="699">
        <f t="shared" si="598"/>
        <v>0</v>
      </c>
      <c r="U1354" s="681">
        <f t="shared" si="608"/>
        <v>0</v>
      </c>
      <c r="V1354" s="701">
        <f t="shared" si="609"/>
        <v>0</v>
      </c>
      <c r="W1354" s="662">
        <f t="shared" si="610"/>
        <v>0</v>
      </c>
      <c r="X1354" s="662">
        <f t="shared" si="611"/>
        <v>0</v>
      </c>
      <c r="Y1354" s="662">
        <f t="shared" si="612"/>
        <v>0</v>
      </c>
      <c r="Z1354" s="699">
        <f t="shared" si="613"/>
        <v>0</v>
      </c>
      <c r="AA1354" s="681">
        <f t="shared" si="616"/>
        <v>0</v>
      </c>
      <c r="AB1354" s="701">
        <f t="shared" si="617"/>
        <v>0</v>
      </c>
      <c r="AC1354" s="662">
        <f t="shared" si="614"/>
        <v>0</v>
      </c>
      <c r="AD1354" s="662">
        <f t="shared" si="618"/>
        <v>0</v>
      </c>
      <c r="AE1354" s="701">
        <f t="shared" si="619"/>
        <v>0</v>
      </c>
      <c r="AF1354" s="662">
        <f t="shared" si="615"/>
        <v>0</v>
      </c>
      <c r="AG1354" s="662">
        <f t="shared" si="620"/>
        <v>0</v>
      </c>
      <c r="AH1354" s="701">
        <f t="shared" si="621"/>
        <v>0</v>
      </c>
    </row>
    <row r="1355" spans="1:34" x14ac:dyDescent="0.35">
      <c r="A1355" s="680">
        <v>39330</v>
      </c>
      <c r="B1355" s="558" t="s">
        <v>29</v>
      </c>
      <c r="C1355" s="558">
        <v>9</v>
      </c>
      <c r="D1355" s="559">
        <f t="shared" ref="D1355:D1418" si="622">WEEKDAY(A1355)</f>
        <v>4</v>
      </c>
      <c r="E1355" s="561">
        <v>0.21000000000000796</v>
      </c>
      <c r="F1355" s="699">
        <f t="shared" si="599"/>
        <v>0</v>
      </c>
      <c r="G1355" s="712">
        <f t="shared" si="600"/>
        <v>0</v>
      </c>
      <c r="H1355" s="699">
        <f t="shared" ref="H1355:H1418" si="623">$C$3*$F$3*(E1355/12)*7.48</f>
        <v>0</v>
      </c>
      <c r="I1355" s="712">
        <f t="shared" ref="I1355:I1418" si="624">$C$4*$F$4*(E1355/12)*7.48</f>
        <v>0</v>
      </c>
      <c r="J1355" s="699">
        <f t="shared" si="601"/>
        <v>0</v>
      </c>
      <c r="K1355" s="681">
        <f t="shared" si="602"/>
        <v>0</v>
      </c>
      <c r="L1355" s="711">
        <f>IF($L$5="Yes",HLOOKUP(B1355,'Outdoor Supply'!$D$32:$P$38,7,FALSE),0)</f>
        <v>0</v>
      </c>
      <c r="M1355" s="701">
        <f t="shared" si="603"/>
        <v>0</v>
      </c>
      <c r="N1355" s="564">
        <f t="shared" si="604"/>
        <v>0</v>
      </c>
      <c r="O1355" s="564">
        <f t="shared" si="605"/>
        <v>0</v>
      </c>
      <c r="P1355" s="564">
        <f t="shared" si="606"/>
        <v>0</v>
      </c>
      <c r="Q1355" s="564">
        <f t="shared" si="607"/>
        <v>0</v>
      </c>
      <c r="R1355" s="661">
        <f t="shared" ref="R1355:R1418" si="625">$Q$3</f>
        <v>0</v>
      </c>
      <c r="S1355" s="662">
        <f t="shared" ref="S1355:S1418" si="626">SUM(N1355:R1355)</f>
        <v>0</v>
      </c>
      <c r="T1355" s="699">
        <f t="shared" ref="T1355:T1418" si="627">IF(V1355&lt;0,0,IF(V1355&gt;$G$3,$G$3,V1355))</f>
        <v>0</v>
      </c>
      <c r="U1355" s="681">
        <f t="shared" si="608"/>
        <v>0</v>
      </c>
      <c r="V1355" s="701">
        <f t="shared" si="609"/>
        <v>0</v>
      </c>
      <c r="W1355" s="662">
        <f t="shared" si="610"/>
        <v>0</v>
      </c>
      <c r="X1355" s="662">
        <f t="shared" si="611"/>
        <v>0</v>
      </c>
      <c r="Y1355" s="662">
        <f t="shared" si="612"/>
        <v>0</v>
      </c>
      <c r="Z1355" s="699">
        <f t="shared" si="613"/>
        <v>0</v>
      </c>
      <c r="AA1355" s="681">
        <f t="shared" si="616"/>
        <v>0</v>
      </c>
      <c r="AB1355" s="701">
        <f t="shared" si="617"/>
        <v>0</v>
      </c>
      <c r="AC1355" s="662">
        <f t="shared" si="614"/>
        <v>0</v>
      </c>
      <c r="AD1355" s="662">
        <f t="shared" si="618"/>
        <v>0</v>
      </c>
      <c r="AE1355" s="701">
        <f t="shared" si="619"/>
        <v>0</v>
      </c>
      <c r="AF1355" s="662">
        <f t="shared" si="615"/>
        <v>0</v>
      </c>
      <c r="AG1355" s="662">
        <f t="shared" si="620"/>
        <v>0</v>
      </c>
      <c r="AH1355" s="701">
        <f t="shared" si="621"/>
        <v>0</v>
      </c>
    </row>
    <row r="1356" spans="1:34" x14ac:dyDescent="0.35">
      <c r="A1356" s="680">
        <v>39331</v>
      </c>
      <c r="B1356" s="558" t="s">
        <v>29</v>
      </c>
      <c r="C1356" s="558">
        <v>9</v>
      </c>
      <c r="D1356" s="559">
        <f t="shared" si="622"/>
        <v>5</v>
      </c>
      <c r="E1356" s="561">
        <v>0</v>
      </c>
      <c r="F1356" s="699">
        <f t="shared" ref="F1356:F1419" si="628">$B$3*$F$3*(E1356/12)*7.48</f>
        <v>0</v>
      </c>
      <c r="G1356" s="712">
        <f t="shared" ref="G1356:G1419" si="629">$B$4*$F$4*(E1356/12)*7.48</f>
        <v>0</v>
      </c>
      <c r="H1356" s="699">
        <f t="shared" si="623"/>
        <v>0</v>
      </c>
      <c r="I1356" s="712">
        <f t="shared" si="624"/>
        <v>0</v>
      </c>
      <c r="J1356" s="699">
        <f t="shared" ref="J1356:J1419" si="630">IF($L$3="Yes",$M$3*$N$3*(E1356/12)*7.48,0)</f>
        <v>0</v>
      </c>
      <c r="K1356" s="681">
        <f t="shared" ref="K1356:K1419" si="631">IF($L$4="Yes",$M$4*$N$4*(E1356/12)*7.48,0)</f>
        <v>0</v>
      </c>
      <c r="L1356" s="711">
        <f>IF($L$5="Yes",HLOOKUP(B1356,'Outdoor Supply'!$D$32:$P$38,7,FALSE),0)</f>
        <v>0</v>
      </c>
      <c r="M1356" s="701">
        <f t="shared" ref="M1356:M1419" si="632">SUM(J1356:L1356)</f>
        <v>0</v>
      </c>
      <c r="N1356" s="564">
        <f t="shared" ref="N1356:N1419" si="633">HLOOKUP(B1356,$U$2:$AF$6,2,FALSE)</f>
        <v>0</v>
      </c>
      <c r="O1356" s="564">
        <f t="shared" ref="O1356:O1419" si="634">HLOOKUP(B1356,$U$2:$AF$6,3,FALSE)</f>
        <v>0</v>
      </c>
      <c r="P1356" s="564">
        <f t="shared" ref="P1356:P1419" si="635">HLOOKUP(B1356,$U$2:$AF$6,4,FALSE)</f>
        <v>0</v>
      </c>
      <c r="Q1356" s="564">
        <f t="shared" ref="Q1356:Q1419" si="636">HLOOKUP(B1356,$U$2:$AF$6,5,FALSE)</f>
        <v>0</v>
      </c>
      <c r="R1356" s="661">
        <f t="shared" si="625"/>
        <v>0</v>
      </c>
      <c r="S1356" s="662">
        <f t="shared" si="626"/>
        <v>0</v>
      </c>
      <c r="T1356" s="699">
        <f t="shared" si="627"/>
        <v>0</v>
      </c>
      <c r="U1356" s="681">
        <f t="shared" ref="U1356:U1419" si="637">IF(F1356+T1355&gt;S1356,S1356,F1356+T1355)</f>
        <v>0</v>
      </c>
      <c r="V1356" s="701">
        <f t="shared" ref="V1356:V1419" si="638">T1355+F1356-S1356</f>
        <v>0</v>
      </c>
      <c r="W1356" s="662">
        <f t="shared" ref="W1356:W1419" si="639">IF(Y1356&lt;0,0,IF(Y1356&gt;$G$4,$G$4,Y1356))</f>
        <v>0</v>
      </c>
      <c r="X1356" s="662">
        <f t="shared" ref="X1356:X1419" si="640">IF(G1356+W1355&gt;S1356,S1356,G1356+W1355)</f>
        <v>0</v>
      </c>
      <c r="Y1356" s="662">
        <f t="shared" ref="Y1356:Y1419" si="641">W1355+G1356-S1356</f>
        <v>0</v>
      </c>
      <c r="Z1356" s="699">
        <f t="shared" ref="Z1356:Z1419" si="642">IF(AB1356&lt;0,0,IF(AB1356&gt;$H$3,$H$3,AB1356))</f>
        <v>0</v>
      </c>
      <c r="AA1356" s="681">
        <f t="shared" si="616"/>
        <v>0</v>
      </c>
      <c r="AB1356" s="701">
        <f t="shared" si="617"/>
        <v>0</v>
      </c>
      <c r="AC1356" s="662">
        <f t="shared" ref="AC1356:AC1419" si="643">IF(AE1356&lt;0,0,IF(AE1356&gt;$H$4,$H$4,AE1356))</f>
        <v>0</v>
      </c>
      <c r="AD1356" s="662">
        <f t="shared" si="618"/>
        <v>0</v>
      </c>
      <c r="AE1356" s="701">
        <f t="shared" si="619"/>
        <v>0</v>
      </c>
      <c r="AF1356" s="662">
        <f t="shared" ref="AF1356:AF1419" si="644">IF(AH1356&lt;0,0,IF(AH1356&gt;$O$3,$O$3,AH1356))</f>
        <v>0</v>
      </c>
      <c r="AG1356" s="662">
        <f t="shared" si="620"/>
        <v>0</v>
      </c>
      <c r="AH1356" s="701">
        <f t="shared" si="621"/>
        <v>0</v>
      </c>
    </row>
    <row r="1357" spans="1:34" x14ac:dyDescent="0.35">
      <c r="A1357" s="680">
        <v>39332</v>
      </c>
      <c r="B1357" s="558" t="s">
        <v>29</v>
      </c>
      <c r="C1357" s="558">
        <v>9</v>
      </c>
      <c r="D1357" s="559">
        <f t="shared" si="622"/>
        <v>6</v>
      </c>
      <c r="E1357" s="561">
        <v>0</v>
      </c>
      <c r="F1357" s="699">
        <f t="shared" si="628"/>
        <v>0</v>
      </c>
      <c r="G1357" s="712">
        <f t="shared" si="629"/>
        <v>0</v>
      </c>
      <c r="H1357" s="699">
        <f t="shared" si="623"/>
        <v>0</v>
      </c>
      <c r="I1357" s="712">
        <f t="shared" si="624"/>
        <v>0</v>
      </c>
      <c r="J1357" s="699">
        <f t="shared" si="630"/>
        <v>0</v>
      </c>
      <c r="K1357" s="681">
        <f t="shared" si="631"/>
        <v>0</v>
      </c>
      <c r="L1357" s="711">
        <f>IF($L$5="Yes",HLOOKUP(B1357,'Outdoor Supply'!$D$32:$P$38,7,FALSE),0)</f>
        <v>0</v>
      </c>
      <c r="M1357" s="701">
        <f t="shared" si="632"/>
        <v>0</v>
      </c>
      <c r="N1357" s="564">
        <f t="shared" si="633"/>
        <v>0</v>
      </c>
      <c r="O1357" s="564">
        <f t="shared" si="634"/>
        <v>0</v>
      </c>
      <c r="P1357" s="564">
        <f t="shared" si="635"/>
        <v>0</v>
      </c>
      <c r="Q1357" s="564">
        <f t="shared" si="636"/>
        <v>0</v>
      </c>
      <c r="R1357" s="661">
        <f t="shared" si="625"/>
        <v>0</v>
      </c>
      <c r="S1357" s="662">
        <f t="shared" si="626"/>
        <v>0</v>
      </c>
      <c r="T1357" s="699">
        <f t="shared" si="627"/>
        <v>0</v>
      </c>
      <c r="U1357" s="681">
        <f t="shared" si="637"/>
        <v>0</v>
      </c>
      <c r="V1357" s="701">
        <f t="shared" si="638"/>
        <v>0</v>
      </c>
      <c r="W1357" s="662">
        <f t="shared" si="639"/>
        <v>0</v>
      </c>
      <c r="X1357" s="662">
        <f t="shared" si="640"/>
        <v>0</v>
      </c>
      <c r="Y1357" s="662">
        <f t="shared" si="641"/>
        <v>0</v>
      </c>
      <c r="Z1357" s="699">
        <f t="shared" si="642"/>
        <v>0</v>
      </c>
      <c r="AA1357" s="681">
        <f t="shared" ref="AA1357:AA1420" si="645">IF(H1357+Z1356&gt;S1357,S1357,H1357+Z1356)</f>
        <v>0</v>
      </c>
      <c r="AB1357" s="701">
        <f t="shared" ref="AB1357:AB1420" si="646">Z1356+H1357-S1357</f>
        <v>0</v>
      </c>
      <c r="AC1357" s="662">
        <f t="shared" si="643"/>
        <v>0</v>
      </c>
      <c r="AD1357" s="662">
        <f t="shared" ref="AD1357:AD1420" si="647">IF(I1357+AC1356&gt;S1357,S1357,I1357+AC1356)</f>
        <v>0</v>
      </c>
      <c r="AE1357" s="701">
        <f t="shared" ref="AE1357:AE1420" si="648">AC1356+I1357-S1357</f>
        <v>0</v>
      </c>
      <c r="AF1357" s="662">
        <f t="shared" si="644"/>
        <v>0</v>
      </c>
      <c r="AG1357" s="662">
        <f t="shared" ref="AG1357:AG1420" si="649">IF(M1357+AF1356&gt;S1357,S1357,M1357+AF1356)</f>
        <v>0</v>
      </c>
      <c r="AH1357" s="701">
        <f t="shared" ref="AH1357:AH1420" si="650">AF1356+M1357-S1357</f>
        <v>0</v>
      </c>
    </row>
    <row r="1358" spans="1:34" x14ac:dyDescent="0.35">
      <c r="A1358" s="680">
        <v>39333</v>
      </c>
      <c r="B1358" s="558" t="s">
        <v>29</v>
      </c>
      <c r="C1358" s="558">
        <v>9</v>
      </c>
      <c r="D1358" s="559">
        <f t="shared" si="622"/>
        <v>7</v>
      </c>
      <c r="E1358" s="561">
        <v>0</v>
      </c>
      <c r="F1358" s="699">
        <f t="shared" si="628"/>
        <v>0</v>
      </c>
      <c r="G1358" s="712">
        <f t="shared" si="629"/>
        <v>0</v>
      </c>
      <c r="H1358" s="699">
        <f t="shared" si="623"/>
        <v>0</v>
      </c>
      <c r="I1358" s="712">
        <f t="shared" si="624"/>
        <v>0</v>
      </c>
      <c r="J1358" s="699">
        <f t="shared" si="630"/>
        <v>0</v>
      </c>
      <c r="K1358" s="681">
        <f t="shared" si="631"/>
        <v>0</v>
      </c>
      <c r="L1358" s="711">
        <f>IF($L$5="Yes",HLOOKUP(B1358,'Outdoor Supply'!$D$32:$P$38,7,FALSE),0)</f>
        <v>0</v>
      </c>
      <c r="M1358" s="701">
        <f t="shared" si="632"/>
        <v>0</v>
      </c>
      <c r="N1358" s="564">
        <f t="shared" si="633"/>
        <v>0</v>
      </c>
      <c r="O1358" s="564">
        <f t="shared" si="634"/>
        <v>0</v>
      </c>
      <c r="P1358" s="564">
        <f t="shared" si="635"/>
        <v>0</v>
      </c>
      <c r="Q1358" s="564">
        <f t="shared" si="636"/>
        <v>0</v>
      </c>
      <c r="R1358" s="661">
        <f t="shared" si="625"/>
        <v>0</v>
      </c>
      <c r="S1358" s="662">
        <f t="shared" si="626"/>
        <v>0</v>
      </c>
      <c r="T1358" s="699">
        <f t="shared" si="627"/>
        <v>0</v>
      </c>
      <c r="U1358" s="681">
        <f t="shared" si="637"/>
        <v>0</v>
      </c>
      <c r="V1358" s="701">
        <f t="shared" si="638"/>
        <v>0</v>
      </c>
      <c r="W1358" s="662">
        <f t="shared" si="639"/>
        <v>0</v>
      </c>
      <c r="X1358" s="662">
        <f t="shared" si="640"/>
        <v>0</v>
      </c>
      <c r="Y1358" s="662">
        <f t="shared" si="641"/>
        <v>0</v>
      </c>
      <c r="Z1358" s="699">
        <f t="shared" si="642"/>
        <v>0</v>
      </c>
      <c r="AA1358" s="681">
        <f t="shared" si="645"/>
        <v>0</v>
      </c>
      <c r="AB1358" s="701">
        <f t="shared" si="646"/>
        <v>0</v>
      </c>
      <c r="AC1358" s="662">
        <f t="shared" si="643"/>
        <v>0</v>
      </c>
      <c r="AD1358" s="662">
        <f t="shared" si="647"/>
        <v>0</v>
      </c>
      <c r="AE1358" s="701">
        <f t="shared" si="648"/>
        <v>0</v>
      </c>
      <c r="AF1358" s="662">
        <f t="shared" si="644"/>
        <v>0</v>
      </c>
      <c r="AG1358" s="662">
        <f t="shared" si="649"/>
        <v>0</v>
      </c>
      <c r="AH1358" s="701">
        <f t="shared" si="650"/>
        <v>0</v>
      </c>
    </row>
    <row r="1359" spans="1:34" x14ac:dyDescent="0.35">
      <c r="A1359" s="680">
        <v>39334</v>
      </c>
      <c r="B1359" s="558" t="s">
        <v>29</v>
      </c>
      <c r="C1359" s="558">
        <v>9</v>
      </c>
      <c r="D1359" s="559">
        <f t="shared" si="622"/>
        <v>1</v>
      </c>
      <c r="E1359" s="561">
        <v>0</v>
      </c>
      <c r="F1359" s="699">
        <f t="shared" si="628"/>
        <v>0</v>
      </c>
      <c r="G1359" s="712">
        <f t="shared" si="629"/>
        <v>0</v>
      </c>
      <c r="H1359" s="699">
        <f t="shared" si="623"/>
        <v>0</v>
      </c>
      <c r="I1359" s="712">
        <f t="shared" si="624"/>
        <v>0</v>
      </c>
      <c r="J1359" s="699">
        <f t="shared" si="630"/>
        <v>0</v>
      </c>
      <c r="K1359" s="681">
        <f t="shared" si="631"/>
        <v>0</v>
      </c>
      <c r="L1359" s="711">
        <f>IF($L$5="Yes",HLOOKUP(B1359,'Outdoor Supply'!$D$32:$P$38,7,FALSE),0)</f>
        <v>0</v>
      </c>
      <c r="M1359" s="701">
        <f t="shared" si="632"/>
        <v>0</v>
      </c>
      <c r="N1359" s="564">
        <f t="shared" si="633"/>
        <v>0</v>
      </c>
      <c r="O1359" s="564">
        <f t="shared" si="634"/>
        <v>0</v>
      </c>
      <c r="P1359" s="564">
        <f t="shared" si="635"/>
        <v>0</v>
      </c>
      <c r="Q1359" s="564">
        <f t="shared" si="636"/>
        <v>0</v>
      </c>
      <c r="R1359" s="661">
        <f t="shared" si="625"/>
        <v>0</v>
      </c>
      <c r="S1359" s="662">
        <f t="shared" si="626"/>
        <v>0</v>
      </c>
      <c r="T1359" s="699">
        <f t="shared" si="627"/>
        <v>0</v>
      </c>
      <c r="U1359" s="681">
        <f t="shared" si="637"/>
        <v>0</v>
      </c>
      <c r="V1359" s="701">
        <f t="shared" si="638"/>
        <v>0</v>
      </c>
      <c r="W1359" s="662">
        <f t="shared" si="639"/>
        <v>0</v>
      </c>
      <c r="X1359" s="662">
        <f t="shared" si="640"/>
        <v>0</v>
      </c>
      <c r="Y1359" s="662">
        <f t="shared" si="641"/>
        <v>0</v>
      </c>
      <c r="Z1359" s="699">
        <f t="shared" si="642"/>
        <v>0</v>
      </c>
      <c r="AA1359" s="681">
        <f t="shared" si="645"/>
        <v>0</v>
      </c>
      <c r="AB1359" s="701">
        <f t="shared" si="646"/>
        <v>0</v>
      </c>
      <c r="AC1359" s="662">
        <f t="shared" si="643"/>
        <v>0</v>
      </c>
      <c r="AD1359" s="662">
        <f t="shared" si="647"/>
        <v>0</v>
      </c>
      <c r="AE1359" s="701">
        <f t="shared" si="648"/>
        <v>0</v>
      </c>
      <c r="AF1359" s="662">
        <f t="shared" si="644"/>
        <v>0</v>
      </c>
      <c r="AG1359" s="662">
        <f t="shared" si="649"/>
        <v>0</v>
      </c>
      <c r="AH1359" s="701">
        <f t="shared" si="650"/>
        <v>0</v>
      </c>
    </row>
    <row r="1360" spans="1:34" x14ac:dyDescent="0.35">
      <c r="A1360" s="680">
        <v>39335</v>
      </c>
      <c r="B1360" s="558" t="s">
        <v>29</v>
      </c>
      <c r="C1360" s="558">
        <v>9</v>
      </c>
      <c r="D1360" s="559">
        <f t="shared" si="622"/>
        <v>2</v>
      </c>
      <c r="E1360" s="561">
        <v>0</v>
      </c>
      <c r="F1360" s="699">
        <f t="shared" si="628"/>
        <v>0</v>
      </c>
      <c r="G1360" s="712">
        <f t="shared" si="629"/>
        <v>0</v>
      </c>
      <c r="H1360" s="699">
        <f t="shared" si="623"/>
        <v>0</v>
      </c>
      <c r="I1360" s="712">
        <f t="shared" si="624"/>
        <v>0</v>
      </c>
      <c r="J1360" s="699">
        <f t="shared" si="630"/>
        <v>0</v>
      </c>
      <c r="K1360" s="681">
        <f t="shared" si="631"/>
        <v>0</v>
      </c>
      <c r="L1360" s="711">
        <f>IF($L$5="Yes",HLOOKUP(B1360,'Outdoor Supply'!$D$32:$P$38,7,FALSE),0)</f>
        <v>0</v>
      </c>
      <c r="M1360" s="701">
        <f t="shared" si="632"/>
        <v>0</v>
      </c>
      <c r="N1360" s="564">
        <f t="shared" si="633"/>
        <v>0</v>
      </c>
      <c r="O1360" s="564">
        <f t="shared" si="634"/>
        <v>0</v>
      </c>
      <c r="P1360" s="564">
        <f t="shared" si="635"/>
        <v>0</v>
      </c>
      <c r="Q1360" s="564">
        <f t="shared" si="636"/>
        <v>0</v>
      </c>
      <c r="R1360" s="661">
        <f t="shared" si="625"/>
        <v>0</v>
      </c>
      <c r="S1360" s="662">
        <f t="shared" si="626"/>
        <v>0</v>
      </c>
      <c r="T1360" s="699">
        <f t="shared" si="627"/>
        <v>0</v>
      </c>
      <c r="U1360" s="681">
        <f t="shared" si="637"/>
        <v>0</v>
      </c>
      <c r="V1360" s="701">
        <f t="shared" si="638"/>
        <v>0</v>
      </c>
      <c r="W1360" s="662">
        <f t="shared" si="639"/>
        <v>0</v>
      </c>
      <c r="X1360" s="662">
        <f t="shared" si="640"/>
        <v>0</v>
      </c>
      <c r="Y1360" s="662">
        <f t="shared" si="641"/>
        <v>0</v>
      </c>
      <c r="Z1360" s="699">
        <f t="shared" si="642"/>
        <v>0</v>
      </c>
      <c r="AA1360" s="681">
        <f t="shared" si="645"/>
        <v>0</v>
      </c>
      <c r="AB1360" s="701">
        <f t="shared" si="646"/>
        <v>0</v>
      </c>
      <c r="AC1360" s="662">
        <f t="shared" si="643"/>
        <v>0</v>
      </c>
      <c r="AD1360" s="662">
        <f t="shared" si="647"/>
        <v>0</v>
      </c>
      <c r="AE1360" s="701">
        <f t="shared" si="648"/>
        <v>0</v>
      </c>
      <c r="AF1360" s="662">
        <f t="shared" si="644"/>
        <v>0</v>
      </c>
      <c r="AG1360" s="662">
        <f t="shared" si="649"/>
        <v>0</v>
      </c>
      <c r="AH1360" s="701">
        <f t="shared" si="650"/>
        <v>0</v>
      </c>
    </row>
    <row r="1361" spans="1:34" x14ac:dyDescent="0.35">
      <c r="A1361" s="680">
        <v>39336</v>
      </c>
      <c r="B1361" s="558" t="s">
        <v>29</v>
      </c>
      <c r="C1361" s="558">
        <v>9</v>
      </c>
      <c r="D1361" s="559">
        <f t="shared" si="622"/>
        <v>3</v>
      </c>
      <c r="E1361" s="561">
        <v>1.6399999999999864</v>
      </c>
      <c r="F1361" s="699">
        <f t="shared" si="628"/>
        <v>0</v>
      </c>
      <c r="G1361" s="712">
        <f t="shared" si="629"/>
        <v>0</v>
      </c>
      <c r="H1361" s="699">
        <f t="shared" si="623"/>
        <v>0</v>
      </c>
      <c r="I1361" s="712">
        <f t="shared" si="624"/>
        <v>0</v>
      </c>
      <c r="J1361" s="699">
        <f t="shared" si="630"/>
        <v>0</v>
      </c>
      <c r="K1361" s="681">
        <f t="shared" si="631"/>
        <v>0</v>
      </c>
      <c r="L1361" s="711">
        <f>IF($L$5="Yes",HLOOKUP(B1361,'Outdoor Supply'!$D$32:$P$38,7,FALSE),0)</f>
        <v>0</v>
      </c>
      <c r="M1361" s="701">
        <f t="shared" si="632"/>
        <v>0</v>
      </c>
      <c r="N1361" s="564">
        <f t="shared" si="633"/>
        <v>0</v>
      </c>
      <c r="O1361" s="564">
        <f t="shared" si="634"/>
        <v>0</v>
      </c>
      <c r="P1361" s="564">
        <f t="shared" si="635"/>
        <v>0</v>
      </c>
      <c r="Q1361" s="564">
        <f t="shared" si="636"/>
        <v>0</v>
      </c>
      <c r="R1361" s="661">
        <f t="shared" si="625"/>
        <v>0</v>
      </c>
      <c r="S1361" s="662">
        <f t="shared" si="626"/>
        <v>0</v>
      </c>
      <c r="T1361" s="699">
        <f t="shared" si="627"/>
        <v>0</v>
      </c>
      <c r="U1361" s="681">
        <f t="shared" si="637"/>
        <v>0</v>
      </c>
      <c r="V1361" s="701">
        <f t="shared" si="638"/>
        <v>0</v>
      </c>
      <c r="W1361" s="662">
        <f t="shared" si="639"/>
        <v>0</v>
      </c>
      <c r="X1361" s="662">
        <f t="shared" si="640"/>
        <v>0</v>
      </c>
      <c r="Y1361" s="662">
        <f t="shared" si="641"/>
        <v>0</v>
      </c>
      <c r="Z1361" s="699">
        <f t="shared" si="642"/>
        <v>0</v>
      </c>
      <c r="AA1361" s="681">
        <f t="shared" si="645"/>
        <v>0</v>
      </c>
      <c r="AB1361" s="701">
        <f t="shared" si="646"/>
        <v>0</v>
      </c>
      <c r="AC1361" s="662">
        <f t="shared" si="643"/>
        <v>0</v>
      </c>
      <c r="AD1361" s="662">
        <f t="shared" si="647"/>
        <v>0</v>
      </c>
      <c r="AE1361" s="701">
        <f t="shared" si="648"/>
        <v>0</v>
      </c>
      <c r="AF1361" s="662">
        <f t="shared" si="644"/>
        <v>0</v>
      </c>
      <c r="AG1361" s="662">
        <f t="shared" si="649"/>
        <v>0</v>
      </c>
      <c r="AH1361" s="701">
        <f t="shared" si="650"/>
        <v>0</v>
      </c>
    </row>
    <row r="1362" spans="1:34" x14ac:dyDescent="0.35">
      <c r="A1362" s="680">
        <v>39337</v>
      </c>
      <c r="B1362" s="558" t="s">
        <v>29</v>
      </c>
      <c r="C1362" s="558">
        <v>9</v>
      </c>
      <c r="D1362" s="559">
        <f t="shared" si="622"/>
        <v>4</v>
      </c>
      <c r="E1362" s="561">
        <v>0</v>
      </c>
      <c r="F1362" s="699">
        <f t="shared" si="628"/>
        <v>0</v>
      </c>
      <c r="G1362" s="712">
        <f t="shared" si="629"/>
        <v>0</v>
      </c>
      <c r="H1362" s="699">
        <f t="shared" si="623"/>
        <v>0</v>
      </c>
      <c r="I1362" s="712">
        <f t="shared" si="624"/>
        <v>0</v>
      </c>
      <c r="J1362" s="699">
        <f t="shared" si="630"/>
        <v>0</v>
      </c>
      <c r="K1362" s="681">
        <f t="shared" si="631"/>
        <v>0</v>
      </c>
      <c r="L1362" s="711">
        <f>IF($L$5="Yes",HLOOKUP(B1362,'Outdoor Supply'!$D$32:$P$38,7,FALSE),0)</f>
        <v>0</v>
      </c>
      <c r="M1362" s="701">
        <f t="shared" si="632"/>
        <v>0</v>
      </c>
      <c r="N1362" s="564">
        <f t="shared" si="633"/>
        <v>0</v>
      </c>
      <c r="O1362" s="564">
        <f t="shared" si="634"/>
        <v>0</v>
      </c>
      <c r="P1362" s="564">
        <f t="shared" si="635"/>
        <v>0</v>
      </c>
      <c r="Q1362" s="564">
        <f t="shared" si="636"/>
        <v>0</v>
      </c>
      <c r="R1362" s="661">
        <f t="shared" si="625"/>
        <v>0</v>
      </c>
      <c r="S1362" s="662">
        <f t="shared" si="626"/>
        <v>0</v>
      </c>
      <c r="T1362" s="699">
        <f t="shared" si="627"/>
        <v>0</v>
      </c>
      <c r="U1362" s="681">
        <f t="shared" si="637"/>
        <v>0</v>
      </c>
      <c r="V1362" s="701">
        <f t="shared" si="638"/>
        <v>0</v>
      </c>
      <c r="W1362" s="662">
        <f t="shared" si="639"/>
        <v>0</v>
      </c>
      <c r="X1362" s="662">
        <f t="shared" si="640"/>
        <v>0</v>
      </c>
      <c r="Y1362" s="662">
        <f t="shared" si="641"/>
        <v>0</v>
      </c>
      <c r="Z1362" s="699">
        <f t="shared" si="642"/>
        <v>0</v>
      </c>
      <c r="AA1362" s="681">
        <f t="shared" si="645"/>
        <v>0</v>
      </c>
      <c r="AB1362" s="701">
        <f t="shared" si="646"/>
        <v>0</v>
      </c>
      <c r="AC1362" s="662">
        <f t="shared" si="643"/>
        <v>0</v>
      </c>
      <c r="AD1362" s="662">
        <f t="shared" si="647"/>
        <v>0</v>
      </c>
      <c r="AE1362" s="701">
        <f t="shared" si="648"/>
        <v>0</v>
      </c>
      <c r="AF1362" s="662">
        <f t="shared" si="644"/>
        <v>0</v>
      </c>
      <c r="AG1362" s="662">
        <f t="shared" si="649"/>
        <v>0</v>
      </c>
      <c r="AH1362" s="701">
        <f t="shared" si="650"/>
        <v>0</v>
      </c>
    </row>
    <row r="1363" spans="1:34" x14ac:dyDescent="0.35">
      <c r="A1363" s="680">
        <v>39338</v>
      </c>
      <c r="B1363" s="558" t="s">
        <v>29</v>
      </c>
      <c r="C1363" s="558">
        <v>9</v>
      </c>
      <c r="D1363" s="559">
        <f t="shared" si="622"/>
        <v>5</v>
      </c>
      <c r="E1363" s="561">
        <v>0</v>
      </c>
      <c r="F1363" s="699">
        <f t="shared" si="628"/>
        <v>0</v>
      </c>
      <c r="G1363" s="712">
        <f t="shared" si="629"/>
        <v>0</v>
      </c>
      <c r="H1363" s="699">
        <f t="shared" si="623"/>
        <v>0</v>
      </c>
      <c r="I1363" s="712">
        <f t="shared" si="624"/>
        <v>0</v>
      </c>
      <c r="J1363" s="699">
        <f t="shared" si="630"/>
        <v>0</v>
      </c>
      <c r="K1363" s="681">
        <f t="shared" si="631"/>
        <v>0</v>
      </c>
      <c r="L1363" s="711">
        <f>IF($L$5="Yes",HLOOKUP(B1363,'Outdoor Supply'!$D$32:$P$38,7,FALSE),0)</f>
        <v>0</v>
      </c>
      <c r="M1363" s="701">
        <f t="shared" si="632"/>
        <v>0</v>
      </c>
      <c r="N1363" s="564">
        <f t="shared" si="633"/>
        <v>0</v>
      </c>
      <c r="O1363" s="564">
        <f t="shared" si="634"/>
        <v>0</v>
      </c>
      <c r="P1363" s="564">
        <f t="shared" si="635"/>
        <v>0</v>
      </c>
      <c r="Q1363" s="564">
        <f t="shared" si="636"/>
        <v>0</v>
      </c>
      <c r="R1363" s="661">
        <f t="shared" si="625"/>
        <v>0</v>
      </c>
      <c r="S1363" s="662">
        <f t="shared" si="626"/>
        <v>0</v>
      </c>
      <c r="T1363" s="699">
        <f t="shared" si="627"/>
        <v>0</v>
      </c>
      <c r="U1363" s="681">
        <f t="shared" si="637"/>
        <v>0</v>
      </c>
      <c r="V1363" s="701">
        <f t="shared" si="638"/>
        <v>0</v>
      </c>
      <c r="W1363" s="662">
        <f t="shared" si="639"/>
        <v>0</v>
      </c>
      <c r="X1363" s="662">
        <f t="shared" si="640"/>
        <v>0</v>
      </c>
      <c r="Y1363" s="662">
        <f t="shared" si="641"/>
        <v>0</v>
      </c>
      <c r="Z1363" s="699">
        <f t="shared" si="642"/>
        <v>0</v>
      </c>
      <c r="AA1363" s="681">
        <f t="shared" si="645"/>
        <v>0</v>
      </c>
      <c r="AB1363" s="701">
        <f t="shared" si="646"/>
        <v>0</v>
      </c>
      <c r="AC1363" s="662">
        <f t="shared" si="643"/>
        <v>0</v>
      </c>
      <c r="AD1363" s="662">
        <f t="shared" si="647"/>
        <v>0</v>
      </c>
      <c r="AE1363" s="701">
        <f t="shared" si="648"/>
        <v>0</v>
      </c>
      <c r="AF1363" s="662">
        <f t="shared" si="644"/>
        <v>0</v>
      </c>
      <c r="AG1363" s="662">
        <f t="shared" si="649"/>
        <v>0</v>
      </c>
      <c r="AH1363" s="701">
        <f t="shared" si="650"/>
        <v>0</v>
      </c>
    </row>
    <row r="1364" spans="1:34" x14ac:dyDescent="0.35">
      <c r="A1364" s="680">
        <v>39339</v>
      </c>
      <c r="B1364" s="558" t="s">
        <v>29</v>
      </c>
      <c r="C1364" s="558">
        <v>9</v>
      </c>
      <c r="D1364" s="559">
        <f t="shared" si="622"/>
        <v>6</v>
      </c>
      <c r="E1364" s="561">
        <v>0</v>
      </c>
      <c r="F1364" s="699">
        <f t="shared" si="628"/>
        <v>0</v>
      </c>
      <c r="G1364" s="712">
        <f t="shared" si="629"/>
        <v>0</v>
      </c>
      <c r="H1364" s="699">
        <f t="shared" si="623"/>
        <v>0</v>
      </c>
      <c r="I1364" s="712">
        <f t="shared" si="624"/>
        <v>0</v>
      </c>
      <c r="J1364" s="699">
        <f t="shared" si="630"/>
        <v>0</v>
      </c>
      <c r="K1364" s="681">
        <f t="shared" si="631"/>
        <v>0</v>
      </c>
      <c r="L1364" s="711">
        <f>IF($L$5="Yes",HLOOKUP(B1364,'Outdoor Supply'!$D$32:$P$38,7,FALSE),0)</f>
        <v>0</v>
      </c>
      <c r="M1364" s="701">
        <f t="shared" si="632"/>
        <v>0</v>
      </c>
      <c r="N1364" s="564">
        <f t="shared" si="633"/>
        <v>0</v>
      </c>
      <c r="O1364" s="564">
        <f t="shared" si="634"/>
        <v>0</v>
      </c>
      <c r="P1364" s="564">
        <f t="shared" si="635"/>
        <v>0</v>
      </c>
      <c r="Q1364" s="564">
        <f t="shared" si="636"/>
        <v>0</v>
      </c>
      <c r="R1364" s="661">
        <f t="shared" si="625"/>
        <v>0</v>
      </c>
      <c r="S1364" s="662">
        <f t="shared" si="626"/>
        <v>0</v>
      </c>
      <c r="T1364" s="699">
        <f t="shared" si="627"/>
        <v>0</v>
      </c>
      <c r="U1364" s="681">
        <f t="shared" si="637"/>
        <v>0</v>
      </c>
      <c r="V1364" s="701">
        <f t="shared" si="638"/>
        <v>0</v>
      </c>
      <c r="W1364" s="662">
        <f t="shared" si="639"/>
        <v>0</v>
      </c>
      <c r="X1364" s="662">
        <f t="shared" si="640"/>
        <v>0</v>
      </c>
      <c r="Y1364" s="662">
        <f t="shared" si="641"/>
        <v>0</v>
      </c>
      <c r="Z1364" s="699">
        <f t="shared" si="642"/>
        <v>0</v>
      </c>
      <c r="AA1364" s="681">
        <f t="shared" si="645"/>
        <v>0</v>
      </c>
      <c r="AB1364" s="701">
        <f t="shared" si="646"/>
        <v>0</v>
      </c>
      <c r="AC1364" s="662">
        <f t="shared" si="643"/>
        <v>0</v>
      </c>
      <c r="AD1364" s="662">
        <f t="shared" si="647"/>
        <v>0</v>
      </c>
      <c r="AE1364" s="701">
        <f t="shared" si="648"/>
        <v>0</v>
      </c>
      <c r="AF1364" s="662">
        <f t="shared" si="644"/>
        <v>0</v>
      </c>
      <c r="AG1364" s="662">
        <f t="shared" si="649"/>
        <v>0</v>
      </c>
      <c r="AH1364" s="701">
        <f t="shared" si="650"/>
        <v>0</v>
      </c>
    </row>
    <row r="1365" spans="1:34" x14ac:dyDescent="0.35">
      <c r="A1365" s="680">
        <v>39340</v>
      </c>
      <c r="B1365" s="558" t="s">
        <v>29</v>
      </c>
      <c r="C1365" s="558">
        <v>9</v>
      </c>
      <c r="D1365" s="559">
        <f t="shared" si="622"/>
        <v>7</v>
      </c>
      <c r="E1365" s="561">
        <v>0</v>
      </c>
      <c r="F1365" s="699">
        <f t="shared" si="628"/>
        <v>0</v>
      </c>
      <c r="G1365" s="712">
        <f t="shared" si="629"/>
        <v>0</v>
      </c>
      <c r="H1365" s="699">
        <f t="shared" si="623"/>
        <v>0</v>
      </c>
      <c r="I1365" s="712">
        <f t="shared" si="624"/>
        <v>0</v>
      </c>
      <c r="J1365" s="699">
        <f t="shared" si="630"/>
        <v>0</v>
      </c>
      <c r="K1365" s="681">
        <f t="shared" si="631"/>
        <v>0</v>
      </c>
      <c r="L1365" s="711">
        <f>IF($L$5="Yes",HLOOKUP(B1365,'Outdoor Supply'!$D$32:$P$38,7,FALSE),0)</f>
        <v>0</v>
      </c>
      <c r="M1365" s="701">
        <f t="shared" si="632"/>
        <v>0</v>
      </c>
      <c r="N1365" s="564">
        <f t="shared" si="633"/>
        <v>0</v>
      </c>
      <c r="O1365" s="564">
        <f t="shared" si="634"/>
        <v>0</v>
      </c>
      <c r="P1365" s="564">
        <f t="shared" si="635"/>
        <v>0</v>
      </c>
      <c r="Q1365" s="564">
        <f t="shared" si="636"/>
        <v>0</v>
      </c>
      <c r="R1365" s="661">
        <f t="shared" si="625"/>
        <v>0</v>
      </c>
      <c r="S1365" s="662">
        <f t="shared" si="626"/>
        <v>0</v>
      </c>
      <c r="T1365" s="699">
        <f t="shared" si="627"/>
        <v>0</v>
      </c>
      <c r="U1365" s="681">
        <f t="shared" si="637"/>
        <v>0</v>
      </c>
      <c r="V1365" s="701">
        <f t="shared" si="638"/>
        <v>0</v>
      </c>
      <c r="W1365" s="662">
        <f t="shared" si="639"/>
        <v>0</v>
      </c>
      <c r="X1365" s="662">
        <f t="shared" si="640"/>
        <v>0</v>
      </c>
      <c r="Y1365" s="662">
        <f t="shared" si="641"/>
        <v>0</v>
      </c>
      <c r="Z1365" s="699">
        <f t="shared" si="642"/>
        <v>0</v>
      </c>
      <c r="AA1365" s="681">
        <f t="shared" si="645"/>
        <v>0</v>
      </c>
      <c r="AB1365" s="701">
        <f t="shared" si="646"/>
        <v>0</v>
      </c>
      <c r="AC1365" s="662">
        <f t="shared" si="643"/>
        <v>0</v>
      </c>
      <c r="AD1365" s="662">
        <f t="shared" si="647"/>
        <v>0</v>
      </c>
      <c r="AE1365" s="701">
        <f t="shared" si="648"/>
        <v>0</v>
      </c>
      <c r="AF1365" s="662">
        <f t="shared" si="644"/>
        <v>0</v>
      </c>
      <c r="AG1365" s="662">
        <f t="shared" si="649"/>
        <v>0</v>
      </c>
      <c r="AH1365" s="701">
        <f t="shared" si="650"/>
        <v>0</v>
      </c>
    </row>
    <row r="1366" spans="1:34" x14ac:dyDescent="0.35">
      <c r="A1366" s="680">
        <v>39341</v>
      </c>
      <c r="B1366" s="558" t="s">
        <v>29</v>
      </c>
      <c r="C1366" s="558">
        <v>9</v>
      </c>
      <c r="D1366" s="559">
        <f t="shared" si="622"/>
        <v>1</v>
      </c>
      <c r="E1366" s="561">
        <v>9.0000000000003411E-2</v>
      </c>
      <c r="F1366" s="699">
        <f t="shared" si="628"/>
        <v>0</v>
      </c>
      <c r="G1366" s="712">
        <f t="shared" si="629"/>
        <v>0</v>
      </c>
      <c r="H1366" s="699">
        <f t="shared" si="623"/>
        <v>0</v>
      </c>
      <c r="I1366" s="712">
        <f t="shared" si="624"/>
        <v>0</v>
      </c>
      <c r="J1366" s="699">
        <f t="shared" si="630"/>
        <v>0</v>
      </c>
      <c r="K1366" s="681">
        <f t="shared" si="631"/>
        <v>0</v>
      </c>
      <c r="L1366" s="711">
        <f>IF($L$5="Yes",HLOOKUP(B1366,'Outdoor Supply'!$D$32:$P$38,7,FALSE),0)</f>
        <v>0</v>
      </c>
      <c r="M1366" s="701">
        <f t="shared" si="632"/>
        <v>0</v>
      </c>
      <c r="N1366" s="564">
        <f t="shared" si="633"/>
        <v>0</v>
      </c>
      <c r="O1366" s="564">
        <f t="shared" si="634"/>
        <v>0</v>
      </c>
      <c r="P1366" s="564">
        <f t="shared" si="635"/>
        <v>0</v>
      </c>
      <c r="Q1366" s="564">
        <f t="shared" si="636"/>
        <v>0</v>
      </c>
      <c r="R1366" s="661">
        <f t="shared" si="625"/>
        <v>0</v>
      </c>
      <c r="S1366" s="662">
        <f t="shared" si="626"/>
        <v>0</v>
      </c>
      <c r="T1366" s="699">
        <f t="shared" si="627"/>
        <v>0</v>
      </c>
      <c r="U1366" s="681">
        <f t="shared" si="637"/>
        <v>0</v>
      </c>
      <c r="V1366" s="701">
        <f t="shared" si="638"/>
        <v>0</v>
      </c>
      <c r="W1366" s="662">
        <f t="shared" si="639"/>
        <v>0</v>
      </c>
      <c r="X1366" s="662">
        <f t="shared" si="640"/>
        <v>0</v>
      </c>
      <c r="Y1366" s="662">
        <f t="shared" si="641"/>
        <v>0</v>
      </c>
      <c r="Z1366" s="699">
        <f t="shared" si="642"/>
        <v>0</v>
      </c>
      <c r="AA1366" s="681">
        <f t="shared" si="645"/>
        <v>0</v>
      </c>
      <c r="AB1366" s="701">
        <f t="shared" si="646"/>
        <v>0</v>
      </c>
      <c r="AC1366" s="662">
        <f t="shared" si="643"/>
        <v>0</v>
      </c>
      <c r="AD1366" s="662">
        <f t="shared" si="647"/>
        <v>0</v>
      </c>
      <c r="AE1366" s="701">
        <f t="shared" si="648"/>
        <v>0</v>
      </c>
      <c r="AF1366" s="662">
        <f t="shared" si="644"/>
        <v>0</v>
      </c>
      <c r="AG1366" s="662">
        <f t="shared" si="649"/>
        <v>0</v>
      </c>
      <c r="AH1366" s="701">
        <f t="shared" si="650"/>
        <v>0</v>
      </c>
    </row>
    <row r="1367" spans="1:34" x14ac:dyDescent="0.35">
      <c r="A1367" s="680">
        <v>39342</v>
      </c>
      <c r="B1367" s="558" t="s">
        <v>29</v>
      </c>
      <c r="C1367" s="558">
        <v>9</v>
      </c>
      <c r="D1367" s="559">
        <f t="shared" si="622"/>
        <v>2</v>
      </c>
      <c r="E1367" s="561">
        <v>0</v>
      </c>
      <c r="F1367" s="699">
        <f t="shared" si="628"/>
        <v>0</v>
      </c>
      <c r="G1367" s="712">
        <f t="shared" si="629"/>
        <v>0</v>
      </c>
      <c r="H1367" s="699">
        <f t="shared" si="623"/>
        <v>0</v>
      </c>
      <c r="I1367" s="712">
        <f t="shared" si="624"/>
        <v>0</v>
      </c>
      <c r="J1367" s="699">
        <f t="shared" si="630"/>
        <v>0</v>
      </c>
      <c r="K1367" s="681">
        <f t="shared" si="631"/>
        <v>0</v>
      </c>
      <c r="L1367" s="711">
        <f>IF($L$5="Yes",HLOOKUP(B1367,'Outdoor Supply'!$D$32:$P$38,7,FALSE),0)</f>
        <v>0</v>
      </c>
      <c r="M1367" s="701">
        <f t="shared" si="632"/>
        <v>0</v>
      </c>
      <c r="N1367" s="564">
        <f t="shared" si="633"/>
        <v>0</v>
      </c>
      <c r="O1367" s="564">
        <f t="shared" si="634"/>
        <v>0</v>
      </c>
      <c r="P1367" s="564">
        <f t="shared" si="635"/>
        <v>0</v>
      </c>
      <c r="Q1367" s="564">
        <f t="shared" si="636"/>
        <v>0</v>
      </c>
      <c r="R1367" s="661">
        <f t="shared" si="625"/>
        <v>0</v>
      </c>
      <c r="S1367" s="662">
        <f t="shared" si="626"/>
        <v>0</v>
      </c>
      <c r="T1367" s="699">
        <f t="shared" si="627"/>
        <v>0</v>
      </c>
      <c r="U1367" s="681">
        <f t="shared" si="637"/>
        <v>0</v>
      </c>
      <c r="V1367" s="701">
        <f t="shared" si="638"/>
        <v>0</v>
      </c>
      <c r="W1367" s="662">
        <f t="shared" si="639"/>
        <v>0</v>
      </c>
      <c r="X1367" s="662">
        <f t="shared" si="640"/>
        <v>0</v>
      </c>
      <c r="Y1367" s="662">
        <f t="shared" si="641"/>
        <v>0</v>
      </c>
      <c r="Z1367" s="699">
        <f t="shared" si="642"/>
        <v>0</v>
      </c>
      <c r="AA1367" s="681">
        <f t="shared" si="645"/>
        <v>0</v>
      </c>
      <c r="AB1367" s="701">
        <f t="shared" si="646"/>
        <v>0</v>
      </c>
      <c r="AC1367" s="662">
        <f t="shared" si="643"/>
        <v>0</v>
      </c>
      <c r="AD1367" s="662">
        <f t="shared" si="647"/>
        <v>0</v>
      </c>
      <c r="AE1367" s="701">
        <f t="shared" si="648"/>
        <v>0</v>
      </c>
      <c r="AF1367" s="662">
        <f t="shared" si="644"/>
        <v>0</v>
      </c>
      <c r="AG1367" s="662">
        <f t="shared" si="649"/>
        <v>0</v>
      </c>
      <c r="AH1367" s="701">
        <f t="shared" si="650"/>
        <v>0</v>
      </c>
    </row>
    <row r="1368" spans="1:34" x14ac:dyDescent="0.35">
      <c r="A1368" s="680">
        <v>39343</v>
      </c>
      <c r="B1368" s="558" t="s">
        <v>29</v>
      </c>
      <c r="C1368" s="558">
        <v>9</v>
      </c>
      <c r="D1368" s="559">
        <f t="shared" si="622"/>
        <v>3</v>
      </c>
      <c r="E1368" s="561">
        <v>0</v>
      </c>
      <c r="F1368" s="699">
        <f t="shared" si="628"/>
        <v>0</v>
      </c>
      <c r="G1368" s="712">
        <f t="shared" si="629"/>
        <v>0</v>
      </c>
      <c r="H1368" s="699">
        <f t="shared" si="623"/>
        <v>0</v>
      </c>
      <c r="I1368" s="712">
        <f t="shared" si="624"/>
        <v>0</v>
      </c>
      <c r="J1368" s="699">
        <f t="shared" si="630"/>
        <v>0</v>
      </c>
      <c r="K1368" s="681">
        <f t="shared" si="631"/>
        <v>0</v>
      </c>
      <c r="L1368" s="711">
        <f>IF($L$5="Yes",HLOOKUP(B1368,'Outdoor Supply'!$D$32:$P$38,7,FALSE),0)</f>
        <v>0</v>
      </c>
      <c r="M1368" s="701">
        <f t="shared" si="632"/>
        <v>0</v>
      </c>
      <c r="N1368" s="564">
        <f t="shared" si="633"/>
        <v>0</v>
      </c>
      <c r="O1368" s="564">
        <f t="shared" si="634"/>
        <v>0</v>
      </c>
      <c r="P1368" s="564">
        <f t="shared" si="635"/>
        <v>0</v>
      </c>
      <c r="Q1368" s="564">
        <f t="shared" si="636"/>
        <v>0</v>
      </c>
      <c r="R1368" s="661">
        <f t="shared" si="625"/>
        <v>0</v>
      </c>
      <c r="S1368" s="662">
        <f t="shared" si="626"/>
        <v>0</v>
      </c>
      <c r="T1368" s="699">
        <f t="shared" si="627"/>
        <v>0</v>
      </c>
      <c r="U1368" s="681">
        <f t="shared" si="637"/>
        <v>0</v>
      </c>
      <c r="V1368" s="701">
        <f t="shared" si="638"/>
        <v>0</v>
      </c>
      <c r="W1368" s="662">
        <f t="shared" si="639"/>
        <v>0</v>
      </c>
      <c r="X1368" s="662">
        <f t="shared" si="640"/>
        <v>0</v>
      </c>
      <c r="Y1368" s="662">
        <f t="shared" si="641"/>
        <v>0</v>
      </c>
      <c r="Z1368" s="699">
        <f t="shared" si="642"/>
        <v>0</v>
      </c>
      <c r="AA1368" s="681">
        <f t="shared" si="645"/>
        <v>0</v>
      </c>
      <c r="AB1368" s="701">
        <f t="shared" si="646"/>
        <v>0</v>
      </c>
      <c r="AC1368" s="662">
        <f t="shared" si="643"/>
        <v>0</v>
      </c>
      <c r="AD1368" s="662">
        <f t="shared" si="647"/>
        <v>0</v>
      </c>
      <c r="AE1368" s="701">
        <f t="shared" si="648"/>
        <v>0</v>
      </c>
      <c r="AF1368" s="662">
        <f t="shared" si="644"/>
        <v>0</v>
      </c>
      <c r="AG1368" s="662">
        <f t="shared" si="649"/>
        <v>0</v>
      </c>
      <c r="AH1368" s="701">
        <f t="shared" si="650"/>
        <v>0</v>
      </c>
    </row>
    <row r="1369" spans="1:34" x14ac:dyDescent="0.35">
      <c r="A1369" s="680">
        <v>39344</v>
      </c>
      <c r="B1369" s="558" t="s">
        <v>29</v>
      </c>
      <c r="C1369" s="558">
        <v>9</v>
      </c>
      <c r="D1369" s="559">
        <f t="shared" si="622"/>
        <v>4</v>
      </c>
      <c r="E1369" s="561">
        <v>0</v>
      </c>
      <c r="F1369" s="699">
        <f t="shared" si="628"/>
        <v>0</v>
      </c>
      <c r="G1369" s="712">
        <f t="shared" si="629"/>
        <v>0</v>
      </c>
      <c r="H1369" s="699">
        <f t="shared" si="623"/>
        <v>0</v>
      </c>
      <c r="I1369" s="712">
        <f t="shared" si="624"/>
        <v>0</v>
      </c>
      <c r="J1369" s="699">
        <f t="shared" si="630"/>
        <v>0</v>
      </c>
      <c r="K1369" s="681">
        <f t="shared" si="631"/>
        <v>0</v>
      </c>
      <c r="L1369" s="711">
        <f>IF($L$5="Yes",HLOOKUP(B1369,'Outdoor Supply'!$D$32:$P$38,7,FALSE),0)</f>
        <v>0</v>
      </c>
      <c r="M1369" s="701">
        <f t="shared" si="632"/>
        <v>0</v>
      </c>
      <c r="N1369" s="564">
        <f t="shared" si="633"/>
        <v>0</v>
      </c>
      <c r="O1369" s="564">
        <f t="shared" si="634"/>
        <v>0</v>
      </c>
      <c r="P1369" s="564">
        <f t="shared" si="635"/>
        <v>0</v>
      </c>
      <c r="Q1369" s="564">
        <f t="shared" si="636"/>
        <v>0</v>
      </c>
      <c r="R1369" s="661">
        <f t="shared" si="625"/>
        <v>0</v>
      </c>
      <c r="S1369" s="662">
        <f t="shared" si="626"/>
        <v>0</v>
      </c>
      <c r="T1369" s="699">
        <f t="shared" si="627"/>
        <v>0</v>
      </c>
      <c r="U1369" s="681">
        <f t="shared" si="637"/>
        <v>0</v>
      </c>
      <c r="V1369" s="701">
        <f t="shared" si="638"/>
        <v>0</v>
      </c>
      <c r="W1369" s="662">
        <f t="shared" si="639"/>
        <v>0</v>
      </c>
      <c r="X1369" s="662">
        <f t="shared" si="640"/>
        <v>0</v>
      </c>
      <c r="Y1369" s="662">
        <f t="shared" si="641"/>
        <v>0</v>
      </c>
      <c r="Z1369" s="699">
        <f t="shared" si="642"/>
        <v>0</v>
      </c>
      <c r="AA1369" s="681">
        <f t="shared" si="645"/>
        <v>0</v>
      </c>
      <c r="AB1369" s="701">
        <f t="shared" si="646"/>
        <v>0</v>
      </c>
      <c r="AC1369" s="662">
        <f t="shared" si="643"/>
        <v>0</v>
      </c>
      <c r="AD1369" s="662">
        <f t="shared" si="647"/>
        <v>0</v>
      </c>
      <c r="AE1369" s="701">
        <f t="shared" si="648"/>
        <v>0</v>
      </c>
      <c r="AF1369" s="662">
        <f t="shared" si="644"/>
        <v>0</v>
      </c>
      <c r="AG1369" s="662">
        <f t="shared" si="649"/>
        <v>0</v>
      </c>
      <c r="AH1369" s="701">
        <f t="shared" si="650"/>
        <v>0</v>
      </c>
    </row>
    <row r="1370" spans="1:34" x14ac:dyDescent="0.35">
      <c r="A1370" s="680">
        <v>39345</v>
      </c>
      <c r="B1370" s="558" t="s">
        <v>29</v>
      </c>
      <c r="C1370" s="558">
        <v>9</v>
      </c>
      <c r="D1370" s="559">
        <f t="shared" si="622"/>
        <v>5</v>
      </c>
      <c r="E1370" s="561">
        <v>0</v>
      </c>
      <c r="F1370" s="699">
        <f t="shared" si="628"/>
        <v>0</v>
      </c>
      <c r="G1370" s="712">
        <f t="shared" si="629"/>
        <v>0</v>
      </c>
      <c r="H1370" s="699">
        <f t="shared" si="623"/>
        <v>0</v>
      </c>
      <c r="I1370" s="712">
        <f t="shared" si="624"/>
        <v>0</v>
      </c>
      <c r="J1370" s="699">
        <f t="shared" si="630"/>
        <v>0</v>
      </c>
      <c r="K1370" s="681">
        <f t="shared" si="631"/>
        <v>0</v>
      </c>
      <c r="L1370" s="711">
        <f>IF($L$5="Yes",HLOOKUP(B1370,'Outdoor Supply'!$D$32:$P$38,7,FALSE),0)</f>
        <v>0</v>
      </c>
      <c r="M1370" s="701">
        <f t="shared" si="632"/>
        <v>0</v>
      </c>
      <c r="N1370" s="564">
        <f t="shared" si="633"/>
        <v>0</v>
      </c>
      <c r="O1370" s="564">
        <f t="shared" si="634"/>
        <v>0</v>
      </c>
      <c r="P1370" s="564">
        <f t="shared" si="635"/>
        <v>0</v>
      </c>
      <c r="Q1370" s="564">
        <f t="shared" si="636"/>
        <v>0</v>
      </c>
      <c r="R1370" s="661">
        <f t="shared" si="625"/>
        <v>0</v>
      </c>
      <c r="S1370" s="662">
        <f t="shared" si="626"/>
        <v>0</v>
      </c>
      <c r="T1370" s="699">
        <f t="shared" si="627"/>
        <v>0</v>
      </c>
      <c r="U1370" s="681">
        <f t="shared" si="637"/>
        <v>0</v>
      </c>
      <c r="V1370" s="701">
        <f t="shared" si="638"/>
        <v>0</v>
      </c>
      <c r="W1370" s="662">
        <f t="shared" si="639"/>
        <v>0</v>
      </c>
      <c r="X1370" s="662">
        <f t="shared" si="640"/>
        <v>0</v>
      </c>
      <c r="Y1370" s="662">
        <f t="shared" si="641"/>
        <v>0</v>
      </c>
      <c r="Z1370" s="699">
        <f t="shared" si="642"/>
        <v>0</v>
      </c>
      <c r="AA1370" s="681">
        <f t="shared" si="645"/>
        <v>0</v>
      </c>
      <c r="AB1370" s="701">
        <f t="shared" si="646"/>
        <v>0</v>
      </c>
      <c r="AC1370" s="662">
        <f t="shared" si="643"/>
        <v>0</v>
      </c>
      <c r="AD1370" s="662">
        <f t="shared" si="647"/>
        <v>0</v>
      </c>
      <c r="AE1370" s="701">
        <f t="shared" si="648"/>
        <v>0</v>
      </c>
      <c r="AF1370" s="662">
        <f t="shared" si="644"/>
        <v>0</v>
      </c>
      <c r="AG1370" s="662">
        <f t="shared" si="649"/>
        <v>0</v>
      </c>
      <c r="AH1370" s="701">
        <f t="shared" si="650"/>
        <v>0</v>
      </c>
    </row>
    <row r="1371" spans="1:34" x14ac:dyDescent="0.35">
      <c r="A1371" s="680">
        <v>39346</v>
      </c>
      <c r="B1371" s="558" t="s">
        <v>29</v>
      </c>
      <c r="C1371" s="558">
        <v>9</v>
      </c>
      <c r="D1371" s="559">
        <f t="shared" si="622"/>
        <v>6</v>
      </c>
      <c r="E1371" s="561">
        <v>0</v>
      </c>
      <c r="F1371" s="699">
        <f t="shared" si="628"/>
        <v>0</v>
      </c>
      <c r="G1371" s="712">
        <f t="shared" si="629"/>
        <v>0</v>
      </c>
      <c r="H1371" s="699">
        <f t="shared" si="623"/>
        <v>0</v>
      </c>
      <c r="I1371" s="712">
        <f t="shared" si="624"/>
        <v>0</v>
      </c>
      <c r="J1371" s="699">
        <f t="shared" si="630"/>
        <v>0</v>
      </c>
      <c r="K1371" s="681">
        <f t="shared" si="631"/>
        <v>0</v>
      </c>
      <c r="L1371" s="711">
        <f>IF($L$5="Yes",HLOOKUP(B1371,'Outdoor Supply'!$D$32:$P$38,7,FALSE),0)</f>
        <v>0</v>
      </c>
      <c r="M1371" s="701">
        <f t="shared" si="632"/>
        <v>0</v>
      </c>
      <c r="N1371" s="564">
        <f t="shared" si="633"/>
        <v>0</v>
      </c>
      <c r="O1371" s="564">
        <f t="shared" si="634"/>
        <v>0</v>
      </c>
      <c r="P1371" s="564">
        <f t="shared" si="635"/>
        <v>0</v>
      </c>
      <c r="Q1371" s="564">
        <f t="shared" si="636"/>
        <v>0</v>
      </c>
      <c r="R1371" s="661">
        <f t="shared" si="625"/>
        <v>0</v>
      </c>
      <c r="S1371" s="662">
        <f t="shared" si="626"/>
        <v>0</v>
      </c>
      <c r="T1371" s="699">
        <f t="shared" si="627"/>
        <v>0</v>
      </c>
      <c r="U1371" s="681">
        <f t="shared" si="637"/>
        <v>0</v>
      </c>
      <c r="V1371" s="701">
        <f t="shared" si="638"/>
        <v>0</v>
      </c>
      <c r="W1371" s="662">
        <f t="shared" si="639"/>
        <v>0</v>
      </c>
      <c r="X1371" s="662">
        <f t="shared" si="640"/>
        <v>0</v>
      </c>
      <c r="Y1371" s="662">
        <f t="shared" si="641"/>
        <v>0</v>
      </c>
      <c r="Z1371" s="699">
        <f t="shared" si="642"/>
        <v>0</v>
      </c>
      <c r="AA1371" s="681">
        <f t="shared" si="645"/>
        <v>0</v>
      </c>
      <c r="AB1371" s="701">
        <f t="shared" si="646"/>
        <v>0</v>
      </c>
      <c r="AC1371" s="662">
        <f t="shared" si="643"/>
        <v>0</v>
      </c>
      <c r="AD1371" s="662">
        <f t="shared" si="647"/>
        <v>0</v>
      </c>
      <c r="AE1371" s="701">
        <f t="shared" si="648"/>
        <v>0</v>
      </c>
      <c r="AF1371" s="662">
        <f t="shared" si="644"/>
        <v>0</v>
      </c>
      <c r="AG1371" s="662">
        <f t="shared" si="649"/>
        <v>0</v>
      </c>
      <c r="AH1371" s="701">
        <f t="shared" si="650"/>
        <v>0</v>
      </c>
    </row>
    <row r="1372" spans="1:34" x14ac:dyDescent="0.35">
      <c r="A1372" s="680">
        <v>39347</v>
      </c>
      <c r="B1372" s="558" t="s">
        <v>29</v>
      </c>
      <c r="C1372" s="558">
        <v>9</v>
      </c>
      <c r="D1372" s="559">
        <f t="shared" si="622"/>
        <v>7</v>
      </c>
      <c r="E1372" s="561">
        <v>0</v>
      </c>
      <c r="F1372" s="699">
        <f t="shared" si="628"/>
        <v>0</v>
      </c>
      <c r="G1372" s="712">
        <f t="shared" si="629"/>
        <v>0</v>
      </c>
      <c r="H1372" s="699">
        <f t="shared" si="623"/>
        <v>0</v>
      </c>
      <c r="I1372" s="712">
        <f t="shared" si="624"/>
        <v>0</v>
      </c>
      <c r="J1372" s="699">
        <f t="shared" si="630"/>
        <v>0</v>
      </c>
      <c r="K1372" s="681">
        <f t="shared" si="631"/>
        <v>0</v>
      </c>
      <c r="L1372" s="711">
        <f>IF($L$5="Yes",HLOOKUP(B1372,'Outdoor Supply'!$D$32:$P$38,7,FALSE),0)</f>
        <v>0</v>
      </c>
      <c r="M1372" s="701">
        <f t="shared" si="632"/>
        <v>0</v>
      </c>
      <c r="N1372" s="564">
        <f t="shared" si="633"/>
        <v>0</v>
      </c>
      <c r="O1372" s="564">
        <f t="shared" si="634"/>
        <v>0</v>
      </c>
      <c r="P1372" s="564">
        <f t="shared" si="635"/>
        <v>0</v>
      </c>
      <c r="Q1372" s="564">
        <f t="shared" si="636"/>
        <v>0</v>
      </c>
      <c r="R1372" s="661">
        <f t="shared" si="625"/>
        <v>0</v>
      </c>
      <c r="S1372" s="662">
        <f t="shared" si="626"/>
        <v>0</v>
      </c>
      <c r="T1372" s="699">
        <f t="shared" si="627"/>
        <v>0</v>
      </c>
      <c r="U1372" s="681">
        <f t="shared" si="637"/>
        <v>0</v>
      </c>
      <c r="V1372" s="701">
        <f t="shared" si="638"/>
        <v>0</v>
      </c>
      <c r="W1372" s="662">
        <f t="shared" si="639"/>
        <v>0</v>
      </c>
      <c r="X1372" s="662">
        <f t="shared" si="640"/>
        <v>0</v>
      </c>
      <c r="Y1372" s="662">
        <f t="shared" si="641"/>
        <v>0</v>
      </c>
      <c r="Z1372" s="699">
        <f t="shared" si="642"/>
        <v>0</v>
      </c>
      <c r="AA1372" s="681">
        <f t="shared" si="645"/>
        <v>0</v>
      </c>
      <c r="AB1372" s="701">
        <f t="shared" si="646"/>
        <v>0</v>
      </c>
      <c r="AC1372" s="662">
        <f t="shared" si="643"/>
        <v>0</v>
      </c>
      <c r="AD1372" s="662">
        <f t="shared" si="647"/>
        <v>0</v>
      </c>
      <c r="AE1372" s="701">
        <f t="shared" si="648"/>
        <v>0</v>
      </c>
      <c r="AF1372" s="662">
        <f t="shared" si="644"/>
        <v>0</v>
      </c>
      <c r="AG1372" s="662">
        <f t="shared" si="649"/>
        <v>0</v>
      </c>
      <c r="AH1372" s="701">
        <f t="shared" si="650"/>
        <v>0</v>
      </c>
    </row>
    <row r="1373" spans="1:34" x14ac:dyDescent="0.35">
      <c r="A1373" s="680">
        <v>39348</v>
      </c>
      <c r="B1373" s="558" t="s">
        <v>29</v>
      </c>
      <c r="C1373" s="558">
        <v>9</v>
      </c>
      <c r="D1373" s="559">
        <f t="shared" si="622"/>
        <v>1</v>
      </c>
      <c r="E1373" s="561">
        <v>0</v>
      </c>
      <c r="F1373" s="699">
        <f t="shared" si="628"/>
        <v>0</v>
      </c>
      <c r="G1373" s="712">
        <f t="shared" si="629"/>
        <v>0</v>
      </c>
      <c r="H1373" s="699">
        <f t="shared" si="623"/>
        <v>0</v>
      </c>
      <c r="I1373" s="712">
        <f t="shared" si="624"/>
        <v>0</v>
      </c>
      <c r="J1373" s="699">
        <f t="shared" si="630"/>
        <v>0</v>
      </c>
      <c r="K1373" s="681">
        <f t="shared" si="631"/>
        <v>0</v>
      </c>
      <c r="L1373" s="711">
        <f>IF($L$5="Yes",HLOOKUP(B1373,'Outdoor Supply'!$D$32:$P$38,7,FALSE),0)</f>
        <v>0</v>
      </c>
      <c r="M1373" s="701">
        <f t="shared" si="632"/>
        <v>0</v>
      </c>
      <c r="N1373" s="564">
        <f t="shared" si="633"/>
        <v>0</v>
      </c>
      <c r="O1373" s="564">
        <f t="shared" si="634"/>
        <v>0</v>
      </c>
      <c r="P1373" s="564">
        <f t="shared" si="635"/>
        <v>0</v>
      </c>
      <c r="Q1373" s="564">
        <f t="shared" si="636"/>
        <v>0</v>
      </c>
      <c r="R1373" s="661">
        <f t="shared" si="625"/>
        <v>0</v>
      </c>
      <c r="S1373" s="662">
        <f t="shared" si="626"/>
        <v>0</v>
      </c>
      <c r="T1373" s="699">
        <f t="shared" si="627"/>
        <v>0</v>
      </c>
      <c r="U1373" s="681">
        <f t="shared" si="637"/>
        <v>0</v>
      </c>
      <c r="V1373" s="701">
        <f t="shared" si="638"/>
        <v>0</v>
      </c>
      <c r="W1373" s="662">
        <f t="shared" si="639"/>
        <v>0</v>
      </c>
      <c r="X1373" s="662">
        <f t="shared" si="640"/>
        <v>0</v>
      </c>
      <c r="Y1373" s="662">
        <f t="shared" si="641"/>
        <v>0</v>
      </c>
      <c r="Z1373" s="699">
        <f t="shared" si="642"/>
        <v>0</v>
      </c>
      <c r="AA1373" s="681">
        <f t="shared" si="645"/>
        <v>0</v>
      </c>
      <c r="AB1373" s="701">
        <f t="shared" si="646"/>
        <v>0</v>
      </c>
      <c r="AC1373" s="662">
        <f t="shared" si="643"/>
        <v>0</v>
      </c>
      <c r="AD1373" s="662">
        <f t="shared" si="647"/>
        <v>0</v>
      </c>
      <c r="AE1373" s="701">
        <f t="shared" si="648"/>
        <v>0</v>
      </c>
      <c r="AF1373" s="662">
        <f t="shared" si="644"/>
        <v>0</v>
      </c>
      <c r="AG1373" s="662">
        <f t="shared" si="649"/>
        <v>0</v>
      </c>
      <c r="AH1373" s="701">
        <f t="shared" si="650"/>
        <v>0</v>
      </c>
    </row>
    <row r="1374" spans="1:34" x14ac:dyDescent="0.35">
      <c r="A1374" s="680">
        <v>39349</v>
      </c>
      <c r="B1374" s="558" t="s">
        <v>29</v>
      </c>
      <c r="C1374" s="558">
        <v>9</v>
      </c>
      <c r="D1374" s="559">
        <f t="shared" si="622"/>
        <v>2</v>
      </c>
      <c r="E1374" s="561">
        <v>0</v>
      </c>
      <c r="F1374" s="699">
        <f t="shared" si="628"/>
        <v>0</v>
      </c>
      <c r="G1374" s="712">
        <f t="shared" si="629"/>
        <v>0</v>
      </c>
      <c r="H1374" s="699">
        <f t="shared" si="623"/>
        <v>0</v>
      </c>
      <c r="I1374" s="712">
        <f t="shared" si="624"/>
        <v>0</v>
      </c>
      <c r="J1374" s="699">
        <f t="shared" si="630"/>
        <v>0</v>
      </c>
      <c r="K1374" s="681">
        <f t="shared" si="631"/>
        <v>0</v>
      </c>
      <c r="L1374" s="711">
        <f>IF($L$5="Yes",HLOOKUP(B1374,'Outdoor Supply'!$D$32:$P$38,7,FALSE),0)</f>
        <v>0</v>
      </c>
      <c r="M1374" s="701">
        <f t="shared" si="632"/>
        <v>0</v>
      </c>
      <c r="N1374" s="564">
        <f t="shared" si="633"/>
        <v>0</v>
      </c>
      <c r="O1374" s="564">
        <f t="shared" si="634"/>
        <v>0</v>
      </c>
      <c r="P1374" s="564">
        <f t="shared" si="635"/>
        <v>0</v>
      </c>
      <c r="Q1374" s="564">
        <f t="shared" si="636"/>
        <v>0</v>
      </c>
      <c r="R1374" s="661">
        <f t="shared" si="625"/>
        <v>0</v>
      </c>
      <c r="S1374" s="662">
        <f t="shared" si="626"/>
        <v>0</v>
      </c>
      <c r="T1374" s="699">
        <f t="shared" si="627"/>
        <v>0</v>
      </c>
      <c r="U1374" s="681">
        <f t="shared" si="637"/>
        <v>0</v>
      </c>
      <c r="V1374" s="701">
        <f t="shared" si="638"/>
        <v>0</v>
      </c>
      <c r="W1374" s="662">
        <f t="shared" si="639"/>
        <v>0</v>
      </c>
      <c r="X1374" s="662">
        <f t="shared" si="640"/>
        <v>0</v>
      </c>
      <c r="Y1374" s="662">
        <f t="shared" si="641"/>
        <v>0</v>
      </c>
      <c r="Z1374" s="699">
        <f t="shared" si="642"/>
        <v>0</v>
      </c>
      <c r="AA1374" s="681">
        <f t="shared" si="645"/>
        <v>0</v>
      </c>
      <c r="AB1374" s="701">
        <f t="shared" si="646"/>
        <v>0</v>
      </c>
      <c r="AC1374" s="662">
        <f t="shared" si="643"/>
        <v>0</v>
      </c>
      <c r="AD1374" s="662">
        <f t="shared" si="647"/>
        <v>0</v>
      </c>
      <c r="AE1374" s="701">
        <f t="shared" si="648"/>
        <v>0</v>
      </c>
      <c r="AF1374" s="662">
        <f t="shared" si="644"/>
        <v>0</v>
      </c>
      <c r="AG1374" s="662">
        <f t="shared" si="649"/>
        <v>0</v>
      </c>
      <c r="AH1374" s="701">
        <f t="shared" si="650"/>
        <v>0</v>
      </c>
    </row>
    <row r="1375" spans="1:34" x14ac:dyDescent="0.35">
      <c r="A1375" s="680">
        <v>39350</v>
      </c>
      <c r="B1375" s="558" t="s">
        <v>29</v>
      </c>
      <c r="C1375" s="558">
        <v>9</v>
      </c>
      <c r="D1375" s="559">
        <f t="shared" si="622"/>
        <v>3</v>
      </c>
      <c r="E1375" s="561">
        <v>0</v>
      </c>
      <c r="F1375" s="699">
        <f t="shared" si="628"/>
        <v>0</v>
      </c>
      <c r="G1375" s="712">
        <f t="shared" si="629"/>
        <v>0</v>
      </c>
      <c r="H1375" s="699">
        <f t="shared" si="623"/>
        <v>0</v>
      </c>
      <c r="I1375" s="712">
        <f t="shared" si="624"/>
        <v>0</v>
      </c>
      <c r="J1375" s="699">
        <f t="shared" si="630"/>
        <v>0</v>
      </c>
      <c r="K1375" s="681">
        <f t="shared" si="631"/>
        <v>0</v>
      </c>
      <c r="L1375" s="711">
        <f>IF($L$5="Yes",HLOOKUP(B1375,'Outdoor Supply'!$D$32:$P$38,7,FALSE),0)</f>
        <v>0</v>
      </c>
      <c r="M1375" s="701">
        <f t="shared" si="632"/>
        <v>0</v>
      </c>
      <c r="N1375" s="564">
        <f t="shared" si="633"/>
        <v>0</v>
      </c>
      <c r="O1375" s="564">
        <f t="shared" si="634"/>
        <v>0</v>
      </c>
      <c r="P1375" s="564">
        <f t="shared" si="635"/>
        <v>0</v>
      </c>
      <c r="Q1375" s="564">
        <f t="shared" si="636"/>
        <v>0</v>
      </c>
      <c r="R1375" s="661">
        <f t="shared" si="625"/>
        <v>0</v>
      </c>
      <c r="S1375" s="662">
        <f t="shared" si="626"/>
        <v>0</v>
      </c>
      <c r="T1375" s="699">
        <f t="shared" si="627"/>
        <v>0</v>
      </c>
      <c r="U1375" s="681">
        <f t="shared" si="637"/>
        <v>0</v>
      </c>
      <c r="V1375" s="701">
        <f t="shared" si="638"/>
        <v>0</v>
      </c>
      <c r="W1375" s="662">
        <f t="shared" si="639"/>
        <v>0</v>
      </c>
      <c r="X1375" s="662">
        <f t="shared" si="640"/>
        <v>0</v>
      </c>
      <c r="Y1375" s="662">
        <f t="shared" si="641"/>
        <v>0</v>
      </c>
      <c r="Z1375" s="699">
        <f t="shared" si="642"/>
        <v>0</v>
      </c>
      <c r="AA1375" s="681">
        <f t="shared" si="645"/>
        <v>0</v>
      </c>
      <c r="AB1375" s="701">
        <f t="shared" si="646"/>
        <v>0</v>
      </c>
      <c r="AC1375" s="662">
        <f t="shared" si="643"/>
        <v>0</v>
      </c>
      <c r="AD1375" s="662">
        <f t="shared" si="647"/>
        <v>0</v>
      </c>
      <c r="AE1375" s="701">
        <f t="shared" si="648"/>
        <v>0</v>
      </c>
      <c r="AF1375" s="662">
        <f t="shared" si="644"/>
        <v>0</v>
      </c>
      <c r="AG1375" s="662">
        <f t="shared" si="649"/>
        <v>0</v>
      </c>
      <c r="AH1375" s="701">
        <f t="shared" si="650"/>
        <v>0</v>
      </c>
    </row>
    <row r="1376" spans="1:34" x14ac:dyDescent="0.35">
      <c r="A1376" s="680">
        <v>39351</v>
      </c>
      <c r="B1376" s="558" t="s">
        <v>29</v>
      </c>
      <c r="C1376" s="558">
        <v>9</v>
      </c>
      <c r="D1376" s="559">
        <f t="shared" si="622"/>
        <v>4</v>
      </c>
      <c r="E1376" s="561">
        <v>0</v>
      </c>
      <c r="F1376" s="699">
        <f t="shared" si="628"/>
        <v>0</v>
      </c>
      <c r="G1376" s="712">
        <f t="shared" si="629"/>
        <v>0</v>
      </c>
      <c r="H1376" s="699">
        <f t="shared" si="623"/>
        <v>0</v>
      </c>
      <c r="I1376" s="712">
        <f t="shared" si="624"/>
        <v>0</v>
      </c>
      <c r="J1376" s="699">
        <f t="shared" si="630"/>
        <v>0</v>
      </c>
      <c r="K1376" s="681">
        <f t="shared" si="631"/>
        <v>0</v>
      </c>
      <c r="L1376" s="711">
        <f>IF($L$5="Yes",HLOOKUP(B1376,'Outdoor Supply'!$D$32:$P$38,7,FALSE),0)</f>
        <v>0</v>
      </c>
      <c r="M1376" s="701">
        <f t="shared" si="632"/>
        <v>0</v>
      </c>
      <c r="N1376" s="564">
        <f t="shared" si="633"/>
        <v>0</v>
      </c>
      <c r="O1376" s="564">
        <f t="shared" si="634"/>
        <v>0</v>
      </c>
      <c r="P1376" s="564">
        <f t="shared" si="635"/>
        <v>0</v>
      </c>
      <c r="Q1376" s="564">
        <f t="shared" si="636"/>
        <v>0</v>
      </c>
      <c r="R1376" s="661">
        <f t="shared" si="625"/>
        <v>0</v>
      </c>
      <c r="S1376" s="662">
        <f t="shared" si="626"/>
        <v>0</v>
      </c>
      <c r="T1376" s="699">
        <f t="shared" si="627"/>
        <v>0</v>
      </c>
      <c r="U1376" s="681">
        <f t="shared" si="637"/>
        <v>0</v>
      </c>
      <c r="V1376" s="701">
        <f t="shared" si="638"/>
        <v>0</v>
      </c>
      <c r="W1376" s="662">
        <f t="shared" si="639"/>
        <v>0</v>
      </c>
      <c r="X1376" s="662">
        <f t="shared" si="640"/>
        <v>0</v>
      </c>
      <c r="Y1376" s="662">
        <f t="shared" si="641"/>
        <v>0</v>
      </c>
      <c r="Z1376" s="699">
        <f t="shared" si="642"/>
        <v>0</v>
      </c>
      <c r="AA1376" s="681">
        <f t="shared" si="645"/>
        <v>0</v>
      </c>
      <c r="AB1376" s="701">
        <f t="shared" si="646"/>
        <v>0</v>
      </c>
      <c r="AC1376" s="662">
        <f t="shared" si="643"/>
        <v>0</v>
      </c>
      <c r="AD1376" s="662">
        <f t="shared" si="647"/>
        <v>0</v>
      </c>
      <c r="AE1376" s="701">
        <f t="shared" si="648"/>
        <v>0</v>
      </c>
      <c r="AF1376" s="662">
        <f t="shared" si="644"/>
        <v>0</v>
      </c>
      <c r="AG1376" s="662">
        <f t="shared" si="649"/>
        <v>0</v>
      </c>
      <c r="AH1376" s="701">
        <f t="shared" si="650"/>
        <v>0</v>
      </c>
    </row>
    <row r="1377" spans="1:34" x14ac:dyDescent="0.35">
      <c r="A1377" s="680">
        <v>39352</v>
      </c>
      <c r="B1377" s="558" t="s">
        <v>29</v>
      </c>
      <c r="C1377" s="558">
        <v>9</v>
      </c>
      <c r="D1377" s="559">
        <f t="shared" si="622"/>
        <v>5</v>
      </c>
      <c r="E1377" s="561">
        <v>0</v>
      </c>
      <c r="F1377" s="699">
        <f t="shared" si="628"/>
        <v>0</v>
      </c>
      <c r="G1377" s="712">
        <f t="shared" si="629"/>
        <v>0</v>
      </c>
      <c r="H1377" s="699">
        <f t="shared" si="623"/>
        <v>0</v>
      </c>
      <c r="I1377" s="712">
        <f t="shared" si="624"/>
        <v>0</v>
      </c>
      <c r="J1377" s="699">
        <f t="shared" si="630"/>
        <v>0</v>
      </c>
      <c r="K1377" s="681">
        <f t="shared" si="631"/>
        <v>0</v>
      </c>
      <c r="L1377" s="711">
        <f>IF($L$5="Yes",HLOOKUP(B1377,'Outdoor Supply'!$D$32:$P$38,7,FALSE),0)</f>
        <v>0</v>
      </c>
      <c r="M1377" s="701">
        <f t="shared" si="632"/>
        <v>0</v>
      </c>
      <c r="N1377" s="564">
        <f t="shared" si="633"/>
        <v>0</v>
      </c>
      <c r="O1377" s="564">
        <f t="shared" si="634"/>
        <v>0</v>
      </c>
      <c r="P1377" s="564">
        <f t="shared" si="635"/>
        <v>0</v>
      </c>
      <c r="Q1377" s="564">
        <f t="shared" si="636"/>
        <v>0</v>
      </c>
      <c r="R1377" s="661">
        <f t="shared" si="625"/>
        <v>0</v>
      </c>
      <c r="S1377" s="662">
        <f t="shared" si="626"/>
        <v>0</v>
      </c>
      <c r="T1377" s="699">
        <f t="shared" si="627"/>
        <v>0</v>
      </c>
      <c r="U1377" s="681">
        <f t="shared" si="637"/>
        <v>0</v>
      </c>
      <c r="V1377" s="701">
        <f t="shared" si="638"/>
        <v>0</v>
      </c>
      <c r="W1377" s="662">
        <f t="shared" si="639"/>
        <v>0</v>
      </c>
      <c r="X1377" s="662">
        <f t="shared" si="640"/>
        <v>0</v>
      </c>
      <c r="Y1377" s="662">
        <f t="shared" si="641"/>
        <v>0</v>
      </c>
      <c r="Z1377" s="699">
        <f t="shared" si="642"/>
        <v>0</v>
      </c>
      <c r="AA1377" s="681">
        <f t="shared" si="645"/>
        <v>0</v>
      </c>
      <c r="AB1377" s="701">
        <f t="shared" si="646"/>
        <v>0</v>
      </c>
      <c r="AC1377" s="662">
        <f t="shared" si="643"/>
        <v>0</v>
      </c>
      <c r="AD1377" s="662">
        <f t="shared" si="647"/>
        <v>0</v>
      </c>
      <c r="AE1377" s="701">
        <f t="shared" si="648"/>
        <v>0</v>
      </c>
      <c r="AF1377" s="662">
        <f t="shared" si="644"/>
        <v>0</v>
      </c>
      <c r="AG1377" s="662">
        <f t="shared" si="649"/>
        <v>0</v>
      </c>
      <c r="AH1377" s="701">
        <f t="shared" si="650"/>
        <v>0</v>
      </c>
    </row>
    <row r="1378" spans="1:34" x14ac:dyDescent="0.35">
      <c r="A1378" s="680">
        <v>39353</v>
      </c>
      <c r="B1378" s="558" t="s">
        <v>29</v>
      </c>
      <c r="C1378" s="558">
        <v>9</v>
      </c>
      <c r="D1378" s="559">
        <f t="shared" si="622"/>
        <v>6</v>
      </c>
      <c r="E1378" s="561">
        <v>0</v>
      </c>
      <c r="F1378" s="699">
        <f t="shared" si="628"/>
        <v>0</v>
      </c>
      <c r="G1378" s="712">
        <f t="shared" si="629"/>
        <v>0</v>
      </c>
      <c r="H1378" s="699">
        <f t="shared" si="623"/>
        <v>0</v>
      </c>
      <c r="I1378" s="712">
        <f t="shared" si="624"/>
        <v>0</v>
      </c>
      <c r="J1378" s="699">
        <f t="shared" si="630"/>
        <v>0</v>
      </c>
      <c r="K1378" s="681">
        <f t="shared" si="631"/>
        <v>0</v>
      </c>
      <c r="L1378" s="711">
        <f>IF($L$5="Yes",HLOOKUP(B1378,'Outdoor Supply'!$D$32:$P$38,7,FALSE),0)</f>
        <v>0</v>
      </c>
      <c r="M1378" s="701">
        <f t="shared" si="632"/>
        <v>0</v>
      </c>
      <c r="N1378" s="564">
        <f t="shared" si="633"/>
        <v>0</v>
      </c>
      <c r="O1378" s="564">
        <f t="shared" si="634"/>
        <v>0</v>
      </c>
      <c r="P1378" s="564">
        <f t="shared" si="635"/>
        <v>0</v>
      </c>
      <c r="Q1378" s="564">
        <f t="shared" si="636"/>
        <v>0</v>
      </c>
      <c r="R1378" s="661">
        <f t="shared" si="625"/>
        <v>0</v>
      </c>
      <c r="S1378" s="662">
        <f t="shared" si="626"/>
        <v>0</v>
      </c>
      <c r="T1378" s="699">
        <f t="shared" si="627"/>
        <v>0</v>
      </c>
      <c r="U1378" s="681">
        <f t="shared" si="637"/>
        <v>0</v>
      </c>
      <c r="V1378" s="701">
        <f t="shared" si="638"/>
        <v>0</v>
      </c>
      <c r="W1378" s="662">
        <f t="shared" si="639"/>
        <v>0</v>
      </c>
      <c r="X1378" s="662">
        <f t="shared" si="640"/>
        <v>0</v>
      </c>
      <c r="Y1378" s="662">
        <f t="shared" si="641"/>
        <v>0</v>
      </c>
      <c r="Z1378" s="699">
        <f t="shared" si="642"/>
        <v>0</v>
      </c>
      <c r="AA1378" s="681">
        <f t="shared" si="645"/>
        <v>0</v>
      </c>
      <c r="AB1378" s="701">
        <f t="shared" si="646"/>
        <v>0</v>
      </c>
      <c r="AC1378" s="662">
        <f t="shared" si="643"/>
        <v>0</v>
      </c>
      <c r="AD1378" s="662">
        <f t="shared" si="647"/>
        <v>0</v>
      </c>
      <c r="AE1378" s="701">
        <f t="shared" si="648"/>
        <v>0</v>
      </c>
      <c r="AF1378" s="662">
        <f t="shared" si="644"/>
        <v>0</v>
      </c>
      <c r="AG1378" s="662">
        <f t="shared" si="649"/>
        <v>0</v>
      </c>
      <c r="AH1378" s="701">
        <f t="shared" si="650"/>
        <v>0</v>
      </c>
    </row>
    <row r="1379" spans="1:34" x14ac:dyDescent="0.35">
      <c r="A1379" s="680">
        <v>39354</v>
      </c>
      <c r="B1379" s="558" t="s">
        <v>29</v>
      </c>
      <c r="C1379" s="558">
        <v>9</v>
      </c>
      <c r="D1379" s="559">
        <f t="shared" si="622"/>
        <v>7</v>
      </c>
      <c r="E1379" s="561">
        <v>0</v>
      </c>
      <c r="F1379" s="699">
        <f t="shared" si="628"/>
        <v>0</v>
      </c>
      <c r="G1379" s="712">
        <f t="shared" si="629"/>
        <v>0</v>
      </c>
      <c r="H1379" s="699">
        <f t="shared" si="623"/>
        <v>0</v>
      </c>
      <c r="I1379" s="712">
        <f t="shared" si="624"/>
        <v>0</v>
      </c>
      <c r="J1379" s="699">
        <f t="shared" si="630"/>
        <v>0</v>
      </c>
      <c r="K1379" s="681">
        <f t="shared" si="631"/>
        <v>0</v>
      </c>
      <c r="L1379" s="711">
        <f>IF($L$5="Yes",HLOOKUP(B1379,'Outdoor Supply'!$D$32:$P$38,7,FALSE),0)</f>
        <v>0</v>
      </c>
      <c r="M1379" s="701">
        <f t="shared" si="632"/>
        <v>0</v>
      </c>
      <c r="N1379" s="564">
        <f t="shared" si="633"/>
        <v>0</v>
      </c>
      <c r="O1379" s="564">
        <f t="shared" si="634"/>
        <v>0</v>
      </c>
      <c r="P1379" s="564">
        <f t="shared" si="635"/>
        <v>0</v>
      </c>
      <c r="Q1379" s="564">
        <f t="shared" si="636"/>
        <v>0</v>
      </c>
      <c r="R1379" s="661">
        <f t="shared" si="625"/>
        <v>0</v>
      </c>
      <c r="S1379" s="662">
        <f t="shared" si="626"/>
        <v>0</v>
      </c>
      <c r="T1379" s="699">
        <f t="shared" si="627"/>
        <v>0</v>
      </c>
      <c r="U1379" s="681">
        <f t="shared" si="637"/>
        <v>0</v>
      </c>
      <c r="V1379" s="701">
        <f t="shared" si="638"/>
        <v>0</v>
      </c>
      <c r="W1379" s="662">
        <f t="shared" si="639"/>
        <v>0</v>
      </c>
      <c r="X1379" s="662">
        <f t="shared" si="640"/>
        <v>0</v>
      </c>
      <c r="Y1379" s="662">
        <f t="shared" si="641"/>
        <v>0</v>
      </c>
      <c r="Z1379" s="699">
        <f t="shared" si="642"/>
        <v>0</v>
      </c>
      <c r="AA1379" s="681">
        <f t="shared" si="645"/>
        <v>0</v>
      </c>
      <c r="AB1379" s="701">
        <f t="shared" si="646"/>
        <v>0</v>
      </c>
      <c r="AC1379" s="662">
        <f t="shared" si="643"/>
        <v>0</v>
      </c>
      <c r="AD1379" s="662">
        <f t="shared" si="647"/>
        <v>0</v>
      </c>
      <c r="AE1379" s="701">
        <f t="shared" si="648"/>
        <v>0</v>
      </c>
      <c r="AF1379" s="662">
        <f t="shared" si="644"/>
        <v>0</v>
      </c>
      <c r="AG1379" s="662">
        <f t="shared" si="649"/>
        <v>0</v>
      </c>
      <c r="AH1379" s="701">
        <f t="shared" si="650"/>
        <v>0</v>
      </c>
    </row>
    <row r="1380" spans="1:34" x14ac:dyDescent="0.35">
      <c r="A1380" s="680">
        <v>39355</v>
      </c>
      <c r="B1380" s="558" t="s">
        <v>29</v>
      </c>
      <c r="C1380" s="558">
        <v>9</v>
      </c>
      <c r="D1380" s="559">
        <f t="shared" si="622"/>
        <v>1</v>
      </c>
      <c r="E1380" s="561">
        <v>0.23000000000001819</v>
      </c>
      <c r="F1380" s="699">
        <f t="shared" si="628"/>
        <v>0</v>
      </c>
      <c r="G1380" s="712">
        <f t="shared" si="629"/>
        <v>0</v>
      </c>
      <c r="H1380" s="699">
        <f t="shared" si="623"/>
        <v>0</v>
      </c>
      <c r="I1380" s="712">
        <f t="shared" si="624"/>
        <v>0</v>
      </c>
      <c r="J1380" s="699">
        <f t="shared" si="630"/>
        <v>0</v>
      </c>
      <c r="K1380" s="681">
        <f t="shared" si="631"/>
        <v>0</v>
      </c>
      <c r="L1380" s="711">
        <f>IF($L$5="Yes",HLOOKUP(B1380,'Outdoor Supply'!$D$32:$P$38,7,FALSE),0)</f>
        <v>0</v>
      </c>
      <c r="M1380" s="701">
        <f t="shared" si="632"/>
        <v>0</v>
      </c>
      <c r="N1380" s="564">
        <f t="shared" si="633"/>
        <v>0</v>
      </c>
      <c r="O1380" s="564">
        <f t="shared" si="634"/>
        <v>0</v>
      </c>
      <c r="P1380" s="564">
        <f t="shared" si="635"/>
        <v>0</v>
      </c>
      <c r="Q1380" s="564">
        <f t="shared" si="636"/>
        <v>0</v>
      </c>
      <c r="R1380" s="661">
        <f t="shared" si="625"/>
        <v>0</v>
      </c>
      <c r="S1380" s="662">
        <f t="shared" si="626"/>
        <v>0</v>
      </c>
      <c r="T1380" s="699">
        <f t="shared" si="627"/>
        <v>0</v>
      </c>
      <c r="U1380" s="681">
        <f t="shared" si="637"/>
        <v>0</v>
      </c>
      <c r="V1380" s="701">
        <f t="shared" si="638"/>
        <v>0</v>
      </c>
      <c r="W1380" s="662">
        <f t="shared" si="639"/>
        <v>0</v>
      </c>
      <c r="X1380" s="662">
        <f t="shared" si="640"/>
        <v>0</v>
      </c>
      <c r="Y1380" s="662">
        <f t="shared" si="641"/>
        <v>0</v>
      </c>
      <c r="Z1380" s="699">
        <f t="shared" si="642"/>
        <v>0</v>
      </c>
      <c r="AA1380" s="681">
        <f t="shared" si="645"/>
        <v>0</v>
      </c>
      <c r="AB1380" s="701">
        <f t="shared" si="646"/>
        <v>0</v>
      </c>
      <c r="AC1380" s="662">
        <f t="shared" si="643"/>
        <v>0</v>
      </c>
      <c r="AD1380" s="662">
        <f t="shared" si="647"/>
        <v>0</v>
      </c>
      <c r="AE1380" s="701">
        <f t="shared" si="648"/>
        <v>0</v>
      </c>
      <c r="AF1380" s="662">
        <f t="shared" si="644"/>
        <v>0</v>
      </c>
      <c r="AG1380" s="662">
        <f t="shared" si="649"/>
        <v>0</v>
      </c>
      <c r="AH1380" s="701">
        <f t="shared" si="650"/>
        <v>0</v>
      </c>
    </row>
    <row r="1381" spans="1:34" x14ac:dyDescent="0.35">
      <c r="A1381" s="680">
        <v>39356</v>
      </c>
      <c r="B1381" s="558" t="s">
        <v>30</v>
      </c>
      <c r="C1381" s="558">
        <v>10</v>
      </c>
      <c r="D1381" s="559">
        <f t="shared" si="622"/>
        <v>2</v>
      </c>
      <c r="E1381" s="561">
        <v>2.0000000000010232E-2</v>
      </c>
      <c r="F1381" s="699">
        <f t="shared" si="628"/>
        <v>0</v>
      </c>
      <c r="G1381" s="712">
        <f t="shared" si="629"/>
        <v>0</v>
      </c>
      <c r="H1381" s="699">
        <f t="shared" si="623"/>
        <v>0</v>
      </c>
      <c r="I1381" s="712">
        <f t="shared" si="624"/>
        <v>0</v>
      </c>
      <c r="J1381" s="699">
        <f t="shared" si="630"/>
        <v>0</v>
      </c>
      <c r="K1381" s="681">
        <f t="shared" si="631"/>
        <v>0</v>
      </c>
      <c r="L1381" s="711">
        <f>IF($L$5="Yes",HLOOKUP(B1381,'Outdoor Supply'!$D$32:$P$38,7,FALSE),0)</f>
        <v>0</v>
      </c>
      <c r="M1381" s="701">
        <f t="shared" si="632"/>
        <v>0</v>
      </c>
      <c r="N1381" s="564">
        <f t="shared" si="633"/>
        <v>0</v>
      </c>
      <c r="O1381" s="564">
        <f t="shared" si="634"/>
        <v>0</v>
      </c>
      <c r="P1381" s="564">
        <f t="shared" si="635"/>
        <v>0</v>
      </c>
      <c r="Q1381" s="564">
        <f t="shared" si="636"/>
        <v>0</v>
      </c>
      <c r="R1381" s="661">
        <f t="shared" si="625"/>
        <v>0</v>
      </c>
      <c r="S1381" s="662">
        <f t="shared" si="626"/>
        <v>0</v>
      </c>
      <c r="T1381" s="699">
        <f t="shared" si="627"/>
        <v>0</v>
      </c>
      <c r="U1381" s="681">
        <f t="shared" si="637"/>
        <v>0</v>
      </c>
      <c r="V1381" s="701">
        <f t="shared" si="638"/>
        <v>0</v>
      </c>
      <c r="W1381" s="662">
        <f t="shared" si="639"/>
        <v>0</v>
      </c>
      <c r="X1381" s="662">
        <f t="shared" si="640"/>
        <v>0</v>
      </c>
      <c r="Y1381" s="662">
        <f t="shared" si="641"/>
        <v>0</v>
      </c>
      <c r="Z1381" s="699">
        <f t="shared" si="642"/>
        <v>0</v>
      </c>
      <c r="AA1381" s="681">
        <f t="shared" si="645"/>
        <v>0</v>
      </c>
      <c r="AB1381" s="701">
        <f t="shared" si="646"/>
        <v>0</v>
      </c>
      <c r="AC1381" s="662">
        <f t="shared" si="643"/>
        <v>0</v>
      </c>
      <c r="AD1381" s="662">
        <f t="shared" si="647"/>
        <v>0</v>
      </c>
      <c r="AE1381" s="701">
        <f t="shared" si="648"/>
        <v>0</v>
      </c>
      <c r="AF1381" s="662">
        <f t="shared" si="644"/>
        <v>0</v>
      </c>
      <c r="AG1381" s="662">
        <f t="shared" si="649"/>
        <v>0</v>
      </c>
      <c r="AH1381" s="701">
        <f t="shared" si="650"/>
        <v>0</v>
      </c>
    </row>
    <row r="1382" spans="1:34" x14ac:dyDescent="0.35">
      <c r="A1382" s="680">
        <v>39357</v>
      </c>
      <c r="B1382" s="558" t="s">
        <v>30</v>
      </c>
      <c r="C1382" s="558">
        <v>10</v>
      </c>
      <c r="D1382" s="559">
        <f t="shared" si="622"/>
        <v>3</v>
      </c>
      <c r="E1382" s="561">
        <v>9.0000000000003411E-2</v>
      </c>
      <c r="F1382" s="699">
        <f t="shared" si="628"/>
        <v>0</v>
      </c>
      <c r="G1382" s="712">
        <f t="shared" si="629"/>
        <v>0</v>
      </c>
      <c r="H1382" s="699">
        <f t="shared" si="623"/>
        <v>0</v>
      </c>
      <c r="I1382" s="712">
        <f t="shared" si="624"/>
        <v>0</v>
      </c>
      <c r="J1382" s="699">
        <f t="shared" si="630"/>
        <v>0</v>
      </c>
      <c r="K1382" s="681">
        <f t="shared" si="631"/>
        <v>0</v>
      </c>
      <c r="L1382" s="711">
        <f>IF($L$5="Yes",HLOOKUP(B1382,'Outdoor Supply'!$D$32:$P$38,7,FALSE),0)</f>
        <v>0</v>
      </c>
      <c r="M1382" s="701">
        <f t="shared" si="632"/>
        <v>0</v>
      </c>
      <c r="N1382" s="564">
        <f t="shared" si="633"/>
        <v>0</v>
      </c>
      <c r="O1382" s="564">
        <f t="shared" si="634"/>
        <v>0</v>
      </c>
      <c r="P1382" s="564">
        <f t="shared" si="635"/>
        <v>0</v>
      </c>
      <c r="Q1382" s="564">
        <f t="shared" si="636"/>
        <v>0</v>
      </c>
      <c r="R1382" s="661">
        <f t="shared" si="625"/>
        <v>0</v>
      </c>
      <c r="S1382" s="662">
        <f t="shared" si="626"/>
        <v>0</v>
      </c>
      <c r="T1382" s="699">
        <f t="shared" si="627"/>
        <v>0</v>
      </c>
      <c r="U1382" s="681">
        <f t="shared" si="637"/>
        <v>0</v>
      </c>
      <c r="V1382" s="701">
        <f t="shared" si="638"/>
        <v>0</v>
      </c>
      <c r="W1382" s="662">
        <f t="shared" si="639"/>
        <v>0</v>
      </c>
      <c r="X1382" s="662">
        <f t="shared" si="640"/>
        <v>0</v>
      </c>
      <c r="Y1382" s="662">
        <f t="shared" si="641"/>
        <v>0</v>
      </c>
      <c r="Z1382" s="699">
        <f t="shared" si="642"/>
        <v>0</v>
      </c>
      <c r="AA1382" s="681">
        <f t="shared" si="645"/>
        <v>0</v>
      </c>
      <c r="AB1382" s="701">
        <f t="shared" si="646"/>
        <v>0</v>
      </c>
      <c r="AC1382" s="662">
        <f t="shared" si="643"/>
        <v>0</v>
      </c>
      <c r="AD1382" s="662">
        <f t="shared" si="647"/>
        <v>0</v>
      </c>
      <c r="AE1382" s="701">
        <f t="shared" si="648"/>
        <v>0</v>
      </c>
      <c r="AF1382" s="662">
        <f t="shared" si="644"/>
        <v>0</v>
      </c>
      <c r="AG1382" s="662">
        <f t="shared" si="649"/>
        <v>0</v>
      </c>
      <c r="AH1382" s="701">
        <f t="shared" si="650"/>
        <v>0</v>
      </c>
    </row>
    <row r="1383" spans="1:34" x14ac:dyDescent="0.35">
      <c r="A1383" s="680">
        <v>39358</v>
      </c>
      <c r="B1383" s="558" t="s">
        <v>30</v>
      </c>
      <c r="C1383" s="558">
        <v>10</v>
      </c>
      <c r="D1383" s="559">
        <f t="shared" si="622"/>
        <v>4</v>
      </c>
      <c r="E1383" s="561">
        <v>0</v>
      </c>
      <c r="F1383" s="699">
        <f t="shared" si="628"/>
        <v>0</v>
      </c>
      <c r="G1383" s="712">
        <f t="shared" si="629"/>
        <v>0</v>
      </c>
      <c r="H1383" s="699">
        <f t="shared" si="623"/>
        <v>0</v>
      </c>
      <c r="I1383" s="712">
        <f t="shared" si="624"/>
        <v>0</v>
      </c>
      <c r="J1383" s="699">
        <f t="shared" si="630"/>
        <v>0</v>
      </c>
      <c r="K1383" s="681">
        <f t="shared" si="631"/>
        <v>0</v>
      </c>
      <c r="L1383" s="711">
        <f>IF($L$5="Yes",HLOOKUP(B1383,'Outdoor Supply'!$D$32:$P$38,7,FALSE),0)</f>
        <v>0</v>
      </c>
      <c r="M1383" s="701">
        <f t="shared" si="632"/>
        <v>0</v>
      </c>
      <c r="N1383" s="564">
        <f t="shared" si="633"/>
        <v>0</v>
      </c>
      <c r="O1383" s="564">
        <f t="shared" si="634"/>
        <v>0</v>
      </c>
      <c r="P1383" s="564">
        <f t="shared" si="635"/>
        <v>0</v>
      </c>
      <c r="Q1383" s="564">
        <f t="shared" si="636"/>
        <v>0</v>
      </c>
      <c r="R1383" s="661">
        <f t="shared" si="625"/>
        <v>0</v>
      </c>
      <c r="S1383" s="662">
        <f t="shared" si="626"/>
        <v>0</v>
      </c>
      <c r="T1383" s="699">
        <f t="shared" si="627"/>
        <v>0</v>
      </c>
      <c r="U1383" s="681">
        <f t="shared" si="637"/>
        <v>0</v>
      </c>
      <c r="V1383" s="701">
        <f t="shared" si="638"/>
        <v>0</v>
      </c>
      <c r="W1383" s="662">
        <f t="shared" si="639"/>
        <v>0</v>
      </c>
      <c r="X1383" s="662">
        <f t="shared" si="640"/>
        <v>0</v>
      </c>
      <c r="Y1383" s="662">
        <f t="shared" si="641"/>
        <v>0</v>
      </c>
      <c r="Z1383" s="699">
        <f t="shared" si="642"/>
        <v>0</v>
      </c>
      <c r="AA1383" s="681">
        <f t="shared" si="645"/>
        <v>0</v>
      </c>
      <c r="AB1383" s="701">
        <f t="shared" si="646"/>
        <v>0</v>
      </c>
      <c r="AC1383" s="662">
        <f t="shared" si="643"/>
        <v>0</v>
      </c>
      <c r="AD1383" s="662">
        <f t="shared" si="647"/>
        <v>0</v>
      </c>
      <c r="AE1383" s="701">
        <f t="shared" si="648"/>
        <v>0</v>
      </c>
      <c r="AF1383" s="662">
        <f t="shared" si="644"/>
        <v>0</v>
      </c>
      <c r="AG1383" s="662">
        <f t="shared" si="649"/>
        <v>0</v>
      </c>
      <c r="AH1383" s="701">
        <f t="shared" si="650"/>
        <v>0</v>
      </c>
    </row>
    <row r="1384" spans="1:34" x14ac:dyDescent="0.35">
      <c r="A1384" s="680">
        <v>39359</v>
      </c>
      <c r="B1384" s="558" t="s">
        <v>30</v>
      </c>
      <c r="C1384" s="558">
        <v>10</v>
      </c>
      <c r="D1384" s="559">
        <f t="shared" si="622"/>
        <v>5</v>
      </c>
      <c r="E1384" s="561">
        <v>0</v>
      </c>
      <c r="F1384" s="699">
        <f t="shared" si="628"/>
        <v>0</v>
      </c>
      <c r="G1384" s="712">
        <f t="shared" si="629"/>
        <v>0</v>
      </c>
      <c r="H1384" s="699">
        <f t="shared" si="623"/>
        <v>0</v>
      </c>
      <c r="I1384" s="712">
        <f t="shared" si="624"/>
        <v>0</v>
      </c>
      <c r="J1384" s="699">
        <f t="shared" si="630"/>
        <v>0</v>
      </c>
      <c r="K1384" s="681">
        <f t="shared" si="631"/>
        <v>0</v>
      </c>
      <c r="L1384" s="711">
        <f>IF($L$5="Yes",HLOOKUP(B1384,'Outdoor Supply'!$D$32:$P$38,7,FALSE),0)</f>
        <v>0</v>
      </c>
      <c r="M1384" s="701">
        <f t="shared" si="632"/>
        <v>0</v>
      </c>
      <c r="N1384" s="564">
        <f t="shared" si="633"/>
        <v>0</v>
      </c>
      <c r="O1384" s="564">
        <f t="shared" si="634"/>
        <v>0</v>
      </c>
      <c r="P1384" s="564">
        <f t="shared" si="635"/>
        <v>0</v>
      </c>
      <c r="Q1384" s="564">
        <f t="shared" si="636"/>
        <v>0</v>
      </c>
      <c r="R1384" s="661">
        <f t="shared" si="625"/>
        <v>0</v>
      </c>
      <c r="S1384" s="662">
        <f t="shared" si="626"/>
        <v>0</v>
      </c>
      <c r="T1384" s="699">
        <f t="shared" si="627"/>
        <v>0</v>
      </c>
      <c r="U1384" s="681">
        <f t="shared" si="637"/>
        <v>0</v>
      </c>
      <c r="V1384" s="701">
        <f t="shared" si="638"/>
        <v>0</v>
      </c>
      <c r="W1384" s="662">
        <f t="shared" si="639"/>
        <v>0</v>
      </c>
      <c r="X1384" s="662">
        <f t="shared" si="640"/>
        <v>0</v>
      </c>
      <c r="Y1384" s="662">
        <f t="shared" si="641"/>
        <v>0</v>
      </c>
      <c r="Z1384" s="699">
        <f t="shared" si="642"/>
        <v>0</v>
      </c>
      <c r="AA1384" s="681">
        <f t="shared" si="645"/>
        <v>0</v>
      </c>
      <c r="AB1384" s="701">
        <f t="shared" si="646"/>
        <v>0</v>
      </c>
      <c r="AC1384" s="662">
        <f t="shared" si="643"/>
        <v>0</v>
      </c>
      <c r="AD1384" s="662">
        <f t="shared" si="647"/>
        <v>0</v>
      </c>
      <c r="AE1384" s="701">
        <f t="shared" si="648"/>
        <v>0</v>
      </c>
      <c r="AF1384" s="662">
        <f t="shared" si="644"/>
        <v>0</v>
      </c>
      <c r="AG1384" s="662">
        <f t="shared" si="649"/>
        <v>0</v>
      </c>
      <c r="AH1384" s="701">
        <f t="shared" si="650"/>
        <v>0</v>
      </c>
    </row>
    <row r="1385" spans="1:34" x14ac:dyDescent="0.35">
      <c r="A1385" s="680">
        <v>39360</v>
      </c>
      <c r="B1385" s="558" t="s">
        <v>30</v>
      </c>
      <c r="C1385" s="558">
        <v>10</v>
      </c>
      <c r="D1385" s="559">
        <f t="shared" si="622"/>
        <v>6</v>
      </c>
      <c r="E1385" s="561">
        <v>0</v>
      </c>
      <c r="F1385" s="699">
        <f t="shared" si="628"/>
        <v>0</v>
      </c>
      <c r="G1385" s="712">
        <f t="shared" si="629"/>
        <v>0</v>
      </c>
      <c r="H1385" s="699">
        <f t="shared" si="623"/>
        <v>0</v>
      </c>
      <c r="I1385" s="712">
        <f t="shared" si="624"/>
        <v>0</v>
      </c>
      <c r="J1385" s="699">
        <f t="shared" si="630"/>
        <v>0</v>
      </c>
      <c r="K1385" s="681">
        <f t="shared" si="631"/>
        <v>0</v>
      </c>
      <c r="L1385" s="711">
        <f>IF($L$5="Yes",HLOOKUP(B1385,'Outdoor Supply'!$D$32:$P$38,7,FALSE),0)</f>
        <v>0</v>
      </c>
      <c r="M1385" s="701">
        <f t="shared" si="632"/>
        <v>0</v>
      </c>
      <c r="N1385" s="564">
        <f t="shared" si="633"/>
        <v>0</v>
      </c>
      <c r="O1385" s="564">
        <f t="shared" si="634"/>
        <v>0</v>
      </c>
      <c r="P1385" s="564">
        <f t="shared" si="635"/>
        <v>0</v>
      </c>
      <c r="Q1385" s="564">
        <f t="shared" si="636"/>
        <v>0</v>
      </c>
      <c r="R1385" s="661">
        <f t="shared" si="625"/>
        <v>0</v>
      </c>
      <c r="S1385" s="662">
        <f t="shared" si="626"/>
        <v>0</v>
      </c>
      <c r="T1385" s="699">
        <f t="shared" si="627"/>
        <v>0</v>
      </c>
      <c r="U1385" s="681">
        <f t="shared" si="637"/>
        <v>0</v>
      </c>
      <c r="V1385" s="701">
        <f t="shared" si="638"/>
        <v>0</v>
      </c>
      <c r="W1385" s="662">
        <f t="shared" si="639"/>
        <v>0</v>
      </c>
      <c r="X1385" s="662">
        <f t="shared" si="640"/>
        <v>0</v>
      </c>
      <c r="Y1385" s="662">
        <f t="shared" si="641"/>
        <v>0</v>
      </c>
      <c r="Z1385" s="699">
        <f t="shared" si="642"/>
        <v>0</v>
      </c>
      <c r="AA1385" s="681">
        <f t="shared" si="645"/>
        <v>0</v>
      </c>
      <c r="AB1385" s="701">
        <f t="shared" si="646"/>
        <v>0</v>
      </c>
      <c r="AC1385" s="662">
        <f t="shared" si="643"/>
        <v>0</v>
      </c>
      <c r="AD1385" s="662">
        <f t="shared" si="647"/>
        <v>0</v>
      </c>
      <c r="AE1385" s="701">
        <f t="shared" si="648"/>
        <v>0</v>
      </c>
      <c r="AF1385" s="662">
        <f t="shared" si="644"/>
        <v>0</v>
      </c>
      <c r="AG1385" s="662">
        <f t="shared" si="649"/>
        <v>0</v>
      </c>
      <c r="AH1385" s="701">
        <f t="shared" si="650"/>
        <v>0</v>
      </c>
    </row>
    <row r="1386" spans="1:34" x14ac:dyDescent="0.35">
      <c r="A1386" s="680">
        <v>39361</v>
      </c>
      <c r="B1386" s="558" t="s">
        <v>30</v>
      </c>
      <c r="C1386" s="558">
        <v>10</v>
      </c>
      <c r="D1386" s="559">
        <f t="shared" si="622"/>
        <v>7</v>
      </c>
      <c r="E1386" s="561">
        <v>0</v>
      </c>
      <c r="F1386" s="699">
        <f t="shared" si="628"/>
        <v>0</v>
      </c>
      <c r="G1386" s="712">
        <f t="shared" si="629"/>
        <v>0</v>
      </c>
      <c r="H1386" s="699">
        <f t="shared" si="623"/>
        <v>0</v>
      </c>
      <c r="I1386" s="712">
        <f t="shared" si="624"/>
        <v>0</v>
      </c>
      <c r="J1386" s="699">
        <f t="shared" si="630"/>
        <v>0</v>
      </c>
      <c r="K1386" s="681">
        <f t="shared" si="631"/>
        <v>0</v>
      </c>
      <c r="L1386" s="711">
        <f>IF($L$5="Yes",HLOOKUP(B1386,'Outdoor Supply'!$D$32:$P$38,7,FALSE),0)</f>
        <v>0</v>
      </c>
      <c r="M1386" s="701">
        <f t="shared" si="632"/>
        <v>0</v>
      </c>
      <c r="N1386" s="564">
        <f t="shared" si="633"/>
        <v>0</v>
      </c>
      <c r="O1386" s="564">
        <f t="shared" si="634"/>
        <v>0</v>
      </c>
      <c r="P1386" s="564">
        <f t="shared" si="635"/>
        <v>0</v>
      </c>
      <c r="Q1386" s="564">
        <f t="shared" si="636"/>
        <v>0</v>
      </c>
      <c r="R1386" s="661">
        <f t="shared" si="625"/>
        <v>0</v>
      </c>
      <c r="S1386" s="662">
        <f t="shared" si="626"/>
        <v>0</v>
      </c>
      <c r="T1386" s="699">
        <f t="shared" si="627"/>
        <v>0</v>
      </c>
      <c r="U1386" s="681">
        <f t="shared" si="637"/>
        <v>0</v>
      </c>
      <c r="V1386" s="701">
        <f t="shared" si="638"/>
        <v>0</v>
      </c>
      <c r="W1386" s="662">
        <f t="shared" si="639"/>
        <v>0</v>
      </c>
      <c r="X1386" s="662">
        <f t="shared" si="640"/>
        <v>0</v>
      </c>
      <c r="Y1386" s="662">
        <f t="shared" si="641"/>
        <v>0</v>
      </c>
      <c r="Z1386" s="699">
        <f t="shared" si="642"/>
        <v>0</v>
      </c>
      <c r="AA1386" s="681">
        <f t="shared" si="645"/>
        <v>0</v>
      </c>
      <c r="AB1386" s="701">
        <f t="shared" si="646"/>
        <v>0</v>
      </c>
      <c r="AC1386" s="662">
        <f t="shared" si="643"/>
        <v>0</v>
      </c>
      <c r="AD1386" s="662">
        <f t="shared" si="647"/>
        <v>0</v>
      </c>
      <c r="AE1386" s="701">
        <f t="shared" si="648"/>
        <v>0</v>
      </c>
      <c r="AF1386" s="662">
        <f t="shared" si="644"/>
        <v>0</v>
      </c>
      <c r="AG1386" s="662">
        <f t="shared" si="649"/>
        <v>0</v>
      </c>
      <c r="AH1386" s="701">
        <f t="shared" si="650"/>
        <v>0</v>
      </c>
    </row>
    <row r="1387" spans="1:34" x14ac:dyDescent="0.35">
      <c r="A1387" s="680">
        <v>39362</v>
      </c>
      <c r="B1387" s="558" t="s">
        <v>30</v>
      </c>
      <c r="C1387" s="558">
        <v>10</v>
      </c>
      <c r="D1387" s="559">
        <f t="shared" si="622"/>
        <v>1</v>
      </c>
      <c r="E1387" s="561">
        <v>0</v>
      </c>
      <c r="F1387" s="699">
        <f t="shared" si="628"/>
        <v>0</v>
      </c>
      <c r="G1387" s="712">
        <f t="shared" si="629"/>
        <v>0</v>
      </c>
      <c r="H1387" s="699">
        <f t="shared" si="623"/>
        <v>0</v>
      </c>
      <c r="I1387" s="712">
        <f t="shared" si="624"/>
        <v>0</v>
      </c>
      <c r="J1387" s="699">
        <f t="shared" si="630"/>
        <v>0</v>
      </c>
      <c r="K1387" s="681">
        <f t="shared" si="631"/>
        <v>0</v>
      </c>
      <c r="L1387" s="711">
        <f>IF($L$5="Yes",HLOOKUP(B1387,'Outdoor Supply'!$D$32:$P$38,7,FALSE),0)</f>
        <v>0</v>
      </c>
      <c r="M1387" s="701">
        <f t="shared" si="632"/>
        <v>0</v>
      </c>
      <c r="N1387" s="564">
        <f t="shared" si="633"/>
        <v>0</v>
      </c>
      <c r="O1387" s="564">
        <f t="shared" si="634"/>
        <v>0</v>
      </c>
      <c r="P1387" s="564">
        <f t="shared" si="635"/>
        <v>0</v>
      </c>
      <c r="Q1387" s="564">
        <f t="shared" si="636"/>
        <v>0</v>
      </c>
      <c r="R1387" s="661">
        <f t="shared" si="625"/>
        <v>0</v>
      </c>
      <c r="S1387" s="662">
        <f t="shared" si="626"/>
        <v>0</v>
      </c>
      <c r="T1387" s="699">
        <f t="shared" si="627"/>
        <v>0</v>
      </c>
      <c r="U1387" s="681">
        <f t="shared" si="637"/>
        <v>0</v>
      </c>
      <c r="V1387" s="701">
        <f t="shared" si="638"/>
        <v>0</v>
      </c>
      <c r="W1387" s="662">
        <f t="shared" si="639"/>
        <v>0</v>
      </c>
      <c r="X1387" s="662">
        <f t="shared" si="640"/>
        <v>0</v>
      </c>
      <c r="Y1387" s="662">
        <f t="shared" si="641"/>
        <v>0</v>
      </c>
      <c r="Z1387" s="699">
        <f t="shared" si="642"/>
        <v>0</v>
      </c>
      <c r="AA1387" s="681">
        <f t="shared" si="645"/>
        <v>0</v>
      </c>
      <c r="AB1387" s="701">
        <f t="shared" si="646"/>
        <v>0</v>
      </c>
      <c r="AC1387" s="662">
        <f t="shared" si="643"/>
        <v>0</v>
      </c>
      <c r="AD1387" s="662">
        <f t="shared" si="647"/>
        <v>0</v>
      </c>
      <c r="AE1387" s="701">
        <f t="shared" si="648"/>
        <v>0</v>
      </c>
      <c r="AF1387" s="662">
        <f t="shared" si="644"/>
        <v>0</v>
      </c>
      <c r="AG1387" s="662">
        <f t="shared" si="649"/>
        <v>0</v>
      </c>
      <c r="AH1387" s="701">
        <f t="shared" si="650"/>
        <v>0</v>
      </c>
    </row>
    <row r="1388" spans="1:34" x14ac:dyDescent="0.35">
      <c r="A1388" s="680">
        <v>39363</v>
      </c>
      <c r="B1388" s="558" t="s">
        <v>30</v>
      </c>
      <c r="C1388" s="558">
        <v>10</v>
      </c>
      <c r="D1388" s="559">
        <f t="shared" si="622"/>
        <v>2</v>
      </c>
      <c r="E1388" s="561">
        <v>9.9999999999909051E-3</v>
      </c>
      <c r="F1388" s="699">
        <f t="shared" si="628"/>
        <v>0</v>
      </c>
      <c r="G1388" s="712">
        <f t="shared" si="629"/>
        <v>0</v>
      </c>
      <c r="H1388" s="699">
        <f t="shared" si="623"/>
        <v>0</v>
      </c>
      <c r="I1388" s="712">
        <f t="shared" si="624"/>
        <v>0</v>
      </c>
      <c r="J1388" s="699">
        <f t="shared" si="630"/>
        <v>0</v>
      </c>
      <c r="K1388" s="681">
        <f t="shared" si="631"/>
        <v>0</v>
      </c>
      <c r="L1388" s="711">
        <f>IF($L$5="Yes",HLOOKUP(B1388,'Outdoor Supply'!$D$32:$P$38,7,FALSE),0)</f>
        <v>0</v>
      </c>
      <c r="M1388" s="701">
        <f t="shared" si="632"/>
        <v>0</v>
      </c>
      <c r="N1388" s="564">
        <f t="shared" si="633"/>
        <v>0</v>
      </c>
      <c r="O1388" s="564">
        <f t="shared" si="634"/>
        <v>0</v>
      </c>
      <c r="P1388" s="564">
        <f t="shared" si="635"/>
        <v>0</v>
      </c>
      <c r="Q1388" s="564">
        <f t="shared" si="636"/>
        <v>0</v>
      </c>
      <c r="R1388" s="661">
        <f t="shared" si="625"/>
        <v>0</v>
      </c>
      <c r="S1388" s="662">
        <f t="shared" si="626"/>
        <v>0</v>
      </c>
      <c r="T1388" s="699">
        <f t="shared" si="627"/>
        <v>0</v>
      </c>
      <c r="U1388" s="681">
        <f t="shared" si="637"/>
        <v>0</v>
      </c>
      <c r="V1388" s="701">
        <f t="shared" si="638"/>
        <v>0</v>
      </c>
      <c r="W1388" s="662">
        <f t="shared" si="639"/>
        <v>0</v>
      </c>
      <c r="X1388" s="662">
        <f t="shared" si="640"/>
        <v>0</v>
      </c>
      <c r="Y1388" s="662">
        <f t="shared" si="641"/>
        <v>0</v>
      </c>
      <c r="Z1388" s="699">
        <f t="shared" si="642"/>
        <v>0</v>
      </c>
      <c r="AA1388" s="681">
        <f t="shared" si="645"/>
        <v>0</v>
      </c>
      <c r="AB1388" s="701">
        <f t="shared" si="646"/>
        <v>0</v>
      </c>
      <c r="AC1388" s="662">
        <f t="shared" si="643"/>
        <v>0</v>
      </c>
      <c r="AD1388" s="662">
        <f t="shared" si="647"/>
        <v>0</v>
      </c>
      <c r="AE1388" s="701">
        <f t="shared" si="648"/>
        <v>0</v>
      </c>
      <c r="AF1388" s="662">
        <f t="shared" si="644"/>
        <v>0</v>
      </c>
      <c r="AG1388" s="662">
        <f t="shared" si="649"/>
        <v>0</v>
      </c>
      <c r="AH1388" s="701">
        <f t="shared" si="650"/>
        <v>0</v>
      </c>
    </row>
    <row r="1389" spans="1:34" x14ac:dyDescent="0.35">
      <c r="A1389" s="680">
        <v>39364</v>
      </c>
      <c r="B1389" s="558" t="s">
        <v>30</v>
      </c>
      <c r="C1389" s="558">
        <v>10</v>
      </c>
      <c r="D1389" s="559">
        <f t="shared" si="622"/>
        <v>3</v>
      </c>
      <c r="E1389" s="561">
        <v>0</v>
      </c>
      <c r="F1389" s="699">
        <f t="shared" si="628"/>
        <v>0</v>
      </c>
      <c r="G1389" s="712">
        <f t="shared" si="629"/>
        <v>0</v>
      </c>
      <c r="H1389" s="699">
        <f t="shared" si="623"/>
        <v>0</v>
      </c>
      <c r="I1389" s="712">
        <f t="shared" si="624"/>
        <v>0</v>
      </c>
      <c r="J1389" s="699">
        <f t="shared" si="630"/>
        <v>0</v>
      </c>
      <c r="K1389" s="681">
        <f t="shared" si="631"/>
        <v>0</v>
      </c>
      <c r="L1389" s="711">
        <f>IF($L$5="Yes",HLOOKUP(B1389,'Outdoor Supply'!$D$32:$P$38,7,FALSE),0)</f>
        <v>0</v>
      </c>
      <c r="M1389" s="701">
        <f t="shared" si="632"/>
        <v>0</v>
      </c>
      <c r="N1389" s="564">
        <f t="shared" si="633"/>
        <v>0</v>
      </c>
      <c r="O1389" s="564">
        <f t="shared" si="634"/>
        <v>0</v>
      </c>
      <c r="P1389" s="564">
        <f t="shared" si="635"/>
        <v>0</v>
      </c>
      <c r="Q1389" s="564">
        <f t="shared" si="636"/>
        <v>0</v>
      </c>
      <c r="R1389" s="661">
        <f t="shared" si="625"/>
        <v>0</v>
      </c>
      <c r="S1389" s="662">
        <f t="shared" si="626"/>
        <v>0</v>
      </c>
      <c r="T1389" s="699">
        <f t="shared" si="627"/>
        <v>0</v>
      </c>
      <c r="U1389" s="681">
        <f t="shared" si="637"/>
        <v>0</v>
      </c>
      <c r="V1389" s="701">
        <f t="shared" si="638"/>
        <v>0</v>
      </c>
      <c r="W1389" s="662">
        <f t="shared" si="639"/>
        <v>0</v>
      </c>
      <c r="X1389" s="662">
        <f t="shared" si="640"/>
        <v>0</v>
      </c>
      <c r="Y1389" s="662">
        <f t="shared" si="641"/>
        <v>0</v>
      </c>
      <c r="Z1389" s="699">
        <f t="shared" si="642"/>
        <v>0</v>
      </c>
      <c r="AA1389" s="681">
        <f t="shared" si="645"/>
        <v>0</v>
      </c>
      <c r="AB1389" s="701">
        <f t="shared" si="646"/>
        <v>0</v>
      </c>
      <c r="AC1389" s="662">
        <f t="shared" si="643"/>
        <v>0</v>
      </c>
      <c r="AD1389" s="662">
        <f t="shared" si="647"/>
        <v>0</v>
      </c>
      <c r="AE1389" s="701">
        <f t="shared" si="648"/>
        <v>0</v>
      </c>
      <c r="AF1389" s="662">
        <f t="shared" si="644"/>
        <v>0</v>
      </c>
      <c r="AG1389" s="662">
        <f t="shared" si="649"/>
        <v>0</v>
      </c>
      <c r="AH1389" s="701">
        <f t="shared" si="650"/>
        <v>0</v>
      </c>
    </row>
    <row r="1390" spans="1:34" x14ac:dyDescent="0.35">
      <c r="A1390" s="680">
        <v>39365</v>
      </c>
      <c r="B1390" s="558" t="s">
        <v>30</v>
      </c>
      <c r="C1390" s="558">
        <v>10</v>
      </c>
      <c r="D1390" s="559">
        <f t="shared" si="622"/>
        <v>4</v>
      </c>
      <c r="E1390" s="561">
        <v>0</v>
      </c>
      <c r="F1390" s="699">
        <f t="shared" si="628"/>
        <v>0</v>
      </c>
      <c r="G1390" s="712">
        <f t="shared" si="629"/>
        <v>0</v>
      </c>
      <c r="H1390" s="699">
        <f t="shared" si="623"/>
        <v>0</v>
      </c>
      <c r="I1390" s="712">
        <f t="shared" si="624"/>
        <v>0</v>
      </c>
      <c r="J1390" s="699">
        <f t="shared" si="630"/>
        <v>0</v>
      </c>
      <c r="K1390" s="681">
        <f t="shared" si="631"/>
        <v>0</v>
      </c>
      <c r="L1390" s="711">
        <f>IF($L$5="Yes",HLOOKUP(B1390,'Outdoor Supply'!$D$32:$P$38,7,FALSE),0)</f>
        <v>0</v>
      </c>
      <c r="M1390" s="701">
        <f t="shared" si="632"/>
        <v>0</v>
      </c>
      <c r="N1390" s="564">
        <f t="shared" si="633"/>
        <v>0</v>
      </c>
      <c r="O1390" s="564">
        <f t="shared" si="634"/>
        <v>0</v>
      </c>
      <c r="P1390" s="564">
        <f t="shared" si="635"/>
        <v>0</v>
      </c>
      <c r="Q1390" s="564">
        <f t="shared" si="636"/>
        <v>0</v>
      </c>
      <c r="R1390" s="661">
        <f t="shared" si="625"/>
        <v>0</v>
      </c>
      <c r="S1390" s="662">
        <f t="shared" si="626"/>
        <v>0</v>
      </c>
      <c r="T1390" s="699">
        <f t="shared" si="627"/>
        <v>0</v>
      </c>
      <c r="U1390" s="681">
        <f t="shared" si="637"/>
        <v>0</v>
      </c>
      <c r="V1390" s="701">
        <f t="shared" si="638"/>
        <v>0</v>
      </c>
      <c r="W1390" s="662">
        <f t="shared" si="639"/>
        <v>0</v>
      </c>
      <c r="X1390" s="662">
        <f t="shared" si="640"/>
        <v>0</v>
      </c>
      <c r="Y1390" s="662">
        <f t="shared" si="641"/>
        <v>0</v>
      </c>
      <c r="Z1390" s="699">
        <f t="shared" si="642"/>
        <v>0</v>
      </c>
      <c r="AA1390" s="681">
        <f t="shared" si="645"/>
        <v>0</v>
      </c>
      <c r="AB1390" s="701">
        <f t="shared" si="646"/>
        <v>0</v>
      </c>
      <c r="AC1390" s="662">
        <f t="shared" si="643"/>
        <v>0</v>
      </c>
      <c r="AD1390" s="662">
        <f t="shared" si="647"/>
        <v>0</v>
      </c>
      <c r="AE1390" s="701">
        <f t="shared" si="648"/>
        <v>0</v>
      </c>
      <c r="AF1390" s="662">
        <f t="shared" si="644"/>
        <v>0</v>
      </c>
      <c r="AG1390" s="662">
        <f t="shared" si="649"/>
        <v>0</v>
      </c>
      <c r="AH1390" s="701">
        <f t="shared" si="650"/>
        <v>0</v>
      </c>
    </row>
    <row r="1391" spans="1:34" x14ac:dyDescent="0.35">
      <c r="A1391" s="680">
        <v>39366</v>
      </c>
      <c r="B1391" s="558" t="s">
        <v>30</v>
      </c>
      <c r="C1391" s="558">
        <v>10</v>
      </c>
      <c r="D1391" s="559">
        <f t="shared" si="622"/>
        <v>5</v>
      </c>
      <c r="E1391" s="561">
        <v>0</v>
      </c>
      <c r="F1391" s="699">
        <f t="shared" si="628"/>
        <v>0</v>
      </c>
      <c r="G1391" s="712">
        <f t="shared" si="629"/>
        <v>0</v>
      </c>
      <c r="H1391" s="699">
        <f t="shared" si="623"/>
        <v>0</v>
      </c>
      <c r="I1391" s="712">
        <f t="shared" si="624"/>
        <v>0</v>
      </c>
      <c r="J1391" s="699">
        <f t="shared" si="630"/>
        <v>0</v>
      </c>
      <c r="K1391" s="681">
        <f t="shared" si="631"/>
        <v>0</v>
      </c>
      <c r="L1391" s="711">
        <f>IF($L$5="Yes",HLOOKUP(B1391,'Outdoor Supply'!$D$32:$P$38,7,FALSE),0)</f>
        <v>0</v>
      </c>
      <c r="M1391" s="701">
        <f t="shared" si="632"/>
        <v>0</v>
      </c>
      <c r="N1391" s="564">
        <f t="shared" si="633"/>
        <v>0</v>
      </c>
      <c r="O1391" s="564">
        <f t="shared" si="634"/>
        <v>0</v>
      </c>
      <c r="P1391" s="564">
        <f t="shared" si="635"/>
        <v>0</v>
      </c>
      <c r="Q1391" s="564">
        <f t="shared" si="636"/>
        <v>0</v>
      </c>
      <c r="R1391" s="661">
        <f t="shared" si="625"/>
        <v>0</v>
      </c>
      <c r="S1391" s="662">
        <f t="shared" si="626"/>
        <v>0</v>
      </c>
      <c r="T1391" s="699">
        <f t="shared" si="627"/>
        <v>0</v>
      </c>
      <c r="U1391" s="681">
        <f t="shared" si="637"/>
        <v>0</v>
      </c>
      <c r="V1391" s="701">
        <f t="shared" si="638"/>
        <v>0</v>
      </c>
      <c r="W1391" s="662">
        <f t="shared" si="639"/>
        <v>0</v>
      </c>
      <c r="X1391" s="662">
        <f t="shared" si="640"/>
        <v>0</v>
      </c>
      <c r="Y1391" s="662">
        <f t="shared" si="641"/>
        <v>0</v>
      </c>
      <c r="Z1391" s="699">
        <f t="shared" si="642"/>
        <v>0</v>
      </c>
      <c r="AA1391" s="681">
        <f t="shared" si="645"/>
        <v>0</v>
      </c>
      <c r="AB1391" s="701">
        <f t="shared" si="646"/>
        <v>0</v>
      </c>
      <c r="AC1391" s="662">
        <f t="shared" si="643"/>
        <v>0</v>
      </c>
      <c r="AD1391" s="662">
        <f t="shared" si="647"/>
        <v>0</v>
      </c>
      <c r="AE1391" s="701">
        <f t="shared" si="648"/>
        <v>0</v>
      </c>
      <c r="AF1391" s="662">
        <f t="shared" si="644"/>
        <v>0</v>
      </c>
      <c r="AG1391" s="662">
        <f t="shared" si="649"/>
        <v>0</v>
      </c>
      <c r="AH1391" s="701">
        <f t="shared" si="650"/>
        <v>0</v>
      </c>
    </row>
    <row r="1392" spans="1:34" x14ac:dyDescent="0.35">
      <c r="A1392" s="680">
        <v>39367</v>
      </c>
      <c r="B1392" s="558" t="s">
        <v>30</v>
      </c>
      <c r="C1392" s="558">
        <v>10</v>
      </c>
      <c r="D1392" s="559">
        <f t="shared" si="622"/>
        <v>6</v>
      </c>
      <c r="E1392" s="561">
        <v>0</v>
      </c>
      <c r="F1392" s="699">
        <f t="shared" si="628"/>
        <v>0</v>
      </c>
      <c r="G1392" s="712">
        <f t="shared" si="629"/>
        <v>0</v>
      </c>
      <c r="H1392" s="699">
        <f t="shared" si="623"/>
        <v>0</v>
      </c>
      <c r="I1392" s="712">
        <f t="shared" si="624"/>
        <v>0</v>
      </c>
      <c r="J1392" s="699">
        <f t="shared" si="630"/>
        <v>0</v>
      </c>
      <c r="K1392" s="681">
        <f t="shared" si="631"/>
        <v>0</v>
      </c>
      <c r="L1392" s="711">
        <f>IF($L$5="Yes",HLOOKUP(B1392,'Outdoor Supply'!$D$32:$P$38,7,FALSE),0)</f>
        <v>0</v>
      </c>
      <c r="M1392" s="701">
        <f t="shared" si="632"/>
        <v>0</v>
      </c>
      <c r="N1392" s="564">
        <f t="shared" si="633"/>
        <v>0</v>
      </c>
      <c r="O1392" s="564">
        <f t="shared" si="634"/>
        <v>0</v>
      </c>
      <c r="P1392" s="564">
        <f t="shared" si="635"/>
        <v>0</v>
      </c>
      <c r="Q1392" s="564">
        <f t="shared" si="636"/>
        <v>0</v>
      </c>
      <c r="R1392" s="661">
        <f t="shared" si="625"/>
        <v>0</v>
      </c>
      <c r="S1392" s="662">
        <f t="shared" si="626"/>
        <v>0</v>
      </c>
      <c r="T1392" s="699">
        <f t="shared" si="627"/>
        <v>0</v>
      </c>
      <c r="U1392" s="681">
        <f t="shared" si="637"/>
        <v>0</v>
      </c>
      <c r="V1392" s="701">
        <f t="shared" si="638"/>
        <v>0</v>
      </c>
      <c r="W1392" s="662">
        <f t="shared" si="639"/>
        <v>0</v>
      </c>
      <c r="X1392" s="662">
        <f t="shared" si="640"/>
        <v>0</v>
      </c>
      <c r="Y1392" s="662">
        <f t="shared" si="641"/>
        <v>0</v>
      </c>
      <c r="Z1392" s="699">
        <f t="shared" si="642"/>
        <v>0</v>
      </c>
      <c r="AA1392" s="681">
        <f t="shared" si="645"/>
        <v>0</v>
      </c>
      <c r="AB1392" s="701">
        <f t="shared" si="646"/>
        <v>0</v>
      </c>
      <c r="AC1392" s="662">
        <f t="shared" si="643"/>
        <v>0</v>
      </c>
      <c r="AD1392" s="662">
        <f t="shared" si="647"/>
        <v>0</v>
      </c>
      <c r="AE1392" s="701">
        <f t="shared" si="648"/>
        <v>0</v>
      </c>
      <c r="AF1392" s="662">
        <f t="shared" si="644"/>
        <v>0</v>
      </c>
      <c r="AG1392" s="662">
        <f t="shared" si="649"/>
        <v>0</v>
      </c>
      <c r="AH1392" s="701">
        <f t="shared" si="650"/>
        <v>0</v>
      </c>
    </row>
    <row r="1393" spans="1:34" x14ac:dyDescent="0.35">
      <c r="A1393" s="680">
        <v>39368</v>
      </c>
      <c r="B1393" s="558" t="s">
        <v>30</v>
      </c>
      <c r="C1393" s="558">
        <v>10</v>
      </c>
      <c r="D1393" s="559">
        <f t="shared" si="622"/>
        <v>7</v>
      </c>
      <c r="E1393" s="561">
        <v>0</v>
      </c>
      <c r="F1393" s="699">
        <f t="shared" si="628"/>
        <v>0</v>
      </c>
      <c r="G1393" s="712">
        <f t="shared" si="629"/>
        <v>0</v>
      </c>
      <c r="H1393" s="699">
        <f t="shared" si="623"/>
        <v>0</v>
      </c>
      <c r="I1393" s="712">
        <f t="shared" si="624"/>
        <v>0</v>
      </c>
      <c r="J1393" s="699">
        <f t="shared" si="630"/>
        <v>0</v>
      </c>
      <c r="K1393" s="681">
        <f t="shared" si="631"/>
        <v>0</v>
      </c>
      <c r="L1393" s="711">
        <f>IF($L$5="Yes",HLOOKUP(B1393,'Outdoor Supply'!$D$32:$P$38,7,FALSE),0)</f>
        <v>0</v>
      </c>
      <c r="M1393" s="701">
        <f t="shared" si="632"/>
        <v>0</v>
      </c>
      <c r="N1393" s="564">
        <f t="shared" si="633"/>
        <v>0</v>
      </c>
      <c r="O1393" s="564">
        <f t="shared" si="634"/>
        <v>0</v>
      </c>
      <c r="P1393" s="564">
        <f t="shared" si="635"/>
        <v>0</v>
      </c>
      <c r="Q1393" s="564">
        <f t="shared" si="636"/>
        <v>0</v>
      </c>
      <c r="R1393" s="661">
        <f t="shared" si="625"/>
        <v>0</v>
      </c>
      <c r="S1393" s="662">
        <f t="shared" si="626"/>
        <v>0</v>
      </c>
      <c r="T1393" s="699">
        <f t="shared" si="627"/>
        <v>0</v>
      </c>
      <c r="U1393" s="681">
        <f t="shared" si="637"/>
        <v>0</v>
      </c>
      <c r="V1393" s="701">
        <f t="shared" si="638"/>
        <v>0</v>
      </c>
      <c r="W1393" s="662">
        <f t="shared" si="639"/>
        <v>0</v>
      </c>
      <c r="X1393" s="662">
        <f t="shared" si="640"/>
        <v>0</v>
      </c>
      <c r="Y1393" s="662">
        <f t="shared" si="641"/>
        <v>0</v>
      </c>
      <c r="Z1393" s="699">
        <f t="shared" si="642"/>
        <v>0</v>
      </c>
      <c r="AA1393" s="681">
        <f t="shared" si="645"/>
        <v>0</v>
      </c>
      <c r="AB1393" s="701">
        <f t="shared" si="646"/>
        <v>0</v>
      </c>
      <c r="AC1393" s="662">
        <f t="shared" si="643"/>
        <v>0</v>
      </c>
      <c r="AD1393" s="662">
        <f t="shared" si="647"/>
        <v>0</v>
      </c>
      <c r="AE1393" s="701">
        <f t="shared" si="648"/>
        <v>0</v>
      </c>
      <c r="AF1393" s="662">
        <f t="shared" si="644"/>
        <v>0</v>
      </c>
      <c r="AG1393" s="662">
        <f t="shared" si="649"/>
        <v>0</v>
      </c>
      <c r="AH1393" s="701">
        <f t="shared" si="650"/>
        <v>0</v>
      </c>
    </row>
    <row r="1394" spans="1:34" x14ac:dyDescent="0.35">
      <c r="A1394" s="680">
        <v>39369</v>
      </c>
      <c r="B1394" s="558" t="s">
        <v>30</v>
      </c>
      <c r="C1394" s="558">
        <v>10</v>
      </c>
      <c r="D1394" s="559">
        <f t="shared" si="622"/>
        <v>1</v>
      </c>
      <c r="E1394" s="561">
        <v>0</v>
      </c>
      <c r="F1394" s="699">
        <f t="shared" si="628"/>
        <v>0</v>
      </c>
      <c r="G1394" s="712">
        <f t="shared" si="629"/>
        <v>0</v>
      </c>
      <c r="H1394" s="699">
        <f t="shared" si="623"/>
        <v>0</v>
      </c>
      <c r="I1394" s="712">
        <f t="shared" si="624"/>
        <v>0</v>
      </c>
      <c r="J1394" s="699">
        <f t="shared" si="630"/>
        <v>0</v>
      </c>
      <c r="K1394" s="681">
        <f t="shared" si="631"/>
        <v>0</v>
      </c>
      <c r="L1394" s="711">
        <f>IF($L$5="Yes",HLOOKUP(B1394,'Outdoor Supply'!$D$32:$P$38,7,FALSE),0)</f>
        <v>0</v>
      </c>
      <c r="M1394" s="701">
        <f t="shared" si="632"/>
        <v>0</v>
      </c>
      <c r="N1394" s="564">
        <f t="shared" si="633"/>
        <v>0</v>
      </c>
      <c r="O1394" s="564">
        <f t="shared" si="634"/>
        <v>0</v>
      </c>
      <c r="P1394" s="564">
        <f t="shared" si="635"/>
        <v>0</v>
      </c>
      <c r="Q1394" s="564">
        <f t="shared" si="636"/>
        <v>0</v>
      </c>
      <c r="R1394" s="661">
        <f t="shared" si="625"/>
        <v>0</v>
      </c>
      <c r="S1394" s="662">
        <f t="shared" si="626"/>
        <v>0</v>
      </c>
      <c r="T1394" s="699">
        <f t="shared" si="627"/>
        <v>0</v>
      </c>
      <c r="U1394" s="681">
        <f t="shared" si="637"/>
        <v>0</v>
      </c>
      <c r="V1394" s="701">
        <f t="shared" si="638"/>
        <v>0</v>
      </c>
      <c r="W1394" s="662">
        <f t="shared" si="639"/>
        <v>0</v>
      </c>
      <c r="X1394" s="662">
        <f t="shared" si="640"/>
        <v>0</v>
      </c>
      <c r="Y1394" s="662">
        <f t="shared" si="641"/>
        <v>0</v>
      </c>
      <c r="Z1394" s="699">
        <f t="shared" si="642"/>
        <v>0</v>
      </c>
      <c r="AA1394" s="681">
        <f t="shared" si="645"/>
        <v>0</v>
      </c>
      <c r="AB1394" s="701">
        <f t="shared" si="646"/>
        <v>0</v>
      </c>
      <c r="AC1394" s="662">
        <f t="shared" si="643"/>
        <v>0</v>
      </c>
      <c r="AD1394" s="662">
        <f t="shared" si="647"/>
        <v>0</v>
      </c>
      <c r="AE1394" s="701">
        <f t="shared" si="648"/>
        <v>0</v>
      </c>
      <c r="AF1394" s="662">
        <f t="shared" si="644"/>
        <v>0</v>
      </c>
      <c r="AG1394" s="662">
        <f t="shared" si="649"/>
        <v>0</v>
      </c>
      <c r="AH1394" s="701">
        <f t="shared" si="650"/>
        <v>0</v>
      </c>
    </row>
    <row r="1395" spans="1:34" x14ac:dyDescent="0.35">
      <c r="A1395" s="680">
        <v>39370</v>
      </c>
      <c r="B1395" s="558" t="s">
        <v>30</v>
      </c>
      <c r="C1395" s="558">
        <v>10</v>
      </c>
      <c r="D1395" s="559">
        <f t="shared" si="622"/>
        <v>2</v>
      </c>
      <c r="E1395" s="561">
        <v>0</v>
      </c>
      <c r="F1395" s="699">
        <f t="shared" si="628"/>
        <v>0</v>
      </c>
      <c r="G1395" s="712">
        <f t="shared" si="629"/>
        <v>0</v>
      </c>
      <c r="H1395" s="699">
        <f t="shared" si="623"/>
        <v>0</v>
      </c>
      <c r="I1395" s="712">
        <f t="shared" si="624"/>
        <v>0</v>
      </c>
      <c r="J1395" s="699">
        <f t="shared" si="630"/>
        <v>0</v>
      </c>
      <c r="K1395" s="681">
        <f t="shared" si="631"/>
        <v>0</v>
      </c>
      <c r="L1395" s="711">
        <f>IF($L$5="Yes",HLOOKUP(B1395,'Outdoor Supply'!$D$32:$P$38,7,FALSE),0)</f>
        <v>0</v>
      </c>
      <c r="M1395" s="701">
        <f t="shared" si="632"/>
        <v>0</v>
      </c>
      <c r="N1395" s="564">
        <f t="shared" si="633"/>
        <v>0</v>
      </c>
      <c r="O1395" s="564">
        <f t="shared" si="634"/>
        <v>0</v>
      </c>
      <c r="P1395" s="564">
        <f t="shared" si="635"/>
        <v>0</v>
      </c>
      <c r="Q1395" s="564">
        <f t="shared" si="636"/>
        <v>0</v>
      </c>
      <c r="R1395" s="661">
        <f t="shared" si="625"/>
        <v>0</v>
      </c>
      <c r="S1395" s="662">
        <f t="shared" si="626"/>
        <v>0</v>
      </c>
      <c r="T1395" s="699">
        <f t="shared" si="627"/>
        <v>0</v>
      </c>
      <c r="U1395" s="681">
        <f t="shared" si="637"/>
        <v>0</v>
      </c>
      <c r="V1395" s="701">
        <f t="shared" si="638"/>
        <v>0</v>
      </c>
      <c r="W1395" s="662">
        <f t="shared" si="639"/>
        <v>0</v>
      </c>
      <c r="X1395" s="662">
        <f t="shared" si="640"/>
        <v>0</v>
      </c>
      <c r="Y1395" s="662">
        <f t="shared" si="641"/>
        <v>0</v>
      </c>
      <c r="Z1395" s="699">
        <f t="shared" si="642"/>
        <v>0</v>
      </c>
      <c r="AA1395" s="681">
        <f t="shared" si="645"/>
        <v>0</v>
      </c>
      <c r="AB1395" s="701">
        <f t="shared" si="646"/>
        <v>0</v>
      </c>
      <c r="AC1395" s="662">
        <f t="shared" si="643"/>
        <v>0</v>
      </c>
      <c r="AD1395" s="662">
        <f t="shared" si="647"/>
        <v>0</v>
      </c>
      <c r="AE1395" s="701">
        <f t="shared" si="648"/>
        <v>0</v>
      </c>
      <c r="AF1395" s="662">
        <f t="shared" si="644"/>
        <v>0</v>
      </c>
      <c r="AG1395" s="662">
        <f t="shared" si="649"/>
        <v>0</v>
      </c>
      <c r="AH1395" s="701">
        <f t="shared" si="650"/>
        <v>0</v>
      </c>
    </row>
    <row r="1396" spans="1:34" x14ac:dyDescent="0.35">
      <c r="A1396" s="680">
        <v>39371</v>
      </c>
      <c r="B1396" s="558" t="s">
        <v>30</v>
      </c>
      <c r="C1396" s="558">
        <v>10</v>
      </c>
      <c r="D1396" s="559">
        <f t="shared" si="622"/>
        <v>3</v>
      </c>
      <c r="E1396" s="561">
        <v>0</v>
      </c>
      <c r="F1396" s="699">
        <f t="shared" si="628"/>
        <v>0</v>
      </c>
      <c r="G1396" s="712">
        <f t="shared" si="629"/>
        <v>0</v>
      </c>
      <c r="H1396" s="699">
        <f t="shared" si="623"/>
        <v>0</v>
      </c>
      <c r="I1396" s="712">
        <f t="shared" si="624"/>
        <v>0</v>
      </c>
      <c r="J1396" s="699">
        <f t="shared" si="630"/>
        <v>0</v>
      </c>
      <c r="K1396" s="681">
        <f t="shared" si="631"/>
        <v>0</v>
      </c>
      <c r="L1396" s="711">
        <f>IF($L$5="Yes",HLOOKUP(B1396,'Outdoor Supply'!$D$32:$P$38,7,FALSE),0)</f>
        <v>0</v>
      </c>
      <c r="M1396" s="701">
        <f t="shared" si="632"/>
        <v>0</v>
      </c>
      <c r="N1396" s="564">
        <f t="shared" si="633"/>
        <v>0</v>
      </c>
      <c r="O1396" s="564">
        <f t="shared" si="634"/>
        <v>0</v>
      </c>
      <c r="P1396" s="564">
        <f t="shared" si="635"/>
        <v>0</v>
      </c>
      <c r="Q1396" s="564">
        <f t="shared" si="636"/>
        <v>0</v>
      </c>
      <c r="R1396" s="661">
        <f t="shared" si="625"/>
        <v>0</v>
      </c>
      <c r="S1396" s="662">
        <f t="shared" si="626"/>
        <v>0</v>
      </c>
      <c r="T1396" s="699">
        <f t="shared" si="627"/>
        <v>0</v>
      </c>
      <c r="U1396" s="681">
        <f t="shared" si="637"/>
        <v>0</v>
      </c>
      <c r="V1396" s="701">
        <f t="shared" si="638"/>
        <v>0</v>
      </c>
      <c r="W1396" s="662">
        <f t="shared" si="639"/>
        <v>0</v>
      </c>
      <c r="X1396" s="662">
        <f t="shared" si="640"/>
        <v>0</v>
      </c>
      <c r="Y1396" s="662">
        <f t="shared" si="641"/>
        <v>0</v>
      </c>
      <c r="Z1396" s="699">
        <f t="shared" si="642"/>
        <v>0</v>
      </c>
      <c r="AA1396" s="681">
        <f t="shared" si="645"/>
        <v>0</v>
      </c>
      <c r="AB1396" s="701">
        <f t="shared" si="646"/>
        <v>0</v>
      </c>
      <c r="AC1396" s="662">
        <f t="shared" si="643"/>
        <v>0</v>
      </c>
      <c r="AD1396" s="662">
        <f t="shared" si="647"/>
        <v>0</v>
      </c>
      <c r="AE1396" s="701">
        <f t="shared" si="648"/>
        <v>0</v>
      </c>
      <c r="AF1396" s="662">
        <f t="shared" si="644"/>
        <v>0</v>
      </c>
      <c r="AG1396" s="662">
        <f t="shared" si="649"/>
        <v>0</v>
      </c>
      <c r="AH1396" s="701">
        <f t="shared" si="650"/>
        <v>0</v>
      </c>
    </row>
    <row r="1397" spans="1:34" x14ac:dyDescent="0.35">
      <c r="A1397" s="680">
        <v>39372</v>
      </c>
      <c r="B1397" s="558" t="s">
        <v>30</v>
      </c>
      <c r="C1397" s="558">
        <v>10</v>
      </c>
      <c r="D1397" s="559">
        <f t="shared" si="622"/>
        <v>4</v>
      </c>
      <c r="E1397" s="561">
        <v>9.9999999999909051E-3</v>
      </c>
      <c r="F1397" s="699">
        <f t="shared" si="628"/>
        <v>0</v>
      </c>
      <c r="G1397" s="712">
        <f t="shared" si="629"/>
        <v>0</v>
      </c>
      <c r="H1397" s="699">
        <f t="shared" si="623"/>
        <v>0</v>
      </c>
      <c r="I1397" s="712">
        <f t="shared" si="624"/>
        <v>0</v>
      </c>
      <c r="J1397" s="699">
        <f t="shared" si="630"/>
        <v>0</v>
      </c>
      <c r="K1397" s="681">
        <f t="shared" si="631"/>
        <v>0</v>
      </c>
      <c r="L1397" s="711">
        <f>IF($L$5="Yes",HLOOKUP(B1397,'Outdoor Supply'!$D$32:$P$38,7,FALSE),0)</f>
        <v>0</v>
      </c>
      <c r="M1397" s="701">
        <f t="shared" si="632"/>
        <v>0</v>
      </c>
      <c r="N1397" s="564">
        <f t="shared" si="633"/>
        <v>0</v>
      </c>
      <c r="O1397" s="564">
        <f t="shared" si="634"/>
        <v>0</v>
      </c>
      <c r="P1397" s="564">
        <f t="shared" si="635"/>
        <v>0</v>
      </c>
      <c r="Q1397" s="564">
        <f t="shared" si="636"/>
        <v>0</v>
      </c>
      <c r="R1397" s="661">
        <f t="shared" si="625"/>
        <v>0</v>
      </c>
      <c r="S1397" s="662">
        <f t="shared" si="626"/>
        <v>0</v>
      </c>
      <c r="T1397" s="699">
        <f t="shared" si="627"/>
        <v>0</v>
      </c>
      <c r="U1397" s="681">
        <f t="shared" si="637"/>
        <v>0</v>
      </c>
      <c r="V1397" s="701">
        <f t="shared" si="638"/>
        <v>0</v>
      </c>
      <c r="W1397" s="662">
        <f t="shared" si="639"/>
        <v>0</v>
      </c>
      <c r="X1397" s="662">
        <f t="shared" si="640"/>
        <v>0</v>
      </c>
      <c r="Y1397" s="662">
        <f t="shared" si="641"/>
        <v>0</v>
      </c>
      <c r="Z1397" s="699">
        <f t="shared" si="642"/>
        <v>0</v>
      </c>
      <c r="AA1397" s="681">
        <f t="shared" si="645"/>
        <v>0</v>
      </c>
      <c r="AB1397" s="701">
        <f t="shared" si="646"/>
        <v>0</v>
      </c>
      <c r="AC1397" s="662">
        <f t="shared" si="643"/>
        <v>0</v>
      </c>
      <c r="AD1397" s="662">
        <f t="shared" si="647"/>
        <v>0</v>
      </c>
      <c r="AE1397" s="701">
        <f t="shared" si="648"/>
        <v>0</v>
      </c>
      <c r="AF1397" s="662">
        <f t="shared" si="644"/>
        <v>0</v>
      </c>
      <c r="AG1397" s="662">
        <f t="shared" si="649"/>
        <v>0</v>
      </c>
      <c r="AH1397" s="701">
        <f t="shared" si="650"/>
        <v>0</v>
      </c>
    </row>
    <row r="1398" spans="1:34" x14ac:dyDescent="0.35">
      <c r="A1398" s="680">
        <v>39373</v>
      </c>
      <c r="B1398" s="558" t="s">
        <v>30</v>
      </c>
      <c r="C1398" s="558">
        <v>10</v>
      </c>
      <c r="D1398" s="559">
        <f t="shared" si="622"/>
        <v>5</v>
      </c>
      <c r="E1398" s="561">
        <v>0</v>
      </c>
      <c r="F1398" s="699">
        <f t="shared" si="628"/>
        <v>0</v>
      </c>
      <c r="G1398" s="712">
        <f t="shared" si="629"/>
        <v>0</v>
      </c>
      <c r="H1398" s="699">
        <f t="shared" si="623"/>
        <v>0</v>
      </c>
      <c r="I1398" s="712">
        <f t="shared" si="624"/>
        <v>0</v>
      </c>
      <c r="J1398" s="699">
        <f t="shared" si="630"/>
        <v>0</v>
      </c>
      <c r="K1398" s="681">
        <f t="shared" si="631"/>
        <v>0</v>
      </c>
      <c r="L1398" s="711">
        <f>IF($L$5="Yes",HLOOKUP(B1398,'Outdoor Supply'!$D$32:$P$38,7,FALSE),0)</f>
        <v>0</v>
      </c>
      <c r="M1398" s="701">
        <f t="shared" si="632"/>
        <v>0</v>
      </c>
      <c r="N1398" s="564">
        <f t="shared" si="633"/>
        <v>0</v>
      </c>
      <c r="O1398" s="564">
        <f t="shared" si="634"/>
        <v>0</v>
      </c>
      <c r="P1398" s="564">
        <f t="shared" si="635"/>
        <v>0</v>
      </c>
      <c r="Q1398" s="564">
        <f t="shared" si="636"/>
        <v>0</v>
      </c>
      <c r="R1398" s="661">
        <f t="shared" si="625"/>
        <v>0</v>
      </c>
      <c r="S1398" s="662">
        <f t="shared" si="626"/>
        <v>0</v>
      </c>
      <c r="T1398" s="699">
        <f t="shared" si="627"/>
        <v>0</v>
      </c>
      <c r="U1398" s="681">
        <f t="shared" si="637"/>
        <v>0</v>
      </c>
      <c r="V1398" s="701">
        <f t="shared" si="638"/>
        <v>0</v>
      </c>
      <c r="W1398" s="662">
        <f t="shared" si="639"/>
        <v>0</v>
      </c>
      <c r="X1398" s="662">
        <f t="shared" si="640"/>
        <v>0</v>
      </c>
      <c r="Y1398" s="662">
        <f t="shared" si="641"/>
        <v>0</v>
      </c>
      <c r="Z1398" s="699">
        <f t="shared" si="642"/>
        <v>0</v>
      </c>
      <c r="AA1398" s="681">
        <f t="shared" si="645"/>
        <v>0</v>
      </c>
      <c r="AB1398" s="701">
        <f t="shared" si="646"/>
        <v>0</v>
      </c>
      <c r="AC1398" s="662">
        <f t="shared" si="643"/>
        <v>0</v>
      </c>
      <c r="AD1398" s="662">
        <f t="shared" si="647"/>
        <v>0</v>
      </c>
      <c r="AE1398" s="701">
        <f t="shared" si="648"/>
        <v>0</v>
      </c>
      <c r="AF1398" s="662">
        <f t="shared" si="644"/>
        <v>0</v>
      </c>
      <c r="AG1398" s="662">
        <f t="shared" si="649"/>
        <v>0</v>
      </c>
      <c r="AH1398" s="701">
        <f t="shared" si="650"/>
        <v>0</v>
      </c>
    </row>
    <row r="1399" spans="1:34" x14ac:dyDescent="0.35">
      <c r="A1399" s="680">
        <v>39374</v>
      </c>
      <c r="B1399" s="558" t="s">
        <v>30</v>
      </c>
      <c r="C1399" s="558">
        <v>10</v>
      </c>
      <c r="D1399" s="559">
        <f t="shared" si="622"/>
        <v>6</v>
      </c>
      <c r="E1399" s="561">
        <v>0</v>
      </c>
      <c r="F1399" s="699">
        <f t="shared" si="628"/>
        <v>0</v>
      </c>
      <c r="G1399" s="712">
        <f t="shared" si="629"/>
        <v>0</v>
      </c>
      <c r="H1399" s="699">
        <f t="shared" si="623"/>
        <v>0</v>
      </c>
      <c r="I1399" s="712">
        <f t="shared" si="624"/>
        <v>0</v>
      </c>
      <c r="J1399" s="699">
        <f t="shared" si="630"/>
        <v>0</v>
      </c>
      <c r="K1399" s="681">
        <f t="shared" si="631"/>
        <v>0</v>
      </c>
      <c r="L1399" s="711">
        <f>IF($L$5="Yes",HLOOKUP(B1399,'Outdoor Supply'!$D$32:$P$38,7,FALSE),0)</f>
        <v>0</v>
      </c>
      <c r="M1399" s="701">
        <f t="shared" si="632"/>
        <v>0</v>
      </c>
      <c r="N1399" s="564">
        <f t="shared" si="633"/>
        <v>0</v>
      </c>
      <c r="O1399" s="564">
        <f t="shared" si="634"/>
        <v>0</v>
      </c>
      <c r="P1399" s="564">
        <f t="shared" si="635"/>
        <v>0</v>
      </c>
      <c r="Q1399" s="564">
        <f t="shared" si="636"/>
        <v>0</v>
      </c>
      <c r="R1399" s="661">
        <f t="shared" si="625"/>
        <v>0</v>
      </c>
      <c r="S1399" s="662">
        <f t="shared" si="626"/>
        <v>0</v>
      </c>
      <c r="T1399" s="699">
        <f t="shared" si="627"/>
        <v>0</v>
      </c>
      <c r="U1399" s="681">
        <f t="shared" si="637"/>
        <v>0</v>
      </c>
      <c r="V1399" s="701">
        <f t="shared" si="638"/>
        <v>0</v>
      </c>
      <c r="W1399" s="662">
        <f t="shared" si="639"/>
        <v>0</v>
      </c>
      <c r="X1399" s="662">
        <f t="shared" si="640"/>
        <v>0</v>
      </c>
      <c r="Y1399" s="662">
        <f t="shared" si="641"/>
        <v>0</v>
      </c>
      <c r="Z1399" s="699">
        <f t="shared" si="642"/>
        <v>0</v>
      </c>
      <c r="AA1399" s="681">
        <f t="shared" si="645"/>
        <v>0</v>
      </c>
      <c r="AB1399" s="701">
        <f t="shared" si="646"/>
        <v>0</v>
      </c>
      <c r="AC1399" s="662">
        <f t="shared" si="643"/>
        <v>0</v>
      </c>
      <c r="AD1399" s="662">
        <f t="shared" si="647"/>
        <v>0</v>
      </c>
      <c r="AE1399" s="701">
        <f t="shared" si="648"/>
        <v>0</v>
      </c>
      <c r="AF1399" s="662">
        <f t="shared" si="644"/>
        <v>0</v>
      </c>
      <c r="AG1399" s="662">
        <f t="shared" si="649"/>
        <v>0</v>
      </c>
      <c r="AH1399" s="701">
        <f t="shared" si="650"/>
        <v>0</v>
      </c>
    </row>
    <row r="1400" spans="1:34" x14ac:dyDescent="0.35">
      <c r="A1400" s="680">
        <v>39375</v>
      </c>
      <c r="B1400" s="558" t="s">
        <v>30</v>
      </c>
      <c r="C1400" s="558">
        <v>10</v>
      </c>
      <c r="D1400" s="559">
        <f t="shared" si="622"/>
        <v>7</v>
      </c>
      <c r="E1400" s="561">
        <v>0</v>
      </c>
      <c r="F1400" s="699">
        <f t="shared" si="628"/>
        <v>0</v>
      </c>
      <c r="G1400" s="712">
        <f t="shared" si="629"/>
        <v>0</v>
      </c>
      <c r="H1400" s="699">
        <f t="shared" si="623"/>
        <v>0</v>
      </c>
      <c r="I1400" s="712">
        <f t="shared" si="624"/>
        <v>0</v>
      </c>
      <c r="J1400" s="699">
        <f t="shared" si="630"/>
        <v>0</v>
      </c>
      <c r="K1400" s="681">
        <f t="shared" si="631"/>
        <v>0</v>
      </c>
      <c r="L1400" s="711">
        <f>IF($L$5="Yes",HLOOKUP(B1400,'Outdoor Supply'!$D$32:$P$38,7,FALSE),0)</f>
        <v>0</v>
      </c>
      <c r="M1400" s="701">
        <f t="shared" si="632"/>
        <v>0</v>
      </c>
      <c r="N1400" s="564">
        <f t="shared" si="633"/>
        <v>0</v>
      </c>
      <c r="O1400" s="564">
        <f t="shared" si="634"/>
        <v>0</v>
      </c>
      <c r="P1400" s="564">
        <f t="shared" si="635"/>
        <v>0</v>
      </c>
      <c r="Q1400" s="564">
        <f t="shared" si="636"/>
        <v>0</v>
      </c>
      <c r="R1400" s="661">
        <f t="shared" si="625"/>
        <v>0</v>
      </c>
      <c r="S1400" s="662">
        <f t="shared" si="626"/>
        <v>0</v>
      </c>
      <c r="T1400" s="699">
        <f t="shared" si="627"/>
        <v>0</v>
      </c>
      <c r="U1400" s="681">
        <f t="shared" si="637"/>
        <v>0</v>
      </c>
      <c r="V1400" s="701">
        <f t="shared" si="638"/>
        <v>0</v>
      </c>
      <c r="W1400" s="662">
        <f t="shared" si="639"/>
        <v>0</v>
      </c>
      <c r="X1400" s="662">
        <f t="shared" si="640"/>
        <v>0</v>
      </c>
      <c r="Y1400" s="662">
        <f t="shared" si="641"/>
        <v>0</v>
      </c>
      <c r="Z1400" s="699">
        <f t="shared" si="642"/>
        <v>0</v>
      </c>
      <c r="AA1400" s="681">
        <f t="shared" si="645"/>
        <v>0</v>
      </c>
      <c r="AB1400" s="701">
        <f t="shared" si="646"/>
        <v>0</v>
      </c>
      <c r="AC1400" s="662">
        <f t="shared" si="643"/>
        <v>0</v>
      </c>
      <c r="AD1400" s="662">
        <f t="shared" si="647"/>
        <v>0</v>
      </c>
      <c r="AE1400" s="701">
        <f t="shared" si="648"/>
        <v>0</v>
      </c>
      <c r="AF1400" s="662">
        <f t="shared" si="644"/>
        <v>0</v>
      </c>
      <c r="AG1400" s="662">
        <f t="shared" si="649"/>
        <v>0</v>
      </c>
      <c r="AH1400" s="701">
        <f t="shared" si="650"/>
        <v>0</v>
      </c>
    </row>
    <row r="1401" spans="1:34" x14ac:dyDescent="0.35">
      <c r="A1401" s="680">
        <v>39376</v>
      </c>
      <c r="B1401" s="558" t="s">
        <v>30</v>
      </c>
      <c r="C1401" s="558">
        <v>10</v>
      </c>
      <c r="D1401" s="559">
        <f t="shared" si="622"/>
        <v>1</v>
      </c>
      <c r="E1401" s="561">
        <v>0</v>
      </c>
      <c r="F1401" s="699">
        <f t="shared" si="628"/>
        <v>0</v>
      </c>
      <c r="G1401" s="712">
        <f t="shared" si="629"/>
        <v>0</v>
      </c>
      <c r="H1401" s="699">
        <f t="shared" si="623"/>
        <v>0</v>
      </c>
      <c r="I1401" s="712">
        <f t="shared" si="624"/>
        <v>0</v>
      </c>
      <c r="J1401" s="699">
        <f t="shared" si="630"/>
        <v>0</v>
      </c>
      <c r="K1401" s="681">
        <f t="shared" si="631"/>
        <v>0</v>
      </c>
      <c r="L1401" s="711">
        <f>IF($L$5="Yes",HLOOKUP(B1401,'Outdoor Supply'!$D$32:$P$38,7,FALSE),0)</f>
        <v>0</v>
      </c>
      <c r="M1401" s="701">
        <f t="shared" si="632"/>
        <v>0</v>
      </c>
      <c r="N1401" s="564">
        <f t="shared" si="633"/>
        <v>0</v>
      </c>
      <c r="O1401" s="564">
        <f t="shared" si="634"/>
        <v>0</v>
      </c>
      <c r="P1401" s="564">
        <f t="shared" si="635"/>
        <v>0</v>
      </c>
      <c r="Q1401" s="564">
        <f t="shared" si="636"/>
        <v>0</v>
      </c>
      <c r="R1401" s="661">
        <f t="shared" si="625"/>
        <v>0</v>
      </c>
      <c r="S1401" s="662">
        <f t="shared" si="626"/>
        <v>0</v>
      </c>
      <c r="T1401" s="699">
        <f t="shared" si="627"/>
        <v>0</v>
      </c>
      <c r="U1401" s="681">
        <f t="shared" si="637"/>
        <v>0</v>
      </c>
      <c r="V1401" s="701">
        <f t="shared" si="638"/>
        <v>0</v>
      </c>
      <c r="W1401" s="662">
        <f t="shared" si="639"/>
        <v>0</v>
      </c>
      <c r="X1401" s="662">
        <f t="shared" si="640"/>
        <v>0</v>
      </c>
      <c r="Y1401" s="662">
        <f t="shared" si="641"/>
        <v>0</v>
      </c>
      <c r="Z1401" s="699">
        <f t="shared" si="642"/>
        <v>0</v>
      </c>
      <c r="AA1401" s="681">
        <f t="shared" si="645"/>
        <v>0</v>
      </c>
      <c r="AB1401" s="701">
        <f t="shared" si="646"/>
        <v>0</v>
      </c>
      <c r="AC1401" s="662">
        <f t="shared" si="643"/>
        <v>0</v>
      </c>
      <c r="AD1401" s="662">
        <f t="shared" si="647"/>
        <v>0</v>
      </c>
      <c r="AE1401" s="701">
        <f t="shared" si="648"/>
        <v>0</v>
      </c>
      <c r="AF1401" s="662">
        <f t="shared" si="644"/>
        <v>0</v>
      </c>
      <c r="AG1401" s="662">
        <f t="shared" si="649"/>
        <v>0</v>
      </c>
      <c r="AH1401" s="701">
        <f t="shared" si="650"/>
        <v>0</v>
      </c>
    </row>
    <row r="1402" spans="1:34" x14ac:dyDescent="0.35">
      <c r="A1402" s="680">
        <v>39377</v>
      </c>
      <c r="B1402" s="558" t="s">
        <v>30</v>
      </c>
      <c r="C1402" s="558">
        <v>10</v>
      </c>
      <c r="D1402" s="559">
        <f t="shared" si="622"/>
        <v>2</v>
      </c>
      <c r="E1402" s="561">
        <v>1.0200000000000102</v>
      </c>
      <c r="F1402" s="699">
        <f t="shared" si="628"/>
        <v>0</v>
      </c>
      <c r="G1402" s="712">
        <f t="shared" si="629"/>
        <v>0</v>
      </c>
      <c r="H1402" s="699">
        <f t="shared" si="623"/>
        <v>0</v>
      </c>
      <c r="I1402" s="712">
        <f t="shared" si="624"/>
        <v>0</v>
      </c>
      <c r="J1402" s="699">
        <f t="shared" si="630"/>
        <v>0</v>
      </c>
      <c r="K1402" s="681">
        <f t="shared" si="631"/>
        <v>0</v>
      </c>
      <c r="L1402" s="711">
        <f>IF($L$5="Yes",HLOOKUP(B1402,'Outdoor Supply'!$D$32:$P$38,7,FALSE),0)</f>
        <v>0</v>
      </c>
      <c r="M1402" s="701">
        <f t="shared" si="632"/>
        <v>0</v>
      </c>
      <c r="N1402" s="564">
        <f t="shared" si="633"/>
        <v>0</v>
      </c>
      <c r="O1402" s="564">
        <f t="shared" si="634"/>
        <v>0</v>
      </c>
      <c r="P1402" s="564">
        <f t="shared" si="635"/>
        <v>0</v>
      </c>
      <c r="Q1402" s="564">
        <f t="shared" si="636"/>
        <v>0</v>
      </c>
      <c r="R1402" s="661">
        <f t="shared" si="625"/>
        <v>0</v>
      </c>
      <c r="S1402" s="662">
        <f t="shared" si="626"/>
        <v>0</v>
      </c>
      <c r="T1402" s="699">
        <f t="shared" si="627"/>
        <v>0</v>
      </c>
      <c r="U1402" s="681">
        <f t="shared" si="637"/>
        <v>0</v>
      </c>
      <c r="V1402" s="701">
        <f t="shared" si="638"/>
        <v>0</v>
      </c>
      <c r="W1402" s="662">
        <f t="shared" si="639"/>
        <v>0</v>
      </c>
      <c r="X1402" s="662">
        <f t="shared" si="640"/>
        <v>0</v>
      </c>
      <c r="Y1402" s="662">
        <f t="shared" si="641"/>
        <v>0</v>
      </c>
      <c r="Z1402" s="699">
        <f t="shared" si="642"/>
        <v>0</v>
      </c>
      <c r="AA1402" s="681">
        <f t="shared" si="645"/>
        <v>0</v>
      </c>
      <c r="AB1402" s="701">
        <f t="shared" si="646"/>
        <v>0</v>
      </c>
      <c r="AC1402" s="662">
        <f t="shared" si="643"/>
        <v>0</v>
      </c>
      <c r="AD1402" s="662">
        <f t="shared" si="647"/>
        <v>0</v>
      </c>
      <c r="AE1402" s="701">
        <f t="shared" si="648"/>
        <v>0</v>
      </c>
      <c r="AF1402" s="662">
        <f t="shared" si="644"/>
        <v>0</v>
      </c>
      <c r="AG1402" s="662">
        <f t="shared" si="649"/>
        <v>0</v>
      </c>
      <c r="AH1402" s="701">
        <f t="shared" si="650"/>
        <v>0</v>
      </c>
    </row>
    <row r="1403" spans="1:34" x14ac:dyDescent="0.35">
      <c r="A1403" s="680">
        <v>39378</v>
      </c>
      <c r="B1403" s="558" t="s">
        <v>30</v>
      </c>
      <c r="C1403" s="558">
        <v>10</v>
      </c>
      <c r="D1403" s="559">
        <f t="shared" si="622"/>
        <v>3</v>
      </c>
      <c r="E1403" s="561">
        <v>0</v>
      </c>
      <c r="F1403" s="699">
        <f t="shared" si="628"/>
        <v>0</v>
      </c>
      <c r="G1403" s="712">
        <f t="shared" si="629"/>
        <v>0</v>
      </c>
      <c r="H1403" s="699">
        <f t="shared" si="623"/>
        <v>0</v>
      </c>
      <c r="I1403" s="712">
        <f t="shared" si="624"/>
        <v>0</v>
      </c>
      <c r="J1403" s="699">
        <f t="shared" si="630"/>
        <v>0</v>
      </c>
      <c r="K1403" s="681">
        <f t="shared" si="631"/>
        <v>0</v>
      </c>
      <c r="L1403" s="711">
        <f>IF($L$5="Yes",HLOOKUP(B1403,'Outdoor Supply'!$D$32:$P$38,7,FALSE),0)</f>
        <v>0</v>
      </c>
      <c r="M1403" s="701">
        <f t="shared" si="632"/>
        <v>0</v>
      </c>
      <c r="N1403" s="564">
        <f t="shared" si="633"/>
        <v>0</v>
      </c>
      <c r="O1403" s="564">
        <f t="shared" si="634"/>
        <v>0</v>
      </c>
      <c r="P1403" s="564">
        <f t="shared" si="635"/>
        <v>0</v>
      </c>
      <c r="Q1403" s="564">
        <f t="shared" si="636"/>
        <v>0</v>
      </c>
      <c r="R1403" s="661">
        <f t="shared" si="625"/>
        <v>0</v>
      </c>
      <c r="S1403" s="662">
        <f t="shared" si="626"/>
        <v>0</v>
      </c>
      <c r="T1403" s="699">
        <f t="shared" si="627"/>
        <v>0</v>
      </c>
      <c r="U1403" s="681">
        <f t="shared" si="637"/>
        <v>0</v>
      </c>
      <c r="V1403" s="701">
        <f t="shared" si="638"/>
        <v>0</v>
      </c>
      <c r="W1403" s="662">
        <f t="shared" si="639"/>
        <v>0</v>
      </c>
      <c r="X1403" s="662">
        <f t="shared" si="640"/>
        <v>0</v>
      </c>
      <c r="Y1403" s="662">
        <f t="shared" si="641"/>
        <v>0</v>
      </c>
      <c r="Z1403" s="699">
        <f t="shared" si="642"/>
        <v>0</v>
      </c>
      <c r="AA1403" s="681">
        <f t="shared" si="645"/>
        <v>0</v>
      </c>
      <c r="AB1403" s="701">
        <f t="shared" si="646"/>
        <v>0</v>
      </c>
      <c r="AC1403" s="662">
        <f t="shared" si="643"/>
        <v>0</v>
      </c>
      <c r="AD1403" s="662">
        <f t="shared" si="647"/>
        <v>0</v>
      </c>
      <c r="AE1403" s="701">
        <f t="shared" si="648"/>
        <v>0</v>
      </c>
      <c r="AF1403" s="662">
        <f t="shared" si="644"/>
        <v>0</v>
      </c>
      <c r="AG1403" s="662">
        <f t="shared" si="649"/>
        <v>0</v>
      </c>
      <c r="AH1403" s="701">
        <f t="shared" si="650"/>
        <v>0</v>
      </c>
    </row>
    <row r="1404" spans="1:34" x14ac:dyDescent="0.35">
      <c r="A1404" s="680">
        <v>39379</v>
      </c>
      <c r="B1404" s="558" t="s">
        <v>30</v>
      </c>
      <c r="C1404" s="558">
        <v>10</v>
      </c>
      <c r="D1404" s="559">
        <f t="shared" si="622"/>
        <v>4</v>
      </c>
      <c r="E1404" s="561">
        <v>0</v>
      </c>
      <c r="F1404" s="699">
        <f t="shared" si="628"/>
        <v>0</v>
      </c>
      <c r="G1404" s="712">
        <f t="shared" si="629"/>
        <v>0</v>
      </c>
      <c r="H1404" s="699">
        <f t="shared" si="623"/>
        <v>0</v>
      </c>
      <c r="I1404" s="712">
        <f t="shared" si="624"/>
        <v>0</v>
      </c>
      <c r="J1404" s="699">
        <f t="shared" si="630"/>
        <v>0</v>
      </c>
      <c r="K1404" s="681">
        <f t="shared" si="631"/>
        <v>0</v>
      </c>
      <c r="L1404" s="711">
        <f>IF($L$5="Yes",HLOOKUP(B1404,'Outdoor Supply'!$D$32:$P$38,7,FALSE),0)</f>
        <v>0</v>
      </c>
      <c r="M1404" s="701">
        <f t="shared" si="632"/>
        <v>0</v>
      </c>
      <c r="N1404" s="564">
        <f t="shared" si="633"/>
        <v>0</v>
      </c>
      <c r="O1404" s="564">
        <f t="shared" si="634"/>
        <v>0</v>
      </c>
      <c r="P1404" s="564">
        <f t="shared" si="635"/>
        <v>0</v>
      </c>
      <c r="Q1404" s="564">
        <f t="shared" si="636"/>
        <v>0</v>
      </c>
      <c r="R1404" s="661">
        <f t="shared" si="625"/>
        <v>0</v>
      </c>
      <c r="S1404" s="662">
        <f t="shared" si="626"/>
        <v>0</v>
      </c>
      <c r="T1404" s="699">
        <f t="shared" si="627"/>
        <v>0</v>
      </c>
      <c r="U1404" s="681">
        <f t="shared" si="637"/>
        <v>0</v>
      </c>
      <c r="V1404" s="701">
        <f t="shared" si="638"/>
        <v>0</v>
      </c>
      <c r="W1404" s="662">
        <f t="shared" si="639"/>
        <v>0</v>
      </c>
      <c r="X1404" s="662">
        <f t="shared" si="640"/>
        <v>0</v>
      </c>
      <c r="Y1404" s="662">
        <f t="shared" si="641"/>
        <v>0</v>
      </c>
      <c r="Z1404" s="699">
        <f t="shared" si="642"/>
        <v>0</v>
      </c>
      <c r="AA1404" s="681">
        <f t="shared" si="645"/>
        <v>0</v>
      </c>
      <c r="AB1404" s="701">
        <f t="shared" si="646"/>
        <v>0</v>
      </c>
      <c r="AC1404" s="662">
        <f t="shared" si="643"/>
        <v>0</v>
      </c>
      <c r="AD1404" s="662">
        <f t="shared" si="647"/>
        <v>0</v>
      </c>
      <c r="AE1404" s="701">
        <f t="shared" si="648"/>
        <v>0</v>
      </c>
      <c r="AF1404" s="662">
        <f t="shared" si="644"/>
        <v>0</v>
      </c>
      <c r="AG1404" s="662">
        <f t="shared" si="649"/>
        <v>0</v>
      </c>
      <c r="AH1404" s="701">
        <f t="shared" si="650"/>
        <v>0</v>
      </c>
    </row>
    <row r="1405" spans="1:34" x14ac:dyDescent="0.35">
      <c r="A1405" s="680">
        <v>39380</v>
      </c>
      <c r="B1405" s="558" t="s">
        <v>30</v>
      </c>
      <c r="C1405" s="558">
        <v>10</v>
      </c>
      <c r="D1405" s="559">
        <f t="shared" si="622"/>
        <v>5</v>
      </c>
      <c r="E1405" s="561">
        <v>0</v>
      </c>
      <c r="F1405" s="699">
        <f t="shared" si="628"/>
        <v>0</v>
      </c>
      <c r="G1405" s="712">
        <f t="shared" si="629"/>
        <v>0</v>
      </c>
      <c r="H1405" s="699">
        <f t="shared" si="623"/>
        <v>0</v>
      </c>
      <c r="I1405" s="712">
        <f t="shared" si="624"/>
        <v>0</v>
      </c>
      <c r="J1405" s="699">
        <f t="shared" si="630"/>
        <v>0</v>
      </c>
      <c r="K1405" s="681">
        <f t="shared" si="631"/>
        <v>0</v>
      </c>
      <c r="L1405" s="711">
        <f>IF($L$5="Yes",HLOOKUP(B1405,'Outdoor Supply'!$D$32:$P$38,7,FALSE),0)</f>
        <v>0</v>
      </c>
      <c r="M1405" s="701">
        <f t="shared" si="632"/>
        <v>0</v>
      </c>
      <c r="N1405" s="564">
        <f t="shared" si="633"/>
        <v>0</v>
      </c>
      <c r="O1405" s="564">
        <f t="shared" si="634"/>
        <v>0</v>
      </c>
      <c r="P1405" s="564">
        <f t="shared" si="635"/>
        <v>0</v>
      </c>
      <c r="Q1405" s="564">
        <f t="shared" si="636"/>
        <v>0</v>
      </c>
      <c r="R1405" s="661">
        <f t="shared" si="625"/>
        <v>0</v>
      </c>
      <c r="S1405" s="662">
        <f t="shared" si="626"/>
        <v>0</v>
      </c>
      <c r="T1405" s="699">
        <f t="shared" si="627"/>
        <v>0</v>
      </c>
      <c r="U1405" s="681">
        <f t="shared" si="637"/>
        <v>0</v>
      </c>
      <c r="V1405" s="701">
        <f t="shared" si="638"/>
        <v>0</v>
      </c>
      <c r="W1405" s="662">
        <f t="shared" si="639"/>
        <v>0</v>
      </c>
      <c r="X1405" s="662">
        <f t="shared" si="640"/>
        <v>0</v>
      </c>
      <c r="Y1405" s="662">
        <f t="shared" si="641"/>
        <v>0</v>
      </c>
      <c r="Z1405" s="699">
        <f t="shared" si="642"/>
        <v>0</v>
      </c>
      <c r="AA1405" s="681">
        <f t="shared" si="645"/>
        <v>0</v>
      </c>
      <c r="AB1405" s="701">
        <f t="shared" si="646"/>
        <v>0</v>
      </c>
      <c r="AC1405" s="662">
        <f t="shared" si="643"/>
        <v>0</v>
      </c>
      <c r="AD1405" s="662">
        <f t="shared" si="647"/>
        <v>0</v>
      </c>
      <c r="AE1405" s="701">
        <f t="shared" si="648"/>
        <v>0</v>
      </c>
      <c r="AF1405" s="662">
        <f t="shared" si="644"/>
        <v>0</v>
      </c>
      <c r="AG1405" s="662">
        <f t="shared" si="649"/>
        <v>0</v>
      </c>
      <c r="AH1405" s="701">
        <f t="shared" si="650"/>
        <v>0</v>
      </c>
    </row>
    <row r="1406" spans="1:34" x14ac:dyDescent="0.35">
      <c r="A1406" s="680">
        <v>39381</v>
      </c>
      <c r="B1406" s="558" t="s">
        <v>30</v>
      </c>
      <c r="C1406" s="558">
        <v>10</v>
      </c>
      <c r="D1406" s="559">
        <f t="shared" si="622"/>
        <v>6</v>
      </c>
      <c r="E1406" s="561">
        <v>0</v>
      </c>
      <c r="F1406" s="699">
        <f t="shared" si="628"/>
        <v>0</v>
      </c>
      <c r="G1406" s="712">
        <f t="shared" si="629"/>
        <v>0</v>
      </c>
      <c r="H1406" s="699">
        <f t="shared" si="623"/>
        <v>0</v>
      </c>
      <c r="I1406" s="712">
        <f t="shared" si="624"/>
        <v>0</v>
      </c>
      <c r="J1406" s="699">
        <f t="shared" si="630"/>
        <v>0</v>
      </c>
      <c r="K1406" s="681">
        <f t="shared" si="631"/>
        <v>0</v>
      </c>
      <c r="L1406" s="711">
        <f>IF($L$5="Yes",HLOOKUP(B1406,'Outdoor Supply'!$D$32:$P$38,7,FALSE),0)</f>
        <v>0</v>
      </c>
      <c r="M1406" s="701">
        <f t="shared" si="632"/>
        <v>0</v>
      </c>
      <c r="N1406" s="564">
        <f t="shared" si="633"/>
        <v>0</v>
      </c>
      <c r="O1406" s="564">
        <f t="shared" si="634"/>
        <v>0</v>
      </c>
      <c r="P1406" s="564">
        <f t="shared" si="635"/>
        <v>0</v>
      </c>
      <c r="Q1406" s="564">
        <f t="shared" si="636"/>
        <v>0</v>
      </c>
      <c r="R1406" s="661">
        <f t="shared" si="625"/>
        <v>0</v>
      </c>
      <c r="S1406" s="662">
        <f t="shared" si="626"/>
        <v>0</v>
      </c>
      <c r="T1406" s="699">
        <f t="shared" si="627"/>
        <v>0</v>
      </c>
      <c r="U1406" s="681">
        <f t="shared" si="637"/>
        <v>0</v>
      </c>
      <c r="V1406" s="701">
        <f t="shared" si="638"/>
        <v>0</v>
      </c>
      <c r="W1406" s="662">
        <f t="shared" si="639"/>
        <v>0</v>
      </c>
      <c r="X1406" s="662">
        <f t="shared" si="640"/>
        <v>0</v>
      </c>
      <c r="Y1406" s="662">
        <f t="shared" si="641"/>
        <v>0</v>
      </c>
      <c r="Z1406" s="699">
        <f t="shared" si="642"/>
        <v>0</v>
      </c>
      <c r="AA1406" s="681">
        <f t="shared" si="645"/>
        <v>0</v>
      </c>
      <c r="AB1406" s="701">
        <f t="shared" si="646"/>
        <v>0</v>
      </c>
      <c r="AC1406" s="662">
        <f t="shared" si="643"/>
        <v>0</v>
      </c>
      <c r="AD1406" s="662">
        <f t="shared" si="647"/>
        <v>0</v>
      </c>
      <c r="AE1406" s="701">
        <f t="shared" si="648"/>
        <v>0</v>
      </c>
      <c r="AF1406" s="662">
        <f t="shared" si="644"/>
        <v>0</v>
      </c>
      <c r="AG1406" s="662">
        <f t="shared" si="649"/>
        <v>0</v>
      </c>
      <c r="AH1406" s="701">
        <f t="shared" si="650"/>
        <v>0</v>
      </c>
    </row>
    <row r="1407" spans="1:34" x14ac:dyDescent="0.35">
      <c r="A1407" s="680">
        <v>39382</v>
      </c>
      <c r="B1407" s="558" t="s">
        <v>30</v>
      </c>
      <c r="C1407" s="558">
        <v>10</v>
      </c>
      <c r="D1407" s="559">
        <f t="shared" si="622"/>
        <v>7</v>
      </c>
      <c r="E1407" s="561">
        <v>0</v>
      </c>
      <c r="F1407" s="699">
        <f t="shared" si="628"/>
        <v>0</v>
      </c>
      <c r="G1407" s="712">
        <f t="shared" si="629"/>
        <v>0</v>
      </c>
      <c r="H1407" s="699">
        <f t="shared" si="623"/>
        <v>0</v>
      </c>
      <c r="I1407" s="712">
        <f t="shared" si="624"/>
        <v>0</v>
      </c>
      <c r="J1407" s="699">
        <f t="shared" si="630"/>
        <v>0</v>
      </c>
      <c r="K1407" s="681">
        <f t="shared" si="631"/>
        <v>0</v>
      </c>
      <c r="L1407" s="711">
        <f>IF($L$5="Yes",HLOOKUP(B1407,'Outdoor Supply'!$D$32:$P$38,7,FALSE),0)</f>
        <v>0</v>
      </c>
      <c r="M1407" s="701">
        <f t="shared" si="632"/>
        <v>0</v>
      </c>
      <c r="N1407" s="564">
        <f t="shared" si="633"/>
        <v>0</v>
      </c>
      <c r="O1407" s="564">
        <f t="shared" si="634"/>
        <v>0</v>
      </c>
      <c r="P1407" s="564">
        <f t="shared" si="635"/>
        <v>0</v>
      </c>
      <c r="Q1407" s="564">
        <f t="shared" si="636"/>
        <v>0</v>
      </c>
      <c r="R1407" s="661">
        <f t="shared" si="625"/>
        <v>0</v>
      </c>
      <c r="S1407" s="662">
        <f t="shared" si="626"/>
        <v>0</v>
      </c>
      <c r="T1407" s="699">
        <f t="shared" si="627"/>
        <v>0</v>
      </c>
      <c r="U1407" s="681">
        <f t="shared" si="637"/>
        <v>0</v>
      </c>
      <c r="V1407" s="701">
        <f t="shared" si="638"/>
        <v>0</v>
      </c>
      <c r="W1407" s="662">
        <f t="shared" si="639"/>
        <v>0</v>
      </c>
      <c r="X1407" s="662">
        <f t="shared" si="640"/>
        <v>0</v>
      </c>
      <c r="Y1407" s="662">
        <f t="shared" si="641"/>
        <v>0</v>
      </c>
      <c r="Z1407" s="699">
        <f t="shared" si="642"/>
        <v>0</v>
      </c>
      <c r="AA1407" s="681">
        <f t="shared" si="645"/>
        <v>0</v>
      </c>
      <c r="AB1407" s="701">
        <f t="shared" si="646"/>
        <v>0</v>
      </c>
      <c r="AC1407" s="662">
        <f t="shared" si="643"/>
        <v>0</v>
      </c>
      <c r="AD1407" s="662">
        <f t="shared" si="647"/>
        <v>0</v>
      </c>
      <c r="AE1407" s="701">
        <f t="shared" si="648"/>
        <v>0</v>
      </c>
      <c r="AF1407" s="662">
        <f t="shared" si="644"/>
        <v>0</v>
      </c>
      <c r="AG1407" s="662">
        <f t="shared" si="649"/>
        <v>0</v>
      </c>
      <c r="AH1407" s="701">
        <f t="shared" si="650"/>
        <v>0</v>
      </c>
    </row>
    <row r="1408" spans="1:34" x14ac:dyDescent="0.35">
      <c r="A1408" s="680">
        <v>39383</v>
      </c>
      <c r="B1408" s="558" t="s">
        <v>30</v>
      </c>
      <c r="C1408" s="558">
        <v>10</v>
      </c>
      <c r="D1408" s="559">
        <f t="shared" si="622"/>
        <v>1</v>
      </c>
      <c r="E1408" s="561">
        <v>0</v>
      </c>
      <c r="F1408" s="699">
        <f t="shared" si="628"/>
        <v>0</v>
      </c>
      <c r="G1408" s="712">
        <f t="shared" si="629"/>
        <v>0</v>
      </c>
      <c r="H1408" s="699">
        <f t="shared" si="623"/>
        <v>0</v>
      </c>
      <c r="I1408" s="712">
        <f t="shared" si="624"/>
        <v>0</v>
      </c>
      <c r="J1408" s="699">
        <f t="shared" si="630"/>
        <v>0</v>
      </c>
      <c r="K1408" s="681">
        <f t="shared" si="631"/>
        <v>0</v>
      </c>
      <c r="L1408" s="711">
        <f>IF($L$5="Yes",HLOOKUP(B1408,'Outdoor Supply'!$D$32:$P$38,7,FALSE),0)</f>
        <v>0</v>
      </c>
      <c r="M1408" s="701">
        <f t="shared" si="632"/>
        <v>0</v>
      </c>
      <c r="N1408" s="564">
        <f t="shared" si="633"/>
        <v>0</v>
      </c>
      <c r="O1408" s="564">
        <f t="shared" si="634"/>
        <v>0</v>
      </c>
      <c r="P1408" s="564">
        <f t="shared" si="635"/>
        <v>0</v>
      </c>
      <c r="Q1408" s="564">
        <f t="shared" si="636"/>
        <v>0</v>
      </c>
      <c r="R1408" s="661">
        <f t="shared" si="625"/>
        <v>0</v>
      </c>
      <c r="S1408" s="662">
        <f t="shared" si="626"/>
        <v>0</v>
      </c>
      <c r="T1408" s="699">
        <f t="shared" si="627"/>
        <v>0</v>
      </c>
      <c r="U1408" s="681">
        <f t="shared" si="637"/>
        <v>0</v>
      </c>
      <c r="V1408" s="701">
        <f t="shared" si="638"/>
        <v>0</v>
      </c>
      <c r="W1408" s="662">
        <f t="shared" si="639"/>
        <v>0</v>
      </c>
      <c r="X1408" s="662">
        <f t="shared" si="640"/>
        <v>0</v>
      </c>
      <c r="Y1408" s="662">
        <f t="shared" si="641"/>
        <v>0</v>
      </c>
      <c r="Z1408" s="699">
        <f t="shared" si="642"/>
        <v>0</v>
      </c>
      <c r="AA1408" s="681">
        <f t="shared" si="645"/>
        <v>0</v>
      </c>
      <c r="AB1408" s="701">
        <f t="shared" si="646"/>
        <v>0</v>
      </c>
      <c r="AC1408" s="662">
        <f t="shared" si="643"/>
        <v>0</v>
      </c>
      <c r="AD1408" s="662">
        <f t="shared" si="647"/>
        <v>0</v>
      </c>
      <c r="AE1408" s="701">
        <f t="shared" si="648"/>
        <v>0</v>
      </c>
      <c r="AF1408" s="662">
        <f t="shared" si="644"/>
        <v>0</v>
      </c>
      <c r="AG1408" s="662">
        <f t="shared" si="649"/>
        <v>0</v>
      </c>
      <c r="AH1408" s="701">
        <f t="shared" si="650"/>
        <v>0</v>
      </c>
    </row>
    <row r="1409" spans="1:34" x14ac:dyDescent="0.35">
      <c r="A1409" s="680">
        <v>39384</v>
      </c>
      <c r="B1409" s="558" t="s">
        <v>30</v>
      </c>
      <c r="C1409" s="558">
        <v>10</v>
      </c>
      <c r="D1409" s="559">
        <f t="shared" si="622"/>
        <v>2</v>
      </c>
      <c r="E1409" s="561">
        <v>0</v>
      </c>
      <c r="F1409" s="699">
        <f t="shared" si="628"/>
        <v>0</v>
      </c>
      <c r="G1409" s="712">
        <f t="shared" si="629"/>
        <v>0</v>
      </c>
      <c r="H1409" s="699">
        <f t="shared" si="623"/>
        <v>0</v>
      </c>
      <c r="I1409" s="712">
        <f t="shared" si="624"/>
        <v>0</v>
      </c>
      <c r="J1409" s="699">
        <f t="shared" si="630"/>
        <v>0</v>
      </c>
      <c r="K1409" s="681">
        <f t="shared" si="631"/>
        <v>0</v>
      </c>
      <c r="L1409" s="711">
        <f>IF($L$5="Yes",HLOOKUP(B1409,'Outdoor Supply'!$D$32:$P$38,7,FALSE),0)</f>
        <v>0</v>
      </c>
      <c r="M1409" s="701">
        <f t="shared" si="632"/>
        <v>0</v>
      </c>
      <c r="N1409" s="564">
        <f t="shared" si="633"/>
        <v>0</v>
      </c>
      <c r="O1409" s="564">
        <f t="shared" si="634"/>
        <v>0</v>
      </c>
      <c r="P1409" s="564">
        <f t="shared" si="635"/>
        <v>0</v>
      </c>
      <c r="Q1409" s="564">
        <f t="shared" si="636"/>
        <v>0</v>
      </c>
      <c r="R1409" s="661">
        <f t="shared" si="625"/>
        <v>0</v>
      </c>
      <c r="S1409" s="662">
        <f t="shared" si="626"/>
        <v>0</v>
      </c>
      <c r="T1409" s="699">
        <f t="shared" si="627"/>
        <v>0</v>
      </c>
      <c r="U1409" s="681">
        <f t="shared" si="637"/>
        <v>0</v>
      </c>
      <c r="V1409" s="701">
        <f t="shared" si="638"/>
        <v>0</v>
      </c>
      <c r="W1409" s="662">
        <f t="shared" si="639"/>
        <v>0</v>
      </c>
      <c r="X1409" s="662">
        <f t="shared" si="640"/>
        <v>0</v>
      </c>
      <c r="Y1409" s="662">
        <f t="shared" si="641"/>
        <v>0</v>
      </c>
      <c r="Z1409" s="699">
        <f t="shared" si="642"/>
        <v>0</v>
      </c>
      <c r="AA1409" s="681">
        <f t="shared" si="645"/>
        <v>0</v>
      </c>
      <c r="AB1409" s="701">
        <f t="shared" si="646"/>
        <v>0</v>
      </c>
      <c r="AC1409" s="662">
        <f t="shared" si="643"/>
        <v>0</v>
      </c>
      <c r="AD1409" s="662">
        <f t="shared" si="647"/>
        <v>0</v>
      </c>
      <c r="AE1409" s="701">
        <f t="shared" si="648"/>
        <v>0</v>
      </c>
      <c r="AF1409" s="662">
        <f t="shared" si="644"/>
        <v>0</v>
      </c>
      <c r="AG1409" s="662">
        <f t="shared" si="649"/>
        <v>0</v>
      </c>
      <c r="AH1409" s="701">
        <f t="shared" si="650"/>
        <v>0</v>
      </c>
    </row>
    <row r="1410" spans="1:34" x14ac:dyDescent="0.35">
      <c r="A1410" s="680">
        <v>39385</v>
      </c>
      <c r="B1410" s="558" t="s">
        <v>30</v>
      </c>
      <c r="C1410" s="558">
        <v>10</v>
      </c>
      <c r="D1410" s="559">
        <f t="shared" si="622"/>
        <v>3</v>
      </c>
      <c r="E1410" s="561">
        <v>0</v>
      </c>
      <c r="F1410" s="699">
        <f t="shared" si="628"/>
        <v>0</v>
      </c>
      <c r="G1410" s="712">
        <f t="shared" si="629"/>
        <v>0</v>
      </c>
      <c r="H1410" s="699">
        <f t="shared" si="623"/>
        <v>0</v>
      </c>
      <c r="I1410" s="712">
        <f t="shared" si="624"/>
        <v>0</v>
      </c>
      <c r="J1410" s="699">
        <f t="shared" si="630"/>
        <v>0</v>
      </c>
      <c r="K1410" s="681">
        <f t="shared" si="631"/>
        <v>0</v>
      </c>
      <c r="L1410" s="711">
        <f>IF($L$5="Yes",HLOOKUP(B1410,'Outdoor Supply'!$D$32:$P$38,7,FALSE),0)</f>
        <v>0</v>
      </c>
      <c r="M1410" s="701">
        <f t="shared" si="632"/>
        <v>0</v>
      </c>
      <c r="N1410" s="564">
        <f t="shared" si="633"/>
        <v>0</v>
      </c>
      <c r="O1410" s="564">
        <f t="shared" si="634"/>
        <v>0</v>
      </c>
      <c r="P1410" s="564">
        <f t="shared" si="635"/>
        <v>0</v>
      </c>
      <c r="Q1410" s="564">
        <f t="shared" si="636"/>
        <v>0</v>
      </c>
      <c r="R1410" s="661">
        <f t="shared" si="625"/>
        <v>0</v>
      </c>
      <c r="S1410" s="662">
        <f t="shared" si="626"/>
        <v>0</v>
      </c>
      <c r="T1410" s="699">
        <f t="shared" si="627"/>
        <v>0</v>
      </c>
      <c r="U1410" s="681">
        <f t="shared" si="637"/>
        <v>0</v>
      </c>
      <c r="V1410" s="701">
        <f t="shared" si="638"/>
        <v>0</v>
      </c>
      <c r="W1410" s="662">
        <f t="shared" si="639"/>
        <v>0</v>
      </c>
      <c r="X1410" s="662">
        <f t="shared" si="640"/>
        <v>0</v>
      </c>
      <c r="Y1410" s="662">
        <f t="shared" si="641"/>
        <v>0</v>
      </c>
      <c r="Z1410" s="699">
        <f t="shared" si="642"/>
        <v>0</v>
      </c>
      <c r="AA1410" s="681">
        <f t="shared" si="645"/>
        <v>0</v>
      </c>
      <c r="AB1410" s="701">
        <f t="shared" si="646"/>
        <v>0</v>
      </c>
      <c r="AC1410" s="662">
        <f t="shared" si="643"/>
        <v>0</v>
      </c>
      <c r="AD1410" s="662">
        <f t="shared" si="647"/>
        <v>0</v>
      </c>
      <c r="AE1410" s="701">
        <f t="shared" si="648"/>
        <v>0</v>
      </c>
      <c r="AF1410" s="662">
        <f t="shared" si="644"/>
        <v>0</v>
      </c>
      <c r="AG1410" s="662">
        <f t="shared" si="649"/>
        <v>0</v>
      </c>
      <c r="AH1410" s="701">
        <f t="shared" si="650"/>
        <v>0</v>
      </c>
    </row>
    <row r="1411" spans="1:34" x14ac:dyDescent="0.35">
      <c r="A1411" s="680">
        <v>39386</v>
      </c>
      <c r="B1411" s="558" t="s">
        <v>30</v>
      </c>
      <c r="C1411" s="558">
        <v>10</v>
      </c>
      <c r="D1411" s="559">
        <f t="shared" si="622"/>
        <v>4</v>
      </c>
      <c r="E1411" s="561">
        <v>0</v>
      </c>
      <c r="F1411" s="699">
        <f t="shared" si="628"/>
        <v>0</v>
      </c>
      <c r="G1411" s="712">
        <f t="shared" si="629"/>
        <v>0</v>
      </c>
      <c r="H1411" s="699">
        <f t="shared" si="623"/>
        <v>0</v>
      </c>
      <c r="I1411" s="712">
        <f t="shared" si="624"/>
        <v>0</v>
      </c>
      <c r="J1411" s="699">
        <f t="shared" si="630"/>
        <v>0</v>
      </c>
      <c r="K1411" s="681">
        <f t="shared" si="631"/>
        <v>0</v>
      </c>
      <c r="L1411" s="711">
        <f>IF($L$5="Yes",HLOOKUP(B1411,'Outdoor Supply'!$D$32:$P$38,7,FALSE),0)</f>
        <v>0</v>
      </c>
      <c r="M1411" s="701">
        <f t="shared" si="632"/>
        <v>0</v>
      </c>
      <c r="N1411" s="564">
        <f t="shared" si="633"/>
        <v>0</v>
      </c>
      <c r="O1411" s="564">
        <f t="shared" si="634"/>
        <v>0</v>
      </c>
      <c r="P1411" s="564">
        <f t="shared" si="635"/>
        <v>0</v>
      </c>
      <c r="Q1411" s="564">
        <f t="shared" si="636"/>
        <v>0</v>
      </c>
      <c r="R1411" s="661">
        <f t="shared" si="625"/>
        <v>0</v>
      </c>
      <c r="S1411" s="662">
        <f t="shared" si="626"/>
        <v>0</v>
      </c>
      <c r="T1411" s="699">
        <f t="shared" si="627"/>
        <v>0</v>
      </c>
      <c r="U1411" s="681">
        <f t="shared" si="637"/>
        <v>0</v>
      </c>
      <c r="V1411" s="701">
        <f t="shared" si="638"/>
        <v>0</v>
      </c>
      <c r="W1411" s="662">
        <f t="shared" si="639"/>
        <v>0</v>
      </c>
      <c r="X1411" s="662">
        <f t="shared" si="640"/>
        <v>0</v>
      </c>
      <c r="Y1411" s="662">
        <f t="shared" si="641"/>
        <v>0</v>
      </c>
      <c r="Z1411" s="699">
        <f t="shared" si="642"/>
        <v>0</v>
      </c>
      <c r="AA1411" s="681">
        <f t="shared" si="645"/>
        <v>0</v>
      </c>
      <c r="AB1411" s="701">
        <f t="shared" si="646"/>
        <v>0</v>
      </c>
      <c r="AC1411" s="662">
        <f t="shared" si="643"/>
        <v>0</v>
      </c>
      <c r="AD1411" s="662">
        <f t="shared" si="647"/>
        <v>0</v>
      </c>
      <c r="AE1411" s="701">
        <f t="shared" si="648"/>
        <v>0</v>
      </c>
      <c r="AF1411" s="662">
        <f t="shared" si="644"/>
        <v>0</v>
      </c>
      <c r="AG1411" s="662">
        <f t="shared" si="649"/>
        <v>0</v>
      </c>
      <c r="AH1411" s="701">
        <f t="shared" si="650"/>
        <v>0</v>
      </c>
    </row>
    <row r="1412" spans="1:34" x14ac:dyDescent="0.35">
      <c r="A1412" s="680">
        <v>39387</v>
      </c>
      <c r="B1412" s="558" t="s">
        <v>31</v>
      </c>
      <c r="C1412" s="558">
        <v>11</v>
      </c>
      <c r="D1412" s="559">
        <f t="shared" si="622"/>
        <v>5</v>
      </c>
      <c r="E1412" s="561">
        <v>0</v>
      </c>
      <c r="F1412" s="699">
        <f t="shared" si="628"/>
        <v>0</v>
      </c>
      <c r="G1412" s="712">
        <f t="shared" si="629"/>
        <v>0</v>
      </c>
      <c r="H1412" s="699">
        <f t="shared" si="623"/>
        <v>0</v>
      </c>
      <c r="I1412" s="712">
        <f t="shared" si="624"/>
        <v>0</v>
      </c>
      <c r="J1412" s="699">
        <f t="shared" si="630"/>
        <v>0</v>
      </c>
      <c r="K1412" s="681">
        <f t="shared" si="631"/>
        <v>0</v>
      </c>
      <c r="L1412" s="711">
        <f>IF($L$5="Yes",HLOOKUP(B1412,'Outdoor Supply'!$D$32:$P$38,7,FALSE),0)</f>
        <v>0</v>
      </c>
      <c r="M1412" s="701">
        <f t="shared" si="632"/>
        <v>0</v>
      </c>
      <c r="N1412" s="564">
        <f t="shared" si="633"/>
        <v>0</v>
      </c>
      <c r="O1412" s="564">
        <f t="shared" si="634"/>
        <v>0</v>
      </c>
      <c r="P1412" s="564">
        <f t="shared" si="635"/>
        <v>0</v>
      </c>
      <c r="Q1412" s="564">
        <f t="shared" si="636"/>
        <v>0</v>
      </c>
      <c r="R1412" s="661">
        <f t="shared" si="625"/>
        <v>0</v>
      </c>
      <c r="S1412" s="662">
        <f t="shared" si="626"/>
        <v>0</v>
      </c>
      <c r="T1412" s="699">
        <f t="shared" si="627"/>
        <v>0</v>
      </c>
      <c r="U1412" s="681">
        <f t="shared" si="637"/>
        <v>0</v>
      </c>
      <c r="V1412" s="701">
        <f t="shared" si="638"/>
        <v>0</v>
      </c>
      <c r="W1412" s="662">
        <f t="shared" si="639"/>
        <v>0</v>
      </c>
      <c r="X1412" s="662">
        <f t="shared" si="640"/>
        <v>0</v>
      </c>
      <c r="Y1412" s="662">
        <f t="shared" si="641"/>
        <v>0</v>
      </c>
      <c r="Z1412" s="699">
        <f t="shared" si="642"/>
        <v>0</v>
      </c>
      <c r="AA1412" s="681">
        <f t="shared" si="645"/>
        <v>0</v>
      </c>
      <c r="AB1412" s="701">
        <f t="shared" si="646"/>
        <v>0</v>
      </c>
      <c r="AC1412" s="662">
        <f t="shared" si="643"/>
        <v>0</v>
      </c>
      <c r="AD1412" s="662">
        <f t="shared" si="647"/>
        <v>0</v>
      </c>
      <c r="AE1412" s="701">
        <f t="shared" si="648"/>
        <v>0</v>
      </c>
      <c r="AF1412" s="662">
        <f t="shared" si="644"/>
        <v>0</v>
      </c>
      <c r="AG1412" s="662">
        <f t="shared" si="649"/>
        <v>0</v>
      </c>
      <c r="AH1412" s="701">
        <f t="shared" si="650"/>
        <v>0</v>
      </c>
    </row>
    <row r="1413" spans="1:34" x14ac:dyDescent="0.35">
      <c r="A1413" s="680">
        <v>39388</v>
      </c>
      <c r="B1413" s="558" t="s">
        <v>31</v>
      </c>
      <c r="C1413" s="558">
        <v>11</v>
      </c>
      <c r="D1413" s="559">
        <f t="shared" si="622"/>
        <v>6</v>
      </c>
      <c r="E1413" s="561">
        <v>0</v>
      </c>
      <c r="F1413" s="699">
        <f t="shared" si="628"/>
        <v>0</v>
      </c>
      <c r="G1413" s="712">
        <f t="shared" si="629"/>
        <v>0</v>
      </c>
      <c r="H1413" s="699">
        <f t="shared" si="623"/>
        <v>0</v>
      </c>
      <c r="I1413" s="712">
        <f t="shared" si="624"/>
        <v>0</v>
      </c>
      <c r="J1413" s="699">
        <f t="shared" si="630"/>
        <v>0</v>
      </c>
      <c r="K1413" s="681">
        <f t="shared" si="631"/>
        <v>0</v>
      </c>
      <c r="L1413" s="711">
        <f>IF($L$5="Yes",HLOOKUP(B1413,'Outdoor Supply'!$D$32:$P$38,7,FALSE),0)</f>
        <v>0</v>
      </c>
      <c r="M1413" s="701">
        <f t="shared" si="632"/>
        <v>0</v>
      </c>
      <c r="N1413" s="564">
        <f t="shared" si="633"/>
        <v>0</v>
      </c>
      <c r="O1413" s="564">
        <f t="shared" si="634"/>
        <v>0</v>
      </c>
      <c r="P1413" s="564">
        <f t="shared" si="635"/>
        <v>0</v>
      </c>
      <c r="Q1413" s="564">
        <f t="shared" si="636"/>
        <v>0</v>
      </c>
      <c r="R1413" s="661">
        <f t="shared" si="625"/>
        <v>0</v>
      </c>
      <c r="S1413" s="662">
        <f t="shared" si="626"/>
        <v>0</v>
      </c>
      <c r="T1413" s="699">
        <f t="shared" si="627"/>
        <v>0</v>
      </c>
      <c r="U1413" s="681">
        <f t="shared" si="637"/>
        <v>0</v>
      </c>
      <c r="V1413" s="701">
        <f t="shared" si="638"/>
        <v>0</v>
      </c>
      <c r="W1413" s="662">
        <f t="shared" si="639"/>
        <v>0</v>
      </c>
      <c r="X1413" s="662">
        <f t="shared" si="640"/>
        <v>0</v>
      </c>
      <c r="Y1413" s="662">
        <f t="shared" si="641"/>
        <v>0</v>
      </c>
      <c r="Z1413" s="699">
        <f t="shared" si="642"/>
        <v>0</v>
      </c>
      <c r="AA1413" s="681">
        <f t="shared" si="645"/>
        <v>0</v>
      </c>
      <c r="AB1413" s="701">
        <f t="shared" si="646"/>
        <v>0</v>
      </c>
      <c r="AC1413" s="662">
        <f t="shared" si="643"/>
        <v>0</v>
      </c>
      <c r="AD1413" s="662">
        <f t="shared" si="647"/>
        <v>0</v>
      </c>
      <c r="AE1413" s="701">
        <f t="shared" si="648"/>
        <v>0</v>
      </c>
      <c r="AF1413" s="662">
        <f t="shared" si="644"/>
        <v>0</v>
      </c>
      <c r="AG1413" s="662">
        <f t="shared" si="649"/>
        <v>0</v>
      </c>
      <c r="AH1413" s="701">
        <f t="shared" si="650"/>
        <v>0</v>
      </c>
    </row>
    <row r="1414" spans="1:34" x14ac:dyDescent="0.35">
      <c r="A1414" s="680">
        <v>39389</v>
      </c>
      <c r="B1414" s="558" t="s">
        <v>31</v>
      </c>
      <c r="C1414" s="558">
        <v>11</v>
      </c>
      <c r="D1414" s="559">
        <f t="shared" si="622"/>
        <v>7</v>
      </c>
      <c r="E1414" s="561">
        <v>0</v>
      </c>
      <c r="F1414" s="699">
        <f t="shared" si="628"/>
        <v>0</v>
      </c>
      <c r="G1414" s="712">
        <f t="shared" si="629"/>
        <v>0</v>
      </c>
      <c r="H1414" s="699">
        <f t="shared" si="623"/>
        <v>0</v>
      </c>
      <c r="I1414" s="712">
        <f t="shared" si="624"/>
        <v>0</v>
      </c>
      <c r="J1414" s="699">
        <f t="shared" si="630"/>
        <v>0</v>
      </c>
      <c r="K1414" s="681">
        <f t="shared" si="631"/>
        <v>0</v>
      </c>
      <c r="L1414" s="711">
        <f>IF($L$5="Yes",HLOOKUP(B1414,'Outdoor Supply'!$D$32:$P$38,7,FALSE),0)</f>
        <v>0</v>
      </c>
      <c r="M1414" s="701">
        <f t="shared" si="632"/>
        <v>0</v>
      </c>
      <c r="N1414" s="564">
        <f t="shared" si="633"/>
        <v>0</v>
      </c>
      <c r="O1414" s="564">
        <f t="shared" si="634"/>
        <v>0</v>
      </c>
      <c r="P1414" s="564">
        <f t="shared" si="635"/>
        <v>0</v>
      </c>
      <c r="Q1414" s="564">
        <f t="shared" si="636"/>
        <v>0</v>
      </c>
      <c r="R1414" s="661">
        <f t="shared" si="625"/>
        <v>0</v>
      </c>
      <c r="S1414" s="662">
        <f t="shared" si="626"/>
        <v>0</v>
      </c>
      <c r="T1414" s="699">
        <f t="shared" si="627"/>
        <v>0</v>
      </c>
      <c r="U1414" s="681">
        <f t="shared" si="637"/>
        <v>0</v>
      </c>
      <c r="V1414" s="701">
        <f t="shared" si="638"/>
        <v>0</v>
      </c>
      <c r="W1414" s="662">
        <f t="shared" si="639"/>
        <v>0</v>
      </c>
      <c r="X1414" s="662">
        <f t="shared" si="640"/>
        <v>0</v>
      </c>
      <c r="Y1414" s="662">
        <f t="shared" si="641"/>
        <v>0</v>
      </c>
      <c r="Z1414" s="699">
        <f t="shared" si="642"/>
        <v>0</v>
      </c>
      <c r="AA1414" s="681">
        <f t="shared" si="645"/>
        <v>0</v>
      </c>
      <c r="AB1414" s="701">
        <f t="shared" si="646"/>
        <v>0</v>
      </c>
      <c r="AC1414" s="662">
        <f t="shared" si="643"/>
        <v>0</v>
      </c>
      <c r="AD1414" s="662">
        <f t="shared" si="647"/>
        <v>0</v>
      </c>
      <c r="AE1414" s="701">
        <f t="shared" si="648"/>
        <v>0</v>
      </c>
      <c r="AF1414" s="662">
        <f t="shared" si="644"/>
        <v>0</v>
      </c>
      <c r="AG1414" s="662">
        <f t="shared" si="649"/>
        <v>0</v>
      </c>
      <c r="AH1414" s="701">
        <f t="shared" si="650"/>
        <v>0</v>
      </c>
    </row>
    <row r="1415" spans="1:34" x14ac:dyDescent="0.35">
      <c r="A1415" s="680">
        <v>39390</v>
      </c>
      <c r="B1415" s="558" t="s">
        <v>31</v>
      </c>
      <c r="C1415" s="558">
        <v>11</v>
      </c>
      <c r="D1415" s="559">
        <f t="shared" si="622"/>
        <v>1</v>
      </c>
      <c r="E1415" s="561">
        <v>0</v>
      </c>
      <c r="F1415" s="699">
        <f t="shared" si="628"/>
        <v>0</v>
      </c>
      <c r="G1415" s="712">
        <f t="shared" si="629"/>
        <v>0</v>
      </c>
      <c r="H1415" s="699">
        <f t="shared" si="623"/>
        <v>0</v>
      </c>
      <c r="I1415" s="712">
        <f t="shared" si="624"/>
        <v>0</v>
      </c>
      <c r="J1415" s="699">
        <f t="shared" si="630"/>
        <v>0</v>
      </c>
      <c r="K1415" s="681">
        <f t="shared" si="631"/>
        <v>0</v>
      </c>
      <c r="L1415" s="711">
        <f>IF($L$5="Yes",HLOOKUP(B1415,'Outdoor Supply'!$D$32:$P$38,7,FALSE),0)</f>
        <v>0</v>
      </c>
      <c r="M1415" s="701">
        <f t="shared" si="632"/>
        <v>0</v>
      </c>
      <c r="N1415" s="564">
        <f t="shared" si="633"/>
        <v>0</v>
      </c>
      <c r="O1415" s="564">
        <f t="shared" si="634"/>
        <v>0</v>
      </c>
      <c r="P1415" s="564">
        <f t="shared" si="635"/>
        <v>0</v>
      </c>
      <c r="Q1415" s="564">
        <f t="shared" si="636"/>
        <v>0</v>
      </c>
      <c r="R1415" s="661">
        <f t="shared" si="625"/>
        <v>0</v>
      </c>
      <c r="S1415" s="662">
        <f t="shared" si="626"/>
        <v>0</v>
      </c>
      <c r="T1415" s="699">
        <f t="shared" si="627"/>
        <v>0</v>
      </c>
      <c r="U1415" s="681">
        <f t="shared" si="637"/>
        <v>0</v>
      </c>
      <c r="V1415" s="701">
        <f t="shared" si="638"/>
        <v>0</v>
      </c>
      <c r="W1415" s="662">
        <f t="shared" si="639"/>
        <v>0</v>
      </c>
      <c r="X1415" s="662">
        <f t="shared" si="640"/>
        <v>0</v>
      </c>
      <c r="Y1415" s="662">
        <f t="shared" si="641"/>
        <v>0</v>
      </c>
      <c r="Z1415" s="699">
        <f t="shared" si="642"/>
        <v>0</v>
      </c>
      <c r="AA1415" s="681">
        <f t="shared" si="645"/>
        <v>0</v>
      </c>
      <c r="AB1415" s="701">
        <f t="shared" si="646"/>
        <v>0</v>
      </c>
      <c r="AC1415" s="662">
        <f t="shared" si="643"/>
        <v>0</v>
      </c>
      <c r="AD1415" s="662">
        <f t="shared" si="647"/>
        <v>0</v>
      </c>
      <c r="AE1415" s="701">
        <f t="shared" si="648"/>
        <v>0</v>
      </c>
      <c r="AF1415" s="662">
        <f t="shared" si="644"/>
        <v>0</v>
      </c>
      <c r="AG1415" s="662">
        <f t="shared" si="649"/>
        <v>0</v>
      </c>
      <c r="AH1415" s="701">
        <f t="shared" si="650"/>
        <v>0</v>
      </c>
    </row>
    <row r="1416" spans="1:34" x14ac:dyDescent="0.35">
      <c r="A1416" s="680">
        <v>39391</v>
      </c>
      <c r="B1416" s="558" t="s">
        <v>31</v>
      </c>
      <c r="C1416" s="558">
        <v>11</v>
      </c>
      <c r="D1416" s="559">
        <f t="shared" si="622"/>
        <v>2</v>
      </c>
      <c r="E1416" s="561">
        <v>0</v>
      </c>
      <c r="F1416" s="699">
        <f t="shared" si="628"/>
        <v>0</v>
      </c>
      <c r="G1416" s="712">
        <f t="shared" si="629"/>
        <v>0</v>
      </c>
      <c r="H1416" s="699">
        <f t="shared" si="623"/>
        <v>0</v>
      </c>
      <c r="I1416" s="712">
        <f t="shared" si="624"/>
        <v>0</v>
      </c>
      <c r="J1416" s="699">
        <f t="shared" si="630"/>
        <v>0</v>
      </c>
      <c r="K1416" s="681">
        <f t="shared" si="631"/>
        <v>0</v>
      </c>
      <c r="L1416" s="711">
        <f>IF($L$5="Yes",HLOOKUP(B1416,'Outdoor Supply'!$D$32:$P$38,7,FALSE),0)</f>
        <v>0</v>
      </c>
      <c r="M1416" s="701">
        <f t="shared" si="632"/>
        <v>0</v>
      </c>
      <c r="N1416" s="564">
        <f t="shared" si="633"/>
        <v>0</v>
      </c>
      <c r="O1416" s="564">
        <f t="shared" si="634"/>
        <v>0</v>
      </c>
      <c r="P1416" s="564">
        <f t="shared" si="635"/>
        <v>0</v>
      </c>
      <c r="Q1416" s="564">
        <f t="shared" si="636"/>
        <v>0</v>
      </c>
      <c r="R1416" s="661">
        <f t="shared" si="625"/>
        <v>0</v>
      </c>
      <c r="S1416" s="662">
        <f t="shared" si="626"/>
        <v>0</v>
      </c>
      <c r="T1416" s="699">
        <f t="shared" si="627"/>
        <v>0</v>
      </c>
      <c r="U1416" s="681">
        <f t="shared" si="637"/>
        <v>0</v>
      </c>
      <c r="V1416" s="701">
        <f t="shared" si="638"/>
        <v>0</v>
      </c>
      <c r="W1416" s="662">
        <f t="shared" si="639"/>
        <v>0</v>
      </c>
      <c r="X1416" s="662">
        <f t="shared" si="640"/>
        <v>0</v>
      </c>
      <c r="Y1416" s="662">
        <f t="shared" si="641"/>
        <v>0</v>
      </c>
      <c r="Z1416" s="699">
        <f t="shared" si="642"/>
        <v>0</v>
      </c>
      <c r="AA1416" s="681">
        <f t="shared" si="645"/>
        <v>0</v>
      </c>
      <c r="AB1416" s="701">
        <f t="shared" si="646"/>
        <v>0</v>
      </c>
      <c r="AC1416" s="662">
        <f t="shared" si="643"/>
        <v>0</v>
      </c>
      <c r="AD1416" s="662">
        <f t="shared" si="647"/>
        <v>0</v>
      </c>
      <c r="AE1416" s="701">
        <f t="shared" si="648"/>
        <v>0</v>
      </c>
      <c r="AF1416" s="662">
        <f t="shared" si="644"/>
        <v>0</v>
      </c>
      <c r="AG1416" s="662">
        <f t="shared" si="649"/>
        <v>0</v>
      </c>
      <c r="AH1416" s="701">
        <f t="shared" si="650"/>
        <v>0</v>
      </c>
    </row>
    <row r="1417" spans="1:34" x14ac:dyDescent="0.35">
      <c r="A1417" s="680">
        <v>39392</v>
      </c>
      <c r="B1417" s="558" t="s">
        <v>31</v>
      </c>
      <c r="C1417" s="558">
        <v>11</v>
      </c>
      <c r="D1417" s="559">
        <f t="shared" si="622"/>
        <v>3</v>
      </c>
      <c r="E1417" s="561">
        <v>0</v>
      </c>
      <c r="F1417" s="699">
        <f t="shared" si="628"/>
        <v>0</v>
      </c>
      <c r="G1417" s="712">
        <f t="shared" si="629"/>
        <v>0</v>
      </c>
      <c r="H1417" s="699">
        <f t="shared" si="623"/>
        <v>0</v>
      </c>
      <c r="I1417" s="712">
        <f t="shared" si="624"/>
        <v>0</v>
      </c>
      <c r="J1417" s="699">
        <f t="shared" si="630"/>
        <v>0</v>
      </c>
      <c r="K1417" s="681">
        <f t="shared" si="631"/>
        <v>0</v>
      </c>
      <c r="L1417" s="711">
        <f>IF($L$5="Yes",HLOOKUP(B1417,'Outdoor Supply'!$D$32:$P$38,7,FALSE),0)</f>
        <v>0</v>
      </c>
      <c r="M1417" s="701">
        <f t="shared" si="632"/>
        <v>0</v>
      </c>
      <c r="N1417" s="564">
        <f t="shared" si="633"/>
        <v>0</v>
      </c>
      <c r="O1417" s="564">
        <f t="shared" si="634"/>
        <v>0</v>
      </c>
      <c r="P1417" s="564">
        <f t="shared" si="635"/>
        <v>0</v>
      </c>
      <c r="Q1417" s="564">
        <f t="shared" si="636"/>
        <v>0</v>
      </c>
      <c r="R1417" s="661">
        <f t="shared" si="625"/>
        <v>0</v>
      </c>
      <c r="S1417" s="662">
        <f t="shared" si="626"/>
        <v>0</v>
      </c>
      <c r="T1417" s="699">
        <f t="shared" si="627"/>
        <v>0</v>
      </c>
      <c r="U1417" s="681">
        <f t="shared" si="637"/>
        <v>0</v>
      </c>
      <c r="V1417" s="701">
        <f t="shared" si="638"/>
        <v>0</v>
      </c>
      <c r="W1417" s="662">
        <f t="shared" si="639"/>
        <v>0</v>
      </c>
      <c r="X1417" s="662">
        <f t="shared" si="640"/>
        <v>0</v>
      </c>
      <c r="Y1417" s="662">
        <f t="shared" si="641"/>
        <v>0</v>
      </c>
      <c r="Z1417" s="699">
        <f t="shared" si="642"/>
        <v>0</v>
      </c>
      <c r="AA1417" s="681">
        <f t="shared" si="645"/>
        <v>0</v>
      </c>
      <c r="AB1417" s="701">
        <f t="shared" si="646"/>
        <v>0</v>
      </c>
      <c r="AC1417" s="662">
        <f t="shared" si="643"/>
        <v>0</v>
      </c>
      <c r="AD1417" s="662">
        <f t="shared" si="647"/>
        <v>0</v>
      </c>
      <c r="AE1417" s="701">
        <f t="shared" si="648"/>
        <v>0</v>
      </c>
      <c r="AF1417" s="662">
        <f t="shared" si="644"/>
        <v>0</v>
      </c>
      <c r="AG1417" s="662">
        <f t="shared" si="649"/>
        <v>0</v>
      </c>
      <c r="AH1417" s="701">
        <f t="shared" si="650"/>
        <v>0</v>
      </c>
    </row>
    <row r="1418" spans="1:34" x14ac:dyDescent="0.35">
      <c r="A1418" s="680">
        <v>39393</v>
      </c>
      <c r="B1418" s="558" t="s">
        <v>31</v>
      </c>
      <c r="C1418" s="558">
        <v>11</v>
      </c>
      <c r="D1418" s="559">
        <f t="shared" si="622"/>
        <v>4</v>
      </c>
      <c r="E1418" s="561">
        <v>0</v>
      </c>
      <c r="F1418" s="699">
        <f t="shared" si="628"/>
        <v>0</v>
      </c>
      <c r="G1418" s="712">
        <f t="shared" si="629"/>
        <v>0</v>
      </c>
      <c r="H1418" s="699">
        <f t="shared" si="623"/>
        <v>0</v>
      </c>
      <c r="I1418" s="712">
        <f t="shared" si="624"/>
        <v>0</v>
      </c>
      <c r="J1418" s="699">
        <f t="shared" si="630"/>
        <v>0</v>
      </c>
      <c r="K1418" s="681">
        <f t="shared" si="631"/>
        <v>0</v>
      </c>
      <c r="L1418" s="711">
        <f>IF($L$5="Yes",HLOOKUP(B1418,'Outdoor Supply'!$D$32:$P$38,7,FALSE),0)</f>
        <v>0</v>
      </c>
      <c r="M1418" s="701">
        <f t="shared" si="632"/>
        <v>0</v>
      </c>
      <c r="N1418" s="564">
        <f t="shared" si="633"/>
        <v>0</v>
      </c>
      <c r="O1418" s="564">
        <f t="shared" si="634"/>
        <v>0</v>
      </c>
      <c r="P1418" s="564">
        <f t="shared" si="635"/>
        <v>0</v>
      </c>
      <c r="Q1418" s="564">
        <f t="shared" si="636"/>
        <v>0</v>
      </c>
      <c r="R1418" s="661">
        <f t="shared" si="625"/>
        <v>0</v>
      </c>
      <c r="S1418" s="662">
        <f t="shared" si="626"/>
        <v>0</v>
      </c>
      <c r="T1418" s="699">
        <f t="shared" si="627"/>
        <v>0</v>
      </c>
      <c r="U1418" s="681">
        <f t="shared" si="637"/>
        <v>0</v>
      </c>
      <c r="V1418" s="701">
        <f t="shared" si="638"/>
        <v>0</v>
      </c>
      <c r="W1418" s="662">
        <f t="shared" si="639"/>
        <v>0</v>
      </c>
      <c r="X1418" s="662">
        <f t="shared" si="640"/>
        <v>0</v>
      </c>
      <c r="Y1418" s="662">
        <f t="shared" si="641"/>
        <v>0</v>
      </c>
      <c r="Z1418" s="699">
        <f t="shared" si="642"/>
        <v>0</v>
      </c>
      <c r="AA1418" s="681">
        <f t="shared" si="645"/>
        <v>0</v>
      </c>
      <c r="AB1418" s="701">
        <f t="shared" si="646"/>
        <v>0</v>
      </c>
      <c r="AC1418" s="662">
        <f t="shared" si="643"/>
        <v>0</v>
      </c>
      <c r="AD1418" s="662">
        <f t="shared" si="647"/>
        <v>0</v>
      </c>
      <c r="AE1418" s="701">
        <f t="shared" si="648"/>
        <v>0</v>
      </c>
      <c r="AF1418" s="662">
        <f t="shared" si="644"/>
        <v>0</v>
      </c>
      <c r="AG1418" s="662">
        <f t="shared" si="649"/>
        <v>0</v>
      </c>
      <c r="AH1418" s="701">
        <f t="shared" si="650"/>
        <v>0</v>
      </c>
    </row>
    <row r="1419" spans="1:34" x14ac:dyDescent="0.35">
      <c r="A1419" s="680">
        <v>39394</v>
      </c>
      <c r="B1419" s="558" t="s">
        <v>31</v>
      </c>
      <c r="C1419" s="558">
        <v>11</v>
      </c>
      <c r="D1419" s="559">
        <f t="shared" ref="D1419:D1482" si="651">WEEKDAY(A1419)</f>
        <v>5</v>
      </c>
      <c r="E1419" s="561">
        <v>0</v>
      </c>
      <c r="F1419" s="699">
        <f t="shared" si="628"/>
        <v>0</v>
      </c>
      <c r="G1419" s="712">
        <f t="shared" si="629"/>
        <v>0</v>
      </c>
      <c r="H1419" s="699">
        <f t="shared" ref="H1419:H1482" si="652">$C$3*$F$3*(E1419/12)*7.48</f>
        <v>0</v>
      </c>
      <c r="I1419" s="712">
        <f t="shared" ref="I1419:I1482" si="653">$C$4*$F$4*(E1419/12)*7.48</f>
        <v>0</v>
      </c>
      <c r="J1419" s="699">
        <f t="shared" si="630"/>
        <v>0</v>
      </c>
      <c r="K1419" s="681">
        <f t="shared" si="631"/>
        <v>0</v>
      </c>
      <c r="L1419" s="711">
        <f>IF($L$5="Yes",HLOOKUP(B1419,'Outdoor Supply'!$D$32:$P$38,7,FALSE),0)</f>
        <v>0</v>
      </c>
      <c r="M1419" s="701">
        <f t="shared" si="632"/>
        <v>0</v>
      </c>
      <c r="N1419" s="564">
        <f t="shared" si="633"/>
        <v>0</v>
      </c>
      <c r="O1419" s="564">
        <f t="shared" si="634"/>
        <v>0</v>
      </c>
      <c r="P1419" s="564">
        <f t="shared" si="635"/>
        <v>0</v>
      </c>
      <c r="Q1419" s="564">
        <f t="shared" si="636"/>
        <v>0</v>
      </c>
      <c r="R1419" s="661">
        <f t="shared" ref="R1419:R1482" si="654">$Q$3</f>
        <v>0</v>
      </c>
      <c r="S1419" s="662">
        <f t="shared" ref="S1419:S1482" si="655">SUM(N1419:R1419)</f>
        <v>0</v>
      </c>
      <c r="T1419" s="699">
        <f t="shared" ref="T1419:T1482" si="656">IF(V1419&lt;0,0,IF(V1419&gt;$G$3,$G$3,V1419))</f>
        <v>0</v>
      </c>
      <c r="U1419" s="681">
        <f t="shared" si="637"/>
        <v>0</v>
      </c>
      <c r="V1419" s="701">
        <f t="shared" si="638"/>
        <v>0</v>
      </c>
      <c r="W1419" s="662">
        <f t="shared" si="639"/>
        <v>0</v>
      </c>
      <c r="X1419" s="662">
        <f t="shared" si="640"/>
        <v>0</v>
      </c>
      <c r="Y1419" s="662">
        <f t="shared" si="641"/>
        <v>0</v>
      </c>
      <c r="Z1419" s="699">
        <f t="shared" si="642"/>
        <v>0</v>
      </c>
      <c r="AA1419" s="681">
        <f t="shared" si="645"/>
        <v>0</v>
      </c>
      <c r="AB1419" s="701">
        <f t="shared" si="646"/>
        <v>0</v>
      </c>
      <c r="AC1419" s="662">
        <f t="shared" si="643"/>
        <v>0</v>
      </c>
      <c r="AD1419" s="662">
        <f t="shared" si="647"/>
        <v>0</v>
      </c>
      <c r="AE1419" s="701">
        <f t="shared" si="648"/>
        <v>0</v>
      </c>
      <c r="AF1419" s="662">
        <f t="shared" si="644"/>
        <v>0</v>
      </c>
      <c r="AG1419" s="662">
        <f t="shared" si="649"/>
        <v>0</v>
      </c>
      <c r="AH1419" s="701">
        <f t="shared" si="650"/>
        <v>0</v>
      </c>
    </row>
    <row r="1420" spans="1:34" x14ac:dyDescent="0.35">
      <c r="A1420" s="680">
        <v>39395</v>
      </c>
      <c r="B1420" s="558" t="s">
        <v>31</v>
      </c>
      <c r="C1420" s="558">
        <v>11</v>
      </c>
      <c r="D1420" s="559">
        <f t="shared" si="651"/>
        <v>6</v>
      </c>
      <c r="E1420" s="561">
        <v>0</v>
      </c>
      <c r="F1420" s="699">
        <f t="shared" ref="F1420:F1483" si="657">$B$3*$F$3*(E1420/12)*7.48</f>
        <v>0</v>
      </c>
      <c r="G1420" s="712">
        <f t="shared" ref="G1420:G1483" si="658">$B$4*$F$4*(E1420/12)*7.48</f>
        <v>0</v>
      </c>
      <c r="H1420" s="699">
        <f t="shared" si="652"/>
        <v>0</v>
      </c>
      <c r="I1420" s="712">
        <f t="shared" si="653"/>
        <v>0</v>
      </c>
      <c r="J1420" s="699">
        <f t="shared" ref="J1420:J1483" si="659">IF($L$3="Yes",$M$3*$N$3*(E1420/12)*7.48,0)</f>
        <v>0</v>
      </c>
      <c r="K1420" s="681">
        <f t="shared" ref="K1420:K1483" si="660">IF($L$4="Yes",$M$4*$N$4*(E1420/12)*7.48,0)</f>
        <v>0</v>
      </c>
      <c r="L1420" s="711">
        <f>IF($L$5="Yes",HLOOKUP(B1420,'Outdoor Supply'!$D$32:$P$38,7,FALSE),0)</f>
        <v>0</v>
      </c>
      <c r="M1420" s="701">
        <f t="shared" ref="M1420:M1483" si="661">SUM(J1420:L1420)</f>
        <v>0</v>
      </c>
      <c r="N1420" s="564">
        <f t="shared" ref="N1420:N1483" si="662">HLOOKUP(B1420,$U$2:$AF$6,2,FALSE)</f>
        <v>0</v>
      </c>
      <c r="O1420" s="564">
        <f t="shared" ref="O1420:O1483" si="663">HLOOKUP(B1420,$U$2:$AF$6,3,FALSE)</f>
        <v>0</v>
      </c>
      <c r="P1420" s="564">
        <f t="shared" ref="P1420:P1483" si="664">HLOOKUP(B1420,$U$2:$AF$6,4,FALSE)</f>
        <v>0</v>
      </c>
      <c r="Q1420" s="564">
        <f t="shared" ref="Q1420:Q1483" si="665">HLOOKUP(B1420,$U$2:$AF$6,5,FALSE)</f>
        <v>0</v>
      </c>
      <c r="R1420" s="661">
        <f t="shared" si="654"/>
        <v>0</v>
      </c>
      <c r="S1420" s="662">
        <f t="shared" si="655"/>
        <v>0</v>
      </c>
      <c r="T1420" s="699">
        <f t="shared" si="656"/>
        <v>0</v>
      </c>
      <c r="U1420" s="681">
        <f t="shared" ref="U1420:U1483" si="666">IF(F1420+T1419&gt;S1420,S1420,F1420+T1419)</f>
        <v>0</v>
      </c>
      <c r="V1420" s="701">
        <f t="shared" ref="V1420:V1483" si="667">T1419+F1420-S1420</f>
        <v>0</v>
      </c>
      <c r="W1420" s="662">
        <f t="shared" ref="W1420:W1483" si="668">IF(Y1420&lt;0,0,IF(Y1420&gt;$G$4,$G$4,Y1420))</f>
        <v>0</v>
      </c>
      <c r="X1420" s="662">
        <f t="shared" ref="X1420:X1483" si="669">IF(G1420+W1419&gt;S1420,S1420,G1420+W1419)</f>
        <v>0</v>
      </c>
      <c r="Y1420" s="662">
        <f t="shared" ref="Y1420:Y1483" si="670">W1419+G1420-S1420</f>
        <v>0</v>
      </c>
      <c r="Z1420" s="699">
        <f t="shared" ref="Z1420:Z1483" si="671">IF(AB1420&lt;0,0,IF(AB1420&gt;$H$3,$H$3,AB1420))</f>
        <v>0</v>
      </c>
      <c r="AA1420" s="681">
        <f t="shared" si="645"/>
        <v>0</v>
      </c>
      <c r="AB1420" s="701">
        <f t="shared" si="646"/>
        <v>0</v>
      </c>
      <c r="AC1420" s="662">
        <f t="shared" ref="AC1420:AC1483" si="672">IF(AE1420&lt;0,0,IF(AE1420&gt;$H$4,$H$4,AE1420))</f>
        <v>0</v>
      </c>
      <c r="AD1420" s="662">
        <f t="shared" si="647"/>
        <v>0</v>
      </c>
      <c r="AE1420" s="701">
        <f t="shared" si="648"/>
        <v>0</v>
      </c>
      <c r="AF1420" s="662">
        <f t="shared" ref="AF1420:AF1483" si="673">IF(AH1420&lt;0,0,IF(AH1420&gt;$O$3,$O$3,AH1420))</f>
        <v>0</v>
      </c>
      <c r="AG1420" s="662">
        <f t="shared" si="649"/>
        <v>0</v>
      </c>
      <c r="AH1420" s="701">
        <f t="shared" si="650"/>
        <v>0</v>
      </c>
    </row>
    <row r="1421" spans="1:34" x14ac:dyDescent="0.35">
      <c r="A1421" s="680">
        <v>39396</v>
      </c>
      <c r="B1421" s="558" t="s">
        <v>31</v>
      </c>
      <c r="C1421" s="558">
        <v>11</v>
      </c>
      <c r="D1421" s="559">
        <f t="shared" si="651"/>
        <v>7</v>
      </c>
      <c r="E1421" s="561">
        <v>0</v>
      </c>
      <c r="F1421" s="699">
        <f t="shared" si="657"/>
        <v>0</v>
      </c>
      <c r="G1421" s="712">
        <f t="shared" si="658"/>
        <v>0</v>
      </c>
      <c r="H1421" s="699">
        <f t="shared" si="652"/>
        <v>0</v>
      </c>
      <c r="I1421" s="712">
        <f t="shared" si="653"/>
        <v>0</v>
      </c>
      <c r="J1421" s="699">
        <f t="shared" si="659"/>
        <v>0</v>
      </c>
      <c r="K1421" s="681">
        <f t="shared" si="660"/>
        <v>0</v>
      </c>
      <c r="L1421" s="711">
        <f>IF($L$5="Yes",HLOOKUP(B1421,'Outdoor Supply'!$D$32:$P$38,7,FALSE),0)</f>
        <v>0</v>
      </c>
      <c r="M1421" s="701">
        <f t="shared" si="661"/>
        <v>0</v>
      </c>
      <c r="N1421" s="564">
        <f t="shared" si="662"/>
        <v>0</v>
      </c>
      <c r="O1421" s="564">
        <f t="shared" si="663"/>
        <v>0</v>
      </c>
      <c r="P1421" s="564">
        <f t="shared" si="664"/>
        <v>0</v>
      </c>
      <c r="Q1421" s="564">
        <f t="shared" si="665"/>
        <v>0</v>
      </c>
      <c r="R1421" s="661">
        <f t="shared" si="654"/>
        <v>0</v>
      </c>
      <c r="S1421" s="662">
        <f t="shared" si="655"/>
        <v>0</v>
      </c>
      <c r="T1421" s="699">
        <f t="shared" si="656"/>
        <v>0</v>
      </c>
      <c r="U1421" s="681">
        <f t="shared" si="666"/>
        <v>0</v>
      </c>
      <c r="V1421" s="701">
        <f t="shared" si="667"/>
        <v>0</v>
      </c>
      <c r="W1421" s="662">
        <f t="shared" si="668"/>
        <v>0</v>
      </c>
      <c r="X1421" s="662">
        <f t="shared" si="669"/>
        <v>0</v>
      </c>
      <c r="Y1421" s="662">
        <f t="shared" si="670"/>
        <v>0</v>
      </c>
      <c r="Z1421" s="699">
        <f t="shared" si="671"/>
        <v>0</v>
      </c>
      <c r="AA1421" s="681">
        <f t="shared" ref="AA1421:AA1484" si="674">IF(H1421+Z1420&gt;S1421,S1421,H1421+Z1420)</f>
        <v>0</v>
      </c>
      <c r="AB1421" s="701">
        <f t="shared" ref="AB1421:AB1484" si="675">Z1420+H1421-S1421</f>
        <v>0</v>
      </c>
      <c r="AC1421" s="662">
        <f t="shared" si="672"/>
        <v>0</v>
      </c>
      <c r="AD1421" s="662">
        <f t="shared" ref="AD1421:AD1484" si="676">IF(I1421+AC1420&gt;S1421,S1421,I1421+AC1420)</f>
        <v>0</v>
      </c>
      <c r="AE1421" s="701">
        <f t="shared" ref="AE1421:AE1484" si="677">AC1420+I1421-S1421</f>
        <v>0</v>
      </c>
      <c r="AF1421" s="662">
        <f t="shared" si="673"/>
        <v>0</v>
      </c>
      <c r="AG1421" s="662">
        <f t="shared" ref="AG1421:AG1484" si="678">IF(M1421+AF1420&gt;S1421,S1421,M1421+AF1420)</f>
        <v>0</v>
      </c>
      <c r="AH1421" s="701">
        <f t="shared" ref="AH1421:AH1484" si="679">AF1420+M1421-S1421</f>
        <v>0</v>
      </c>
    </row>
    <row r="1422" spans="1:34" x14ac:dyDescent="0.35">
      <c r="A1422" s="680">
        <v>39397</v>
      </c>
      <c r="B1422" s="558" t="s">
        <v>31</v>
      </c>
      <c r="C1422" s="558">
        <v>11</v>
      </c>
      <c r="D1422" s="559">
        <f t="shared" si="651"/>
        <v>1</v>
      </c>
      <c r="E1422" s="561">
        <v>0</v>
      </c>
      <c r="F1422" s="699">
        <f t="shared" si="657"/>
        <v>0</v>
      </c>
      <c r="G1422" s="712">
        <f t="shared" si="658"/>
        <v>0</v>
      </c>
      <c r="H1422" s="699">
        <f t="shared" si="652"/>
        <v>0</v>
      </c>
      <c r="I1422" s="712">
        <f t="shared" si="653"/>
        <v>0</v>
      </c>
      <c r="J1422" s="699">
        <f t="shared" si="659"/>
        <v>0</v>
      </c>
      <c r="K1422" s="681">
        <f t="shared" si="660"/>
        <v>0</v>
      </c>
      <c r="L1422" s="711">
        <f>IF($L$5="Yes",HLOOKUP(B1422,'Outdoor Supply'!$D$32:$P$38,7,FALSE),0)</f>
        <v>0</v>
      </c>
      <c r="M1422" s="701">
        <f t="shared" si="661"/>
        <v>0</v>
      </c>
      <c r="N1422" s="564">
        <f t="shared" si="662"/>
        <v>0</v>
      </c>
      <c r="O1422" s="564">
        <f t="shared" si="663"/>
        <v>0</v>
      </c>
      <c r="P1422" s="564">
        <f t="shared" si="664"/>
        <v>0</v>
      </c>
      <c r="Q1422" s="564">
        <f t="shared" si="665"/>
        <v>0</v>
      </c>
      <c r="R1422" s="661">
        <f t="shared" si="654"/>
        <v>0</v>
      </c>
      <c r="S1422" s="662">
        <f t="shared" si="655"/>
        <v>0</v>
      </c>
      <c r="T1422" s="699">
        <f t="shared" si="656"/>
        <v>0</v>
      </c>
      <c r="U1422" s="681">
        <f t="shared" si="666"/>
        <v>0</v>
      </c>
      <c r="V1422" s="701">
        <f t="shared" si="667"/>
        <v>0</v>
      </c>
      <c r="W1422" s="662">
        <f t="shared" si="668"/>
        <v>0</v>
      </c>
      <c r="X1422" s="662">
        <f t="shared" si="669"/>
        <v>0</v>
      </c>
      <c r="Y1422" s="662">
        <f t="shared" si="670"/>
        <v>0</v>
      </c>
      <c r="Z1422" s="699">
        <f t="shared" si="671"/>
        <v>0</v>
      </c>
      <c r="AA1422" s="681">
        <f t="shared" si="674"/>
        <v>0</v>
      </c>
      <c r="AB1422" s="701">
        <f t="shared" si="675"/>
        <v>0</v>
      </c>
      <c r="AC1422" s="662">
        <f t="shared" si="672"/>
        <v>0</v>
      </c>
      <c r="AD1422" s="662">
        <f t="shared" si="676"/>
        <v>0</v>
      </c>
      <c r="AE1422" s="701">
        <f t="shared" si="677"/>
        <v>0</v>
      </c>
      <c r="AF1422" s="662">
        <f t="shared" si="673"/>
        <v>0</v>
      </c>
      <c r="AG1422" s="662">
        <f t="shared" si="678"/>
        <v>0</v>
      </c>
      <c r="AH1422" s="701">
        <f t="shared" si="679"/>
        <v>0</v>
      </c>
    </row>
    <row r="1423" spans="1:34" x14ac:dyDescent="0.35">
      <c r="A1423" s="680">
        <v>39398</v>
      </c>
      <c r="B1423" s="558" t="s">
        <v>31</v>
      </c>
      <c r="C1423" s="558">
        <v>11</v>
      </c>
      <c r="D1423" s="559">
        <f t="shared" si="651"/>
        <v>2</v>
      </c>
      <c r="E1423" s="561">
        <v>0</v>
      </c>
      <c r="F1423" s="699">
        <f t="shared" si="657"/>
        <v>0</v>
      </c>
      <c r="G1423" s="712">
        <f t="shared" si="658"/>
        <v>0</v>
      </c>
      <c r="H1423" s="699">
        <f t="shared" si="652"/>
        <v>0</v>
      </c>
      <c r="I1423" s="712">
        <f t="shared" si="653"/>
        <v>0</v>
      </c>
      <c r="J1423" s="699">
        <f t="shared" si="659"/>
        <v>0</v>
      </c>
      <c r="K1423" s="681">
        <f t="shared" si="660"/>
        <v>0</v>
      </c>
      <c r="L1423" s="711">
        <f>IF($L$5="Yes",HLOOKUP(B1423,'Outdoor Supply'!$D$32:$P$38,7,FALSE),0)</f>
        <v>0</v>
      </c>
      <c r="M1423" s="701">
        <f t="shared" si="661"/>
        <v>0</v>
      </c>
      <c r="N1423" s="564">
        <f t="shared" si="662"/>
        <v>0</v>
      </c>
      <c r="O1423" s="564">
        <f t="shared" si="663"/>
        <v>0</v>
      </c>
      <c r="P1423" s="564">
        <f t="shared" si="664"/>
        <v>0</v>
      </c>
      <c r="Q1423" s="564">
        <f t="shared" si="665"/>
        <v>0</v>
      </c>
      <c r="R1423" s="661">
        <f t="shared" si="654"/>
        <v>0</v>
      </c>
      <c r="S1423" s="662">
        <f t="shared" si="655"/>
        <v>0</v>
      </c>
      <c r="T1423" s="699">
        <f t="shared" si="656"/>
        <v>0</v>
      </c>
      <c r="U1423" s="681">
        <f t="shared" si="666"/>
        <v>0</v>
      </c>
      <c r="V1423" s="701">
        <f t="shared" si="667"/>
        <v>0</v>
      </c>
      <c r="W1423" s="662">
        <f t="shared" si="668"/>
        <v>0</v>
      </c>
      <c r="X1423" s="662">
        <f t="shared" si="669"/>
        <v>0</v>
      </c>
      <c r="Y1423" s="662">
        <f t="shared" si="670"/>
        <v>0</v>
      </c>
      <c r="Z1423" s="699">
        <f t="shared" si="671"/>
        <v>0</v>
      </c>
      <c r="AA1423" s="681">
        <f t="shared" si="674"/>
        <v>0</v>
      </c>
      <c r="AB1423" s="701">
        <f t="shared" si="675"/>
        <v>0</v>
      </c>
      <c r="AC1423" s="662">
        <f t="shared" si="672"/>
        <v>0</v>
      </c>
      <c r="AD1423" s="662">
        <f t="shared" si="676"/>
        <v>0</v>
      </c>
      <c r="AE1423" s="701">
        <f t="shared" si="677"/>
        <v>0</v>
      </c>
      <c r="AF1423" s="662">
        <f t="shared" si="673"/>
        <v>0</v>
      </c>
      <c r="AG1423" s="662">
        <f t="shared" si="678"/>
        <v>0</v>
      </c>
      <c r="AH1423" s="701">
        <f t="shared" si="679"/>
        <v>0</v>
      </c>
    </row>
    <row r="1424" spans="1:34" x14ac:dyDescent="0.35">
      <c r="A1424" s="680">
        <v>39399</v>
      </c>
      <c r="B1424" s="558" t="s">
        <v>31</v>
      </c>
      <c r="C1424" s="558">
        <v>11</v>
      </c>
      <c r="D1424" s="559">
        <f t="shared" si="651"/>
        <v>3</v>
      </c>
      <c r="E1424" s="561">
        <v>0</v>
      </c>
      <c r="F1424" s="699">
        <f t="shared" si="657"/>
        <v>0</v>
      </c>
      <c r="G1424" s="712">
        <f t="shared" si="658"/>
        <v>0</v>
      </c>
      <c r="H1424" s="699">
        <f t="shared" si="652"/>
        <v>0</v>
      </c>
      <c r="I1424" s="712">
        <f t="shared" si="653"/>
        <v>0</v>
      </c>
      <c r="J1424" s="699">
        <f t="shared" si="659"/>
        <v>0</v>
      </c>
      <c r="K1424" s="681">
        <f t="shared" si="660"/>
        <v>0</v>
      </c>
      <c r="L1424" s="711">
        <f>IF($L$5="Yes",HLOOKUP(B1424,'Outdoor Supply'!$D$32:$P$38,7,FALSE),0)</f>
        <v>0</v>
      </c>
      <c r="M1424" s="701">
        <f t="shared" si="661"/>
        <v>0</v>
      </c>
      <c r="N1424" s="564">
        <f t="shared" si="662"/>
        <v>0</v>
      </c>
      <c r="O1424" s="564">
        <f t="shared" si="663"/>
        <v>0</v>
      </c>
      <c r="P1424" s="564">
        <f t="shared" si="664"/>
        <v>0</v>
      </c>
      <c r="Q1424" s="564">
        <f t="shared" si="665"/>
        <v>0</v>
      </c>
      <c r="R1424" s="661">
        <f t="shared" si="654"/>
        <v>0</v>
      </c>
      <c r="S1424" s="662">
        <f t="shared" si="655"/>
        <v>0</v>
      </c>
      <c r="T1424" s="699">
        <f t="shared" si="656"/>
        <v>0</v>
      </c>
      <c r="U1424" s="681">
        <f t="shared" si="666"/>
        <v>0</v>
      </c>
      <c r="V1424" s="701">
        <f t="shared" si="667"/>
        <v>0</v>
      </c>
      <c r="W1424" s="662">
        <f t="shared" si="668"/>
        <v>0</v>
      </c>
      <c r="X1424" s="662">
        <f t="shared" si="669"/>
        <v>0</v>
      </c>
      <c r="Y1424" s="662">
        <f t="shared" si="670"/>
        <v>0</v>
      </c>
      <c r="Z1424" s="699">
        <f t="shared" si="671"/>
        <v>0</v>
      </c>
      <c r="AA1424" s="681">
        <f t="shared" si="674"/>
        <v>0</v>
      </c>
      <c r="AB1424" s="701">
        <f t="shared" si="675"/>
        <v>0</v>
      </c>
      <c r="AC1424" s="662">
        <f t="shared" si="672"/>
        <v>0</v>
      </c>
      <c r="AD1424" s="662">
        <f t="shared" si="676"/>
        <v>0</v>
      </c>
      <c r="AE1424" s="701">
        <f t="shared" si="677"/>
        <v>0</v>
      </c>
      <c r="AF1424" s="662">
        <f t="shared" si="673"/>
        <v>0</v>
      </c>
      <c r="AG1424" s="662">
        <f t="shared" si="678"/>
        <v>0</v>
      </c>
      <c r="AH1424" s="701">
        <f t="shared" si="679"/>
        <v>0</v>
      </c>
    </row>
    <row r="1425" spans="1:34" x14ac:dyDescent="0.35">
      <c r="A1425" s="680">
        <v>39400</v>
      </c>
      <c r="B1425" s="558" t="s">
        <v>31</v>
      </c>
      <c r="C1425" s="558">
        <v>11</v>
      </c>
      <c r="D1425" s="559">
        <f t="shared" si="651"/>
        <v>4</v>
      </c>
      <c r="E1425" s="561">
        <v>0</v>
      </c>
      <c r="F1425" s="699">
        <f t="shared" si="657"/>
        <v>0</v>
      </c>
      <c r="G1425" s="712">
        <f t="shared" si="658"/>
        <v>0</v>
      </c>
      <c r="H1425" s="699">
        <f t="shared" si="652"/>
        <v>0</v>
      </c>
      <c r="I1425" s="712">
        <f t="shared" si="653"/>
        <v>0</v>
      </c>
      <c r="J1425" s="699">
        <f t="shared" si="659"/>
        <v>0</v>
      </c>
      <c r="K1425" s="681">
        <f t="shared" si="660"/>
        <v>0</v>
      </c>
      <c r="L1425" s="711">
        <f>IF($L$5="Yes",HLOOKUP(B1425,'Outdoor Supply'!$D$32:$P$38,7,FALSE),0)</f>
        <v>0</v>
      </c>
      <c r="M1425" s="701">
        <f t="shared" si="661"/>
        <v>0</v>
      </c>
      <c r="N1425" s="564">
        <f t="shared" si="662"/>
        <v>0</v>
      </c>
      <c r="O1425" s="564">
        <f t="shared" si="663"/>
        <v>0</v>
      </c>
      <c r="P1425" s="564">
        <f t="shared" si="664"/>
        <v>0</v>
      </c>
      <c r="Q1425" s="564">
        <f t="shared" si="665"/>
        <v>0</v>
      </c>
      <c r="R1425" s="661">
        <f t="shared" si="654"/>
        <v>0</v>
      </c>
      <c r="S1425" s="662">
        <f t="shared" si="655"/>
        <v>0</v>
      </c>
      <c r="T1425" s="699">
        <f t="shared" si="656"/>
        <v>0</v>
      </c>
      <c r="U1425" s="681">
        <f t="shared" si="666"/>
        <v>0</v>
      </c>
      <c r="V1425" s="701">
        <f t="shared" si="667"/>
        <v>0</v>
      </c>
      <c r="W1425" s="662">
        <f t="shared" si="668"/>
        <v>0</v>
      </c>
      <c r="X1425" s="662">
        <f t="shared" si="669"/>
        <v>0</v>
      </c>
      <c r="Y1425" s="662">
        <f t="shared" si="670"/>
        <v>0</v>
      </c>
      <c r="Z1425" s="699">
        <f t="shared" si="671"/>
        <v>0</v>
      </c>
      <c r="AA1425" s="681">
        <f t="shared" si="674"/>
        <v>0</v>
      </c>
      <c r="AB1425" s="701">
        <f t="shared" si="675"/>
        <v>0</v>
      </c>
      <c r="AC1425" s="662">
        <f t="shared" si="672"/>
        <v>0</v>
      </c>
      <c r="AD1425" s="662">
        <f t="shared" si="676"/>
        <v>0</v>
      </c>
      <c r="AE1425" s="701">
        <f t="shared" si="677"/>
        <v>0</v>
      </c>
      <c r="AF1425" s="662">
        <f t="shared" si="673"/>
        <v>0</v>
      </c>
      <c r="AG1425" s="662">
        <f t="shared" si="678"/>
        <v>0</v>
      </c>
      <c r="AH1425" s="701">
        <f t="shared" si="679"/>
        <v>0</v>
      </c>
    </row>
    <row r="1426" spans="1:34" x14ac:dyDescent="0.35">
      <c r="A1426" s="680">
        <v>39401</v>
      </c>
      <c r="B1426" s="558" t="s">
        <v>31</v>
      </c>
      <c r="C1426" s="558">
        <v>11</v>
      </c>
      <c r="D1426" s="559">
        <f t="shared" si="651"/>
        <v>5</v>
      </c>
      <c r="E1426" s="561">
        <v>0</v>
      </c>
      <c r="F1426" s="699">
        <f t="shared" si="657"/>
        <v>0</v>
      </c>
      <c r="G1426" s="712">
        <f t="shared" si="658"/>
        <v>0</v>
      </c>
      <c r="H1426" s="699">
        <f t="shared" si="652"/>
        <v>0</v>
      </c>
      <c r="I1426" s="712">
        <f t="shared" si="653"/>
        <v>0</v>
      </c>
      <c r="J1426" s="699">
        <f t="shared" si="659"/>
        <v>0</v>
      </c>
      <c r="K1426" s="681">
        <f t="shared" si="660"/>
        <v>0</v>
      </c>
      <c r="L1426" s="711">
        <f>IF($L$5="Yes",HLOOKUP(B1426,'Outdoor Supply'!$D$32:$P$38,7,FALSE),0)</f>
        <v>0</v>
      </c>
      <c r="M1426" s="701">
        <f t="shared" si="661"/>
        <v>0</v>
      </c>
      <c r="N1426" s="564">
        <f t="shared" si="662"/>
        <v>0</v>
      </c>
      <c r="O1426" s="564">
        <f t="shared" si="663"/>
        <v>0</v>
      </c>
      <c r="P1426" s="564">
        <f t="shared" si="664"/>
        <v>0</v>
      </c>
      <c r="Q1426" s="564">
        <f t="shared" si="665"/>
        <v>0</v>
      </c>
      <c r="R1426" s="661">
        <f t="shared" si="654"/>
        <v>0</v>
      </c>
      <c r="S1426" s="662">
        <f t="shared" si="655"/>
        <v>0</v>
      </c>
      <c r="T1426" s="699">
        <f t="shared" si="656"/>
        <v>0</v>
      </c>
      <c r="U1426" s="681">
        <f t="shared" si="666"/>
        <v>0</v>
      </c>
      <c r="V1426" s="701">
        <f t="shared" si="667"/>
        <v>0</v>
      </c>
      <c r="W1426" s="662">
        <f t="shared" si="668"/>
        <v>0</v>
      </c>
      <c r="X1426" s="662">
        <f t="shared" si="669"/>
        <v>0</v>
      </c>
      <c r="Y1426" s="662">
        <f t="shared" si="670"/>
        <v>0</v>
      </c>
      <c r="Z1426" s="699">
        <f t="shared" si="671"/>
        <v>0</v>
      </c>
      <c r="AA1426" s="681">
        <f t="shared" si="674"/>
        <v>0</v>
      </c>
      <c r="AB1426" s="701">
        <f t="shared" si="675"/>
        <v>0</v>
      </c>
      <c r="AC1426" s="662">
        <f t="shared" si="672"/>
        <v>0</v>
      </c>
      <c r="AD1426" s="662">
        <f t="shared" si="676"/>
        <v>0</v>
      </c>
      <c r="AE1426" s="701">
        <f t="shared" si="677"/>
        <v>0</v>
      </c>
      <c r="AF1426" s="662">
        <f t="shared" si="673"/>
        <v>0</v>
      </c>
      <c r="AG1426" s="662">
        <f t="shared" si="678"/>
        <v>0</v>
      </c>
      <c r="AH1426" s="701">
        <f t="shared" si="679"/>
        <v>0</v>
      </c>
    </row>
    <row r="1427" spans="1:34" x14ac:dyDescent="0.35">
      <c r="A1427" s="680">
        <v>39402</v>
      </c>
      <c r="B1427" s="558" t="s">
        <v>31</v>
      </c>
      <c r="C1427" s="558">
        <v>11</v>
      </c>
      <c r="D1427" s="559">
        <f t="shared" si="651"/>
        <v>6</v>
      </c>
      <c r="E1427" s="561">
        <v>0</v>
      </c>
      <c r="F1427" s="699">
        <f t="shared" si="657"/>
        <v>0</v>
      </c>
      <c r="G1427" s="712">
        <f t="shared" si="658"/>
        <v>0</v>
      </c>
      <c r="H1427" s="699">
        <f t="shared" si="652"/>
        <v>0</v>
      </c>
      <c r="I1427" s="712">
        <f t="shared" si="653"/>
        <v>0</v>
      </c>
      <c r="J1427" s="699">
        <f t="shared" si="659"/>
        <v>0</v>
      </c>
      <c r="K1427" s="681">
        <f t="shared" si="660"/>
        <v>0</v>
      </c>
      <c r="L1427" s="711">
        <f>IF($L$5="Yes",HLOOKUP(B1427,'Outdoor Supply'!$D$32:$P$38,7,FALSE),0)</f>
        <v>0</v>
      </c>
      <c r="M1427" s="701">
        <f t="shared" si="661"/>
        <v>0</v>
      </c>
      <c r="N1427" s="564">
        <f t="shared" si="662"/>
        <v>0</v>
      </c>
      <c r="O1427" s="564">
        <f t="shared" si="663"/>
        <v>0</v>
      </c>
      <c r="P1427" s="564">
        <f t="shared" si="664"/>
        <v>0</v>
      </c>
      <c r="Q1427" s="564">
        <f t="shared" si="665"/>
        <v>0</v>
      </c>
      <c r="R1427" s="661">
        <f t="shared" si="654"/>
        <v>0</v>
      </c>
      <c r="S1427" s="662">
        <f t="shared" si="655"/>
        <v>0</v>
      </c>
      <c r="T1427" s="699">
        <f t="shared" si="656"/>
        <v>0</v>
      </c>
      <c r="U1427" s="681">
        <f t="shared" si="666"/>
        <v>0</v>
      </c>
      <c r="V1427" s="701">
        <f t="shared" si="667"/>
        <v>0</v>
      </c>
      <c r="W1427" s="662">
        <f t="shared" si="668"/>
        <v>0</v>
      </c>
      <c r="X1427" s="662">
        <f t="shared" si="669"/>
        <v>0</v>
      </c>
      <c r="Y1427" s="662">
        <f t="shared" si="670"/>
        <v>0</v>
      </c>
      <c r="Z1427" s="699">
        <f t="shared" si="671"/>
        <v>0</v>
      </c>
      <c r="AA1427" s="681">
        <f t="shared" si="674"/>
        <v>0</v>
      </c>
      <c r="AB1427" s="701">
        <f t="shared" si="675"/>
        <v>0</v>
      </c>
      <c r="AC1427" s="662">
        <f t="shared" si="672"/>
        <v>0</v>
      </c>
      <c r="AD1427" s="662">
        <f t="shared" si="676"/>
        <v>0</v>
      </c>
      <c r="AE1427" s="701">
        <f t="shared" si="677"/>
        <v>0</v>
      </c>
      <c r="AF1427" s="662">
        <f t="shared" si="673"/>
        <v>0</v>
      </c>
      <c r="AG1427" s="662">
        <f t="shared" si="678"/>
        <v>0</v>
      </c>
      <c r="AH1427" s="701">
        <f t="shared" si="679"/>
        <v>0</v>
      </c>
    </row>
    <row r="1428" spans="1:34" x14ac:dyDescent="0.35">
      <c r="A1428" s="680">
        <v>39403</v>
      </c>
      <c r="B1428" s="558" t="s">
        <v>31</v>
      </c>
      <c r="C1428" s="558">
        <v>11</v>
      </c>
      <c r="D1428" s="559">
        <f t="shared" si="651"/>
        <v>7</v>
      </c>
      <c r="E1428" s="561">
        <v>0</v>
      </c>
      <c r="F1428" s="699">
        <f t="shared" si="657"/>
        <v>0</v>
      </c>
      <c r="G1428" s="712">
        <f t="shared" si="658"/>
        <v>0</v>
      </c>
      <c r="H1428" s="699">
        <f t="shared" si="652"/>
        <v>0</v>
      </c>
      <c r="I1428" s="712">
        <f t="shared" si="653"/>
        <v>0</v>
      </c>
      <c r="J1428" s="699">
        <f t="shared" si="659"/>
        <v>0</v>
      </c>
      <c r="K1428" s="681">
        <f t="shared" si="660"/>
        <v>0</v>
      </c>
      <c r="L1428" s="711">
        <f>IF($L$5="Yes",HLOOKUP(B1428,'Outdoor Supply'!$D$32:$P$38,7,FALSE),0)</f>
        <v>0</v>
      </c>
      <c r="M1428" s="701">
        <f t="shared" si="661"/>
        <v>0</v>
      </c>
      <c r="N1428" s="564">
        <f t="shared" si="662"/>
        <v>0</v>
      </c>
      <c r="O1428" s="564">
        <f t="shared" si="663"/>
        <v>0</v>
      </c>
      <c r="P1428" s="564">
        <f t="shared" si="664"/>
        <v>0</v>
      </c>
      <c r="Q1428" s="564">
        <f t="shared" si="665"/>
        <v>0</v>
      </c>
      <c r="R1428" s="661">
        <f t="shared" si="654"/>
        <v>0</v>
      </c>
      <c r="S1428" s="662">
        <f t="shared" si="655"/>
        <v>0</v>
      </c>
      <c r="T1428" s="699">
        <f t="shared" si="656"/>
        <v>0</v>
      </c>
      <c r="U1428" s="681">
        <f t="shared" si="666"/>
        <v>0</v>
      </c>
      <c r="V1428" s="701">
        <f t="shared" si="667"/>
        <v>0</v>
      </c>
      <c r="W1428" s="662">
        <f t="shared" si="668"/>
        <v>0</v>
      </c>
      <c r="X1428" s="662">
        <f t="shared" si="669"/>
        <v>0</v>
      </c>
      <c r="Y1428" s="662">
        <f t="shared" si="670"/>
        <v>0</v>
      </c>
      <c r="Z1428" s="699">
        <f t="shared" si="671"/>
        <v>0</v>
      </c>
      <c r="AA1428" s="681">
        <f t="shared" si="674"/>
        <v>0</v>
      </c>
      <c r="AB1428" s="701">
        <f t="shared" si="675"/>
        <v>0</v>
      </c>
      <c r="AC1428" s="662">
        <f t="shared" si="672"/>
        <v>0</v>
      </c>
      <c r="AD1428" s="662">
        <f t="shared" si="676"/>
        <v>0</v>
      </c>
      <c r="AE1428" s="701">
        <f t="shared" si="677"/>
        <v>0</v>
      </c>
      <c r="AF1428" s="662">
        <f t="shared" si="673"/>
        <v>0</v>
      </c>
      <c r="AG1428" s="662">
        <f t="shared" si="678"/>
        <v>0</v>
      </c>
      <c r="AH1428" s="701">
        <f t="shared" si="679"/>
        <v>0</v>
      </c>
    </row>
    <row r="1429" spans="1:34" x14ac:dyDescent="0.35">
      <c r="A1429" s="680">
        <v>39404</v>
      </c>
      <c r="B1429" s="558" t="s">
        <v>31</v>
      </c>
      <c r="C1429" s="558">
        <v>11</v>
      </c>
      <c r="D1429" s="559">
        <f t="shared" si="651"/>
        <v>1</v>
      </c>
      <c r="E1429" s="561">
        <v>9.9999999999909051E-3</v>
      </c>
      <c r="F1429" s="699">
        <f t="shared" si="657"/>
        <v>0</v>
      </c>
      <c r="G1429" s="712">
        <f t="shared" si="658"/>
        <v>0</v>
      </c>
      <c r="H1429" s="699">
        <f t="shared" si="652"/>
        <v>0</v>
      </c>
      <c r="I1429" s="712">
        <f t="shared" si="653"/>
        <v>0</v>
      </c>
      <c r="J1429" s="699">
        <f t="shared" si="659"/>
        <v>0</v>
      </c>
      <c r="K1429" s="681">
        <f t="shared" si="660"/>
        <v>0</v>
      </c>
      <c r="L1429" s="711">
        <f>IF($L$5="Yes",HLOOKUP(B1429,'Outdoor Supply'!$D$32:$P$38,7,FALSE),0)</f>
        <v>0</v>
      </c>
      <c r="M1429" s="701">
        <f t="shared" si="661"/>
        <v>0</v>
      </c>
      <c r="N1429" s="564">
        <f t="shared" si="662"/>
        <v>0</v>
      </c>
      <c r="O1429" s="564">
        <f t="shared" si="663"/>
        <v>0</v>
      </c>
      <c r="P1429" s="564">
        <f t="shared" si="664"/>
        <v>0</v>
      </c>
      <c r="Q1429" s="564">
        <f t="shared" si="665"/>
        <v>0</v>
      </c>
      <c r="R1429" s="661">
        <f t="shared" si="654"/>
        <v>0</v>
      </c>
      <c r="S1429" s="662">
        <f t="shared" si="655"/>
        <v>0</v>
      </c>
      <c r="T1429" s="699">
        <f t="shared" si="656"/>
        <v>0</v>
      </c>
      <c r="U1429" s="681">
        <f t="shared" si="666"/>
        <v>0</v>
      </c>
      <c r="V1429" s="701">
        <f t="shared" si="667"/>
        <v>0</v>
      </c>
      <c r="W1429" s="662">
        <f t="shared" si="668"/>
        <v>0</v>
      </c>
      <c r="X1429" s="662">
        <f t="shared" si="669"/>
        <v>0</v>
      </c>
      <c r="Y1429" s="662">
        <f t="shared" si="670"/>
        <v>0</v>
      </c>
      <c r="Z1429" s="699">
        <f t="shared" si="671"/>
        <v>0</v>
      </c>
      <c r="AA1429" s="681">
        <f t="shared" si="674"/>
        <v>0</v>
      </c>
      <c r="AB1429" s="701">
        <f t="shared" si="675"/>
        <v>0</v>
      </c>
      <c r="AC1429" s="662">
        <f t="shared" si="672"/>
        <v>0</v>
      </c>
      <c r="AD1429" s="662">
        <f t="shared" si="676"/>
        <v>0</v>
      </c>
      <c r="AE1429" s="701">
        <f t="shared" si="677"/>
        <v>0</v>
      </c>
      <c r="AF1429" s="662">
        <f t="shared" si="673"/>
        <v>0</v>
      </c>
      <c r="AG1429" s="662">
        <f t="shared" si="678"/>
        <v>0</v>
      </c>
      <c r="AH1429" s="701">
        <f t="shared" si="679"/>
        <v>0</v>
      </c>
    </row>
    <row r="1430" spans="1:34" x14ac:dyDescent="0.35">
      <c r="A1430" s="680">
        <v>39405</v>
      </c>
      <c r="B1430" s="558" t="s">
        <v>31</v>
      </c>
      <c r="C1430" s="558">
        <v>11</v>
      </c>
      <c r="D1430" s="559">
        <f t="shared" si="651"/>
        <v>2</v>
      </c>
      <c r="E1430" s="561">
        <v>0</v>
      </c>
      <c r="F1430" s="699">
        <f t="shared" si="657"/>
        <v>0</v>
      </c>
      <c r="G1430" s="712">
        <f t="shared" si="658"/>
        <v>0</v>
      </c>
      <c r="H1430" s="699">
        <f t="shared" si="652"/>
        <v>0</v>
      </c>
      <c r="I1430" s="712">
        <f t="shared" si="653"/>
        <v>0</v>
      </c>
      <c r="J1430" s="699">
        <f t="shared" si="659"/>
        <v>0</v>
      </c>
      <c r="K1430" s="681">
        <f t="shared" si="660"/>
        <v>0</v>
      </c>
      <c r="L1430" s="711">
        <f>IF($L$5="Yes",HLOOKUP(B1430,'Outdoor Supply'!$D$32:$P$38,7,FALSE),0)</f>
        <v>0</v>
      </c>
      <c r="M1430" s="701">
        <f t="shared" si="661"/>
        <v>0</v>
      </c>
      <c r="N1430" s="564">
        <f t="shared" si="662"/>
        <v>0</v>
      </c>
      <c r="O1430" s="564">
        <f t="shared" si="663"/>
        <v>0</v>
      </c>
      <c r="P1430" s="564">
        <f t="shared" si="664"/>
        <v>0</v>
      </c>
      <c r="Q1430" s="564">
        <f t="shared" si="665"/>
        <v>0</v>
      </c>
      <c r="R1430" s="661">
        <f t="shared" si="654"/>
        <v>0</v>
      </c>
      <c r="S1430" s="662">
        <f t="shared" si="655"/>
        <v>0</v>
      </c>
      <c r="T1430" s="699">
        <f t="shared" si="656"/>
        <v>0</v>
      </c>
      <c r="U1430" s="681">
        <f t="shared" si="666"/>
        <v>0</v>
      </c>
      <c r="V1430" s="701">
        <f t="shared" si="667"/>
        <v>0</v>
      </c>
      <c r="W1430" s="662">
        <f t="shared" si="668"/>
        <v>0</v>
      </c>
      <c r="X1430" s="662">
        <f t="shared" si="669"/>
        <v>0</v>
      </c>
      <c r="Y1430" s="662">
        <f t="shared" si="670"/>
        <v>0</v>
      </c>
      <c r="Z1430" s="699">
        <f t="shared" si="671"/>
        <v>0</v>
      </c>
      <c r="AA1430" s="681">
        <f t="shared" si="674"/>
        <v>0</v>
      </c>
      <c r="AB1430" s="701">
        <f t="shared" si="675"/>
        <v>0</v>
      </c>
      <c r="AC1430" s="662">
        <f t="shared" si="672"/>
        <v>0</v>
      </c>
      <c r="AD1430" s="662">
        <f t="shared" si="676"/>
        <v>0</v>
      </c>
      <c r="AE1430" s="701">
        <f t="shared" si="677"/>
        <v>0</v>
      </c>
      <c r="AF1430" s="662">
        <f t="shared" si="673"/>
        <v>0</v>
      </c>
      <c r="AG1430" s="662">
        <f t="shared" si="678"/>
        <v>0</v>
      </c>
      <c r="AH1430" s="701">
        <f t="shared" si="679"/>
        <v>0</v>
      </c>
    </row>
    <row r="1431" spans="1:34" x14ac:dyDescent="0.35">
      <c r="A1431" s="680">
        <v>39406</v>
      </c>
      <c r="B1431" s="558" t="s">
        <v>31</v>
      </c>
      <c r="C1431" s="558">
        <v>11</v>
      </c>
      <c r="D1431" s="559">
        <f t="shared" si="651"/>
        <v>3</v>
      </c>
      <c r="E1431" s="561">
        <v>0</v>
      </c>
      <c r="F1431" s="699">
        <f t="shared" si="657"/>
        <v>0</v>
      </c>
      <c r="G1431" s="712">
        <f t="shared" si="658"/>
        <v>0</v>
      </c>
      <c r="H1431" s="699">
        <f t="shared" si="652"/>
        <v>0</v>
      </c>
      <c r="I1431" s="712">
        <f t="shared" si="653"/>
        <v>0</v>
      </c>
      <c r="J1431" s="699">
        <f t="shared" si="659"/>
        <v>0</v>
      </c>
      <c r="K1431" s="681">
        <f t="shared" si="660"/>
        <v>0</v>
      </c>
      <c r="L1431" s="711">
        <f>IF($L$5="Yes",HLOOKUP(B1431,'Outdoor Supply'!$D$32:$P$38,7,FALSE),0)</f>
        <v>0</v>
      </c>
      <c r="M1431" s="701">
        <f t="shared" si="661"/>
        <v>0</v>
      </c>
      <c r="N1431" s="564">
        <f t="shared" si="662"/>
        <v>0</v>
      </c>
      <c r="O1431" s="564">
        <f t="shared" si="663"/>
        <v>0</v>
      </c>
      <c r="P1431" s="564">
        <f t="shared" si="664"/>
        <v>0</v>
      </c>
      <c r="Q1431" s="564">
        <f t="shared" si="665"/>
        <v>0</v>
      </c>
      <c r="R1431" s="661">
        <f t="shared" si="654"/>
        <v>0</v>
      </c>
      <c r="S1431" s="662">
        <f t="shared" si="655"/>
        <v>0</v>
      </c>
      <c r="T1431" s="699">
        <f t="shared" si="656"/>
        <v>0</v>
      </c>
      <c r="U1431" s="681">
        <f t="shared" si="666"/>
        <v>0</v>
      </c>
      <c r="V1431" s="701">
        <f t="shared" si="667"/>
        <v>0</v>
      </c>
      <c r="W1431" s="662">
        <f t="shared" si="668"/>
        <v>0</v>
      </c>
      <c r="X1431" s="662">
        <f t="shared" si="669"/>
        <v>0</v>
      </c>
      <c r="Y1431" s="662">
        <f t="shared" si="670"/>
        <v>0</v>
      </c>
      <c r="Z1431" s="699">
        <f t="shared" si="671"/>
        <v>0</v>
      </c>
      <c r="AA1431" s="681">
        <f t="shared" si="674"/>
        <v>0</v>
      </c>
      <c r="AB1431" s="701">
        <f t="shared" si="675"/>
        <v>0</v>
      </c>
      <c r="AC1431" s="662">
        <f t="shared" si="672"/>
        <v>0</v>
      </c>
      <c r="AD1431" s="662">
        <f t="shared" si="676"/>
        <v>0</v>
      </c>
      <c r="AE1431" s="701">
        <f t="shared" si="677"/>
        <v>0</v>
      </c>
      <c r="AF1431" s="662">
        <f t="shared" si="673"/>
        <v>0</v>
      </c>
      <c r="AG1431" s="662">
        <f t="shared" si="678"/>
        <v>0</v>
      </c>
      <c r="AH1431" s="701">
        <f t="shared" si="679"/>
        <v>0</v>
      </c>
    </row>
    <row r="1432" spans="1:34" x14ac:dyDescent="0.35">
      <c r="A1432" s="680">
        <v>39407</v>
      </c>
      <c r="B1432" s="558" t="s">
        <v>31</v>
      </c>
      <c r="C1432" s="558">
        <v>11</v>
      </c>
      <c r="D1432" s="559">
        <f t="shared" si="651"/>
        <v>4</v>
      </c>
      <c r="E1432" s="561">
        <v>0</v>
      </c>
      <c r="F1432" s="699">
        <f t="shared" si="657"/>
        <v>0</v>
      </c>
      <c r="G1432" s="712">
        <f t="shared" si="658"/>
        <v>0</v>
      </c>
      <c r="H1432" s="699">
        <f t="shared" si="652"/>
        <v>0</v>
      </c>
      <c r="I1432" s="712">
        <f t="shared" si="653"/>
        <v>0</v>
      </c>
      <c r="J1432" s="699">
        <f t="shared" si="659"/>
        <v>0</v>
      </c>
      <c r="K1432" s="681">
        <f t="shared" si="660"/>
        <v>0</v>
      </c>
      <c r="L1432" s="711">
        <f>IF($L$5="Yes",HLOOKUP(B1432,'Outdoor Supply'!$D$32:$P$38,7,FALSE),0)</f>
        <v>0</v>
      </c>
      <c r="M1432" s="701">
        <f t="shared" si="661"/>
        <v>0</v>
      </c>
      <c r="N1432" s="564">
        <f t="shared" si="662"/>
        <v>0</v>
      </c>
      <c r="O1432" s="564">
        <f t="shared" si="663"/>
        <v>0</v>
      </c>
      <c r="P1432" s="564">
        <f t="shared" si="664"/>
        <v>0</v>
      </c>
      <c r="Q1432" s="564">
        <f t="shared" si="665"/>
        <v>0</v>
      </c>
      <c r="R1432" s="661">
        <f t="shared" si="654"/>
        <v>0</v>
      </c>
      <c r="S1432" s="662">
        <f t="shared" si="655"/>
        <v>0</v>
      </c>
      <c r="T1432" s="699">
        <f t="shared" si="656"/>
        <v>0</v>
      </c>
      <c r="U1432" s="681">
        <f t="shared" si="666"/>
        <v>0</v>
      </c>
      <c r="V1432" s="701">
        <f t="shared" si="667"/>
        <v>0</v>
      </c>
      <c r="W1432" s="662">
        <f t="shared" si="668"/>
        <v>0</v>
      </c>
      <c r="X1432" s="662">
        <f t="shared" si="669"/>
        <v>0</v>
      </c>
      <c r="Y1432" s="662">
        <f t="shared" si="670"/>
        <v>0</v>
      </c>
      <c r="Z1432" s="699">
        <f t="shared" si="671"/>
        <v>0</v>
      </c>
      <c r="AA1432" s="681">
        <f t="shared" si="674"/>
        <v>0</v>
      </c>
      <c r="AB1432" s="701">
        <f t="shared" si="675"/>
        <v>0</v>
      </c>
      <c r="AC1432" s="662">
        <f t="shared" si="672"/>
        <v>0</v>
      </c>
      <c r="AD1432" s="662">
        <f t="shared" si="676"/>
        <v>0</v>
      </c>
      <c r="AE1432" s="701">
        <f t="shared" si="677"/>
        <v>0</v>
      </c>
      <c r="AF1432" s="662">
        <f t="shared" si="673"/>
        <v>0</v>
      </c>
      <c r="AG1432" s="662">
        <f t="shared" si="678"/>
        <v>0</v>
      </c>
      <c r="AH1432" s="701">
        <f t="shared" si="679"/>
        <v>0</v>
      </c>
    </row>
    <row r="1433" spans="1:34" x14ac:dyDescent="0.35">
      <c r="A1433" s="680">
        <v>39408</v>
      </c>
      <c r="B1433" s="558" t="s">
        <v>31</v>
      </c>
      <c r="C1433" s="558">
        <v>11</v>
      </c>
      <c r="D1433" s="559">
        <f t="shared" si="651"/>
        <v>5</v>
      </c>
      <c r="E1433" s="561">
        <v>0</v>
      </c>
      <c r="F1433" s="699">
        <f t="shared" si="657"/>
        <v>0</v>
      </c>
      <c r="G1433" s="712">
        <f t="shared" si="658"/>
        <v>0</v>
      </c>
      <c r="H1433" s="699">
        <f t="shared" si="652"/>
        <v>0</v>
      </c>
      <c r="I1433" s="712">
        <f t="shared" si="653"/>
        <v>0</v>
      </c>
      <c r="J1433" s="699">
        <f t="shared" si="659"/>
        <v>0</v>
      </c>
      <c r="K1433" s="681">
        <f t="shared" si="660"/>
        <v>0</v>
      </c>
      <c r="L1433" s="711">
        <f>IF($L$5="Yes",HLOOKUP(B1433,'Outdoor Supply'!$D$32:$P$38,7,FALSE),0)</f>
        <v>0</v>
      </c>
      <c r="M1433" s="701">
        <f t="shared" si="661"/>
        <v>0</v>
      </c>
      <c r="N1433" s="564">
        <f t="shared" si="662"/>
        <v>0</v>
      </c>
      <c r="O1433" s="564">
        <f t="shared" si="663"/>
        <v>0</v>
      </c>
      <c r="P1433" s="564">
        <f t="shared" si="664"/>
        <v>0</v>
      </c>
      <c r="Q1433" s="564">
        <f t="shared" si="665"/>
        <v>0</v>
      </c>
      <c r="R1433" s="661">
        <f t="shared" si="654"/>
        <v>0</v>
      </c>
      <c r="S1433" s="662">
        <f t="shared" si="655"/>
        <v>0</v>
      </c>
      <c r="T1433" s="699">
        <f t="shared" si="656"/>
        <v>0</v>
      </c>
      <c r="U1433" s="681">
        <f t="shared" si="666"/>
        <v>0</v>
      </c>
      <c r="V1433" s="701">
        <f t="shared" si="667"/>
        <v>0</v>
      </c>
      <c r="W1433" s="662">
        <f t="shared" si="668"/>
        <v>0</v>
      </c>
      <c r="X1433" s="662">
        <f t="shared" si="669"/>
        <v>0</v>
      </c>
      <c r="Y1433" s="662">
        <f t="shared" si="670"/>
        <v>0</v>
      </c>
      <c r="Z1433" s="699">
        <f t="shared" si="671"/>
        <v>0</v>
      </c>
      <c r="AA1433" s="681">
        <f t="shared" si="674"/>
        <v>0</v>
      </c>
      <c r="AB1433" s="701">
        <f t="shared" si="675"/>
        <v>0</v>
      </c>
      <c r="AC1433" s="662">
        <f t="shared" si="672"/>
        <v>0</v>
      </c>
      <c r="AD1433" s="662">
        <f t="shared" si="676"/>
        <v>0</v>
      </c>
      <c r="AE1433" s="701">
        <f t="shared" si="677"/>
        <v>0</v>
      </c>
      <c r="AF1433" s="662">
        <f t="shared" si="673"/>
        <v>0</v>
      </c>
      <c r="AG1433" s="662">
        <f t="shared" si="678"/>
        <v>0</v>
      </c>
      <c r="AH1433" s="701">
        <f t="shared" si="679"/>
        <v>0</v>
      </c>
    </row>
    <row r="1434" spans="1:34" x14ac:dyDescent="0.35">
      <c r="A1434" s="680">
        <v>39409</v>
      </c>
      <c r="B1434" s="558" t="s">
        <v>31</v>
      </c>
      <c r="C1434" s="558">
        <v>11</v>
      </c>
      <c r="D1434" s="559">
        <f t="shared" si="651"/>
        <v>6</v>
      </c>
      <c r="E1434" s="561">
        <v>0</v>
      </c>
      <c r="F1434" s="699">
        <f t="shared" si="657"/>
        <v>0</v>
      </c>
      <c r="G1434" s="712">
        <f t="shared" si="658"/>
        <v>0</v>
      </c>
      <c r="H1434" s="699">
        <f t="shared" si="652"/>
        <v>0</v>
      </c>
      <c r="I1434" s="712">
        <f t="shared" si="653"/>
        <v>0</v>
      </c>
      <c r="J1434" s="699">
        <f t="shared" si="659"/>
        <v>0</v>
      </c>
      <c r="K1434" s="681">
        <f t="shared" si="660"/>
        <v>0</v>
      </c>
      <c r="L1434" s="711">
        <f>IF($L$5="Yes",HLOOKUP(B1434,'Outdoor Supply'!$D$32:$P$38,7,FALSE),0)</f>
        <v>0</v>
      </c>
      <c r="M1434" s="701">
        <f t="shared" si="661"/>
        <v>0</v>
      </c>
      <c r="N1434" s="564">
        <f t="shared" si="662"/>
        <v>0</v>
      </c>
      <c r="O1434" s="564">
        <f t="shared" si="663"/>
        <v>0</v>
      </c>
      <c r="P1434" s="564">
        <f t="shared" si="664"/>
        <v>0</v>
      </c>
      <c r="Q1434" s="564">
        <f t="shared" si="665"/>
        <v>0</v>
      </c>
      <c r="R1434" s="661">
        <f t="shared" si="654"/>
        <v>0</v>
      </c>
      <c r="S1434" s="662">
        <f t="shared" si="655"/>
        <v>0</v>
      </c>
      <c r="T1434" s="699">
        <f t="shared" si="656"/>
        <v>0</v>
      </c>
      <c r="U1434" s="681">
        <f t="shared" si="666"/>
        <v>0</v>
      </c>
      <c r="V1434" s="701">
        <f t="shared" si="667"/>
        <v>0</v>
      </c>
      <c r="W1434" s="662">
        <f t="shared" si="668"/>
        <v>0</v>
      </c>
      <c r="X1434" s="662">
        <f t="shared" si="669"/>
        <v>0</v>
      </c>
      <c r="Y1434" s="662">
        <f t="shared" si="670"/>
        <v>0</v>
      </c>
      <c r="Z1434" s="699">
        <f t="shared" si="671"/>
        <v>0</v>
      </c>
      <c r="AA1434" s="681">
        <f t="shared" si="674"/>
        <v>0</v>
      </c>
      <c r="AB1434" s="701">
        <f t="shared" si="675"/>
        <v>0</v>
      </c>
      <c r="AC1434" s="662">
        <f t="shared" si="672"/>
        <v>0</v>
      </c>
      <c r="AD1434" s="662">
        <f t="shared" si="676"/>
        <v>0</v>
      </c>
      <c r="AE1434" s="701">
        <f t="shared" si="677"/>
        <v>0</v>
      </c>
      <c r="AF1434" s="662">
        <f t="shared" si="673"/>
        <v>0</v>
      </c>
      <c r="AG1434" s="662">
        <f t="shared" si="678"/>
        <v>0</v>
      </c>
      <c r="AH1434" s="701">
        <f t="shared" si="679"/>
        <v>0</v>
      </c>
    </row>
    <row r="1435" spans="1:34" x14ac:dyDescent="0.35">
      <c r="A1435" s="680">
        <v>39410</v>
      </c>
      <c r="B1435" s="558" t="s">
        <v>31</v>
      </c>
      <c r="C1435" s="558">
        <v>11</v>
      </c>
      <c r="D1435" s="559">
        <f t="shared" si="651"/>
        <v>7</v>
      </c>
      <c r="E1435" s="561">
        <v>0.78999999999999204</v>
      </c>
      <c r="F1435" s="699">
        <f t="shared" si="657"/>
        <v>0</v>
      </c>
      <c r="G1435" s="712">
        <f t="shared" si="658"/>
        <v>0</v>
      </c>
      <c r="H1435" s="699">
        <f t="shared" si="652"/>
        <v>0</v>
      </c>
      <c r="I1435" s="712">
        <f t="shared" si="653"/>
        <v>0</v>
      </c>
      <c r="J1435" s="699">
        <f t="shared" si="659"/>
        <v>0</v>
      </c>
      <c r="K1435" s="681">
        <f t="shared" si="660"/>
        <v>0</v>
      </c>
      <c r="L1435" s="711">
        <f>IF($L$5="Yes",HLOOKUP(B1435,'Outdoor Supply'!$D$32:$P$38,7,FALSE),0)</f>
        <v>0</v>
      </c>
      <c r="M1435" s="701">
        <f t="shared" si="661"/>
        <v>0</v>
      </c>
      <c r="N1435" s="564">
        <f t="shared" si="662"/>
        <v>0</v>
      </c>
      <c r="O1435" s="564">
        <f t="shared" si="663"/>
        <v>0</v>
      </c>
      <c r="P1435" s="564">
        <f t="shared" si="664"/>
        <v>0</v>
      </c>
      <c r="Q1435" s="564">
        <f t="shared" si="665"/>
        <v>0</v>
      </c>
      <c r="R1435" s="661">
        <f t="shared" si="654"/>
        <v>0</v>
      </c>
      <c r="S1435" s="662">
        <f t="shared" si="655"/>
        <v>0</v>
      </c>
      <c r="T1435" s="699">
        <f t="shared" si="656"/>
        <v>0</v>
      </c>
      <c r="U1435" s="681">
        <f t="shared" si="666"/>
        <v>0</v>
      </c>
      <c r="V1435" s="701">
        <f t="shared" si="667"/>
        <v>0</v>
      </c>
      <c r="W1435" s="662">
        <f t="shared" si="668"/>
        <v>0</v>
      </c>
      <c r="X1435" s="662">
        <f t="shared" si="669"/>
        <v>0</v>
      </c>
      <c r="Y1435" s="662">
        <f t="shared" si="670"/>
        <v>0</v>
      </c>
      <c r="Z1435" s="699">
        <f t="shared" si="671"/>
        <v>0</v>
      </c>
      <c r="AA1435" s="681">
        <f t="shared" si="674"/>
        <v>0</v>
      </c>
      <c r="AB1435" s="701">
        <f t="shared" si="675"/>
        <v>0</v>
      </c>
      <c r="AC1435" s="662">
        <f t="shared" si="672"/>
        <v>0</v>
      </c>
      <c r="AD1435" s="662">
        <f t="shared" si="676"/>
        <v>0</v>
      </c>
      <c r="AE1435" s="701">
        <f t="shared" si="677"/>
        <v>0</v>
      </c>
      <c r="AF1435" s="662">
        <f t="shared" si="673"/>
        <v>0</v>
      </c>
      <c r="AG1435" s="662">
        <f t="shared" si="678"/>
        <v>0</v>
      </c>
      <c r="AH1435" s="701">
        <f t="shared" si="679"/>
        <v>0</v>
      </c>
    </row>
    <row r="1436" spans="1:34" x14ac:dyDescent="0.35">
      <c r="A1436" s="680">
        <v>39411</v>
      </c>
      <c r="B1436" s="558" t="s">
        <v>31</v>
      </c>
      <c r="C1436" s="558">
        <v>11</v>
      </c>
      <c r="D1436" s="559">
        <f t="shared" si="651"/>
        <v>1</v>
      </c>
      <c r="E1436" s="561">
        <v>0.31999999999990791</v>
      </c>
      <c r="F1436" s="699">
        <f t="shared" si="657"/>
        <v>0</v>
      </c>
      <c r="G1436" s="712">
        <f t="shared" si="658"/>
        <v>0</v>
      </c>
      <c r="H1436" s="699">
        <f t="shared" si="652"/>
        <v>0</v>
      </c>
      <c r="I1436" s="712">
        <f t="shared" si="653"/>
        <v>0</v>
      </c>
      <c r="J1436" s="699">
        <f t="shared" si="659"/>
        <v>0</v>
      </c>
      <c r="K1436" s="681">
        <f t="shared" si="660"/>
        <v>0</v>
      </c>
      <c r="L1436" s="711">
        <f>IF($L$5="Yes",HLOOKUP(B1436,'Outdoor Supply'!$D$32:$P$38,7,FALSE),0)</f>
        <v>0</v>
      </c>
      <c r="M1436" s="701">
        <f t="shared" si="661"/>
        <v>0</v>
      </c>
      <c r="N1436" s="564">
        <f t="shared" si="662"/>
        <v>0</v>
      </c>
      <c r="O1436" s="564">
        <f t="shared" si="663"/>
        <v>0</v>
      </c>
      <c r="P1436" s="564">
        <f t="shared" si="664"/>
        <v>0</v>
      </c>
      <c r="Q1436" s="564">
        <f t="shared" si="665"/>
        <v>0</v>
      </c>
      <c r="R1436" s="661">
        <f t="shared" si="654"/>
        <v>0</v>
      </c>
      <c r="S1436" s="662">
        <f t="shared" si="655"/>
        <v>0</v>
      </c>
      <c r="T1436" s="699">
        <f t="shared" si="656"/>
        <v>0</v>
      </c>
      <c r="U1436" s="681">
        <f t="shared" si="666"/>
        <v>0</v>
      </c>
      <c r="V1436" s="701">
        <f t="shared" si="667"/>
        <v>0</v>
      </c>
      <c r="W1436" s="662">
        <f t="shared" si="668"/>
        <v>0</v>
      </c>
      <c r="X1436" s="662">
        <f t="shared" si="669"/>
        <v>0</v>
      </c>
      <c r="Y1436" s="662">
        <f t="shared" si="670"/>
        <v>0</v>
      </c>
      <c r="Z1436" s="699">
        <f t="shared" si="671"/>
        <v>0</v>
      </c>
      <c r="AA1436" s="681">
        <f t="shared" si="674"/>
        <v>0</v>
      </c>
      <c r="AB1436" s="701">
        <f t="shared" si="675"/>
        <v>0</v>
      </c>
      <c r="AC1436" s="662">
        <f t="shared" si="672"/>
        <v>0</v>
      </c>
      <c r="AD1436" s="662">
        <f t="shared" si="676"/>
        <v>0</v>
      </c>
      <c r="AE1436" s="701">
        <f t="shared" si="677"/>
        <v>0</v>
      </c>
      <c r="AF1436" s="662">
        <f t="shared" si="673"/>
        <v>0</v>
      </c>
      <c r="AG1436" s="662">
        <f t="shared" si="678"/>
        <v>0</v>
      </c>
      <c r="AH1436" s="701">
        <f t="shared" si="679"/>
        <v>0</v>
      </c>
    </row>
    <row r="1437" spans="1:34" x14ac:dyDescent="0.35">
      <c r="A1437" s="680">
        <v>39412</v>
      </c>
      <c r="B1437" s="558" t="s">
        <v>31</v>
      </c>
      <c r="C1437" s="558">
        <v>11</v>
      </c>
      <c r="D1437" s="559">
        <f t="shared" si="651"/>
        <v>2</v>
      </c>
      <c r="E1437" s="561">
        <v>0</v>
      </c>
      <c r="F1437" s="699">
        <f t="shared" si="657"/>
        <v>0</v>
      </c>
      <c r="G1437" s="712">
        <f t="shared" si="658"/>
        <v>0</v>
      </c>
      <c r="H1437" s="699">
        <f t="shared" si="652"/>
        <v>0</v>
      </c>
      <c r="I1437" s="712">
        <f t="shared" si="653"/>
        <v>0</v>
      </c>
      <c r="J1437" s="699">
        <f t="shared" si="659"/>
        <v>0</v>
      </c>
      <c r="K1437" s="681">
        <f t="shared" si="660"/>
        <v>0</v>
      </c>
      <c r="L1437" s="711">
        <f>IF($L$5="Yes",HLOOKUP(B1437,'Outdoor Supply'!$D$32:$P$38,7,FALSE),0)</f>
        <v>0</v>
      </c>
      <c r="M1437" s="701">
        <f t="shared" si="661"/>
        <v>0</v>
      </c>
      <c r="N1437" s="564">
        <f t="shared" si="662"/>
        <v>0</v>
      </c>
      <c r="O1437" s="564">
        <f t="shared" si="663"/>
        <v>0</v>
      </c>
      <c r="P1437" s="564">
        <f t="shared" si="664"/>
        <v>0</v>
      </c>
      <c r="Q1437" s="564">
        <f t="shared" si="665"/>
        <v>0</v>
      </c>
      <c r="R1437" s="661">
        <f t="shared" si="654"/>
        <v>0</v>
      </c>
      <c r="S1437" s="662">
        <f t="shared" si="655"/>
        <v>0</v>
      </c>
      <c r="T1437" s="699">
        <f t="shared" si="656"/>
        <v>0</v>
      </c>
      <c r="U1437" s="681">
        <f t="shared" si="666"/>
        <v>0</v>
      </c>
      <c r="V1437" s="701">
        <f t="shared" si="667"/>
        <v>0</v>
      </c>
      <c r="W1437" s="662">
        <f t="shared" si="668"/>
        <v>0</v>
      </c>
      <c r="X1437" s="662">
        <f t="shared" si="669"/>
        <v>0</v>
      </c>
      <c r="Y1437" s="662">
        <f t="shared" si="670"/>
        <v>0</v>
      </c>
      <c r="Z1437" s="699">
        <f t="shared" si="671"/>
        <v>0</v>
      </c>
      <c r="AA1437" s="681">
        <f t="shared" si="674"/>
        <v>0</v>
      </c>
      <c r="AB1437" s="701">
        <f t="shared" si="675"/>
        <v>0</v>
      </c>
      <c r="AC1437" s="662">
        <f t="shared" si="672"/>
        <v>0</v>
      </c>
      <c r="AD1437" s="662">
        <f t="shared" si="676"/>
        <v>0</v>
      </c>
      <c r="AE1437" s="701">
        <f t="shared" si="677"/>
        <v>0</v>
      </c>
      <c r="AF1437" s="662">
        <f t="shared" si="673"/>
        <v>0</v>
      </c>
      <c r="AG1437" s="662">
        <f t="shared" si="678"/>
        <v>0</v>
      </c>
      <c r="AH1437" s="701">
        <f t="shared" si="679"/>
        <v>0</v>
      </c>
    </row>
    <row r="1438" spans="1:34" x14ac:dyDescent="0.35">
      <c r="A1438" s="680">
        <v>39413</v>
      </c>
      <c r="B1438" s="558" t="s">
        <v>31</v>
      </c>
      <c r="C1438" s="558">
        <v>11</v>
      </c>
      <c r="D1438" s="559">
        <f t="shared" si="651"/>
        <v>3</v>
      </c>
      <c r="E1438" s="561">
        <v>0</v>
      </c>
      <c r="F1438" s="699">
        <f t="shared" si="657"/>
        <v>0</v>
      </c>
      <c r="G1438" s="712">
        <f t="shared" si="658"/>
        <v>0</v>
      </c>
      <c r="H1438" s="699">
        <f t="shared" si="652"/>
        <v>0</v>
      </c>
      <c r="I1438" s="712">
        <f t="shared" si="653"/>
        <v>0</v>
      </c>
      <c r="J1438" s="699">
        <f t="shared" si="659"/>
        <v>0</v>
      </c>
      <c r="K1438" s="681">
        <f t="shared" si="660"/>
        <v>0</v>
      </c>
      <c r="L1438" s="711">
        <f>IF($L$5="Yes",HLOOKUP(B1438,'Outdoor Supply'!$D$32:$P$38,7,FALSE),0)</f>
        <v>0</v>
      </c>
      <c r="M1438" s="701">
        <f t="shared" si="661"/>
        <v>0</v>
      </c>
      <c r="N1438" s="564">
        <f t="shared" si="662"/>
        <v>0</v>
      </c>
      <c r="O1438" s="564">
        <f t="shared" si="663"/>
        <v>0</v>
      </c>
      <c r="P1438" s="564">
        <f t="shared" si="664"/>
        <v>0</v>
      </c>
      <c r="Q1438" s="564">
        <f t="shared" si="665"/>
        <v>0</v>
      </c>
      <c r="R1438" s="661">
        <f t="shared" si="654"/>
        <v>0</v>
      </c>
      <c r="S1438" s="662">
        <f t="shared" si="655"/>
        <v>0</v>
      </c>
      <c r="T1438" s="699">
        <f t="shared" si="656"/>
        <v>0</v>
      </c>
      <c r="U1438" s="681">
        <f t="shared" si="666"/>
        <v>0</v>
      </c>
      <c r="V1438" s="701">
        <f t="shared" si="667"/>
        <v>0</v>
      </c>
      <c r="W1438" s="662">
        <f t="shared" si="668"/>
        <v>0</v>
      </c>
      <c r="X1438" s="662">
        <f t="shared" si="669"/>
        <v>0</v>
      </c>
      <c r="Y1438" s="662">
        <f t="shared" si="670"/>
        <v>0</v>
      </c>
      <c r="Z1438" s="699">
        <f t="shared" si="671"/>
        <v>0</v>
      </c>
      <c r="AA1438" s="681">
        <f t="shared" si="674"/>
        <v>0</v>
      </c>
      <c r="AB1438" s="701">
        <f t="shared" si="675"/>
        <v>0</v>
      </c>
      <c r="AC1438" s="662">
        <f t="shared" si="672"/>
        <v>0</v>
      </c>
      <c r="AD1438" s="662">
        <f t="shared" si="676"/>
        <v>0</v>
      </c>
      <c r="AE1438" s="701">
        <f t="shared" si="677"/>
        <v>0</v>
      </c>
      <c r="AF1438" s="662">
        <f t="shared" si="673"/>
        <v>0</v>
      </c>
      <c r="AG1438" s="662">
        <f t="shared" si="678"/>
        <v>0</v>
      </c>
      <c r="AH1438" s="701">
        <f t="shared" si="679"/>
        <v>0</v>
      </c>
    </row>
    <row r="1439" spans="1:34" x14ac:dyDescent="0.35">
      <c r="A1439" s="680">
        <v>39414</v>
      </c>
      <c r="B1439" s="558" t="s">
        <v>31</v>
      </c>
      <c r="C1439" s="558">
        <v>11</v>
      </c>
      <c r="D1439" s="559">
        <f t="shared" si="651"/>
        <v>4</v>
      </c>
      <c r="E1439" s="561">
        <v>0</v>
      </c>
      <c r="F1439" s="699">
        <f t="shared" si="657"/>
        <v>0</v>
      </c>
      <c r="G1439" s="712">
        <f t="shared" si="658"/>
        <v>0</v>
      </c>
      <c r="H1439" s="699">
        <f t="shared" si="652"/>
        <v>0</v>
      </c>
      <c r="I1439" s="712">
        <f t="shared" si="653"/>
        <v>0</v>
      </c>
      <c r="J1439" s="699">
        <f t="shared" si="659"/>
        <v>0</v>
      </c>
      <c r="K1439" s="681">
        <f t="shared" si="660"/>
        <v>0</v>
      </c>
      <c r="L1439" s="711">
        <f>IF($L$5="Yes",HLOOKUP(B1439,'Outdoor Supply'!$D$32:$P$38,7,FALSE),0)</f>
        <v>0</v>
      </c>
      <c r="M1439" s="701">
        <f t="shared" si="661"/>
        <v>0</v>
      </c>
      <c r="N1439" s="564">
        <f t="shared" si="662"/>
        <v>0</v>
      </c>
      <c r="O1439" s="564">
        <f t="shared" si="663"/>
        <v>0</v>
      </c>
      <c r="P1439" s="564">
        <f t="shared" si="664"/>
        <v>0</v>
      </c>
      <c r="Q1439" s="564">
        <f t="shared" si="665"/>
        <v>0</v>
      </c>
      <c r="R1439" s="661">
        <f t="shared" si="654"/>
        <v>0</v>
      </c>
      <c r="S1439" s="662">
        <f t="shared" si="655"/>
        <v>0</v>
      </c>
      <c r="T1439" s="699">
        <f t="shared" si="656"/>
        <v>0</v>
      </c>
      <c r="U1439" s="681">
        <f t="shared" si="666"/>
        <v>0</v>
      </c>
      <c r="V1439" s="701">
        <f t="shared" si="667"/>
        <v>0</v>
      </c>
      <c r="W1439" s="662">
        <f t="shared" si="668"/>
        <v>0</v>
      </c>
      <c r="X1439" s="662">
        <f t="shared" si="669"/>
        <v>0</v>
      </c>
      <c r="Y1439" s="662">
        <f t="shared" si="670"/>
        <v>0</v>
      </c>
      <c r="Z1439" s="699">
        <f t="shared" si="671"/>
        <v>0</v>
      </c>
      <c r="AA1439" s="681">
        <f t="shared" si="674"/>
        <v>0</v>
      </c>
      <c r="AB1439" s="701">
        <f t="shared" si="675"/>
        <v>0</v>
      </c>
      <c r="AC1439" s="662">
        <f t="shared" si="672"/>
        <v>0</v>
      </c>
      <c r="AD1439" s="662">
        <f t="shared" si="676"/>
        <v>0</v>
      </c>
      <c r="AE1439" s="701">
        <f t="shared" si="677"/>
        <v>0</v>
      </c>
      <c r="AF1439" s="662">
        <f t="shared" si="673"/>
        <v>0</v>
      </c>
      <c r="AG1439" s="662">
        <f t="shared" si="678"/>
        <v>0</v>
      </c>
      <c r="AH1439" s="701">
        <f t="shared" si="679"/>
        <v>0</v>
      </c>
    </row>
    <row r="1440" spans="1:34" x14ac:dyDescent="0.35">
      <c r="A1440" s="680">
        <v>39415</v>
      </c>
      <c r="B1440" s="558" t="s">
        <v>31</v>
      </c>
      <c r="C1440" s="558">
        <v>11</v>
      </c>
      <c r="D1440" s="559">
        <f t="shared" si="651"/>
        <v>5</v>
      </c>
      <c r="E1440" s="561">
        <v>0</v>
      </c>
      <c r="F1440" s="699">
        <f t="shared" si="657"/>
        <v>0</v>
      </c>
      <c r="G1440" s="712">
        <f t="shared" si="658"/>
        <v>0</v>
      </c>
      <c r="H1440" s="699">
        <f t="shared" si="652"/>
        <v>0</v>
      </c>
      <c r="I1440" s="712">
        <f t="shared" si="653"/>
        <v>0</v>
      </c>
      <c r="J1440" s="699">
        <f t="shared" si="659"/>
        <v>0</v>
      </c>
      <c r="K1440" s="681">
        <f t="shared" si="660"/>
        <v>0</v>
      </c>
      <c r="L1440" s="711">
        <f>IF($L$5="Yes",HLOOKUP(B1440,'Outdoor Supply'!$D$32:$P$38,7,FALSE),0)</f>
        <v>0</v>
      </c>
      <c r="M1440" s="701">
        <f t="shared" si="661"/>
        <v>0</v>
      </c>
      <c r="N1440" s="564">
        <f t="shared" si="662"/>
        <v>0</v>
      </c>
      <c r="O1440" s="564">
        <f t="shared" si="663"/>
        <v>0</v>
      </c>
      <c r="P1440" s="564">
        <f t="shared" si="664"/>
        <v>0</v>
      </c>
      <c r="Q1440" s="564">
        <f t="shared" si="665"/>
        <v>0</v>
      </c>
      <c r="R1440" s="661">
        <f t="shared" si="654"/>
        <v>0</v>
      </c>
      <c r="S1440" s="662">
        <f t="shared" si="655"/>
        <v>0</v>
      </c>
      <c r="T1440" s="699">
        <f t="shared" si="656"/>
        <v>0</v>
      </c>
      <c r="U1440" s="681">
        <f t="shared" si="666"/>
        <v>0</v>
      </c>
      <c r="V1440" s="701">
        <f t="shared" si="667"/>
        <v>0</v>
      </c>
      <c r="W1440" s="662">
        <f t="shared" si="668"/>
        <v>0</v>
      </c>
      <c r="X1440" s="662">
        <f t="shared" si="669"/>
        <v>0</v>
      </c>
      <c r="Y1440" s="662">
        <f t="shared" si="670"/>
        <v>0</v>
      </c>
      <c r="Z1440" s="699">
        <f t="shared" si="671"/>
        <v>0</v>
      </c>
      <c r="AA1440" s="681">
        <f t="shared" si="674"/>
        <v>0</v>
      </c>
      <c r="AB1440" s="701">
        <f t="shared" si="675"/>
        <v>0</v>
      </c>
      <c r="AC1440" s="662">
        <f t="shared" si="672"/>
        <v>0</v>
      </c>
      <c r="AD1440" s="662">
        <f t="shared" si="676"/>
        <v>0</v>
      </c>
      <c r="AE1440" s="701">
        <f t="shared" si="677"/>
        <v>0</v>
      </c>
      <c r="AF1440" s="662">
        <f t="shared" si="673"/>
        <v>0</v>
      </c>
      <c r="AG1440" s="662">
        <f t="shared" si="678"/>
        <v>0</v>
      </c>
      <c r="AH1440" s="701">
        <f t="shared" si="679"/>
        <v>0</v>
      </c>
    </row>
    <row r="1441" spans="1:34" x14ac:dyDescent="0.35">
      <c r="A1441" s="680">
        <v>39416</v>
      </c>
      <c r="B1441" s="558" t="s">
        <v>31</v>
      </c>
      <c r="C1441" s="558">
        <v>11</v>
      </c>
      <c r="D1441" s="559">
        <f t="shared" si="651"/>
        <v>6</v>
      </c>
      <c r="E1441" s="561">
        <v>0</v>
      </c>
      <c r="F1441" s="699">
        <f t="shared" si="657"/>
        <v>0</v>
      </c>
      <c r="G1441" s="712">
        <f t="shared" si="658"/>
        <v>0</v>
      </c>
      <c r="H1441" s="699">
        <f t="shared" si="652"/>
        <v>0</v>
      </c>
      <c r="I1441" s="712">
        <f t="shared" si="653"/>
        <v>0</v>
      </c>
      <c r="J1441" s="699">
        <f t="shared" si="659"/>
        <v>0</v>
      </c>
      <c r="K1441" s="681">
        <f t="shared" si="660"/>
        <v>0</v>
      </c>
      <c r="L1441" s="711">
        <f>IF($L$5="Yes",HLOOKUP(B1441,'Outdoor Supply'!$D$32:$P$38,7,FALSE),0)</f>
        <v>0</v>
      </c>
      <c r="M1441" s="701">
        <f t="shared" si="661"/>
        <v>0</v>
      </c>
      <c r="N1441" s="564">
        <f t="shared" si="662"/>
        <v>0</v>
      </c>
      <c r="O1441" s="564">
        <f t="shared" si="663"/>
        <v>0</v>
      </c>
      <c r="P1441" s="564">
        <f t="shared" si="664"/>
        <v>0</v>
      </c>
      <c r="Q1441" s="564">
        <f t="shared" si="665"/>
        <v>0</v>
      </c>
      <c r="R1441" s="661">
        <f t="shared" si="654"/>
        <v>0</v>
      </c>
      <c r="S1441" s="662">
        <f t="shared" si="655"/>
        <v>0</v>
      </c>
      <c r="T1441" s="699">
        <f t="shared" si="656"/>
        <v>0</v>
      </c>
      <c r="U1441" s="681">
        <f t="shared" si="666"/>
        <v>0</v>
      </c>
      <c r="V1441" s="701">
        <f t="shared" si="667"/>
        <v>0</v>
      </c>
      <c r="W1441" s="662">
        <f t="shared" si="668"/>
        <v>0</v>
      </c>
      <c r="X1441" s="662">
        <f t="shared" si="669"/>
        <v>0</v>
      </c>
      <c r="Y1441" s="662">
        <f t="shared" si="670"/>
        <v>0</v>
      </c>
      <c r="Z1441" s="699">
        <f t="shared" si="671"/>
        <v>0</v>
      </c>
      <c r="AA1441" s="681">
        <f t="shared" si="674"/>
        <v>0</v>
      </c>
      <c r="AB1441" s="701">
        <f t="shared" si="675"/>
        <v>0</v>
      </c>
      <c r="AC1441" s="662">
        <f t="shared" si="672"/>
        <v>0</v>
      </c>
      <c r="AD1441" s="662">
        <f t="shared" si="676"/>
        <v>0</v>
      </c>
      <c r="AE1441" s="701">
        <f t="shared" si="677"/>
        <v>0</v>
      </c>
      <c r="AF1441" s="662">
        <f t="shared" si="673"/>
        <v>0</v>
      </c>
      <c r="AG1441" s="662">
        <f t="shared" si="678"/>
        <v>0</v>
      </c>
      <c r="AH1441" s="701">
        <f t="shared" si="679"/>
        <v>0</v>
      </c>
    </row>
    <row r="1442" spans="1:34" x14ac:dyDescent="0.35">
      <c r="A1442" s="680">
        <v>39417</v>
      </c>
      <c r="B1442" s="558" t="s">
        <v>32</v>
      </c>
      <c r="C1442" s="558">
        <v>12</v>
      </c>
      <c r="D1442" s="559">
        <f t="shared" si="651"/>
        <v>7</v>
      </c>
      <c r="E1442" s="561">
        <v>3.9999999999992042E-2</v>
      </c>
      <c r="F1442" s="699">
        <f t="shared" si="657"/>
        <v>0</v>
      </c>
      <c r="G1442" s="712">
        <f t="shared" si="658"/>
        <v>0</v>
      </c>
      <c r="H1442" s="699">
        <f t="shared" si="652"/>
        <v>0</v>
      </c>
      <c r="I1442" s="712">
        <f t="shared" si="653"/>
        <v>0</v>
      </c>
      <c r="J1442" s="699">
        <f t="shared" si="659"/>
        <v>0</v>
      </c>
      <c r="K1442" s="681">
        <f t="shared" si="660"/>
        <v>0</v>
      </c>
      <c r="L1442" s="711">
        <f>IF($L$5="Yes",HLOOKUP(B1442,'Outdoor Supply'!$D$32:$P$38,7,FALSE),0)</f>
        <v>0</v>
      </c>
      <c r="M1442" s="701">
        <f t="shared" si="661"/>
        <v>0</v>
      </c>
      <c r="N1442" s="564">
        <f t="shared" si="662"/>
        <v>0</v>
      </c>
      <c r="O1442" s="564">
        <f t="shared" si="663"/>
        <v>0</v>
      </c>
      <c r="P1442" s="564">
        <f t="shared" si="664"/>
        <v>0</v>
      </c>
      <c r="Q1442" s="564">
        <f t="shared" si="665"/>
        <v>0</v>
      </c>
      <c r="R1442" s="661">
        <f t="shared" si="654"/>
        <v>0</v>
      </c>
      <c r="S1442" s="662">
        <f t="shared" si="655"/>
        <v>0</v>
      </c>
      <c r="T1442" s="699">
        <f t="shared" si="656"/>
        <v>0</v>
      </c>
      <c r="U1442" s="681">
        <f t="shared" si="666"/>
        <v>0</v>
      </c>
      <c r="V1442" s="701">
        <f t="shared" si="667"/>
        <v>0</v>
      </c>
      <c r="W1442" s="662">
        <f t="shared" si="668"/>
        <v>0</v>
      </c>
      <c r="X1442" s="662">
        <f t="shared" si="669"/>
        <v>0</v>
      </c>
      <c r="Y1442" s="662">
        <f t="shared" si="670"/>
        <v>0</v>
      </c>
      <c r="Z1442" s="699">
        <f t="shared" si="671"/>
        <v>0</v>
      </c>
      <c r="AA1442" s="681">
        <f t="shared" si="674"/>
        <v>0</v>
      </c>
      <c r="AB1442" s="701">
        <f t="shared" si="675"/>
        <v>0</v>
      </c>
      <c r="AC1442" s="662">
        <f t="shared" si="672"/>
        <v>0</v>
      </c>
      <c r="AD1442" s="662">
        <f t="shared" si="676"/>
        <v>0</v>
      </c>
      <c r="AE1442" s="701">
        <f t="shared" si="677"/>
        <v>0</v>
      </c>
      <c r="AF1442" s="662">
        <f t="shared" si="673"/>
        <v>0</v>
      </c>
      <c r="AG1442" s="662">
        <f t="shared" si="678"/>
        <v>0</v>
      </c>
      <c r="AH1442" s="701">
        <f t="shared" si="679"/>
        <v>0</v>
      </c>
    </row>
    <row r="1443" spans="1:34" x14ac:dyDescent="0.35">
      <c r="A1443" s="680">
        <v>39418</v>
      </c>
      <c r="B1443" s="558" t="s">
        <v>32</v>
      </c>
      <c r="C1443" s="558">
        <v>12</v>
      </c>
      <c r="D1443" s="559">
        <f t="shared" si="651"/>
        <v>1</v>
      </c>
      <c r="E1443" s="561">
        <v>0</v>
      </c>
      <c r="F1443" s="699">
        <f t="shared" si="657"/>
        <v>0</v>
      </c>
      <c r="G1443" s="712">
        <f t="shared" si="658"/>
        <v>0</v>
      </c>
      <c r="H1443" s="699">
        <f t="shared" si="652"/>
        <v>0</v>
      </c>
      <c r="I1443" s="712">
        <f t="shared" si="653"/>
        <v>0</v>
      </c>
      <c r="J1443" s="699">
        <f t="shared" si="659"/>
        <v>0</v>
      </c>
      <c r="K1443" s="681">
        <f t="shared" si="660"/>
        <v>0</v>
      </c>
      <c r="L1443" s="711">
        <f>IF($L$5="Yes",HLOOKUP(B1443,'Outdoor Supply'!$D$32:$P$38,7,FALSE),0)</f>
        <v>0</v>
      </c>
      <c r="M1443" s="701">
        <f t="shared" si="661"/>
        <v>0</v>
      </c>
      <c r="N1443" s="564">
        <f t="shared" si="662"/>
        <v>0</v>
      </c>
      <c r="O1443" s="564">
        <f t="shared" si="663"/>
        <v>0</v>
      </c>
      <c r="P1443" s="564">
        <f t="shared" si="664"/>
        <v>0</v>
      </c>
      <c r="Q1443" s="564">
        <f t="shared" si="665"/>
        <v>0</v>
      </c>
      <c r="R1443" s="661">
        <f t="shared" si="654"/>
        <v>0</v>
      </c>
      <c r="S1443" s="662">
        <f t="shared" si="655"/>
        <v>0</v>
      </c>
      <c r="T1443" s="699">
        <f t="shared" si="656"/>
        <v>0</v>
      </c>
      <c r="U1443" s="681">
        <f t="shared" si="666"/>
        <v>0</v>
      </c>
      <c r="V1443" s="701">
        <f t="shared" si="667"/>
        <v>0</v>
      </c>
      <c r="W1443" s="662">
        <f t="shared" si="668"/>
        <v>0</v>
      </c>
      <c r="X1443" s="662">
        <f t="shared" si="669"/>
        <v>0</v>
      </c>
      <c r="Y1443" s="662">
        <f t="shared" si="670"/>
        <v>0</v>
      </c>
      <c r="Z1443" s="699">
        <f t="shared" si="671"/>
        <v>0</v>
      </c>
      <c r="AA1443" s="681">
        <f t="shared" si="674"/>
        <v>0</v>
      </c>
      <c r="AB1443" s="701">
        <f t="shared" si="675"/>
        <v>0</v>
      </c>
      <c r="AC1443" s="662">
        <f t="shared" si="672"/>
        <v>0</v>
      </c>
      <c r="AD1443" s="662">
        <f t="shared" si="676"/>
        <v>0</v>
      </c>
      <c r="AE1443" s="701">
        <f t="shared" si="677"/>
        <v>0</v>
      </c>
      <c r="AF1443" s="662">
        <f t="shared" si="673"/>
        <v>0</v>
      </c>
      <c r="AG1443" s="662">
        <f t="shared" si="678"/>
        <v>0</v>
      </c>
      <c r="AH1443" s="701">
        <f t="shared" si="679"/>
        <v>0</v>
      </c>
    </row>
    <row r="1444" spans="1:34" x14ac:dyDescent="0.35">
      <c r="A1444" s="680">
        <v>39419</v>
      </c>
      <c r="B1444" s="558" t="s">
        <v>32</v>
      </c>
      <c r="C1444" s="558">
        <v>12</v>
      </c>
      <c r="D1444" s="559">
        <f t="shared" si="651"/>
        <v>2</v>
      </c>
      <c r="E1444" s="561">
        <v>0</v>
      </c>
      <c r="F1444" s="699">
        <f t="shared" si="657"/>
        <v>0</v>
      </c>
      <c r="G1444" s="712">
        <f t="shared" si="658"/>
        <v>0</v>
      </c>
      <c r="H1444" s="699">
        <f t="shared" si="652"/>
        <v>0</v>
      </c>
      <c r="I1444" s="712">
        <f t="shared" si="653"/>
        <v>0</v>
      </c>
      <c r="J1444" s="699">
        <f t="shared" si="659"/>
        <v>0</v>
      </c>
      <c r="K1444" s="681">
        <f t="shared" si="660"/>
        <v>0</v>
      </c>
      <c r="L1444" s="711">
        <f>IF($L$5="Yes",HLOOKUP(B1444,'Outdoor Supply'!$D$32:$P$38,7,FALSE),0)</f>
        <v>0</v>
      </c>
      <c r="M1444" s="701">
        <f t="shared" si="661"/>
        <v>0</v>
      </c>
      <c r="N1444" s="564">
        <f t="shared" si="662"/>
        <v>0</v>
      </c>
      <c r="O1444" s="564">
        <f t="shared" si="663"/>
        <v>0</v>
      </c>
      <c r="P1444" s="564">
        <f t="shared" si="664"/>
        <v>0</v>
      </c>
      <c r="Q1444" s="564">
        <f t="shared" si="665"/>
        <v>0</v>
      </c>
      <c r="R1444" s="661">
        <f t="shared" si="654"/>
        <v>0</v>
      </c>
      <c r="S1444" s="662">
        <f t="shared" si="655"/>
        <v>0</v>
      </c>
      <c r="T1444" s="699">
        <f t="shared" si="656"/>
        <v>0</v>
      </c>
      <c r="U1444" s="681">
        <f t="shared" si="666"/>
        <v>0</v>
      </c>
      <c r="V1444" s="701">
        <f t="shared" si="667"/>
        <v>0</v>
      </c>
      <c r="W1444" s="662">
        <f t="shared" si="668"/>
        <v>0</v>
      </c>
      <c r="X1444" s="662">
        <f t="shared" si="669"/>
        <v>0</v>
      </c>
      <c r="Y1444" s="662">
        <f t="shared" si="670"/>
        <v>0</v>
      </c>
      <c r="Z1444" s="699">
        <f t="shared" si="671"/>
        <v>0</v>
      </c>
      <c r="AA1444" s="681">
        <f t="shared" si="674"/>
        <v>0</v>
      </c>
      <c r="AB1444" s="701">
        <f t="shared" si="675"/>
        <v>0</v>
      </c>
      <c r="AC1444" s="662">
        <f t="shared" si="672"/>
        <v>0</v>
      </c>
      <c r="AD1444" s="662">
        <f t="shared" si="676"/>
        <v>0</v>
      </c>
      <c r="AE1444" s="701">
        <f t="shared" si="677"/>
        <v>0</v>
      </c>
      <c r="AF1444" s="662">
        <f t="shared" si="673"/>
        <v>0</v>
      </c>
      <c r="AG1444" s="662">
        <f t="shared" si="678"/>
        <v>0</v>
      </c>
      <c r="AH1444" s="701">
        <f t="shared" si="679"/>
        <v>0</v>
      </c>
    </row>
    <row r="1445" spans="1:34" x14ac:dyDescent="0.35">
      <c r="A1445" s="680">
        <v>39420</v>
      </c>
      <c r="B1445" s="558" t="s">
        <v>32</v>
      </c>
      <c r="C1445" s="558">
        <v>12</v>
      </c>
      <c r="D1445" s="559">
        <f t="shared" si="651"/>
        <v>3</v>
      </c>
      <c r="E1445" s="561">
        <v>0</v>
      </c>
      <c r="F1445" s="699">
        <f t="shared" si="657"/>
        <v>0</v>
      </c>
      <c r="G1445" s="712">
        <f t="shared" si="658"/>
        <v>0</v>
      </c>
      <c r="H1445" s="699">
        <f t="shared" si="652"/>
        <v>0</v>
      </c>
      <c r="I1445" s="712">
        <f t="shared" si="653"/>
        <v>0</v>
      </c>
      <c r="J1445" s="699">
        <f t="shared" si="659"/>
        <v>0</v>
      </c>
      <c r="K1445" s="681">
        <f t="shared" si="660"/>
        <v>0</v>
      </c>
      <c r="L1445" s="711">
        <f>IF($L$5="Yes",HLOOKUP(B1445,'Outdoor Supply'!$D$32:$P$38,7,FALSE),0)</f>
        <v>0</v>
      </c>
      <c r="M1445" s="701">
        <f t="shared" si="661"/>
        <v>0</v>
      </c>
      <c r="N1445" s="564">
        <f t="shared" si="662"/>
        <v>0</v>
      </c>
      <c r="O1445" s="564">
        <f t="shared" si="663"/>
        <v>0</v>
      </c>
      <c r="P1445" s="564">
        <f t="shared" si="664"/>
        <v>0</v>
      </c>
      <c r="Q1445" s="564">
        <f t="shared" si="665"/>
        <v>0</v>
      </c>
      <c r="R1445" s="661">
        <f t="shared" si="654"/>
        <v>0</v>
      </c>
      <c r="S1445" s="662">
        <f t="shared" si="655"/>
        <v>0</v>
      </c>
      <c r="T1445" s="699">
        <f t="shared" si="656"/>
        <v>0</v>
      </c>
      <c r="U1445" s="681">
        <f t="shared" si="666"/>
        <v>0</v>
      </c>
      <c r="V1445" s="701">
        <f t="shared" si="667"/>
        <v>0</v>
      </c>
      <c r="W1445" s="662">
        <f t="shared" si="668"/>
        <v>0</v>
      </c>
      <c r="X1445" s="662">
        <f t="shared" si="669"/>
        <v>0</v>
      </c>
      <c r="Y1445" s="662">
        <f t="shared" si="670"/>
        <v>0</v>
      </c>
      <c r="Z1445" s="699">
        <f t="shared" si="671"/>
        <v>0</v>
      </c>
      <c r="AA1445" s="681">
        <f t="shared" si="674"/>
        <v>0</v>
      </c>
      <c r="AB1445" s="701">
        <f t="shared" si="675"/>
        <v>0</v>
      </c>
      <c r="AC1445" s="662">
        <f t="shared" si="672"/>
        <v>0</v>
      </c>
      <c r="AD1445" s="662">
        <f t="shared" si="676"/>
        <v>0</v>
      </c>
      <c r="AE1445" s="701">
        <f t="shared" si="677"/>
        <v>0</v>
      </c>
      <c r="AF1445" s="662">
        <f t="shared" si="673"/>
        <v>0</v>
      </c>
      <c r="AG1445" s="662">
        <f t="shared" si="678"/>
        <v>0</v>
      </c>
      <c r="AH1445" s="701">
        <f t="shared" si="679"/>
        <v>0</v>
      </c>
    </row>
    <row r="1446" spans="1:34" x14ac:dyDescent="0.35">
      <c r="A1446" s="680">
        <v>39421</v>
      </c>
      <c r="B1446" s="558" t="s">
        <v>32</v>
      </c>
      <c r="C1446" s="558">
        <v>12</v>
      </c>
      <c r="D1446" s="559">
        <f t="shared" si="651"/>
        <v>4</v>
      </c>
      <c r="E1446" s="561">
        <v>0</v>
      </c>
      <c r="F1446" s="699">
        <f t="shared" si="657"/>
        <v>0</v>
      </c>
      <c r="G1446" s="712">
        <f t="shared" si="658"/>
        <v>0</v>
      </c>
      <c r="H1446" s="699">
        <f t="shared" si="652"/>
        <v>0</v>
      </c>
      <c r="I1446" s="712">
        <f t="shared" si="653"/>
        <v>0</v>
      </c>
      <c r="J1446" s="699">
        <f t="shared" si="659"/>
        <v>0</v>
      </c>
      <c r="K1446" s="681">
        <f t="shared" si="660"/>
        <v>0</v>
      </c>
      <c r="L1446" s="711">
        <f>IF($L$5="Yes",HLOOKUP(B1446,'Outdoor Supply'!$D$32:$P$38,7,FALSE),0)</f>
        <v>0</v>
      </c>
      <c r="M1446" s="701">
        <f t="shared" si="661"/>
        <v>0</v>
      </c>
      <c r="N1446" s="564">
        <f t="shared" si="662"/>
        <v>0</v>
      </c>
      <c r="O1446" s="564">
        <f t="shared" si="663"/>
        <v>0</v>
      </c>
      <c r="P1446" s="564">
        <f t="shared" si="664"/>
        <v>0</v>
      </c>
      <c r="Q1446" s="564">
        <f t="shared" si="665"/>
        <v>0</v>
      </c>
      <c r="R1446" s="661">
        <f t="shared" si="654"/>
        <v>0</v>
      </c>
      <c r="S1446" s="662">
        <f t="shared" si="655"/>
        <v>0</v>
      </c>
      <c r="T1446" s="699">
        <f t="shared" si="656"/>
        <v>0</v>
      </c>
      <c r="U1446" s="681">
        <f t="shared" si="666"/>
        <v>0</v>
      </c>
      <c r="V1446" s="701">
        <f t="shared" si="667"/>
        <v>0</v>
      </c>
      <c r="W1446" s="662">
        <f t="shared" si="668"/>
        <v>0</v>
      </c>
      <c r="X1446" s="662">
        <f t="shared" si="669"/>
        <v>0</v>
      </c>
      <c r="Y1446" s="662">
        <f t="shared" si="670"/>
        <v>0</v>
      </c>
      <c r="Z1446" s="699">
        <f t="shared" si="671"/>
        <v>0</v>
      </c>
      <c r="AA1446" s="681">
        <f t="shared" si="674"/>
        <v>0</v>
      </c>
      <c r="AB1446" s="701">
        <f t="shared" si="675"/>
        <v>0</v>
      </c>
      <c r="AC1446" s="662">
        <f t="shared" si="672"/>
        <v>0</v>
      </c>
      <c r="AD1446" s="662">
        <f t="shared" si="676"/>
        <v>0</v>
      </c>
      <c r="AE1446" s="701">
        <f t="shared" si="677"/>
        <v>0</v>
      </c>
      <c r="AF1446" s="662">
        <f t="shared" si="673"/>
        <v>0</v>
      </c>
      <c r="AG1446" s="662">
        <f t="shared" si="678"/>
        <v>0</v>
      </c>
      <c r="AH1446" s="701">
        <f t="shared" si="679"/>
        <v>0</v>
      </c>
    </row>
    <row r="1447" spans="1:34" x14ac:dyDescent="0.35">
      <c r="A1447" s="680">
        <v>39422</v>
      </c>
      <c r="B1447" s="558" t="s">
        <v>32</v>
      </c>
      <c r="C1447" s="558">
        <v>12</v>
      </c>
      <c r="D1447" s="559">
        <f t="shared" si="651"/>
        <v>5</v>
      </c>
      <c r="E1447" s="561">
        <v>0</v>
      </c>
      <c r="F1447" s="699">
        <f t="shared" si="657"/>
        <v>0</v>
      </c>
      <c r="G1447" s="712">
        <f t="shared" si="658"/>
        <v>0</v>
      </c>
      <c r="H1447" s="699">
        <f t="shared" si="652"/>
        <v>0</v>
      </c>
      <c r="I1447" s="712">
        <f t="shared" si="653"/>
        <v>0</v>
      </c>
      <c r="J1447" s="699">
        <f t="shared" si="659"/>
        <v>0</v>
      </c>
      <c r="K1447" s="681">
        <f t="shared" si="660"/>
        <v>0</v>
      </c>
      <c r="L1447" s="711">
        <f>IF($L$5="Yes",HLOOKUP(B1447,'Outdoor Supply'!$D$32:$P$38,7,FALSE),0)</f>
        <v>0</v>
      </c>
      <c r="M1447" s="701">
        <f t="shared" si="661"/>
        <v>0</v>
      </c>
      <c r="N1447" s="564">
        <f t="shared" si="662"/>
        <v>0</v>
      </c>
      <c r="O1447" s="564">
        <f t="shared" si="663"/>
        <v>0</v>
      </c>
      <c r="P1447" s="564">
        <f t="shared" si="664"/>
        <v>0</v>
      </c>
      <c r="Q1447" s="564">
        <f t="shared" si="665"/>
        <v>0</v>
      </c>
      <c r="R1447" s="661">
        <f t="shared" si="654"/>
        <v>0</v>
      </c>
      <c r="S1447" s="662">
        <f t="shared" si="655"/>
        <v>0</v>
      </c>
      <c r="T1447" s="699">
        <f t="shared" si="656"/>
        <v>0</v>
      </c>
      <c r="U1447" s="681">
        <f t="shared" si="666"/>
        <v>0</v>
      </c>
      <c r="V1447" s="701">
        <f t="shared" si="667"/>
        <v>0</v>
      </c>
      <c r="W1447" s="662">
        <f t="shared" si="668"/>
        <v>0</v>
      </c>
      <c r="X1447" s="662">
        <f t="shared" si="669"/>
        <v>0</v>
      </c>
      <c r="Y1447" s="662">
        <f t="shared" si="670"/>
        <v>0</v>
      </c>
      <c r="Z1447" s="699">
        <f t="shared" si="671"/>
        <v>0</v>
      </c>
      <c r="AA1447" s="681">
        <f t="shared" si="674"/>
        <v>0</v>
      </c>
      <c r="AB1447" s="701">
        <f t="shared" si="675"/>
        <v>0</v>
      </c>
      <c r="AC1447" s="662">
        <f t="shared" si="672"/>
        <v>0</v>
      </c>
      <c r="AD1447" s="662">
        <f t="shared" si="676"/>
        <v>0</v>
      </c>
      <c r="AE1447" s="701">
        <f t="shared" si="677"/>
        <v>0</v>
      </c>
      <c r="AF1447" s="662">
        <f t="shared" si="673"/>
        <v>0</v>
      </c>
      <c r="AG1447" s="662">
        <f t="shared" si="678"/>
        <v>0</v>
      </c>
      <c r="AH1447" s="701">
        <f t="shared" si="679"/>
        <v>0</v>
      </c>
    </row>
    <row r="1448" spans="1:34" x14ac:dyDescent="0.35">
      <c r="A1448" s="680">
        <v>39423</v>
      </c>
      <c r="B1448" s="558" t="s">
        <v>32</v>
      </c>
      <c r="C1448" s="558">
        <v>12</v>
      </c>
      <c r="D1448" s="559">
        <f t="shared" si="651"/>
        <v>6</v>
      </c>
      <c r="E1448" s="561">
        <v>0</v>
      </c>
      <c r="F1448" s="699">
        <f t="shared" si="657"/>
        <v>0</v>
      </c>
      <c r="G1448" s="712">
        <f t="shared" si="658"/>
        <v>0</v>
      </c>
      <c r="H1448" s="699">
        <f t="shared" si="652"/>
        <v>0</v>
      </c>
      <c r="I1448" s="712">
        <f t="shared" si="653"/>
        <v>0</v>
      </c>
      <c r="J1448" s="699">
        <f t="shared" si="659"/>
        <v>0</v>
      </c>
      <c r="K1448" s="681">
        <f t="shared" si="660"/>
        <v>0</v>
      </c>
      <c r="L1448" s="711">
        <f>IF($L$5="Yes",HLOOKUP(B1448,'Outdoor Supply'!$D$32:$P$38,7,FALSE),0)</f>
        <v>0</v>
      </c>
      <c r="M1448" s="701">
        <f t="shared" si="661"/>
        <v>0</v>
      </c>
      <c r="N1448" s="564">
        <f t="shared" si="662"/>
        <v>0</v>
      </c>
      <c r="O1448" s="564">
        <f t="shared" si="663"/>
        <v>0</v>
      </c>
      <c r="P1448" s="564">
        <f t="shared" si="664"/>
        <v>0</v>
      </c>
      <c r="Q1448" s="564">
        <f t="shared" si="665"/>
        <v>0</v>
      </c>
      <c r="R1448" s="661">
        <f t="shared" si="654"/>
        <v>0</v>
      </c>
      <c r="S1448" s="662">
        <f t="shared" si="655"/>
        <v>0</v>
      </c>
      <c r="T1448" s="699">
        <f t="shared" si="656"/>
        <v>0</v>
      </c>
      <c r="U1448" s="681">
        <f t="shared" si="666"/>
        <v>0</v>
      </c>
      <c r="V1448" s="701">
        <f t="shared" si="667"/>
        <v>0</v>
      </c>
      <c r="W1448" s="662">
        <f t="shared" si="668"/>
        <v>0</v>
      </c>
      <c r="X1448" s="662">
        <f t="shared" si="669"/>
        <v>0</v>
      </c>
      <c r="Y1448" s="662">
        <f t="shared" si="670"/>
        <v>0</v>
      </c>
      <c r="Z1448" s="699">
        <f t="shared" si="671"/>
        <v>0</v>
      </c>
      <c r="AA1448" s="681">
        <f t="shared" si="674"/>
        <v>0</v>
      </c>
      <c r="AB1448" s="701">
        <f t="shared" si="675"/>
        <v>0</v>
      </c>
      <c r="AC1448" s="662">
        <f t="shared" si="672"/>
        <v>0</v>
      </c>
      <c r="AD1448" s="662">
        <f t="shared" si="676"/>
        <v>0</v>
      </c>
      <c r="AE1448" s="701">
        <f t="shared" si="677"/>
        <v>0</v>
      </c>
      <c r="AF1448" s="662">
        <f t="shared" si="673"/>
        <v>0</v>
      </c>
      <c r="AG1448" s="662">
        <f t="shared" si="678"/>
        <v>0</v>
      </c>
      <c r="AH1448" s="701">
        <f t="shared" si="679"/>
        <v>0</v>
      </c>
    </row>
    <row r="1449" spans="1:34" x14ac:dyDescent="0.35">
      <c r="A1449" s="680">
        <v>39424</v>
      </c>
      <c r="B1449" s="558" t="s">
        <v>32</v>
      </c>
      <c r="C1449" s="558">
        <v>12</v>
      </c>
      <c r="D1449" s="559">
        <f t="shared" si="651"/>
        <v>7</v>
      </c>
      <c r="E1449" s="561">
        <v>0</v>
      </c>
      <c r="F1449" s="699">
        <f t="shared" si="657"/>
        <v>0</v>
      </c>
      <c r="G1449" s="712">
        <f t="shared" si="658"/>
        <v>0</v>
      </c>
      <c r="H1449" s="699">
        <f t="shared" si="652"/>
        <v>0</v>
      </c>
      <c r="I1449" s="712">
        <f t="shared" si="653"/>
        <v>0</v>
      </c>
      <c r="J1449" s="699">
        <f t="shared" si="659"/>
        <v>0</v>
      </c>
      <c r="K1449" s="681">
        <f t="shared" si="660"/>
        <v>0</v>
      </c>
      <c r="L1449" s="711">
        <f>IF($L$5="Yes",HLOOKUP(B1449,'Outdoor Supply'!$D$32:$P$38,7,FALSE),0)</f>
        <v>0</v>
      </c>
      <c r="M1449" s="701">
        <f t="shared" si="661"/>
        <v>0</v>
      </c>
      <c r="N1449" s="564">
        <f t="shared" si="662"/>
        <v>0</v>
      </c>
      <c r="O1449" s="564">
        <f t="shared" si="663"/>
        <v>0</v>
      </c>
      <c r="P1449" s="564">
        <f t="shared" si="664"/>
        <v>0</v>
      </c>
      <c r="Q1449" s="564">
        <f t="shared" si="665"/>
        <v>0</v>
      </c>
      <c r="R1449" s="661">
        <f t="shared" si="654"/>
        <v>0</v>
      </c>
      <c r="S1449" s="662">
        <f t="shared" si="655"/>
        <v>0</v>
      </c>
      <c r="T1449" s="699">
        <f t="shared" si="656"/>
        <v>0</v>
      </c>
      <c r="U1449" s="681">
        <f t="shared" si="666"/>
        <v>0</v>
      </c>
      <c r="V1449" s="701">
        <f t="shared" si="667"/>
        <v>0</v>
      </c>
      <c r="W1449" s="662">
        <f t="shared" si="668"/>
        <v>0</v>
      </c>
      <c r="X1449" s="662">
        <f t="shared" si="669"/>
        <v>0</v>
      </c>
      <c r="Y1449" s="662">
        <f t="shared" si="670"/>
        <v>0</v>
      </c>
      <c r="Z1449" s="699">
        <f t="shared" si="671"/>
        <v>0</v>
      </c>
      <c r="AA1449" s="681">
        <f t="shared" si="674"/>
        <v>0</v>
      </c>
      <c r="AB1449" s="701">
        <f t="shared" si="675"/>
        <v>0</v>
      </c>
      <c r="AC1449" s="662">
        <f t="shared" si="672"/>
        <v>0</v>
      </c>
      <c r="AD1449" s="662">
        <f t="shared" si="676"/>
        <v>0</v>
      </c>
      <c r="AE1449" s="701">
        <f t="shared" si="677"/>
        <v>0</v>
      </c>
      <c r="AF1449" s="662">
        <f t="shared" si="673"/>
        <v>0</v>
      </c>
      <c r="AG1449" s="662">
        <f t="shared" si="678"/>
        <v>0</v>
      </c>
      <c r="AH1449" s="701">
        <f t="shared" si="679"/>
        <v>0</v>
      </c>
    </row>
    <row r="1450" spans="1:34" x14ac:dyDescent="0.35">
      <c r="A1450" s="680">
        <v>39425</v>
      </c>
      <c r="B1450" s="558" t="s">
        <v>32</v>
      </c>
      <c r="C1450" s="558">
        <v>12</v>
      </c>
      <c r="D1450" s="559">
        <f t="shared" si="651"/>
        <v>1</v>
      </c>
      <c r="E1450" s="561">
        <v>0</v>
      </c>
      <c r="F1450" s="699">
        <f t="shared" si="657"/>
        <v>0</v>
      </c>
      <c r="G1450" s="712">
        <f t="shared" si="658"/>
        <v>0</v>
      </c>
      <c r="H1450" s="699">
        <f t="shared" si="652"/>
        <v>0</v>
      </c>
      <c r="I1450" s="712">
        <f t="shared" si="653"/>
        <v>0</v>
      </c>
      <c r="J1450" s="699">
        <f t="shared" si="659"/>
        <v>0</v>
      </c>
      <c r="K1450" s="681">
        <f t="shared" si="660"/>
        <v>0</v>
      </c>
      <c r="L1450" s="711">
        <f>IF($L$5="Yes",HLOOKUP(B1450,'Outdoor Supply'!$D$32:$P$38,7,FALSE),0)</f>
        <v>0</v>
      </c>
      <c r="M1450" s="701">
        <f t="shared" si="661"/>
        <v>0</v>
      </c>
      <c r="N1450" s="564">
        <f t="shared" si="662"/>
        <v>0</v>
      </c>
      <c r="O1450" s="564">
        <f t="shared" si="663"/>
        <v>0</v>
      </c>
      <c r="P1450" s="564">
        <f t="shared" si="664"/>
        <v>0</v>
      </c>
      <c r="Q1450" s="564">
        <f t="shared" si="665"/>
        <v>0</v>
      </c>
      <c r="R1450" s="661">
        <f t="shared" si="654"/>
        <v>0</v>
      </c>
      <c r="S1450" s="662">
        <f t="shared" si="655"/>
        <v>0</v>
      </c>
      <c r="T1450" s="699">
        <f t="shared" si="656"/>
        <v>0</v>
      </c>
      <c r="U1450" s="681">
        <f t="shared" si="666"/>
        <v>0</v>
      </c>
      <c r="V1450" s="701">
        <f t="shared" si="667"/>
        <v>0</v>
      </c>
      <c r="W1450" s="662">
        <f t="shared" si="668"/>
        <v>0</v>
      </c>
      <c r="X1450" s="662">
        <f t="shared" si="669"/>
        <v>0</v>
      </c>
      <c r="Y1450" s="662">
        <f t="shared" si="670"/>
        <v>0</v>
      </c>
      <c r="Z1450" s="699">
        <f t="shared" si="671"/>
        <v>0</v>
      </c>
      <c r="AA1450" s="681">
        <f t="shared" si="674"/>
        <v>0</v>
      </c>
      <c r="AB1450" s="701">
        <f t="shared" si="675"/>
        <v>0</v>
      </c>
      <c r="AC1450" s="662">
        <f t="shared" si="672"/>
        <v>0</v>
      </c>
      <c r="AD1450" s="662">
        <f t="shared" si="676"/>
        <v>0</v>
      </c>
      <c r="AE1450" s="701">
        <f t="shared" si="677"/>
        <v>0</v>
      </c>
      <c r="AF1450" s="662">
        <f t="shared" si="673"/>
        <v>0</v>
      </c>
      <c r="AG1450" s="662">
        <f t="shared" si="678"/>
        <v>0</v>
      </c>
      <c r="AH1450" s="701">
        <f t="shared" si="679"/>
        <v>0</v>
      </c>
    </row>
    <row r="1451" spans="1:34" x14ac:dyDescent="0.35">
      <c r="A1451" s="680">
        <v>39426</v>
      </c>
      <c r="B1451" s="558" t="s">
        <v>32</v>
      </c>
      <c r="C1451" s="558">
        <v>12</v>
      </c>
      <c r="D1451" s="559">
        <f t="shared" si="651"/>
        <v>2</v>
      </c>
      <c r="E1451" s="561">
        <v>0</v>
      </c>
      <c r="F1451" s="699">
        <f t="shared" si="657"/>
        <v>0</v>
      </c>
      <c r="G1451" s="712">
        <f t="shared" si="658"/>
        <v>0</v>
      </c>
      <c r="H1451" s="699">
        <f t="shared" si="652"/>
        <v>0</v>
      </c>
      <c r="I1451" s="712">
        <f t="shared" si="653"/>
        <v>0</v>
      </c>
      <c r="J1451" s="699">
        <f t="shared" si="659"/>
        <v>0</v>
      </c>
      <c r="K1451" s="681">
        <f t="shared" si="660"/>
        <v>0</v>
      </c>
      <c r="L1451" s="711">
        <f>IF($L$5="Yes",HLOOKUP(B1451,'Outdoor Supply'!$D$32:$P$38,7,FALSE),0)</f>
        <v>0</v>
      </c>
      <c r="M1451" s="701">
        <f t="shared" si="661"/>
        <v>0</v>
      </c>
      <c r="N1451" s="564">
        <f t="shared" si="662"/>
        <v>0</v>
      </c>
      <c r="O1451" s="564">
        <f t="shared" si="663"/>
        <v>0</v>
      </c>
      <c r="P1451" s="564">
        <f t="shared" si="664"/>
        <v>0</v>
      </c>
      <c r="Q1451" s="564">
        <f t="shared" si="665"/>
        <v>0</v>
      </c>
      <c r="R1451" s="661">
        <f t="shared" si="654"/>
        <v>0</v>
      </c>
      <c r="S1451" s="662">
        <f t="shared" si="655"/>
        <v>0</v>
      </c>
      <c r="T1451" s="699">
        <f t="shared" si="656"/>
        <v>0</v>
      </c>
      <c r="U1451" s="681">
        <f t="shared" si="666"/>
        <v>0</v>
      </c>
      <c r="V1451" s="701">
        <f t="shared" si="667"/>
        <v>0</v>
      </c>
      <c r="W1451" s="662">
        <f t="shared" si="668"/>
        <v>0</v>
      </c>
      <c r="X1451" s="662">
        <f t="shared" si="669"/>
        <v>0</v>
      </c>
      <c r="Y1451" s="662">
        <f t="shared" si="670"/>
        <v>0</v>
      </c>
      <c r="Z1451" s="699">
        <f t="shared" si="671"/>
        <v>0</v>
      </c>
      <c r="AA1451" s="681">
        <f t="shared" si="674"/>
        <v>0</v>
      </c>
      <c r="AB1451" s="701">
        <f t="shared" si="675"/>
        <v>0</v>
      </c>
      <c r="AC1451" s="662">
        <f t="shared" si="672"/>
        <v>0</v>
      </c>
      <c r="AD1451" s="662">
        <f t="shared" si="676"/>
        <v>0</v>
      </c>
      <c r="AE1451" s="701">
        <f t="shared" si="677"/>
        <v>0</v>
      </c>
      <c r="AF1451" s="662">
        <f t="shared" si="673"/>
        <v>0</v>
      </c>
      <c r="AG1451" s="662">
        <f t="shared" si="678"/>
        <v>0</v>
      </c>
      <c r="AH1451" s="701">
        <f t="shared" si="679"/>
        <v>0</v>
      </c>
    </row>
    <row r="1452" spans="1:34" x14ac:dyDescent="0.35">
      <c r="A1452" s="680">
        <v>39427</v>
      </c>
      <c r="B1452" s="558" t="s">
        <v>32</v>
      </c>
      <c r="C1452" s="558">
        <v>12</v>
      </c>
      <c r="D1452" s="559">
        <f t="shared" si="651"/>
        <v>3</v>
      </c>
      <c r="E1452" s="561">
        <v>2.9999999999972715E-2</v>
      </c>
      <c r="F1452" s="699">
        <f t="shared" si="657"/>
        <v>0</v>
      </c>
      <c r="G1452" s="712">
        <f t="shared" si="658"/>
        <v>0</v>
      </c>
      <c r="H1452" s="699">
        <f t="shared" si="652"/>
        <v>0</v>
      </c>
      <c r="I1452" s="712">
        <f t="shared" si="653"/>
        <v>0</v>
      </c>
      <c r="J1452" s="699">
        <f t="shared" si="659"/>
        <v>0</v>
      </c>
      <c r="K1452" s="681">
        <f t="shared" si="660"/>
        <v>0</v>
      </c>
      <c r="L1452" s="711">
        <f>IF($L$5="Yes",HLOOKUP(B1452,'Outdoor Supply'!$D$32:$P$38,7,FALSE),0)</f>
        <v>0</v>
      </c>
      <c r="M1452" s="701">
        <f t="shared" si="661"/>
        <v>0</v>
      </c>
      <c r="N1452" s="564">
        <f t="shared" si="662"/>
        <v>0</v>
      </c>
      <c r="O1452" s="564">
        <f t="shared" si="663"/>
        <v>0</v>
      </c>
      <c r="P1452" s="564">
        <f t="shared" si="664"/>
        <v>0</v>
      </c>
      <c r="Q1452" s="564">
        <f t="shared" si="665"/>
        <v>0</v>
      </c>
      <c r="R1452" s="661">
        <f t="shared" si="654"/>
        <v>0</v>
      </c>
      <c r="S1452" s="662">
        <f t="shared" si="655"/>
        <v>0</v>
      </c>
      <c r="T1452" s="699">
        <f t="shared" si="656"/>
        <v>0</v>
      </c>
      <c r="U1452" s="681">
        <f t="shared" si="666"/>
        <v>0</v>
      </c>
      <c r="V1452" s="701">
        <f t="shared" si="667"/>
        <v>0</v>
      </c>
      <c r="W1452" s="662">
        <f t="shared" si="668"/>
        <v>0</v>
      </c>
      <c r="X1452" s="662">
        <f t="shared" si="669"/>
        <v>0</v>
      </c>
      <c r="Y1452" s="662">
        <f t="shared" si="670"/>
        <v>0</v>
      </c>
      <c r="Z1452" s="699">
        <f t="shared" si="671"/>
        <v>0</v>
      </c>
      <c r="AA1452" s="681">
        <f t="shared" si="674"/>
        <v>0</v>
      </c>
      <c r="AB1452" s="701">
        <f t="shared" si="675"/>
        <v>0</v>
      </c>
      <c r="AC1452" s="662">
        <f t="shared" si="672"/>
        <v>0</v>
      </c>
      <c r="AD1452" s="662">
        <f t="shared" si="676"/>
        <v>0</v>
      </c>
      <c r="AE1452" s="701">
        <f t="shared" si="677"/>
        <v>0</v>
      </c>
      <c r="AF1452" s="662">
        <f t="shared" si="673"/>
        <v>0</v>
      </c>
      <c r="AG1452" s="662">
        <f t="shared" si="678"/>
        <v>0</v>
      </c>
      <c r="AH1452" s="701">
        <f t="shared" si="679"/>
        <v>0</v>
      </c>
    </row>
    <row r="1453" spans="1:34" x14ac:dyDescent="0.35">
      <c r="A1453" s="680">
        <v>39428</v>
      </c>
      <c r="B1453" s="558" t="s">
        <v>32</v>
      </c>
      <c r="C1453" s="558">
        <v>12</v>
      </c>
      <c r="D1453" s="559">
        <f t="shared" si="651"/>
        <v>4</v>
      </c>
      <c r="E1453" s="561">
        <v>0.30999999999997385</v>
      </c>
      <c r="F1453" s="699">
        <f t="shared" si="657"/>
        <v>0</v>
      </c>
      <c r="G1453" s="712">
        <f t="shared" si="658"/>
        <v>0</v>
      </c>
      <c r="H1453" s="699">
        <f t="shared" si="652"/>
        <v>0</v>
      </c>
      <c r="I1453" s="712">
        <f t="shared" si="653"/>
        <v>0</v>
      </c>
      <c r="J1453" s="699">
        <f t="shared" si="659"/>
        <v>0</v>
      </c>
      <c r="K1453" s="681">
        <f t="shared" si="660"/>
        <v>0</v>
      </c>
      <c r="L1453" s="711">
        <f>IF($L$5="Yes",HLOOKUP(B1453,'Outdoor Supply'!$D$32:$P$38,7,FALSE),0)</f>
        <v>0</v>
      </c>
      <c r="M1453" s="701">
        <f t="shared" si="661"/>
        <v>0</v>
      </c>
      <c r="N1453" s="564">
        <f t="shared" si="662"/>
        <v>0</v>
      </c>
      <c r="O1453" s="564">
        <f t="shared" si="663"/>
        <v>0</v>
      </c>
      <c r="P1453" s="564">
        <f t="shared" si="664"/>
        <v>0</v>
      </c>
      <c r="Q1453" s="564">
        <f t="shared" si="665"/>
        <v>0</v>
      </c>
      <c r="R1453" s="661">
        <f t="shared" si="654"/>
        <v>0</v>
      </c>
      <c r="S1453" s="662">
        <f t="shared" si="655"/>
        <v>0</v>
      </c>
      <c r="T1453" s="699">
        <f t="shared" si="656"/>
        <v>0</v>
      </c>
      <c r="U1453" s="681">
        <f t="shared" si="666"/>
        <v>0</v>
      </c>
      <c r="V1453" s="701">
        <f t="shared" si="667"/>
        <v>0</v>
      </c>
      <c r="W1453" s="662">
        <f t="shared" si="668"/>
        <v>0</v>
      </c>
      <c r="X1453" s="662">
        <f t="shared" si="669"/>
        <v>0</v>
      </c>
      <c r="Y1453" s="662">
        <f t="shared" si="670"/>
        <v>0</v>
      </c>
      <c r="Z1453" s="699">
        <f t="shared" si="671"/>
        <v>0</v>
      </c>
      <c r="AA1453" s="681">
        <f t="shared" si="674"/>
        <v>0</v>
      </c>
      <c r="AB1453" s="701">
        <f t="shared" si="675"/>
        <v>0</v>
      </c>
      <c r="AC1453" s="662">
        <f t="shared" si="672"/>
        <v>0</v>
      </c>
      <c r="AD1453" s="662">
        <f t="shared" si="676"/>
        <v>0</v>
      </c>
      <c r="AE1453" s="701">
        <f t="shared" si="677"/>
        <v>0</v>
      </c>
      <c r="AF1453" s="662">
        <f t="shared" si="673"/>
        <v>0</v>
      </c>
      <c r="AG1453" s="662">
        <f t="shared" si="678"/>
        <v>0</v>
      </c>
      <c r="AH1453" s="701">
        <f t="shared" si="679"/>
        <v>0</v>
      </c>
    </row>
    <row r="1454" spans="1:34" x14ac:dyDescent="0.35">
      <c r="A1454" s="680">
        <v>39429</v>
      </c>
      <c r="B1454" s="558" t="s">
        <v>32</v>
      </c>
      <c r="C1454" s="558">
        <v>12</v>
      </c>
      <c r="D1454" s="559">
        <f t="shared" si="651"/>
        <v>5</v>
      </c>
      <c r="E1454" s="561">
        <v>0.11000000000001364</v>
      </c>
      <c r="F1454" s="699">
        <f t="shared" si="657"/>
        <v>0</v>
      </c>
      <c r="G1454" s="712">
        <f t="shared" si="658"/>
        <v>0</v>
      </c>
      <c r="H1454" s="699">
        <f t="shared" si="652"/>
        <v>0</v>
      </c>
      <c r="I1454" s="712">
        <f t="shared" si="653"/>
        <v>0</v>
      </c>
      <c r="J1454" s="699">
        <f t="shared" si="659"/>
        <v>0</v>
      </c>
      <c r="K1454" s="681">
        <f t="shared" si="660"/>
        <v>0</v>
      </c>
      <c r="L1454" s="711">
        <f>IF($L$5="Yes",HLOOKUP(B1454,'Outdoor Supply'!$D$32:$P$38,7,FALSE),0)</f>
        <v>0</v>
      </c>
      <c r="M1454" s="701">
        <f t="shared" si="661"/>
        <v>0</v>
      </c>
      <c r="N1454" s="564">
        <f t="shared" si="662"/>
        <v>0</v>
      </c>
      <c r="O1454" s="564">
        <f t="shared" si="663"/>
        <v>0</v>
      </c>
      <c r="P1454" s="564">
        <f t="shared" si="664"/>
        <v>0</v>
      </c>
      <c r="Q1454" s="564">
        <f t="shared" si="665"/>
        <v>0</v>
      </c>
      <c r="R1454" s="661">
        <f t="shared" si="654"/>
        <v>0</v>
      </c>
      <c r="S1454" s="662">
        <f t="shared" si="655"/>
        <v>0</v>
      </c>
      <c r="T1454" s="699">
        <f t="shared" si="656"/>
        <v>0</v>
      </c>
      <c r="U1454" s="681">
        <f t="shared" si="666"/>
        <v>0</v>
      </c>
      <c r="V1454" s="701">
        <f t="shared" si="667"/>
        <v>0</v>
      </c>
      <c r="W1454" s="662">
        <f t="shared" si="668"/>
        <v>0</v>
      </c>
      <c r="X1454" s="662">
        <f t="shared" si="669"/>
        <v>0</v>
      </c>
      <c r="Y1454" s="662">
        <f t="shared" si="670"/>
        <v>0</v>
      </c>
      <c r="Z1454" s="699">
        <f t="shared" si="671"/>
        <v>0</v>
      </c>
      <c r="AA1454" s="681">
        <f t="shared" si="674"/>
        <v>0</v>
      </c>
      <c r="AB1454" s="701">
        <f t="shared" si="675"/>
        <v>0</v>
      </c>
      <c r="AC1454" s="662">
        <f t="shared" si="672"/>
        <v>0</v>
      </c>
      <c r="AD1454" s="662">
        <f t="shared" si="676"/>
        <v>0</v>
      </c>
      <c r="AE1454" s="701">
        <f t="shared" si="677"/>
        <v>0</v>
      </c>
      <c r="AF1454" s="662">
        <f t="shared" si="673"/>
        <v>0</v>
      </c>
      <c r="AG1454" s="662">
        <f t="shared" si="678"/>
        <v>0</v>
      </c>
      <c r="AH1454" s="701">
        <f t="shared" si="679"/>
        <v>0</v>
      </c>
    </row>
    <row r="1455" spans="1:34" x14ac:dyDescent="0.35">
      <c r="A1455" s="680">
        <v>39430</v>
      </c>
      <c r="B1455" s="558" t="s">
        <v>32</v>
      </c>
      <c r="C1455" s="558">
        <v>12</v>
      </c>
      <c r="D1455" s="559">
        <f t="shared" si="651"/>
        <v>6</v>
      </c>
      <c r="E1455" s="561">
        <v>4.9999999999982947E-2</v>
      </c>
      <c r="F1455" s="699">
        <f t="shared" si="657"/>
        <v>0</v>
      </c>
      <c r="G1455" s="712">
        <f t="shared" si="658"/>
        <v>0</v>
      </c>
      <c r="H1455" s="699">
        <f t="shared" si="652"/>
        <v>0</v>
      </c>
      <c r="I1455" s="712">
        <f t="shared" si="653"/>
        <v>0</v>
      </c>
      <c r="J1455" s="699">
        <f t="shared" si="659"/>
        <v>0</v>
      </c>
      <c r="K1455" s="681">
        <f t="shared" si="660"/>
        <v>0</v>
      </c>
      <c r="L1455" s="711">
        <f>IF($L$5="Yes",HLOOKUP(B1455,'Outdoor Supply'!$D$32:$P$38,7,FALSE),0)</f>
        <v>0</v>
      </c>
      <c r="M1455" s="701">
        <f t="shared" si="661"/>
        <v>0</v>
      </c>
      <c r="N1455" s="564">
        <f t="shared" si="662"/>
        <v>0</v>
      </c>
      <c r="O1455" s="564">
        <f t="shared" si="663"/>
        <v>0</v>
      </c>
      <c r="P1455" s="564">
        <f t="shared" si="664"/>
        <v>0</v>
      </c>
      <c r="Q1455" s="564">
        <f t="shared" si="665"/>
        <v>0</v>
      </c>
      <c r="R1455" s="661">
        <f t="shared" si="654"/>
        <v>0</v>
      </c>
      <c r="S1455" s="662">
        <f t="shared" si="655"/>
        <v>0</v>
      </c>
      <c r="T1455" s="699">
        <f t="shared" si="656"/>
        <v>0</v>
      </c>
      <c r="U1455" s="681">
        <f t="shared" si="666"/>
        <v>0</v>
      </c>
      <c r="V1455" s="701">
        <f t="shared" si="667"/>
        <v>0</v>
      </c>
      <c r="W1455" s="662">
        <f t="shared" si="668"/>
        <v>0</v>
      </c>
      <c r="X1455" s="662">
        <f t="shared" si="669"/>
        <v>0</v>
      </c>
      <c r="Y1455" s="662">
        <f t="shared" si="670"/>
        <v>0</v>
      </c>
      <c r="Z1455" s="699">
        <f t="shared" si="671"/>
        <v>0</v>
      </c>
      <c r="AA1455" s="681">
        <f t="shared" si="674"/>
        <v>0</v>
      </c>
      <c r="AB1455" s="701">
        <f t="shared" si="675"/>
        <v>0</v>
      </c>
      <c r="AC1455" s="662">
        <f t="shared" si="672"/>
        <v>0</v>
      </c>
      <c r="AD1455" s="662">
        <f t="shared" si="676"/>
        <v>0</v>
      </c>
      <c r="AE1455" s="701">
        <f t="shared" si="677"/>
        <v>0</v>
      </c>
      <c r="AF1455" s="662">
        <f t="shared" si="673"/>
        <v>0</v>
      </c>
      <c r="AG1455" s="662">
        <f t="shared" si="678"/>
        <v>0</v>
      </c>
      <c r="AH1455" s="701">
        <f t="shared" si="679"/>
        <v>0</v>
      </c>
    </row>
    <row r="1456" spans="1:34" x14ac:dyDescent="0.35">
      <c r="A1456" s="680">
        <v>39431</v>
      </c>
      <c r="B1456" s="558" t="s">
        <v>32</v>
      </c>
      <c r="C1456" s="558">
        <v>12</v>
      </c>
      <c r="D1456" s="559">
        <f t="shared" si="651"/>
        <v>7</v>
      </c>
      <c r="E1456" s="561">
        <v>0.14000000000001478</v>
      </c>
      <c r="F1456" s="699">
        <f t="shared" si="657"/>
        <v>0</v>
      </c>
      <c r="G1456" s="712">
        <f t="shared" si="658"/>
        <v>0</v>
      </c>
      <c r="H1456" s="699">
        <f t="shared" si="652"/>
        <v>0</v>
      </c>
      <c r="I1456" s="712">
        <f t="shared" si="653"/>
        <v>0</v>
      </c>
      <c r="J1456" s="699">
        <f t="shared" si="659"/>
        <v>0</v>
      </c>
      <c r="K1456" s="681">
        <f t="shared" si="660"/>
        <v>0</v>
      </c>
      <c r="L1456" s="711">
        <f>IF($L$5="Yes",HLOOKUP(B1456,'Outdoor Supply'!$D$32:$P$38,7,FALSE),0)</f>
        <v>0</v>
      </c>
      <c r="M1456" s="701">
        <f t="shared" si="661"/>
        <v>0</v>
      </c>
      <c r="N1456" s="564">
        <f t="shared" si="662"/>
        <v>0</v>
      </c>
      <c r="O1456" s="564">
        <f t="shared" si="663"/>
        <v>0</v>
      </c>
      <c r="P1456" s="564">
        <f t="shared" si="664"/>
        <v>0</v>
      </c>
      <c r="Q1456" s="564">
        <f t="shared" si="665"/>
        <v>0</v>
      </c>
      <c r="R1456" s="661">
        <f t="shared" si="654"/>
        <v>0</v>
      </c>
      <c r="S1456" s="662">
        <f t="shared" si="655"/>
        <v>0</v>
      </c>
      <c r="T1456" s="699">
        <f t="shared" si="656"/>
        <v>0</v>
      </c>
      <c r="U1456" s="681">
        <f t="shared" si="666"/>
        <v>0</v>
      </c>
      <c r="V1456" s="701">
        <f t="shared" si="667"/>
        <v>0</v>
      </c>
      <c r="W1456" s="662">
        <f t="shared" si="668"/>
        <v>0</v>
      </c>
      <c r="X1456" s="662">
        <f t="shared" si="669"/>
        <v>0</v>
      </c>
      <c r="Y1456" s="662">
        <f t="shared" si="670"/>
        <v>0</v>
      </c>
      <c r="Z1456" s="699">
        <f t="shared" si="671"/>
        <v>0</v>
      </c>
      <c r="AA1456" s="681">
        <f t="shared" si="674"/>
        <v>0</v>
      </c>
      <c r="AB1456" s="701">
        <f t="shared" si="675"/>
        <v>0</v>
      </c>
      <c r="AC1456" s="662">
        <f t="shared" si="672"/>
        <v>0</v>
      </c>
      <c r="AD1456" s="662">
        <f t="shared" si="676"/>
        <v>0</v>
      </c>
      <c r="AE1456" s="701">
        <f t="shared" si="677"/>
        <v>0</v>
      </c>
      <c r="AF1456" s="662">
        <f t="shared" si="673"/>
        <v>0</v>
      </c>
      <c r="AG1456" s="662">
        <f t="shared" si="678"/>
        <v>0</v>
      </c>
      <c r="AH1456" s="701">
        <f t="shared" si="679"/>
        <v>0</v>
      </c>
    </row>
    <row r="1457" spans="1:34" x14ac:dyDescent="0.35">
      <c r="A1457" s="680">
        <v>39432</v>
      </c>
      <c r="B1457" s="558" t="s">
        <v>32</v>
      </c>
      <c r="C1457" s="558">
        <v>12</v>
      </c>
      <c r="D1457" s="559">
        <f t="shared" si="651"/>
        <v>1</v>
      </c>
      <c r="E1457" s="561">
        <v>0</v>
      </c>
      <c r="F1457" s="699">
        <f t="shared" si="657"/>
        <v>0</v>
      </c>
      <c r="G1457" s="712">
        <f t="shared" si="658"/>
        <v>0</v>
      </c>
      <c r="H1457" s="699">
        <f t="shared" si="652"/>
        <v>0</v>
      </c>
      <c r="I1457" s="712">
        <f t="shared" si="653"/>
        <v>0</v>
      </c>
      <c r="J1457" s="699">
        <f t="shared" si="659"/>
        <v>0</v>
      </c>
      <c r="K1457" s="681">
        <f t="shared" si="660"/>
        <v>0</v>
      </c>
      <c r="L1457" s="711">
        <f>IF($L$5="Yes",HLOOKUP(B1457,'Outdoor Supply'!$D$32:$P$38,7,FALSE),0)</f>
        <v>0</v>
      </c>
      <c r="M1457" s="701">
        <f t="shared" si="661"/>
        <v>0</v>
      </c>
      <c r="N1457" s="564">
        <f t="shared" si="662"/>
        <v>0</v>
      </c>
      <c r="O1457" s="564">
        <f t="shared" si="663"/>
        <v>0</v>
      </c>
      <c r="P1457" s="564">
        <f t="shared" si="664"/>
        <v>0</v>
      </c>
      <c r="Q1457" s="564">
        <f t="shared" si="665"/>
        <v>0</v>
      </c>
      <c r="R1457" s="661">
        <f t="shared" si="654"/>
        <v>0</v>
      </c>
      <c r="S1457" s="662">
        <f t="shared" si="655"/>
        <v>0</v>
      </c>
      <c r="T1457" s="699">
        <f t="shared" si="656"/>
        <v>0</v>
      </c>
      <c r="U1457" s="681">
        <f t="shared" si="666"/>
        <v>0</v>
      </c>
      <c r="V1457" s="701">
        <f t="shared" si="667"/>
        <v>0</v>
      </c>
      <c r="W1457" s="662">
        <f t="shared" si="668"/>
        <v>0</v>
      </c>
      <c r="X1457" s="662">
        <f t="shared" si="669"/>
        <v>0</v>
      </c>
      <c r="Y1457" s="662">
        <f t="shared" si="670"/>
        <v>0</v>
      </c>
      <c r="Z1457" s="699">
        <f t="shared" si="671"/>
        <v>0</v>
      </c>
      <c r="AA1457" s="681">
        <f t="shared" si="674"/>
        <v>0</v>
      </c>
      <c r="AB1457" s="701">
        <f t="shared" si="675"/>
        <v>0</v>
      </c>
      <c r="AC1457" s="662">
        <f t="shared" si="672"/>
        <v>0</v>
      </c>
      <c r="AD1457" s="662">
        <f t="shared" si="676"/>
        <v>0</v>
      </c>
      <c r="AE1457" s="701">
        <f t="shared" si="677"/>
        <v>0</v>
      </c>
      <c r="AF1457" s="662">
        <f t="shared" si="673"/>
        <v>0</v>
      </c>
      <c r="AG1457" s="662">
        <f t="shared" si="678"/>
        <v>0</v>
      </c>
      <c r="AH1457" s="701">
        <f t="shared" si="679"/>
        <v>0</v>
      </c>
    </row>
    <row r="1458" spans="1:34" x14ac:dyDescent="0.35">
      <c r="A1458" s="680">
        <v>39433</v>
      </c>
      <c r="B1458" s="558" t="s">
        <v>32</v>
      </c>
      <c r="C1458" s="558">
        <v>12</v>
      </c>
      <c r="D1458" s="559">
        <f t="shared" si="651"/>
        <v>2</v>
      </c>
      <c r="E1458" s="561">
        <v>0</v>
      </c>
      <c r="F1458" s="699">
        <f t="shared" si="657"/>
        <v>0</v>
      </c>
      <c r="G1458" s="712">
        <f t="shared" si="658"/>
        <v>0</v>
      </c>
      <c r="H1458" s="699">
        <f t="shared" si="652"/>
        <v>0</v>
      </c>
      <c r="I1458" s="712">
        <f t="shared" si="653"/>
        <v>0</v>
      </c>
      <c r="J1458" s="699">
        <f t="shared" si="659"/>
        <v>0</v>
      </c>
      <c r="K1458" s="681">
        <f t="shared" si="660"/>
        <v>0</v>
      </c>
      <c r="L1458" s="711">
        <f>IF($L$5="Yes",HLOOKUP(B1458,'Outdoor Supply'!$D$32:$P$38,7,FALSE),0)</f>
        <v>0</v>
      </c>
      <c r="M1458" s="701">
        <f t="shared" si="661"/>
        <v>0</v>
      </c>
      <c r="N1458" s="564">
        <f t="shared" si="662"/>
        <v>0</v>
      </c>
      <c r="O1458" s="564">
        <f t="shared" si="663"/>
        <v>0</v>
      </c>
      <c r="P1458" s="564">
        <f t="shared" si="664"/>
        <v>0</v>
      </c>
      <c r="Q1458" s="564">
        <f t="shared" si="665"/>
        <v>0</v>
      </c>
      <c r="R1458" s="661">
        <f t="shared" si="654"/>
        <v>0</v>
      </c>
      <c r="S1458" s="662">
        <f t="shared" si="655"/>
        <v>0</v>
      </c>
      <c r="T1458" s="699">
        <f t="shared" si="656"/>
        <v>0</v>
      </c>
      <c r="U1458" s="681">
        <f t="shared" si="666"/>
        <v>0</v>
      </c>
      <c r="V1458" s="701">
        <f t="shared" si="667"/>
        <v>0</v>
      </c>
      <c r="W1458" s="662">
        <f t="shared" si="668"/>
        <v>0</v>
      </c>
      <c r="X1458" s="662">
        <f t="shared" si="669"/>
        <v>0</v>
      </c>
      <c r="Y1458" s="662">
        <f t="shared" si="670"/>
        <v>0</v>
      </c>
      <c r="Z1458" s="699">
        <f t="shared" si="671"/>
        <v>0</v>
      </c>
      <c r="AA1458" s="681">
        <f t="shared" si="674"/>
        <v>0</v>
      </c>
      <c r="AB1458" s="701">
        <f t="shared" si="675"/>
        <v>0</v>
      </c>
      <c r="AC1458" s="662">
        <f t="shared" si="672"/>
        <v>0</v>
      </c>
      <c r="AD1458" s="662">
        <f t="shared" si="676"/>
        <v>0</v>
      </c>
      <c r="AE1458" s="701">
        <f t="shared" si="677"/>
        <v>0</v>
      </c>
      <c r="AF1458" s="662">
        <f t="shared" si="673"/>
        <v>0</v>
      </c>
      <c r="AG1458" s="662">
        <f t="shared" si="678"/>
        <v>0</v>
      </c>
      <c r="AH1458" s="701">
        <f t="shared" si="679"/>
        <v>0</v>
      </c>
    </row>
    <row r="1459" spans="1:34" x14ac:dyDescent="0.35">
      <c r="A1459" s="680">
        <v>39434</v>
      </c>
      <c r="B1459" s="558" t="s">
        <v>32</v>
      </c>
      <c r="C1459" s="558">
        <v>12</v>
      </c>
      <c r="D1459" s="559">
        <f t="shared" si="651"/>
        <v>3</v>
      </c>
      <c r="E1459" s="561">
        <v>0</v>
      </c>
      <c r="F1459" s="699">
        <f t="shared" si="657"/>
        <v>0</v>
      </c>
      <c r="G1459" s="712">
        <f t="shared" si="658"/>
        <v>0</v>
      </c>
      <c r="H1459" s="699">
        <f t="shared" si="652"/>
        <v>0</v>
      </c>
      <c r="I1459" s="712">
        <f t="shared" si="653"/>
        <v>0</v>
      </c>
      <c r="J1459" s="699">
        <f t="shared" si="659"/>
        <v>0</v>
      </c>
      <c r="K1459" s="681">
        <f t="shared" si="660"/>
        <v>0</v>
      </c>
      <c r="L1459" s="711">
        <f>IF($L$5="Yes",HLOOKUP(B1459,'Outdoor Supply'!$D$32:$P$38,7,FALSE),0)</f>
        <v>0</v>
      </c>
      <c r="M1459" s="701">
        <f t="shared" si="661"/>
        <v>0</v>
      </c>
      <c r="N1459" s="564">
        <f t="shared" si="662"/>
        <v>0</v>
      </c>
      <c r="O1459" s="564">
        <f t="shared" si="663"/>
        <v>0</v>
      </c>
      <c r="P1459" s="564">
        <f t="shared" si="664"/>
        <v>0</v>
      </c>
      <c r="Q1459" s="564">
        <f t="shared" si="665"/>
        <v>0</v>
      </c>
      <c r="R1459" s="661">
        <f t="shared" si="654"/>
        <v>0</v>
      </c>
      <c r="S1459" s="662">
        <f t="shared" si="655"/>
        <v>0</v>
      </c>
      <c r="T1459" s="699">
        <f t="shared" si="656"/>
        <v>0</v>
      </c>
      <c r="U1459" s="681">
        <f t="shared" si="666"/>
        <v>0</v>
      </c>
      <c r="V1459" s="701">
        <f t="shared" si="667"/>
        <v>0</v>
      </c>
      <c r="W1459" s="662">
        <f t="shared" si="668"/>
        <v>0</v>
      </c>
      <c r="X1459" s="662">
        <f t="shared" si="669"/>
        <v>0</v>
      </c>
      <c r="Y1459" s="662">
        <f t="shared" si="670"/>
        <v>0</v>
      </c>
      <c r="Z1459" s="699">
        <f t="shared" si="671"/>
        <v>0</v>
      </c>
      <c r="AA1459" s="681">
        <f t="shared" si="674"/>
        <v>0</v>
      </c>
      <c r="AB1459" s="701">
        <f t="shared" si="675"/>
        <v>0</v>
      </c>
      <c r="AC1459" s="662">
        <f t="shared" si="672"/>
        <v>0</v>
      </c>
      <c r="AD1459" s="662">
        <f t="shared" si="676"/>
        <v>0</v>
      </c>
      <c r="AE1459" s="701">
        <f t="shared" si="677"/>
        <v>0</v>
      </c>
      <c r="AF1459" s="662">
        <f t="shared" si="673"/>
        <v>0</v>
      </c>
      <c r="AG1459" s="662">
        <f t="shared" si="678"/>
        <v>0</v>
      </c>
      <c r="AH1459" s="701">
        <f t="shared" si="679"/>
        <v>0</v>
      </c>
    </row>
    <row r="1460" spans="1:34" x14ac:dyDescent="0.35">
      <c r="A1460" s="680">
        <v>39435</v>
      </c>
      <c r="B1460" s="558" t="s">
        <v>32</v>
      </c>
      <c r="C1460" s="558">
        <v>12</v>
      </c>
      <c r="D1460" s="559">
        <f t="shared" si="651"/>
        <v>4</v>
      </c>
      <c r="E1460" s="561">
        <v>0</v>
      </c>
      <c r="F1460" s="699">
        <f t="shared" si="657"/>
        <v>0</v>
      </c>
      <c r="G1460" s="712">
        <f t="shared" si="658"/>
        <v>0</v>
      </c>
      <c r="H1460" s="699">
        <f t="shared" si="652"/>
        <v>0</v>
      </c>
      <c r="I1460" s="712">
        <f t="shared" si="653"/>
        <v>0</v>
      </c>
      <c r="J1460" s="699">
        <f t="shared" si="659"/>
        <v>0</v>
      </c>
      <c r="K1460" s="681">
        <f t="shared" si="660"/>
        <v>0</v>
      </c>
      <c r="L1460" s="711">
        <f>IF($L$5="Yes",HLOOKUP(B1460,'Outdoor Supply'!$D$32:$P$38,7,FALSE),0)</f>
        <v>0</v>
      </c>
      <c r="M1460" s="701">
        <f t="shared" si="661"/>
        <v>0</v>
      </c>
      <c r="N1460" s="564">
        <f t="shared" si="662"/>
        <v>0</v>
      </c>
      <c r="O1460" s="564">
        <f t="shared" si="663"/>
        <v>0</v>
      </c>
      <c r="P1460" s="564">
        <f t="shared" si="664"/>
        <v>0</v>
      </c>
      <c r="Q1460" s="564">
        <f t="shared" si="665"/>
        <v>0</v>
      </c>
      <c r="R1460" s="661">
        <f t="shared" si="654"/>
        <v>0</v>
      </c>
      <c r="S1460" s="662">
        <f t="shared" si="655"/>
        <v>0</v>
      </c>
      <c r="T1460" s="699">
        <f t="shared" si="656"/>
        <v>0</v>
      </c>
      <c r="U1460" s="681">
        <f t="shared" si="666"/>
        <v>0</v>
      </c>
      <c r="V1460" s="701">
        <f t="shared" si="667"/>
        <v>0</v>
      </c>
      <c r="W1460" s="662">
        <f t="shared" si="668"/>
        <v>0</v>
      </c>
      <c r="X1460" s="662">
        <f t="shared" si="669"/>
        <v>0</v>
      </c>
      <c r="Y1460" s="662">
        <f t="shared" si="670"/>
        <v>0</v>
      </c>
      <c r="Z1460" s="699">
        <f t="shared" si="671"/>
        <v>0</v>
      </c>
      <c r="AA1460" s="681">
        <f t="shared" si="674"/>
        <v>0</v>
      </c>
      <c r="AB1460" s="701">
        <f t="shared" si="675"/>
        <v>0</v>
      </c>
      <c r="AC1460" s="662">
        <f t="shared" si="672"/>
        <v>0</v>
      </c>
      <c r="AD1460" s="662">
        <f t="shared" si="676"/>
        <v>0</v>
      </c>
      <c r="AE1460" s="701">
        <f t="shared" si="677"/>
        <v>0</v>
      </c>
      <c r="AF1460" s="662">
        <f t="shared" si="673"/>
        <v>0</v>
      </c>
      <c r="AG1460" s="662">
        <f t="shared" si="678"/>
        <v>0</v>
      </c>
      <c r="AH1460" s="701">
        <f t="shared" si="679"/>
        <v>0</v>
      </c>
    </row>
    <row r="1461" spans="1:34" x14ac:dyDescent="0.35">
      <c r="A1461" s="680">
        <v>39436</v>
      </c>
      <c r="B1461" s="558" t="s">
        <v>32</v>
      </c>
      <c r="C1461" s="558">
        <v>12</v>
      </c>
      <c r="D1461" s="559">
        <f t="shared" si="651"/>
        <v>5</v>
      </c>
      <c r="E1461" s="561">
        <v>0</v>
      </c>
      <c r="F1461" s="699">
        <f t="shared" si="657"/>
        <v>0</v>
      </c>
      <c r="G1461" s="712">
        <f t="shared" si="658"/>
        <v>0</v>
      </c>
      <c r="H1461" s="699">
        <f t="shared" si="652"/>
        <v>0</v>
      </c>
      <c r="I1461" s="712">
        <f t="shared" si="653"/>
        <v>0</v>
      </c>
      <c r="J1461" s="699">
        <f t="shared" si="659"/>
        <v>0</v>
      </c>
      <c r="K1461" s="681">
        <f t="shared" si="660"/>
        <v>0</v>
      </c>
      <c r="L1461" s="711">
        <f>IF($L$5="Yes",HLOOKUP(B1461,'Outdoor Supply'!$D$32:$P$38,7,FALSE),0)</f>
        <v>0</v>
      </c>
      <c r="M1461" s="701">
        <f t="shared" si="661"/>
        <v>0</v>
      </c>
      <c r="N1461" s="564">
        <f t="shared" si="662"/>
        <v>0</v>
      </c>
      <c r="O1461" s="564">
        <f t="shared" si="663"/>
        <v>0</v>
      </c>
      <c r="P1461" s="564">
        <f t="shared" si="664"/>
        <v>0</v>
      </c>
      <c r="Q1461" s="564">
        <f t="shared" si="665"/>
        <v>0</v>
      </c>
      <c r="R1461" s="661">
        <f t="shared" si="654"/>
        <v>0</v>
      </c>
      <c r="S1461" s="662">
        <f t="shared" si="655"/>
        <v>0</v>
      </c>
      <c r="T1461" s="699">
        <f t="shared" si="656"/>
        <v>0</v>
      </c>
      <c r="U1461" s="681">
        <f t="shared" si="666"/>
        <v>0</v>
      </c>
      <c r="V1461" s="701">
        <f t="shared" si="667"/>
        <v>0</v>
      </c>
      <c r="W1461" s="662">
        <f t="shared" si="668"/>
        <v>0</v>
      </c>
      <c r="X1461" s="662">
        <f t="shared" si="669"/>
        <v>0</v>
      </c>
      <c r="Y1461" s="662">
        <f t="shared" si="670"/>
        <v>0</v>
      </c>
      <c r="Z1461" s="699">
        <f t="shared" si="671"/>
        <v>0</v>
      </c>
      <c r="AA1461" s="681">
        <f t="shared" si="674"/>
        <v>0</v>
      </c>
      <c r="AB1461" s="701">
        <f t="shared" si="675"/>
        <v>0</v>
      </c>
      <c r="AC1461" s="662">
        <f t="shared" si="672"/>
        <v>0</v>
      </c>
      <c r="AD1461" s="662">
        <f t="shared" si="676"/>
        <v>0</v>
      </c>
      <c r="AE1461" s="701">
        <f t="shared" si="677"/>
        <v>0</v>
      </c>
      <c r="AF1461" s="662">
        <f t="shared" si="673"/>
        <v>0</v>
      </c>
      <c r="AG1461" s="662">
        <f t="shared" si="678"/>
        <v>0</v>
      </c>
      <c r="AH1461" s="701">
        <f t="shared" si="679"/>
        <v>0</v>
      </c>
    </row>
    <row r="1462" spans="1:34" x14ac:dyDescent="0.35">
      <c r="A1462" s="680">
        <v>39437</v>
      </c>
      <c r="B1462" s="558" t="s">
        <v>32</v>
      </c>
      <c r="C1462" s="558">
        <v>12</v>
      </c>
      <c r="D1462" s="559">
        <f t="shared" si="651"/>
        <v>6</v>
      </c>
      <c r="E1462" s="561">
        <v>0</v>
      </c>
      <c r="F1462" s="699">
        <f t="shared" si="657"/>
        <v>0</v>
      </c>
      <c r="G1462" s="712">
        <f t="shared" si="658"/>
        <v>0</v>
      </c>
      <c r="H1462" s="699">
        <f t="shared" si="652"/>
        <v>0</v>
      </c>
      <c r="I1462" s="712">
        <f t="shared" si="653"/>
        <v>0</v>
      </c>
      <c r="J1462" s="699">
        <f t="shared" si="659"/>
        <v>0</v>
      </c>
      <c r="K1462" s="681">
        <f t="shared" si="660"/>
        <v>0</v>
      </c>
      <c r="L1462" s="711">
        <f>IF($L$5="Yes",HLOOKUP(B1462,'Outdoor Supply'!$D$32:$P$38,7,FALSE),0)</f>
        <v>0</v>
      </c>
      <c r="M1462" s="701">
        <f t="shared" si="661"/>
        <v>0</v>
      </c>
      <c r="N1462" s="564">
        <f t="shared" si="662"/>
        <v>0</v>
      </c>
      <c r="O1462" s="564">
        <f t="shared" si="663"/>
        <v>0</v>
      </c>
      <c r="P1462" s="564">
        <f t="shared" si="664"/>
        <v>0</v>
      </c>
      <c r="Q1462" s="564">
        <f t="shared" si="665"/>
        <v>0</v>
      </c>
      <c r="R1462" s="661">
        <f t="shared" si="654"/>
        <v>0</v>
      </c>
      <c r="S1462" s="662">
        <f t="shared" si="655"/>
        <v>0</v>
      </c>
      <c r="T1462" s="699">
        <f t="shared" si="656"/>
        <v>0</v>
      </c>
      <c r="U1462" s="681">
        <f t="shared" si="666"/>
        <v>0</v>
      </c>
      <c r="V1462" s="701">
        <f t="shared" si="667"/>
        <v>0</v>
      </c>
      <c r="W1462" s="662">
        <f t="shared" si="668"/>
        <v>0</v>
      </c>
      <c r="X1462" s="662">
        <f t="shared" si="669"/>
        <v>0</v>
      </c>
      <c r="Y1462" s="662">
        <f t="shared" si="670"/>
        <v>0</v>
      </c>
      <c r="Z1462" s="699">
        <f t="shared" si="671"/>
        <v>0</v>
      </c>
      <c r="AA1462" s="681">
        <f t="shared" si="674"/>
        <v>0</v>
      </c>
      <c r="AB1462" s="701">
        <f t="shared" si="675"/>
        <v>0</v>
      </c>
      <c r="AC1462" s="662">
        <f t="shared" si="672"/>
        <v>0</v>
      </c>
      <c r="AD1462" s="662">
        <f t="shared" si="676"/>
        <v>0</v>
      </c>
      <c r="AE1462" s="701">
        <f t="shared" si="677"/>
        <v>0</v>
      </c>
      <c r="AF1462" s="662">
        <f t="shared" si="673"/>
        <v>0</v>
      </c>
      <c r="AG1462" s="662">
        <f t="shared" si="678"/>
        <v>0</v>
      </c>
      <c r="AH1462" s="701">
        <f t="shared" si="679"/>
        <v>0</v>
      </c>
    </row>
    <row r="1463" spans="1:34" x14ac:dyDescent="0.35">
      <c r="A1463" s="680">
        <v>39438</v>
      </c>
      <c r="B1463" s="558" t="s">
        <v>32</v>
      </c>
      <c r="C1463" s="558">
        <v>12</v>
      </c>
      <c r="D1463" s="559">
        <f t="shared" si="651"/>
        <v>7</v>
      </c>
      <c r="E1463" s="561">
        <v>0</v>
      </c>
      <c r="F1463" s="699">
        <f t="shared" si="657"/>
        <v>0</v>
      </c>
      <c r="G1463" s="712">
        <f t="shared" si="658"/>
        <v>0</v>
      </c>
      <c r="H1463" s="699">
        <f t="shared" si="652"/>
        <v>0</v>
      </c>
      <c r="I1463" s="712">
        <f t="shared" si="653"/>
        <v>0</v>
      </c>
      <c r="J1463" s="699">
        <f t="shared" si="659"/>
        <v>0</v>
      </c>
      <c r="K1463" s="681">
        <f t="shared" si="660"/>
        <v>0</v>
      </c>
      <c r="L1463" s="711">
        <f>IF($L$5="Yes",HLOOKUP(B1463,'Outdoor Supply'!$D$32:$P$38,7,FALSE),0)</f>
        <v>0</v>
      </c>
      <c r="M1463" s="701">
        <f t="shared" si="661"/>
        <v>0</v>
      </c>
      <c r="N1463" s="564">
        <f t="shared" si="662"/>
        <v>0</v>
      </c>
      <c r="O1463" s="564">
        <f t="shared" si="663"/>
        <v>0</v>
      </c>
      <c r="P1463" s="564">
        <f t="shared" si="664"/>
        <v>0</v>
      </c>
      <c r="Q1463" s="564">
        <f t="shared" si="665"/>
        <v>0</v>
      </c>
      <c r="R1463" s="661">
        <f t="shared" si="654"/>
        <v>0</v>
      </c>
      <c r="S1463" s="662">
        <f t="shared" si="655"/>
        <v>0</v>
      </c>
      <c r="T1463" s="699">
        <f t="shared" si="656"/>
        <v>0</v>
      </c>
      <c r="U1463" s="681">
        <f t="shared" si="666"/>
        <v>0</v>
      </c>
      <c r="V1463" s="701">
        <f t="shared" si="667"/>
        <v>0</v>
      </c>
      <c r="W1463" s="662">
        <f t="shared" si="668"/>
        <v>0</v>
      </c>
      <c r="X1463" s="662">
        <f t="shared" si="669"/>
        <v>0</v>
      </c>
      <c r="Y1463" s="662">
        <f t="shared" si="670"/>
        <v>0</v>
      </c>
      <c r="Z1463" s="699">
        <f t="shared" si="671"/>
        <v>0</v>
      </c>
      <c r="AA1463" s="681">
        <f t="shared" si="674"/>
        <v>0</v>
      </c>
      <c r="AB1463" s="701">
        <f t="shared" si="675"/>
        <v>0</v>
      </c>
      <c r="AC1463" s="662">
        <f t="shared" si="672"/>
        <v>0</v>
      </c>
      <c r="AD1463" s="662">
        <f t="shared" si="676"/>
        <v>0</v>
      </c>
      <c r="AE1463" s="701">
        <f t="shared" si="677"/>
        <v>0</v>
      </c>
      <c r="AF1463" s="662">
        <f t="shared" si="673"/>
        <v>0</v>
      </c>
      <c r="AG1463" s="662">
        <f t="shared" si="678"/>
        <v>0</v>
      </c>
      <c r="AH1463" s="701">
        <f t="shared" si="679"/>
        <v>0</v>
      </c>
    </row>
    <row r="1464" spans="1:34" x14ac:dyDescent="0.35">
      <c r="A1464" s="680">
        <v>39439</v>
      </c>
      <c r="B1464" s="558" t="s">
        <v>32</v>
      </c>
      <c r="C1464" s="558">
        <v>12</v>
      </c>
      <c r="D1464" s="559">
        <f t="shared" si="651"/>
        <v>1</v>
      </c>
      <c r="E1464" s="561">
        <v>0</v>
      </c>
      <c r="F1464" s="699">
        <f t="shared" si="657"/>
        <v>0</v>
      </c>
      <c r="G1464" s="712">
        <f t="shared" si="658"/>
        <v>0</v>
      </c>
      <c r="H1464" s="699">
        <f t="shared" si="652"/>
        <v>0</v>
      </c>
      <c r="I1464" s="712">
        <f t="shared" si="653"/>
        <v>0</v>
      </c>
      <c r="J1464" s="699">
        <f t="shared" si="659"/>
        <v>0</v>
      </c>
      <c r="K1464" s="681">
        <f t="shared" si="660"/>
        <v>0</v>
      </c>
      <c r="L1464" s="711">
        <f>IF($L$5="Yes",HLOOKUP(B1464,'Outdoor Supply'!$D$32:$P$38,7,FALSE),0)</f>
        <v>0</v>
      </c>
      <c r="M1464" s="701">
        <f t="shared" si="661"/>
        <v>0</v>
      </c>
      <c r="N1464" s="564">
        <f t="shared" si="662"/>
        <v>0</v>
      </c>
      <c r="O1464" s="564">
        <f t="shared" si="663"/>
        <v>0</v>
      </c>
      <c r="P1464" s="564">
        <f t="shared" si="664"/>
        <v>0</v>
      </c>
      <c r="Q1464" s="564">
        <f t="shared" si="665"/>
        <v>0</v>
      </c>
      <c r="R1464" s="661">
        <f t="shared" si="654"/>
        <v>0</v>
      </c>
      <c r="S1464" s="662">
        <f t="shared" si="655"/>
        <v>0</v>
      </c>
      <c r="T1464" s="699">
        <f t="shared" si="656"/>
        <v>0</v>
      </c>
      <c r="U1464" s="681">
        <f t="shared" si="666"/>
        <v>0</v>
      </c>
      <c r="V1464" s="701">
        <f t="shared" si="667"/>
        <v>0</v>
      </c>
      <c r="W1464" s="662">
        <f t="shared" si="668"/>
        <v>0</v>
      </c>
      <c r="X1464" s="662">
        <f t="shared" si="669"/>
        <v>0</v>
      </c>
      <c r="Y1464" s="662">
        <f t="shared" si="670"/>
        <v>0</v>
      </c>
      <c r="Z1464" s="699">
        <f t="shared" si="671"/>
        <v>0</v>
      </c>
      <c r="AA1464" s="681">
        <f t="shared" si="674"/>
        <v>0</v>
      </c>
      <c r="AB1464" s="701">
        <f t="shared" si="675"/>
        <v>0</v>
      </c>
      <c r="AC1464" s="662">
        <f t="shared" si="672"/>
        <v>0</v>
      </c>
      <c r="AD1464" s="662">
        <f t="shared" si="676"/>
        <v>0</v>
      </c>
      <c r="AE1464" s="701">
        <f t="shared" si="677"/>
        <v>0</v>
      </c>
      <c r="AF1464" s="662">
        <f t="shared" si="673"/>
        <v>0</v>
      </c>
      <c r="AG1464" s="662">
        <f t="shared" si="678"/>
        <v>0</v>
      </c>
      <c r="AH1464" s="701">
        <f t="shared" si="679"/>
        <v>0</v>
      </c>
    </row>
    <row r="1465" spans="1:34" x14ac:dyDescent="0.35">
      <c r="A1465" s="680">
        <v>39440</v>
      </c>
      <c r="B1465" s="558" t="s">
        <v>32</v>
      </c>
      <c r="C1465" s="558">
        <v>12</v>
      </c>
      <c r="D1465" s="559">
        <f t="shared" si="651"/>
        <v>2</v>
      </c>
      <c r="E1465" s="561">
        <v>0</v>
      </c>
      <c r="F1465" s="699">
        <f t="shared" si="657"/>
        <v>0</v>
      </c>
      <c r="G1465" s="712">
        <f t="shared" si="658"/>
        <v>0</v>
      </c>
      <c r="H1465" s="699">
        <f t="shared" si="652"/>
        <v>0</v>
      </c>
      <c r="I1465" s="712">
        <f t="shared" si="653"/>
        <v>0</v>
      </c>
      <c r="J1465" s="699">
        <f t="shared" si="659"/>
        <v>0</v>
      </c>
      <c r="K1465" s="681">
        <f t="shared" si="660"/>
        <v>0</v>
      </c>
      <c r="L1465" s="711">
        <f>IF($L$5="Yes",HLOOKUP(B1465,'Outdoor Supply'!$D$32:$P$38,7,FALSE),0)</f>
        <v>0</v>
      </c>
      <c r="M1465" s="701">
        <f t="shared" si="661"/>
        <v>0</v>
      </c>
      <c r="N1465" s="564">
        <f t="shared" si="662"/>
        <v>0</v>
      </c>
      <c r="O1465" s="564">
        <f t="shared" si="663"/>
        <v>0</v>
      </c>
      <c r="P1465" s="564">
        <f t="shared" si="664"/>
        <v>0</v>
      </c>
      <c r="Q1465" s="564">
        <f t="shared" si="665"/>
        <v>0</v>
      </c>
      <c r="R1465" s="661">
        <f t="shared" si="654"/>
        <v>0</v>
      </c>
      <c r="S1465" s="662">
        <f t="shared" si="655"/>
        <v>0</v>
      </c>
      <c r="T1465" s="699">
        <f t="shared" si="656"/>
        <v>0</v>
      </c>
      <c r="U1465" s="681">
        <f t="shared" si="666"/>
        <v>0</v>
      </c>
      <c r="V1465" s="701">
        <f t="shared" si="667"/>
        <v>0</v>
      </c>
      <c r="W1465" s="662">
        <f t="shared" si="668"/>
        <v>0</v>
      </c>
      <c r="X1465" s="662">
        <f t="shared" si="669"/>
        <v>0</v>
      </c>
      <c r="Y1465" s="662">
        <f t="shared" si="670"/>
        <v>0</v>
      </c>
      <c r="Z1465" s="699">
        <f t="shared" si="671"/>
        <v>0</v>
      </c>
      <c r="AA1465" s="681">
        <f t="shared" si="674"/>
        <v>0</v>
      </c>
      <c r="AB1465" s="701">
        <f t="shared" si="675"/>
        <v>0</v>
      </c>
      <c r="AC1465" s="662">
        <f t="shared" si="672"/>
        <v>0</v>
      </c>
      <c r="AD1465" s="662">
        <f t="shared" si="676"/>
        <v>0</v>
      </c>
      <c r="AE1465" s="701">
        <f t="shared" si="677"/>
        <v>0</v>
      </c>
      <c r="AF1465" s="662">
        <f t="shared" si="673"/>
        <v>0</v>
      </c>
      <c r="AG1465" s="662">
        <f t="shared" si="678"/>
        <v>0</v>
      </c>
      <c r="AH1465" s="701">
        <f t="shared" si="679"/>
        <v>0</v>
      </c>
    </row>
    <row r="1466" spans="1:34" x14ac:dyDescent="0.35">
      <c r="A1466" s="680">
        <v>39441</v>
      </c>
      <c r="B1466" s="558" t="s">
        <v>32</v>
      </c>
      <c r="C1466" s="558">
        <v>12</v>
      </c>
      <c r="D1466" s="559">
        <f t="shared" si="651"/>
        <v>3</v>
      </c>
      <c r="E1466" s="561">
        <v>0</v>
      </c>
      <c r="F1466" s="699">
        <f t="shared" si="657"/>
        <v>0</v>
      </c>
      <c r="G1466" s="712">
        <f t="shared" si="658"/>
        <v>0</v>
      </c>
      <c r="H1466" s="699">
        <f t="shared" si="652"/>
        <v>0</v>
      </c>
      <c r="I1466" s="712">
        <f t="shared" si="653"/>
        <v>0</v>
      </c>
      <c r="J1466" s="699">
        <f t="shared" si="659"/>
        <v>0</v>
      </c>
      <c r="K1466" s="681">
        <f t="shared" si="660"/>
        <v>0</v>
      </c>
      <c r="L1466" s="711">
        <f>IF($L$5="Yes",HLOOKUP(B1466,'Outdoor Supply'!$D$32:$P$38,7,FALSE),0)</f>
        <v>0</v>
      </c>
      <c r="M1466" s="701">
        <f t="shared" si="661"/>
        <v>0</v>
      </c>
      <c r="N1466" s="564">
        <f t="shared" si="662"/>
        <v>0</v>
      </c>
      <c r="O1466" s="564">
        <f t="shared" si="663"/>
        <v>0</v>
      </c>
      <c r="P1466" s="564">
        <f t="shared" si="664"/>
        <v>0</v>
      </c>
      <c r="Q1466" s="564">
        <f t="shared" si="665"/>
        <v>0</v>
      </c>
      <c r="R1466" s="661">
        <f t="shared" si="654"/>
        <v>0</v>
      </c>
      <c r="S1466" s="662">
        <f t="shared" si="655"/>
        <v>0</v>
      </c>
      <c r="T1466" s="699">
        <f t="shared" si="656"/>
        <v>0</v>
      </c>
      <c r="U1466" s="681">
        <f t="shared" si="666"/>
        <v>0</v>
      </c>
      <c r="V1466" s="701">
        <f t="shared" si="667"/>
        <v>0</v>
      </c>
      <c r="W1466" s="662">
        <f t="shared" si="668"/>
        <v>0</v>
      </c>
      <c r="X1466" s="662">
        <f t="shared" si="669"/>
        <v>0</v>
      </c>
      <c r="Y1466" s="662">
        <f t="shared" si="670"/>
        <v>0</v>
      </c>
      <c r="Z1466" s="699">
        <f t="shared" si="671"/>
        <v>0</v>
      </c>
      <c r="AA1466" s="681">
        <f t="shared" si="674"/>
        <v>0</v>
      </c>
      <c r="AB1466" s="701">
        <f t="shared" si="675"/>
        <v>0</v>
      </c>
      <c r="AC1466" s="662">
        <f t="shared" si="672"/>
        <v>0</v>
      </c>
      <c r="AD1466" s="662">
        <f t="shared" si="676"/>
        <v>0</v>
      </c>
      <c r="AE1466" s="701">
        <f t="shared" si="677"/>
        <v>0</v>
      </c>
      <c r="AF1466" s="662">
        <f t="shared" si="673"/>
        <v>0</v>
      </c>
      <c r="AG1466" s="662">
        <f t="shared" si="678"/>
        <v>0</v>
      </c>
      <c r="AH1466" s="701">
        <f t="shared" si="679"/>
        <v>0</v>
      </c>
    </row>
    <row r="1467" spans="1:34" x14ac:dyDescent="0.35">
      <c r="A1467" s="680">
        <v>39442</v>
      </c>
      <c r="B1467" s="558" t="s">
        <v>32</v>
      </c>
      <c r="C1467" s="558">
        <v>12</v>
      </c>
      <c r="D1467" s="559">
        <f t="shared" si="651"/>
        <v>4</v>
      </c>
      <c r="E1467" s="561">
        <v>9.9999999999909051E-3</v>
      </c>
      <c r="F1467" s="699">
        <f t="shared" si="657"/>
        <v>0</v>
      </c>
      <c r="G1467" s="712">
        <f t="shared" si="658"/>
        <v>0</v>
      </c>
      <c r="H1467" s="699">
        <f t="shared" si="652"/>
        <v>0</v>
      </c>
      <c r="I1467" s="712">
        <f t="shared" si="653"/>
        <v>0</v>
      </c>
      <c r="J1467" s="699">
        <f t="shared" si="659"/>
        <v>0</v>
      </c>
      <c r="K1467" s="681">
        <f t="shared" si="660"/>
        <v>0</v>
      </c>
      <c r="L1467" s="711">
        <f>IF($L$5="Yes",HLOOKUP(B1467,'Outdoor Supply'!$D$32:$P$38,7,FALSE),0)</f>
        <v>0</v>
      </c>
      <c r="M1467" s="701">
        <f t="shared" si="661"/>
        <v>0</v>
      </c>
      <c r="N1467" s="564">
        <f t="shared" si="662"/>
        <v>0</v>
      </c>
      <c r="O1467" s="564">
        <f t="shared" si="663"/>
        <v>0</v>
      </c>
      <c r="P1467" s="564">
        <f t="shared" si="664"/>
        <v>0</v>
      </c>
      <c r="Q1467" s="564">
        <f t="shared" si="665"/>
        <v>0</v>
      </c>
      <c r="R1467" s="661">
        <f t="shared" si="654"/>
        <v>0</v>
      </c>
      <c r="S1467" s="662">
        <f t="shared" si="655"/>
        <v>0</v>
      </c>
      <c r="T1467" s="699">
        <f t="shared" si="656"/>
        <v>0</v>
      </c>
      <c r="U1467" s="681">
        <f t="shared" si="666"/>
        <v>0</v>
      </c>
      <c r="V1467" s="701">
        <f t="shared" si="667"/>
        <v>0</v>
      </c>
      <c r="W1467" s="662">
        <f t="shared" si="668"/>
        <v>0</v>
      </c>
      <c r="X1467" s="662">
        <f t="shared" si="669"/>
        <v>0</v>
      </c>
      <c r="Y1467" s="662">
        <f t="shared" si="670"/>
        <v>0</v>
      </c>
      <c r="Z1467" s="699">
        <f t="shared" si="671"/>
        <v>0</v>
      </c>
      <c r="AA1467" s="681">
        <f t="shared" si="674"/>
        <v>0</v>
      </c>
      <c r="AB1467" s="701">
        <f t="shared" si="675"/>
        <v>0</v>
      </c>
      <c r="AC1467" s="662">
        <f t="shared" si="672"/>
        <v>0</v>
      </c>
      <c r="AD1467" s="662">
        <f t="shared" si="676"/>
        <v>0</v>
      </c>
      <c r="AE1467" s="701">
        <f t="shared" si="677"/>
        <v>0</v>
      </c>
      <c r="AF1467" s="662">
        <f t="shared" si="673"/>
        <v>0</v>
      </c>
      <c r="AG1467" s="662">
        <f t="shared" si="678"/>
        <v>0</v>
      </c>
      <c r="AH1467" s="701">
        <f t="shared" si="679"/>
        <v>0</v>
      </c>
    </row>
    <row r="1468" spans="1:34" x14ac:dyDescent="0.35">
      <c r="A1468" s="680">
        <v>39443</v>
      </c>
      <c r="B1468" s="558" t="s">
        <v>32</v>
      </c>
      <c r="C1468" s="558">
        <v>12</v>
      </c>
      <c r="D1468" s="559">
        <f t="shared" si="651"/>
        <v>5</v>
      </c>
      <c r="E1468" s="561">
        <v>0</v>
      </c>
      <c r="F1468" s="699">
        <f t="shared" si="657"/>
        <v>0</v>
      </c>
      <c r="G1468" s="712">
        <f t="shared" si="658"/>
        <v>0</v>
      </c>
      <c r="H1468" s="699">
        <f t="shared" si="652"/>
        <v>0</v>
      </c>
      <c r="I1468" s="712">
        <f t="shared" si="653"/>
        <v>0</v>
      </c>
      <c r="J1468" s="699">
        <f t="shared" si="659"/>
        <v>0</v>
      </c>
      <c r="K1468" s="681">
        <f t="shared" si="660"/>
        <v>0</v>
      </c>
      <c r="L1468" s="711">
        <f>IF($L$5="Yes",HLOOKUP(B1468,'Outdoor Supply'!$D$32:$P$38,7,FALSE),0)</f>
        <v>0</v>
      </c>
      <c r="M1468" s="701">
        <f t="shared" si="661"/>
        <v>0</v>
      </c>
      <c r="N1468" s="564">
        <f t="shared" si="662"/>
        <v>0</v>
      </c>
      <c r="O1468" s="564">
        <f t="shared" si="663"/>
        <v>0</v>
      </c>
      <c r="P1468" s="564">
        <f t="shared" si="664"/>
        <v>0</v>
      </c>
      <c r="Q1468" s="564">
        <f t="shared" si="665"/>
        <v>0</v>
      </c>
      <c r="R1468" s="661">
        <f t="shared" si="654"/>
        <v>0</v>
      </c>
      <c r="S1468" s="662">
        <f t="shared" si="655"/>
        <v>0</v>
      </c>
      <c r="T1468" s="699">
        <f t="shared" si="656"/>
        <v>0</v>
      </c>
      <c r="U1468" s="681">
        <f t="shared" si="666"/>
        <v>0</v>
      </c>
      <c r="V1468" s="701">
        <f t="shared" si="667"/>
        <v>0</v>
      </c>
      <c r="W1468" s="662">
        <f t="shared" si="668"/>
        <v>0</v>
      </c>
      <c r="X1468" s="662">
        <f t="shared" si="669"/>
        <v>0</v>
      </c>
      <c r="Y1468" s="662">
        <f t="shared" si="670"/>
        <v>0</v>
      </c>
      <c r="Z1468" s="699">
        <f t="shared" si="671"/>
        <v>0</v>
      </c>
      <c r="AA1468" s="681">
        <f t="shared" si="674"/>
        <v>0</v>
      </c>
      <c r="AB1468" s="701">
        <f t="shared" si="675"/>
        <v>0</v>
      </c>
      <c r="AC1468" s="662">
        <f t="shared" si="672"/>
        <v>0</v>
      </c>
      <c r="AD1468" s="662">
        <f t="shared" si="676"/>
        <v>0</v>
      </c>
      <c r="AE1468" s="701">
        <f t="shared" si="677"/>
        <v>0</v>
      </c>
      <c r="AF1468" s="662">
        <f t="shared" si="673"/>
        <v>0</v>
      </c>
      <c r="AG1468" s="662">
        <f t="shared" si="678"/>
        <v>0</v>
      </c>
      <c r="AH1468" s="701">
        <f t="shared" si="679"/>
        <v>0</v>
      </c>
    </row>
    <row r="1469" spans="1:34" x14ac:dyDescent="0.35">
      <c r="A1469" s="680">
        <v>39444</v>
      </c>
      <c r="B1469" s="558" t="s">
        <v>32</v>
      </c>
      <c r="C1469" s="558">
        <v>12</v>
      </c>
      <c r="D1469" s="559">
        <f t="shared" si="651"/>
        <v>6</v>
      </c>
      <c r="E1469" s="561">
        <v>2.0000000000010232E-2</v>
      </c>
      <c r="F1469" s="699">
        <f t="shared" si="657"/>
        <v>0</v>
      </c>
      <c r="G1469" s="712">
        <f t="shared" si="658"/>
        <v>0</v>
      </c>
      <c r="H1469" s="699">
        <f t="shared" si="652"/>
        <v>0</v>
      </c>
      <c r="I1469" s="712">
        <f t="shared" si="653"/>
        <v>0</v>
      </c>
      <c r="J1469" s="699">
        <f t="shared" si="659"/>
        <v>0</v>
      </c>
      <c r="K1469" s="681">
        <f t="shared" si="660"/>
        <v>0</v>
      </c>
      <c r="L1469" s="711">
        <f>IF($L$5="Yes",HLOOKUP(B1469,'Outdoor Supply'!$D$32:$P$38,7,FALSE),0)</f>
        <v>0</v>
      </c>
      <c r="M1469" s="701">
        <f t="shared" si="661"/>
        <v>0</v>
      </c>
      <c r="N1469" s="564">
        <f t="shared" si="662"/>
        <v>0</v>
      </c>
      <c r="O1469" s="564">
        <f t="shared" si="663"/>
        <v>0</v>
      </c>
      <c r="P1469" s="564">
        <f t="shared" si="664"/>
        <v>0</v>
      </c>
      <c r="Q1469" s="564">
        <f t="shared" si="665"/>
        <v>0</v>
      </c>
      <c r="R1469" s="661">
        <f t="shared" si="654"/>
        <v>0</v>
      </c>
      <c r="S1469" s="662">
        <f t="shared" si="655"/>
        <v>0</v>
      </c>
      <c r="T1469" s="699">
        <f t="shared" si="656"/>
        <v>0</v>
      </c>
      <c r="U1469" s="681">
        <f t="shared" si="666"/>
        <v>0</v>
      </c>
      <c r="V1469" s="701">
        <f t="shared" si="667"/>
        <v>0</v>
      </c>
      <c r="W1469" s="662">
        <f t="shared" si="668"/>
        <v>0</v>
      </c>
      <c r="X1469" s="662">
        <f t="shared" si="669"/>
        <v>0</v>
      </c>
      <c r="Y1469" s="662">
        <f t="shared" si="670"/>
        <v>0</v>
      </c>
      <c r="Z1469" s="699">
        <f t="shared" si="671"/>
        <v>0</v>
      </c>
      <c r="AA1469" s="681">
        <f t="shared" si="674"/>
        <v>0</v>
      </c>
      <c r="AB1469" s="701">
        <f t="shared" si="675"/>
        <v>0</v>
      </c>
      <c r="AC1469" s="662">
        <f t="shared" si="672"/>
        <v>0</v>
      </c>
      <c r="AD1469" s="662">
        <f t="shared" si="676"/>
        <v>0</v>
      </c>
      <c r="AE1469" s="701">
        <f t="shared" si="677"/>
        <v>0</v>
      </c>
      <c r="AF1469" s="662">
        <f t="shared" si="673"/>
        <v>0</v>
      </c>
      <c r="AG1469" s="662">
        <f t="shared" si="678"/>
        <v>0</v>
      </c>
      <c r="AH1469" s="701">
        <f t="shared" si="679"/>
        <v>0</v>
      </c>
    </row>
    <row r="1470" spans="1:34" x14ac:dyDescent="0.35">
      <c r="A1470" s="680">
        <v>39445</v>
      </c>
      <c r="B1470" s="558" t="s">
        <v>32</v>
      </c>
      <c r="C1470" s="558">
        <v>12</v>
      </c>
      <c r="D1470" s="559">
        <f t="shared" si="651"/>
        <v>7</v>
      </c>
      <c r="E1470" s="561">
        <v>0</v>
      </c>
      <c r="F1470" s="699">
        <f t="shared" si="657"/>
        <v>0</v>
      </c>
      <c r="G1470" s="712">
        <f t="shared" si="658"/>
        <v>0</v>
      </c>
      <c r="H1470" s="699">
        <f t="shared" si="652"/>
        <v>0</v>
      </c>
      <c r="I1470" s="712">
        <f t="shared" si="653"/>
        <v>0</v>
      </c>
      <c r="J1470" s="699">
        <f t="shared" si="659"/>
        <v>0</v>
      </c>
      <c r="K1470" s="681">
        <f t="shared" si="660"/>
        <v>0</v>
      </c>
      <c r="L1470" s="711">
        <f>IF($L$5="Yes",HLOOKUP(B1470,'Outdoor Supply'!$D$32:$P$38,7,FALSE),0)</f>
        <v>0</v>
      </c>
      <c r="M1470" s="701">
        <f t="shared" si="661"/>
        <v>0</v>
      </c>
      <c r="N1470" s="564">
        <f t="shared" si="662"/>
        <v>0</v>
      </c>
      <c r="O1470" s="564">
        <f t="shared" si="663"/>
        <v>0</v>
      </c>
      <c r="P1470" s="564">
        <f t="shared" si="664"/>
        <v>0</v>
      </c>
      <c r="Q1470" s="564">
        <f t="shared" si="665"/>
        <v>0</v>
      </c>
      <c r="R1470" s="661">
        <f t="shared" si="654"/>
        <v>0</v>
      </c>
      <c r="S1470" s="662">
        <f t="shared" si="655"/>
        <v>0</v>
      </c>
      <c r="T1470" s="699">
        <f t="shared" si="656"/>
        <v>0</v>
      </c>
      <c r="U1470" s="681">
        <f t="shared" si="666"/>
        <v>0</v>
      </c>
      <c r="V1470" s="701">
        <f t="shared" si="667"/>
        <v>0</v>
      </c>
      <c r="W1470" s="662">
        <f t="shared" si="668"/>
        <v>0</v>
      </c>
      <c r="X1470" s="662">
        <f t="shared" si="669"/>
        <v>0</v>
      </c>
      <c r="Y1470" s="662">
        <f t="shared" si="670"/>
        <v>0</v>
      </c>
      <c r="Z1470" s="699">
        <f t="shared" si="671"/>
        <v>0</v>
      </c>
      <c r="AA1470" s="681">
        <f t="shared" si="674"/>
        <v>0</v>
      </c>
      <c r="AB1470" s="701">
        <f t="shared" si="675"/>
        <v>0</v>
      </c>
      <c r="AC1470" s="662">
        <f t="shared" si="672"/>
        <v>0</v>
      </c>
      <c r="AD1470" s="662">
        <f t="shared" si="676"/>
        <v>0</v>
      </c>
      <c r="AE1470" s="701">
        <f t="shared" si="677"/>
        <v>0</v>
      </c>
      <c r="AF1470" s="662">
        <f t="shared" si="673"/>
        <v>0</v>
      </c>
      <c r="AG1470" s="662">
        <f t="shared" si="678"/>
        <v>0</v>
      </c>
      <c r="AH1470" s="701">
        <f t="shared" si="679"/>
        <v>0</v>
      </c>
    </row>
    <row r="1471" spans="1:34" x14ac:dyDescent="0.35">
      <c r="A1471" s="680">
        <v>39446</v>
      </c>
      <c r="B1471" s="558" t="s">
        <v>32</v>
      </c>
      <c r="C1471" s="558">
        <v>12</v>
      </c>
      <c r="D1471" s="559">
        <f t="shared" si="651"/>
        <v>1</v>
      </c>
      <c r="E1471" s="561">
        <v>0</v>
      </c>
      <c r="F1471" s="699">
        <f t="shared" si="657"/>
        <v>0</v>
      </c>
      <c r="G1471" s="712">
        <f t="shared" si="658"/>
        <v>0</v>
      </c>
      <c r="H1471" s="699">
        <f t="shared" si="652"/>
        <v>0</v>
      </c>
      <c r="I1471" s="712">
        <f t="shared" si="653"/>
        <v>0</v>
      </c>
      <c r="J1471" s="699">
        <f t="shared" si="659"/>
        <v>0</v>
      </c>
      <c r="K1471" s="681">
        <f t="shared" si="660"/>
        <v>0</v>
      </c>
      <c r="L1471" s="711">
        <f>IF($L$5="Yes",HLOOKUP(B1471,'Outdoor Supply'!$D$32:$P$38,7,FALSE),0)</f>
        <v>0</v>
      </c>
      <c r="M1471" s="701">
        <f t="shared" si="661"/>
        <v>0</v>
      </c>
      <c r="N1471" s="564">
        <f t="shared" si="662"/>
        <v>0</v>
      </c>
      <c r="O1471" s="564">
        <f t="shared" si="663"/>
        <v>0</v>
      </c>
      <c r="P1471" s="564">
        <f t="shared" si="664"/>
        <v>0</v>
      </c>
      <c r="Q1471" s="564">
        <f t="shared" si="665"/>
        <v>0</v>
      </c>
      <c r="R1471" s="661">
        <f t="shared" si="654"/>
        <v>0</v>
      </c>
      <c r="S1471" s="662">
        <f t="shared" si="655"/>
        <v>0</v>
      </c>
      <c r="T1471" s="699">
        <f t="shared" si="656"/>
        <v>0</v>
      </c>
      <c r="U1471" s="681">
        <f t="shared" si="666"/>
        <v>0</v>
      </c>
      <c r="V1471" s="701">
        <f t="shared" si="667"/>
        <v>0</v>
      </c>
      <c r="W1471" s="662">
        <f t="shared" si="668"/>
        <v>0</v>
      </c>
      <c r="X1471" s="662">
        <f t="shared" si="669"/>
        <v>0</v>
      </c>
      <c r="Y1471" s="662">
        <f t="shared" si="670"/>
        <v>0</v>
      </c>
      <c r="Z1471" s="699">
        <f t="shared" si="671"/>
        <v>0</v>
      </c>
      <c r="AA1471" s="681">
        <f t="shared" si="674"/>
        <v>0</v>
      </c>
      <c r="AB1471" s="701">
        <f t="shared" si="675"/>
        <v>0</v>
      </c>
      <c r="AC1471" s="662">
        <f t="shared" si="672"/>
        <v>0</v>
      </c>
      <c r="AD1471" s="662">
        <f t="shared" si="676"/>
        <v>0</v>
      </c>
      <c r="AE1471" s="701">
        <f t="shared" si="677"/>
        <v>0</v>
      </c>
      <c r="AF1471" s="662">
        <f t="shared" si="673"/>
        <v>0</v>
      </c>
      <c r="AG1471" s="662">
        <f t="shared" si="678"/>
        <v>0</v>
      </c>
      <c r="AH1471" s="701">
        <f t="shared" si="679"/>
        <v>0</v>
      </c>
    </row>
    <row r="1472" spans="1:34" x14ac:dyDescent="0.35">
      <c r="A1472" s="680">
        <v>39447</v>
      </c>
      <c r="B1472" s="558" t="s">
        <v>32</v>
      </c>
      <c r="C1472" s="558">
        <v>12</v>
      </c>
      <c r="D1472" s="559">
        <f t="shared" si="651"/>
        <v>2</v>
      </c>
      <c r="E1472" s="561">
        <v>0</v>
      </c>
      <c r="F1472" s="699">
        <f t="shared" si="657"/>
        <v>0</v>
      </c>
      <c r="G1472" s="712">
        <f t="shared" si="658"/>
        <v>0</v>
      </c>
      <c r="H1472" s="699">
        <f t="shared" si="652"/>
        <v>0</v>
      </c>
      <c r="I1472" s="712">
        <f t="shared" si="653"/>
        <v>0</v>
      </c>
      <c r="J1472" s="699">
        <f t="shared" si="659"/>
        <v>0</v>
      </c>
      <c r="K1472" s="681">
        <f t="shared" si="660"/>
        <v>0</v>
      </c>
      <c r="L1472" s="711">
        <f>IF($L$5="Yes",HLOOKUP(B1472,'Outdoor Supply'!$D$32:$P$38,7,FALSE),0)</f>
        <v>0</v>
      </c>
      <c r="M1472" s="701">
        <f t="shared" si="661"/>
        <v>0</v>
      </c>
      <c r="N1472" s="564">
        <f t="shared" si="662"/>
        <v>0</v>
      </c>
      <c r="O1472" s="564">
        <f t="shared" si="663"/>
        <v>0</v>
      </c>
      <c r="P1472" s="564">
        <f t="shared" si="664"/>
        <v>0</v>
      </c>
      <c r="Q1472" s="564">
        <f t="shared" si="665"/>
        <v>0</v>
      </c>
      <c r="R1472" s="661">
        <f t="shared" si="654"/>
        <v>0</v>
      </c>
      <c r="S1472" s="662">
        <f t="shared" si="655"/>
        <v>0</v>
      </c>
      <c r="T1472" s="699">
        <f t="shared" si="656"/>
        <v>0</v>
      </c>
      <c r="U1472" s="681">
        <f t="shared" si="666"/>
        <v>0</v>
      </c>
      <c r="V1472" s="701">
        <f t="shared" si="667"/>
        <v>0</v>
      </c>
      <c r="W1472" s="662">
        <f t="shared" si="668"/>
        <v>0</v>
      </c>
      <c r="X1472" s="662">
        <f t="shared" si="669"/>
        <v>0</v>
      </c>
      <c r="Y1472" s="662">
        <f t="shared" si="670"/>
        <v>0</v>
      </c>
      <c r="Z1472" s="699">
        <f t="shared" si="671"/>
        <v>0</v>
      </c>
      <c r="AA1472" s="681">
        <f t="shared" si="674"/>
        <v>0</v>
      </c>
      <c r="AB1472" s="701">
        <f t="shared" si="675"/>
        <v>0</v>
      </c>
      <c r="AC1472" s="662">
        <f t="shared" si="672"/>
        <v>0</v>
      </c>
      <c r="AD1472" s="662">
        <f t="shared" si="676"/>
        <v>0</v>
      </c>
      <c r="AE1472" s="701">
        <f t="shared" si="677"/>
        <v>0</v>
      </c>
      <c r="AF1472" s="662">
        <f t="shared" si="673"/>
        <v>0</v>
      </c>
      <c r="AG1472" s="662">
        <f t="shared" si="678"/>
        <v>0</v>
      </c>
      <c r="AH1472" s="701">
        <f t="shared" si="679"/>
        <v>0</v>
      </c>
    </row>
    <row r="1473" spans="1:34" x14ac:dyDescent="0.35">
      <c r="A1473" s="680">
        <v>39448</v>
      </c>
      <c r="B1473" s="558" t="s">
        <v>21</v>
      </c>
      <c r="C1473" s="558">
        <v>1</v>
      </c>
      <c r="D1473" s="559">
        <f t="shared" si="651"/>
        <v>3</v>
      </c>
      <c r="E1473" s="561">
        <v>0</v>
      </c>
      <c r="F1473" s="699">
        <f t="shared" si="657"/>
        <v>0</v>
      </c>
      <c r="G1473" s="712">
        <f t="shared" si="658"/>
        <v>0</v>
      </c>
      <c r="H1473" s="699">
        <f t="shared" si="652"/>
        <v>0</v>
      </c>
      <c r="I1473" s="712">
        <f t="shared" si="653"/>
        <v>0</v>
      </c>
      <c r="J1473" s="699">
        <f t="shared" si="659"/>
        <v>0</v>
      </c>
      <c r="K1473" s="681">
        <f t="shared" si="660"/>
        <v>0</v>
      </c>
      <c r="L1473" s="711">
        <f>IF($L$5="Yes",HLOOKUP(B1473,'Outdoor Supply'!$D$32:$P$38,7,FALSE),0)</f>
        <v>0</v>
      </c>
      <c r="M1473" s="701">
        <f t="shared" si="661"/>
        <v>0</v>
      </c>
      <c r="N1473" s="564">
        <f t="shared" si="662"/>
        <v>0</v>
      </c>
      <c r="O1473" s="564">
        <f t="shared" si="663"/>
        <v>0</v>
      </c>
      <c r="P1473" s="564">
        <f t="shared" si="664"/>
        <v>0</v>
      </c>
      <c r="Q1473" s="564">
        <f t="shared" si="665"/>
        <v>0</v>
      </c>
      <c r="R1473" s="661">
        <f t="shared" si="654"/>
        <v>0</v>
      </c>
      <c r="S1473" s="662">
        <f t="shared" si="655"/>
        <v>0</v>
      </c>
      <c r="T1473" s="699">
        <f t="shared" si="656"/>
        <v>0</v>
      </c>
      <c r="U1473" s="681">
        <f t="shared" si="666"/>
        <v>0</v>
      </c>
      <c r="V1473" s="701">
        <f t="shared" si="667"/>
        <v>0</v>
      </c>
      <c r="W1473" s="662">
        <f t="shared" si="668"/>
        <v>0</v>
      </c>
      <c r="X1473" s="662">
        <f t="shared" si="669"/>
        <v>0</v>
      </c>
      <c r="Y1473" s="662">
        <f t="shared" si="670"/>
        <v>0</v>
      </c>
      <c r="Z1473" s="699">
        <f t="shared" si="671"/>
        <v>0</v>
      </c>
      <c r="AA1473" s="681">
        <f t="shared" si="674"/>
        <v>0</v>
      </c>
      <c r="AB1473" s="701">
        <f t="shared" si="675"/>
        <v>0</v>
      </c>
      <c r="AC1473" s="662">
        <f t="shared" si="672"/>
        <v>0</v>
      </c>
      <c r="AD1473" s="662">
        <f t="shared" si="676"/>
        <v>0</v>
      </c>
      <c r="AE1473" s="701">
        <f t="shared" si="677"/>
        <v>0</v>
      </c>
      <c r="AF1473" s="662">
        <f t="shared" si="673"/>
        <v>0</v>
      </c>
      <c r="AG1473" s="662">
        <f t="shared" si="678"/>
        <v>0</v>
      </c>
      <c r="AH1473" s="701">
        <f t="shared" si="679"/>
        <v>0</v>
      </c>
    </row>
    <row r="1474" spans="1:34" x14ac:dyDescent="0.35">
      <c r="A1474" s="680">
        <v>39449</v>
      </c>
      <c r="B1474" s="558" t="s">
        <v>21</v>
      </c>
      <c r="C1474" s="558">
        <v>1</v>
      </c>
      <c r="D1474" s="559">
        <f t="shared" si="651"/>
        <v>4</v>
      </c>
      <c r="E1474" s="561">
        <v>0</v>
      </c>
      <c r="F1474" s="699">
        <f t="shared" si="657"/>
        <v>0</v>
      </c>
      <c r="G1474" s="712">
        <f t="shared" si="658"/>
        <v>0</v>
      </c>
      <c r="H1474" s="699">
        <f t="shared" si="652"/>
        <v>0</v>
      </c>
      <c r="I1474" s="712">
        <f t="shared" si="653"/>
        <v>0</v>
      </c>
      <c r="J1474" s="699">
        <f t="shared" si="659"/>
        <v>0</v>
      </c>
      <c r="K1474" s="681">
        <f t="shared" si="660"/>
        <v>0</v>
      </c>
      <c r="L1474" s="711">
        <f>IF($L$5="Yes",HLOOKUP(B1474,'Outdoor Supply'!$D$32:$P$38,7,FALSE),0)</f>
        <v>0</v>
      </c>
      <c r="M1474" s="701">
        <f t="shared" si="661"/>
        <v>0</v>
      </c>
      <c r="N1474" s="564">
        <f t="shared" si="662"/>
        <v>0</v>
      </c>
      <c r="O1474" s="564">
        <f t="shared" si="663"/>
        <v>0</v>
      </c>
      <c r="P1474" s="564">
        <f t="shared" si="664"/>
        <v>0</v>
      </c>
      <c r="Q1474" s="564">
        <f t="shared" si="665"/>
        <v>0</v>
      </c>
      <c r="R1474" s="661">
        <f t="shared" si="654"/>
        <v>0</v>
      </c>
      <c r="S1474" s="662">
        <f t="shared" si="655"/>
        <v>0</v>
      </c>
      <c r="T1474" s="699">
        <f t="shared" si="656"/>
        <v>0</v>
      </c>
      <c r="U1474" s="681">
        <f t="shared" si="666"/>
        <v>0</v>
      </c>
      <c r="V1474" s="701">
        <f t="shared" si="667"/>
        <v>0</v>
      </c>
      <c r="W1474" s="662">
        <f t="shared" si="668"/>
        <v>0</v>
      </c>
      <c r="X1474" s="662">
        <f t="shared" si="669"/>
        <v>0</v>
      </c>
      <c r="Y1474" s="662">
        <f t="shared" si="670"/>
        <v>0</v>
      </c>
      <c r="Z1474" s="699">
        <f t="shared" si="671"/>
        <v>0</v>
      </c>
      <c r="AA1474" s="681">
        <f t="shared" si="674"/>
        <v>0</v>
      </c>
      <c r="AB1474" s="701">
        <f t="shared" si="675"/>
        <v>0</v>
      </c>
      <c r="AC1474" s="662">
        <f t="shared" si="672"/>
        <v>0</v>
      </c>
      <c r="AD1474" s="662">
        <f t="shared" si="676"/>
        <v>0</v>
      </c>
      <c r="AE1474" s="701">
        <f t="shared" si="677"/>
        <v>0</v>
      </c>
      <c r="AF1474" s="662">
        <f t="shared" si="673"/>
        <v>0</v>
      </c>
      <c r="AG1474" s="662">
        <f t="shared" si="678"/>
        <v>0</v>
      </c>
      <c r="AH1474" s="701">
        <f t="shared" si="679"/>
        <v>0</v>
      </c>
    </row>
    <row r="1475" spans="1:34" x14ac:dyDescent="0.35">
      <c r="A1475" s="680">
        <v>39450</v>
      </c>
      <c r="B1475" s="558" t="s">
        <v>21</v>
      </c>
      <c r="C1475" s="558">
        <v>1</v>
      </c>
      <c r="D1475" s="559">
        <f t="shared" si="651"/>
        <v>5</v>
      </c>
      <c r="E1475" s="561">
        <v>0</v>
      </c>
      <c r="F1475" s="699">
        <f t="shared" si="657"/>
        <v>0</v>
      </c>
      <c r="G1475" s="712">
        <f t="shared" si="658"/>
        <v>0</v>
      </c>
      <c r="H1475" s="699">
        <f t="shared" si="652"/>
        <v>0</v>
      </c>
      <c r="I1475" s="712">
        <f t="shared" si="653"/>
        <v>0</v>
      </c>
      <c r="J1475" s="699">
        <f t="shared" si="659"/>
        <v>0</v>
      </c>
      <c r="K1475" s="681">
        <f t="shared" si="660"/>
        <v>0</v>
      </c>
      <c r="L1475" s="711">
        <f>IF($L$5="Yes",HLOOKUP(B1475,'Outdoor Supply'!$D$32:$P$38,7,FALSE),0)</f>
        <v>0</v>
      </c>
      <c r="M1475" s="701">
        <f t="shared" si="661"/>
        <v>0</v>
      </c>
      <c r="N1475" s="564">
        <f t="shared" si="662"/>
        <v>0</v>
      </c>
      <c r="O1475" s="564">
        <f t="shared" si="663"/>
        <v>0</v>
      </c>
      <c r="P1475" s="564">
        <f t="shared" si="664"/>
        <v>0</v>
      </c>
      <c r="Q1475" s="564">
        <f t="shared" si="665"/>
        <v>0</v>
      </c>
      <c r="R1475" s="661">
        <f t="shared" si="654"/>
        <v>0</v>
      </c>
      <c r="S1475" s="662">
        <f t="shared" si="655"/>
        <v>0</v>
      </c>
      <c r="T1475" s="699">
        <f t="shared" si="656"/>
        <v>0</v>
      </c>
      <c r="U1475" s="681">
        <f t="shared" si="666"/>
        <v>0</v>
      </c>
      <c r="V1475" s="701">
        <f t="shared" si="667"/>
        <v>0</v>
      </c>
      <c r="W1475" s="662">
        <f t="shared" si="668"/>
        <v>0</v>
      </c>
      <c r="X1475" s="662">
        <f t="shared" si="669"/>
        <v>0</v>
      </c>
      <c r="Y1475" s="662">
        <f t="shared" si="670"/>
        <v>0</v>
      </c>
      <c r="Z1475" s="699">
        <f t="shared" si="671"/>
        <v>0</v>
      </c>
      <c r="AA1475" s="681">
        <f t="shared" si="674"/>
        <v>0</v>
      </c>
      <c r="AB1475" s="701">
        <f t="shared" si="675"/>
        <v>0</v>
      </c>
      <c r="AC1475" s="662">
        <f t="shared" si="672"/>
        <v>0</v>
      </c>
      <c r="AD1475" s="662">
        <f t="shared" si="676"/>
        <v>0</v>
      </c>
      <c r="AE1475" s="701">
        <f t="shared" si="677"/>
        <v>0</v>
      </c>
      <c r="AF1475" s="662">
        <f t="shared" si="673"/>
        <v>0</v>
      </c>
      <c r="AG1475" s="662">
        <f t="shared" si="678"/>
        <v>0</v>
      </c>
      <c r="AH1475" s="701">
        <f t="shared" si="679"/>
        <v>0</v>
      </c>
    </row>
    <row r="1476" spans="1:34" x14ac:dyDescent="0.35">
      <c r="A1476" s="680">
        <v>39451</v>
      </c>
      <c r="B1476" s="558" t="s">
        <v>21</v>
      </c>
      <c r="C1476" s="558">
        <v>1</v>
      </c>
      <c r="D1476" s="559">
        <f t="shared" si="651"/>
        <v>6</v>
      </c>
      <c r="E1476" s="561">
        <v>0</v>
      </c>
      <c r="F1476" s="699">
        <f t="shared" si="657"/>
        <v>0</v>
      </c>
      <c r="G1476" s="712">
        <f t="shared" si="658"/>
        <v>0</v>
      </c>
      <c r="H1476" s="699">
        <f t="shared" si="652"/>
        <v>0</v>
      </c>
      <c r="I1476" s="712">
        <f t="shared" si="653"/>
        <v>0</v>
      </c>
      <c r="J1476" s="699">
        <f t="shared" si="659"/>
        <v>0</v>
      </c>
      <c r="K1476" s="681">
        <f t="shared" si="660"/>
        <v>0</v>
      </c>
      <c r="L1476" s="711">
        <f>IF($L$5="Yes",HLOOKUP(B1476,'Outdoor Supply'!$D$32:$P$38,7,FALSE),0)</f>
        <v>0</v>
      </c>
      <c r="M1476" s="701">
        <f t="shared" si="661"/>
        <v>0</v>
      </c>
      <c r="N1476" s="564">
        <f t="shared" si="662"/>
        <v>0</v>
      </c>
      <c r="O1476" s="564">
        <f t="shared" si="663"/>
        <v>0</v>
      </c>
      <c r="P1476" s="564">
        <f t="shared" si="664"/>
        <v>0</v>
      </c>
      <c r="Q1476" s="564">
        <f t="shared" si="665"/>
        <v>0</v>
      </c>
      <c r="R1476" s="661">
        <f t="shared" si="654"/>
        <v>0</v>
      </c>
      <c r="S1476" s="662">
        <f t="shared" si="655"/>
        <v>0</v>
      </c>
      <c r="T1476" s="699">
        <f t="shared" si="656"/>
        <v>0</v>
      </c>
      <c r="U1476" s="681">
        <f t="shared" si="666"/>
        <v>0</v>
      </c>
      <c r="V1476" s="701">
        <f t="shared" si="667"/>
        <v>0</v>
      </c>
      <c r="W1476" s="662">
        <f t="shared" si="668"/>
        <v>0</v>
      </c>
      <c r="X1476" s="662">
        <f t="shared" si="669"/>
        <v>0</v>
      </c>
      <c r="Y1476" s="662">
        <f t="shared" si="670"/>
        <v>0</v>
      </c>
      <c r="Z1476" s="699">
        <f t="shared" si="671"/>
        <v>0</v>
      </c>
      <c r="AA1476" s="681">
        <f t="shared" si="674"/>
        <v>0</v>
      </c>
      <c r="AB1476" s="701">
        <f t="shared" si="675"/>
        <v>0</v>
      </c>
      <c r="AC1476" s="662">
        <f t="shared" si="672"/>
        <v>0</v>
      </c>
      <c r="AD1476" s="662">
        <f t="shared" si="676"/>
        <v>0</v>
      </c>
      <c r="AE1476" s="701">
        <f t="shared" si="677"/>
        <v>0</v>
      </c>
      <c r="AF1476" s="662">
        <f t="shared" si="673"/>
        <v>0</v>
      </c>
      <c r="AG1476" s="662">
        <f t="shared" si="678"/>
        <v>0</v>
      </c>
      <c r="AH1476" s="701">
        <f t="shared" si="679"/>
        <v>0</v>
      </c>
    </row>
    <row r="1477" spans="1:34" x14ac:dyDescent="0.35">
      <c r="A1477" s="680">
        <v>39452</v>
      </c>
      <c r="B1477" s="558" t="s">
        <v>21</v>
      </c>
      <c r="C1477" s="558">
        <v>1</v>
      </c>
      <c r="D1477" s="559">
        <f t="shared" si="651"/>
        <v>7</v>
      </c>
      <c r="E1477" s="561">
        <v>0</v>
      </c>
      <c r="F1477" s="699">
        <f t="shared" si="657"/>
        <v>0</v>
      </c>
      <c r="G1477" s="712">
        <f t="shared" si="658"/>
        <v>0</v>
      </c>
      <c r="H1477" s="699">
        <f t="shared" si="652"/>
        <v>0</v>
      </c>
      <c r="I1477" s="712">
        <f t="shared" si="653"/>
        <v>0</v>
      </c>
      <c r="J1477" s="699">
        <f t="shared" si="659"/>
        <v>0</v>
      </c>
      <c r="K1477" s="681">
        <f t="shared" si="660"/>
        <v>0</v>
      </c>
      <c r="L1477" s="711">
        <f>IF($L$5="Yes",HLOOKUP(B1477,'Outdoor Supply'!$D$32:$P$38,7,FALSE),0)</f>
        <v>0</v>
      </c>
      <c r="M1477" s="701">
        <f t="shared" si="661"/>
        <v>0</v>
      </c>
      <c r="N1477" s="564">
        <f t="shared" si="662"/>
        <v>0</v>
      </c>
      <c r="O1477" s="564">
        <f t="shared" si="663"/>
        <v>0</v>
      </c>
      <c r="P1477" s="564">
        <f t="shared" si="664"/>
        <v>0</v>
      </c>
      <c r="Q1477" s="564">
        <f t="shared" si="665"/>
        <v>0</v>
      </c>
      <c r="R1477" s="661">
        <f t="shared" si="654"/>
        <v>0</v>
      </c>
      <c r="S1477" s="662">
        <f t="shared" si="655"/>
        <v>0</v>
      </c>
      <c r="T1477" s="699">
        <f t="shared" si="656"/>
        <v>0</v>
      </c>
      <c r="U1477" s="681">
        <f t="shared" si="666"/>
        <v>0</v>
      </c>
      <c r="V1477" s="701">
        <f t="shared" si="667"/>
        <v>0</v>
      </c>
      <c r="W1477" s="662">
        <f t="shared" si="668"/>
        <v>0</v>
      </c>
      <c r="X1477" s="662">
        <f t="shared" si="669"/>
        <v>0</v>
      </c>
      <c r="Y1477" s="662">
        <f t="shared" si="670"/>
        <v>0</v>
      </c>
      <c r="Z1477" s="699">
        <f t="shared" si="671"/>
        <v>0</v>
      </c>
      <c r="AA1477" s="681">
        <f t="shared" si="674"/>
        <v>0</v>
      </c>
      <c r="AB1477" s="701">
        <f t="shared" si="675"/>
        <v>0</v>
      </c>
      <c r="AC1477" s="662">
        <f t="shared" si="672"/>
        <v>0</v>
      </c>
      <c r="AD1477" s="662">
        <f t="shared" si="676"/>
        <v>0</v>
      </c>
      <c r="AE1477" s="701">
        <f t="shared" si="677"/>
        <v>0</v>
      </c>
      <c r="AF1477" s="662">
        <f t="shared" si="673"/>
        <v>0</v>
      </c>
      <c r="AG1477" s="662">
        <f t="shared" si="678"/>
        <v>0</v>
      </c>
      <c r="AH1477" s="701">
        <f t="shared" si="679"/>
        <v>0</v>
      </c>
    </row>
    <row r="1478" spans="1:34" x14ac:dyDescent="0.35">
      <c r="A1478" s="680">
        <v>39453</v>
      </c>
      <c r="B1478" s="558" t="s">
        <v>21</v>
      </c>
      <c r="C1478" s="558">
        <v>1</v>
      </c>
      <c r="D1478" s="559">
        <f t="shared" si="651"/>
        <v>1</v>
      </c>
      <c r="E1478" s="561">
        <v>0</v>
      </c>
      <c r="F1478" s="699">
        <f t="shared" si="657"/>
        <v>0</v>
      </c>
      <c r="G1478" s="712">
        <f t="shared" si="658"/>
        <v>0</v>
      </c>
      <c r="H1478" s="699">
        <f t="shared" si="652"/>
        <v>0</v>
      </c>
      <c r="I1478" s="712">
        <f t="shared" si="653"/>
        <v>0</v>
      </c>
      <c r="J1478" s="699">
        <f t="shared" si="659"/>
        <v>0</v>
      </c>
      <c r="K1478" s="681">
        <f t="shared" si="660"/>
        <v>0</v>
      </c>
      <c r="L1478" s="711">
        <f>IF($L$5="Yes",HLOOKUP(B1478,'Outdoor Supply'!$D$32:$P$38,7,FALSE),0)</f>
        <v>0</v>
      </c>
      <c r="M1478" s="701">
        <f t="shared" si="661"/>
        <v>0</v>
      </c>
      <c r="N1478" s="564">
        <f t="shared" si="662"/>
        <v>0</v>
      </c>
      <c r="O1478" s="564">
        <f t="shared" si="663"/>
        <v>0</v>
      </c>
      <c r="P1478" s="564">
        <f t="shared" si="664"/>
        <v>0</v>
      </c>
      <c r="Q1478" s="564">
        <f t="shared" si="665"/>
        <v>0</v>
      </c>
      <c r="R1478" s="661">
        <f t="shared" si="654"/>
        <v>0</v>
      </c>
      <c r="S1478" s="662">
        <f t="shared" si="655"/>
        <v>0</v>
      </c>
      <c r="T1478" s="699">
        <f t="shared" si="656"/>
        <v>0</v>
      </c>
      <c r="U1478" s="681">
        <f t="shared" si="666"/>
        <v>0</v>
      </c>
      <c r="V1478" s="701">
        <f t="shared" si="667"/>
        <v>0</v>
      </c>
      <c r="W1478" s="662">
        <f t="shared" si="668"/>
        <v>0</v>
      </c>
      <c r="X1478" s="662">
        <f t="shared" si="669"/>
        <v>0</v>
      </c>
      <c r="Y1478" s="662">
        <f t="shared" si="670"/>
        <v>0</v>
      </c>
      <c r="Z1478" s="699">
        <f t="shared" si="671"/>
        <v>0</v>
      </c>
      <c r="AA1478" s="681">
        <f t="shared" si="674"/>
        <v>0</v>
      </c>
      <c r="AB1478" s="701">
        <f t="shared" si="675"/>
        <v>0</v>
      </c>
      <c r="AC1478" s="662">
        <f t="shared" si="672"/>
        <v>0</v>
      </c>
      <c r="AD1478" s="662">
        <f t="shared" si="676"/>
        <v>0</v>
      </c>
      <c r="AE1478" s="701">
        <f t="shared" si="677"/>
        <v>0</v>
      </c>
      <c r="AF1478" s="662">
        <f t="shared" si="673"/>
        <v>0</v>
      </c>
      <c r="AG1478" s="662">
        <f t="shared" si="678"/>
        <v>0</v>
      </c>
      <c r="AH1478" s="701">
        <f t="shared" si="679"/>
        <v>0</v>
      </c>
    </row>
    <row r="1479" spans="1:34" x14ac:dyDescent="0.35">
      <c r="A1479" s="680">
        <v>39454</v>
      </c>
      <c r="B1479" s="558" t="s">
        <v>21</v>
      </c>
      <c r="C1479" s="558">
        <v>1</v>
      </c>
      <c r="D1479" s="559">
        <f t="shared" si="651"/>
        <v>2</v>
      </c>
      <c r="E1479" s="561">
        <v>0</v>
      </c>
      <c r="F1479" s="699">
        <f t="shared" si="657"/>
        <v>0</v>
      </c>
      <c r="G1479" s="712">
        <f t="shared" si="658"/>
        <v>0</v>
      </c>
      <c r="H1479" s="699">
        <f t="shared" si="652"/>
        <v>0</v>
      </c>
      <c r="I1479" s="712">
        <f t="shared" si="653"/>
        <v>0</v>
      </c>
      <c r="J1479" s="699">
        <f t="shared" si="659"/>
        <v>0</v>
      </c>
      <c r="K1479" s="681">
        <f t="shared" si="660"/>
        <v>0</v>
      </c>
      <c r="L1479" s="711">
        <f>IF($L$5="Yes",HLOOKUP(B1479,'Outdoor Supply'!$D$32:$P$38,7,FALSE),0)</f>
        <v>0</v>
      </c>
      <c r="M1479" s="701">
        <f t="shared" si="661"/>
        <v>0</v>
      </c>
      <c r="N1479" s="564">
        <f t="shared" si="662"/>
        <v>0</v>
      </c>
      <c r="O1479" s="564">
        <f t="shared" si="663"/>
        <v>0</v>
      </c>
      <c r="P1479" s="564">
        <f t="shared" si="664"/>
        <v>0</v>
      </c>
      <c r="Q1479" s="564">
        <f t="shared" si="665"/>
        <v>0</v>
      </c>
      <c r="R1479" s="661">
        <f t="shared" si="654"/>
        <v>0</v>
      </c>
      <c r="S1479" s="662">
        <f t="shared" si="655"/>
        <v>0</v>
      </c>
      <c r="T1479" s="699">
        <f t="shared" si="656"/>
        <v>0</v>
      </c>
      <c r="U1479" s="681">
        <f t="shared" si="666"/>
        <v>0</v>
      </c>
      <c r="V1479" s="701">
        <f t="shared" si="667"/>
        <v>0</v>
      </c>
      <c r="W1479" s="662">
        <f t="shared" si="668"/>
        <v>0</v>
      </c>
      <c r="X1479" s="662">
        <f t="shared" si="669"/>
        <v>0</v>
      </c>
      <c r="Y1479" s="662">
        <f t="shared" si="670"/>
        <v>0</v>
      </c>
      <c r="Z1479" s="699">
        <f t="shared" si="671"/>
        <v>0</v>
      </c>
      <c r="AA1479" s="681">
        <f t="shared" si="674"/>
        <v>0</v>
      </c>
      <c r="AB1479" s="701">
        <f t="shared" si="675"/>
        <v>0</v>
      </c>
      <c r="AC1479" s="662">
        <f t="shared" si="672"/>
        <v>0</v>
      </c>
      <c r="AD1479" s="662">
        <f t="shared" si="676"/>
        <v>0</v>
      </c>
      <c r="AE1479" s="701">
        <f t="shared" si="677"/>
        <v>0</v>
      </c>
      <c r="AF1479" s="662">
        <f t="shared" si="673"/>
        <v>0</v>
      </c>
      <c r="AG1479" s="662">
        <f t="shared" si="678"/>
        <v>0</v>
      </c>
      <c r="AH1479" s="701">
        <f t="shared" si="679"/>
        <v>0</v>
      </c>
    </row>
    <row r="1480" spans="1:34" x14ac:dyDescent="0.35">
      <c r="A1480" s="680">
        <v>39455</v>
      </c>
      <c r="B1480" s="558" t="s">
        <v>21</v>
      </c>
      <c r="C1480" s="558">
        <v>1</v>
      </c>
      <c r="D1480" s="559">
        <f t="shared" si="651"/>
        <v>3</v>
      </c>
      <c r="E1480" s="561">
        <v>9.9999999999909051E-3</v>
      </c>
      <c r="F1480" s="699">
        <f t="shared" si="657"/>
        <v>0</v>
      </c>
      <c r="G1480" s="712">
        <f t="shared" si="658"/>
        <v>0</v>
      </c>
      <c r="H1480" s="699">
        <f t="shared" si="652"/>
        <v>0</v>
      </c>
      <c r="I1480" s="712">
        <f t="shared" si="653"/>
        <v>0</v>
      </c>
      <c r="J1480" s="699">
        <f t="shared" si="659"/>
        <v>0</v>
      </c>
      <c r="K1480" s="681">
        <f t="shared" si="660"/>
        <v>0</v>
      </c>
      <c r="L1480" s="711">
        <f>IF($L$5="Yes",HLOOKUP(B1480,'Outdoor Supply'!$D$32:$P$38,7,FALSE),0)</f>
        <v>0</v>
      </c>
      <c r="M1480" s="701">
        <f t="shared" si="661"/>
        <v>0</v>
      </c>
      <c r="N1480" s="564">
        <f t="shared" si="662"/>
        <v>0</v>
      </c>
      <c r="O1480" s="564">
        <f t="shared" si="663"/>
        <v>0</v>
      </c>
      <c r="P1480" s="564">
        <f t="shared" si="664"/>
        <v>0</v>
      </c>
      <c r="Q1480" s="564">
        <f t="shared" si="665"/>
        <v>0</v>
      </c>
      <c r="R1480" s="661">
        <f t="shared" si="654"/>
        <v>0</v>
      </c>
      <c r="S1480" s="662">
        <f t="shared" si="655"/>
        <v>0</v>
      </c>
      <c r="T1480" s="699">
        <f t="shared" si="656"/>
        <v>0</v>
      </c>
      <c r="U1480" s="681">
        <f t="shared" si="666"/>
        <v>0</v>
      </c>
      <c r="V1480" s="701">
        <f t="shared" si="667"/>
        <v>0</v>
      </c>
      <c r="W1480" s="662">
        <f t="shared" si="668"/>
        <v>0</v>
      </c>
      <c r="X1480" s="662">
        <f t="shared" si="669"/>
        <v>0</v>
      </c>
      <c r="Y1480" s="662">
        <f t="shared" si="670"/>
        <v>0</v>
      </c>
      <c r="Z1480" s="699">
        <f t="shared" si="671"/>
        <v>0</v>
      </c>
      <c r="AA1480" s="681">
        <f t="shared" si="674"/>
        <v>0</v>
      </c>
      <c r="AB1480" s="701">
        <f t="shared" si="675"/>
        <v>0</v>
      </c>
      <c r="AC1480" s="662">
        <f t="shared" si="672"/>
        <v>0</v>
      </c>
      <c r="AD1480" s="662">
        <f t="shared" si="676"/>
        <v>0</v>
      </c>
      <c r="AE1480" s="701">
        <f t="shared" si="677"/>
        <v>0</v>
      </c>
      <c r="AF1480" s="662">
        <f t="shared" si="673"/>
        <v>0</v>
      </c>
      <c r="AG1480" s="662">
        <f t="shared" si="678"/>
        <v>0</v>
      </c>
      <c r="AH1480" s="701">
        <f t="shared" si="679"/>
        <v>0</v>
      </c>
    </row>
    <row r="1481" spans="1:34" x14ac:dyDescent="0.35">
      <c r="A1481" s="680">
        <v>39456</v>
      </c>
      <c r="B1481" s="558" t="s">
        <v>21</v>
      </c>
      <c r="C1481" s="558">
        <v>1</v>
      </c>
      <c r="D1481" s="559">
        <f t="shared" si="651"/>
        <v>4</v>
      </c>
      <c r="E1481" s="561">
        <v>0</v>
      </c>
      <c r="F1481" s="699">
        <f t="shared" si="657"/>
        <v>0</v>
      </c>
      <c r="G1481" s="712">
        <f t="shared" si="658"/>
        <v>0</v>
      </c>
      <c r="H1481" s="699">
        <f t="shared" si="652"/>
        <v>0</v>
      </c>
      <c r="I1481" s="712">
        <f t="shared" si="653"/>
        <v>0</v>
      </c>
      <c r="J1481" s="699">
        <f t="shared" si="659"/>
        <v>0</v>
      </c>
      <c r="K1481" s="681">
        <f t="shared" si="660"/>
        <v>0</v>
      </c>
      <c r="L1481" s="711">
        <f>IF($L$5="Yes",HLOOKUP(B1481,'Outdoor Supply'!$D$32:$P$38,7,FALSE),0)</f>
        <v>0</v>
      </c>
      <c r="M1481" s="701">
        <f t="shared" si="661"/>
        <v>0</v>
      </c>
      <c r="N1481" s="564">
        <f t="shared" si="662"/>
        <v>0</v>
      </c>
      <c r="O1481" s="564">
        <f t="shared" si="663"/>
        <v>0</v>
      </c>
      <c r="P1481" s="564">
        <f t="shared" si="664"/>
        <v>0</v>
      </c>
      <c r="Q1481" s="564">
        <f t="shared" si="665"/>
        <v>0</v>
      </c>
      <c r="R1481" s="661">
        <f t="shared" si="654"/>
        <v>0</v>
      </c>
      <c r="S1481" s="662">
        <f t="shared" si="655"/>
        <v>0</v>
      </c>
      <c r="T1481" s="699">
        <f t="shared" si="656"/>
        <v>0</v>
      </c>
      <c r="U1481" s="681">
        <f t="shared" si="666"/>
        <v>0</v>
      </c>
      <c r="V1481" s="701">
        <f t="shared" si="667"/>
        <v>0</v>
      </c>
      <c r="W1481" s="662">
        <f t="shared" si="668"/>
        <v>0</v>
      </c>
      <c r="X1481" s="662">
        <f t="shared" si="669"/>
        <v>0</v>
      </c>
      <c r="Y1481" s="662">
        <f t="shared" si="670"/>
        <v>0</v>
      </c>
      <c r="Z1481" s="699">
        <f t="shared" si="671"/>
        <v>0</v>
      </c>
      <c r="AA1481" s="681">
        <f t="shared" si="674"/>
        <v>0</v>
      </c>
      <c r="AB1481" s="701">
        <f t="shared" si="675"/>
        <v>0</v>
      </c>
      <c r="AC1481" s="662">
        <f t="shared" si="672"/>
        <v>0</v>
      </c>
      <c r="AD1481" s="662">
        <f t="shared" si="676"/>
        <v>0</v>
      </c>
      <c r="AE1481" s="701">
        <f t="shared" si="677"/>
        <v>0</v>
      </c>
      <c r="AF1481" s="662">
        <f t="shared" si="673"/>
        <v>0</v>
      </c>
      <c r="AG1481" s="662">
        <f t="shared" si="678"/>
        <v>0</v>
      </c>
      <c r="AH1481" s="701">
        <f t="shared" si="679"/>
        <v>0</v>
      </c>
    </row>
    <row r="1482" spans="1:34" x14ac:dyDescent="0.35">
      <c r="A1482" s="680">
        <v>39457</v>
      </c>
      <c r="B1482" s="558" t="s">
        <v>21</v>
      </c>
      <c r="C1482" s="558">
        <v>1</v>
      </c>
      <c r="D1482" s="559">
        <f t="shared" si="651"/>
        <v>5</v>
      </c>
      <c r="E1482" s="561">
        <v>0</v>
      </c>
      <c r="F1482" s="699">
        <f t="shared" si="657"/>
        <v>0</v>
      </c>
      <c r="G1482" s="712">
        <f t="shared" si="658"/>
        <v>0</v>
      </c>
      <c r="H1482" s="699">
        <f t="shared" si="652"/>
        <v>0</v>
      </c>
      <c r="I1482" s="712">
        <f t="shared" si="653"/>
        <v>0</v>
      </c>
      <c r="J1482" s="699">
        <f t="shared" si="659"/>
        <v>0</v>
      </c>
      <c r="K1482" s="681">
        <f t="shared" si="660"/>
        <v>0</v>
      </c>
      <c r="L1482" s="711">
        <f>IF($L$5="Yes",HLOOKUP(B1482,'Outdoor Supply'!$D$32:$P$38,7,FALSE),0)</f>
        <v>0</v>
      </c>
      <c r="M1482" s="701">
        <f t="shared" si="661"/>
        <v>0</v>
      </c>
      <c r="N1482" s="564">
        <f t="shared" si="662"/>
        <v>0</v>
      </c>
      <c r="O1482" s="564">
        <f t="shared" si="663"/>
        <v>0</v>
      </c>
      <c r="P1482" s="564">
        <f t="shared" si="664"/>
        <v>0</v>
      </c>
      <c r="Q1482" s="564">
        <f t="shared" si="665"/>
        <v>0</v>
      </c>
      <c r="R1482" s="661">
        <f t="shared" si="654"/>
        <v>0</v>
      </c>
      <c r="S1482" s="662">
        <f t="shared" si="655"/>
        <v>0</v>
      </c>
      <c r="T1482" s="699">
        <f t="shared" si="656"/>
        <v>0</v>
      </c>
      <c r="U1482" s="681">
        <f t="shared" si="666"/>
        <v>0</v>
      </c>
      <c r="V1482" s="701">
        <f t="shared" si="667"/>
        <v>0</v>
      </c>
      <c r="W1482" s="662">
        <f t="shared" si="668"/>
        <v>0</v>
      </c>
      <c r="X1482" s="662">
        <f t="shared" si="669"/>
        <v>0</v>
      </c>
      <c r="Y1482" s="662">
        <f t="shared" si="670"/>
        <v>0</v>
      </c>
      <c r="Z1482" s="699">
        <f t="shared" si="671"/>
        <v>0</v>
      </c>
      <c r="AA1482" s="681">
        <f t="shared" si="674"/>
        <v>0</v>
      </c>
      <c r="AB1482" s="701">
        <f t="shared" si="675"/>
        <v>0</v>
      </c>
      <c r="AC1482" s="662">
        <f t="shared" si="672"/>
        <v>0</v>
      </c>
      <c r="AD1482" s="662">
        <f t="shared" si="676"/>
        <v>0</v>
      </c>
      <c r="AE1482" s="701">
        <f t="shared" si="677"/>
        <v>0</v>
      </c>
      <c r="AF1482" s="662">
        <f t="shared" si="673"/>
        <v>0</v>
      </c>
      <c r="AG1482" s="662">
        <f t="shared" si="678"/>
        <v>0</v>
      </c>
      <c r="AH1482" s="701">
        <f t="shared" si="679"/>
        <v>0</v>
      </c>
    </row>
    <row r="1483" spans="1:34" x14ac:dyDescent="0.35">
      <c r="A1483" s="680">
        <v>39458</v>
      </c>
      <c r="B1483" s="558" t="s">
        <v>21</v>
      </c>
      <c r="C1483" s="558">
        <v>1</v>
      </c>
      <c r="D1483" s="559">
        <f t="shared" ref="D1483:D1546" si="680">WEEKDAY(A1483)</f>
        <v>6</v>
      </c>
      <c r="E1483" s="561">
        <v>0</v>
      </c>
      <c r="F1483" s="699">
        <f t="shared" si="657"/>
        <v>0</v>
      </c>
      <c r="G1483" s="712">
        <f t="shared" si="658"/>
        <v>0</v>
      </c>
      <c r="H1483" s="699">
        <f t="shared" ref="H1483:H1546" si="681">$C$3*$F$3*(E1483/12)*7.48</f>
        <v>0</v>
      </c>
      <c r="I1483" s="712">
        <f t="shared" ref="I1483:I1546" si="682">$C$4*$F$4*(E1483/12)*7.48</f>
        <v>0</v>
      </c>
      <c r="J1483" s="699">
        <f t="shared" si="659"/>
        <v>0</v>
      </c>
      <c r="K1483" s="681">
        <f t="shared" si="660"/>
        <v>0</v>
      </c>
      <c r="L1483" s="711">
        <f>IF($L$5="Yes",HLOOKUP(B1483,'Outdoor Supply'!$D$32:$P$38,7,FALSE),0)</f>
        <v>0</v>
      </c>
      <c r="M1483" s="701">
        <f t="shared" si="661"/>
        <v>0</v>
      </c>
      <c r="N1483" s="564">
        <f t="shared" si="662"/>
        <v>0</v>
      </c>
      <c r="O1483" s="564">
        <f t="shared" si="663"/>
        <v>0</v>
      </c>
      <c r="P1483" s="564">
        <f t="shared" si="664"/>
        <v>0</v>
      </c>
      <c r="Q1483" s="564">
        <f t="shared" si="665"/>
        <v>0</v>
      </c>
      <c r="R1483" s="661">
        <f t="shared" ref="R1483:R1546" si="683">$Q$3</f>
        <v>0</v>
      </c>
      <c r="S1483" s="662">
        <f t="shared" ref="S1483:S1546" si="684">SUM(N1483:R1483)</f>
        <v>0</v>
      </c>
      <c r="T1483" s="699">
        <f t="shared" ref="T1483:T1546" si="685">IF(V1483&lt;0,0,IF(V1483&gt;$G$3,$G$3,V1483))</f>
        <v>0</v>
      </c>
      <c r="U1483" s="681">
        <f t="shared" si="666"/>
        <v>0</v>
      </c>
      <c r="V1483" s="701">
        <f t="shared" si="667"/>
        <v>0</v>
      </c>
      <c r="W1483" s="662">
        <f t="shared" si="668"/>
        <v>0</v>
      </c>
      <c r="X1483" s="662">
        <f t="shared" si="669"/>
        <v>0</v>
      </c>
      <c r="Y1483" s="662">
        <f t="shared" si="670"/>
        <v>0</v>
      </c>
      <c r="Z1483" s="699">
        <f t="shared" si="671"/>
        <v>0</v>
      </c>
      <c r="AA1483" s="681">
        <f t="shared" si="674"/>
        <v>0</v>
      </c>
      <c r="AB1483" s="701">
        <f t="shared" si="675"/>
        <v>0</v>
      </c>
      <c r="AC1483" s="662">
        <f t="shared" si="672"/>
        <v>0</v>
      </c>
      <c r="AD1483" s="662">
        <f t="shared" si="676"/>
        <v>0</v>
      </c>
      <c r="AE1483" s="701">
        <f t="shared" si="677"/>
        <v>0</v>
      </c>
      <c r="AF1483" s="662">
        <f t="shared" si="673"/>
        <v>0</v>
      </c>
      <c r="AG1483" s="662">
        <f t="shared" si="678"/>
        <v>0</v>
      </c>
      <c r="AH1483" s="701">
        <f t="shared" si="679"/>
        <v>0</v>
      </c>
    </row>
    <row r="1484" spans="1:34" x14ac:dyDescent="0.35">
      <c r="A1484" s="680">
        <v>39459</v>
      </c>
      <c r="B1484" s="558" t="s">
        <v>21</v>
      </c>
      <c r="C1484" s="558">
        <v>1</v>
      </c>
      <c r="D1484" s="559">
        <f t="shared" si="680"/>
        <v>7</v>
      </c>
      <c r="E1484" s="561">
        <v>0</v>
      </c>
      <c r="F1484" s="699">
        <f t="shared" ref="F1484:F1547" si="686">$B$3*$F$3*(E1484/12)*7.48</f>
        <v>0</v>
      </c>
      <c r="G1484" s="712">
        <f t="shared" ref="G1484:G1547" si="687">$B$4*$F$4*(E1484/12)*7.48</f>
        <v>0</v>
      </c>
      <c r="H1484" s="699">
        <f t="shared" si="681"/>
        <v>0</v>
      </c>
      <c r="I1484" s="712">
        <f t="shared" si="682"/>
        <v>0</v>
      </c>
      <c r="J1484" s="699">
        <f t="shared" ref="J1484:J1547" si="688">IF($L$3="Yes",$M$3*$N$3*(E1484/12)*7.48,0)</f>
        <v>0</v>
      </c>
      <c r="K1484" s="681">
        <f t="shared" ref="K1484:K1547" si="689">IF($L$4="Yes",$M$4*$N$4*(E1484/12)*7.48,0)</f>
        <v>0</v>
      </c>
      <c r="L1484" s="711">
        <f>IF($L$5="Yes",HLOOKUP(B1484,'Outdoor Supply'!$D$32:$P$38,7,FALSE),0)</f>
        <v>0</v>
      </c>
      <c r="M1484" s="701">
        <f t="shared" ref="M1484:M1547" si="690">SUM(J1484:L1484)</f>
        <v>0</v>
      </c>
      <c r="N1484" s="564">
        <f t="shared" ref="N1484:N1547" si="691">HLOOKUP(B1484,$U$2:$AF$6,2,FALSE)</f>
        <v>0</v>
      </c>
      <c r="O1484" s="564">
        <f t="shared" ref="O1484:O1547" si="692">HLOOKUP(B1484,$U$2:$AF$6,3,FALSE)</f>
        <v>0</v>
      </c>
      <c r="P1484" s="564">
        <f t="shared" ref="P1484:P1547" si="693">HLOOKUP(B1484,$U$2:$AF$6,4,FALSE)</f>
        <v>0</v>
      </c>
      <c r="Q1484" s="564">
        <f t="shared" ref="Q1484:Q1547" si="694">HLOOKUP(B1484,$U$2:$AF$6,5,FALSE)</f>
        <v>0</v>
      </c>
      <c r="R1484" s="661">
        <f t="shared" si="683"/>
        <v>0</v>
      </c>
      <c r="S1484" s="662">
        <f t="shared" si="684"/>
        <v>0</v>
      </c>
      <c r="T1484" s="699">
        <f t="shared" si="685"/>
        <v>0</v>
      </c>
      <c r="U1484" s="681">
        <f t="shared" ref="U1484:U1547" si="695">IF(F1484+T1483&gt;S1484,S1484,F1484+T1483)</f>
        <v>0</v>
      </c>
      <c r="V1484" s="701">
        <f t="shared" ref="V1484:V1547" si="696">T1483+F1484-S1484</f>
        <v>0</v>
      </c>
      <c r="W1484" s="662">
        <f t="shared" ref="W1484:W1547" si="697">IF(Y1484&lt;0,0,IF(Y1484&gt;$G$4,$G$4,Y1484))</f>
        <v>0</v>
      </c>
      <c r="X1484" s="662">
        <f t="shared" ref="X1484:X1547" si="698">IF(G1484+W1483&gt;S1484,S1484,G1484+W1483)</f>
        <v>0</v>
      </c>
      <c r="Y1484" s="662">
        <f t="shared" ref="Y1484:Y1547" si="699">W1483+G1484-S1484</f>
        <v>0</v>
      </c>
      <c r="Z1484" s="699">
        <f t="shared" ref="Z1484:Z1547" si="700">IF(AB1484&lt;0,0,IF(AB1484&gt;$H$3,$H$3,AB1484))</f>
        <v>0</v>
      </c>
      <c r="AA1484" s="681">
        <f t="shared" si="674"/>
        <v>0</v>
      </c>
      <c r="AB1484" s="701">
        <f t="shared" si="675"/>
        <v>0</v>
      </c>
      <c r="AC1484" s="662">
        <f t="shared" ref="AC1484:AC1547" si="701">IF(AE1484&lt;0,0,IF(AE1484&gt;$H$4,$H$4,AE1484))</f>
        <v>0</v>
      </c>
      <c r="AD1484" s="662">
        <f t="shared" si="676"/>
        <v>0</v>
      </c>
      <c r="AE1484" s="701">
        <f t="shared" si="677"/>
        <v>0</v>
      </c>
      <c r="AF1484" s="662">
        <f t="shared" ref="AF1484:AF1547" si="702">IF(AH1484&lt;0,0,IF(AH1484&gt;$O$3,$O$3,AH1484))</f>
        <v>0</v>
      </c>
      <c r="AG1484" s="662">
        <f t="shared" si="678"/>
        <v>0</v>
      </c>
      <c r="AH1484" s="701">
        <f t="shared" si="679"/>
        <v>0</v>
      </c>
    </row>
    <row r="1485" spans="1:34" x14ac:dyDescent="0.35">
      <c r="A1485" s="680">
        <v>39460</v>
      </c>
      <c r="B1485" s="558" t="s">
        <v>21</v>
      </c>
      <c r="C1485" s="558">
        <v>1</v>
      </c>
      <c r="D1485" s="559">
        <f t="shared" si="680"/>
        <v>1</v>
      </c>
      <c r="E1485" s="561">
        <v>0</v>
      </c>
      <c r="F1485" s="699">
        <f t="shared" si="686"/>
        <v>0</v>
      </c>
      <c r="G1485" s="712">
        <f t="shared" si="687"/>
        <v>0</v>
      </c>
      <c r="H1485" s="699">
        <f t="shared" si="681"/>
        <v>0</v>
      </c>
      <c r="I1485" s="712">
        <f t="shared" si="682"/>
        <v>0</v>
      </c>
      <c r="J1485" s="699">
        <f t="shared" si="688"/>
        <v>0</v>
      </c>
      <c r="K1485" s="681">
        <f t="shared" si="689"/>
        <v>0</v>
      </c>
      <c r="L1485" s="711">
        <f>IF($L$5="Yes",HLOOKUP(B1485,'Outdoor Supply'!$D$32:$P$38,7,FALSE),0)</f>
        <v>0</v>
      </c>
      <c r="M1485" s="701">
        <f t="shared" si="690"/>
        <v>0</v>
      </c>
      <c r="N1485" s="564">
        <f t="shared" si="691"/>
        <v>0</v>
      </c>
      <c r="O1485" s="564">
        <f t="shared" si="692"/>
        <v>0</v>
      </c>
      <c r="P1485" s="564">
        <f t="shared" si="693"/>
        <v>0</v>
      </c>
      <c r="Q1485" s="564">
        <f t="shared" si="694"/>
        <v>0</v>
      </c>
      <c r="R1485" s="661">
        <f t="shared" si="683"/>
        <v>0</v>
      </c>
      <c r="S1485" s="662">
        <f t="shared" si="684"/>
        <v>0</v>
      </c>
      <c r="T1485" s="699">
        <f t="shared" si="685"/>
        <v>0</v>
      </c>
      <c r="U1485" s="681">
        <f t="shared" si="695"/>
        <v>0</v>
      </c>
      <c r="V1485" s="701">
        <f t="shared" si="696"/>
        <v>0</v>
      </c>
      <c r="W1485" s="662">
        <f t="shared" si="697"/>
        <v>0</v>
      </c>
      <c r="X1485" s="662">
        <f t="shared" si="698"/>
        <v>0</v>
      </c>
      <c r="Y1485" s="662">
        <f t="shared" si="699"/>
        <v>0</v>
      </c>
      <c r="Z1485" s="699">
        <f t="shared" si="700"/>
        <v>0</v>
      </c>
      <c r="AA1485" s="681">
        <f t="shared" ref="AA1485:AA1548" si="703">IF(H1485+Z1484&gt;S1485,S1485,H1485+Z1484)</f>
        <v>0</v>
      </c>
      <c r="AB1485" s="701">
        <f t="shared" ref="AB1485:AB1548" si="704">Z1484+H1485-S1485</f>
        <v>0</v>
      </c>
      <c r="AC1485" s="662">
        <f t="shared" si="701"/>
        <v>0</v>
      </c>
      <c r="AD1485" s="662">
        <f t="shared" ref="AD1485:AD1548" si="705">IF(I1485+AC1484&gt;S1485,S1485,I1485+AC1484)</f>
        <v>0</v>
      </c>
      <c r="AE1485" s="701">
        <f t="shared" ref="AE1485:AE1548" si="706">AC1484+I1485-S1485</f>
        <v>0</v>
      </c>
      <c r="AF1485" s="662">
        <f t="shared" si="702"/>
        <v>0</v>
      </c>
      <c r="AG1485" s="662">
        <f t="shared" ref="AG1485:AG1548" si="707">IF(M1485+AF1484&gt;S1485,S1485,M1485+AF1484)</f>
        <v>0</v>
      </c>
      <c r="AH1485" s="701">
        <f t="shared" ref="AH1485:AH1548" si="708">AF1484+M1485-S1485</f>
        <v>0</v>
      </c>
    </row>
    <row r="1486" spans="1:34" x14ac:dyDescent="0.35">
      <c r="A1486" s="680">
        <v>39461</v>
      </c>
      <c r="B1486" s="558" t="s">
        <v>21</v>
      </c>
      <c r="C1486" s="558">
        <v>1</v>
      </c>
      <c r="D1486" s="559">
        <f t="shared" si="680"/>
        <v>2</v>
      </c>
      <c r="E1486" s="561">
        <v>0</v>
      </c>
      <c r="F1486" s="699">
        <f t="shared" si="686"/>
        <v>0</v>
      </c>
      <c r="G1486" s="712">
        <f t="shared" si="687"/>
        <v>0</v>
      </c>
      <c r="H1486" s="699">
        <f t="shared" si="681"/>
        <v>0</v>
      </c>
      <c r="I1486" s="712">
        <f t="shared" si="682"/>
        <v>0</v>
      </c>
      <c r="J1486" s="699">
        <f t="shared" si="688"/>
        <v>0</v>
      </c>
      <c r="K1486" s="681">
        <f t="shared" si="689"/>
        <v>0</v>
      </c>
      <c r="L1486" s="711">
        <f>IF($L$5="Yes",HLOOKUP(B1486,'Outdoor Supply'!$D$32:$P$38,7,FALSE),0)</f>
        <v>0</v>
      </c>
      <c r="M1486" s="701">
        <f t="shared" si="690"/>
        <v>0</v>
      </c>
      <c r="N1486" s="564">
        <f t="shared" si="691"/>
        <v>0</v>
      </c>
      <c r="O1486" s="564">
        <f t="shared" si="692"/>
        <v>0</v>
      </c>
      <c r="P1486" s="564">
        <f t="shared" si="693"/>
        <v>0</v>
      </c>
      <c r="Q1486" s="564">
        <f t="shared" si="694"/>
        <v>0</v>
      </c>
      <c r="R1486" s="661">
        <f t="shared" si="683"/>
        <v>0</v>
      </c>
      <c r="S1486" s="662">
        <f t="shared" si="684"/>
        <v>0</v>
      </c>
      <c r="T1486" s="699">
        <f t="shared" si="685"/>
        <v>0</v>
      </c>
      <c r="U1486" s="681">
        <f t="shared" si="695"/>
        <v>0</v>
      </c>
      <c r="V1486" s="701">
        <f t="shared" si="696"/>
        <v>0</v>
      </c>
      <c r="W1486" s="662">
        <f t="shared" si="697"/>
        <v>0</v>
      </c>
      <c r="X1486" s="662">
        <f t="shared" si="698"/>
        <v>0</v>
      </c>
      <c r="Y1486" s="662">
        <f t="shared" si="699"/>
        <v>0</v>
      </c>
      <c r="Z1486" s="699">
        <f t="shared" si="700"/>
        <v>0</v>
      </c>
      <c r="AA1486" s="681">
        <f t="shared" si="703"/>
        <v>0</v>
      </c>
      <c r="AB1486" s="701">
        <f t="shared" si="704"/>
        <v>0</v>
      </c>
      <c r="AC1486" s="662">
        <f t="shared" si="701"/>
        <v>0</v>
      </c>
      <c r="AD1486" s="662">
        <f t="shared" si="705"/>
        <v>0</v>
      </c>
      <c r="AE1486" s="701">
        <f t="shared" si="706"/>
        <v>0</v>
      </c>
      <c r="AF1486" s="662">
        <f t="shared" si="702"/>
        <v>0</v>
      </c>
      <c r="AG1486" s="662">
        <f t="shared" si="707"/>
        <v>0</v>
      </c>
      <c r="AH1486" s="701">
        <f t="shared" si="708"/>
        <v>0</v>
      </c>
    </row>
    <row r="1487" spans="1:34" x14ac:dyDescent="0.35">
      <c r="A1487" s="680">
        <v>39462</v>
      </c>
      <c r="B1487" s="558" t="s">
        <v>21</v>
      </c>
      <c r="C1487" s="558">
        <v>1</v>
      </c>
      <c r="D1487" s="559">
        <f t="shared" si="680"/>
        <v>3</v>
      </c>
      <c r="E1487" s="561">
        <v>0</v>
      </c>
      <c r="F1487" s="699">
        <f t="shared" si="686"/>
        <v>0</v>
      </c>
      <c r="G1487" s="712">
        <f t="shared" si="687"/>
        <v>0</v>
      </c>
      <c r="H1487" s="699">
        <f t="shared" si="681"/>
        <v>0</v>
      </c>
      <c r="I1487" s="712">
        <f t="shared" si="682"/>
        <v>0</v>
      </c>
      <c r="J1487" s="699">
        <f t="shared" si="688"/>
        <v>0</v>
      </c>
      <c r="K1487" s="681">
        <f t="shared" si="689"/>
        <v>0</v>
      </c>
      <c r="L1487" s="711">
        <f>IF($L$5="Yes",HLOOKUP(B1487,'Outdoor Supply'!$D$32:$P$38,7,FALSE),0)</f>
        <v>0</v>
      </c>
      <c r="M1487" s="701">
        <f t="shared" si="690"/>
        <v>0</v>
      </c>
      <c r="N1487" s="564">
        <f t="shared" si="691"/>
        <v>0</v>
      </c>
      <c r="O1487" s="564">
        <f t="shared" si="692"/>
        <v>0</v>
      </c>
      <c r="P1487" s="564">
        <f t="shared" si="693"/>
        <v>0</v>
      </c>
      <c r="Q1487" s="564">
        <f t="shared" si="694"/>
        <v>0</v>
      </c>
      <c r="R1487" s="661">
        <f t="shared" si="683"/>
        <v>0</v>
      </c>
      <c r="S1487" s="662">
        <f t="shared" si="684"/>
        <v>0</v>
      </c>
      <c r="T1487" s="699">
        <f t="shared" si="685"/>
        <v>0</v>
      </c>
      <c r="U1487" s="681">
        <f t="shared" si="695"/>
        <v>0</v>
      </c>
      <c r="V1487" s="701">
        <f t="shared" si="696"/>
        <v>0</v>
      </c>
      <c r="W1487" s="662">
        <f t="shared" si="697"/>
        <v>0</v>
      </c>
      <c r="X1487" s="662">
        <f t="shared" si="698"/>
        <v>0</v>
      </c>
      <c r="Y1487" s="662">
        <f t="shared" si="699"/>
        <v>0</v>
      </c>
      <c r="Z1487" s="699">
        <f t="shared" si="700"/>
        <v>0</v>
      </c>
      <c r="AA1487" s="681">
        <f t="shared" si="703"/>
        <v>0</v>
      </c>
      <c r="AB1487" s="701">
        <f t="shared" si="704"/>
        <v>0</v>
      </c>
      <c r="AC1487" s="662">
        <f t="shared" si="701"/>
        <v>0</v>
      </c>
      <c r="AD1487" s="662">
        <f t="shared" si="705"/>
        <v>0</v>
      </c>
      <c r="AE1487" s="701">
        <f t="shared" si="706"/>
        <v>0</v>
      </c>
      <c r="AF1487" s="662">
        <f t="shared" si="702"/>
        <v>0</v>
      </c>
      <c r="AG1487" s="662">
        <f t="shared" si="707"/>
        <v>0</v>
      </c>
      <c r="AH1487" s="701">
        <f t="shared" si="708"/>
        <v>0</v>
      </c>
    </row>
    <row r="1488" spans="1:34" x14ac:dyDescent="0.35">
      <c r="A1488" s="680">
        <v>39463</v>
      </c>
      <c r="B1488" s="558" t="s">
        <v>21</v>
      </c>
      <c r="C1488" s="558">
        <v>1</v>
      </c>
      <c r="D1488" s="559">
        <f t="shared" si="680"/>
        <v>4</v>
      </c>
      <c r="E1488" s="561">
        <v>5.0000000000011369E-2</v>
      </c>
      <c r="F1488" s="699">
        <f t="shared" si="686"/>
        <v>0</v>
      </c>
      <c r="G1488" s="712">
        <f t="shared" si="687"/>
        <v>0</v>
      </c>
      <c r="H1488" s="699">
        <f t="shared" si="681"/>
        <v>0</v>
      </c>
      <c r="I1488" s="712">
        <f t="shared" si="682"/>
        <v>0</v>
      </c>
      <c r="J1488" s="699">
        <f t="shared" si="688"/>
        <v>0</v>
      </c>
      <c r="K1488" s="681">
        <f t="shared" si="689"/>
        <v>0</v>
      </c>
      <c r="L1488" s="711">
        <f>IF($L$5="Yes",HLOOKUP(B1488,'Outdoor Supply'!$D$32:$P$38,7,FALSE),0)</f>
        <v>0</v>
      </c>
      <c r="M1488" s="701">
        <f t="shared" si="690"/>
        <v>0</v>
      </c>
      <c r="N1488" s="564">
        <f t="shared" si="691"/>
        <v>0</v>
      </c>
      <c r="O1488" s="564">
        <f t="shared" si="692"/>
        <v>0</v>
      </c>
      <c r="P1488" s="564">
        <f t="shared" si="693"/>
        <v>0</v>
      </c>
      <c r="Q1488" s="564">
        <f t="shared" si="694"/>
        <v>0</v>
      </c>
      <c r="R1488" s="661">
        <f t="shared" si="683"/>
        <v>0</v>
      </c>
      <c r="S1488" s="662">
        <f t="shared" si="684"/>
        <v>0</v>
      </c>
      <c r="T1488" s="699">
        <f t="shared" si="685"/>
        <v>0</v>
      </c>
      <c r="U1488" s="681">
        <f t="shared" si="695"/>
        <v>0</v>
      </c>
      <c r="V1488" s="701">
        <f t="shared" si="696"/>
        <v>0</v>
      </c>
      <c r="W1488" s="662">
        <f t="shared" si="697"/>
        <v>0</v>
      </c>
      <c r="X1488" s="662">
        <f t="shared" si="698"/>
        <v>0</v>
      </c>
      <c r="Y1488" s="662">
        <f t="shared" si="699"/>
        <v>0</v>
      </c>
      <c r="Z1488" s="699">
        <f t="shared" si="700"/>
        <v>0</v>
      </c>
      <c r="AA1488" s="681">
        <f t="shared" si="703"/>
        <v>0</v>
      </c>
      <c r="AB1488" s="701">
        <f t="shared" si="704"/>
        <v>0</v>
      </c>
      <c r="AC1488" s="662">
        <f t="shared" si="701"/>
        <v>0</v>
      </c>
      <c r="AD1488" s="662">
        <f t="shared" si="705"/>
        <v>0</v>
      </c>
      <c r="AE1488" s="701">
        <f t="shared" si="706"/>
        <v>0</v>
      </c>
      <c r="AF1488" s="662">
        <f t="shared" si="702"/>
        <v>0</v>
      </c>
      <c r="AG1488" s="662">
        <f t="shared" si="707"/>
        <v>0</v>
      </c>
      <c r="AH1488" s="701">
        <f t="shared" si="708"/>
        <v>0</v>
      </c>
    </row>
    <row r="1489" spans="1:34" x14ac:dyDescent="0.35">
      <c r="A1489" s="680">
        <v>39464</v>
      </c>
      <c r="B1489" s="558" t="s">
        <v>21</v>
      </c>
      <c r="C1489" s="558">
        <v>1</v>
      </c>
      <c r="D1489" s="559">
        <f t="shared" si="680"/>
        <v>5</v>
      </c>
      <c r="E1489" s="561">
        <v>0</v>
      </c>
      <c r="F1489" s="699">
        <f t="shared" si="686"/>
        <v>0</v>
      </c>
      <c r="G1489" s="712">
        <f t="shared" si="687"/>
        <v>0</v>
      </c>
      <c r="H1489" s="699">
        <f t="shared" si="681"/>
        <v>0</v>
      </c>
      <c r="I1489" s="712">
        <f t="shared" si="682"/>
        <v>0</v>
      </c>
      <c r="J1489" s="699">
        <f t="shared" si="688"/>
        <v>0</v>
      </c>
      <c r="K1489" s="681">
        <f t="shared" si="689"/>
        <v>0</v>
      </c>
      <c r="L1489" s="711">
        <f>IF($L$5="Yes",HLOOKUP(B1489,'Outdoor Supply'!$D$32:$P$38,7,FALSE),0)</f>
        <v>0</v>
      </c>
      <c r="M1489" s="701">
        <f t="shared" si="690"/>
        <v>0</v>
      </c>
      <c r="N1489" s="564">
        <f t="shared" si="691"/>
        <v>0</v>
      </c>
      <c r="O1489" s="564">
        <f t="shared" si="692"/>
        <v>0</v>
      </c>
      <c r="P1489" s="564">
        <f t="shared" si="693"/>
        <v>0</v>
      </c>
      <c r="Q1489" s="564">
        <f t="shared" si="694"/>
        <v>0</v>
      </c>
      <c r="R1489" s="661">
        <f t="shared" si="683"/>
        <v>0</v>
      </c>
      <c r="S1489" s="662">
        <f t="shared" si="684"/>
        <v>0</v>
      </c>
      <c r="T1489" s="699">
        <f t="shared" si="685"/>
        <v>0</v>
      </c>
      <c r="U1489" s="681">
        <f t="shared" si="695"/>
        <v>0</v>
      </c>
      <c r="V1489" s="701">
        <f t="shared" si="696"/>
        <v>0</v>
      </c>
      <c r="W1489" s="662">
        <f t="shared" si="697"/>
        <v>0</v>
      </c>
      <c r="X1489" s="662">
        <f t="shared" si="698"/>
        <v>0</v>
      </c>
      <c r="Y1489" s="662">
        <f t="shared" si="699"/>
        <v>0</v>
      </c>
      <c r="Z1489" s="699">
        <f t="shared" si="700"/>
        <v>0</v>
      </c>
      <c r="AA1489" s="681">
        <f t="shared" si="703"/>
        <v>0</v>
      </c>
      <c r="AB1489" s="701">
        <f t="shared" si="704"/>
        <v>0</v>
      </c>
      <c r="AC1489" s="662">
        <f t="shared" si="701"/>
        <v>0</v>
      </c>
      <c r="AD1489" s="662">
        <f t="shared" si="705"/>
        <v>0</v>
      </c>
      <c r="AE1489" s="701">
        <f t="shared" si="706"/>
        <v>0</v>
      </c>
      <c r="AF1489" s="662">
        <f t="shared" si="702"/>
        <v>0</v>
      </c>
      <c r="AG1489" s="662">
        <f t="shared" si="707"/>
        <v>0</v>
      </c>
      <c r="AH1489" s="701">
        <f t="shared" si="708"/>
        <v>0</v>
      </c>
    </row>
    <row r="1490" spans="1:34" x14ac:dyDescent="0.35">
      <c r="A1490" s="680">
        <v>39465</v>
      </c>
      <c r="B1490" s="558" t="s">
        <v>21</v>
      </c>
      <c r="C1490" s="558">
        <v>1</v>
      </c>
      <c r="D1490" s="559">
        <f t="shared" si="680"/>
        <v>6</v>
      </c>
      <c r="E1490" s="561">
        <v>0.23999999999998067</v>
      </c>
      <c r="F1490" s="699">
        <f t="shared" si="686"/>
        <v>0</v>
      </c>
      <c r="G1490" s="712">
        <f t="shared" si="687"/>
        <v>0</v>
      </c>
      <c r="H1490" s="699">
        <f t="shared" si="681"/>
        <v>0</v>
      </c>
      <c r="I1490" s="712">
        <f t="shared" si="682"/>
        <v>0</v>
      </c>
      <c r="J1490" s="699">
        <f t="shared" si="688"/>
        <v>0</v>
      </c>
      <c r="K1490" s="681">
        <f t="shared" si="689"/>
        <v>0</v>
      </c>
      <c r="L1490" s="711">
        <f>IF($L$5="Yes",HLOOKUP(B1490,'Outdoor Supply'!$D$32:$P$38,7,FALSE),0)</f>
        <v>0</v>
      </c>
      <c r="M1490" s="701">
        <f t="shared" si="690"/>
        <v>0</v>
      </c>
      <c r="N1490" s="564">
        <f t="shared" si="691"/>
        <v>0</v>
      </c>
      <c r="O1490" s="564">
        <f t="shared" si="692"/>
        <v>0</v>
      </c>
      <c r="P1490" s="564">
        <f t="shared" si="693"/>
        <v>0</v>
      </c>
      <c r="Q1490" s="564">
        <f t="shared" si="694"/>
        <v>0</v>
      </c>
      <c r="R1490" s="661">
        <f t="shared" si="683"/>
        <v>0</v>
      </c>
      <c r="S1490" s="662">
        <f t="shared" si="684"/>
        <v>0</v>
      </c>
      <c r="T1490" s="699">
        <f t="shared" si="685"/>
        <v>0</v>
      </c>
      <c r="U1490" s="681">
        <f t="shared" si="695"/>
        <v>0</v>
      </c>
      <c r="V1490" s="701">
        <f t="shared" si="696"/>
        <v>0</v>
      </c>
      <c r="W1490" s="662">
        <f t="shared" si="697"/>
        <v>0</v>
      </c>
      <c r="X1490" s="662">
        <f t="shared" si="698"/>
        <v>0</v>
      </c>
      <c r="Y1490" s="662">
        <f t="shared" si="699"/>
        <v>0</v>
      </c>
      <c r="Z1490" s="699">
        <f t="shared" si="700"/>
        <v>0</v>
      </c>
      <c r="AA1490" s="681">
        <f t="shared" si="703"/>
        <v>0</v>
      </c>
      <c r="AB1490" s="701">
        <f t="shared" si="704"/>
        <v>0</v>
      </c>
      <c r="AC1490" s="662">
        <f t="shared" si="701"/>
        <v>0</v>
      </c>
      <c r="AD1490" s="662">
        <f t="shared" si="705"/>
        <v>0</v>
      </c>
      <c r="AE1490" s="701">
        <f t="shared" si="706"/>
        <v>0</v>
      </c>
      <c r="AF1490" s="662">
        <f t="shared" si="702"/>
        <v>0</v>
      </c>
      <c r="AG1490" s="662">
        <f t="shared" si="707"/>
        <v>0</v>
      </c>
      <c r="AH1490" s="701">
        <f t="shared" si="708"/>
        <v>0</v>
      </c>
    </row>
    <row r="1491" spans="1:34" x14ac:dyDescent="0.35">
      <c r="A1491" s="680">
        <v>39466</v>
      </c>
      <c r="B1491" s="558" t="s">
        <v>21</v>
      </c>
      <c r="C1491" s="558">
        <v>1</v>
      </c>
      <c r="D1491" s="559">
        <f t="shared" si="680"/>
        <v>7</v>
      </c>
      <c r="E1491" s="561">
        <v>2.9999999999972715E-2</v>
      </c>
      <c r="F1491" s="699">
        <f t="shared" si="686"/>
        <v>0</v>
      </c>
      <c r="G1491" s="712">
        <f t="shared" si="687"/>
        <v>0</v>
      </c>
      <c r="H1491" s="699">
        <f t="shared" si="681"/>
        <v>0</v>
      </c>
      <c r="I1491" s="712">
        <f t="shared" si="682"/>
        <v>0</v>
      </c>
      <c r="J1491" s="699">
        <f t="shared" si="688"/>
        <v>0</v>
      </c>
      <c r="K1491" s="681">
        <f t="shared" si="689"/>
        <v>0</v>
      </c>
      <c r="L1491" s="711">
        <f>IF($L$5="Yes",HLOOKUP(B1491,'Outdoor Supply'!$D$32:$P$38,7,FALSE),0)</f>
        <v>0</v>
      </c>
      <c r="M1491" s="701">
        <f t="shared" si="690"/>
        <v>0</v>
      </c>
      <c r="N1491" s="564">
        <f t="shared" si="691"/>
        <v>0</v>
      </c>
      <c r="O1491" s="564">
        <f t="shared" si="692"/>
        <v>0</v>
      </c>
      <c r="P1491" s="564">
        <f t="shared" si="693"/>
        <v>0</v>
      </c>
      <c r="Q1491" s="564">
        <f t="shared" si="694"/>
        <v>0</v>
      </c>
      <c r="R1491" s="661">
        <f t="shared" si="683"/>
        <v>0</v>
      </c>
      <c r="S1491" s="662">
        <f t="shared" si="684"/>
        <v>0</v>
      </c>
      <c r="T1491" s="699">
        <f t="shared" si="685"/>
        <v>0</v>
      </c>
      <c r="U1491" s="681">
        <f t="shared" si="695"/>
        <v>0</v>
      </c>
      <c r="V1491" s="701">
        <f t="shared" si="696"/>
        <v>0</v>
      </c>
      <c r="W1491" s="662">
        <f t="shared" si="697"/>
        <v>0</v>
      </c>
      <c r="X1491" s="662">
        <f t="shared" si="698"/>
        <v>0</v>
      </c>
      <c r="Y1491" s="662">
        <f t="shared" si="699"/>
        <v>0</v>
      </c>
      <c r="Z1491" s="699">
        <f t="shared" si="700"/>
        <v>0</v>
      </c>
      <c r="AA1491" s="681">
        <f t="shared" si="703"/>
        <v>0</v>
      </c>
      <c r="AB1491" s="701">
        <f t="shared" si="704"/>
        <v>0</v>
      </c>
      <c r="AC1491" s="662">
        <f t="shared" si="701"/>
        <v>0</v>
      </c>
      <c r="AD1491" s="662">
        <f t="shared" si="705"/>
        <v>0</v>
      </c>
      <c r="AE1491" s="701">
        <f t="shared" si="706"/>
        <v>0</v>
      </c>
      <c r="AF1491" s="662">
        <f t="shared" si="702"/>
        <v>0</v>
      </c>
      <c r="AG1491" s="662">
        <f t="shared" si="707"/>
        <v>0</v>
      </c>
      <c r="AH1491" s="701">
        <f t="shared" si="708"/>
        <v>0</v>
      </c>
    </row>
    <row r="1492" spans="1:34" x14ac:dyDescent="0.35">
      <c r="A1492" s="680">
        <v>39467</v>
      </c>
      <c r="B1492" s="558" t="s">
        <v>21</v>
      </c>
      <c r="C1492" s="558">
        <v>1</v>
      </c>
      <c r="D1492" s="559">
        <f t="shared" si="680"/>
        <v>1</v>
      </c>
      <c r="E1492" s="561">
        <v>0</v>
      </c>
      <c r="F1492" s="699">
        <f t="shared" si="686"/>
        <v>0</v>
      </c>
      <c r="G1492" s="712">
        <f t="shared" si="687"/>
        <v>0</v>
      </c>
      <c r="H1492" s="699">
        <f t="shared" si="681"/>
        <v>0</v>
      </c>
      <c r="I1492" s="712">
        <f t="shared" si="682"/>
        <v>0</v>
      </c>
      <c r="J1492" s="699">
        <f t="shared" si="688"/>
        <v>0</v>
      </c>
      <c r="K1492" s="681">
        <f t="shared" si="689"/>
        <v>0</v>
      </c>
      <c r="L1492" s="711">
        <f>IF($L$5="Yes",HLOOKUP(B1492,'Outdoor Supply'!$D$32:$P$38,7,FALSE),0)</f>
        <v>0</v>
      </c>
      <c r="M1492" s="701">
        <f t="shared" si="690"/>
        <v>0</v>
      </c>
      <c r="N1492" s="564">
        <f t="shared" si="691"/>
        <v>0</v>
      </c>
      <c r="O1492" s="564">
        <f t="shared" si="692"/>
        <v>0</v>
      </c>
      <c r="P1492" s="564">
        <f t="shared" si="693"/>
        <v>0</v>
      </c>
      <c r="Q1492" s="564">
        <f t="shared" si="694"/>
        <v>0</v>
      </c>
      <c r="R1492" s="661">
        <f t="shared" si="683"/>
        <v>0</v>
      </c>
      <c r="S1492" s="662">
        <f t="shared" si="684"/>
        <v>0</v>
      </c>
      <c r="T1492" s="699">
        <f t="shared" si="685"/>
        <v>0</v>
      </c>
      <c r="U1492" s="681">
        <f t="shared" si="695"/>
        <v>0</v>
      </c>
      <c r="V1492" s="701">
        <f t="shared" si="696"/>
        <v>0</v>
      </c>
      <c r="W1492" s="662">
        <f t="shared" si="697"/>
        <v>0</v>
      </c>
      <c r="X1492" s="662">
        <f t="shared" si="698"/>
        <v>0</v>
      </c>
      <c r="Y1492" s="662">
        <f t="shared" si="699"/>
        <v>0</v>
      </c>
      <c r="Z1492" s="699">
        <f t="shared" si="700"/>
        <v>0</v>
      </c>
      <c r="AA1492" s="681">
        <f t="shared" si="703"/>
        <v>0</v>
      </c>
      <c r="AB1492" s="701">
        <f t="shared" si="704"/>
        <v>0</v>
      </c>
      <c r="AC1492" s="662">
        <f t="shared" si="701"/>
        <v>0</v>
      </c>
      <c r="AD1492" s="662">
        <f t="shared" si="705"/>
        <v>0</v>
      </c>
      <c r="AE1492" s="701">
        <f t="shared" si="706"/>
        <v>0</v>
      </c>
      <c r="AF1492" s="662">
        <f t="shared" si="702"/>
        <v>0</v>
      </c>
      <c r="AG1492" s="662">
        <f t="shared" si="707"/>
        <v>0</v>
      </c>
      <c r="AH1492" s="701">
        <f t="shared" si="708"/>
        <v>0</v>
      </c>
    </row>
    <row r="1493" spans="1:34" x14ac:dyDescent="0.35">
      <c r="A1493" s="680">
        <v>39468</v>
      </c>
      <c r="B1493" s="558" t="s">
        <v>21</v>
      </c>
      <c r="C1493" s="558">
        <v>1</v>
      </c>
      <c r="D1493" s="559">
        <f t="shared" si="680"/>
        <v>2</v>
      </c>
      <c r="E1493" s="561">
        <v>0.16000000000002501</v>
      </c>
      <c r="F1493" s="699">
        <f t="shared" si="686"/>
        <v>0</v>
      </c>
      <c r="G1493" s="712">
        <f t="shared" si="687"/>
        <v>0</v>
      </c>
      <c r="H1493" s="699">
        <f t="shared" si="681"/>
        <v>0</v>
      </c>
      <c r="I1493" s="712">
        <f t="shared" si="682"/>
        <v>0</v>
      </c>
      <c r="J1493" s="699">
        <f t="shared" si="688"/>
        <v>0</v>
      </c>
      <c r="K1493" s="681">
        <f t="shared" si="689"/>
        <v>0</v>
      </c>
      <c r="L1493" s="711">
        <f>IF($L$5="Yes",HLOOKUP(B1493,'Outdoor Supply'!$D$32:$P$38,7,FALSE),0)</f>
        <v>0</v>
      </c>
      <c r="M1493" s="701">
        <f t="shared" si="690"/>
        <v>0</v>
      </c>
      <c r="N1493" s="564">
        <f t="shared" si="691"/>
        <v>0</v>
      </c>
      <c r="O1493" s="564">
        <f t="shared" si="692"/>
        <v>0</v>
      </c>
      <c r="P1493" s="564">
        <f t="shared" si="693"/>
        <v>0</v>
      </c>
      <c r="Q1493" s="564">
        <f t="shared" si="694"/>
        <v>0</v>
      </c>
      <c r="R1493" s="661">
        <f t="shared" si="683"/>
        <v>0</v>
      </c>
      <c r="S1493" s="662">
        <f t="shared" si="684"/>
        <v>0</v>
      </c>
      <c r="T1493" s="699">
        <f t="shared" si="685"/>
        <v>0</v>
      </c>
      <c r="U1493" s="681">
        <f t="shared" si="695"/>
        <v>0</v>
      </c>
      <c r="V1493" s="701">
        <f t="shared" si="696"/>
        <v>0</v>
      </c>
      <c r="W1493" s="662">
        <f t="shared" si="697"/>
        <v>0</v>
      </c>
      <c r="X1493" s="662">
        <f t="shared" si="698"/>
        <v>0</v>
      </c>
      <c r="Y1493" s="662">
        <f t="shared" si="699"/>
        <v>0</v>
      </c>
      <c r="Z1493" s="699">
        <f t="shared" si="700"/>
        <v>0</v>
      </c>
      <c r="AA1493" s="681">
        <f t="shared" si="703"/>
        <v>0</v>
      </c>
      <c r="AB1493" s="701">
        <f t="shared" si="704"/>
        <v>0</v>
      </c>
      <c r="AC1493" s="662">
        <f t="shared" si="701"/>
        <v>0</v>
      </c>
      <c r="AD1493" s="662">
        <f t="shared" si="705"/>
        <v>0</v>
      </c>
      <c r="AE1493" s="701">
        <f t="shared" si="706"/>
        <v>0</v>
      </c>
      <c r="AF1493" s="662">
        <f t="shared" si="702"/>
        <v>0</v>
      </c>
      <c r="AG1493" s="662">
        <f t="shared" si="707"/>
        <v>0</v>
      </c>
      <c r="AH1493" s="701">
        <f t="shared" si="708"/>
        <v>0</v>
      </c>
    </row>
    <row r="1494" spans="1:34" x14ac:dyDescent="0.35">
      <c r="A1494" s="680">
        <v>39469</v>
      </c>
      <c r="B1494" s="558" t="s">
        <v>21</v>
      </c>
      <c r="C1494" s="558">
        <v>1</v>
      </c>
      <c r="D1494" s="559">
        <f t="shared" si="680"/>
        <v>3</v>
      </c>
      <c r="E1494" s="561">
        <v>0.23999999999998067</v>
      </c>
      <c r="F1494" s="699">
        <f t="shared" si="686"/>
        <v>0</v>
      </c>
      <c r="G1494" s="712">
        <f t="shared" si="687"/>
        <v>0</v>
      </c>
      <c r="H1494" s="699">
        <f t="shared" si="681"/>
        <v>0</v>
      </c>
      <c r="I1494" s="712">
        <f t="shared" si="682"/>
        <v>0</v>
      </c>
      <c r="J1494" s="699">
        <f t="shared" si="688"/>
        <v>0</v>
      </c>
      <c r="K1494" s="681">
        <f t="shared" si="689"/>
        <v>0</v>
      </c>
      <c r="L1494" s="711">
        <f>IF($L$5="Yes",HLOOKUP(B1494,'Outdoor Supply'!$D$32:$P$38,7,FALSE),0)</f>
        <v>0</v>
      </c>
      <c r="M1494" s="701">
        <f t="shared" si="690"/>
        <v>0</v>
      </c>
      <c r="N1494" s="564">
        <f t="shared" si="691"/>
        <v>0</v>
      </c>
      <c r="O1494" s="564">
        <f t="shared" si="692"/>
        <v>0</v>
      </c>
      <c r="P1494" s="564">
        <f t="shared" si="693"/>
        <v>0</v>
      </c>
      <c r="Q1494" s="564">
        <f t="shared" si="694"/>
        <v>0</v>
      </c>
      <c r="R1494" s="661">
        <f t="shared" si="683"/>
        <v>0</v>
      </c>
      <c r="S1494" s="662">
        <f t="shared" si="684"/>
        <v>0</v>
      </c>
      <c r="T1494" s="699">
        <f t="shared" si="685"/>
        <v>0</v>
      </c>
      <c r="U1494" s="681">
        <f t="shared" si="695"/>
        <v>0</v>
      </c>
      <c r="V1494" s="701">
        <f t="shared" si="696"/>
        <v>0</v>
      </c>
      <c r="W1494" s="662">
        <f t="shared" si="697"/>
        <v>0</v>
      </c>
      <c r="X1494" s="662">
        <f t="shared" si="698"/>
        <v>0</v>
      </c>
      <c r="Y1494" s="662">
        <f t="shared" si="699"/>
        <v>0</v>
      </c>
      <c r="Z1494" s="699">
        <f t="shared" si="700"/>
        <v>0</v>
      </c>
      <c r="AA1494" s="681">
        <f t="shared" si="703"/>
        <v>0</v>
      </c>
      <c r="AB1494" s="701">
        <f t="shared" si="704"/>
        <v>0</v>
      </c>
      <c r="AC1494" s="662">
        <f t="shared" si="701"/>
        <v>0</v>
      </c>
      <c r="AD1494" s="662">
        <f t="shared" si="705"/>
        <v>0</v>
      </c>
      <c r="AE1494" s="701">
        <f t="shared" si="706"/>
        <v>0</v>
      </c>
      <c r="AF1494" s="662">
        <f t="shared" si="702"/>
        <v>0</v>
      </c>
      <c r="AG1494" s="662">
        <f t="shared" si="707"/>
        <v>0</v>
      </c>
      <c r="AH1494" s="701">
        <f t="shared" si="708"/>
        <v>0</v>
      </c>
    </row>
    <row r="1495" spans="1:34" x14ac:dyDescent="0.35">
      <c r="A1495" s="680">
        <v>39470</v>
      </c>
      <c r="B1495" s="558" t="s">
        <v>21</v>
      </c>
      <c r="C1495" s="558">
        <v>1</v>
      </c>
      <c r="D1495" s="559">
        <f t="shared" si="680"/>
        <v>4</v>
      </c>
      <c r="E1495" s="561">
        <v>0</v>
      </c>
      <c r="F1495" s="699">
        <f t="shared" si="686"/>
        <v>0</v>
      </c>
      <c r="G1495" s="712">
        <f t="shared" si="687"/>
        <v>0</v>
      </c>
      <c r="H1495" s="699">
        <f t="shared" si="681"/>
        <v>0</v>
      </c>
      <c r="I1495" s="712">
        <f t="shared" si="682"/>
        <v>0</v>
      </c>
      <c r="J1495" s="699">
        <f t="shared" si="688"/>
        <v>0</v>
      </c>
      <c r="K1495" s="681">
        <f t="shared" si="689"/>
        <v>0</v>
      </c>
      <c r="L1495" s="711">
        <f>IF($L$5="Yes",HLOOKUP(B1495,'Outdoor Supply'!$D$32:$P$38,7,FALSE),0)</f>
        <v>0</v>
      </c>
      <c r="M1495" s="701">
        <f t="shared" si="690"/>
        <v>0</v>
      </c>
      <c r="N1495" s="564">
        <f t="shared" si="691"/>
        <v>0</v>
      </c>
      <c r="O1495" s="564">
        <f t="shared" si="692"/>
        <v>0</v>
      </c>
      <c r="P1495" s="564">
        <f t="shared" si="693"/>
        <v>0</v>
      </c>
      <c r="Q1495" s="564">
        <f t="shared" si="694"/>
        <v>0</v>
      </c>
      <c r="R1495" s="661">
        <f t="shared" si="683"/>
        <v>0</v>
      </c>
      <c r="S1495" s="662">
        <f t="shared" si="684"/>
        <v>0</v>
      </c>
      <c r="T1495" s="699">
        <f t="shared" si="685"/>
        <v>0</v>
      </c>
      <c r="U1495" s="681">
        <f t="shared" si="695"/>
        <v>0</v>
      </c>
      <c r="V1495" s="701">
        <f t="shared" si="696"/>
        <v>0</v>
      </c>
      <c r="W1495" s="662">
        <f t="shared" si="697"/>
        <v>0</v>
      </c>
      <c r="X1495" s="662">
        <f t="shared" si="698"/>
        <v>0</v>
      </c>
      <c r="Y1495" s="662">
        <f t="shared" si="699"/>
        <v>0</v>
      </c>
      <c r="Z1495" s="699">
        <f t="shared" si="700"/>
        <v>0</v>
      </c>
      <c r="AA1495" s="681">
        <f t="shared" si="703"/>
        <v>0</v>
      </c>
      <c r="AB1495" s="701">
        <f t="shared" si="704"/>
        <v>0</v>
      </c>
      <c r="AC1495" s="662">
        <f t="shared" si="701"/>
        <v>0</v>
      </c>
      <c r="AD1495" s="662">
        <f t="shared" si="705"/>
        <v>0</v>
      </c>
      <c r="AE1495" s="701">
        <f t="shared" si="706"/>
        <v>0</v>
      </c>
      <c r="AF1495" s="662">
        <f t="shared" si="702"/>
        <v>0</v>
      </c>
      <c r="AG1495" s="662">
        <f t="shared" si="707"/>
        <v>0</v>
      </c>
      <c r="AH1495" s="701">
        <f t="shared" si="708"/>
        <v>0</v>
      </c>
    </row>
    <row r="1496" spans="1:34" x14ac:dyDescent="0.35">
      <c r="A1496" s="680">
        <v>39471</v>
      </c>
      <c r="B1496" s="558" t="s">
        <v>21</v>
      </c>
      <c r="C1496" s="558">
        <v>1</v>
      </c>
      <c r="D1496" s="559">
        <f t="shared" si="680"/>
        <v>5</v>
      </c>
      <c r="E1496" s="561">
        <v>9.9999999999909051E-3</v>
      </c>
      <c r="F1496" s="699">
        <f t="shared" si="686"/>
        <v>0</v>
      </c>
      <c r="G1496" s="712">
        <f t="shared" si="687"/>
        <v>0</v>
      </c>
      <c r="H1496" s="699">
        <f t="shared" si="681"/>
        <v>0</v>
      </c>
      <c r="I1496" s="712">
        <f t="shared" si="682"/>
        <v>0</v>
      </c>
      <c r="J1496" s="699">
        <f t="shared" si="688"/>
        <v>0</v>
      </c>
      <c r="K1496" s="681">
        <f t="shared" si="689"/>
        <v>0</v>
      </c>
      <c r="L1496" s="711">
        <f>IF($L$5="Yes",HLOOKUP(B1496,'Outdoor Supply'!$D$32:$P$38,7,FALSE),0)</f>
        <v>0</v>
      </c>
      <c r="M1496" s="701">
        <f t="shared" si="690"/>
        <v>0</v>
      </c>
      <c r="N1496" s="564">
        <f t="shared" si="691"/>
        <v>0</v>
      </c>
      <c r="O1496" s="564">
        <f t="shared" si="692"/>
        <v>0</v>
      </c>
      <c r="P1496" s="564">
        <f t="shared" si="693"/>
        <v>0</v>
      </c>
      <c r="Q1496" s="564">
        <f t="shared" si="694"/>
        <v>0</v>
      </c>
      <c r="R1496" s="661">
        <f t="shared" si="683"/>
        <v>0</v>
      </c>
      <c r="S1496" s="662">
        <f t="shared" si="684"/>
        <v>0</v>
      </c>
      <c r="T1496" s="699">
        <f t="shared" si="685"/>
        <v>0</v>
      </c>
      <c r="U1496" s="681">
        <f t="shared" si="695"/>
        <v>0</v>
      </c>
      <c r="V1496" s="701">
        <f t="shared" si="696"/>
        <v>0</v>
      </c>
      <c r="W1496" s="662">
        <f t="shared" si="697"/>
        <v>0</v>
      </c>
      <c r="X1496" s="662">
        <f t="shared" si="698"/>
        <v>0</v>
      </c>
      <c r="Y1496" s="662">
        <f t="shared" si="699"/>
        <v>0</v>
      </c>
      <c r="Z1496" s="699">
        <f t="shared" si="700"/>
        <v>0</v>
      </c>
      <c r="AA1496" s="681">
        <f t="shared" si="703"/>
        <v>0</v>
      </c>
      <c r="AB1496" s="701">
        <f t="shared" si="704"/>
        <v>0</v>
      </c>
      <c r="AC1496" s="662">
        <f t="shared" si="701"/>
        <v>0</v>
      </c>
      <c r="AD1496" s="662">
        <f t="shared" si="705"/>
        <v>0</v>
      </c>
      <c r="AE1496" s="701">
        <f t="shared" si="706"/>
        <v>0</v>
      </c>
      <c r="AF1496" s="662">
        <f t="shared" si="702"/>
        <v>0</v>
      </c>
      <c r="AG1496" s="662">
        <f t="shared" si="707"/>
        <v>0</v>
      </c>
      <c r="AH1496" s="701">
        <f t="shared" si="708"/>
        <v>0</v>
      </c>
    </row>
    <row r="1497" spans="1:34" x14ac:dyDescent="0.35">
      <c r="A1497" s="680">
        <v>39472</v>
      </c>
      <c r="B1497" s="558" t="s">
        <v>21</v>
      </c>
      <c r="C1497" s="558">
        <v>1</v>
      </c>
      <c r="D1497" s="559">
        <f t="shared" si="680"/>
        <v>6</v>
      </c>
      <c r="E1497" s="561">
        <v>1.999999999998181E-2</v>
      </c>
      <c r="F1497" s="699">
        <f t="shared" si="686"/>
        <v>0</v>
      </c>
      <c r="G1497" s="712">
        <f t="shared" si="687"/>
        <v>0</v>
      </c>
      <c r="H1497" s="699">
        <f t="shared" si="681"/>
        <v>0</v>
      </c>
      <c r="I1497" s="712">
        <f t="shared" si="682"/>
        <v>0</v>
      </c>
      <c r="J1497" s="699">
        <f t="shared" si="688"/>
        <v>0</v>
      </c>
      <c r="K1497" s="681">
        <f t="shared" si="689"/>
        <v>0</v>
      </c>
      <c r="L1497" s="711">
        <f>IF($L$5="Yes",HLOOKUP(B1497,'Outdoor Supply'!$D$32:$P$38,7,FALSE),0)</f>
        <v>0</v>
      </c>
      <c r="M1497" s="701">
        <f t="shared" si="690"/>
        <v>0</v>
      </c>
      <c r="N1497" s="564">
        <f t="shared" si="691"/>
        <v>0</v>
      </c>
      <c r="O1497" s="564">
        <f t="shared" si="692"/>
        <v>0</v>
      </c>
      <c r="P1497" s="564">
        <f t="shared" si="693"/>
        <v>0</v>
      </c>
      <c r="Q1497" s="564">
        <f t="shared" si="694"/>
        <v>0</v>
      </c>
      <c r="R1497" s="661">
        <f t="shared" si="683"/>
        <v>0</v>
      </c>
      <c r="S1497" s="662">
        <f t="shared" si="684"/>
        <v>0</v>
      </c>
      <c r="T1497" s="699">
        <f t="shared" si="685"/>
        <v>0</v>
      </c>
      <c r="U1497" s="681">
        <f t="shared" si="695"/>
        <v>0</v>
      </c>
      <c r="V1497" s="701">
        <f t="shared" si="696"/>
        <v>0</v>
      </c>
      <c r="W1497" s="662">
        <f t="shared" si="697"/>
        <v>0</v>
      </c>
      <c r="X1497" s="662">
        <f t="shared" si="698"/>
        <v>0</v>
      </c>
      <c r="Y1497" s="662">
        <f t="shared" si="699"/>
        <v>0</v>
      </c>
      <c r="Z1497" s="699">
        <f t="shared" si="700"/>
        <v>0</v>
      </c>
      <c r="AA1497" s="681">
        <f t="shared" si="703"/>
        <v>0</v>
      </c>
      <c r="AB1497" s="701">
        <f t="shared" si="704"/>
        <v>0</v>
      </c>
      <c r="AC1497" s="662">
        <f t="shared" si="701"/>
        <v>0</v>
      </c>
      <c r="AD1497" s="662">
        <f t="shared" si="705"/>
        <v>0</v>
      </c>
      <c r="AE1497" s="701">
        <f t="shared" si="706"/>
        <v>0</v>
      </c>
      <c r="AF1497" s="662">
        <f t="shared" si="702"/>
        <v>0</v>
      </c>
      <c r="AG1497" s="662">
        <f t="shared" si="707"/>
        <v>0</v>
      </c>
      <c r="AH1497" s="701">
        <f t="shared" si="708"/>
        <v>0</v>
      </c>
    </row>
    <row r="1498" spans="1:34" x14ac:dyDescent="0.35">
      <c r="A1498" s="680">
        <v>39473</v>
      </c>
      <c r="B1498" s="558" t="s">
        <v>21</v>
      </c>
      <c r="C1498" s="558">
        <v>1</v>
      </c>
      <c r="D1498" s="559">
        <f t="shared" si="680"/>
        <v>7</v>
      </c>
      <c r="E1498" s="561">
        <v>1.999999999998181E-2</v>
      </c>
      <c r="F1498" s="699">
        <f t="shared" si="686"/>
        <v>0</v>
      </c>
      <c r="G1498" s="712">
        <f t="shared" si="687"/>
        <v>0</v>
      </c>
      <c r="H1498" s="699">
        <f t="shared" si="681"/>
        <v>0</v>
      </c>
      <c r="I1498" s="712">
        <f t="shared" si="682"/>
        <v>0</v>
      </c>
      <c r="J1498" s="699">
        <f t="shared" si="688"/>
        <v>0</v>
      </c>
      <c r="K1498" s="681">
        <f t="shared" si="689"/>
        <v>0</v>
      </c>
      <c r="L1498" s="711">
        <f>IF($L$5="Yes",HLOOKUP(B1498,'Outdoor Supply'!$D$32:$P$38,7,FALSE),0)</f>
        <v>0</v>
      </c>
      <c r="M1498" s="701">
        <f t="shared" si="690"/>
        <v>0</v>
      </c>
      <c r="N1498" s="564">
        <f t="shared" si="691"/>
        <v>0</v>
      </c>
      <c r="O1498" s="564">
        <f t="shared" si="692"/>
        <v>0</v>
      </c>
      <c r="P1498" s="564">
        <f t="shared" si="693"/>
        <v>0</v>
      </c>
      <c r="Q1498" s="564">
        <f t="shared" si="694"/>
        <v>0</v>
      </c>
      <c r="R1498" s="661">
        <f t="shared" si="683"/>
        <v>0</v>
      </c>
      <c r="S1498" s="662">
        <f t="shared" si="684"/>
        <v>0</v>
      </c>
      <c r="T1498" s="699">
        <f t="shared" si="685"/>
        <v>0</v>
      </c>
      <c r="U1498" s="681">
        <f t="shared" si="695"/>
        <v>0</v>
      </c>
      <c r="V1498" s="701">
        <f t="shared" si="696"/>
        <v>0</v>
      </c>
      <c r="W1498" s="662">
        <f t="shared" si="697"/>
        <v>0</v>
      </c>
      <c r="X1498" s="662">
        <f t="shared" si="698"/>
        <v>0</v>
      </c>
      <c r="Y1498" s="662">
        <f t="shared" si="699"/>
        <v>0</v>
      </c>
      <c r="Z1498" s="699">
        <f t="shared" si="700"/>
        <v>0</v>
      </c>
      <c r="AA1498" s="681">
        <f t="shared" si="703"/>
        <v>0</v>
      </c>
      <c r="AB1498" s="701">
        <f t="shared" si="704"/>
        <v>0</v>
      </c>
      <c r="AC1498" s="662">
        <f t="shared" si="701"/>
        <v>0</v>
      </c>
      <c r="AD1498" s="662">
        <f t="shared" si="705"/>
        <v>0</v>
      </c>
      <c r="AE1498" s="701">
        <f t="shared" si="706"/>
        <v>0</v>
      </c>
      <c r="AF1498" s="662">
        <f t="shared" si="702"/>
        <v>0</v>
      </c>
      <c r="AG1498" s="662">
        <f t="shared" si="707"/>
        <v>0</v>
      </c>
      <c r="AH1498" s="701">
        <f t="shared" si="708"/>
        <v>0</v>
      </c>
    </row>
    <row r="1499" spans="1:34" x14ac:dyDescent="0.35">
      <c r="A1499" s="680">
        <v>39474</v>
      </c>
      <c r="B1499" s="558" t="s">
        <v>21</v>
      </c>
      <c r="C1499" s="558">
        <v>1</v>
      </c>
      <c r="D1499" s="559">
        <f t="shared" si="680"/>
        <v>1</v>
      </c>
      <c r="E1499" s="561">
        <v>0</v>
      </c>
      <c r="F1499" s="699">
        <f t="shared" si="686"/>
        <v>0</v>
      </c>
      <c r="G1499" s="712">
        <f t="shared" si="687"/>
        <v>0</v>
      </c>
      <c r="H1499" s="699">
        <f t="shared" si="681"/>
        <v>0</v>
      </c>
      <c r="I1499" s="712">
        <f t="shared" si="682"/>
        <v>0</v>
      </c>
      <c r="J1499" s="699">
        <f t="shared" si="688"/>
        <v>0</v>
      </c>
      <c r="K1499" s="681">
        <f t="shared" si="689"/>
        <v>0</v>
      </c>
      <c r="L1499" s="711">
        <f>IF($L$5="Yes",HLOOKUP(B1499,'Outdoor Supply'!$D$32:$P$38,7,FALSE),0)</f>
        <v>0</v>
      </c>
      <c r="M1499" s="701">
        <f t="shared" si="690"/>
        <v>0</v>
      </c>
      <c r="N1499" s="564">
        <f t="shared" si="691"/>
        <v>0</v>
      </c>
      <c r="O1499" s="564">
        <f t="shared" si="692"/>
        <v>0</v>
      </c>
      <c r="P1499" s="564">
        <f t="shared" si="693"/>
        <v>0</v>
      </c>
      <c r="Q1499" s="564">
        <f t="shared" si="694"/>
        <v>0</v>
      </c>
      <c r="R1499" s="661">
        <f t="shared" si="683"/>
        <v>0</v>
      </c>
      <c r="S1499" s="662">
        <f t="shared" si="684"/>
        <v>0</v>
      </c>
      <c r="T1499" s="699">
        <f t="shared" si="685"/>
        <v>0</v>
      </c>
      <c r="U1499" s="681">
        <f t="shared" si="695"/>
        <v>0</v>
      </c>
      <c r="V1499" s="701">
        <f t="shared" si="696"/>
        <v>0</v>
      </c>
      <c r="W1499" s="662">
        <f t="shared" si="697"/>
        <v>0</v>
      </c>
      <c r="X1499" s="662">
        <f t="shared" si="698"/>
        <v>0</v>
      </c>
      <c r="Y1499" s="662">
        <f t="shared" si="699"/>
        <v>0</v>
      </c>
      <c r="Z1499" s="699">
        <f t="shared" si="700"/>
        <v>0</v>
      </c>
      <c r="AA1499" s="681">
        <f t="shared" si="703"/>
        <v>0</v>
      </c>
      <c r="AB1499" s="701">
        <f t="shared" si="704"/>
        <v>0</v>
      </c>
      <c r="AC1499" s="662">
        <f t="shared" si="701"/>
        <v>0</v>
      </c>
      <c r="AD1499" s="662">
        <f t="shared" si="705"/>
        <v>0</v>
      </c>
      <c r="AE1499" s="701">
        <f t="shared" si="706"/>
        <v>0</v>
      </c>
      <c r="AF1499" s="662">
        <f t="shared" si="702"/>
        <v>0</v>
      </c>
      <c r="AG1499" s="662">
        <f t="shared" si="707"/>
        <v>0</v>
      </c>
      <c r="AH1499" s="701">
        <f t="shared" si="708"/>
        <v>0</v>
      </c>
    </row>
    <row r="1500" spans="1:34" x14ac:dyDescent="0.35">
      <c r="A1500" s="680">
        <v>39475</v>
      </c>
      <c r="B1500" s="558" t="s">
        <v>21</v>
      </c>
      <c r="C1500" s="558">
        <v>1</v>
      </c>
      <c r="D1500" s="559">
        <f t="shared" si="680"/>
        <v>2</v>
      </c>
      <c r="E1500" s="561">
        <v>0</v>
      </c>
      <c r="F1500" s="699">
        <f t="shared" si="686"/>
        <v>0</v>
      </c>
      <c r="G1500" s="712">
        <f t="shared" si="687"/>
        <v>0</v>
      </c>
      <c r="H1500" s="699">
        <f t="shared" si="681"/>
        <v>0</v>
      </c>
      <c r="I1500" s="712">
        <f t="shared" si="682"/>
        <v>0</v>
      </c>
      <c r="J1500" s="699">
        <f t="shared" si="688"/>
        <v>0</v>
      </c>
      <c r="K1500" s="681">
        <f t="shared" si="689"/>
        <v>0</v>
      </c>
      <c r="L1500" s="711">
        <f>IF($L$5="Yes",HLOOKUP(B1500,'Outdoor Supply'!$D$32:$P$38,7,FALSE),0)</f>
        <v>0</v>
      </c>
      <c r="M1500" s="701">
        <f t="shared" si="690"/>
        <v>0</v>
      </c>
      <c r="N1500" s="564">
        <f t="shared" si="691"/>
        <v>0</v>
      </c>
      <c r="O1500" s="564">
        <f t="shared" si="692"/>
        <v>0</v>
      </c>
      <c r="P1500" s="564">
        <f t="shared" si="693"/>
        <v>0</v>
      </c>
      <c r="Q1500" s="564">
        <f t="shared" si="694"/>
        <v>0</v>
      </c>
      <c r="R1500" s="661">
        <f t="shared" si="683"/>
        <v>0</v>
      </c>
      <c r="S1500" s="662">
        <f t="shared" si="684"/>
        <v>0</v>
      </c>
      <c r="T1500" s="699">
        <f t="shared" si="685"/>
        <v>0</v>
      </c>
      <c r="U1500" s="681">
        <f t="shared" si="695"/>
        <v>0</v>
      </c>
      <c r="V1500" s="701">
        <f t="shared" si="696"/>
        <v>0</v>
      </c>
      <c r="W1500" s="662">
        <f t="shared" si="697"/>
        <v>0</v>
      </c>
      <c r="X1500" s="662">
        <f t="shared" si="698"/>
        <v>0</v>
      </c>
      <c r="Y1500" s="662">
        <f t="shared" si="699"/>
        <v>0</v>
      </c>
      <c r="Z1500" s="699">
        <f t="shared" si="700"/>
        <v>0</v>
      </c>
      <c r="AA1500" s="681">
        <f t="shared" si="703"/>
        <v>0</v>
      </c>
      <c r="AB1500" s="701">
        <f t="shared" si="704"/>
        <v>0</v>
      </c>
      <c r="AC1500" s="662">
        <f t="shared" si="701"/>
        <v>0</v>
      </c>
      <c r="AD1500" s="662">
        <f t="shared" si="705"/>
        <v>0</v>
      </c>
      <c r="AE1500" s="701">
        <f t="shared" si="706"/>
        <v>0</v>
      </c>
      <c r="AF1500" s="662">
        <f t="shared" si="702"/>
        <v>0</v>
      </c>
      <c r="AG1500" s="662">
        <f t="shared" si="707"/>
        <v>0</v>
      </c>
      <c r="AH1500" s="701">
        <f t="shared" si="708"/>
        <v>0</v>
      </c>
    </row>
    <row r="1501" spans="1:34" x14ac:dyDescent="0.35">
      <c r="A1501" s="680">
        <v>39476</v>
      </c>
      <c r="B1501" s="558" t="s">
        <v>21</v>
      </c>
      <c r="C1501" s="558">
        <v>1</v>
      </c>
      <c r="D1501" s="559">
        <f t="shared" si="680"/>
        <v>3</v>
      </c>
      <c r="E1501" s="561">
        <v>0</v>
      </c>
      <c r="F1501" s="699">
        <f t="shared" si="686"/>
        <v>0</v>
      </c>
      <c r="G1501" s="712">
        <f t="shared" si="687"/>
        <v>0</v>
      </c>
      <c r="H1501" s="699">
        <f t="shared" si="681"/>
        <v>0</v>
      </c>
      <c r="I1501" s="712">
        <f t="shared" si="682"/>
        <v>0</v>
      </c>
      <c r="J1501" s="699">
        <f t="shared" si="688"/>
        <v>0</v>
      </c>
      <c r="K1501" s="681">
        <f t="shared" si="689"/>
        <v>0</v>
      </c>
      <c r="L1501" s="711">
        <f>IF($L$5="Yes",HLOOKUP(B1501,'Outdoor Supply'!$D$32:$P$38,7,FALSE),0)</f>
        <v>0</v>
      </c>
      <c r="M1501" s="701">
        <f t="shared" si="690"/>
        <v>0</v>
      </c>
      <c r="N1501" s="564">
        <f t="shared" si="691"/>
        <v>0</v>
      </c>
      <c r="O1501" s="564">
        <f t="shared" si="692"/>
        <v>0</v>
      </c>
      <c r="P1501" s="564">
        <f t="shared" si="693"/>
        <v>0</v>
      </c>
      <c r="Q1501" s="564">
        <f t="shared" si="694"/>
        <v>0</v>
      </c>
      <c r="R1501" s="661">
        <f t="shared" si="683"/>
        <v>0</v>
      </c>
      <c r="S1501" s="662">
        <f t="shared" si="684"/>
        <v>0</v>
      </c>
      <c r="T1501" s="699">
        <f t="shared" si="685"/>
        <v>0</v>
      </c>
      <c r="U1501" s="681">
        <f t="shared" si="695"/>
        <v>0</v>
      </c>
      <c r="V1501" s="701">
        <f t="shared" si="696"/>
        <v>0</v>
      </c>
      <c r="W1501" s="662">
        <f t="shared" si="697"/>
        <v>0</v>
      </c>
      <c r="X1501" s="662">
        <f t="shared" si="698"/>
        <v>0</v>
      </c>
      <c r="Y1501" s="662">
        <f t="shared" si="699"/>
        <v>0</v>
      </c>
      <c r="Z1501" s="699">
        <f t="shared" si="700"/>
        <v>0</v>
      </c>
      <c r="AA1501" s="681">
        <f t="shared" si="703"/>
        <v>0</v>
      </c>
      <c r="AB1501" s="701">
        <f t="shared" si="704"/>
        <v>0</v>
      </c>
      <c r="AC1501" s="662">
        <f t="shared" si="701"/>
        <v>0</v>
      </c>
      <c r="AD1501" s="662">
        <f t="shared" si="705"/>
        <v>0</v>
      </c>
      <c r="AE1501" s="701">
        <f t="shared" si="706"/>
        <v>0</v>
      </c>
      <c r="AF1501" s="662">
        <f t="shared" si="702"/>
        <v>0</v>
      </c>
      <c r="AG1501" s="662">
        <f t="shared" si="707"/>
        <v>0</v>
      </c>
      <c r="AH1501" s="701">
        <f t="shared" si="708"/>
        <v>0</v>
      </c>
    </row>
    <row r="1502" spans="1:34" x14ac:dyDescent="0.35">
      <c r="A1502" s="680">
        <v>39477</v>
      </c>
      <c r="B1502" s="558" t="s">
        <v>21</v>
      </c>
      <c r="C1502" s="558">
        <v>1</v>
      </c>
      <c r="D1502" s="559">
        <f t="shared" si="680"/>
        <v>4</v>
      </c>
      <c r="E1502" s="561">
        <v>0</v>
      </c>
      <c r="F1502" s="699">
        <f t="shared" si="686"/>
        <v>0</v>
      </c>
      <c r="G1502" s="712">
        <f t="shared" si="687"/>
        <v>0</v>
      </c>
      <c r="H1502" s="699">
        <f t="shared" si="681"/>
        <v>0</v>
      </c>
      <c r="I1502" s="712">
        <f t="shared" si="682"/>
        <v>0</v>
      </c>
      <c r="J1502" s="699">
        <f t="shared" si="688"/>
        <v>0</v>
      </c>
      <c r="K1502" s="681">
        <f t="shared" si="689"/>
        <v>0</v>
      </c>
      <c r="L1502" s="711">
        <f>IF($L$5="Yes",HLOOKUP(B1502,'Outdoor Supply'!$D$32:$P$38,7,FALSE),0)</f>
        <v>0</v>
      </c>
      <c r="M1502" s="701">
        <f t="shared" si="690"/>
        <v>0</v>
      </c>
      <c r="N1502" s="564">
        <f t="shared" si="691"/>
        <v>0</v>
      </c>
      <c r="O1502" s="564">
        <f t="shared" si="692"/>
        <v>0</v>
      </c>
      <c r="P1502" s="564">
        <f t="shared" si="693"/>
        <v>0</v>
      </c>
      <c r="Q1502" s="564">
        <f t="shared" si="694"/>
        <v>0</v>
      </c>
      <c r="R1502" s="661">
        <f t="shared" si="683"/>
        <v>0</v>
      </c>
      <c r="S1502" s="662">
        <f t="shared" si="684"/>
        <v>0</v>
      </c>
      <c r="T1502" s="699">
        <f t="shared" si="685"/>
        <v>0</v>
      </c>
      <c r="U1502" s="681">
        <f t="shared" si="695"/>
        <v>0</v>
      </c>
      <c r="V1502" s="701">
        <f t="shared" si="696"/>
        <v>0</v>
      </c>
      <c r="W1502" s="662">
        <f t="shared" si="697"/>
        <v>0</v>
      </c>
      <c r="X1502" s="662">
        <f t="shared" si="698"/>
        <v>0</v>
      </c>
      <c r="Y1502" s="662">
        <f t="shared" si="699"/>
        <v>0</v>
      </c>
      <c r="Z1502" s="699">
        <f t="shared" si="700"/>
        <v>0</v>
      </c>
      <c r="AA1502" s="681">
        <f t="shared" si="703"/>
        <v>0</v>
      </c>
      <c r="AB1502" s="701">
        <f t="shared" si="704"/>
        <v>0</v>
      </c>
      <c r="AC1502" s="662">
        <f t="shared" si="701"/>
        <v>0</v>
      </c>
      <c r="AD1502" s="662">
        <f t="shared" si="705"/>
        <v>0</v>
      </c>
      <c r="AE1502" s="701">
        <f t="shared" si="706"/>
        <v>0</v>
      </c>
      <c r="AF1502" s="662">
        <f t="shared" si="702"/>
        <v>0</v>
      </c>
      <c r="AG1502" s="662">
        <f t="shared" si="707"/>
        <v>0</v>
      </c>
      <c r="AH1502" s="701">
        <f t="shared" si="708"/>
        <v>0</v>
      </c>
    </row>
    <row r="1503" spans="1:34" x14ac:dyDescent="0.35">
      <c r="A1503" s="680">
        <v>39478</v>
      </c>
      <c r="B1503" s="558" t="s">
        <v>21</v>
      </c>
      <c r="C1503" s="558">
        <v>1</v>
      </c>
      <c r="D1503" s="559">
        <f t="shared" si="680"/>
        <v>5</v>
      </c>
      <c r="E1503" s="561">
        <v>3.9999999999992042E-2</v>
      </c>
      <c r="F1503" s="699">
        <f t="shared" si="686"/>
        <v>0</v>
      </c>
      <c r="G1503" s="712">
        <f t="shared" si="687"/>
        <v>0</v>
      </c>
      <c r="H1503" s="699">
        <f t="shared" si="681"/>
        <v>0</v>
      </c>
      <c r="I1503" s="712">
        <f t="shared" si="682"/>
        <v>0</v>
      </c>
      <c r="J1503" s="699">
        <f t="shared" si="688"/>
        <v>0</v>
      </c>
      <c r="K1503" s="681">
        <f t="shared" si="689"/>
        <v>0</v>
      </c>
      <c r="L1503" s="711">
        <f>IF($L$5="Yes",HLOOKUP(B1503,'Outdoor Supply'!$D$32:$P$38,7,FALSE),0)</f>
        <v>0</v>
      </c>
      <c r="M1503" s="701">
        <f t="shared" si="690"/>
        <v>0</v>
      </c>
      <c r="N1503" s="564">
        <f t="shared" si="691"/>
        <v>0</v>
      </c>
      <c r="O1503" s="564">
        <f t="shared" si="692"/>
        <v>0</v>
      </c>
      <c r="P1503" s="564">
        <f t="shared" si="693"/>
        <v>0</v>
      </c>
      <c r="Q1503" s="564">
        <f t="shared" si="694"/>
        <v>0</v>
      </c>
      <c r="R1503" s="661">
        <f t="shared" si="683"/>
        <v>0</v>
      </c>
      <c r="S1503" s="662">
        <f t="shared" si="684"/>
        <v>0</v>
      </c>
      <c r="T1503" s="699">
        <f t="shared" si="685"/>
        <v>0</v>
      </c>
      <c r="U1503" s="681">
        <f t="shared" si="695"/>
        <v>0</v>
      </c>
      <c r="V1503" s="701">
        <f t="shared" si="696"/>
        <v>0</v>
      </c>
      <c r="W1503" s="662">
        <f t="shared" si="697"/>
        <v>0</v>
      </c>
      <c r="X1503" s="662">
        <f t="shared" si="698"/>
        <v>0</v>
      </c>
      <c r="Y1503" s="662">
        <f t="shared" si="699"/>
        <v>0</v>
      </c>
      <c r="Z1503" s="699">
        <f t="shared" si="700"/>
        <v>0</v>
      </c>
      <c r="AA1503" s="681">
        <f t="shared" si="703"/>
        <v>0</v>
      </c>
      <c r="AB1503" s="701">
        <f t="shared" si="704"/>
        <v>0</v>
      </c>
      <c r="AC1503" s="662">
        <f t="shared" si="701"/>
        <v>0</v>
      </c>
      <c r="AD1503" s="662">
        <f t="shared" si="705"/>
        <v>0</v>
      </c>
      <c r="AE1503" s="701">
        <f t="shared" si="706"/>
        <v>0</v>
      </c>
      <c r="AF1503" s="662">
        <f t="shared" si="702"/>
        <v>0</v>
      </c>
      <c r="AG1503" s="662">
        <f t="shared" si="707"/>
        <v>0</v>
      </c>
      <c r="AH1503" s="701">
        <f t="shared" si="708"/>
        <v>0</v>
      </c>
    </row>
    <row r="1504" spans="1:34" x14ac:dyDescent="0.35">
      <c r="A1504" s="680">
        <v>39479</v>
      </c>
      <c r="B1504" s="558" t="s">
        <v>22</v>
      </c>
      <c r="C1504" s="558">
        <v>2</v>
      </c>
      <c r="D1504" s="559">
        <f t="shared" si="680"/>
        <v>6</v>
      </c>
      <c r="E1504" s="561">
        <v>0</v>
      </c>
      <c r="F1504" s="699">
        <f t="shared" si="686"/>
        <v>0</v>
      </c>
      <c r="G1504" s="712">
        <f t="shared" si="687"/>
        <v>0</v>
      </c>
      <c r="H1504" s="699">
        <f t="shared" si="681"/>
        <v>0</v>
      </c>
      <c r="I1504" s="712">
        <f t="shared" si="682"/>
        <v>0</v>
      </c>
      <c r="J1504" s="699">
        <f t="shared" si="688"/>
        <v>0</v>
      </c>
      <c r="K1504" s="681">
        <f t="shared" si="689"/>
        <v>0</v>
      </c>
      <c r="L1504" s="711">
        <f>IF($L$5="Yes",HLOOKUP(B1504,'Outdoor Supply'!$D$32:$P$38,7,FALSE),0)</f>
        <v>0</v>
      </c>
      <c r="M1504" s="701">
        <f t="shared" si="690"/>
        <v>0</v>
      </c>
      <c r="N1504" s="564">
        <f t="shared" si="691"/>
        <v>0</v>
      </c>
      <c r="O1504" s="564">
        <f t="shared" si="692"/>
        <v>0</v>
      </c>
      <c r="P1504" s="564">
        <f t="shared" si="693"/>
        <v>0</v>
      </c>
      <c r="Q1504" s="564">
        <f t="shared" si="694"/>
        <v>0</v>
      </c>
      <c r="R1504" s="661">
        <f t="shared" si="683"/>
        <v>0</v>
      </c>
      <c r="S1504" s="662">
        <f t="shared" si="684"/>
        <v>0</v>
      </c>
      <c r="T1504" s="699">
        <f t="shared" si="685"/>
        <v>0</v>
      </c>
      <c r="U1504" s="681">
        <f t="shared" si="695"/>
        <v>0</v>
      </c>
      <c r="V1504" s="701">
        <f t="shared" si="696"/>
        <v>0</v>
      </c>
      <c r="W1504" s="662">
        <f t="shared" si="697"/>
        <v>0</v>
      </c>
      <c r="X1504" s="662">
        <f t="shared" si="698"/>
        <v>0</v>
      </c>
      <c r="Y1504" s="662">
        <f t="shared" si="699"/>
        <v>0</v>
      </c>
      <c r="Z1504" s="699">
        <f t="shared" si="700"/>
        <v>0</v>
      </c>
      <c r="AA1504" s="681">
        <f t="shared" si="703"/>
        <v>0</v>
      </c>
      <c r="AB1504" s="701">
        <f t="shared" si="704"/>
        <v>0</v>
      </c>
      <c r="AC1504" s="662">
        <f t="shared" si="701"/>
        <v>0</v>
      </c>
      <c r="AD1504" s="662">
        <f t="shared" si="705"/>
        <v>0</v>
      </c>
      <c r="AE1504" s="701">
        <f t="shared" si="706"/>
        <v>0</v>
      </c>
      <c r="AF1504" s="662">
        <f t="shared" si="702"/>
        <v>0</v>
      </c>
      <c r="AG1504" s="662">
        <f t="shared" si="707"/>
        <v>0</v>
      </c>
      <c r="AH1504" s="701">
        <f t="shared" si="708"/>
        <v>0</v>
      </c>
    </row>
    <row r="1505" spans="1:34" x14ac:dyDescent="0.35">
      <c r="A1505" s="680">
        <v>39480</v>
      </c>
      <c r="B1505" s="558" t="s">
        <v>22</v>
      </c>
      <c r="C1505" s="558">
        <v>2</v>
      </c>
      <c r="D1505" s="559">
        <f t="shared" si="680"/>
        <v>7</v>
      </c>
      <c r="E1505" s="561">
        <v>0</v>
      </c>
      <c r="F1505" s="699">
        <f t="shared" si="686"/>
        <v>0</v>
      </c>
      <c r="G1505" s="712">
        <f t="shared" si="687"/>
        <v>0</v>
      </c>
      <c r="H1505" s="699">
        <f t="shared" si="681"/>
        <v>0</v>
      </c>
      <c r="I1505" s="712">
        <f t="shared" si="682"/>
        <v>0</v>
      </c>
      <c r="J1505" s="699">
        <f t="shared" si="688"/>
        <v>0</v>
      </c>
      <c r="K1505" s="681">
        <f t="shared" si="689"/>
        <v>0</v>
      </c>
      <c r="L1505" s="711">
        <f>IF($L$5="Yes",HLOOKUP(B1505,'Outdoor Supply'!$D$32:$P$38,7,FALSE),0)</f>
        <v>0</v>
      </c>
      <c r="M1505" s="701">
        <f t="shared" si="690"/>
        <v>0</v>
      </c>
      <c r="N1505" s="564">
        <f t="shared" si="691"/>
        <v>0</v>
      </c>
      <c r="O1505" s="564">
        <f t="shared" si="692"/>
        <v>0</v>
      </c>
      <c r="P1505" s="564">
        <f t="shared" si="693"/>
        <v>0</v>
      </c>
      <c r="Q1505" s="564">
        <f t="shared" si="694"/>
        <v>0</v>
      </c>
      <c r="R1505" s="661">
        <f t="shared" si="683"/>
        <v>0</v>
      </c>
      <c r="S1505" s="662">
        <f t="shared" si="684"/>
        <v>0</v>
      </c>
      <c r="T1505" s="699">
        <f t="shared" si="685"/>
        <v>0</v>
      </c>
      <c r="U1505" s="681">
        <f t="shared" si="695"/>
        <v>0</v>
      </c>
      <c r="V1505" s="701">
        <f t="shared" si="696"/>
        <v>0</v>
      </c>
      <c r="W1505" s="662">
        <f t="shared" si="697"/>
        <v>0</v>
      </c>
      <c r="X1505" s="662">
        <f t="shared" si="698"/>
        <v>0</v>
      </c>
      <c r="Y1505" s="662">
        <f t="shared" si="699"/>
        <v>0</v>
      </c>
      <c r="Z1505" s="699">
        <f t="shared" si="700"/>
        <v>0</v>
      </c>
      <c r="AA1505" s="681">
        <f t="shared" si="703"/>
        <v>0</v>
      </c>
      <c r="AB1505" s="701">
        <f t="shared" si="704"/>
        <v>0</v>
      </c>
      <c r="AC1505" s="662">
        <f t="shared" si="701"/>
        <v>0</v>
      </c>
      <c r="AD1505" s="662">
        <f t="shared" si="705"/>
        <v>0</v>
      </c>
      <c r="AE1505" s="701">
        <f t="shared" si="706"/>
        <v>0</v>
      </c>
      <c r="AF1505" s="662">
        <f t="shared" si="702"/>
        <v>0</v>
      </c>
      <c r="AG1505" s="662">
        <f t="shared" si="707"/>
        <v>0</v>
      </c>
      <c r="AH1505" s="701">
        <f t="shared" si="708"/>
        <v>0</v>
      </c>
    </row>
    <row r="1506" spans="1:34" x14ac:dyDescent="0.35">
      <c r="A1506" s="680">
        <v>39481</v>
      </c>
      <c r="B1506" s="558" t="s">
        <v>22</v>
      </c>
      <c r="C1506" s="558">
        <v>2</v>
      </c>
      <c r="D1506" s="559">
        <f t="shared" si="680"/>
        <v>1</v>
      </c>
      <c r="E1506" s="561">
        <v>0</v>
      </c>
      <c r="F1506" s="699">
        <f t="shared" si="686"/>
        <v>0</v>
      </c>
      <c r="G1506" s="712">
        <f t="shared" si="687"/>
        <v>0</v>
      </c>
      <c r="H1506" s="699">
        <f t="shared" si="681"/>
        <v>0</v>
      </c>
      <c r="I1506" s="712">
        <f t="shared" si="682"/>
        <v>0</v>
      </c>
      <c r="J1506" s="699">
        <f t="shared" si="688"/>
        <v>0</v>
      </c>
      <c r="K1506" s="681">
        <f t="shared" si="689"/>
        <v>0</v>
      </c>
      <c r="L1506" s="711">
        <f>IF($L$5="Yes",HLOOKUP(B1506,'Outdoor Supply'!$D$32:$P$38,7,FALSE),0)</f>
        <v>0</v>
      </c>
      <c r="M1506" s="701">
        <f t="shared" si="690"/>
        <v>0</v>
      </c>
      <c r="N1506" s="564">
        <f t="shared" si="691"/>
        <v>0</v>
      </c>
      <c r="O1506" s="564">
        <f t="shared" si="692"/>
        <v>0</v>
      </c>
      <c r="P1506" s="564">
        <f t="shared" si="693"/>
        <v>0</v>
      </c>
      <c r="Q1506" s="564">
        <f t="shared" si="694"/>
        <v>0</v>
      </c>
      <c r="R1506" s="661">
        <f t="shared" si="683"/>
        <v>0</v>
      </c>
      <c r="S1506" s="662">
        <f t="shared" si="684"/>
        <v>0</v>
      </c>
      <c r="T1506" s="699">
        <f t="shared" si="685"/>
        <v>0</v>
      </c>
      <c r="U1506" s="681">
        <f t="shared" si="695"/>
        <v>0</v>
      </c>
      <c r="V1506" s="701">
        <f t="shared" si="696"/>
        <v>0</v>
      </c>
      <c r="W1506" s="662">
        <f t="shared" si="697"/>
        <v>0</v>
      </c>
      <c r="X1506" s="662">
        <f t="shared" si="698"/>
        <v>0</v>
      </c>
      <c r="Y1506" s="662">
        <f t="shared" si="699"/>
        <v>0</v>
      </c>
      <c r="Z1506" s="699">
        <f t="shared" si="700"/>
        <v>0</v>
      </c>
      <c r="AA1506" s="681">
        <f t="shared" si="703"/>
        <v>0</v>
      </c>
      <c r="AB1506" s="701">
        <f t="shared" si="704"/>
        <v>0</v>
      </c>
      <c r="AC1506" s="662">
        <f t="shared" si="701"/>
        <v>0</v>
      </c>
      <c r="AD1506" s="662">
        <f t="shared" si="705"/>
        <v>0</v>
      </c>
      <c r="AE1506" s="701">
        <f t="shared" si="706"/>
        <v>0</v>
      </c>
      <c r="AF1506" s="662">
        <f t="shared" si="702"/>
        <v>0</v>
      </c>
      <c r="AG1506" s="662">
        <f t="shared" si="707"/>
        <v>0</v>
      </c>
      <c r="AH1506" s="701">
        <f t="shared" si="708"/>
        <v>0</v>
      </c>
    </row>
    <row r="1507" spans="1:34" x14ac:dyDescent="0.35">
      <c r="A1507" s="680">
        <v>39482</v>
      </c>
      <c r="B1507" s="558" t="s">
        <v>22</v>
      </c>
      <c r="C1507" s="558">
        <v>2</v>
      </c>
      <c r="D1507" s="559">
        <f t="shared" si="680"/>
        <v>2</v>
      </c>
      <c r="E1507" s="561">
        <v>0</v>
      </c>
      <c r="F1507" s="699">
        <f t="shared" si="686"/>
        <v>0</v>
      </c>
      <c r="G1507" s="712">
        <f t="shared" si="687"/>
        <v>0</v>
      </c>
      <c r="H1507" s="699">
        <f t="shared" si="681"/>
        <v>0</v>
      </c>
      <c r="I1507" s="712">
        <f t="shared" si="682"/>
        <v>0</v>
      </c>
      <c r="J1507" s="699">
        <f t="shared" si="688"/>
        <v>0</v>
      </c>
      <c r="K1507" s="681">
        <f t="shared" si="689"/>
        <v>0</v>
      </c>
      <c r="L1507" s="711">
        <f>IF($L$5="Yes",HLOOKUP(B1507,'Outdoor Supply'!$D$32:$P$38,7,FALSE),0)</f>
        <v>0</v>
      </c>
      <c r="M1507" s="701">
        <f t="shared" si="690"/>
        <v>0</v>
      </c>
      <c r="N1507" s="564">
        <f t="shared" si="691"/>
        <v>0</v>
      </c>
      <c r="O1507" s="564">
        <f t="shared" si="692"/>
        <v>0</v>
      </c>
      <c r="P1507" s="564">
        <f t="shared" si="693"/>
        <v>0</v>
      </c>
      <c r="Q1507" s="564">
        <f t="shared" si="694"/>
        <v>0</v>
      </c>
      <c r="R1507" s="661">
        <f t="shared" si="683"/>
        <v>0</v>
      </c>
      <c r="S1507" s="662">
        <f t="shared" si="684"/>
        <v>0</v>
      </c>
      <c r="T1507" s="699">
        <f t="shared" si="685"/>
        <v>0</v>
      </c>
      <c r="U1507" s="681">
        <f t="shared" si="695"/>
        <v>0</v>
      </c>
      <c r="V1507" s="701">
        <f t="shared" si="696"/>
        <v>0</v>
      </c>
      <c r="W1507" s="662">
        <f t="shared" si="697"/>
        <v>0</v>
      </c>
      <c r="X1507" s="662">
        <f t="shared" si="698"/>
        <v>0</v>
      </c>
      <c r="Y1507" s="662">
        <f t="shared" si="699"/>
        <v>0</v>
      </c>
      <c r="Z1507" s="699">
        <f t="shared" si="700"/>
        <v>0</v>
      </c>
      <c r="AA1507" s="681">
        <f t="shared" si="703"/>
        <v>0</v>
      </c>
      <c r="AB1507" s="701">
        <f t="shared" si="704"/>
        <v>0</v>
      </c>
      <c r="AC1507" s="662">
        <f t="shared" si="701"/>
        <v>0</v>
      </c>
      <c r="AD1507" s="662">
        <f t="shared" si="705"/>
        <v>0</v>
      </c>
      <c r="AE1507" s="701">
        <f t="shared" si="706"/>
        <v>0</v>
      </c>
      <c r="AF1507" s="662">
        <f t="shared" si="702"/>
        <v>0</v>
      </c>
      <c r="AG1507" s="662">
        <f t="shared" si="707"/>
        <v>0</v>
      </c>
      <c r="AH1507" s="701">
        <f t="shared" si="708"/>
        <v>0</v>
      </c>
    </row>
    <row r="1508" spans="1:34" x14ac:dyDescent="0.35">
      <c r="A1508" s="680">
        <v>39483</v>
      </c>
      <c r="B1508" s="558" t="s">
        <v>22</v>
      </c>
      <c r="C1508" s="558">
        <v>2</v>
      </c>
      <c r="D1508" s="559">
        <f t="shared" si="680"/>
        <v>3</v>
      </c>
      <c r="E1508" s="561">
        <v>0</v>
      </c>
      <c r="F1508" s="699">
        <f t="shared" si="686"/>
        <v>0</v>
      </c>
      <c r="G1508" s="712">
        <f t="shared" si="687"/>
        <v>0</v>
      </c>
      <c r="H1508" s="699">
        <f t="shared" si="681"/>
        <v>0</v>
      </c>
      <c r="I1508" s="712">
        <f t="shared" si="682"/>
        <v>0</v>
      </c>
      <c r="J1508" s="699">
        <f t="shared" si="688"/>
        <v>0</v>
      </c>
      <c r="K1508" s="681">
        <f t="shared" si="689"/>
        <v>0</v>
      </c>
      <c r="L1508" s="711">
        <f>IF($L$5="Yes",HLOOKUP(B1508,'Outdoor Supply'!$D$32:$P$38,7,FALSE),0)</f>
        <v>0</v>
      </c>
      <c r="M1508" s="701">
        <f t="shared" si="690"/>
        <v>0</v>
      </c>
      <c r="N1508" s="564">
        <f t="shared" si="691"/>
        <v>0</v>
      </c>
      <c r="O1508" s="564">
        <f t="shared" si="692"/>
        <v>0</v>
      </c>
      <c r="P1508" s="564">
        <f t="shared" si="693"/>
        <v>0</v>
      </c>
      <c r="Q1508" s="564">
        <f t="shared" si="694"/>
        <v>0</v>
      </c>
      <c r="R1508" s="661">
        <f t="shared" si="683"/>
        <v>0</v>
      </c>
      <c r="S1508" s="662">
        <f t="shared" si="684"/>
        <v>0</v>
      </c>
      <c r="T1508" s="699">
        <f t="shared" si="685"/>
        <v>0</v>
      </c>
      <c r="U1508" s="681">
        <f t="shared" si="695"/>
        <v>0</v>
      </c>
      <c r="V1508" s="701">
        <f t="shared" si="696"/>
        <v>0</v>
      </c>
      <c r="W1508" s="662">
        <f t="shared" si="697"/>
        <v>0</v>
      </c>
      <c r="X1508" s="662">
        <f t="shared" si="698"/>
        <v>0</v>
      </c>
      <c r="Y1508" s="662">
        <f t="shared" si="699"/>
        <v>0</v>
      </c>
      <c r="Z1508" s="699">
        <f t="shared" si="700"/>
        <v>0</v>
      </c>
      <c r="AA1508" s="681">
        <f t="shared" si="703"/>
        <v>0</v>
      </c>
      <c r="AB1508" s="701">
        <f t="shared" si="704"/>
        <v>0</v>
      </c>
      <c r="AC1508" s="662">
        <f t="shared" si="701"/>
        <v>0</v>
      </c>
      <c r="AD1508" s="662">
        <f t="shared" si="705"/>
        <v>0</v>
      </c>
      <c r="AE1508" s="701">
        <f t="shared" si="706"/>
        <v>0</v>
      </c>
      <c r="AF1508" s="662">
        <f t="shared" si="702"/>
        <v>0</v>
      </c>
      <c r="AG1508" s="662">
        <f t="shared" si="707"/>
        <v>0</v>
      </c>
      <c r="AH1508" s="701">
        <f t="shared" si="708"/>
        <v>0</v>
      </c>
    </row>
    <row r="1509" spans="1:34" x14ac:dyDescent="0.35">
      <c r="A1509" s="680">
        <v>39484</v>
      </c>
      <c r="B1509" s="558" t="s">
        <v>22</v>
      </c>
      <c r="C1509" s="558">
        <v>2</v>
      </c>
      <c r="D1509" s="559">
        <f t="shared" si="680"/>
        <v>4</v>
      </c>
      <c r="E1509" s="561">
        <v>0</v>
      </c>
      <c r="F1509" s="699">
        <f t="shared" si="686"/>
        <v>0</v>
      </c>
      <c r="G1509" s="712">
        <f t="shared" si="687"/>
        <v>0</v>
      </c>
      <c r="H1509" s="699">
        <f t="shared" si="681"/>
        <v>0</v>
      </c>
      <c r="I1509" s="712">
        <f t="shared" si="682"/>
        <v>0</v>
      </c>
      <c r="J1509" s="699">
        <f t="shared" si="688"/>
        <v>0</v>
      </c>
      <c r="K1509" s="681">
        <f t="shared" si="689"/>
        <v>0</v>
      </c>
      <c r="L1509" s="711">
        <f>IF($L$5="Yes",HLOOKUP(B1509,'Outdoor Supply'!$D$32:$P$38,7,FALSE),0)</f>
        <v>0</v>
      </c>
      <c r="M1509" s="701">
        <f t="shared" si="690"/>
        <v>0</v>
      </c>
      <c r="N1509" s="564">
        <f t="shared" si="691"/>
        <v>0</v>
      </c>
      <c r="O1509" s="564">
        <f t="shared" si="692"/>
        <v>0</v>
      </c>
      <c r="P1509" s="564">
        <f t="shared" si="693"/>
        <v>0</v>
      </c>
      <c r="Q1509" s="564">
        <f t="shared" si="694"/>
        <v>0</v>
      </c>
      <c r="R1509" s="661">
        <f t="shared" si="683"/>
        <v>0</v>
      </c>
      <c r="S1509" s="662">
        <f t="shared" si="684"/>
        <v>0</v>
      </c>
      <c r="T1509" s="699">
        <f t="shared" si="685"/>
        <v>0</v>
      </c>
      <c r="U1509" s="681">
        <f t="shared" si="695"/>
        <v>0</v>
      </c>
      <c r="V1509" s="701">
        <f t="shared" si="696"/>
        <v>0</v>
      </c>
      <c r="W1509" s="662">
        <f t="shared" si="697"/>
        <v>0</v>
      </c>
      <c r="X1509" s="662">
        <f t="shared" si="698"/>
        <v>0</v>
      </c>
      <c r="Y1509" s="662">
        <f t="shared" si="699"/>
        <v>0</v>
      </c>
      <c r="Z1509" s="699">
        <f t="shared" si="700"/>
        <v>0</v>
      </c>
      <c r="AA1509" s="681">
        <f t="shared" si="703"/>
        <v>0</v>
      </c>
      <c r="AB1509" s="701">
        <f t="shared" si="704"/>
        <v>0</v>
      </c>
      <c r="AC1509" s="662">
        <f t="shared" si="701"/>
        <v>0</v>
      </c>
      <c r="AD1509" s="662">
        <f t="shared" si="705"/>
        <v>0</v>
      </c>
      <c r="AE1509" s="701">
        <f t="shared" si="706"/>
        <v>0</v>
      </c>
      <c r="AF1509" s="662">
        <f t="shared" si="702"/>
        <v>0</v>
      </c>
      <c r="AG1509" s="662">
        <f t="shared" si="707"/>
        <v>0</v>
      </c>
      <c r="AH1509" s="701">
        <f t="shared" si="708"/>
        <v>0</v>
      </c>
    </row>
    <row r="1510" spans="1:34" x14ac:dyDescent="0.35">
      <c r="A1510" s="680">
        <v>39485</v>
      </c>
      <c r="B1510" s="558" t="s">
        <v>22</v>
      </c>
      <c r="C1510" s="558">
        <v>2</v>
      </c>
      <c r="D1510" s="559">
        <f t="shared" si="680"/>
        <v>5</v>
      </c>
      <c r="E1510" s="561">
        <v>0</v>
      </c>
      <c r="F1510" s="699">
        <f t="shared" si="686"/>
        <v>0</v>
      </c>
      <c r="G1510" s="712">
        <f t="shared" si="687"/>
        <v>0</v>
      </c>
      <c r="H1510" s="699">
        <f t="shared" si="681"/>
        <v>0</v>
      </c>
      <c r="I1510" s="712">
        <f t="shared" si="682"/>
        <v>0</v>
      </c>
      <c r="J1510" s="699">
        <f t="shared" si="688"/>
        <v>0</v>
      </c>
      <c r="K1510" s="681">
        <f t="shared" si="689"/>
        <v>0</v>
      </c>
      <c r="L1510" s="711">
        <f>IF($L$5="Yes",HLOOKUP(B1510,'Outdoor Supply'!$D$32:$P$38,7,FALSE),0)</f>
        <v>0</v>
      </c>
      <c r="M1510" s="701">
        <f t="shared" si="690"/>
        <v>0</v>
      </c>
      <c r="N1510" s="564">
        <f t="shared" si="691"/>
        <v>0</v>
      </c>
      <c r="O1510" s="564">
        <f t="shared" si="692"/>
        <v>0</v>
      </c>
      <c r="P1510" s="564">
        <f t="shared" si="693"/>
        <v>0</v>
      </c>
      <c r="Q1510" s="564">
        <f t="shared" si="694"/>
        <v>0</v>
      </c>
      <c r="R1510" s="661">
        <f t="shared" si="683"/>
        <v>0</v>
      </c>
      <c r="S1510" s="662">
        <f t="shared" si="684"/>
        <v>0</v>
      </c>
      <c r="T1510" s="699">
        <f t="shared" si="685"/>
        <v>0</v>
      </c>
      <c r="U1510" s="681">
        <f t="shared" si="695"/>
        <v>0</v>
      </c>
      <c r="V1510" s="701">
        <f t="shared" si="696"/>
        <v>0</v>
      </c>
      <c r="W1510" s="662">
        <f t="shared" si="697"/>
        <v>0</v>
      </c>
      <c r="X1510" s="662">
        <f t="shared" si="698"/>
        <v>0</v>
      </c>
      <c r="Y1510" s="662">
        <f t="shared" si="699"/>
        <v>0</v>
      </c>
      <c r="Z1510" s="699">
        <f t="shared" si="700"/>
        <v>0</v>
      </c>
      <c r="AA1510" s="681">
        <f t="shared" si="703"/>
        <v>0</v>
      </c>
      <c r="AB1510" s="701">
        <f t="shared" si="704"/>
        <v>0</v>
      </c>
      <c r="AC1510" s="662">
        <f t="shared" si="701"/>
        <v>0</v>
      </c>
      <c r="AD1510" s="662">
        <f t="shared" si="705"/>
        <v>0</v>
      </c>
      <c r="AE1510" s="701">
        <f t="shared" si="706"/>
        <v>0</v>
      </c>
      <c r="AF1510" s="662">
        <f t="shared" si="702"/>
        <v>0</v>
      </c>
      <c r="AG1510" s="662">
        <f t="shared" si="707"/>
        <v>0</v>
      </c>
      <c r="AH1510" s="701">
        <f t="shared" si="708"/>
        <v>0</v>
      </c>
    </row>
    <row r="1511" spans="1:34" x14ac:dyDescent="0.35">
      <c r="A1511" s="680">
        <v>39486</v>
      </c>
      <c r="B1511" s="558" t="s">
        <v>22</v>
      </c>
      <c r="C1511" s="558">
        <v>2</v>
      </c>
      <c r="D1511" s="559">
        <f t="shared" si="680"/>
        <v>6</v>
      </c>
      <c r="E1511" s="561">
        <v>0</v>
      </c>
      <c r="F1511" s="699">
        <f t="shared" si="686"/>
        <v>0</v>
      </c>
      <c r="G1511" s="712">
        <f t="shared" si="687"/>
        <v>0</v>
      </c>
      <c r="H1511" s="699">
        <f t="shared" si="681"/>
        <v>0</v>
      </c>
      <c r="I1511" s="712">
        <f t="shared" si="682"/>
        <v>0</v>
      </c>
      <c r="J1511" s="699">
        <f t="shared" si="688"/>
        <v>0</v>
      </c>
      <c r="K1511" s="681">
        <f t="shared" si="689"/>
        <v>0</v>
      </c>
      <c r="L1511" s="711">
        <f>IF($L$5="Yes",HLOOKUP(B1511,'Outdoor Supply'!$D$32:$P$38,7,FALSE),0)</f>
        <v>0</v>
      </c>
      <c r="M1511" s="701">
        <f t="shared" si="690"/>
        <v>0</v>
      </c>
      <c r="N1511" s="564">
        <f t="shared" si="691"/>
        <v>0</v>
      </c>
      <c r="O1511" s="564">
        <f t="shared" si="692"/>
        <v>0</v>
      </c>
      <c r="P1511" s="564">
        <f t="shared" si="693"/>
        <v>0</v>
      </c>
      <c r="Q1511" s="564">
        <f t="shared" si="694"/>
        <v>0</v>
      </c>
      <c r="R1511" s="661">
        <f t="shared" si="683"/>
        <v>0</v>
      </c>
      <c r="S1511" s="662">
        <f t="shared" si="684"/>
        <v>0</v>
      </c>
      <c r="T1511" s="699">
        <f t="shared" si="685"/>
        <v>0</v>
      </c>
      <c r="U1511" s="681">
        <f t="shared" si="695"/>
        <v>0</v>
      </c>
      <c r="V1511" s="701">
        <f t="shared" si="696"/>
        <v>0</v>
      </c>
      <c r="W1511" s="662">
        <f t="shared" si="697"/>
        <v>0</v>
      </c>
      <c r="X1511" s="662">
        <f t="shared" si="698"/>
        <v>0</v>
      </c>
      <c r="Y1511" s="662">
        <f t="shared" si="699"/>
        <v>0</v>
      </c>
      <c r="Z1511" s="699">
        <f t="shared" si="700"/>
        <v>0</v>
      </c>
      <c r="AA1511" s="681">
        <f t="shared" si="703"/>
        <v>0</v>
      </c>
      <c r="AB1511" s="701">
        <f t="shared" si="704"/>
        <v>0</v>
      </c>
      <c r="AC1511" s="662">
        <f t="shared" si="701"/>
        <v>0</v>
      </c>
      <c r="AD1511" s="662">
        <f t="shared" si="705"/>
        <v>0</v>
      </c>
      <c r="AE1511" s="701">
        <f t="shared" si="706"/>
        <v>0</v>
      </c>
      <c r="AF1511" s="662">
        <f t="shared" si="702"/>
        <v>0</v>
      </c>
      <c r="AG1511" s="662">
        <f t="shared" si="707"/>
        <v>0</v>
      </c>
      <c r="AH1511" s="701">
        <f t="shared" si="708"/>
        <v>0</v>
      </c>
    </row>
    <row r="1512" spans="1:34" x14ac:dyDescent="0.35">
      <c r="A1512" s="680">
        <v>39487</v>
      </c>
      <c r="B1512" s="558" t="s">
        <v>22</v>
      </c>
      <c r="C1512" s="558">
        <v>2</v>
      </c>
      <c r="D1512" s="559">
        <f t="shared" si="680"/>
        <v>7</v>
      </c>
      <c r="E1512" s="561">
        <v>0</v>
      </c>
      <c r="F1512" s="699">
        <f t="shared" si="686"/>
        <v>0</v>
      </c>
      <c r="G1512" s="712">
        <f t="shared" si="687"/>
        <v>0</v>
      </c>
      <c r="H1512" s="699">
        <f t="shared" si="681"/>
        <v>0</v>
      </c>
      <c r="I1512" s="712">
        <f t="shared" si="682"/>
        <v>0</v>
      </c>
      <c r="J1512" s="699">
        <f t="shared" si="688"/>
        <v>0</v>
      </c>
      <c r="K1512" s="681">
        <f t="shared" si="689"/>
        <v>0</v>
      </c>
      <c r="L1512" s="711">
        <f>IF($L$5="Yes",HLOOKUP(B1512,'Outdoor Supply'!$D$32:$P$38,7,FALSE),0)</f>
        <v>0</v>
      </c>
      <c r="M1512" s="701">
        <f t="shared" si="690"/>
        <v>0</v>
      </c>
      <c r="N1512" s="564">
        <f t="shared" si="691"/>
        <v>0</v>
      </c>
      <c r="O1512" s="564">
        <f t="shared" si="692"/>
        <v>0</v>
      </c>
      <c r="P1512" s="564">
        <f t="shared" si="693"/>
        <v>0</v>
      </c>
      <c r="Q1512" s="564">
        <f t="shared" si="694"/>
        <v>0</v>
      </c>
      <c r="R1512" s="661">
        <f t="shared" si="683"/>
        <v>0</v>
      </c>
      <c r="S1512" s="662">
        <f t="shared" si="684"/>
        <v>0</v>
      </c>
      <c r="T1512" s="699">
        <f t="shared" si="685"/>
        <v>0</v>
      </c>
      <c r="U1512" s="681">
        <f t="shared" si="695"/>
        <v>0</v>
      </c>
      <c r="V1512" s="701">
        <f t="shared" si="696"/>
        <v>0</v>
      </c>
      <c r="W1512" s="662">
        <f t="shared" si="697"/>
        <v>0</v>
      </c>
      <c r="X1512" s="662">
        <f t="shared" si="698"/>
        <v>0</v>
      </c>
      <c r="Y1512" s="662">
        <f t="shared" si="699"/>
        <v>0</v>
      </c>
      <c r="Z1512" s="699">
        <f t="shared" si="700"/>
        <v>0</v>
      </c>
      <c r="AA1512" s="681">
        <f t="shared" si="703"/>
        <v>0</v>
      </c>
      <c r="AB1512" s="701">
        <f t="shared" si="704"/>
        <v>0</v>
      </c>
      <c r="AC1512" s="662">
        <f t="shared" si="701"/>
        <v>0</v>
      </c>
      <c r="AD1512" s="662">
        <f t="shared" si="705"/>
        <v>0</v>
      </c>
      <c r="AE1512" s="701">
        <f t="shared" si="706"/>
        <v>0</v>
      </c>
      <c r="AF1512" s="662">
        <f t="shared" si="702"/>
        <v>0</v>
      </c>
      <c r="AG1512" s="662">
        <f t="shared" si="707"/>
        <v>0</v>
      </c>
      <c r="AH1512" s="701">
        <f t="shared" si="708"/>
        <v>0</v>
      </c>
    </row>
    <row r="1513" spans="1:34" x14ac:dyDescent="0.35">
      <c r="A1513" s="680">
        <v>39488</v>
      </c>
      <c r="B1513" s="558" t="s">
        <v>22</v>
      </c>
      <c r="C1513" s="558">
        <v>2</v>
      </c>
      <c r="D1513" s="559">
        <f t="shared" si="680"/>
        <v>1</v>
      </c>
      <c r="E1513" s="561">
        <v>0</v>
      </c>
      <c r="F1513" s="699">
        <f t="shared" si="686"/>
        <v>0</v>
      </c>
      <c r="G1513" s="712">
        <f t="shared" si="687"/>
        <v>0</v>
      </c>
      <c r="H1513" s="699">
        <f t="shared" si="681"/>
        <v>0</v>
      </c>
      <c r="I1513" s="712">
        <f t="shared" si="682"/>
        <v>0</v>
      </c>
      <c r="J1513" s="699">
        <f t="shared" si="688"/>
        <v>0</v>
      </c>
      <c r="K1513" s="681">
        <f t="shared" si="689"/>
        <v>0</v>
      </c>
      <c r="L1513" s="711">
        <f>IF($L$5="Yes",HLOOKUP(B1513,'Outdoor Supply'!$D$32:$P$38,7,FALSE),0)</f>
        <v>0</v>
      </c>
      <c r="M1513" s="701">
        <f t="shared" si="690"/>
        <v>0</v>
      </c>
      <c r="N1513" s="564">
        <f t="shared" si="691"/>
        <v>0</v>
      </c>
      <c r="O1513" s="564">
        <f t="shared" si="692"/>
        <v>0</v>
      </c>
      <c r="P1513" s="564">
        <f t="shared" si="693"/>
        <v>0</v>
      </c>
      <c r="Q1513" s="564">
        <f t="shared" si="694"/>
        <v>0</v>
      </c>
      <c r="R1513" s="661">
        <f t="shared" si="683"/>
        <v>0</v>
      </c>
      <c r="S1513" s="662">
        <f t="shared" si="684"/>
        <v>0</v>
      </c>
      <c r="T1513" s="699">
        <f t="shared" si="685"/>
        <v>0</v>
      </c>
      <c r="U1513" s="681">
        <f t="shared" si="695"/>
        <v>0</v>
      </c>
      <c r="V1513" s="701">
        <f t="shared" si="696"/>
        <v>0</v>
      </c>
      <c r="W1513" s="662">
        <f t="shared" si="697"/>
        <v>0</v>
      </c>
      <c r="X1513" s="662">
        <f t="shared" si="698"/>
        <v>0</v>
      </c>
      <c r="Y1513" s="662">
        <f t="shared" si="699"/>
        <v>0</v>
      </c>
      <c r="Z1513" s="699">
        <f t="shared" si="700"/>
        <v>0</v>
      </c>
      <c r="AA1513" s="681">
        <f t="shared" si="703"/>
        <v>0</v>
      </c>
      <c r="AB1513" s="701">
        <f t="shared" si="704"/>
        <v>0</v>
      </c>
      <c r="AC1513" s="662">
        <f t="shared" si="701"/>
        <v>0</v>
      </c>
      <c r="AD1513" s="662">
        <f t="shared" si="705"/>
        <v>0</v>
      </c>
      <c r="AE1513" s="701">
        <f t="shared" si="706"/>
        <v>0</v>
      </c>
      <c r="AF1513" s="662">
        <f t="shared" si="702"/>
        <v>0</v>
      </c>
      <c r="AG1513" s="662">
        <f t="shared" si="707"/>
        <v>0</v>
      </c>
      <c r="AH1513" s="701">
        <f t="shared" si="708"/>
        <v>0</v>
      </c>
    </row>
    <row r="1514" spans="1:34" x14ac:dyDescent="0.35">
      <c r="A1514" s="680">
        <v>39489</v>
      </c>
      <c r="B1514" s="558" t="s">
        <v>22</v>
      </c>
      <c r="C1514" s="558">
        <v>2</v>
      </c>
      <c r="D1514" s="559">
        <f t="shared" si="680"/>
        <v>2</v>
      </c>
      <c r="E1514" s="561">
        <v>0</v>
      </c>
      <c r="F1514" s="699">
        <f t="shared" si="686"/>
        <v>0</v>
      </c>
      <c r="G1514" s="712">
        <f t="shared" si="687"/>
        <v>0</v>
      </c>
      <c r="H1514" s="699">
        <f t="shared" si="681"/>
        <v>0</v>
      </c>
      <c r="I1514" s="712">
        <f t="shared" si="682"/>
        <v>0</v>
      </c>
      <c r="J1514" s="699">
        <f t="shared" si="688"/>
        <v>0</v>
      </c>
      <c r="K1514" s="681">
        <f t="shared" si="689"/>
        <v>0</v>
      </c>
      <c r="L1514" s="711">
        <f>IF($L$5="Yes",HLOOKUP(B1514,'Outdoor Supply'!$D$32:$P$38,7,FALSE),0)</f>
        <v>0</v>
      </c>
      <c r="M1514" s="701">
        <f t="shared" si="690"/>
        <v>0</v>
      </c>
      <c r="N1514" s="564">
        <f t="shared" si="691"/>
        <v>0</v>
      </c>
      <c r="O1514" s="564">
        <f t="shared" si="692"/>
        <v>0</v>
      </c>
      <c r="P1514" s="564">
        <f t="shared" si="693"/>
        <v>0</v>
      </c>
      <c r="Q1514" s="564">
        <f t="shared" si="694"/>
        <v>0</v>
      </c>
      <c r="R1514" s="661">
        <f t="shared" si="683"/>
        <v>0</v>
      </c>
      <c r="S1514" s="662">
        <f t="shared" si="684"/>
        <v>0</v>
      </c>
      <c r="T1514" s="699">
        <f t="shared" si="685"/>
        <v>0</v>
      </c>
      <c r="U1514" s="681">
        <f t="shared" si="695"/>
        <v>0</v>
      </c>
      <c r="V1514" s="701">
        <f t="shared" si="696"/>
        <v>0</v>
      </c>
      <c r="W1514" s="662">
        <f t="shared" si="697"/>
        <v>0</v>
      </c>
      <c r="X1514" s="662">
        <f t="shared" si="698"/>
        <v>0</v>
      </c>
      <c r="Y1514" s="662">
        <f t="shared" si="699"/>
        <v>0</v>
      </c>
      <c r="Z1514" s="699">
        <f t="shared" si="700"/>
        <v>0</v>
      </c>
      <c r="AA1514" s="681">
        <f t="shared" si="703"/>
        <v>0</v>
      </c>
      <c r="AB1514" s="701">
        <f t="shared" si="704"/>
        <v>0</v>
      </c>
      <c r="AC1514" s="662">
        <f t="shared" si="701"/>
        <v>0</v>
      </c>
      <c r="AD1514" s="662">
        <f t="shared" si="705"/>
        <v>0</v>
      </c>
      <c r="AE1514" s="701">
        <f t="shared" si="706"/>
        <v>0</v>
      </c>
      <c r="AF1514" s="662">
        <f t="shared" si="702"/>
        <v>0</v>
      </c>
      <c r="AG1514" s="662">
        <f t="shared" si="707"/>
        <v>0</v>
      </c>
      <c r="AH1514" s="701">
        <f t="shared" si="708"/>
        <v>0</v>
      </c>
    </row>
    <row r="1515" spans="1:34" x14ac:dyDescent="0.35">
      <c r="A1515" s="680">
        <v>39490</v>
      </c>
      <c r="B1515" s="558" t="s">
        <v>22</v>
      </c>
      <c r="C1515" s="558">
        <v>2</v>
      </c>
      <c r="D1515" s="559">
        <f t="shared" si="680"/>
        <v>3</v>
      </c>
      <c r="E1515" s="561">
        <v>0</v>
      </c>
      <c r="F1515" s="699">
        <f t="shared" si="686"/>
        <v>0</v>
      </c>
      <c r="G1515" s="712">
        <f t="shared" si="687"/>
        <v>0</v>
      </c>
      <c r="H1515" s="699">
        <f t="shared" si="681"/>
        <v>0</v>
      </c>
      <c r="I1515" s="712">
        <f t="shared" si="682"/>
        <v>0</v>
      </c>
      <c r="J1515" s="699">
        <f t="shared" si="688"/>
        <v>0</v>
      </c>
      <c r="K1515" s="681">
        <f t="shared" si="689"/>
        <v>0</v>
      </c>
      <c r="L1515" s="711">
        <f>IF($L$5="Yes",HLOOKUP(B1515,'Outdoor Supply'!$D$32:$P$38,7,FALSE),0)</f>
        <v>0</v>
      </c>
      <c r="M1515" s="701">
        <f t="shared" si="690"/>
        <v>0</v>
      </c>
      <c r="N1515" s="564">
        <f t="shared" si="691"/>
        <v>0</v>
      </c>
      <c r="O1515" s="564">
        <f t="shared" si="692"/>
        <v>0</v>
      </c>
      <c r="P1515" s="564">
        <f t="shared" si="693"/>
        <v>0</v>
      </c>
      <c r="Q1515" s="564">
        <f t="shared" si="694"/>
        <v>0</v>
      </c>
      <c r="R1515" s="661">
        <f t="shared" si="683"/>
        <v>0</v>
      </c>
      <c r="S1515" s="662">
        <f t="shared" si="684"/>
        <v>0</v>
      </c>
      <c r="T1515" s="699">
        <f t="shared" si="685"/>
        <v>0</v>
      </c>
      <c r="U1515" s="681">
        <f t="shared" si="695"/>
        <v>0</v>
      </c>
      <c r="V1515" s="701">
        <f t="shared" si="696"/>
        <v>0</v>
      </c>
      <c r="W1515" s="662">
        <f t="shared" si="697"/>
        <v>0</v>
      </c>
      <c r="X1515" s="662">
        <f t="shared" si="698"/>
        <v>0</v>
      </c>
      <c r="Y1515" s="662">
        <f t="shared" si="699"/>
        <v>0</v>
      </c>
      <c r="Z1515" s="699">
        <f t="shared" si="700"/>
        <v>0</v>
      </c>
      <c r="AA1515" s="681">
        <f t="shared" si="703"/>
        <v>0</v>
      </c>
      <c r="AB1515" s="701">
        <f t="shared" si="704"/>
        <v>0</v>
      </c>
      <c r="AC1515" s="662">
        <f t="shared" si="701"/>
        <v>0</v>
      </c>
      <c r="AD1515" s="662">
        <f t="shared" si="705"/>
        <v>0</v>
      </c>
      <c r="AE1515" s="701">
        <f t="shared" si="706"/>
        <v>0</v>
      </c>
      <c r="AF1515" s="662">
        <f t="shared" si="702"/>
        <v>0</v>
      </c>
      <c r="AG1515" s="662">
        <f t="shared" si="707"/>
        <v>0</v>
      </c>
      <c r="AH1515" s="701">
        <f t="shared" si="708"/>
        <v>0</v>
      </c>
    </row>
    <row r="1516" spans="1:34" x14ac:dyDescent="0.35">
      <c r="A1516" s="680">
        <v>39491</v>
      </c>
      <c r="B1516" s="558" t="s">
        <v>22</v>
      </c>
      <c r="C1516" s="558">
        <v>2</v>
      </c>
      <c r="D1516" s="559">
        <f t="shared" si="680"/>
        <v>4</v>
      </c>
      <c r="E1516" s="561">
        <v>0</v>
      </c>
      <c r="F1516" s="699">
        <f t="shared" si="686"/>
        <v>0</v>
      </c>
      <c r="G1516" s="712">
        <f t="shared" si="687"/>
        <v>0</v>
      </c>
      <c r="H1516" s="699">
        <f t="shared" si="681"/>
        <v>0</v>
      </c>
      <c r="I1516" s="712">
        <f t="shared" si="682"/>
        <v>0</v>
      </c>
      <c r="J1516" s="699">
        <f t="shared" si="688"/>
        <v>0</v>
      </c>
      <c r="K1516" s="681">
        <f t="shared" si="689"/>
        <v>0</v>
      </c>
      <c r="L1516" s="711">
        <f>IF($L$5="Yes",HLOOKUP(B1516,'Outdoor Supply'!$D$32:$P$38,7,FALSE),0)</f>
        <v>0</v>
      </c>
      <c r="M1516" s="701">
        <f t="shared" si="690"/>
        <v>0</v>
      </c>
      <c r="N1516" s="564">
        <f t="shared" si="691"/>
        <v>0</v>
      </c>
      <c r="O1516" s="564">
        <f t="shared" si="692"/>
        <v>0</v>
      </c>
      <c r="P1516" s="564">
        <f t="shared" si="693"/>
        <v>0</v>
      </c>
      <c r="Q1516" s="564">
        <f t="shared" si="694"/>
        <v>0</v>
      </c>
      <c r="R1516" s="661">
        <f t="shared" si="683"/>
        <v>0</v>
      </c>
      <c r="S1516" s="662">
        <f t="shared" si="684"/>
        <v>0</v>
      </c>
      <c r="T1516" s="699">
        <f t="shared" si="685"/>
        <v>0</v>
      </c>
      <c r="U1516" s="681">
        <f t="shared" si="695"/>
        <v>0</v>
      </c>
      <c r="V1516" s="701">
        <f t="shared" si="696"/>
        <v>0</v>
      </c>
      <c r="W1516" s="662">
        <f t="shared" si="697"/>
        <v>0</v>
      </c>
      <c r="X1516" s="662">
        <f t="shared" si="698"/>
        <v>0</v>
      </c>
      <c r="Y1516" s="662">
        <f t="shared" si="699"/>
        <v>0</v>
      </c>
      <c r="Z1516" s="699">
        <f t="shared" si="700"/>
        <v>0</v>
      </c>
      <c r="AA1516" s="681">
        <f t="shared" si="703"/>
        <v>0</v>
      </c>
      <c r="AB1516" s="701">
        <f t="shared" si="704"/>
        <v>0</v>
      </c>
      <c r="AC1516" s="662">
        <f t="shared" si="701"/>
        <v>0</v>
      </c>
      <c r="AD1516" s="662">
        <f t="shared" si="705"/>
        <v>0</v>
      </c>
      <c r="AE1516" s="701">
        <f t="shared" si="706"/>
        <v>0</v>
      </c>
      <c r="AF1516" s="662">
        <f t="shared" si="702"/>
        <v>0</v>
      </c>
      <c r="AG1516" s="662">
        <f t="shared" si="707"/>
        <v>0</v>
      </c>
      <c r="AH1516" s="701">
        <f t="shared" si="708"/>
        <v>0</v>
      </c>
    </row>
    <row r="1517" spans="1:34" x14ac:dyDescent="0.35">
      <c r="A1517" s="680">
        <v>39492</v>
      </c>
      <c r="B1517" s="558" t="s">
        <v>22</v>
      </c>
      <c r="C1517" s="558">
        <v>2</v>
      </c>
      <c r="D1517" s="559">
        <f t="shared" si="680"/>
        <v>5</v>
      </c>
      <c r="E1517" s="561">
        <v>0</v>
      </c>
      <c r="F1517" s="699">
        <f t="shared" si="686"/>
        <v>0</v>
      </c>
      <c r="G1517" s="712">
        <f t="shared" si="687"/>
        <v>0</v>
      </c>
      <c r="H1517" s="699">
        <f t="shared" si="681"/>
        <v>0</v>
      </c>
      <c r="I1517" s="712">
        <f t="shared" si="682"/>
        <v>0</v>
      </c>
      <c r="J1517" s="699">
        <f t="shared" si="688"/>
        <v>0</v>
      </c>
      <c r="K1517" s="681">
        <f t="shared" si="689"/>
        <v>0</v>
      </c>
      <c r="L1517" s="711">
        <f>IF($L$5="Yes",HLOOKUP(B1517,'Outdoor Supply'!$D$32:$P$38,7,FALSE),0)</f>
        <v>0</v>
      </c>
      <c r="M1517" s="701">
        <f t="shared" si="690"/>
        <v>0</v>
      </c>
      <c r="N1517" s="564">
        <f t="shared" si="691"/>
        <v>0</v>
      </c>
      <c r="O1517" s="564">
        <f t="shared" si="692"/>
        <v>0</v>
      </c>
      <c r="P1517" s="564">
        <f t="shared" si="693"/>
        <v>0</v>
      </c>
      <c r="Q1517" s="564">
        <f t="shared" si="694"/>
        <v>0</v>
      </c>
      <c r="R1517" s="661">
        <f t="shared" si="683"/>
        <v>0</v>
      </c>
      <c r="S1517" s="662">
        <f t="shared" si="684"/>
        <v>0</v>
      </c>
      <c r="T1517" s="699">
        <f t="shared" si="685"/>
        <v>0</v>
      </c>
      <c r="U1517" s="681">
        <f t="shared" si="695"/>
        <v>0</v>
      </c>
      <c r="V1517" s="701">
        <f t="shared" si="696"/>
        <v>0</v>
      </c>
      <c r="W1517" s="662">
        <f t="shared" si="697"/>
        <v>0</v>
      </c>
      <c r="X1517" s="662">
        <f t="shared" si="698"/>
        <v>0</v>
      </c>
      <c r="Y1517" s="662">
        <f t="shared" si="699"/>
        <v>0</v>
      </c>
      <c r="Z1517" s="699">
        <f t="shared" si="700"/>
        <v>0</v>
      </c>
      <c r="AA1517" s="681">
        <f t="shared" si="703"/>
        <v>0</v>
      </c>
      <c r="AB1517" s="701">
        <f t="shared" si="704"/>
        <v>0</v>
      </c>
      <c r="AC1517" s="662">
        <f t="shared" si="701"/>
        <v>0</v>
      </c>
      <c r="AD1517" s="662">
        <f t="shared" si="705"/>
        <v>0</v>
      </c>
      <c r="AE1517" s="701">
        <f t="shared" si="706"/>
        <v>0</v>
      </c>
      <c r="AF1517" s="662">
        <f t="shared" si="702"/>
        <v>0</v>
      </c>
      <c r="AG1517" s="662">
        <f t="shared" si="707"/>
        <v>0</v>
      </c>
      <c r="AH1517" s="701">
        <f t="shared" si="708"/>
        <v>0</v>
      </c>
    </row>
    <row r="1518" spans="1:34" x14ac:dyDescent="0.35">
      <c r="A1518" s="680">
        <v>39493</v>
      </c>
      <c r="B1518" s="558" t="s">
        <v>22</v>
      </c>
      <c r="C1518" s="558">
        <v>2</v>
      </c>
      <c r="D1518" s="559">
        <f t="shared" si="680"/>
        <v>6</v>
      </c>
      <c r="E1518" s="561">
        <v>0</v>
      </c>
      <c r="F1518" s="699">
        <f t="shared" si="686"/>
        <v>0</v>
      </c>
      <c r="G1518" s="712">
        <f t="shared" si="687"/>
        <v>0</v>
      </c>
      <c r="H1518" s="699">
        <f t="shared" si="681"/>
        <v>0</v>
      </c>
      <c r="I1518" s="712">
        <f t="shared" si="682"/>
        <v>0</v>
      </c>
      <c r="J1518" s="699">
        <f t="shared" si="688"/>
        <v>0</v>
      </c>
      <c r="K1518" s="681">
        <f t="shared" si="689"/>
        <v>0</v>
      </c>
      <c r="L1518" s="711">
        <f>IF($L$5="Yes",HLOOKUP(B1518,'Outdoor Supply'!$D$32:$P$38,7,FALSE),0)</f>
        <v>0</v>
      </c>
      <c r="M1518" s="701">
        <f t="shared" si="690"/>
        <v>0</v>
      </c>
      <c r="N1518" s="564">
        <f t="shared" si="691"/>
        <v>0</v>
      </c>
      <c r="O1518" s="564">
        <f t="shared" si="692"/>
        <v>0</v>
      </c>
      <c r="P1518" s="564">
        <f t="shared" si="693"/>
        <v>0</v>
      </c>
      <c r="Q1518" s="564">
        <f t="shared" si="694"/>
        <v>0</v>
      </c>
      <c r="R1518" s="661">
        <f t="shared" si="683"/>
        <v>0</v>
      </c>
      <c r="S1518" s="662">
        <f t="shared" si="684"/>
        <v>0</v>
      </c>
      <c r="T1518" s="699">
        <f t="shared" si="685"/>
        <v>0</v>
      </c>
      <c r="U1518" s="681">
        <f t="shared" si="695"/>
        <v>0</v>
      </c>
      <c r="V1518" s="701">
        <f t="shared" si="696"/>
        <v>0</v>
      </c>
      <c r="W1518" s="662">
        <f t="shared" si="697"/>
        <v>0</v>
      </c>
      <c r="X1518" s="662">
        <f t="shared" si="698"/>
        <v>0</v>
      </c>
      <c r="Y1518" s="662">
        <f t="shared" si="699"/>
        <v>0</v>
      </c>
      <c r="Z1518" s="699">
        <f t="shared" si="700"/>
        <v>0</v>
      </c>
      <c r="AA1518" s="681">
        <f t="shared" si="703"/>
        <v>0</v>
      </c>
      <c r="AB1518" s="701">
        <f t="shared" si="704"/>
        <v>0</v>
      </c>
      <c r="AC1518" s="662">
        <f t="shared" si="701"/>
        <v>0</v>
      </c>
      <c r="AD1518" s="662">
        <f t="shared" si="705"/>
        <v>0</v>
      </c>
      <c r="AE1518" s="701">
        <f t="shared" si="706"/>
        <v>0</v>
      </c>
      <c r="AF1518" s="662">
        <f t="shared" si="702"/>
        <v>0</v>
      </c>
      <c r="AG1518" s="662">
        <f t="shared" si="707"/>
        <v>0</v>
      </c>
      <c r="AH1518" s="701">
        <f t="shared" si="708"/>
        <v>0</v>
      </c>
    </row>
    <row r="1519" spans="1:34" x14ac:dyDescent="0.35">
      <c r="A1519" s="680">
        <v>39494</v>
      </c>
      <c r="B1519" s="558" t="s">
        <v>22</v>
      </c>
      <c r="C1519" s="558">
        <v>2</v>
      </c>
      <c r="D1519" s="559">
        <f t="shared" si="680"/>
        <v>7</v>
      </c>
      <c r="E1519" s="561">
        <v>0.23000000000001819</v>
      </c>
      <c r="F1519" s="699">
        <f t="shared" si="686"/>
        <v>0</v>
      </c>
      <c r="G1519" s="712">
        <f t="shared" si="687"/>
        <v>0</v>
      </c>
      <c r="H1519" s="699">
        <f t="shared" si="681"/>
        <v>0</v>
      </c>
      <c r="I1519" s="712">
        <f t="shared" si="682"/>
        <v>0</v>
      </c>
      <c r="J1519" s="699">
        <f t="shared" si="688"/>
        <v>0</v>
      </c>
      <c r="K1519" s="681">
        <f t="shared" si="689"/>
        <v>0</v>
      </c>
      <c r="L1519" s="711">
        <f>IF($L$5="Yes",HLOOKUP(B1519,'Outdoor Supply'!$D$32:$P$38,7,FALSE),0)</f>
        <v>0</v>
      </c>
      <c r="M1519" s="701">
        <f t="shared" si="690"/>
        <v>0</v>
      </c>
      <c r="N1519" s="564">
        <f t="shared" si="691"/>
        <v>0</v>
      </c>
      <c r="O1519" s="564">
        <f t="shared" si="692"/>
        <v>0</v>
      </c>
      <c r="P1519" s="564">
        <f t="shared" si="693"/>
        <v>0</v>
      </c>
      <c r="Q1519" s="564">
        <f t="shared" si="694"/>
        <v>0</v>
      </c>
      <c r="R1519" s="661">
        <f t="shared" si="683"/>
        <v>0</v>
      </c>
      <c r="S1519" s="662">
        <f t="shared" si="684"/>
        <v>0</v>
      </c>
      <c r="T1519" s="699">
        <f t="shared" si="685"/>
        <v>0</v>
      </c>
      <c r="U1519" s="681">
        <f t="shared" si="695"/>
        <v>0</v>
      </c>
      <c r="V1519" s="701">
        <f t="shared" si="696"/>
        <v>0</v>
      </c>
      <c r="W1519" s="662">
        <f t="shared" si="697"/>
        <v>0</v>
      </c>
      <c r="X1519" s="662">
        <f t="shared" si="698"/>
        <v>0</v>
      </c>
      <c r="Y1519" s="662">
        <f t="shared" si="699"/>
        <v>0</v>
      </c>
      <c r="Z1519" s="699">
        <f t="shared" si="700"/>
        <v>0</v>
      </c>
      <c r="AA1519" s="681">
        <f t="shared" si="703"/>
        <v>0</v>
      </c>
      <c r="AB1519" s="701">
        <f t="shared" si="704"/>
        <v>0</v>
      </c>
      <c r="AC1519" s="662">
        <f t="shared" si="701"/>
        <v>0</v>
      </c>
      <c r="AD1519" s="662">
        <f t="shared" si="705"/>
        <v>0</v>
      </c>
      <c r="AE1519" s="701">
        <f t="shared" si="706"/>
        <v>0</v>
      </c>
      <c r="AF1519" s="662">
        <f t="shared" si="702"/>
        <v>0</v>
      </c>
      <c r="AG1519" s="662">
        <f t="shared" si="707"/>
        <v>0</v>
      </c>
      <c r="AH1519" s="701">
        <f t="shared" si="708"/>
        <v>0</v>
      </c>
    </row>
    <row r="1520" spans="1:34" x14ac:dyDescent="0.35">
      <c r="A1520" s="680">
        <v>39495</v>
      </c>
      <c r="B1520" s="558" t="s">
        <v>22</v>
      </c>
      <c r="C1520" s="558">
        <v>2</v>
      </c>
      <c r="D1520" s="559">
        <f t="shared" si="680"/>
        <v>1</v>
      </c>
      <c r="E1520" s="561">
        <v>0.22999999999998977</v>
      </c>
      <c r="F1520" s="699">
        <f t="shared" si="686"/>
        <v>0</v>
      </c>
      <c r="G1520" s="712">
        <f t="shared" si="687"/>
        <v>0</v>
      </c>
      <c r="H1520" s="699">
        <f t="shared" si="681"/>
        <v>0</v>
      </c>
      <c r="I1520" s="712">
        <f t="shared" si="682"/>
        <v>0</v>
      </c>
      <c r="J1520" s="699">
        <f t="shared" si="688"/>
        <v>0</v>
      </c>
      <c r="K1520" s="681">
        <f t="shared" si="689"/>
        <v>0</v>
      </c>
      <c r="L1520" s="711">
        <f>IF($L$5="Yes",HLOOKUP(B1520,'Outdoor Supply'!$D$32:$P$38,7,FALSE),0)</f>
        <v>0</v>
      </c>
      <c r="M1520" s="701">
        <f t="shared" si="690"/>
        <v>0</v>
      </c>
      <c r="N1520" s="564">
        <f t="shared" si="691"/>
        <v>0</v>
      </c>
      <c r="O1520" s="564">
        <f t="shared" si="692"/>
        <v>0</v>
      </c>
      <c r="P1520" s="564">
        <f t="shared" si="693"/>
        <v>0</v>
      </c>
      <c r="Q1520" s="564">
        <f t="shared" si="694"/>
        <v>0</v>
      </c>
      <c r="R1520" s="661">
        <f t="shared" si="683"/>
        <v>0</v>
      </c>
      <c r="S1520" s="662">
        <f t="shared" si="684"/>
        <v>0</v>
      </c>
      <c r="T1520" s="699">
        <f t="shared" si="685"/>
        <v>0</v>
      </c>
      <c r="U1520" s="681">
        <f t="shared" si="695"/>
        <v>0</v>
      </c>
      <c r="V1520" s="701">
        <f t="shared" si="696"/>
        <v>0</v>
      </c>
      <c r="W1520" s="662">
        <f t="shared" si="697"/>
        <v>0</v>
      </c>
      <c r="X1520" s="662">
        <f t="shared" si="698"/>
        <v>0</v>
      </c>
      <c r="Y1520" s="662">
        <f t="shared" si="699"/>
        <v>0</v>
      </c>
      <c r="Z1520" s="699">
        <f t="shared" si="700"/>
        <v>0</v>
      </c>
      <c r="AA1520" s="681">
        <f t="shared" si="703"/>
        <v>0</v>
      </c>
      <c r="AB1520" s="701">
        <f t="shared" si="704"/>
        <v>0</v>
      </c>
      <c r="AC1520" s="662">
        <f t="shared" si="701"/>
        <v>0</v>
      </c>
      <c r="AD1520" s="662">
        <f t="shared" si="705"/>
        <v>0</v>
      </c>
      <c r="AE1520" s="701">
        <f t="shared" si="706"/>
        <v>0</v>
      </c>
      <c r="AF1520" s="662">
        <f t="shared" si="702"/>
        <v>0</v>
      </c>
      <c r="AG1520" s="662">
        <f t="shared" si="707"/>
        <v>0</v>
      </c>
      <c r="AH1520" s="701">
        <f t="shared" si="708"/>
        <v>0</v>
      </c>
    </row>
    <row r="1521" spans="1:34" x14ac:dyDescent="0.35">
      <c r="A1521" s="680">
        <v>39496</v>
      </c>
      <c r="B1521" s="558" t="s">
        <v>22</v>
      </c>
      <c r="C1521" s="558">
        <v>2</v>
      </c>
      <c r="D1521" s="559">
        <f t="shared" si="680"/>
        <v>2</v>
      </c>
      <c r="E1521" s="561">
        <v>0</v>
      </c>
      <c r="F1521" s="699">
        <f t="shared" si="686"/>
        <v>0</v>
      </c>
      <c r="G1521" s="712">
        <f t="shared" si="687"/>
        <v>0</v>
      </c>
      <c r="H1521" s="699">
        <f t="shared" si="681"/>
        <v>0</v>
      </c>
      <c r="I1521" s="712">
        <f t="shared" si="682"/>
        <v>0</v>
      </c>
      <c r="J1521" s="699">
        <f t="shared" si="688"/>
        <v>0</v>
      </c>
      <c r="K1521" s="681">
        <f t="shared" si="689"/>
        <v>0</v>
      </c>
      <c r="L1521" s="711">
        <f>IF($L$5="Yes",HLOOKUP(B1521,'Outdoor Supply'!$D$32:$P$38,7,FALSE),0)</f>
        <v>0</v>
      </c>
      <c r="M1521" s="701">
        <f t="shared" si="690"/>
        <v>0</v>
      </c>
      <c r="N1521" s="564">
        <f t="shared" si="691"/>
        <v>0</v>
      </c>
      <c r="O1521" s="564">
        <f t="shared" si="692"/>
        <v>0</v>
      </c>
      <c r="P1521" s="564">
        <f t="shared" si="693"/>
        <v>0</v>
      </c>
      <c r="Q1521" s="564">
        <f t="shared" si="694"/>
        <v>0</v>
      </c>
      <c r="R1521" s="661">
        <f t="shared" si="683"/>
        <v>0</v>
      </c>
      <c r="S1521" s="662">
        <f t="shared" si="684"/>
        <v>0</v>
      </c>
      <c r="T1521" s="699">
        <f t="shared" si="685"/>
        <v>0</v>
      </c>
      <c r="U1521" s="681">
        <f t="shared" si="695"/>
        <v>0</v>
      </c>
      <c r="V1521" s="701">
        <f t="shared" si="696"/>
        <v>0</v>
      </c>
      <c r="W1521" s="662">
        <f t="shared" si="697"/>
        <v>0</v>
      </c>
      <c r="X1521" s="662">
        <f t="shared" si="698"/>
        <v>0</v>
      </c>
      <c r="Y1521" s="662">
        <f t="shared" si="699"/>
        <v>0</v>
      </c>
      <c r="Z1521" s="699">
        <f t="shared" si="700"/>
        <v>0</v>
      </c>
      <c r="AA1521" s="681">
        <f t="shared" si="703"/>
        <v>0</v>
      </c>
      <c r="AB1521" s="701">
        <f t="shared" si="704"/>
        <v>0</v>
      </c>
      <c r="AC1521" s="662">
        <f t="shared" si="701"/>
        <v>0</v>
      </c>
      <c r="AD1521" s="662">
        <f t="shared" si="705"/>
        <v>0</v>
      </c>
      <c r="AE1521" s="701">
        <f t="shared" si="706"/>
        <v>0</v>
      </c>
      <c r="AF1521" s="662">
        <f t="shared" si="702"/>
        <v>0</v>
      </c>
      <c r="AG1521" s="662">
        <f t="shared" si="707"/>
        <v>0</v>
      </c>
      <c r="AH1521" s="701">
        <f t="shared" si="708"/>
        <v>0</v>
      </c>
    </row>
    <row r="1522" spans="1:34" x14ac:dyDescent="0.35">
      <c r="A1522" s="680">
        <v>39497</v>
      </c>
      <c r="B1522" s="558" t="s">
        <v>22</v>
      </c>
      <c r="C1522" s="558">
        <v>2</v>
      </c>
      <c r="D1522" s="559">
        <f t="shared" si="680"/>
        <v>3</v>
      </c>
      <c r="E1522" s="561">
        <v>0</v>
      </c>
      <c r="F1522" s="699">
        <f t="shared" si="686"/>
        <v>0</v>
      </c>
      <c r="G1522" s="712">
        <f t="shared" si="687"/>
        <v>0</v>
      </c>
      <c r="H1522" s="699">
        <f t="shared" si="681"/>
        <v>0</v>
      </c>
      <c r="I1522" s="712">
        <f t="shared" si="682"/>
        <v>0</v>
      </c>
      <c r="J1522" s="699">
        <f t="shared" si="688"/>
        <v>0</v>
      </c>
      <c r="K1522" s="681">
        <f t="shared" si="689"/>
        <v>0</v>
      </c>
      <c r="L1522" s="711">
        <f>IF($L$5="Yes",HLOOKUP(B1522,'Outdoor Supply'!$D$32:$P$38,7,FALSE),0)</f>
        <v>0</v>
      </c>
      <c r="M1522" s="701">
        <f t="shared" si="690"/>
        <v>0</v>
      </c>
      <c r="N1522" s="564">
        <f t="shared" si="691"/>
        <v>0</v>
      </c>
      <c r="O1522" s="564">
        <f t="shared" si="692"/>
        <v>0</v>
      </c>
      <c r="P1522" s="564">
        <f t="shared" si="693"/>
        <v>0</v>
      </c>
      <c r="Q1522" s="564">
        <f t="shared" si="694"/>
        <v>0</v>
      </c>
      <c r="R1522" s="661">
        <f t="shared" si="683"/>
        <v>0</v>
      </c>
      <c r="S1522" s="662">
        <f t="shared" si="684"/>
        <v>0</v>
      </c>
      <c r="T1522" s="699">
        <f t="shared" si="685"/>
        <v>0</v>
      </c>
      <c r="U1522" s="681">
        <f t="shared" si="695"/>
        <v>0</v>
      </c>
      <c r="V1522" s="701">
        <f t="shared" si="696"/>
        <v>0</v>
      </c>
      <c r="W1522" s="662">
        <f t="shared" si="697"/>
        <v>0</v>
      </c>
      <c r="X1522" s="662">
        <f t="shared" si="698"/>
        <v>0</v>
      </c>
      <c r="Y1522" s="662">
        <f t="shared" si="699"/>
        <v>0</v>
      </c>
      <c r="Z1522" s="699">
        <f t="shared" si="700"/>
        <v>0</v>
      </c>
      <c r="AA1522" s="681">
        <f t="shared" si="703"/>
        <v>0</v>
      </c>
      <c r="AB1522" s="701">
        <f t="shared" si="704"/>
        <v>0</v>
      </c>
      <c r="AC1522" s="662">
        <f t="shared" si="701"/>
        <v>0</v>
      </c>
      <c r="AD1522" s="662">
        <f t="shared" si="705"/>
        <v>0</v>
      </c>
      <c r="AE1522" s="701">
        <f t="shared" si="706"/>
        <v>0</v>
      </c>
      <c r="AF1522" s="662">
        <f t="shared" si="702"/>
        <v>0</v>
      </c>
      <c r="AG1522" s="662">
        <f t="shared" si="707"/>
        <v>0</v>
      </c>
      <c r="AH1522" s="701">
        <f t="shared" si="708"/>
        <v>0</v>
      </c>
    </row>
    <row r="1523" spans="1:34" x14ac:dyDescent="0.35">
      <c r="A1523" s="680">
        <v>39498</v>
      </c>
      <c r="B1523" s="558" t="s">
        <v>22</v>
      </c>
      <c r="C1523" s="558">
        <v>2</v>
      </c>
      <c r="D1523" s="559">
        <f t="shared" si="680"/>
        <v>4</v>
      </c>
      <c r="E1523" s="561">
        <v>0</v>
      </c>
      <c r="F1523" s="699">
        <f t="shared" si="686"/>
        <v>0</v>
      </c>
      <c r="G1523" s="712">
        <f t="shared" si="687"/>
        <v>0</v>
      </c>
      <c r="H1523" s="699">
        <f t="shared" si="681"/>
        <v>0</v>
      </c>
      <c r="I1523" s="712">
        <f t="shared" si="682"/>
        <v>0</v>
      </c>
      <c r="J1523" s="699">
        <f t="shared" si="688"/>
        <v>0</v>
      </c>
      <c r="K1523" s="681">
        <f t="shared" si="689"/>
        <v>0</v>
      </c>
      <c r="L1523" s="711">
        <f>IF($L$5="Yes",HLOOKUP(B1523,'Outdoor Supply'!$D$32:$P$38,7,FALSE),0)</f>
        <v>0</v>
      </c>
      <c r="M1523" s="701">
        <f t="shared" si="690"/>
        <v>0</v>
      </c>
      <c r="N1523" s="564">
        <f t="shared" si="691"/>
        <v>0</v>
      </c>
      <c r="O1523" s="564">
        <f t="shared" si="692"/>
        <v>0</v>
      </c>
      <c r="P1523" s="564">
        <f t="shared" si="693"/>
        <v>0</v>
      </c>
      <c r="Q1523" s="564">
        <f t="shared" si="694"/>
        <v>0</v>
      </c>
      <c r="R1523" s="661">
        <f t="shared" si="683"/>
        <v>0</v>
      </c>
      <c r="S1523" s="662">
        <f t="shared" si="684"/>
        <v>0</v>
      </c>
      <c r="T1523" s="699">
        <f t="shared" si="685"/>
        <v>0</v>
      </c>
      <c r="U1523" s="681">
        <f t="shared" si="695"/>
        <v>0</v>
      </c>
      <c r="V1523" s="701">
        <f t="shared" si="696"/>
        <v>0</v>
      </c>
      <c r="W1523" s="662">
        <f t="shared" si="697"/>
        <v>0</v>
      </c>
      <c r="X1523" s="662">
        <f t="shared" si="698"/>
        <v>0</v>
      </c>
      <c r="Y1523" s="662">
        <f t="shared" si="699"/>
        <v>0</v>
      </c>
      <c r="Z1523" s="699">
        <f t="shared" si="700"/>
        <v>0</v>
      </c>
      <c r="AA1523" s="681">
        <f t="shared" si="703"/>
        <v>0</v>
      </c>
      <c r="AB1523" s="701">
        <f t="shared" si="704"/>
        <v>0</v>
      </c>
      <c r="AC1523" s="662">
        <f t="shared" si="701"/>
        <v>0</v>
      </c>
      <c r="AD1523" s="662">
        <f t="shared" si="705"/>
        <v>0</v>
      </c>
      <c r="AE1523" s="701">
        <f t="shared" si="706"/>
        <v>0</v>
      </c>
      <c r="AF1523" s="662">
        <f t="shared" si="702"/>
        <v>0</v>
      </c>
      <c r="AG1523" s="662">
        <f t="shared" si="707"/>
        <v>0</v>
      </c>
      <c r="AH1523" s="701">
        <f t="shared" si="708"/>
        <v>0</v>
      </c>
    </row>
    <row r="1524" spans="1:34" x14ac:dyDescent="0.35">
      <c r="A1524" s="680">
        <v>39499</v>
      </c>
      <c r="B1524" s="558" t="s">
        <v>22</v>
      </c>
      <c r="C1524" s="558">
        <v>2</v>
      </c>
      <c r="D1524" s="559">
        <f t="shared" si="680"/>
        <v>5</v>
      </c>
      <c r="E1524" s="561">
        <v>4.9999999999982947E-2</v>
      </c>
      <c r="F1524" s="699">
        <f t="shared" si="686"/>
        <v>0</v>
      </c>
      <c r="G1524" s="712">
        <f t="shared" si="687"/>
        <v>0</v>
      </c>
      <c r="H1524" s="699">
        <f t="shared" si="681"/>
        <v>0</v>
      </c>
      <c r="I1524" s="712">
        <f t="shared" si="682"/>
        <v>0</v>
      </c>
      <c r="J1524" s="699">
        <f t="shared" si="688"/>
        <v>0</v>
      </c>
      <c r="K1524" s="681">
        <f t="shared" si="689"/>
        <v>0</v>
      </c>
      <c r="L1524" s="711">
        <f>IF($L$5="Yes",HLOOKUP(B1524,'Outdoor Supply'!$D$32:$P$38,7,FALSE),0)</f>
        <v>0</v>
      </c>
      <c r="M1524" s="701">
        <f t="shared" si="690"/>
        <v>0</v>
      </c>
      <c r="N1524" s="564">
        <f t="shared" si="691"/>
        <v>0</v>
      </c>
      <c r="O1524" s="564">
        <f t="shared" si="692"/>
        <v>0</v>
      </c>
      <c r="P1524" s="564">
        <f t="shared" si="693"/>
        <v>0</v>
      </c>
      <c r="Q1524" s="564">
        <f t="shared" si="694"/>
        <v>0</v>
      </c>
      <c r="R1524" s="661">
        <f t="shared" si="683"/>
        <v>0</v>
      </c>
      <c r="S1524" s="662">
        <f t="shared" si="684"/>
        <v>0</v>
      </c>
      <c r="T1524" s="699">
        <f t="shared" si="685"/>
        <v>0</v>
      </c>
      <c r="U1524" s="681">
        <f t="shared" si="695"/>
        <v>0</v>
      </c>
      <c r="V1524" s="701">
        <f t="shared" si="696"/>
        <v>0</v>
      </c>
      <c r="W1524" s="662">
        <f t="shared" si="697"/>
        <v>0</v>
      </c>
      <c r="X1524" s="662">
        <f t="shared" si="698"/>
        <v>0</v>
      </c>
      <c r="Y1524" s="662">
        <f t="shared" si="699"/>
        <v>0</v>
      </c>
      <c r="Z1524" s="699">
        <f t="shared" si="700"/>
        <v>0</v>
      </c>
      <c r="AA1524" s="681">
        <f t="shared" si="703"/>
        <v>0</v>
      </c>
      <c r="AB1524" s="701">
        <f t="shared" si="704"/>
        <v>0</v>
      </c>
      <c r="AC1524" s="662">
        <f t="shared" si="701"/>
        <v>0</v>
      </c>
      <c r="AD1524" s="662">
        <f t="shared" si="705"/>
        <v>0</v>
      </c>
      <c r="AE1524" s="701">
        <f t="shared" si="706"/>
        <v>0</v>
      </c>
      <c r="AF1524" s="662">
        <f t="shared" si="702"/>
        <v>0</v>
      </c>
      <c r="AG1524" s="662">
        <f t="shared" si="707"/>
        <v>0</v>
      </c>
      <c r="AH1524" s="701">
        <f t="shared" si="708"/>
        <v>0</v>
      </c>
    </row>
    <row r="1525" spans="1:34" x14ac:dyDescent="0.35">
      <c r="A1525" s="680">
        <v>39500</v>
      </c>
      <c r="B1525" s="558" t="s">
        <v>22</v>
      </c>
      <c r="C1525" s="558">
        <v>2</v>
      </c>
      <c r="D1525" s="559">
        <f t="shared" si="680"/>
        <v>6</v>
      </c>
      <c r="E1525" s="561">
        <v>0</v>
      </c>
      <c r="F1525" s="699">
        <f t="shared" si="686"/>
        <v>0</v>
      </c>
      <c r="G1525" s="712">
        <f t="shared" si="687"/>
        <v>0</v>
      </c>
      <c r="H1525" s="699">
        <f t="shared" si="681"/>
        <v>0</v>
      </c>
      <c r="I1525" s="712">
        <f t="shared" si="682"/>
        <v>0</v>
      </c>
      <c r="J1525" s="699">
        <f t="shared" si="688"/>
        <v>0</v>
      </c>
      <c r="K1525" s="681">
        <f t="shared" si="689"/>
        <v>0</v>
      </c>
      <c r="L1525" s="711">
        <f>IF($L$5="Yes",HLOOKUP(B1525,'Outdoor Supply'!$D$32:$P$38,7,FALSE),0)</f>
        <v>0</v>
      </c>
      <c r="M1525" s="701">
        <f t="shared" si="690"/>
        <v>0</v>
      </c>
      <c r="N1525" s="564">
        <f t="shared" si="691"/>
        <v>0</v>
      </c>
      <c r="O1525" s="564">
        <f t="shared" si="692"/>
        <v>0</v>
      </c>
      <c r="P1525" s="564">
        <f t="shared" si="693"/>
        <v>0</v>
      </c>
      <c r="Q1525" s="564">
        <f t="shared" si="694"/>
        <v>0</v>
      </c>
      <c r="R1525" s="661">
        <f t="shared" si="683"/>
        <v>0</v>
      </c>
      <c r="S1525" s="662">
        <f t="shared" si="684"/>
        <v>0</v>
      </c>
      <c r="T1525" s="699">
        <f t="shared" si="685"/>
        <v>0</v>
      </c>
      <c r="U1525" s="681">
        <f t="shared" si="695"/>
        <v>0</v>
      </c>
      <c r="V1525" s="701">
        <f t="shared" si="696"/>
        <v>0</v>
      </c>
      <c r="W1525" s="662">
        <f t="shared" si="697"/>
        <v>0</v>
      </c>
      <c r="X1525" s="662">
        <f t="shared" si="698"/>
        <v>0</v>
      </c>
      <c r="Y1525" s="662">
        <f t="shared" si="699"/>
        <v>0</v>
      </c>
      <c r="Z1525" s="699">
        <f t="shared" si="700"/>
        <v>0</v>
      </c>
      <c r="AA1525" s="681">
        <f t="shared" si="703"/>
        <v>0</v>
      </c>
      <c r="AB1525" s="701">
        <f t="shared" si="704"/>
        <v>0</v>
      </c>
      <c r="AC1525" s="662">
        <f t="shared" si="701"/>
        <v>0</v>
      </c>
      <c r="AD1525" s="662">
        <f t="shared" si="705"/>
        <v>0</v>
      </c>
      <c r="AE1525" s="701">
        <f t="shared" si="706"/>
        <v>0</v>
      </c>
      <c r="AF1525" s="662">
        <f t="shared" si="702"/>
        <v>0</v>
      </c>
      <c r="AG1525" s="662">
        <f t="shared" si="707"/>
        <v>0</v>
      </c>
      <c r="AH1525" s="701">
        <f t="shared" si="708"/>
        <v>0</v>
      </c>
    </row>
    <row r="1526" spans="1:34" x14ac:dyDescent="0.35">
      <c r="A1526" s="680">
        <v>39501</v>
      </c>
      <c r="B1526" s="558" t="s">
        <v>22</v>
      </c>
      <c r="C1526" s="558">
        <v>2</v>
      </c>
      <c r="D1526" s="559">
        <f t="shared" si="680"/>
        <v>7</v>
      </c>
      <c r="E1526" s="561">
        <v>0</v>
      </c>
      <c r="F1526" s="699">
        <f t="shared" si="686"/>
        <v>0</v>
      </c>
      <c r="G1526" s="712">
        <f t="shared" si="687"/>
        <v>0</v>
      </c>
      <c r="H1526" s="699">
        <f t="shared" si="681"/>
        <v>0</v>
      </c>
      <c r="I1526" s="712">
        <f t="shared" si="682"/>
        <v>0</v>
      </c>
      <c r="J1526" s="699">
        <f t="shared" si="688"/>
        <v>0</v>
      </c>
      <c r="K1526" s="681">
        <f t="shared" si="689"/>
        <v>0</v>
      </c>
      <c r="L1526" s="711">
        <f>IF($L$5="Yes",HLOOKUP(B1526,'Outdoor Supply'!$D$32:$P$38,7,FALSE),0)</f>
        <v>0</v>
      </c>
      <c r="M1526" s="701">
        <f t="shared" si="690"/>
        <v>0</v>
      </c>
      <c r="N1526" s="564">
        <f t="shared" si="691"/>
        <v>0</v>
      </c>
      <c r="O1526" s="564">
        <f t="shared" si="692"/>
        <v>0</v>
      </c>
      <c r="P1526" s="564">
        <f t="shared" si="693"/>
        <v>0</v>
      </c>
      <c r="Q1526" s="564">
        <f t="shared" si="694"/>
        <v>0</v>
      </c>
      <c r="R1526" s="661">
        <f t="shared" si="683"/>
        <v>0</v>
      </c>
      <c r="S1526" s="662">
        <f t="shared" si="684"/>
        <v>0</v>
      </c>
      <c r="T1526" s="699">
        <f t="shared" si="685"/>
        <v>0</v>
      </c>
      <c r="U1526" s="681">
        <f t="shared" si="695"/>
        <v>0</v>
      </c>
      <c r="V1526" s="701">
        <f t="shared" si="696"/>
        <v>0</v>
      </c>
      <c r="W1526" s="662">
        <f t="shared" si="697"/>
        <v>0</v>
      </c>
      <c r="X1526" s="662">
        <f t="shared" si="698"/>
        <v>0</v>
      </c>
      <c r="Y1526" s="662">
        <f t="shared" si="699"/>
        <v>0</v>
      </c>
      <c r="Z1526" s="699">
        <f t="shared" si="700"/>
        <v>0</v>
      </c>
      <c r="AA1526" s="681">
        <f t="shared" si="703"/>
        <v>0</v>
      </c>
      <c r="AB1526" s="701">
        <f t="shared" si="704"/>
        <v>0</v>
      </c>
      <c r="AC1526" s="662">
        <f t="shared" si="701"/>
        <v>0</v>
      </c>
      <c r="AD1526" s="662">
        <f t="shared" si="705"/>
        <v>0</v>
      </c>
      <c r="AE1526" s="701">
        <f t="shared" si="706"/>
        <v>0</v>
      </c>
      <c r="AF1526" s="662">
        <f t="shared" si="702"/>
        <v>0</v>
      </c>
      <c r="AG1526" s="662">
        <f t="shared" si="707"/>
        <v>0</v>
      </c>
      <c r="AH1526" s="701">
        <f t="shared" si="708"/>
        <v>0</v>
      </c>
    </row>
    <row r="1527" spans="1:34" x14ac:dyDescent="0.35">
      <c r="A1527" s="680">
        <v>39502</v>
      </c>
      <c r="B1527" s="558" t="s">
        <v>22</v>
      </c>
      <c r="C1527" s="558">
        <v>2</v>
      </c>
      <c r="D1527" s="559">
        <f t="shared" si="680"/>
        <v>1</v>
      </c>
      <c r="E1527" s="561">
        <v>0</v>
      </c>
      <c r="F1527" s="699">
        <f t="shared" si="686"/>
        <v>0</v>
      </c>
      <c r="G1527" s="712">
        <f t="shared" si="687"/>
        <v>0</v>
      </c>
      <c r="H1527" s="699">
        <f t="shared" si="681"/>
        <v>0</v>
      </c>
      <c r="I1527" s="712">
        <f t="shared" si="682"/>
        <v>0</v>
      </c>
      <c r="J1527" s="699">
        <f t="shared" si="688"/>
        <v>0</v>
      </c>
      <c r="K1527" s="681">
        <f t="shared" si="689"/>
        <v>0</v>
      </c>
      <c r="L1527" s="711">
        <f>IF($L$5="Yes",HLOOKUP(B1527,'Outdoor Supply'!$D$32:$P$38,7,FALSE),0)</f>
        <v>0</v>
      </c>
      <c r="M1527" s="701">
        <f t="shared" si="690"/>
        <v>0</v>
      </c>
      <c r="N1527" s="564">
        <f t="shared" si="691"/>
        <v>0</v>
      </c>
      <c r="O1527" s="564">
        <f t="shared" si="692"/>
        <v>0</v>
      </c>
      <c r="P1527" s="564">
        <f t="shared" si="693"/>
        <v>0</v>
      </c>
      <c r="Q1527" s="564">
        <f t="shared" si="694"/>
        <v>0</v>
      </c>
      <c r="R1527" s="661">
        <f t="shared" si="683"/>
        <v>0</v>
      </c>
      <c r="S1527" s="662">
        <f t="shared" si="684"/>
        <v>0</v>
      </c>
      <c r="T1527" s="699">
        <f t="shared" si="685"/>
        <v>0</v>
      </c>
      <c r="U1527" s="681">
        <f t="shared" si="695"/>
        <v>0</v>
      </c>
      <c r="V1527" s="701">
        <f t="shared" si="696"/>
        <v>0</v>
      </c>
      <c r="W1527" s="662">
        <f t="shared" si="697"/>
        <v>0</v>
      </c>
      <c r="X1527" s="662">
        <f t="shared" si="698"/>
        <v>0</v>
      </c>
      <c r="Y1527" s="662">
        <f t="shared" si="699"/>
        <v>0</v>
      </c>
      <c r="Z1527" s="699">
        <f t="shared" si="700"/>
        <v>0</v>
      </c>
      <c r="AA1527" s="681">
        <f t="shared" si="703"/>
        <v>0</v>
      </c>
      <c r="AB1527" s="701">
        <f t="shared" si="704"/>
        <v>0</v>
      </c>
      <c r="AC1527" s="662">
        <f t="shared" si="701"/>
        <v>0</v>
      </c>
      <c r="AD1527" s="662">
        <f t="shared" si="705"/>
        <v>0</v>
      </c>
      <c r="AE1527" s="701">
        <f t="shared" si="706"/>
        <v>0</v>
      </c>
      <c r="AF1527" s="662">
        <f t="shared" si="702"/>
        <v>0</v>
      </c>
      <c r="AG1527" s="662">
        <f t="shared" si="707"/>
        <v>0</v>
      </c>
      <c r="AH1527" s="701">
        <f t="shared" si="708"/>
        <v>0</v>
      </c>
    </row>
    <row r="1528" spans="1:34" x14ac:dyDescent="0.35">
      <c r="A1528" s="680">
        <v>39503</v>
      </c>
      <c r="B1528" s="558" t="s">
        <v>22</v>
      </c>
      <c r="C1528" s="558">
        <v>2</v>
      </c>
      <c r="D1528" s="559">
        <f t="shared" si="680"/>
        <v>2</v>
      </c>
      <c r="E1528" s="561">
        <v>0</v>
      </c>
      <c r="F1528" s="699">
        <f t="shared" si="686"/>
        <v>0</v>
      </c>
      <c r="G1528" s="712">
        <f t="shared" si="687"/>
        <v>0</v>
      </c>
      <c r="H1528" s="699">
        <f t="shared" si="681"/>
        <v>0</v>
      </c>
      <c r="I1528" s="712">
        <f t="shared" si="682"/>
        <v>0</v>
      </c>
      <c r="J1528" s="699">
        <f t="shared" si="688"/>
        <v>0</v>
      </c>
      <c r="K1528" s="681">
        <f t="shared" si="689"/>
        <v>0</v>
      </c>
      <c r="L1528" s="711">
        <f>IF($L$5="Yes",HLOOKUP(B1528,'Outdoor Supply'!$D$32:$P$38,7,FALSE),0)</f>
        <v>0</v>
      </c>
      <c r="M1528" s="701">
        <f t="shared" si="690"/>
        <v>0</v>
      </c>
      <c r="N1528" s="564">
        <f t="shared" si="691"/>
        <v>0</v>
      </c>
      <c r="O1528" s="564">
        <f t="shared" si="692"/>
        <v>0</v>
      </c>
      <c r="P1528" s="564">
        <f t="shared" si="693"/>
        <v>0</v>
      </c>
      <c r="Q1528" s="564">
        <f t="shared" si="694"/>
        <v>0</v>
      </c>
      <c r="R1528" s="661">
        <f t="shared" si="683"/>
        <v>0</v>
      </c>
      <c r="S1528" s="662">
        <f t="shared" si="684"/>
        <v>0</v>
      </c>
      <c r="T1528" s="699">
        <f t="shared" si="685"/>
        <v>0</v>
      </c>
      <c r="U1528" s="681">
        <f t="shared" si="695"/>
        <v>0</v>
      </c>
      <c r="V1528" s="701">
        <f t="shared" si="696"/>
        <v>0</v>
      </c>
      <c r="W1528" s="662">
        <f t="shared" si="697"/>
        <v>0</v>
      </c>
      <c r="X1528" s="662">
        <f t="shared" si="698"/>
        <v>0</v>
      </c>
      <c r="Y1528" s="662">
        <f t="shared" si="699"/>
        <v>0</v>
      </c>
      <c r="Z1528" s="699">
        <f t="shared" si="700"/>
        <v>0</v>
      </c>
      <c r="AA1528" s="681">
        <f t="shared" si="703"/>
        <v>0</v>
      </c>
      <c r="AB1528" s="701">
        <f t="shared" si="704"/>
        <v>0</v>
      </c>
      <c r="AC1528" s="662">
        <f t="shared" si="701"/>
        <v>0</v>
      </c>
      <c r="AD1528" s="662">
        <f t="shared" si="705"/>
        <v>0</v>
      </c>
      <c r="AE1528" s="701">
        <f t="shared" si="706"/>
        <v>0</v>
      </c>
      <c r="AF1528" s="662">
        <f t="shared" si="702"/>
        <v>0</v>
      </c>
      <c r="AG1528" s="662">
        <f t="shared" si="707"/>
        <v>0</v>
      </c>
      <c r="AH1528" s="701">
        <f t="shared" si="708"/>
        <v>0</v>
      </c>
    </row>
    <row r="1529" spans="1:34" x14ac:dyDescent="0.35">
      <c r="A1529" s="680">
        <v>39504</v>
      </c>
      <c r="B1529" s="558" t="s">
        <v>22</v>
      </c>
      <c r="C1529" s="558">
        <v>2</v>
      </c>
      <c r="D1529" s="559">
        <f t="shared" si="680"/>
        <v>3</v>
      </c>
      <c r="E1529" s="561">
        <v>0</v>
      </c>
      <c r="F1529" s="699">
        <f t="shared" si="686"/>
        <v>0</v>
      </c>
      <c r="G1529" s="712">
        <f t="shared" si="687"/>
        <v>0</v>
      </c>
      <c r="H1529" s="699">
        <f t="shared" si="681"/>
        <v>0</v>
      </c>
      <c r="I1529" s="712">
        <f t="shared" si="682"/>
        <v>0</v>
      </c>
      <c r="J1529" s="699">
        <f t="shared" si="688"/>
        <v>0</v>
      </c>
      <c r="K1529" s="681">
        <f t="shared" si="689"/>
        <v>0</v>
      </c>
      <c r="L1529" s="711">
        <f>IF($L$5="Yes",HLOOKUP(B1529,'Outdoor Supply'!$D$32:$P$38,7,FALSE),0)</f>
        <v>0</v>
      </c>
      <c r="M1529" s="701">
        <f t="shared" si="690"/>
        <v>0</v>
      </c>
      <c r="N1529" s="564">
        <f t="shared" si="691"/>
        <v>0</v>
      </c>
      <c r="O1529" s="564">
        <f t="shared" si="692"/>
        <v>0</v>
      </c>
      <c r="P1529" s="564">
        <f t="shared" si="693"/>
        <v>0</v>
      </c>
      <c r="Q1529" s="564">
        <f t="shared" si="694"/>
        <v>0</v>
      </c>
      <c r="R1529" s="661">
        <f t="shared" si="683"/>
        <v>0</v>
      </c>
      <c r="S1529" s="662">
        <f t="shared" si="684"/>
        <v>0</v>
      </c>
      <c r="T1529" s="699">
        <f t="shared" si="685"/>
        <v>0</v>
      </c>
      <c r="U1529" s="681">
        <f t="shared" si="695"/>
        <v>0</v>
      </c>
      <c r="V1529" s="701">
        <f t="shared" si="696"/>
        <v>0</v>
      </c>
      <c r="W1529" s="662">
        <f t="shared" si="697"/>
        <v>0</v>
      </c>
      <c r="X1529" s="662">
        <f t="shared" si="698"/>
        <v>0</v>
      </c>
      <c r="Y1529" s="662">
        <f t="shared" si="699"/>
        <v>0</v>
      </c>
      <c r="Z1529" s="699">
        <f t="shared" si="700"/>
        <v>0</v>
      </c>
      <c r="AA1529" s="681">
        <f t="shared" si="703"/>
        <v>0</v>
      </c>
      <c r="AB1529" s="701">
        <f t="shared" si="704"/>
        <v>0</v>
      </c>
      <c r="AC1529" s="662">
        <f t="shared" si="701"/>
        <v>0</v>
      </c>
      <c r="AD1529" s="662">
        <f t="shared" si="705"/>
        <v>0</v>
      </c>
      <c r="AE1529" s="701">
        <f t="shared" si="706"/>
        <v>0</v>
      </c>
      <c r="AF1529" s="662">
        <f t="shared" si="702"/>
        <v>0</v>
      </c>
      <c r="AG1529" s="662">
        <f t="shared" si="707"/>
        <v>0</v>
      </c>
      <c r="AH1529" s="701">
        <f t="shared" si="708"/>
        <v>0</v>
      </c>
    </row>
    <row r="1530" spans="1:34" x14ac:dyDescent="0.35">
      <c r="A1530" s="680">
        <v>39505</v>
      </c>
      <c r="B1530" s="558" t="s">
        <v>22</v>
      </c>
      <c r="C1530" s="558">
        <v>2</v>
      </c>
      <c r="D1530" s="559">
        <f t="shared" si="680"/>
        <v>4</v>
      </c>
      <c r="E1530" s="561">
        <v>0</v>
      </c>
      <c r="F1530" s="699">
        <f t="shared" si="686"/>
        <v>0</v>
      </c>
      <c r="G1530" s="712">
        <f t="shared" si="687"/>
        <v>0</v>
      </c>
      <c r="H1530" s="699">
        <f t="shared" si="681"/>
        <v>0</v>
      </c>
      <c r="I1530" s="712">
        <f t="shared" si="682"/>
        <v>0</v>
      </c>
      <c r="J1530" s="699">
        <f t="shared" si="688"/>
        <v>0</v>
      </c>
      <c r="K1530" s="681">
        <f t="shared" si="689"/>
        <v>0</v>
      </c>
      <c r="L1530" s="711">
        <f>IF($L$5="Yes",HLOOKUP(B1530,'Outdoor Supply'!$D$32:$P$38,7,FALSE),0)</f>
        <v>0</v>
      </c>
      <c r="M1530" s="701">
        <f t="shared" si="690"/>
        <v>0</v>
      </c>
      <c r="N1530" s="564">
        <f t="shared" si="691"/>
        <v>0</v>
      </c>
      <c r="O1530" s="564">
        <f t="shared" si="692"/>
        <v>0</v>
      </c>
      <c r="P1530" s="564">
        <f t="shared" si="693"/>
        <v>0</v>
      </c>
      <c r="Q1530" s="564">
        <f t="shared" si="694"/>
        <v>0</v>
      </c>
      <c r="R1530" s="661">
        <f t="shared" si="683"/>
        <v>0</v>
      </c>
      <c r="S1530" s="662">
        <f t="shared" si="684"/>
        <v>0</v>
      </c>
      <c r="T1530" s="699">
        <f t="shared" si="685"/>
        <v>0</v>
      </c>
      <c r="U1530" s="681">
        <f t="shared" si="695"/>
        <v>0</v>
      </c>
      <c r="V1530" s="701">
        <f t="shared" si="696"/>
        <v>0</v>
      </c>
      <c r="W1530" s="662">
        <f t="shared" si="697"/>
        <v>0</v>
      </c>
      <c r="X1530" s="662">
        <f t="shared" si="698"/>
        <v>0</v>
      </c>
      <c r="Y1530" s="662">
        <f t="shared" si="699"/>
        <v>0</v>
      </c>
      <c r="Z1530" s="699">
        <f t="shared" si="700"/>
        <v>0</v>
      </c>
      <c r="AA1530" s="681">
        <f t="shared" si="703"/>
        <v>0</v>
      </c>
      <c r="AB1530" s="701">
        <f t="shared" si="704"/>
        <v>0</v>
      </c>
      <c r="AC1530" s="662">
        <f t="shared" si="701"/>
        <v>0</v>
      </c>
      <c r="AD1530" s="662">
        <f t="shared" si="705"/>
        <v>0</v>
      </c>
      <c r="AE1530" s="701">
        <f t="shared" si="706"/>
        <v>0</v>
      </c>
      <c r="AF1530" s="662">
        <f t="shared" si="702"/>
        <v>0</v>
      </c>
      <c r="AG1530" s="662">
        <f t="shared" si="707"/>
        <v>0</v>
      </c>
      <c r="AH1530" s="701">
        <f t="shared" si="708"/>
        <v>0</v>
      </c>
    </row>
    <row r="1531" spans="1:34" x14ac:dyDescent="0.35">
      <c r="A1531" s="680">
        <v>39506</v>
      </c>
      <c r="B1531" s="558" t="s">
        <v>22</v>
      </c>
      <c r="C1531" s="558">
        <v>2</v>
      </c>
      <c r="D1531" s="559">
        <f t="shared" si="680"/>
        <v>5</v>
      </c>
      <c r="E1531" s="561">
        <v>0</v>
      </c>
      <c r="F1531" s="699">
        <f t="shared" si="686"/>
        <v>0</v>
      </c>
      <c r="G1531" s="712">
        <f t="shared" si="687"/>
        <v>0</v>
      </c>
      <c r="H1531" s="699">
        <f t="shared" si="681"/>
        <v>0</v>
      </c>
      <c r="I1531" s="712">
        <f t="shared" si="682"/>
        <v>0</v>
      </c>
      <c r="J1531" s="699">
        <f t="shared" si="688"/>
        <v>0</v>
      </c>
      <c r="K1531" s="681">
        <f t="shared" si="689"/>
        <v>0</v>
      </c>
      <c r="L1531" s="711">
        <f>IF($L$5="Yes",HLOOKUP(B1531,'Outdoor Supply'!$D$32:$P$38,7,FALSE),0)</f>
        <v>0</v>
      </c>
      <c r="M1531" s="701">
        <f t="shared" si="690"/>
        <v>0</v>
      </c>
      <c r="N1531" s="564">
        <f t="shared" si="691"/>
        <v>0</v>
      </c>
      <c r="O1531" s="564">
        <f t="shared" si="692"/>
        <v>0</v>
      </c>
      <c r="P1531" s="564">
        <f t="shared" si="693"/>
        <v>0</v>
      </c>
      <c r="Q1531" s="564">
        <f t="shared" si="694"/>
        <v>0</v>
      </c>
      <c r="R1531" s="661">
        <f t="shared" si="683"/>
        <v>0</v>
      </c>
      <c r="S1531" s="662">
        <f t="shared" si="684"/>
        <v>0</v>
      </c>
      <c r="T1531" s="699">
        <f t="shared" si="685"/>
        <v>0</v>
      </c>
      <c r="U1531" s="681">
        <f t="shared" si="695"/>
        <v>0</v>
      </c>
      <c r="V1531" s="701">
        <f t="shared" si="696"/>
        <v>0</v>
      </c>
      <c r="W1531" s="662">
        <f t="shared" si="697"/>
        <v>0</v>
      </c>
      <c r="X1531" s="662">
        <f t="shared" si="698"/>
        <v>0</v>
      </c>
      <c r="Y1531" s="662">
        <f t="shared" si="699"/>
        <v>0</v>
      </c>
      <c r="Z1531" s="699">
        <f t="shared" si="700"/>
        <v>0</v>
      </c>
      <c r="AA1531" s="681">
        <f t="shared" si="703"/>
        <v>0</v>
      </c>
      <c r="AB1531" s="701">
        <f t="shared" si="704"/>
        <v>0</v>
      </c>
      <c r="AC1531" s="662">
        <f t="shared" si="701"/>
        <v>0</v>
      </c>
      <c r="AD1531" s="662">
        <f t="shared" si="705"/>
        <v>0</v>
      </c>
      <c r="AE1531" s="701">
        <f t="shared" si="706"/>
        <v>0</v>
      </c>
      <c r="AF1531" s="662">
        <f t="shared" si="702"/>
        <v>0</v>
      </c>
      <c r="AG1531" s="662">
        <f t="shared" si="707"/>
        <v>0</v>
      </c>
      <c r="AH1531" s="701">
        <f t="shared" si="708"/>
        <v>0</v>
      </c>
    </row>
    <row r="1532" spans="1:34" x14ac:dyDescent="0.35">
      <c r="A1532" s="680">
        <v>39507</v>
      </c>
      <c r="B1532" s="558" t="s">
        <v>22</v>
      </c>
      <c r="C1532" s="558">
        <v>2</v>
      </c>
      <c r="D1532" s="559">
        <f t="shared" si="680"/>
        <v>6</v>
      </c>
      <c r="E1532" s="561">
        <v>0</v>
      </c>
      <c r="F1532" s="699">
        <f t="shared" si="686"/>
        <v>0</v>
      </c>
      <c r="G1532" s="712">
        <f t="shared" si="687"/>
        <v>0</v>
      </c>
      <c r="H1532" s="699">
        <f t="shared" si="681"/>
        <v>0</v>
      </c>
      <c r="I1532" s="712">
        <f t="shared" si="682"/>
        <v>0</v>
      </c>
      <c r="J1532" s="699">
        <f t="shared" si="688"/>
        <v>0</v>
      </c>
      <c r="K1532" s="681">
        <f t="shared" si="689"/>
        <v>0</v>
      </c>
      <c r="L1532" s="711">
        <f>IF($L$5="Yes",HLOOKUP(B1532,'Outdoor Supply'!$D$32:$P$38,7,FALSE),0)</f>
        <v>0</v>
      </c>
      <c r="M1532" s="701">
        <f t="shared" si="690"/>
        <v>0</v>
      </c>
      <c r="N1532" s="564">
        <f t="shared" si="691"/>
        <v>0</v>
      </c>
      <c r="O1532" s="564">
        <f t="shared" si="692"/>
        <v>0</v>
      </c>
      <c r="P1532" s="564">
        <f t="shared" si="693"/>
        <v>0</v>
      </c>
      <c r="Q1532" s="564">
        <f t="shared" si="694"/>
        <v>0</v>
      </c>
      <c r="R1532" s="661">
        <f t="shared" si="683"/>
        <v>0</v>
      </c>
      <c r="S1532" s="662">
        <f t="shared" si="684"/>
        <v>0</v>
      </c>
      <c r="T1532" s="699">
        <f t="shared" si="685"/>
        <v>0</v>
      </c>
      <c r="U1532" s="681">
        <f t="shared" si="695"/>
        <v>0</v>
      </c>
      <c r="V1532" s="701">
        <f t="shared" si="696"/>
        <v>0</v>
      </c>
      <c r="W1532" s="662">
        <f t="shared" si="697"/>
        <v>0</v>
      </c>
      <c r="X1532" s="662">
        <f t="shared" si="698"/>
        <v>0</v>
      </c>
      <c r="Y1532" s="662">
        <f t="shared" si="699"/>
        <v>0</v>
      </c>
      <c r="Z1532" s="699">
        <f t="shared" si="700"/>
        <v>0</v>
      </c>
      <c r="AA1532" s="681">
        <f t="shared" si="703"/>
        <v>0</v>
      </c>
      <c r="AB1532" s="701">
        <f t="shared" si="704"/>
        <v>0</v>
      </c>
      <c r="AC1532" s="662">
        <f t="shared" si="701"/>
        <v>0</v>
      </c>
      <c r="AD1532" s="662">
        <f t="shared" si="705"/>
        <v>0</v>
      </c>
      <c r="AE1532" s="701">
        <f t="shared" si="706"/>
        <v>0</v>
      </c>
      <c r="AF1532" s="662">
        <f t="shared" si="702"/>
        <v>0</v>
      </c>
      <c r="AG1532" s="662">
        <f t="shared" si="707"/>
        <v>0</v>
      </c>
      <c r="AH1532" s="701">
        <f t="shared" si="708"/>
        <v>0</v>
      </c>
    </row>
    <row r="1533" spans="1:34" x14ac:dyDescent="0.35">
      <c r="A1533" s="680">
        <v>39508</v>
      </c>
      <c r="B1533" s="558" t="s">
        <v>23</v>
      </c>
      <c r="C1533" s="558">
        <v>3</v>
      </c>
      <c r="D1533" s="559">
        <f t="shared" si="680"/>
        <v>7</v>
      </c>
      <c r="E1533" s="561">
        <v>0</v>
      </c>
      <c r="F1533" s="699">
        <f t="shared" si="686"/>
        <v>0</v>
      </c>
      <c r="G1533" s="712">
        <f t="shared" si="687"/>
        <v>0</v>
      </c>
      <c r="H1533" s="699">
        <f t="shared" si="681"/>
        <v>0</v>
      </c>
      <c r="I1533" s="712">
        <f t="shared" si="682"/>
        <v>0</v>
      </c>
      <c r="J1533" s="699">
        <f t="shared" si="688"/>
        <v>0</v>
      </c>
      <c r="K1533" s="681">
        <f t="shared" si="689"/>
        <v>0</v>
      </c>
      <c r="L1533" s="711">
        <f>IF($L$5="Yes",HLOOKUP(B1533,'Outdoor Supply'!$D$32:$P$38,7,FALSE),0)</f>
        <v>0</v>
      </c>
      <c r="M1533" s="701">
        <f t="shared" si="690"/>
        <v>0</v>
      </c>
      <c r="N1533" s="564">
        <f t="shared" si="691"/>
        <v>0</v>
      </c>
      <c r="O1533" s="564">
        <f t="shared" si="692"/>
        <v>0</v>
      </c>
      <c r="P1533" s="564">
        <f t="shared" si="693"/>
        <v>0</v>
      </c>
      <c r="Q1533" s="564">
        <f t="shared" si="694"/>
        <v>0</v>
      </c>
      <c r="R1533" s="661">
        <f t="shared" si="683"/>
        <v>0</v>
      </c>
      <c r="S1533" s="662">
        <f t="shared" si="684"/>
        <v>0</v>
      </c>
      <c r="T1533" s="699">
        <f t="shared" si="685"/>
        <v>0</v>
      </c>
      <c r="U1533" s="681">
        <f t="shared" si="695"/>
        <v>0</v>
      </c>
      <c r="V1533" s="701">
        <f t="shared" si="696"/>
        <v>0</v>
      </c>
      <c r="W1533" s="662">
        <f t="shared" si="697"/>
        <v>0</v>
      </c>
      <c r="X1533" s="662">
        <f t="shared" si="698"/>
        <v>0</v>
      </c>
      <c r="Y1533" s="662">
        <f t="shared" si="699"/>
        <v>0</v>
      </c>
      <c r="Z1533" s="699">
        <f t="shared" si="700"/>
        <v>0</v>
      </c>
      <c r="AA1533" s="681">
        <f t="shared" si="703"/>
        <v>0</v>
      </c>
      <c r="AB1533" s="701">
        <f t="shared" si="704"/>
        <v>0</v>
      </c>
      <c r="AC1533" s="662">
        <f t="shared" si="701"/>
        <v>0</v>
      </c>
      <c r="AD1533" s="662">
        <f t="shared" si="705"/>
        <v>0</v>
      </c>
      <c r="AE1533" s="701">
        <f t="shared" si="706"/>
        <v>0</v>
      </c>
      <c r="AF1533" s="662">
        <f t="shared" si="702"/>
        <v>0</v>
      </c>
      <c r="AG1533" s="662">
        <f t="shared" si="707"/>
        <v>0</v>
      </c>
      <c r="AH1533" s="701">
        <f t="shared" si="708"/>
        <v>0</v>
      </c>
    </row>
    <row r="1534" spans="1:34" x14ac:dyDescent="0.35">
      <c r="A1534" s="680">
        <v>39509</v>
      </c>
      <c r="B1534" s="558" t="s">
        <v>23</v>
      </c>
      <c r="C1534" s="558">
        <v>3</v>
      </c>
      <c r="D1534" s="559">
        <f t="shared" si="680"/>
        <v>1</v>
      </c>
      <c r="E1534" s="561">
        <v>0</v>
      </c>
      <c r="F1534" s="699">
        <f t="shared" si="686"/>
        <v>0</v>
      </c>
      <c r="G1534" s="712">
        <f t="shared" si="687"/>
        <v>0</v>
      </c>
      <c r="H1534" s="699">
        <f t="shared" si="681"/>
        <v>0</v>
      </c>
      <c r="I1534" s="712">
        <f t="shared" si="682"/>
        <v>0</v>
      </c>
      <c r="J1534" s="699">
        <f t="shared" si="688"/>
        <v>0</v>
      </c>
      <c r="K1534" s="681">
        <f t="shared" si="689"/>
        <v>0</v>
      </c>
      <c r="L1534" s="711">
        <f>IF($L$5="Yes",HLOOKUP(B1534,'Outdoor Supply'!$D$32:$P$38,7,FALSE),0)</f>
        <v>0</v>
      </c>
      <c r="M1534" s="701">
        <f t="shared" si="690"/>
        <v>0</v>
      </c>
      <c r="N1534" s="564">
        <f t="shared" si="691"/>
        <v>0</v>
      </c>
      <c r="O1534" s="564">
        <f t="shared" si="692"/>
        <v>0</v>
      </c>
      <c r="P1534" s="564">
        <f t="shared" si="693"/>
        <v>0</v>
      </c>
      <c r="Q1534" s="564">
        <f t="shared" si="694"/>
        <v>0</v>
      </c>
      <c r="R1534" s="661">
        <f t="shared" si="683"/>
        <v>0</v>
      </c>
      <c r="S1534" s="662">
        <f t="shared" si="684"/>
        <v>0</v>
      </c>
      <c r="T1534" s="699">
        <f t="shared" si="685"/>
        <v>0</v>
      </c>
      <c r="U1534" s="681">
        <f t="shared" si="695"/>
        <v>0</v>
      </c>
      <c r="V1534" s="701">
        <f t="shared" si="696"/>
        <v>0</v>
      </c>
      <c r="W1534" s="662">
        <f t="shared" si="697"/>
        <v>0</v>
      </c>
      <c r="X1534" s="662">
        <f t="shared" si="698"/>
        <v>0</v>
      </c>
      <c r="Y1534" s="662">
        <f t="shared" si="699"/>
        <v>0</v>
      </c>
      <c r="Z1534" s="699">
        <f t="shared" si="700"/>
        <v>0</v>
      </c>
      <c r="AA1534" s="681">
        <f t="shared" si="703"/>
        <v>0</v>
      </c>
      <c r="AB1534" s="701">
        <f t="shared" si="704"/>
        <v>0</v>
      </c>
      <c r="AC1534" s="662">
        <f t="shared" si="701"/>
        <v>0</v>
      </c>
      <c r="AD1534" s="662">
        <f t="shared" si="705"/>
        <v>0</v>
      </c>
      <c r="AE1534" s="701">
        <f t="shared" si="706"/>
        <v>0</v>
      </c>
      <c r="AF1534" s="662">
        <f t="shared" si="702"/>
        <v>0</v>
      </c>
      <c r="AG1534" s="662">
        <f t="shared" si="707"/>
        <v>0</v>
      </c>
      <c r="AH1534" s="701">
        <f t="shared" si="708"/>
        <v>0</v>
      </c>
    </row>
    <row r="1535" spans="1:34" x14ac:dyDescent="0.35">
      <c r="A1535" s="680">
        <v>39510</v>
      </c>
      <c r="B1535" s="558" t="s">
        <v>23</v>
      </c>
      <c r="C1535" s="558">
        <v>3</v>
      </c>
      <c r="D1535" s="559">
        <f t="shared" si="680"/>
        <v>2</v>
      </c>
      <c r="E1535" s="561">
        <v>0.55000000000003979</v>
      </c>
      <c r="F1535" s="699">
        <f t="shared" si="686"/>
        <v>0</v>
      </c>
      <c r="G1535" s="712">
        <f t="shared" si="687"/>
        <v>0</v>
      </c>
      <c r="H1535" s="699">
        <f t="shared" si="681"/>
        <v>0</v>
      </c>
      <c r="I1535" s="712">
        <f t="shared" si="682"/>
        <v>0</v>
      </c>
      <c r="J1535" s="699">
        <f t="shared" si="688"/>
        <v>0</v>
      </c>
      <c r="K1535" s="681">
        <f t="shared" si="689"/>
        <v>0</v>
      </c>
      <c r="L1535" s="711">
        <f>IF($L$5="Yes",HLOOKUP(B1535,'Outdoor Supply'!$D$32:$P$38,7,FALSE),0)</f>
        <v>0</v>
      </c>
      <c r="M1535" s="701">
        <f t="shared" si="690"/>
        <v>0</v>
      </c>
      <c r="N1535" s="564">
        <f t="shared" si="691"/>
        <v>0</v>
      </c>
      <c r="O1535" s="564">
        <f t="shared" si="692"/>
        <v>0</v>
      </c>
      <c r="P1535" s="564">
        <f t="shared" si="693"/>
        <v>0</v>
      </c>
      <c r="Q1535" s="564">
        <f t="shared" si="694"/>
        <v>0</v>
      </c>
      <c r="R1535" s="661">
        <f t="shared" si="683"/>
        <v>0</v>
      </c>
      <c r="S1535" s="662">
        <f t="shared" si="684"/>
        <v>0</v>
      </c>
      <c r="T1535" s="699">
        <f t="shared" si="685"/>
        <v>0</v>
      </c>
      <c r="U1535" s="681">
        <f t="shared" si="695"/>
        <v>0</v>
      </c>
      <c r="V1535" s="701">
        <f t="shared" si="696"/>
        <v>0</v>
      </c>
      <c r="W1535" s="662">
        <f t="shared" si="697"/>
        <v>0</v>
      </c>
      <c r="X1535" s="662">
        <f t="shared" si="698"/>
        <v>0</v>
      </c>
      <c r="Y1535" s="662">
        <f t="shared" si="699"/>
        <v>0</v>
      </c>
      <c r="Z1535" s="699">
        <f t="shared" si="700"/>
        <v>0</v>
      </c>
      <c r="AA1535" s="681">
        <f t="shared" si="703"/>
        <v>0</v>
      </c>
      <c r="AB1535" s="701">
        <f t="shared" si="704"/>
        <v>0</v>
      </c>
      <c r="AC1535" s="662">
        <f t="shared" si="701"/>
        <v>0</v>
      </c>
      <c r="AD1535" s="662">
        <f t="shared" si="705"/>
        <v>0</v>
      </c>
      <c r="AE1535" s="701">
        <f t="shared" si="706"/>
        <v>0</v>
      </c>
      <c r="AF1535" s="662">
        <f t="shared" si="702"/>
        <v>0</v>
      </c>
      <c r="AG1535" s="662">
        <f t="shared" si="707"/>
        <v>0</v>
      </c>
      <c r="AH1535" s="701">
        <f t="shared" si="708"/>
        <v>0</v>
      </c>
    </row>
    <row r="1536" spans="1:34" x14ac:dyDescent="0.35">
      <c r="A1536" s="680">
        <v>39511</v>
      </c>
      <c r="B1536" s="558" t="s">
        <v>23</v>
      </c>
      <c r="C1536" s="558">
        <v>3</v>
      </c>
      <c r="D1536" s="559">
        <f t="shared" si="680"/>
        <v>3</v>
      </c>
      <c r="E1536" s="561">
        <v>0</v>
      </c>
      <c r="F1536" s="699">
        <f t="shared" si="686"/>
        <v>0</v>
      </c>
      <c r="G1536" s="712">
        <f t="shared" si="687"/>
        <v>0</v>
      </c>
      <c r="H1536" s="699">
        <f t="shared" si="681"/>
        <v>0</v>
      </c>
      <c r="I1536" s="712">
        <f t="shared" si="682"/>
        <v>0</v>
      </c>
      <c r="J1536" s="699">
        <f t="shared" si="688"/>
        <v>0</v>
      </c>
      <c r="K1536" s="681">
        <f t="shared" si="689"/>
        <v>0</v>
      </c>
      <c r="L1536" s="711">
        <f>IF($L$5="Yes",HLOOKUP(B1536,'Outdoor Supply'!$D$32:$P$38,7,FALSE),0)</f>
        <v>0</v>
      </c>
      <c r="M1536" s="701">
        <f t="shared" si="690"/>
        <v>0</v>
      </c>
      <c r="N1536" s="564">
        <f t="shared" si="691"/>
        <v>0</v>
      </c>
      <c r="O1536" s="564">
        <f t="shared" si="692"/>
        <v>0</v>
      </c>
      <c r="P1536" s="564">
        <f t="shared" si="693"/>
        <v>0</v>
      </c>
      <c r="Q1536" s="564">
        <f t="shared" si="694"/>
        <v>0</v>
      </c>
      <c r="R1536" s="661">
        <f t="shared" si="683"/>
        <v>0</v>
      </c>
      <c r="S1536" s="662">
        <f t="shared" si="684"/>
        <v>0</v>
      </c>
      <c r="T1536" s="699">
        <f t="shared" si="685"/>
        <v>0</v>
      </c>
      <c r="U1536" s="681">
        <f t="shared" si="695"/>
        <v>0</v>
      </c>
      <c r="V1536" s="701">
        <f t="shared" si="696"/>
        <v>0</v>
      </c>
      <c r="W1536" s="662">
        <f t="shared" si="697"/>
        <v>0</v>
      </c>
      <c r="X1536" s="662">
        <f t="shared" si="698"/>
        <v>0</v>
      </c>
      <c r="Y1536" s="662">
        <f t="shared" si="699"/>
        <v>0</v>
      </c>
      <c r="Z1536" s="699">
        <f t="shared" si="700"/>
        <v>0</v>
      </c>
      <c r="AA1536" s="681">
        <f t="shared" si="703"/>
        <v>0</v>
      </c>
      <c r="AB1536" s="701">
        <f t="shared" si="704"/>
        <v>0</v>
      </c>
      <c r="AC1536" s="662">
        <f t="shared" si="701"/>
        <v>0</v>
      </c>
      <c r="AD1536" s="662">
        <f t="shared" si="705"/>
        <v>0</v>
      </c>
      <c r="AE1536" s="701">
        <f t="shared" si="706"/>
        <v>0</v>
      </c>
      <c r="AF1536" s="662">
        <f t="shared" si="702"/>
        <v>0</v>
      </c>
      <c r="AG1536" s="662">
        <f t="shared" si="707"/>
        <v>0</v>
      </c>
      <c r="AH1536" s="701">
        <f t="shared" si="708"/>
        <v>0</v>
      </c>
    </row>
    <row r="1537" spans="1:34" x14ac:dyDescent="0.35">
      <c r="A1537" s="680">
        <v>39512</v>
      </c>
      <c r="B1537" s="558" t="s">
        <v>23</v>
      </c>
      <c r="C1537" s="558">
        <v>3</v>
      </c>
      <c r="D1537" s="559">
        <f t="shared" si="680"/>
        <v>4</v>
      </c>
      <c r="E1537" s="561">
        <v>0</v>
      </c>
      <c r="F1537" s="699">
        <f t="shared" si="686"/>
        <v>0</v>
      </c>
      <c r="G1537" s="712">
        <f t="shared" si="687"/>
        <v>0</v>
      </c>
      <c r="H1537" s="699">
        <f t="shared" si="681"/>
        <v>0</v>
      </c>
      <c r="I1537" s="712">
        <f t="shared" si="682"/>
        <v>0</v>
      </c>
      <c r="J1537" s="699">
        <f t="shared" si="688"/>
        <v>0</v>
      </c>
      <c r="K1537" s="681">
        <f t="shared" si="689"/>
        <v>0</v>
      </c>
      <c r="L1537" s="711">
        <f>IF($L$5="Yes",HLOOKUP(B1537,'Outdoor Supply'!$D$32:$P$38,7,FALSE),0)</f>
        <v>0</v>
      </c>
      <c r="M1537" s="701">
        <f t="shared" si="690"/>
        <v>0</v>
      </c>
      <c r="N1537" s="564">
        <f t="shared" si="691"/>
        <v>0</v>
      </c>
      <c r="O1537" s="564">
        <f t="shared" si="692"/>
        <v>0</v>
      </c>
      <c r="P1537" s="564">
        <f t="shared" si="693"/>
        <v>0</v>
      </c>
      <c r="Q1537" s="564">
        <f t="shared" si="694"/>
        <v>0</v>
      </c>
      <c r="R1537" s="661">
        <f t="shared" si="683"/>
        <v>0</v>
      </c>
      <c r="S1537" s="662">
        <f t="shared" si="684"/>
        <v>0</v>
      </c>
      <c r="T1537" s="699">
        <f t="shared" si="685"/>
        <v>0</v>
      </c>
      <c r="U1537" s="681">
        <f t="shared" si="695"/>
        <v>0</v>
      </c>
      <c r="V1537" s="701">
        <f t="shared" si="696"/>
        <v>0</v>
      </c>
      <c r="W1537" s="662">
        <f t="shared" si="697"/>
        <v>0</v>
      </c>
      <c r="X1537" s="662">
        <f t="shared" si="698"/>
        <v>0</v>
      </c>
      <c r="Y1537" s="662">
        <f t="shared" si="699"/>
        <v>0</v>
      </c>
      <c r="Z1537" s="699">
        <f t="shared" si="700"/>
        <v>0</v>
      </c>
      <c r="AA1537" s="681">
        <f t="shared" si="703"/>
        <v>0</v>
      </c>
      <c r="AB1537" s="701">
        <f t="shared" si="704"/>
        <v>0</v>
      </c>
      <c r="AC1537" s="662">
        <f t="shared" si="701"/>
        <v>0</v>
      </c>
      <c r="AD1537" s="662">
        <f t="shared" si="705"/>
        <v>0</v>
      </c>
      <c r="AE1537" s="701">
        <f t="shared" si="706"/>
        <v>0</v>
      </c>
      <c r="AF1537" s="662">
        <f t="shared" si="702"/>
        <v>0</v>
      </c>
      <c r="AG1537" s="662">
        <f t="shared" si="707"/>
        <v>0</v>
      </c>
      <c r="AH1537" s="701">
        <f t="shared" si="708"/>
        <v>0</v>
      </c>
    </row>
    <row r="1538" spans="1:34" x14ac:dyDescent="0.35">
      <c r="A1538" s="680">
        <v>39513</v>
      </c>
      <c r="B1538" s="558" t="s">
        <v>23</v>
      </c>
      <c r="C1538" s="558">
        <v>3</v>
      </c>
      <c r="D1538" s="559">
        <f t="shared" si="680"/>
        <v>5</v>
      </c>
      <c r="E1538" s="561">
        <v>0</v>
      </c>
      <c r="F1538" s="699">
        <f t="shared" si="686"/>
        <v>0</v>
      </c>
      <c r="G1538" s="712">
        <f t="shared" si="687"/>
        <v>0</v>
      </c>
      <c r="H1538" s="699">
        <f t="shared" si="681"/>
        <v>0</v>
      </c>
      <c r="I1538" s="712">
        <f t="shared" si="682"/>
        <v>0</v>
      </c>
      <c r="J1538" s="699">
        <f t="shared" si="688"/>
        <v>0</v>
      </c>
      <c r="K1538" s="681">
        <f t="shared" si="689"/>
        <v>0</v>
      </c>
      <c r="L1538" s="711">
        <f>IF($L$5="Yes",HLOOKUP(B1538,'Outdoor Supply'!$D$32:$P$38,7,FALSE),0)</f>
        <v>0</v>
      </c>
      <c r="M1538" s="701">
        <f t="shared" si="690"/>
        <v>0</v>
      </c>
      <c r="N1538" s="564">
        <f t="shared" si="691"/>
        <v>0</v>
      </c>
      <c r="O1538" s="564">
        <f t="shared" si="692"/>
        <v>0</v>
      </c>
      <c r="P1538" s="564">
        <f t="shared" si="693"/>
        <v>0</v>
      </c>
      <c r="Q1538" s="564">
        <f t="shared" si="694"/>
        <v>0</v>
      </c>
      <c r="R1538" s="661">
        <f t="shared" si="683"/>
        <v>0</v>
      </c>
      <c r="S1538" s="662">
        <f t="shared" si="684"/>
        <v>0</v>
      </c>
      <c r="T1538" s="699">
        <f t="shared" si="685"/>
        <v>0</v>
      </c>
      <c r="U1538" s="681">
        <f t="shared" si="695"/>
        <v>0</v>
      </c>
      <c r="V1538" s="701">
        <f t="shared" si="696"/>
        <v>0</v>
      </c>
      <c r="W1538" s="662">
        <f t="shared" si="697"/>
        <v>0</v>
      </c>
      <c r="X1538" s="662">
        <f t="shared" si="698"/>
        <v>0</v>
      </c>
      <c r="Y1538" s="662">
        <f t="shared" si="699"/>
        <v>0</v>
      </c>
      <c r="Z1538" s="699">
        <f t="shared" si="700"/>
        <v>0</v>
      </c>
      <c r="AA1538" s="681">
        <f t="shared" si="703"/>
        <v>0</v>
      </c>
      <c r="AB1538" s="701">
        <f t="shared" si="704"/>
        <v>0</v>
      </c>
      <c r="AC1538" s="662">
        <f t="shared" si="701"/>
        <v>0</v>
      </c>
      <c r="AD1538" s="662">
        <f t="shared" si="705"/>
        <v>0</v>
      </c>
      <c r="AE1538" s="701">
        <f t="shared" si="706"/>
        <v>0</v>
      </c>
      <c r="AF1538" s="662">
        <f t="shared" si="702"/>
        <v>0</v>
      </c>
      <c r="AG1538" s="662">
        <f t="shared" si="707"/>
        <v>0</v>
      </c>
      <c r="AH1538" s="701">
        <f t="shared" si="708"/>
        <v>0</v>
      </c>
    </row>
    <row r="1539" spans="1:34" x14ac:dyDescent="0.35">
      <c r="A1539" s="680">
        <v>39514</v>
      </c>
      <c r="B1539" s="558" t="s">
        <v>23</v>
      </c>
      <c r="C1539" s="558">
        <v>3</v>
      </c>
      <c r="D1539" s="559">
        <f t="shared" si="680"/>
        <v>6</v>
      </c>
      <c r="E1539" s="561">
        <v>0.21000000000000796</v>
      </c>
      <c r="F1539" s="699">
        <f t="shared" si="686"/>
        <v>0</v>
      </c>
      <c r="G1539" s="712">
        <f t="shared" si="687"/>
        <v>0</v>
      </c>
      <c r="H1539" s="699">
        <f t="shared" si="681"/>
        <v>0</v>
      </c>
      <c r="I1539" s="712">
        <f t="shared" si="682"/>
        <v>0</v>
      </c>
      <c r="J1539" s="699">
        <f t="shared" si="688"/>
        <v>0</v>
      </c>
      <c r="K1539" s="681">
        <f t="shared" si="689"/>
        <v>0</v>
      </c>
      <c r="L1539" s="711">
        <f>IF($L$5="Yes",HLOOKUP(B1539,'Outdoor Supply'!$D$32:$P$38,7,FALSE),0)</f>
        <v>0</v>
      </c>
      <c r="M1539" s="701">
        <f t="shared" si="690"/>
        <v>0</v>
      </c>
      <c r="N1539" s="564">
        <f t="shared" si="691"/>
        <v>0</v>
      </c>
      <c r="O1539" s="564">
        <f t="shared" si="692"/>
        <v>0</v>
      </c>
      <c r="P1539" s="564">
        <f t="shared" si="693"/>
        <v>0</v>
      </c>
      <c r="Q1539" s="564">
        <f t="shared" si="694"/>
        <v>0</v>
      </c>
      <c r="R1539" s="661">
        <f t="shared" si="683"/>
        <v>0</v>
      </c>
      <c r="S1539" s="662">
        <f t="shared" si="684"/>
        <v>0</v>
      </c>
      <c r="T1539" s="699">
        <f t="shared" si="685"/>
        <v>0</v>
      </c>
      <c r="U1539" s="681">
        <f t="shared" si="695"/>
        <v>0</v>
      </c>
      <c r="V1539" s="701">
        <f t="shared" si="696"/>
        <v>0</v>
      </c>
      <c r="W1539" s="662">
        <f t="shared" si="697"/>
        <v>0</v>
      </c>
      <c r="X1539" s="662">
        <f t="shared" si="698"/>
        <v>0</v>
      </c>
      <c r="Y1539" s="662">
        <f t="shared" si="699"/>
        <v>0</v>
      </c>
      <c r="Z1539" s="699">
        <f t="shared" si="700"/>
        <v>0</v>
      </c>
      <c r="AA1539" s="681">
        <f t="shared" si="703"/>
        <v>0</v>
      </c>
      <c r="AB1539" s="701">
        <f t="shared" si="704"/>
        <v>0</v>
      </c>
      <c r="AC1539" s="662">
        <f t="shared" si="701"/>
        <v>0</v>
      </c>
      <c r="AD1539" s="662">
        <f t="shared" si="705"/>
        <v>0</v>
      </c>
      <c r="AE1539" s="701">
        <f t="shared" si="706"/>
        <v>0</v>
      </c>
      <c r="AF1539" s="662">
        <f t="shared" si="702"/>
        <v>0</v>
      </c>
      <c r="AG1539" s="662">
        <f t="shared" si="707"/>
        <v>0</v>
      </c>
      <c r="AH1539" s="701">
        <f t="shared" si="708"/>
        <v>0</v>
      </c>
    </row>
    <row r="1540" spans="1:34" x14ac:dyDescent="0.35">
      <c r="A1540" s="680">
        <v>39515</v>
      </c>
      <c r="B1540" s="558" t="s">
        <v>23</v>
      </c>
      <c r="C1540" s="558">
        <v>3</v>
      </c>
      <c r="D1540" s="559">
        <f t="shared" si="680"/>
        <v>7</v>
      </c>
      <c r="E1540" s="561">
        <v>0</v>
      </c>
      <c r="F1540" s="699">
        <f t="shared" si="686"/>
        <v>0</v>
      </c>
      <c r="G1540" s="712">
        <f t="shared" si="687"/>
        <v>0</v>
      </c>
      <c r="H1540" s="699">
        <f t="shared" si="681"/>
        <v>0</v>
      </c>
      <c r="I1540" s="712">
        <f t="shared" si="682"/>
        <v>0</v>
      </c>
      <c r="J1540" s="699">
        <f t="shared" si="688"/>
        <v>0</v>
      </c>
      <c r="K1540" s="681">
        <f t="shared" si="689"/>
        <v>0</v>
      </c>
      <c r="L1540" s="711">
        <f>IF($L$5="Yes",HLOOKUP(B1540,'Outdoor Supply'!$D$32:$P$38,7,FALSE),0)</f>
        <v>0</v>
      </c>
      <c r="M1540" s="701">
        <f t="shared" si="690"/>
        <v>0</v>
      </c>
      <c r="N1540" s="564">
        <f t="shared" si="691"/>
        <v>0</v>
      </c>
      <c r="O1540" s="564">
        <f t="shared" si="692"/>
        <v>0</v>
      </c>
      <c r="P1540" s="564">
        <f t="shared" si="693"/>
        <v>0</v>
      </c>
      <c r="Q1540" s="564">
        <f t="shared" si="694"/>
        <v>0</v>
      </c>
      <c r="R1540" s="661">
        <f t="shared" si="683"/>
        <v>0</v>
      </c>
      <c r="S1540" s="662">
        <f t="shared" si="684"/>
        <v>0</v>
      </c>
      <c r="T1540" s="699">
        <f t="shared" si="685"/>
        <v>0</v>
      </c>
      <c r="U1540" s="681">
        <f t="shared" si="695"/>
        <v>0</v>
      </c>
      <c r="V1540" s="701">
        <f t="shared" si="696"/>
        <v>0</v>
      </c>
      <c r="W1540" s="662">
        <f t="shared" si="697"/>
        <v>0</v>
      </c>
      <c r="X1540" s="662">
        <f t="shared" si="698"/>
        <v>0</v>
      </c>
      <c r="Y1540" s="662">
        <f t="shared" si="699"/>
        <v>0</v>
      </c>
      <c r="Z1540" s="699">
        <f t="shared" si="700"/>
        <v>0</v>
      </c>
      <c r="AA1540" s="681">
        <f t="shared" si="703"/>
        <v>0</v>
      </c>
      <c r="AB1540" s="701">
        <f t="shared" si="704"/>
        <v>0</v>
      </c>
      <c r="AC1540" s="662">
        <f t="shared" si="701"/>
        <v>0</v>
      </c>
      <c r="AD1540" s="662">
        <f t="shared" si="705"/>
        <v>0</v>
      </c>
      <c r="AE1540" s="701">
        <f t="shared" si="706"/>
        <v>0</v>
      </c>
      <c r="AF1540" s="662">
        <f t="shared" si="702"/>
        <v>0</v>
      </c>
      <c r="AG1540" s="662">
        <f t="shared" si="707"/>
        <v>0</v>
      </c>
      <c r="AH1540" s="701">
        <f t="shared" si="708"/>
        <v>0</v>
      </c>
    </row>
    <row r="1541" spans="1:34" x14ac:dyDescent="0.35">
      <c r="A1541" s="680">
        <v>39516</v>
      </c>
      <c r="B1541" s="558" t="s">
        <v>23</v>
      </c>
      <c r="C1541" s="558">
        <v>3</v>
      </c>
      <c r="D1541" s="559">
        <f t="shared" si="680"/>
        <v>1</v>
      </c>
      <c r="E1541" s="561">
        <v>0</v>
      </c>
      <c r="F1541" s="699">
        <f t="shared" si="686"/>
        <v>0</v>
      </c>
      <c r="G1541" s="712">
        <f t="shared" si="687"/>
        <v>0</v>
      </c>
      <c r="H1541" s="699">
        <f t="shared" si="681"/>
        <v>0</v>
      </c>
      <c r="I1541" s="712">
        <f t="shared" si="682"/>
        <v>0</v>
      </c>
      <c r="J1541" s="699">
        <f t="shared" si="688"/>
        <v>0</v>
      </c>
      <c r="K1541" s="681">
        <f t="shared" si="689"/>
        <v>0</v>
      </c>
      <c r="L1541" s="711">
        <f>IF($L$5="Yes",HLOOKUP(B1541,'Outdoor Supply'!$D$32:$P$38,7,FALSE),0)</f>
        <v>0</v>
      </c>
      <c r="M1541" s="701">
        <f t="shared" si="690"/>
        <v>0</v>
      </c>
      <c r="N1541" s="564">
        <f t="shared" si="691"/>
        <v>0</v>
      </c>
      <c r="O1541" s="564">
        <f t="shared" si="692"/>
        <v>0</v>
      </c>
      <c r="P1541" s="564">
        <f t="shared" si="693"/>
        <v>0</v>
      </c>
      <c r="Q1541" s="564">
        <f t="shared" si="694"/>
        <v>0</v>
      </c>
      <c r="R1541" s="661">
        <f t="shared" si="683"/>
        <v>0</v>
      </c>
      <c r="S1541" s="662">
        <f t="shared" si="684"/>
        <v>0</v>
      </c>
      <c r="T1541" s="699">
        <f t="shared" si="685"/>
        <v>0</v>
      </c>
      <c r="U1541" s="681">
        <f t="shared" si="695"/>
        <v>0</v>
      </c>
      <c r="V1541" s="701">
        <f t="shared" si="696"/>
        <v>0</v>
      </c>
      <c r="W1541" s="662">
        <f t="shared" si="697"/>
        <v>0</v>
      </c>
      <c r="X1541" s="662">
        <f t="shared" si="698"/>
        <v>0</v>
      </c>
      <c r="Y1541" s="662">
        <f t="shared" si="699"/>
        <v>0</v>
      </c>
      <c r="Z1541" s="699">
        <f t="shared" si="700"/>
        <v>0</v>
      </c>
      <c r="AA1541" s="681">
        <f t="shared" si="703"/>
        <v>0</v>
      </c>
      <c r="AB1541" s="701">
        <f t="shared" si="704"/>
        <v>0</v>
      </c>
      <c r="AC1541" s="662">
        <f t="shared" si="701"/>
        <v>0</v>
      </c>
      <c r="AD1541" s="662">
        <f t="shared" si="705"/>
        <v>0</v>
      </c>
      <c r="AE1541" s="701">
        <f t="shared" si="706"/>
        <v>0</v>
      </c>
      <c r="AF1541" s="662">
        <f t="shared" si="702"/>
        <v>0</v>
      </c>
      <c r="AG1541" s="662">
        <f t="shared" si="707"/>
        <v>0</v>
      </c>
      <c r="AH1541" s="701">
        <f t="shared" si="708"/>
        <v>0</v>
      </c>
    </row>
    <row r="1542" spans="1:34" x14ac:dyDescent="0.35">
      <c r="A1542" s="680">
        <v>39517</v>
      </c>
      <c r="B1542" s="558" t="s">
        <v>23</v>
      </c>
      <c r="C1542" s="558">
        <v>3</v>
      </c>
      <c r="D1542" s="559">
        <f t="shared" si="680"/>
        <v>2</v>
      </c>
      <c r="E1542" s="561">
        <v>0.66999999999998749</v>
      </c>
      <c r="F1542" s="699">
        <f t="shared" si="686"/>
        <v>0</v>
      </c>
      <c r="G1542" s="712">
        <f t="shared" si="687"/>
        <v>0</v>
      </c>
      <c r="H1542" s="699">
        <f t="shared" si="681"/>
        <v>0</v>
      </c>
      <c r="I1542" s="712">
        <f t="shared" si="682"/>
        <v>0</v>
      </c>
      <c r="J1542" s="699">
        <f t="shared" si="688"/>
        <v>0</v>
      </c>
      <c r="K1542" s="681">
        <f t="shared" si="689"/>
        <v>0</v>
      </c>
      <c r="L1542" s="711">
        <f>IF($L$5="Yes",HLOOKUP(B1542,'Outdoor Supply'!$D$32:$P$38,7,FALSE),0)</f>
        <v>0</v>
      </c>
      <c r="M1542" s="701">
        <f t="shared" si="690"/>
        <v>0</v>
      </c>
      <c r="N1542" s="564">
        <f t="shared" si="691"/>
        <v>0</v>
      </c>
      <c r="O1542" s="564">
        <f t="shared" si="692"/>
        <v>0</v>
      </c>
      <c r="P1542" s="564">
        <f t="shared" si="693"/>
        <v>0</v>
      </c>
      <c r="Q1542" s="564">
        <f t="shared" si="694"/>
        <v>0</v>
      </c>
      <c r="R1542" s="661">
        <f t="shared" si="683"/>
        <v>0</v>
      </c>
      <c r="S1542" s="662">
        <f t="shared" si="684"/>
        <v>0</v>
      </c>
      <c r="T1542" s="699">
        <f t="shared" si="685"/>
        <v>0</v>
      </c>
      <c r="U1542" s="681">
        <f t="shared" si="695"/>
        <v>0</v>
      </c>
      <c r="V1542" s="701">
        <f t="shared" si="696"/>
        <v>0</v>
      </c>
      <c r="W1542" s="662">
        <f t="shared" si="697"/>
        <v>0</v>
      </c>
      <c r="X1542" s="662">
        <f t="shared" si="698"/>
        <v>0</v>
      </c>
      <c r="Y1542" s="662">
        <f t="shared" si="699"/>
        <v>0</v>
      </c>
      <c r="Z1542" s="699">
        <f t="shared" si="700"/>
        <v>0</v>
      </c>
      <c r="AA1542" s="681">
        <f t="shared" si="703"/>
        <v>0</v>
      </c>
      <c r="AB1542" s="701">
        <f t="shared" si="704"/>
        <v>0</v>
      </c>
      <c r="AC1542" s="662">
        <f t="shared" si="701"/>
        <v>0</v>
      </c>
      <c r="AD1542" s="662">
        <f t="shared" si="705"/>
        <v>0</v>
      </c>
      <c r="AE1542" s="701">
        <f t="shared" si="706"/>
        <v>0</v>
      </c>
      <c r="AF1542" s="662">
        <f t="shared" si="702"/>
        <v>0</v>
      </c>
      <c r="AG1542" s="662">
        <f t="shared" si="707"/>
        <v>0</v>
      </c>
      <c r="AH1542" s="701">
        <f t="shared" si="708"/>
        <v>0</v>
      </c>
    </row>
    <row r="1543" spans="1:34" x14ac:dyDescent="0.35">
      <c r="A1543" s="680">
        <v>39518</v>
      </c>
      <c r="B1543" s="558" t="s">
        <v>23</v>
      </c>
      <c r="C1543" s="558">
        <v>3</v>
      </c>
      <c r="D1543" s="559">
        <f t="shared" si="680"/>
        <v>3</v>
      </c>
      <c r="E1543" s="561">
        <v>0.29999999999998295</v>
      </c>
      <c r="F1543" s="699">
        <f t="shared" si="686"/>
        <v>0</v>
      </c>
      <c r="G1543" s="712">
        <f t="shared" si="687"/>
        <v>0</v>
      </c>
      <c r="H1543" s="699">
        <f t="shared" si="681"/>
        <v>0</v>
      </c>
      <c r="I1543" s="712">
        <f t="shared" si="682"/>
        <v>0</v>
      </c>
      <c r="J1543" s="699">
        <f t="shared" si="688"/>
        <v>0</v>
      </c>
      <c r="K1543" s="681">
        <f t="shared" si="689"/>
        <v>0</v>
      </c>
      <c r="L1543" s="711">
        <f>IF($L$5="Yes",HLOOKUP(B1543,'Outdoor Supply'!$D$32:$P$38,7,FALSE),0)</f>
        <v>0</v>
      </c>
      <c r="M1543" s="701">
        <f t="shared" si="690"/>
        <v>0</v>
      </c>
      <c r="N1543" s="564">
        <f t="shared" si="691"/>
        <v>0</v>
      </c>
      <c r="O1543" s="564">
        <f t="shared" si="692"/>
        <v>0</v>
      </c>
      <c r="P1543" s="564">
        <f t="shared" si="693"/>
        <v>0</v>
      </c>
      <c r="Q1543" s="564">
        <f t="shared" si="694"/>
        <v>0</v>
      </c>
      <c r="R1543" s="661">
        <f t="shared" si="683"/>
        <v>0</v>
      </c>
      <c r="S1543" s="662">
        <f t="shared" si="684"/>
        <v>0</v>
      </c>
      <c r="T1543" s="699">
        <f t="shared" si="685"/>
        <v>0</v>
      </c>
      <c r="U1543" s="681">
        <f t="shared" si="695"/>
        <v>0</v>
      </c>
      <c r="V1543" s="701">
        <f t="shared" si="696"/>
        <v>0</v>
      </c>
      <c r="W1543" s="662">
        <f t="shared" si="697"/>
        <v>0</v>
      </c>
      <c r="X1543" s="662">
        <f t="shared" si="698"/>
        <v>0</v>
      </c>
      <c r="Y1543" s="662">
        <f t="shared" si="699"/>
        <v>0</v>
      </c>
      <c r="Z1543" s="699">
        <f t="shared" si="700"/>
        <v>0</v>
      </c>
      <c r="AA1543" s="681">
        <f t="shared" si="703"/>
        <v>0</v>
      </c>
      <c r="AB1543" s="701">
        <f t="shared" si="704"/>
        <v>0</v>
      </c>
      <c r="AC1543" s="662">
        <f t="shared" si="701"/>
        <v>0</v>
      </c>
      <c r="AD1543" s="662">
        <f t="shared" si="705"/>
        <v>0</v>
      </c>
      <c r="AE1543" s="701">
        <f t="shared" si="706"/>
        <v>0</v>
      </c>
      <c r="AF1543" s="662">
        <f t="shared" si="702"/>
        <v>0</v>
      </c>
      <c r="AG1543" s="662">
        <f t="shared" si="707"/>
        <v>0</v>
      </c>
      <c r="AH1543" s="701">
        <f t="shared" si="708"/>
        <v>0</v>
      </c>
    </row>
    <row r="1544" spans="1:34" x14ac:dyDescent="0.35">
      <c r="A1544" s="680">
        <v>39519</v>
      </c>
      <c r="B1544" s="558" t="s">
        <v>23</v>
      </c>
      <c r="C1544" s="558">
        <v>3</v>
      </c>
      <c r="D1544" s="559">
        <f t="shared" si="680"/>
        <v>4</v>
      </c>
      <c r="E1544" s="561">
        <v>0</v>
      </c>
      <c r="F1544" s="699">
        <f t="shared" si="686"/>
        <v>0</v>
      </c>
      <c r="G1544" s="712">
        <f t="shared" si="687"/>
        <v>0</v>
      </c>
      <c r="H1544" s="699">
        <f t="shared" si="681"/>
        <v>0</v>
      </c>
      <c r="I1544" s="712">
        <f t="shared" si="682"/>
        <v>0</v>
      </c>
      <c r="J1544" s="699">
        <f t="shared" si="688"/>
        <v>0</v>
      </c>
      <c r="K1544" s="681">
        <f t="shared" si="689"/>
        <v>0</v>
      </c>
      <c r="L1544" s="711">
        <f>IF($L$5="Yes",HLOOKUP(B1544,'Outdoor Supply'!$D$32:$P$38,7,FALSE),0)</f>
        <v>0</v>
      </c>
      <c r="M1544" s="701">
        <f t="shared" si="690"/>
        <v>0</v>
      </c>
      <c r="N1544" s="564">
        <f t="shared" si="691"/>
        <v>0</v>
      </c>
      <c r="O1544" s="564">
        <f t="shared" si="692"/>
        <v>0</v>
      </c>
      <c r="P1544" s="564">
        <f t="shared" si="693"/>
        <v>0</v>
      </c>
      <c r="Q1544" s="564">
        <f t="shared" si="694"/>
        <v>0</v>
      </c>
      <c r="R1544" s="661">
        <f t="shared" si="683"/>
        <v>0</v>
      </c>
      <c r="S1544" s="662">
        <f t="shared" si="684"/>
        <v>0</v>
      </c>
      <c r="T1544" s="699">
        <f t="shared" si="685"/>
        <v>0</v>
      </c>
      <c r="U1544" s="681">
        <f t="shared" si="695"/>
        <v>0</v>
      </c>
      <c r="V1544" s="701">
        <f t="shared" si="696"/>
        <v>0</v>
      </c>
      <c r="W1544" s="662">
        <f t="shared" si="697"/>
        <v>0</v>
      </c>
      <c r="X1544" s="662">
        <f t="shared" si="698"/>
        <v>0</v>
      </c>
      <c r="Y1544" s="662">
        <f t="shared" si="699"/>
        <v>0</v>
      </c>
      <c r="Z1544" s="699">
        <f t="shared" si="700"/>
        <v>0</v>
      </c>
      <c r="AA1544" s="681">
        <f t="shared" si="703"/>
        <v>0</v>
      </c>
      <c r="AB1544" s="701">
        <f t="shared" si="704"/>
        <v>0</v>
      </c>
      <c r="AC1544" s="662">
        <f t="shared" si="701"/>
        <v>0</v>
      </c>
      <c r="AD1544" s="662">
        <f t="shared" si="705"/>
        <v>0</v>
      </c>
      <c r="AE1544" s="701">
        <f t="shared" si="706"/>
        <v>0</v>
      </c>
      <c r="AF1544" s="662">
        <f t="shared" si="702"/>
        <v>0</v>
      </c>
      <c r="AG1544" s="662">
        <f t="shared" si="707"/>
        <v>0</v>
      </c>
      <c r="AH1544" s="701">
        <f t="shared" si="708"/>
        <v>0</v>
      </c>
    </row>
    <row r="1545" spans="1:34" x14ac:dyDescent="0.35">
      <c r="A1545" s="680">
        <v>39520</v>
      </c>
      <c r="B1545" s="558" t="s">
        <v>23</v>
      </c>
      <c r="C1545" s="558">
        <v>3</v>
      </c>
      <c r="D1545" s="559">
        <f t="shared" si="680"/>
        <v>5</v>
      </c>
      <c r="E1545" s="561">
        <v>0</v>
      </c>
      <c r="F1545" s="699">
        <f t="shared" si="686"/>
        <v>0</v>
      </c>
      <c r="G1545" s="712">
        <f t="shared" si="687"/>
        <v>0</v>
      </c>
      <c r="H1545" s="699">
        <f t="shared" si="681"/>
        <v>0</v>
      </c>
      <c r="I1545" s="712">
        <f t="shared" si="682"/>
        <v>0</v>
      </c>
      <c r="J1545" s="699">
        <f t="shared" si="688"/>
        <v>0</v>
      </c>
      <c r="K1545" s="681">
        <f t="shared" si="689"/>
        <v>0</v>
      </c>
      <c r="L1545" s="711">
        <f>IF($L$5="Yes",HLOOKUP(B1545,'Outdoor Supply'!$D$32:$P$38,7,FALSE),0)</f>
        <v>0</v>
      </c>
      <c r="M1545" s="701">
        <f t="shared" si="690"/>
        <v>0</v>
      </c>
      <c r="N1545" s="564">
        <f t="shared" si="691"/>
        <v>0</v>
      </c>
      <c r="O1545" s="564">
        <f t="shared" si="692"/>
        <v>0</v>
      </c>
      <c r="P1545" s="564">
        <f t="shared" si="693"/>
        <v>0</v>
      </c>
      <c r="Q1545" s="564">
        <f t="shared" si="694"/>
        <v>0</v>
      </c>
      <c r="R1545" s="661">
        <f t="shared" si="683"/>
        <v>0</v>
      </c>
      <c r="S1545" s="662">
        <f t="shared" si="684"/>
        <v>0</v>
      </c>
      <c r="T1545" s="699">
        <f t="shared" si="685"/>
        <v>0</v>
      </c>
      <c r="U1545" s="681">
        <f t="shared" si="695"/>
        <v>0</v>
      </c>
      <c r="V1545" s="701">
        <f t="shared" si="696"/>
        <v>0</v>
      </c>
      <c r="W1545" s="662">
        <f t="shared" si="697"/>
        <v>0</v>
      </c>
      <c r="X1545" s="662">
        <f t="shared" si="698"/>
        <v>0</v>
      </c>
      <c r="Y1545" s="662">
        <f t="shared" si="699"/>
        <v>0</v>
      </c>
      <c r="Z1545" s="699">
        <f t="shared" si="700"/>
        <v>0</v>
      </c>
      <c r="AA1545" s="681">
        <f t="shared" si="703"/>
        <v>0</v>
      </c>
      <c r="AB1545" s="701">
        <f t="shared" si="704"/>
        <v>0</v>
      </c>
      <c r="AC1545" s="662">
        <f t="shared" si="701"/>
        <v>0</v>
      </c>
      <c r="AD1545" s="662">
        <f t="shared" si="705"/>
        <v>0</v>
      </c>
      <c r="AE1545" s="701">
        <f t="shared" si="706"/>
        <v>0</v>
      </c>
      <c r="AF1545" s="662">
        <f t="shared" si="702"/>
        <v>0</v>
      </c>
      <c r="AG1545" s="662">
        <f t="shared" si="707"/>
        <v>0</v>
      </c>
      <c r="AH1545" s="701">
        <f t="shared" si="708"/>
        <v>0</v>
      </c>
    </row>
    <row r="1546" spans="1:34" x14ac:dyDescent="0.35">
      <c r="A1546" s="680">
        <v>39521</v>
      </c>
      <c r="B1546" s="558" t="s">
        <v>23</v>
      </c>
      <c r="C1546" s="558">
        <v>3</v>
      </c>
      <c r="D1546" s="559">
        <f t="shared" si="680"/>
        <v>6</v>
      </c>
      <c r="E1546" s="561">
        <v>0</v>
      </c>
      <c r="F1546" s="699">
        <f t="shared" si="686"/>
        <v>0</v>
      </c>
      <c r="G1546" s="712">
        <f t="shared" si="687"/>
        <v>0</v>
      </c>
      <c r="H1546" s="699">
        <f t="shared" si="681"/>
        <v>0</v>
      </c>
      <c r="I1546" s="712">
        <f t="shared" si="682"/>
        <v>0</v>
      </c>
      <c r="J1546" s="699">
        <f t="shared" si="688"/>
        <v>0</v>
      </c>
      <c r="K1546" s="681">
        <f t="shared" si="689"/>
        <v>0</v>
      </c>
      <c r="L1546" s="711">
        <f>IF($L$5="Yes",HLOOKUP(B1546,'Outdoor Supply'!$D$32:$P$38,7,FALSE),0)</f>
        <v>0</v>
      </c>
      <c r="M1546" s="701">
        <f t="shared" si="690"/>
        <v>0</v>
      </c>
      <c r="N1546" s="564">
        <f t="shared" si="691"/>
        <v>0</v>
      </c>
      <c r="O1546" s="564">
        <f t="shared" si="692"/>
        <v>0</v>
      </c>
      <c r="P1546" s="564">
        <f t="shared" si="693"/>
        <v>0</v>
      </c>
      <c r="Q1546" s="564">
        <f t="shared" si="694"/>
        <v>0</v>
      </c>
      <c r="R1546" s="661">
        <f t="shared" si="683"/>
        <v>0</v>
      </c>
      <c r="S1546" s="662">
        <f t="shared" si="684"/>
        <v>0</v>
      </c>
      <c r="T1546" s="699">
        <f t="shared" si="685"/>
        <v>0</v>
      </c>
      <c r="U1546" s="681">
        <f t="shared" si="695"/>
        <v>0</v>
      </c>
      <c r="V1546" s="701">
        <f t="shared" si="696"/>
        <v>0</v>
      </c>
      <c r="W1546" s="662">
        <f t="shared" si="697"/>
        <v>0</v>
      </c>
      <c r="X1546" s="662">
        <f t="shared" si="698"/>
        <v>0</v>
      </c>
      <c r="Y1546" s="662">
        <f t="shared" si="699"/>
        <v>0</v>
      </c>
      <c r="Z1546" s="699">
        <f t="shared" si="700"/>
        <v>0</v>
      </c>
      <c r="AA1546" s="681">
        <f t="shared" si="703"/>
        <v>0</v>
      </c>
      <c r="AB1546" s="701">
        <f t="shared" si="704"/>
        <v>0</v>
      </c>
      <c r="AC1546" s="662">
        <f t="shared" si="701"/>
        <v>0</v>
      </c>
      <c r="AD1546" s="662">
        <f t="shared" si="705"/>
        <v>0</v>
      </c>
      <c r="AE1546" s="701">
        <f t="shared" si="706"/>
        <v>0</v>
      </c>
      <c r="AF1546" s="662">
        <f t="shared" si="702"/>
        <v>0</v>
      </c>
      <c r="AG1546" s="662">
        <f t="shared" si="707"/>
        <v>0</v>
      </c>
      <c r="AH1546" s="701">
        <f t="shared" si="708"/>
        <v>0</v>
      </c>
    </row>
    <row r="1547" spans="1:34" x14ac:dyDescent="0.35">
      <c r="A1547" s="680">
        <v>39522</v>
      </c>
      <c r="B1547" s="558" t="s">
        <v>23</v>
      </c>
      <c r="C1547" s="558">
        <v>3</v>
      </c>
      <c r="D1547" s="559">
        <f t="shared" ref="D1547:D1610" si="709">WEEKDAY(A1547)</f>
        <v>7</v>
      </c>
      <c r="E1547" s="561">
        <v>0</v>
      </c>
      <c r="F1547" s="699">
        <f t="shared" si="686"/>
        <v>0</v>
      </c>
      <c r="G1547" s="712">
        <f t="shared" si="687"/>
        <v>0</v>
      </c>
      <c r="H1547" s="699">
        <f t="shared" ref="H1547:H1610" si="710">$C$3*$F$3*(E1547/12)*7.48</f>
        <v>0</v>
      </c>
      <c r="I1547" s="712">
        <f t="shared" ref="I1547:I1610" si="711">$C$4*$F$4*(E1547/12)*7.48</f>
        <v>0</v>
      </c>
      <c r="J1547" s="699">
        <f t="shared" si="688"/>
        <v>0</v>
      </c>
      <c r="K1547" s="681">
        <f t="shared" si="689"/>
        <v>0</v>
      </c>
      <c r="L1547" s="711">
        <f>IF($L$5="Yes",HLOOKUP(B1547,'Outdoor Supply'!$D$32:$P$38,7,FALSE),0)</f>
        <v>0</v>
      </c>
      <c r="M1547" s="701">
        <f t="shared" si="690"/>
        <v>0</v>
      </c>
      <c r="N1547" s="564">
        <f t="shared" si="691"/>
        <v>0</v>
      </c>
      <c r="O1547" s="564">
        <f t="shared" si="692"/>
        <v>0</v>
      </c>
      <c r="P1547" s="564">
        <f t="shared" si="693"/>
        <v>0</v>
      </c>
      <c r="Q1547" s="564">
        <f t="shared" si="694"/>
        <v>0</v>
      </c>
      <c r="R1547" s="661">
        <f t="shared" ref="R1547:R1610" si="712">$Q$3</f>
        <v>0</v>
      </c>
      <c r="S1547" s="662">
        <f t="shared" ref="S1547:S1610" si="713">SUM(N1547:R1547)</f>
        <v>0</v>
      </c>
      <c r="T1547" s="699">
        <f t="shared" ref="T1547:T1610" si="714">IF(V1547&lt;0,0,IF(V1547&gt;$G$3,$G$3,V1547))</f>
        <v>0</v>
      </c>
      <c r="U1547" s="681">
        <f t="shared" si="695"/>
        <v>0</v>
      </c>
      <c r="V1547" s="701">
        <f t="shared" si="696"/>
        <v>0</v>
      </c>
      <c r="W1547" s="662">
        <f t="shared" si="697"/>
        <v>0</v>
      </c>
      <c r="X1547" s="662">
        <f t="shared" si="698"/>
        <v>0</v>
      </c>
      <c r="Y1547" s="662">
        <f t="shared" si="699"/>
        <v>0</v>
      </c>
      <c r="Z1547" s="699">
        <f t="shared" si="700"/>
        <v>0</v>
      </c>
      <c r="AA1547" s="681">
        <f t="shared" si="703"/>
        <v>0</v>
      </c>
      <c r="AB1547" s="701">
        <f t="shared" si="704"/>
        <v>0</v>
      </c>
      <c r="AC1547" s="662">
        <f t="shared" si="701"/>
        <v>0</v>
      </c>
      <c r="AD1547" s="662">
        <f t="shared" si="705"/>
        <v>0</v>
      </c>
      <c r="AE1547" s="701">
        <f t="shared" si="706"/>
        <v>0</v>
      </c>
      <c r="AF1547" s="662">
        <f t="shared" si="702"/>
        <v>0</v>
      </c>
      <c r="AG1547" s="662">
        <f t="shared" si="707"/>
        <v>0</v>
      </c>
      <c r="AH1547" s="701">
        <f t="shared" si="708"/>
        <v>0</v>
      </c>
    </row>
    <row r="1548" spans="1:34" x14ac:dyDescent="0.35">
      <c r="A1548" s="680">
        <v>39523</v>
      </c>
      <c r="B1548" s="558" t="s">
        <v>23</v>
      </c>
      <c r="C1548" s="558">
        <v>3</v>
      </c>
      <c r="D1548" s="559">
        <f t="shared" si="709"/>
        <v>1</v>
      </c>
      <c r="E1548" s="561">
        <v>0</v>
      </c>
      <c r="F1548" s="699">
        <f t="shared" ref="F1548:F1611" si="715">$B$3*$F$3*(E1548/12)*7.48</f>
        <v>0</v>
      </c>
      <c r="G1548" s="712">
        <f t="shared" ref="G1548:G1611" si="716">$B$4*$F$4*(E1548/12)*7.48</f>
        <v>0</v>
      </c>
      <c r="H1548" s="699">
        <f t="shared" si="710"/>
        <v>0</v>
      </c>
      <c r="I1548" s="712">
        <f t="shared" si="711"/>
        <v>0</v>
      </c>
      <c r="J1548" s="699">
        <f t="shared" ref="J1548:J1611" si="717">IF($L$3="Yes",$M$3*$N$3*(E1548/12)*7.48,0)</f>
        <v>0</v>
      </c>
      <c r="K1548" s="681">
        <f t="shared" ref="K1548:K1611" si="718">IF($L$4="Yes",$M$4*$N$4*(E1548/12)*7.48,0)</f>
        <v>0</v>
      </c>
      <c r="L1548" s="711">
        <f>IF($L$5="Yes",HLOOKUP(B1548,'Outdoor Supply'!$D$32:$P$38,7,FALSE),0)</f>
        <v>0</v>
      </c>
      <c r="M1548" s="701">
        <f t="shared" ref="M1548:M1611" si="719">SUM(J1548:L1548)</f>
        <v>0</v>
      </c>
      <c r="N1548" s="564">
        <f t="shared" ref="N1548:N1611" si="720">HLOOKUP(B1548,$U$2:$AF$6,2,FALSE)</f>
        <v>0</v>
      </c>
      <c r="O1548" s="564">
        <f t="shared" ref="O1548:O1611" si="721">HLOOKUP(B1548,$U$2:$AF$6,3,FALSE)</f>
        <v>0</v>
      </c>
      <c r="P1548" s="564">
        <f t="shared" ref="P1548:P1611" si="722">HLOOKUP(B1548,$U$2:$AF$6,4,FALSE)</f>
        <v>0</v>
      </c>
      <c r="Q1548" s="564">
        <f t="shared" ref="Q1548:Q1611" si="723">HLOOKUP(B1548,$U$2:$AF$6,5,FALSE)</f>
        <v>0</v>
      </c>
      <c r="R1548" s="661">
        <f t="shared" si="712"/>
        <v>0</v>
      </c>
      <c r="S1548" s="662">
        <f t="shared" si="713"/>
        <v>0</v>
      </c>
      <c r="T1548" s="699">
        <f t="shared" si="714"/>
        <v>0</v>
      </c>
      <c r="U1548" s="681">
        <f t="shared" ref="U1548:U1611" si="724">IF(F1548+T1547&gt;S1548,S1548,F1548+T1547)</f>
        <v>0</v>
      </c>
      <c r="V1548" s="701">
        <f t="shared" ref="V1548:V1611" si="725">T1547+F1548-S1548</f>
        <v>0</v>
      </c>
      <c r="W1548" s="662">
        <f t="shared" ref="W1548:W1611" si="726">IF(Y1548&lt;0,0,IF(Y1548&gt;$G$4,$G$4,Y1548))</f>
        <v>0</v>
      </c>
      <c r="X1548" s="662">
        <f t="shared" ref="X1548:X1611" si="727">IF(G1548+W1547&gt;S1548,S1548,G1548+W1547)</f>
        <v>0</v>
      </c>
      <c r="Y1548" s="662">
        <f t="shared" ref="Y1548:Y1611" si="728">W1547+G1548-S1548</f>
        <v>0</v>
      </c>
      <c r="Z1548" s="699">
        <f t="shared" ref="Z1548:Z1611" si="729">IF(AB1548&lt;0,0,IF(AB1548&gt;$H$3,$H$3,AB1548))</f>
        <v>0</v>
      </c>
      <c r="AA1548" s="681">
        <f t="shared" si="703"/>
        <v>0</v>
      </c>
      <c r="AB1548" s="701">
        <f t="shared" si="704"/>
        <v>0</v>
      </c>
      <c r="AC1548" s="662">
        <f t="shared" ref="AC1548:AC1611" si="730">IF(AE1548&lt;0,0,IF(AE1548&gt;$H$4,$H$4,AE1548))</f>
        <v>0</v>
      </c>
      <c r="AD1548" s="662">
        <f t="shared" si="705"/>
        <v>0</v>
      </c>
      <c r="AE1548" s="701">
        <f t="shared" si="706"/>
        <v>0</v>
      </c>
      <c r="AF1548" s="662">
        <f t="shared" ref="AF1548:AF1611" si="731">IF(AH1548&lt;0,0,IF(AH1548&gt;$O$3,$O$3,AH1548))</f>
        <v>0</v>
      </c>
      <c r="AG1548" s="662">
        <f t="shared" si="707"/>
        <v>0</v>
      </c>
      <c r="AH1548" s="701">
        <f t="shared" si="708"/>
        <v>0</v>
      </c>
    </row>
    <row r="1549" spans="1:34" x14ac:dyDescent="0.35">
      <c r="A1549" s="680">
        <v>39524</v>
      </c>
      <c r="B1549" s="558" t="s">
        <v>23</v>
      </c>
      <c r="C1549" s="558">
        <v>3</v>
      </c>
      <c r="D1549" s="559">
        <f t="shared" si="709"/>
        <v>2</v>
      </c>
      <c r="E1549" s="561">
        <v>9.9999999999909051E-3</v>
      </c>
      <c r="F1549" s="699">
        <f t="shared" si="715"/>
        <v>0</v>
      </c>
      <c r="G1549" s="712">
        <f t="shared" si="716"/>
        <v>0</v>
      </c>
      <c r="H1549" s="699">
        <f t="shared" si="710"/>
        <v>0</v>
      </c>
      <c r="I1549" s="712">
        <f t="shared" si="711"/>
        <v>0</v>
      </c>
      <c r="J1549" s="699">
        <f t="shared" si="717"/>
        <v>0</v>
      </c>
      <c r="K1549" s="681">
        <f t="shared" si="718"/>
        <v>0</v>
      </c>
      <c r="L1549" s="711">
        <f>IF($L$5="Yes",HLOOKUP(B1549,'Outdoor Supply'!$D$32:$P$38,7,FALSE),0)</f>
        <v>0</v>
      </c>
      <c r="M1549" s="701">
        <f t="shared" si="719"/>
        <v>0</v>
      </c>
      <c r="N1549" s="564">
        <f t="shared" si="720"/>
        <v>0</v>
      </c>
      <c r="O1549" s="564">
        <f t="shared" si="721"/>
        <v>0</v>
      </c>
      <c r="P1549" s="564">
        <f t="shared" si="722"/>
        <v>0</v>
      </c>
      <c r="Q1549" s="564">
        <f t="shared" si="723"/>
        <v>0</v>
      </c>
      <c r="R1549" s="661">
        <f t="shared" si="712"/>
        <v>0</v>
      </c>
      <c r="S1549" s="662">
        <f t="shared" si="713"/>
        <v>0</v>
      </c>
      <c r="T1549" s="699">
        <f t="shared" si="714"/>
        <v>0</v>
      </c>
      <c r="U1549" s="681">
        <f t="shared" si="724"/>
        <v>0</v>
      </c>
      <c r="V1549" s="701">
        <f t="shared" si="725"/>
        <v>0</v>
      </c>
      <c r="W1549" s="662">
        <f t="shared" si="726"/>
        <v>0</v>
      </c>
      <c r="X1549" s="662">
        <f t="shared" si="727"/>
        <v>0</v>
      </c>
      <c r="Y1549" s="662">
        <f t="shared" si="728"/>
        <v>0</v>
      </c>
      <c r="Z1549" s="699">
        <f t="shared" si="729"/>
        <v>0</v>
      </c>
      <c r="AA1549" s="681">
        <f t="shared" ref="AA1549:AA1612" si="732">IF(H1549+Z1548&gt;S1549,S1549,H1549+Z1548)</f>
        <v>0</v>
      </c>
      <c r="AB1549" s="701">
        <f t="shared" ref="AB1549:AB1612" si="733">Z1548+H1549-S1549</f>
        <v>0</v>
      </c>
      <c r="AC1549" s="662">
        <f t="shared" si="730"/>
        <v>0</v>
      </c>
      <c r="AD1549" s="662">
        <f t="shared" ref="AD1549:AD1612" si="734">IF(I1549+AC1548&gt;S1549,S1549,I1549+AC1548)</f>
        <v>0</v>
      </c>
      <c r="AE1549" s="701">
        <f t="shared" ref="AE1549:AE1612" si="735">AC1548+I1549-S1549</f>
        <v>0</v>
      </c>
      <c r="AF1549" s="662">
        <f t="shared" si="731"/>
        <v>0</v>
      </c>
      <c r="AG1549" s="662">
        <f t="shared" ref="AG1549:AG1612" si="736">IF(M1549+AF1548&gt;S1549,S1549,M1549+AF1548)</f>
        <v>0</v>
      </c>
      <c r="AH1549" s="701">
        <f t="shared" ref="AH1549:AH1612" si="737">AF1548+M1549-S1549</f>
        <v>0</v>
      </c>
    </row>
    <row r="1550" spans="1:34" x14ac:dyDescent="0.35">
      <c r="A1550" s="680">
        <v>39525</v>
      </c>
      <c r="B1550" s="558" t="s">
        <v>23</v>
      </c>
      <c r="C1550" s="558">
        <v>3</v>
      </c>
      <c r="D1550" s="559">
        <f t="shared" si="709"/>
        <v>3</v>
      </c>
      <c r="E1550" s="561">
        <v>7.9999999999984084E-2</v>
      </c>
      <c r="F1550" s="699">
        <f t="shared" si="715"/>
        <v>0</v>
      </c>
      <c r="G1550" s="712">
        <f t="shared" si="716"/>
        <v>0</v>
      </c>
      <c r="H1550" s="699">
        <f t="shared" si="710"/>
        <v>0</v>
      </c>
      <c r="I1550" s="712">
        <f t="shared" si="711"/>
        <v>0</v>
      </c>
      <c r="J1550" s="699">
        <f t="shared" si="717"/>
        <v>0</v>
      </c>
      <c r="K1550" s="681">
        <f t="shared" si="718"/>
        <v>0</v>
      </c>
      <c r="L1550" s="711">
        <f>IF($L$5="Yes",HLOOKUP(B1550,'Outdoor Supply'!$D$32:$P$38,7,FALSE),0)</f>
        <v>0</v>
      </c>
      <c r="M1550" s="701">
        <f t="shared" si="719"/>
        <v>0</v>
      </c>
      <c r="N1550" s="564">
        <f t="shared" si="720"/>
        <v>0</v>
      </c>
      <c r="O1550" s="564">
        <f t="shared" si="721"/>
        <v>0</v>
      </c>
      <c r="P1550" s="564">
        <f t="shared" si="722"/>
        <v>0</v>
      </c>
      <c r="Q1550" s="564">
        <f t="shared" si="723"/>
        <v>0</v>
      </c>
      <c r="R1550" s="661">
        <f t="shared" si="712"/>
        <v>0</v>
      </c>
      <c r="S1550" s="662">
        <f t="shared" si="713"/>
        <v>0</v>
      </c>
      <c r="T1550" s="699">
        <f t="shared" si="714"/>
        <v>0</v>
      </c>
      <c r="U1550" s="681">
        <f t="shared" si="724"/>
        <v>0</v>
      </c>
      <c r="V1550" s="701">
        <f t="shared" si="725"/>
        <v>0</v>
      </c>
      <c r="W1550" s="662">
        <f t="shared" si="726"/>
        <v>0</v>
      </c>
      <c r="X1550" s="662">
        <f t="shared" si="727"/>
        <v>0</v>
      </c>
      <c r="Y1550" s="662">
        <f t="shared" si="728"/>
        <v>0</v>
      </c>
      <c r="Z1550" s="699">
        <f t="shared" si="729"/>
        <v>0</v>
      </c>
      <c r="AA1550" s="681">
        <f t="shared" si="732"/>
        <v>0</v>
      </c>
      <c r="AB1550" s="701">
        <f t="shared" si="733"/>
        <v>0</v>
      </c>
      <c r="AC1550" s="662">
        <f t="shared" si="730"/>
        <v>0</v>
      </c>
      <c r="AD1550" s="662">
        <f t="shared" si="734"/>
        <v>0</v>
      </c>
      <c r="AE1550" s="701">
        <f t="shared" si="735"/>
        <v>0</v>
      </c>
      <c r="AF1550" s="662">
        <f t="shared" si="731"/>
        <v>0</v>
      </c>
      <c r="AG1550" s="662">
        <f t="shared" si="736"/>
        <v>0</v>
      </c>
      <c r="AH1550" s="701">
        <f t="shared" si="737"/>
        <v>0</v>
      </c>
    </row>
    <row r="1551" spans="1:34" x14ac:dyDescent="0.35">
      <c r="A1551" s="680">
        <v>39526</v>
      </c>
      <c r="B1551" s="558" t="s">
        <v>23</v>
      </c>
      <c r="C1551" s="558">
        <v>3</v>
      </c>
      <c r="D1551" s="559">
        <f t="shared" si="709"/>
        <v>4</v>
      </c>
      <c r="E1551" s="561">
        <v>0.96999999999999886</v>
      </c>
      <c r="F1551" s="699">
        <f t="shared" si="715"/>
        <v>0</v>
      </c>
      <c r="G1551" s="712">
        <f t="shared" si="716"/>
        <v>0</v>
      </c>
      <c r="H1551" s="699">
        <f t="shared" si="710"/>
        <v>0</v>
      </c>
      <c r="I1551" s="712">
        <f t="shared" si="711"/>
        <v>0</v>
      </c>
      <c r="J1551" s="699">
        <f t="shared" si="717"/>
        <v>0</v>
      </c>
      <c r="K1551" s="681">
        <f t="shared" si="718"/>
        <v>0</v>
      </c>
      <c r="L1551" s="711">
        <f>IF($L$5="Yes",HLOOKUP(B1551,'Outdoor Supply'!$D$32:$P$38,7,FALSE),0)</f>
        <v>0</v>
      </c>
      <c r="M1551" s="701">
        <f t="shared" si="719"/>
        <v>0</v>
      </c>
      <c r="N1551" s="564">
        <f t="shared" si="720"/>
        <v>0</v>
      </c>
      <c r="O1551" s="564">
        <f t="shared" si="721"/>
        <v>0</v>
      </c>
      <c r="P1551" s="564">
        <f t="shared" si="722"/>
        <v>0</v>
      </c>
      <c r="Q1551" s="564">
        <f t="shared" si="723"/>
        <v>0</v>
      </c>
      <c r="R1551" s="661">
        <f t="shared" si="712"/>
        <v>0</v>
      </c>
      <c r="S1551" s="662">
        <f t="shared" si="713"/>
        <v>0</v>
      </c>
      <c r="T1551" s="699">
        <f t="shared" si="714"/>
        <v>0</v>
      </c>
      <c r="U1551" s="681">
        <f t="shared" si="724"/>
        <v>0</v>
      </c>
      <c r="V1551" s="701">
        <f t="shared" si="725"/>
        <v>0</v>
      </c>
      <c r="W1551" s="662">
        <f t="shared" si="726"/>
        <v>0</v>
      </c>
      <c r="X1551" s="662">
        <f t="shared" si="727"/>
        <v>0</v>
      </c>
      <c r="Y1551" s="662">
        <f t="shared" si="728"/>
        <v>0</v>
      </c>
      <c r="Z1551" s="699">
        <f t="shared" si="729"/>
        <v>0</v>
      </c>
      <c r="AA1551" s="681">
        <f t="shared" si="732"/>
        <v>0</v>
      </c>
      <c r="AB1551" s="701">
        <f t="shared" si="733"/>
        <v>0</v>
      </c>
      <c r="AC1551" s="662">
        <f t="shared" si="730"/>
        <v>0</v>
      </c>
      <c r="AD1551" s="662">
        <f t="shared" si="734"/>
        <v>0</v>
      </c>
      <c r="AE1551" s="701">
        <f t="shared" si="735"/>
        <v>0</v>
      </c>
      <c r="AF1551" s="662">
        <f t="shared" si="731"/>
        <v>0</v>
      </c>
      <c r="AG1551" s="662">
        <f t="shared" si="736"/>
        <v>0</v>
      </c>
      <c r="AH1551" s="701">
        <f t="shared" si="737"/>
        <v>0</v>
      </c>
    </row>
    <row r="1552" spans="1:34" x14ac:dyDescent="0.35">
      <c r="A1552" s="680">
        <v>39527</v>
      </c>
      <c r="B1552" s="558" t="s">
        <v>23</v>
      </c>
      <c r="C1552" s="558">
        <v>3</v>
      </c>
      <c r="D1552" s="559">
        <f t="shared" si="709"/>
        <v>5</v>
      </c>
      <c r="E1552" s="561">
        <v>0</v>
      </c>
      <c r="F1552" s="699">
        <f t="shared" si="715"/>
        <v>0</v>
      </c>
      <c r="G1552" s="712">
        <f t="shared" si="716"/>
        <v>0</v>
      </c>
      <c r="H1552" s="699">
        <f t="shared" si="710"/>
        <v>0</v>
      </c>
      <c r="I1552" s="712">
        <f t="shared" si="711"/>
        <v>0</v>
      </c>
      <c r="J1552" s="699">
        <f t="shared" si="717"/>
        <v>0</v>
      </c>
      <c r="K1552" s="681">
        <f t="shared" si="718"/>
        <v>0</v>
      </c>
      <c r="L1552" s="711">
        <f>IF($L$5="Yes",HLOOKUP(B1552,'Outdoor Supply'!$D$32:$P$38,7,FALSE),0)</f>
        <v>0</v>
      </c>
      <c r="M1552" s="701">
        <f t="shared" si="719"/>
        <v>0</v>
      </c>
      <c r="N1552" s="564">
        <f t="shared" si="720"/>
        <v>0</v>
      </c>
      <c r="O1552" s="564">
        <f t="shared" si="721"/>
        <v>0</v>
      </c>
      <c r="P1552" s="564">
        <f t="shared" si="722"/>
        <v>0</v>
      </c>
      <c r="Q1552" s="564">
        <f t="shared" si="723"/>
        <v>0</v>
      </c>
      <c r="R1552" s="661">
        <f t="shared" si="712"/>
        <v>0</v>
      </c>
      <c r="S1552" s="662">
        <f t="shared" si="713"/>
        <v>0</v>
      </c>
      <c r="T1552" s="699">
        <f t="shared" si="714"/>
        <v>0</v>
      </c>
      <c r="U1552" s="681">
        <f t="shared" si="724"/>
        <v>0</v>
      </c>
      <c r="V1552" s="701">
        <f t="shared" si="725"/>
        <v>0</v>
      </c>
      <c r="W1552" s="662">
        <f t="shared" si="726"/>
        <v>0</v>
      </c>
      <c r="X1552" s="662">
        <f t="shared" si="727"/>
        <v>0</v>
      </c>
      <c r="Y1552" s="662">
        <f t="shared" si="728"/>
        <v>0</v>
      </c>
      <c r="Z1552" s="699">
        <f t="shared" si="729"/>
        <v>0</v>
      </c>
      <c r="AA1552" s="681">
        <f t="shared" si="732"/>
        <v>0</v>
      </c>
      <c r="AB1552" s="701">
        <f t="shared" si="733"/>
        <v>0</v>
      </c>
      <c r="AC1552" s="662">
        <f t="shared" si="730"/>
        <v>0</v>
      </c>
      <c r="AD1552" s="662">
        <f t="shared" si="734"/>
        <v>0</v>
      </c>
      <c r="AE1552" s="701">
        <f t="shared" si="735"/>
        <v>0</v>
      </c>
      <c r="AF1552" s="662">
        <f t="shared" si="731"/>
        <v>0</v>
      </c>
      <c r="AG1552" s="662">
        <f t="shared" si="736"/>
        <v>0</v>
      </c>
      <c r="AH1552" s="701">
        <f t="shared" si="737"/>
        <v>0</v>
      </c>
    </row>
    <row r="1553" spans="1:34" x14ac:dyDescent="0.35">
      <c r="A1553" s="680">
        <v>39528</v>
      </c>
      <c r="B1553" s="558" t="s">
        <v>23</v>
      </c>
      <c r="C1553" s="558">
        <v>3</v>
      </c>
      <c r="D1553" s="559">
        <f t="shared" si="709"/>
        <v>6</v>
      </c>
      <c r="E1553" s="561">
        <v>0</v>
      </c>
      <c r="F1553" s="699">
        <f t="shared" si="715"/>
        <v>0</v>
      </c>
      <c r="G1553" s="712">
        <f t="shared" si="716"/>
        <v>0</v>
      </c>
      <c r="H1553" s="699">
        <f t="shared" si="710"/>
        <v>0</v>
      </c>
      <c r="I1553" s="712">
        <f t="shared" si="711"/>
        <v>0</v>
      </c>
      <c r="J1553" s="699">
        <f t="shared" si="717"/>
        <v>0</v>
      </c>
      <c r="K1553" s="681">
        <f t="shared" si="718"/>
        <v>0</v>
      </c>
      <c r="L1553" s="711">
        <f>IF($L$5="Yes",HLOOKUP(B1553,'Outdoor Supply'!$D$32:$P$38,7,FALSE),0)</f>
        <v>0</v>
      </c>
      <c r="M1553" s="701">
        <f t="shared" si="719"/>
        <v>0</v>
      </c>
      <c r="N1553" s="564">
        <f t="shared" si="720"/>
        <v>0</v>
      </c>
      <c r="O1553" s="564">
        <f t="shared" si="721"/>
        <v>0</v>
      </c>
      <c r="P1553" s="564">
        <f t="shared" si="722"/>
        <v>0</v>
      </c>
      <c r="Q1553" s="564">
        <f t="shared" si="723"/>
        <v>0</v>
      </c>
      <c r="R1553" s="661">
        <f t="shared" si="712"/>
        <v>0</v>
      </c>
      <c r="S1553" s="662">
        <f t="shared" si="713"/>
        <v>0</v>
      </c>
      <c r="T1553" s="699">
        <f t="shared" si="714"/>
        <v>0</v>
      </c>
      <c r="U1553" s="681">
        <f t="shared" si="724"/>
        <v>0</v>
      </c>
      <c r="V1553" s="701">
        <f t="shared" si="725"/>
        <v>0</v>
      </c>
      <c r="W1553" s="662">
        <f t="shared" si="726"/>
        <v>0</v>
      </c>
      <c r="X1553" s="662">
        <f t="shared" si="727"/>
        <v>0</v>
      </c>
      <c r="Y1553" s="662">
        <f t="shared" si="728"/>
        <v>0</v>
      </c>
      <c r="Z1553" s="699">
        <f t="shared" si="729"/>
        <v>0</v>
      </c>
      <c r="AA1553" s="681">
        <f t="shared" si="732"/>
        <v>0</v>
      </c>
      <c r="AB1553" s="701">
        <f t="shared" si="733"/>
        <v>0</v>
      </c>
      <c r="AC1553" s="662">
        <f t="shared" si="730"/>
        <v>0</v>
      </c>
      <c r="AD1553" s="662">
        <f t="shared" si="734"/>
        <v>0</v>
      </c>
      <c r="AE1553" s="701">
        <f t="shared" si="735"/>
        <v>0</v>
      </c>
      <c r="AF1553" s="662">
        <f t="shared" si="731"/>
        <v>0</v>
      </c>
      <c r="AG1553" s="662">
        <f t="shared" si="736"/>
        <v>0</v>
      </c>
      <c r="AH1553" s="701">
        <f t="shared" si="737"/>
        <v>0</v>
      </c>
    </row>
    <row r="1554" spans="1:34" x14ac:dyDescent="0.35">
      <c r="A1554" s="680">
        <v>39529</v>
      </c>
      <c r="B1554" s="558" t="s">
        <v>23</v>
      </c>
      <c r="C1554" s="558">
        <v>3</v>
      </c>
      <c r="D1554" s="559">
        <f t="shared" si="709"/>
        <v>7</v>
      </c>
      <c r="E1554" s="561">
        <v>0</v>
      </c>
      <c r="F1554" s="699">
        <f t="shared" si="715"/>
        <v>0</v>
      </c>
      <c r="G1554" s="712">
        <f t="shared" si="716"/>
        <v>0</v>
      </c>
      <c r="H1554" s="699">
        <f t="shared" si="710"/>
        <v>0</v>
      </c>
      <c r="I1554" s="712">
        <f t="shared" si="711"/>
        <v>0</v>
      </c>
      <c r="J1554" s="699">
        <f t="shared" si="717"/>
        <v>0</v>
      </c>
      <c r="K1554" s="681">
        <f t="shared" si="718"/>
        <v>0</v>
      </c>
      <c r="L1554" s="711">
        <f>IF($L$5="Yes",HLOOKUP(B1554,'Outdoor Supply'!$D$32:$P$38,7,FALSE),0)</f>
        <v>0</v>
      </c>
      <c r="M1554" s="701">
        <f t="shared" si="719"/>
        <v>0</v>
      </c>
      <c r="N1554" s="564">
        <f t="shared" si="720"/>
        <v>0</v>
      </c>
      <c r="O1554" s="564">
        <f t="shared" si="721"/>
        <v>0</v>
      </c>
      <c r="P1554" s="564">
        <f t="shared" si="722"/>
        <v>0</v>
      </c>
      <c r="Q1554" s="564">
        <f t="shared" si="723"/>
        <v>0</v>
      </c>
      <c r="R1554" s="661">
        <f t="shared" si="712"/>
        <v>0</v>
      </c>
      <c r="S1554" s="662">
        <f t="shared" si="713"/>
        <v>0</v>
      </c>
      <c r="T1554" s="699">
        <f t="shared" si="714"/>
        <v>0</v>
      </c>
      <c r="U1554" s="681">
        <f t="shared" si="724"/>
        <v>0</v>
      </c>
      <c r="V1554" s="701">
        <f t="shared" si="725"/>
        <v>0</v>
      </c>
      <c r="W1554" s="662">
        <f t="shared" si="726"/>
        <v>0</v>
      </c>
      <c r="X1554" s="662">
        <f t="shared" si="727"/>
        <v>0</v>
      </c>
      <c r="Y1554" s="662">
        <f t="shared" si="728"/>
        <v>0</v>
      </c>
      <c r="Z1554" s="699">
        <f t="shared" si="729"/>
        <v>0</v>
      </c>
      <c r="AA1554" s="681">
        <f t="shared" si="732"/>
        <v>0</v>
      </c>
      <c r="AB1554" s="701">
        <f t="shared" si="733"/>
        <v>0</v>
      </c>
      <c r="AC1554" s="662">
        <f t="shared" si="730"/>
        <v>0</v>
      </c>
      <c r="AD1554" s="662">
        <f t="shared" si="734"/>
        <v>0</v>
      </c>
      <c r="AE1554" s="701">
        <f t="shared" si="735"/>
        <v>0</v>
      </c>
      <c r="AF1554" s="662">
        <f t="shared" si="731"/>
        <v>0</v>
      </c>
      <c r="AG1554" s="662">
        <f t="shared" si="736"/>
        <v>0</v>
      </c>
      <c r="AH1554" s="701">
        <f t="shared" si="737"/>
        <v>0</v>
      </c>
    </row>
    <row r="1555" spans="1:34" x14ac:dyDescent="0.35">
      <c r="A1555" s="680">
        <v>39530</v>
      </c>
      <c r="B1555" s="558" t="s">
        <v>23</v>
      </c>
      <c r="C1555" s="558">
        <v>3</v>
      </c>
      <c r="D1555" s="559">
        <f t="shared" si="709"/>
        <v>1</v>
      </c>
      <c r="E1555" s="561">
        <v>0</v>
      </c>
      <c r="F1555" s="699">
        <f t="shared" si="715"/>
        <v>0</v>
      </c>
      <c r="G1555" s="712">
        <f t="shared" si="716"/>
        <v>0</v>
      </c>
      <c r="H1555" s="699">
        <f t="shared" si="710"/>
        <v>0</v>
      </c>
      <c r="I1555" s="712">
        <f t="shared" si="711"/>
        <v>0</v>
      </c>
      <c r="J1555" s="699">
        <f t="shared" si="717"/>
        <v>0</v>
      </c>
      <c r="K1555" s="681">
        <f t="shared" si="718"/>
        <v>0</v>
      </c>
      <c r="L1555" s="711">
        <f>IF($L$5="Yes",HLOOKUP(B1555,'Outdoor Supply'!$D$32:$P$38,7,FALSE),0)</f>
        <v>0</v>
      </c>
      <c r="M1555" s="701">
        <f t="shared" si="719"/>
        <v>0</v>
      </c>
      <c r="N1555" s="564">
        <f t="shared" si="720"/>
        <v>0</v>
      </c>
      <c r="O1555" s="564">
        <f t="shared" si="721"/>
        <v>0</v>
      </c>
      <c r="P1555" s="564">
        <f t="shared" si="722"/>
        <v>0</v>
      </c>
      <c r="Q1555" s="564">
        <f t="shared" si="723"/>
        <v>0</v>
      </c>
      <c r="R1555" s="661">
        <f t="shared" si="712"/>
        <v>0</v>
      </c>
      <c r="S1555" s="662">
        <f t="shared" si="713"/>
        <v>0</v>
      </c>
      <c r="T1555" s="699">
        <f t="shared" si="714"/>
        <v>0</v>
      </c>
      <c r="U1555" s="681">
        <f t="shared" si="724"/>
        <v>0</v>
      </c>
      <c r="V1555" s="701">
        <f t="shared" si="725"/>
        <v>0</v>
      </c>
      <c r="W1555" s="662">
        <f t="shared" si="726"/>
        <v>0</v>
      </c>
      <c r="X1555" s="662">
        <f t="shared" si="727"/>
        <v>0</v>
      </c>
      <c r="Y1555" s="662">
        <f t="shared" si="728"/>
        <v>0</v>
      </c>
      <c r="Z1555" s="699">
        <f t="shared" si="729"/>
        <v>0</v>
      </c>
      <c r="AA1555" s="681">
        <f t="shared" si="732"/>
        <v>0</v>
      </c>
      <c r="AB1555" s="701">
        <f t="shared" si="733"/>
        <v>0</v>
      </c>
      <c r="AC1555" s="662">
        <f t="shared" si="730"/>
        <v>0</v>
      </c>
      <c r="AD1555" s="662">
        <f t="shared" si="734"/>
        <v>0</v>
      </c>
      <c r="AE1555" s="701">
        <f t="shared" si="735"/>
        <v>0</v>
      </c>
      <c r="AF1555" s="662">
        <f t="shared" si="731"/>
        <v>0</v>
      </c>
      <c r="AG1555" s="662">
        <f t="shared" si="736"/>
        <v>0</v>
      </c>
      <c r="AH1555" s="701">
        <f t="shared" si="737"/>
        <v>0</v>
      </c>
    </row>
    <row r="1556" spans="1:34" x14ac:dyDescent="0.35">
      <c r="A1556" s="680">
        <v>39531</v>
      </c>
      <c r="B1556" s="558" t="s">
        <v>23</v>
      </c>
      <c r="C1556" s="558">
        <v>3</v>
      </c>
      <c r="D1556" s="559">
        <f t="shared" si="709"/>
        <v>2</v>
      </c>
      <c r="E1556" s="561">
        <v>0</v>
      </c>
      <c r="F1556" s="699">
        <f t="shared" si="715"/>
        <v>0</v>
      </c>
      <c r="G1556" s="712">
        <f t="shared" si="716"/>
        <v>0</v>
      </c>
      <c r="H1556" s="699">
        <f t="shared" si="710"/>
        <v>0</v>
      </c>
      <c r="I1556" s="712">
        <f t="shared" si="711"/>
        <v>0</v>
      </c>
      <c r="J1556" s="699">
        <f t="shared" si="717"/>
        <v>0</v>
      </c>
      <c r="K1556" s="681">
        <f t="shared" si="718"/>
        <v>0</v>
      </c>
      <c r="L1556" s="711">
        <f>IF($L$5="Yes",HLOOKUP(B1556,'Outdoor Supply'!$D$32:$P$38,7,FALSE),0)</f>
        <v>0</v>
      </c>
      <c r="M1556" s="701">
        <f t="shared" si="719"/>
        <v>0</v>
      </c>
      <c r="N1556" s="564">
        <f t="shared" si="720"/>
        <v>0</v>
      </c>
      <c r="O1556" s="564">
        <f t="shared" si="721"/>
        <v>0</v>
      </c>
      <c r="P1556" s="564">
        <f t="shared" si="722"/>
        <v>0</v>
      </c>
      <c r="Q1556" s="564">
        <f t="shared" si="723"/>
        <v>0</v>
      </c>
      <c r="R1556" s="661">
        <f t="shared" si="712"/>
        <v>0</v>
      </c>
      <c r="S1556" s="662">
        <f t="shared" si="713"/>
        <v>0</v>
      </c>
      <c r="T1556" s="699">
        <f t="shared" si="714"/>
        <v>0</v>
      </c>
      <c r="U1556" s="681">
        <f t="shared" si="724"/>
        <v>0</v>
      </c>
      <c r="V1556" s="701">
        <f t="shared" si="725"/>
        <v>0</v>
      </c>
      <c r="W1556" s="662">
        <f t="shared" si="726"/>
        <v>0</v>
      </c>
      <c r="X1556" s="662">
        <f t="shared" si="727"/>
        <v>0</v>
      </c>
      <c r="Y1556" s="662">
        <f t="shared" si="728"/>
        <v>0</v>
      </c>
      <c r="Z1556" s="699">
        <f t="shared" si="729"/>
        <v>0</v>
      </c>
      <c r="AA1556" s="681">
        <f t="shared" si="732"/>
        <v>0</v>
      </c>
      <c r="AB1556" s="701">
        <f t="shared" si="733"/>
        <v>0</v>
      </c>
      <c r="AC1556" s="662">
        <f t="shared" si="730"/>
        <v>0</v>
      </c>
      <c r="AD1556" s="662">
        <f t="shared" si="734"/>
        <v>0</v>
      </c>
      <c r="AE1556" s="701">
        <f t="shared" si="735"/>
        <v>0</v>
      </c>
      <c r="AF1556" s="662">
        <f t="shared" si="731"/>
        <v>0</v>
      </c>
      <c r="AG1556" s="662">
        <f t="shared" si="736"/>
        <v>0</v>
      </c>
      <c r="AH1556" s="701">
        <f t="shared" si="737"/>
        <v>0</v>
      </c>
    </row>
    <row r="1557" spans="1:34" x14ac:dyDescent="0.35">
      <c r="A1557" s="680">
        <v>39532</v>
      </c>
      <c r="B1557" s="558" t="s">
        <v>23</v>
      </c>
      <c r="C1557" s="558">
        <v>3</v>
      </c>
      <c r="D1557" s="559">
        <f t="shared" si="709"/>
        <v>3</v>
      </c>
      <c r="E1557" s="561">
        <v>0</v>
      </c>
      <c r="F1557" s="699">
        <f t="shared" si="715"/>
        <v>0</v>
      </c>
      <c r="G1557" s="712">
        <f t="shared" si="716"/>
        <v>0</v>
      </c>
      <c r="H1557" s="699">
        <f t="shared" si="710"/>
        <v>0</v>
      </c>
      <c r="I1557" s="712">
        <f t="shared" si="711"/>
        <v>0</v>
      </c>
      <c r="J1557" s="699">
        <f t="shared" si="717"/>
        <v>0</v>
      </c>
      <c r="K1557" s="681">
        <f t="shared" si="718"/>
        <v>0</v>
      </c>
      <c r="L1557" s="711">
        <f>IF($L$5="Yes",HLOOKUP(B1557,'Outdoor Supply'!$D$32:$P$38,7,FALSE),0)</f>
        <v>0</v>
      </c>
      <c r="M1557" s="701">
        <f t="shared" si="719"/>
        <v>0</v>
      </c>
      <c r="N1557" s="564">
        <f t="shared" si="720"/>
        <v>0</v>
      </c>
      <c r="O1557" s="564">
        <f t="shared" si="721"/>
        <v>0</v>
      </c>
      <c r="P1557" s="564">
        <f t="shared" si="722"/>
        <v>0</v>
      </c>
      <c r="Q1557" s="564">
        <f t="shared" si="723"/>
        <v>0</v>
      </c>
      <c r="R1557" s="661">
        <f t="shared" si="712"/>
        <v>0</v>
      </c>
      <c r="S1557" s="662">
        <f t="shared" si="713"/>
        <v>0</v>
      </c>
      <c r="T1557" s="699">
        <f t="shared" si="714"/>
        <v>0</v>
      </c>
      <c r="U1557" s="681">
        <f t="shared" si="724"/>
        <v>0</v>
      </c>
      <c r="V1557" s="701">
        <f t="shared" si="725"/>
        <v>0</v>
      </c>
      <c r="W1557" s="662">
        <f t="shared" si="726"/>
        <v>0</v>
      </c>
      <c r="X1557" s="662">
        <f t="shared" si="727"/>
        <v>0</v>
      </c>
      <c r="Y1557" s="662">
        <f t="shared" si="728"/>
        <v>0</v>
      </c>
      <c r="Z1557" s="699">
        <f t="shared" si="729"/>
        <v>0</v>
      </c>
      <c r="AA1557" s="681">
        <f t="shared" si="732"/>
        <v>0</v>
      </c>
      <c r="AB1557" s="701">
        <f t="shared" si="733"/>
        <v>0</v>
      </c>
      <c r="AC1557" s="662">
        <f t="shared" si="730"/>
        <v>0</v>
      </c>
      <c r="AD1557" s="662">
        <f t="shared" si="734"/>
        <v>0</v>
      </c>
      <c r="AE1557" s="701">
        <f t="shared" si="735"/>
        <v>0</v>
      </c>
      <c r="AF1557" s="662">
        <f t="shared" si="731"/>
        <v>0</v>
      </c>
      <c r="AG1557" s="662">
        <f t="shared" si="736"/>
        <v>0</v>
      </c>
      <c r="AH1557" s="701">
        <f t="shared" si="737"/>
        <v>0</v>
      </c>
    </row>
    <row r="1558" spans="1:34" x14ac:dyDescent="0.35">
      <c r="A1558" s="680">
        <v>39533</v>
      </c>
      <c r="B1558" s="558" t="s">
        <v>23</v>
      </c>
      <c r="C1558" s="558">
        <v>3</v>
      </c>
      <c r="D1558" s="559">
        <f t="shared" si="709"/>
        <v>4</v>
      </c>
      <c r="E1558" s="561">
        <v>0</v>
      </c>
      <c r="F1558" s="699">
        <f t="shared" si="715"/>
        <v>0</v>
      </c>
      <c r="G1558" s="712">
        <f t="shared" si="716"/>
        <v>0</v>
      </c>
      <c r="H1558" s="699">
        <f t="shared" si="710"/>
        <v>0</v>
      </c>
      <c r="I1558" s="712">
        <f t="shared" si="711"/>
        <v>0</v>
      </c>
      <c r="J1558" s="699">
        <f t="shared" si="717"/>
        <v>0</v>
      </c>
      <c r="K1558" s="681">
        <f t="shared" si="718"/>
        <v>0</v>
      </c>
      <c r="L1558" s="711">
        <f>IF($L$5="Yes",HLOOKUP(B1558,'Outdoor Supply'!$D$32:$P$38,7,FALSE),0)</f>
        <v>0</v>
      </c>
      <c r="M1558" s="701">
        <f t="shared" si="719"/>
        <v>0</v>
      </c>
      <c r="N1558" s="564">
        <f t="shared" si="720"/>
        <v>0</v>
      </c>
      <c r="O1558" s="564">
        <f t="shared" si="721"/>
        <v>0</v>
      </c>
      <c r="P1558" s="564">
        <f t="shared" si="722"/>
        <v>0</v>
      </c>
      <c r="Q1558" s="564">
        <f t="shared" si="723"/>
        <v>0</v>
      </c>
      <c r="R1558" s="661">
        <f t="shared" si="712"/>
        <v>0</v>
      </c>
      <c r="S1558" s="662">
        <f t="shared" si="713"/>
        <v>0</v>
      </c>
      <c r="T1558" s="699">
        <f t="shared" si="714"/>
        <v>0</v>
      </c>
      <c r="U1558" s="681">
        <f t="shared" si="724"/>
        <v>0</v>
      </c>
      <c r="V1558" s="701">
        <f t="shared" si="725"/>
        <v>0</v>
      </c>
      <c r="W1558" s="662">
        <f t="shared" si="726"/>
        <v>0</v>
      </c>
      <c r="X1558" s="662">
        <f t="shared" si="727"/>
        <v>0</v>
      </c>
      <c r="Y1558" s="662">
        <f t="shared" si="728"/>
        <v>0</v>
      </c>
      <c r="Z1558" s="699">
        <f t="shared" si="729"/>
        <v>0</v>
      </c>
      <c r="AA1558" s="681">
        <f t="shared" si="732"/>
        <v>0</v>
      </c>
      <c r="AB1558" s="701">
        <f t="shared" si="733"/>
        <v>0</v>
      </c>
      <c r="AC1558" s="662">
        <f t="shared" si="730"/>
        <v>0</v>
      </c>
      <c r="AD1558" s="662">
        <f t="shared" si="734"/>
        <v>0</v>
      </c>
      <c r="AE1558" s="701">
        <f t="shared" si="735"/>
        <v>0</v>
      </c>
      <c r="AF1558" s="662">
        <f t="shared" si="731"/>
        <v>0</v>
      </c>
      <c r="AG1558" s="662">
        <f t="shared" si="736"/>
        <v>0</v>
      </c>
      <c r="AH1558" s="701">
        <f t="shared" si="737"/>
        <v>0</v>
      </c>
    </row>
    <row r="1559" spans="1:34" x14ac:dyDescent="0.35">
      <c r="A1559" s="680">
        <v>39534</v>
      </c>
      <c r="B1559" s="558" t="s">
        <v>23</v>
      </c>
      <c r="C1559" s="558">
        <v>3</v>
      </c>
      <c r="D1559" s="559">
        <f t="shared" si="709"/>
        <v>5</v>
      </c>
      <c r="E1559" s="561">
        <v>0</v>
      </c>
      <c r="F1559" s="699">
        <f t="shared" si="715"/>
        <v>0</v>
      </c>
      <c r="G1559" s="712">
        <f t="shared" si="716"/>
        <v>0</v>
      </c>
      <c r="H1559" s="699">
        <f t="shared" si="710"/>
        <v>0</v>
      </c>
      <c r="I1559" s="712">
        <f t="shared" si="711"/>
        <v>0</v>
      </c>
      <c r="J1559" s="699">
        <f t="shared" si="717"/>
        <v>0</v>
      </c>
      <c r="K1559" s="681">
        <f t="shared" si="718"/>
        <v>0</v>
      </c>
      <c r="L1559" s="711">
        <f>IF($L$5="Yes",HLOOKUP(B1559,'Outdoor Supply'!$D$32:$P$38,7,FALSE),0)</f>
        <v>0</v>
      </c>
      <c r="M1559" s="701">
        <f t="shared" si="719"/>
        <v>0</v>
      </c>
      <c r="N1559" s="564">
        <f t="shared" si="720"/>
        <v>0</v>
      </c>
      <c r="O1559" s="564">
        <f t="shared" si="721"/>
        <v>0</v>
      </c>
      <c r="P1559" s="564">
        <f t="shared" si="722"/>
        <v>0</v>
      </c>
      <c r="Q1559" s="564">
        <f t="shared" si="723"/>
        <v>0</v>
      </c>
      <c r="R1559" s="661">
        <f t="shared" si="712"/>
        <v>0</v>
      </c>
      <c r="S1559" s="662">
        <f t="shared" si="713"/>
        <v>0</v>
      </c>
      <c r="T1559" s="699">
        <f t="shared" si="714"/>
        <v>0</v>
      </c>
      <c r="U1559" s="681">
        <f t="shared" si="724"/>
        <v>0</v>
      </c>
      <c r="V1559" s="701">
        <f t="shared" si="725"/>
        <v>0</v>
      </c>
      <c r="W1559" s="662">
        <f t="shared" si="726"/>
        <v>0</v>
      </c>
      <c r="X1559" s="662">
        <f t="shared" si="727"/>
        <v>0</v>
      </c>
      <c r="Y1559" s="662">
        <f t="shared" si="728"/>
        <v>0</v>
      </c>
      <c r="Z1559" s="699">
        <f t="shared" si="729"/>
        <v>0</v>
      </c>
      <c r="AA1559" s="681">
        <f t="shared" si="732"/>
        <v>0</v>
      </c>
      <c r="AB1559" s="701">
        <f t="shared" si="733"/>
        <v>0</v>
      </c>
      <c r="AC1559" s="662">
        <f t="shared" si="730"/>
        <v>0</v>
      </c>
      <c r="AD1559" s="662">
        <f t="shared" si="734"/>
        <v>0</v>
      </c>
      <c r="AE1559" s="701">
        <f t="shared" si="735"/>
        <v>0</v>
      </c>
      <c r="AF1559" s="662">
        <f t="shared" si="731"/>
        <v>0</v>
      </c>
      <c r="AG1559" s="662">
        <f t="shared" si="736"/>
        <v>0</v>
      </c>
      <c r="AH1559" s="701">
        <f t="shared" si="737"/>
        <v>0</v>
      </c>
    </row>
    <row r="1560" spans="1:34" x14ac:dyDescent="0.35">
      <c r="A1560" s="680">
        <v>39535</v>
      </c>
      <c r="B1560" s="558" t="s">
        <v>23</v>
      </c>
      <c r="C1560" s="558">
        <v>3</v>
      </c>
      <c r="D1560" s="559">
        <f t="shared" si="709"/>
        <v>6</v>
      </c>
      <c r="E1560" s="561">
        <v>0</v>
      </c>
      <c r="F1560" s="699">
        <f t="shared" si="715"/>
        <v>0</v>
      </c>
      <c r="G1560" s="712">
        <f t="shared" si="716"/>
        <v>0</v>
      </c>
      <c r="H1560" s="699">
        <f t="shared" si="710"/>
        <v>0</v>
      </c>
      <c r="I1560" s="712">
        <f t="shared" si="711"/>
        <v>0</v>
      </c>
      <c r="J1560" s="699">
        <f t="shared" si="717"/>
        <v>0</v>
      </c>
      <c r="K1560" s="681">
        <f t="shared" si="718"/>
        <v>0</v>
      </c>
      <c r="L1560" s="711">
        <f>IF($L$5="Yes",HLOOKUP(B1560,'Outdoor Supply'!$D$32:$P$38,7,FALSE),0)</f>
        <v>0</v>
      </c>
      <c r="M1560" s="701">
        <f t="shared" si="719"/>
        <v>0</v>
      </c>
      <c r="N1560" s="564">
        <f t="shared" si="720"/>
        <v>0</v>
      </c>
      <c r="O1560" s="564">
        <f t="shared" si="721"/>
        <v>0</v>
      </c>
      <c r="P1560" s="564">
        <f t="shared" si="722"/>
        <v>0</v>
      </c>
      <c r="Q1560" s="564">
        <f t="shared" si="723"/>
        <v>0</v>
      </c>
      <c r="R1560" s="661">
        <f t="shared" si="712"/>
        <v>0</v>
      </c>
      <c r="S1560" s="662">
        <f t="shared" si="713"/>
        <v>0</v>
      </c>
      <c r="T1560" s="699">
        <f t="shared" si="714"/>
        <v>0</v>
      </c>
      <c r="U1560" s="681">
        <f t="shared" si="724"/>
        <v>0</v>
      </c>
      <c r="V1560" s="701">
        <f t="shared" si="725"/>
        <v>0</v>
      </c>
      <c r="W1560" s="662">
        <f t="shared" si="726"/>
        <v>0</v>
      </c>
      <c r="X1560" s="662">
        <f t="shared" si="727"/>
        <v>0</v>
      </c>
      <c r="Y1560" s="662">
        <f t="shared" si="728"/>
        <v>0</v>
      </c>
      <c r="Z1560" s="699">
        <f t="shared" si="729"/>
        <v>0</v>
      </c>
      <c r="AA1560" s="681">
        <f t="shared" si="732"/>
        <v>0</v>
      </c>
      <c r="AB1560" s="701">
        <f t="shared" si="733"/>
        <v>0</v>
      </c>
      <c r="AC1560" s="662">
        <f t="shared" si="730"/>
        <v>0</v>
      </c>
      <c r="AD1560" s="662">
        <f t="shared" si="734"/>
        <v>0</v>
      </c>
      <c r="AE1560" s="701">
        <f t="shared" si="735"/>
        <v>0</v>
      </c>
      <c r="AF1560" s="662">
        <f t="shared" si="731"/>
        <v>0</v>
      </c>
      <c r="AG1560" s="662">
        <f t="shared" si="736"/>
        <v>0</v>
      </c>
      <c r="AH1560" s="701">
        <f t="shared" si="737"/>
        <v>0</v>
      </c>
    </row>
    <row r="1561" spans="1:34" x14ac:dyDescent="0.35">
      <c r="A1561" s="680">
        <v>39536</v>
      </c>
      <c r="B1561" s="558" t="s">
        <v>23</v>
      </c>
      <c r="C1561" s="558">
        <v>3</v>
      </c>
      <c r="D1561" s="559">
        <f t="shared" si="709"/>
        <v>7</v>
      </c>
      <c r="E1561" s="561">
        <v>9.9999999999909051E-3</v>
      </c>
      <c r="F1561" s="699">
        <f t="shared" si="715"/>
        <v>0</v>
      </c>
      <c r="G1561" s="712">
        <f t="shared" si="716"/>
        <v>0</v>
      </c>
      <c r="H1561" s="699">
        <f t="shared" si="710"/>
        <v>0</v>
      </c>
      <c r="I1561" s="712">
        <f t="shared" si="711"/>
        <v>0</v>
      </c>
      <c r="J1561" s="699">
        <f t="shared" si="717"/>
        <v>0</v>
      </c>
      <c r="K1561" s="681">
        <f t="shared" si="718"/>
        <v>0</v>
      </c>
      <c r="L1561" s="711">
        <f>IF($L$5="Yes",HLOOKUP(B1561,'Outdoor Supply'!$D$32:$P$38,7,FALSE),0)</f>
        <v>0</v>
      </c>
      <c r="M1561" s="701">
        <f t="shared" si="719"/>
        <v>0</v>
      </c>
      <c r="N1561" s="564">
        <f t="shared" si="720"/>
        <v>0</v>
      </c>
      <c r="O1561" s="564">
        <f t="shared" si="721"/>
        <v>0</v>
      </c>
      <c r="P1561" s="564">
        <f t="shared" si="722"/>
        <v>0</v>
      </c>
      <c r="Q1561" s="564">
        <f t="shared" si="723"/>
        <v>0</v>
      </c>
      <c r="R1561" s="661">
        <f t="shared" si="712"/>
        <v>0</v>
      </c>
      <c r="S1561" s="662">
        <f t="shared" si="713"/>
        <v>0</v>
      </c>
      <c r="T1561" s="699">
        <f t="shared" si="714"/>
        <v>0</v>
      </c>
      <c r="U1561" s="681">
        <f t="shared" si="724"/>
        <v>0</v>
      </c>
      <c r="V1561" s="701">
        <f t="shared" si="725"/>
        <v>0</v>
      </c>
      <c r="W1561" s="662">
        <f t="shared" si="726"/>
        <v>0</v>
      </c>
      <c r="X1561" s="662">
        <f t="shared" si="727"/>
        <v>0</v>
      </c>
      <c r="Y1561" s="662">
        <f t="shared" si="728"/>
        <v>0</v>
      </c>
      <c r="Z1561" s="699">
        <f t="shared" si="729"/>
        <v>0</v>
      </c>
      <c r="AA1561" s="681">
        <f t="shared" si="732"/>
        <v>0</v>
      </c>
      <c r="AB1561" s="701">
        <f t="shared" si="733"/>
        <v>0</v>
      </c>
      <c r="AC1561" s="662">
        <f t="shared" si="730"/>
        <v>0</v>
      </c>
      <c r="AD1561" s="662">
        <f t="shared" si="734"/>
        <v>0</v>
      </c>
      <c r="AE1561" s="701">
        <f t="shared" si="735"/>
        <v>0</v>
      </c>
      <c r="AF1561" s="662">
        <f t="shared" si="731"/>
        <v>0</v>
      </c>
      <c r="AG1561" s="662">
        <f t="shared" si="736"/>
        <v>0</v>
      </c>
      <c r="AH1561" s="701">
        <f t="shared" si="737"/>
        <v>0</v>
      </c>
    </row>
    <row r="1562" spans="1:34" x14ac:dyDescent="0.35">
      <c r="A1562" s="680">
        <v>39537</v>
      </c>
      <c r="B1562" s="558" t="s">
        <v>23</v>
      </c>
      <c r="C1562" s="558">
        <v>3</v>
      </c>
      <c r="D1562" s="559">
        <f t="shared" si="709"/>
        <v>1</v>
      </c>
      <c r="E1562" s="561">
        <v>3.0000000000001137E-2</v>
      </c>
      <c r="F1562" s="699">
        <f t="shared" si="715"/>
        <v>0</v>
      </c>
      <c r="G1562" s="712">
        <f t="shared" si="716"/>
        <v>0</v>
      </c>
      <c r="H1562" s="699">
        <f t="shared" si="710"/>
        <v>0</v>
      </c>
      <c r="I1562" s="712">
        <f t="shared" si="711"/>
        <v>0</v>
      </c>
      <c r="J1562" s="699">
        <f t="shared" si="717"/>
        <v>0</v>
      </c>
      <c r="K1562" s="681">
        <f t="shared" si="718"/>
        <v>0</v>
      </c>
      <c r="L1562" s="711">
        <f>IF($L$5="Yes",HLOOKUP(B1562,'Outdoor Supply'!$D$32:$P$38,7,FALSE),0)</f>
        <v>0</v>
      </c>
      <c r="M1562" s="701">
        <f t="shared" si="719"/>
        <v>0</v>
      </c>
      <c r="N1562" s="564">
        <f t="shared" si="720"/>
        <v>0</v>
      </c>
      <c r="O1562" s="564">
        <f t="shared" si="721"/>
        <v>0</v>
      </c>
      <c r="P1562" s="564">
        <f t="shared" si="722"/>
        <v>0</v>
      </c>
      <c r="Q1562" s="564">
        <f t="shared" si="723"/>
        <v>0</v>
      </c>
      <c r="R1562" s="661">
        <f t="shared" si="712"/>
        <v>0</v>
      </c>
      <c r="S1562" s="662">
        <f t="shared" si="713"/>
        <v>0</v>
      </c>
      <c r="T1562" s="699">
        <f t="shared" si="714"/>
        <v>0</v>
      </c>
      <c r="U1562" s="681">
        <f t="shared" si="724"/>
        <v>0</v>
      </c>
      <c r="V1562" s="701">
        <f t="shared" si="725"/>
        <v>0</v>
      </c>
      <c r="W1562" s="662">
        <f t="shared" si="726"/>
        <v>0</v>
      </c>
      <c r="X1562" s="662">
        <f t="shared" si="727"/>
        <v>0</v>
      </c>
      <c r="Y1562" s="662">
        <f t="shared" si="728"/>
        <v>0</v>
      </c>
      <c r="Z1562" s="699">
        <f t="shared" si="729"/>
        <v>0</v>
      </c>
      <c r="AA1562" s="681">
        <f t="shared" si="732"/>
        <v>0</v>
      </c>
      <c r="AB1562" s="701">
        <f t="shared" si="733"/>
        <v>0</v>
      </c>
      <c r="AC1562" s="662">
        <f t="shared" si="730"/>
        <v>0</v>
      </c>
      <c r="AD1562" s="662">
        <f t="shared" si="734"/>
        <v>0</v>
      </c>
      <c r="AE1562" s="701">
        <f t="shared" si="735"/>
        <v>0</v>
      </c>
      <c r="AF1562" s="662">
        <f t="shared" si="731"/>
        <v>0</v>
      </c>
      <c r="AG1562" s="662">
        <f t="shared" si="736"/>
        <v>0</v>
      </c>
      <c r="AH1562" s="701">
        <f t="shared" si="737"/>
        <v>0</v>
      </c>
    </row>
    <row r="1563" spans="1:34" x14ac:dyDescent="0.35">
      <c r="A1563" s="680">
        <v>39538</v>
      </c>
      <c r="B1563" s="558" t="s">
        <v>23</v>
      </c>
      <c r="C1563" s="558">
        <v>3</v>
      </c>
      <c r="D1563" s="559">
        <f t="shared" si="709"/>
        <v>2</v>
      </c>
      <c r="E1563" s="561">
        <v>0</v>
      </c>
      <c r="F1563" s="699">
        <f t="shared" si="715"/>
        <v>0</v>
      </c>
      <c r="G1563" s="712">
        <f t="shared" si="716"/>
        <v>0</v>
      </c>
      <c r="H1563" s="699">
        <f t="shared" si="710"/>
        <v>0</v>
      </c>
      <c r="I1563" s="712">
        <f t="shared" si="711"/>
        <v>0</v>
      </c>
      <c r="J1563" s="699">
        <f t="shared" si="717"/>
        <v>0</v>
      </c>
      <c r="K1563" s="681">
        <f t="shared" si="718"/>
        <v>0</v>
      </c>
      <c r="L1563" s="711">
        <f>IF($L$5="Yes",HLOOKUP(B1563,'Outdoor Supply'!$D$32:$P$38,7,FALSE),0)</f>
        <v>0</v>
      </c>
      <c r="M1563" s="701">
        <f t="shared" si="719"/>
        <v>0</v>
      </c>
      <c r="N1563" s="564">
        <f t="shared" si="720"/>
        <v>0</v>
      </c>
      <c r="O1563" s="564">
        <f t="shared" si="721"/>
        <v>0</v>
      </c>
      <c r="P1563" s="564">
        <f t="shared" si="722"/>
        <v>0</v>
      </c>
      <c r="Q1563" s="564">
        <f t="shared" si="723"/>
        <v>0</v>
      </c>
      <c r="R1563" s="661">
        <f t="shared" si="712"/>
        <v>0</v>
      </c>
      <c r="S1563" s="662">
        <f t="shared" si="713"/>
        <v>0</v>
      </c>
      <c r="T1563" s="699">
        <f t="shared" si="714"/>
        <v>0</v>
      </c>
      <c r="U1563" s="681">
        <f t="shared" si="724"/>
        <v>0</v>
      </c>
      <c r="V1563" s="701">
        <f t="shared" si="725"/>
        <v>0</v>
      </c>
      <c r="W1563" s="662">
        <f t="shared" si="726"/>
        <v>0</v>
      </c>
      <c r="X1563" s="662">
        <f t="shared" si="727"/>
        <v>0</v>
      </c>
      <c r="Y1563" s="662">
        <f t="shared" si="728"/>
        <v>0</v>
      </c>
      <c r="Z1563" s="699">
        <f t="shared" si="729"/>
        <v>0</v>
      </c>
      <c r="AA1563" s="681">
        <f t="shared" si="732"/>
        <v>0</v>
      </c>
      <c r="AB1563" s="701">
        <f t="shared" si="733"/>
        <v>0</v>
      </c>
      <c r="AC1563" s="662">
        <f t="shared" si="730"/>
        <v>0</v>
      </c>
      <c r="AD1563" s="662">
        <f t="shared" si="734"/>
        <v>0</v>
      </c>
      <c r="AE1563" s="701">
        <f t="shared" si="735"/>
        <v>0</v>
      </c>
      <c r="AF1563" s="662">
        <f t="shared" si="731"/>
        <v>0</v>
      </c>
      <c r="AG1563" s="662">
        <f t="shared" si="736"/>
        <v>0</v>
      </c>
      <c r="AH1563" s="701">
        <f t="shared" si="737"/>
        <v>0</v>
      </c>
    </row>
    <row r="1564" spans="1:34" x14ac:dyDescent="0.35">
      <c r="A1564" s="680">
        <v>39539</v>
      </c>
      <c r="B1564" s="558" t="s">
        <v>24</v>
      </c>
      <c r="C1564" s="558">
        <v>4</v>
      </c>
      <c r="D1564" s="559">
        <f t="shared" si="709"/>
        <v>3</v>
      </c>
      <c r="E1564" s="561">
        <v>3.0000000000001137E-2</v>
      </c>
      <c r="F1564" s="699">
        <f t="shared" si="715"/>
        <v>0</v>
      </c>
      <c r="G1564" s="712">
        <f t="shared" si="716"/>
        <v>0</v>
      </c>
      <c r="H1564" s="699">
        <f t="shared" si="710"/>
        <v>0</v>
      </c>
      <c r="I1564" s="712">
        <f t="shared" si="711"/>
        <v>0</v>
      </c>
      <c r="J1564" s="699">
        <f t="shared" si="717"/>
        <v>0</v>
      </c>
      <c r="K1564" s="681">
        <f t="shared" si="718"/>
        <v>0</v>
      </c>
      <c r="L1564" s="711">
        <f>IF($L$5="Yes",HLOOKUP(B1564,'Outdoor Supply'!$D$32:$P$38,7,FALSE),0)</f>
        <v>0</v>
      </c>
      <c r="M1564" s="701">
        <f t="shared" si="719"/>
        <v>0</v>
      </c>
      <c r="N1564" s="564">
        <f t="shared" si="720"/>
        <v>0</v>
      </c>
      <c r="O1564" s="564">
        <f t="shared" si="721"/>
        <v>0</v>
      </c>
      <c r="P1564" s="564">
        <f t="shared" si="722"/>
        <v>0</v>
      </c>
      <c r="Q1564" s="564">
        <f t="shared" si="723"/>
        <v>0</v>
      </c>
      <c r="R1564" s="661">
        <f t="shared" si="712"/>
        <v>0</v>
      </c>
      <c r="S1564" s="662">
        <f t="shared" si="713"/>
        <v>0</v>
      </c>
      <c r="T1564" s="699">
        <f t="shared" si="714"/>
        <v>0</v>
      </c>
      <c r="U1564" s="681">
        <f t="shared" si="724"/>
        <v>0</v>
      </c>
      <c r="V1564" s="701">
        <f t="shared" si="725"/>
        <v>0</v>
      </c>
      <c r="W1564" s="662">
        <f t="shared" si="726"/>
        <v>0</v>
      </c>
      <c r="X1564" s="662">
        <f t="shared" si="727"/>
        <v>0</v>
      </c>
      <c r="Y1564" s="662">
        <f t="shared" si="728"/>
        <v>0</v>
      </c>
      <c r="Z1564" s="699">
        <f t="shared" si="729"/>
        <v>0</v>
      </c>
      <c r="AA1564" s="681">
        <f t="shared" si="732"/>
        <v>0</v>
      </c>
      <c r="AB1564" s="701">
        <f t="shared" si="733"/>
        <v>0</v>
      </c>
      <c r="AC1564" s="662">
        <f t="shared" si="730"/>
        <v>0</v>
      </c>
      <c r="AD1564" s="662">
        <f t="shared" si="734"/>
        <v>0</v>
      </c>
      <c r="AE1564" s="701">
        <f t="shared" si="735"/>
        <v>0</v>
      </c>
      <c r="AF1564" s="662">
        <f t="shared" si="731"/>
        <v>0</v>
      </c>
      <c r="AG1564" s="662">
        <f t="shared" si="736"/>
        <v>0</v>
      </c>
      <c r="AH1564" s="701">
        <f t="shared" si="737"/>
        <v>0</v>
      </c>
    </row>
    <row r="1565" spans="1:34" x14ac:dyDescent="0.35">
      <c r="A1565" s="680">
        <v>39540</v>
      </c>
      <c r="B1565" s="558" t="s">
        <v>24</v>
      </c>
      <c r="C1565" s="558">
        <v>4</v>
      </c>
      <c r="D1565" s="559">
        <f t="shared" si="709"/>
        <v>4</v>
      </c>
      <c r="E1565" s="561">
        <v>0</v>
      </c>
      <c r="F1565" s="699">
        <f t="shared" si="715"/>
        <v>0</v>
      </c>
      <c r="G1565" s="712">
        <f t="shared" si="716"/>
        <v>0</v>
      </c>
      <c r="H1565" s="699">
        <f t="shared" si="710"/>
        <v>0</v>
      </c>
      <c r="I1565" s="712">
        <f t="shared" si="711"/>
        <v>0</v>
      </c>
      <c r="J1565" s="699">
        <f t="shared" si="717"/>
        <v>0</v>
      </c>
      <c r="K1565" s="681">
        <f t="shared" si="718"/>
        <v>0</v>
      </c>
      <c r="L1565" s="711">
        <f>IF($L$5="Yes",HLOOKUP(B1565,'Outdoor Supply'!$D$32:$P$38,7,FALSE),0)</f>
        <v>0</v>
      </c>
      <c r="M1565" s="701">
        <f t="shared" si="719"/>
        <v>0</v>
      </c>
      <c r="N1565" s="564">
        <f t="shared" si="720"/>
        <v>0</v>
      </c>
      <c r="O1565" s="564">
        <f t="shared" si="721"/>
        <v>0</v>
      </c>
      <c r="P1565" s="564">
        <f t="shared" si="722"/>
        <v>0</v>
      </c>
      <c r="Q1565" s="564">
        <f t="shared" si="723"/>
        <v>0</v>
      </c>
      <c r="R1565" s="661">
        <f t="shared" si="712"/>
        <v>0</v>
      </c>
      <c r="S1565" s="662">
        <f t="shared" si="713"/>
        <v>0</v>
      </c>
      <c r="T1565" s="699">
        <f t="shared" si="714"/>
        <v>0</v>
      </c>
      <c r="U1565" s="681">
        <f t="shared" si="724"/>
        <v>0</v>
      </c>
      <c r="V1565" s="701">
        <f t="shared" si="725"/>
        <v>0</v>
      </c>
      <c r="W1565" s="662">
        <f t="shared" si="726"/>
        <v>0</v>
      </c>
      <c r="X1565" s="662">
        <f t="shared" si="727"/>
        <v>0</v>
      </c>
      <c r="Y1565" s="662">
        <f t="shared" si="728"/>
        <v>0</v>
      </c>
      <c r="Z1565" s="699">
        <f t="shared" si="729"/>
        <v>0</v>
      </c>
      <c r="AA1565" s="681">
        <f t="shared" si="732"/>
        <v>0</v>
      </c>
      <c r="AB1565" s="701">
        <f t="shared" si="733"/>
        <v>0</v>
      </c>
      <c r="AC1565" s="662">
        <f t="shared" si="730"/>
        <v>0</v>
      </c>
      <c r="AD1565" s="662">
        <f t="shared" si="734"/>
        <v>0</v>
      </c>
      <c r="AE1565" s="701">
        <f t="shared" si="735"/>
        <v>0</v>
      </c>
      <c r="AF1565" s="662">
        <f t="shared" si="731"/>
        <v>0</v>
      </c>
      <c r="AG1565" s="662">
        <f t="shared" si="736"/>
        <v>0</v>
      </c>
      <c r="AH1565" s="701">
        <f t="shared" si="737"/>
        <v>0</v>
      </c>
    </row>
    <row r="1566" spans="1:34" x14ac:dyDescent="0.35">
      <c r="A1566" s="680">
        <v>39541</v>
      </c>
      <c r="B1566" s="558" t="s">
        <v>24</v>
      </c>
      <c r="C1566" s="558">
        <v>4</v>
      </c>
      <c r="D1566" s="559">
        <f t="shared" si="709"/>
        <v>5</v>
      </c>
      <c r="E1566" s="561">
        <v>0</v>
      </c>
      <c r="F1566" s="699">
        <f t="shared" si="715"/>
        <v>0</v>
      </c>
      <c r="G1566" s="712">
        <f t="shared" si="716"/>
        <v>0</v>
      </c>
      <c r="H1566" s="699">
        <f t="shared" si="710"/>
        <v>0</v>
      </c>
      <c r="I1566" s="712">
        <f t="shared" si="711"/>
        <v>0</v>
      </c>
      <c r="J1566" s="699">
        <f t="shared" si="717"/>
        <v>0</v>
      </c>
      <c r="K1566" s="681">
        <f t="shared" si="718"/>
        <v>0</v>
      </c>
      <c r="L1566" s="711">
        <f>IF($L$5="Yes",HLOOKUP(B1566,'Outdoor Supply'!$D$32:$P$38,7,FALSE),0)</f>
        <v>0</v>
      </c>
      <c r="M1566" s="701">
        <f t="shared" si="719"/>
        <v>0</v>
      </c>
      <c r="N1566" s="564">
        <f t="shared" si="720"/>
        <v>0</v>
      </c>
      <c r="O1566" s="564">
        <f t="shared" si="721"/>
        <v>0</v>
      </c>
      <c r="P1566" s="564">
        <f t="shared" si="722"/>
        <v>0</v>
      </c>
      <c r="Q1566" s="564">
        <f t="shared" si="723"/>
        <v>0</v>
      </c>
      <c r="R1566" s="661">
        <f t="shared" si="712"/>
        <v>0</v>
      </c>
      <c r="S1566" s="662">
        <f t="shared" si="713"/>
        <v>0</v>
      </c>
      <c r="T1566" s="699">
        <f t="shared" si="714"/>
        <v>0</v>
      </c>
      <c r="U1566" s="681">
        <f t="shared" si="724"/>
        <v>0</v>
      </c>
      <c r="V1566" s="701">
        <f t="shared" si="725"/>
        <v>0</v>
      </c>
      <c r="W1566" s="662">
        <f t="shared" si="726"/>
        <v>0</v>
      </c>
      <c r="X1566" s="662">
        <f t="shared" si="727"/>
        <v>0</v>
      </c>
      <c r="Y1566" s="662">
        <f t="shared" si="728"/>
        <v>0</v>
      </c>
      <c r="Z1566" s="699">
        <f t="shared" si="729"/>
        <v>0</v>
      </c>
      <c r="AA1566" s="681">
        <f t="shared" si="732"/>
        <v>0</v>
      </c>
      <c r="AB1566" s="701">
        <f t="shared" si="733"/>
        <v>0</v>
      </c>
      <c r="AC1566" s="662">
        <f t="shared" si="730"/>
        <v>0</v>
      </c>
      <c r="AD1566" s="662">
        <f t="shared" si="734"/>
        <v>0</v>
      </c>
      <c r="AE1566" s="701">
        <f t="shared" si="735"/>
        <v>0</v>
      </c>
      <c r="AF1566" s="662">
        <f t="shared" si="731"/>
        <v>0</v>
      </c>
      <c r="AG1566" s="662">
        <f t="shared" si="736"/>
        <v>0</v>
      </c>
      <c r="AH1566" s="701">
        <f t="shared" si="737"/>
        <v>0</v>
      </c>
    </row>
    <row r="1567" spans="1:34" x14ac:dyDescent="0.35">
      <c r="A1567" s="680">
        <v>39542</v>
      </c>
      <c r="B1567" s="558" t="s">
        <v>24</v>
      </c>
      <c r="C1567" s="558">
        <v>4</v>
      </c>
      <c r="D1567" s="559">
        <f t="shared" si="709"/>
        <v>6</v>
      </c>
      <c r="E1567" s="561">
        <v>0.13999999999998636</v>
      </c>
      <c r="F1567" s="699">
        <f t="shared" si="715"/>
        <v>0</v>
      </c>
      <c r="G1567" s="712">
        <f t="shared" si="716"/>
        <v>0</v>
      </c>
      <c r="H1567" s="699">
        <f t="shared" si="710"/>
        <v>0</v>
      </c>
      <c r="I1567" s="712">
        <f t="shared" si="711"/>
        <v>0</v>
      </c>
      <c r="J1567" s="699">
        <f t="shared" si="717"/>
        <v>0</v>
      </c>
      <c r="K1567" s="681">
        <f t="shared" si="718"/>
        <v>0</v>
      </c>
      <c r="L1567" s="711">
        <f>IF($L$5="Yes",HLOOKUP(B1567,'Outdoor Supply'!$D$32:$P$38,7,FALSE),0)</f>
        <v>0</v>
      </c>
      <c r="M1567" s="701">
        <f t="shared" si="719"/>
        <v>0</v>
      </c>
      <c r="N1567" s="564">
        <f t="shared" si="720"/>
        <v>0</v>
      </c>
      <c r="O1567" s="564">
        <f t="shared" si="721"/>
        <v>0</v>
      </c>
      <c r="P1567" s="564">
        <f t="shared" si="722"/>
        <v>0</v>
      </c>
      <c r="Q1567" s="564">
        <f t="shared" si="723"/>
        <v>0</v>
      </c>
      <c r="R1567" s="661">
        <f t="shared" si="712"/>
        <v>0</v>
      </c>
      <c r="S1567" s="662">
        <f t="shared" si="713"/>
        <v>0</v>
      </c>
      <c r="T1567" s="699">
        <f t="shared" si="714"/>
        <v>0</v>
      </c>
      <c r="U1567" s="681">
        <f t="shared" si="724"/>
        <v>0</v>
      </c>
      <c r="V1567" s="701">
        <f t="shared" si="725"/>
        <v>0</v>
      </c>
      <c r="W1567" s="662">
        <f t="shared" si="726"/>
        <v>0</v>
      </c>
      <c r="X1567" s="662">
        <f t="shared" si="727"/>
        <v>0</v>
      </c>
      <c r="Y1567" s="662">
        <f t="shared" si="728"/>
        <v>0</v>
      </c>
      <c r="Z1567" s="699">
        <f t="shared" si="729"/>
        <v>0</v>
      </c>
      <c r="AA1567" s="681">
        <f t="shared" si="732"/>
        <v>0</v>
      </c>
      <c r="AB1567" s="701">
        <f t="shared" si="733"/>
        <v>0</v>
      </c>
      <c r="AC1567" s="662">
        <f t="shared" si="730"/>
        <v>0</v>
      </c>
      <c r="AD1567" s="662">
        <f t="shared" si="734"/>
        <v>0</v>
      </c>
      <c r="AE1567" s="701">
        <f t="shared" si="735"/>
        <v>0</v>
      </c>
      <c r="AF1567" s="662">
        <f t="shared" si="731"/>
        <v>0</v>
      </c>
      <c r="AG1567" s="662">
        <f t="shared" si="736"/>
        <v>0</v>
      </c>
      <c r="AH1567" s="701">
        <f t="shared" si="737"/>
        <v>0</v>
      </c>
    </row>
    <row r="1568" spans="1:34" x14ac:dyDescent="0.35">
      <c r="A1568" s="680">
        <v>39543</v>
      </c>
      <c r="B1568" s="558" t="s">
        <v>24</v>
      </c>
      <c r="C1568" s="558">
        <v>4</v>
      </c>
      <c r="D1568" s="559">
        <f t="shared" si="709"/>
        <v>7</v>
      </c>
      <c r="E1568" s="561">
        <v>0</v>
      </c>
      <c r="F1568" s="699">
        <f t="shared" si="715"/>
        <v>0</v>
      </c>
      <c r="G1568" s="712">
        <f t="shared" si="716"/>
        <v>0</v>
      </c>
      <c r="H1568" s="699">
        <f t="shared" si="710"/>
        <v>0</v>
      </c>
      <c r="I1568" s="712">
        <f t="shared" si="711"/>
        <v>0</v>
      </c>
      <c r="J1568" s="699">
        <f t="shared" si="717"/>
        <v>0</v>
      </c>
      <c r="K1568" s="681">
        <f t="shared" si="718"/>
        <v>0</v>
      </c>
      <c r="L1568" s="711">
        <f>IF($L$5="Yes",HLOOKUP(B1568,'Outdoor Supply'!$D$32:$P$38,7,FALSE),0)</f>
        <v>0</v>
      </c>
      <c r="M1568" s="701">
        <f t="shared" si="719"/>
        <v>0</v>
      </c>
      <c r="N1568" s="564">
        <f t="shared" si="720"/>
        <v>0</v>
      </c>
      <c r="O1568" s="564">
        <f t="shared" si="721"/>
        <v>0</v>
      </c>
      <c r="P1568" s="564">
        <f t="shared" si="722"/>
        <v>0</v>
      </c>
      <c r="Q1568" s="564">
        <f t="shared" si="723"/>
        <v>0</v>
      </c>
      <c r="R1568" s="661">
        <f t="shared" si="712"/>
        <v>0</v>
      </c>
      <c r="S1568" s="662">
        <f t="shared" si="713"/>
        <v>0</v>
      </c>
      <c r="T1568" s="699">
        <f t="shared" si="714"/>
        <v>0</v>
      </c>
      <c r="U1568" s="681">
        <f t="shared" si="724"/>
        <v>0</v>
      </c>
      <c r="V1568" s="701">
        <f t="shared" si="725"/>
        <v>0</v>
      </c>
      <c r="W1568" s="662">
        <f t="shared" si="726"/>
        <v>0</v>
      </c>
      <c r="X1568" s="662">
        <f t="shared" si="727"/>
        <v>0</v>
      </c>
      <c r="Y1568" s="662">
        <f t="shared" si="728"/>
        <v>0</v>
      </c>
      <c r="Z1568" s="699">
        <f t="shared" si="729"/>
        <v>0</v>
      </c>
      <c r="AA1568" s="681">
        <f t="shared" si="732"/>
        <v>0</v>
      </c>
      <c r="AB1568" s="701">
        <f t="shared" si="733"/>
        <v>0</v>
      </c>
      <c r="AC1568" s="662">
        <f t="shared" si="730"/>
        <v>0</v>
      </c>
      <c r="AD1568" s="662">
        <f t="shared" si="734"/>
        <v>0</v>
      </c>
      <c r="AE1568" s="701">
        <f t="shared" si="735"/>
        <v>0</v>
      </c>
      <c r="AF1568" s="662">
        <f t="shared" si="731"/>
        <v>0</v>
      </c>
      <c r="AG1568" s="662">
        <f t="shared" si="736"/>
        <v>0</v>
      </c>
      <c r="AH1568" s="701">
        <f t="shared" si="737"/>
        <v>0</v>
      </c>
    </row>
    <row r="1569" spans="1:34" x14ac:dyDescent="0.35">
      <c r="A1569" s="680">
        <v>39544</v>
      </c>
      <c r="B1569" s="558" t="s">
        <v>24</v>
      </c>
      <c r="C1569" s="558">
        <v>4</v>
      </c>
      <c r="D1569" s="559">
        <f t="shared" si="709"/>
        <v>1</v>
      </c>
      <c r="E1569" s="561">
        <v>0</v>
      </c>
      <c r="F1569" s="699">
        <f t="shared" si="715"/>
        <v>0</v>
      </c>
      <c r="G1569" s="712">
        <f t="shared" si="716"/>
        <v>0</v>
      </c>
      <c r="H1569" s="699">
        <f t="shared" si="710"/>
        <v>0</v>
      </c>
      <c r="I1569" s="712">
        <f t="shared" si="711"/>
        <v>0</v>
      </c>
      <c r="J1569" s="699">
        <f t="shared" si="717"/>
        <v>0</v>
      </c>
      <c r="K1569" s="681">
        <f t="shared" si="718"/>
        <v>0</v>
      </c>
      <c r="L1569" s="711">
        <f>IF($L$5="Yes",HLOOKUP(B1569,'Outdoor Supply'!$D$32:$P$38,7,FALSE),0)</f>
        <v>0</v>
      </c>
      <c r="M1569" s="701">
        <f t="shared" si="719"/>
        <v>0</v>
      </c>
      <c r="N1569" s="564">
        <f t="shared" si="720"/>
        <v>0</v>
      </c>
      <c r="O1569" s="564">
        <f t="shared" si="721"/>
        <v>0</v>
      </c>
      <c r="P1569" s="564">
        <f t="shared" si="722"/>
        <v>0</v>
      </c>
      <c r="Q1569" s="564">
        <f t="shared" si="723"/>
        <v>0</v>
      </c>
      <c r="R1569" s="661">
        <f t="shared" si="712"/>
        <v>0</v>
      </c>
      <c r="S1569" s="662">
        <f t="shared" si="713"/>
        <v>0</v>
      </c>
      <c r="T1569" s="699">
        <f t="shared" si="714"/>
        <v>0</v>
      </c>
      <c r="U1569" s="681">
        <f t="shared" si="724"/>
        <v>0</v>
      </c>
      <c r="V1569" s="701">
        <f t="shared" si="725"/>
        <v>0</v>
      </c>
      <c r="W1569" s="662">
        <f t="shared" si="726"/>
        <v>0</v>
      </c>
      <c r="X1569" s="662">
        <f t="shared" si="727"/>
        <v>0</v>
      </c>
      <c r="Y1569" s="662">
        <f t="shared" si="728"/>
        <v>0</v>
      </c>
      <c r="Z1569" s="699">
        <f t="shared" si="729"/>
        <v>0</v>
      </c>
      <c r="AA1569" s="681">
        <f t="shared" si="732"/>
        <v>0</v>
      </c>
      <c r="AB1569" s="701">
        <f t="shared" si="733"/>
        <v>0</v>
      </c>
      <c r="AC1569" s="662">
        <f t="shared" si="730"/>
        <v>0</v>
      </c>
      <c r="AD1569" s="662">
        <f t="shared" si="734"/>
        <v>0</v>
      </c>
      <c r="AE1569" s="701">
        <f t="shared" si="735"/>
        <v>0</v>
      </c>
      <c r="AF1569" s="662">
        <f t="shared" si="731"/>
        <v>0</v>
      </c>
      <c r="AG1569" s="662">
        <f t="shared" si="736"/>
        <v>0</v>
      </c>
      <c r="AH1569" s="701">
        <f t="shared" si="737"/>
        <v>0</v>
      </c>
    </row>
    <row r="1570" spans="1:34" x14ac:dyDescent="0.35">
      <c r="A1570" s="680">
        <v>39545</v>
      </c>
      <c r="B1570" s="558" t="s">
        <v>24</v>
      </c>
      <c r="C1570" s="558">
        <v>4</v>
      </c>
      <c r="D1570" s="559">
        <f t="shared" si="709"/>
        <v>2</v>
      </c>
      <c r="E1570" s="561">
        <v>0</v>
      </c>
      <c r="F1570" s="699">
        <f t="shared" si="715"/>
        <v>0</v>
      </c>
      <c r="G1570" s="712">
        <f t="shared" si="716"/>
        <v>0</v>
      </c>
      <c r="H1570" s="699">
        <f t="shared" si="710"/>
        <v>0</v>
      </c>
      <c r="I1570" s="712">
        <f t="shared" si="711"/>
        <v>0</v>
      </c>
      <c r="J1570" s="699">
        <f t="shared" si="717"/>
        <v>0</v>
      </c>
      <c r="K1570" s="681">
        <f t="shared" si="718"/>
        <v>0</v>
      </c>
      <c r="L1570" s="711">
        <f>IF($L$5="Yes",HLOOKUP(B1570,'Outdoor Supply'!$D$32:$P$38,7,FALSE),0)</f>
        <v>0</v>
      </c>
      <c r="M1570" s="701">
        <f t="shared" si="719"/>
        <v>0</v>
      </c>
      <c r="N1570" s="564">
        <f t="shared" si="720"/>
        <v>0</v>
      </c>
      <c r="O1570" s="564">
        <f t="shared" si="721"/>
        <v>0</v>
      </c>
      <c r="P1570" s="564">
        <f t="shared" si="722"/>
        <v>0</v>
      </c>
      <c r="Q1570" s="564">
        <f t="shared" si="723"/>
        <v>0</v>
      </c>
      <c r="R1570" s="661">
        <f t="shared" si="712"/>
        <v>0</v>
      </c>
      <c r="S1570" s="662">
        <f t="shared" si="713"/>
        <v>0</v>
      </c>
      <c r="T1570" s="699">
        <f t="shared" si="714"/>
        <v>0</v>
      </c>
      <c r="U1570" s="681">
        <f t="shared" si="724"/>
        <v>0</v>
      </c>
      <c r="V1570" s="701">
        <f t="shared" si="725"/>
        <v>0</v>
      </c>
      <c r="W1570" s="662">
        <f t="shared" si="726"/>
        <v>0</v>
      </c>
      <c r="X1570" s="662">
        <f t="shared" si="727"/>
        <v>0</v>
      </c>
      <c r="Y1570" s="662">
        <f t="shared" si="728"/>
        <v>0</v>
      </c>
      <c r="Z1570" s="699">
        <f t="shared" si="729"/>
        <v>0</v>
      </c>
      <c r="AA1570" s="681">
        <f t="shared" si="732"/>
        <v>0</v>
      </c>
      <c r="AB1570" s="701">
        <f t="shared" si="733"/>
        <v>0</v>
      </c>
      <c r="AC1570" s="662">
        <f t="shared" si="730"/>
        <v>0</v>
      </c>
      <c r="AD1570" s="662">
        <f t="shared" si="734"/>
        <v>0</v>
      </c>
      <c r="AE1570" s="701">
        <f t="shared" si="735"/>
        <v>0</v>
      </c>
      <c r="AF1570" s="662">
        <f t="shared" si="731"/>
        <v>0</v>
      </c>
      <c r="AG1570" s="662">
        <f t="shared" si="736"/>
        <v>0</v>
      </c>
      <c r="AH1570" s="701">
        <f t="shared" si="737"/>
        <v>0</v>
      </c>
    </row>
    <row r="1571" spans="1:34" x14ac:dyDescent="0.35">
      <c r="A1571" s="680">
        <v>39546</v>
      </c>
      <c r="B1571" s="558" t="s">
        <v>24</v>
      </c>
      <c r="C1571" s="558">
        <v>4</v>
      </c>
      <c r="D1571" s="559">
        <f t="shared" si="709"/>
        <v>3</v>
      </c>
      <c r="E1571" s="561">
        <v>0</v>
      </c>
      <c r="F1571" s="699">
        <f t="shared" si="715"/>
        <v>0</v>
      </c>
      <c r="G1571" s="712">
        <f t="shared" si="716"/>
        <v>0</v>
      </c>
      <c r="H1571" s="699">
        <f t="shared" si="710"/>
        <v>0</v>
      </c>
      <c r="I1571" s="712">
        <f t="shared" si="711"/>
        <v>0</v>
      </c>
      <c r="J1571" s="699">
        <f t="shared" si="717"/>
        <v>0</v>
      </c>
      <c r="K1571" s="681">
        <f t="shared" si="718"/>
        <v>0</v>
      </c>
      <c r="L1571" s="711">
        <f>IF($L$5="Yes",HLOOKUP(B1571,'Outdoor Supply'!$D$32:$P$38,7,FALSE),0)</f>
        <v>0</v>
      </c>
      <c r="M1571" s="701">
        <f t="shared" si="719"/>
        <v>0</v>
      </c>
      <c r="N1571" s="564">
        <f t="shared" si="720"/>
        <v>0</v>
      </c>
      <c r="O1571" s="564">
        <f t="shared" si="721"/>
        <v>0</v>
      </c>
      <c r="P1571" s="564">
        <f t="shared" si="722"/>
        <v>0</v>
      </c>
      <c r="Q1571" s="564">
        <f t="shared" si="723"/>
        <v>0</v>
      </c>
      <c r="R1571" s="661">
        <f t="shared" si="712"/>
        <v>0</v>
      </c>
      <c r="S1571" s="662">
        <f t="shared" si="713"/>
        <v>0</v>
      </c>
      <c r="T1571" s="699">
        <f t="shared" si="714"/>
        <v>0</v>
      </c>
      <c r="U1571" s="681">
        <f t="shared" si="724"/>
        <v>0</v>
      </c>
      <c r="V1571" s="701">
        <f t="shared" si="725"/>
        <v>0</v>
      </c>
      <c r="W1571" s="662">
        <f t="shared" si="726"/>
        <v>0</v>
      </c>
      <c r="X1571" s="662">
        <f t="shared" si="727"/>
        <v>0</v>
      </c>
      <c r="Y1571" s="662">
        <f t="shared" si="728"/>
        <v>0</v>
      </c>
      <c r="Z1571" s="699">
        <f t="shared" si="729"/>
        <v>0</v>
      </c>
      <c r="AA1571" s="681">
        <f t="shared" si="732"/>
        <v>0</v>
      </c>
      <c r="AB1571" s="701">
        <f t="shared" si="733"/>
        <v>0</v>
      </c>
      <c r="AC1571" s="662">
        <f t="shared" si="730"/>
        <v>0</v>
      </c>
      <c r="AD1571" s="662">
        <f t="shared" si="734"/>
        <v>0</v>
      </c>
      <c r="AE1571" s="701">
        <f t="shared" si="735"/>
        <v>0</v>
      </c>
      <c r="AF1571" s="662">
        <f t="shared" si="731"/>
        <v>0</v>
      </c>
      <c r="AG1571" s="662">
        <f t="shared" si="736"/>
        <v>0</v>
      </c>
      <c r="AH1571" s="701">
        <f t="shared" si="737"/>
        <v>0</v>
      </c>
    </row>
    <row r="1572" spans="1:34" x14ac:dyDescent="0.35">
      <c r="A1572" s="680">
        <v>39547</v>
      </c>
      <c r="B1572" s="558" t="s">
        <v>24</v>
      </c>
      <c r="C1572" s="558">
        <v>4</v>
      </c>
      <c r="D1572" s="559">
        <f t="shared" si="709"/>
        <v>4</v>
      </c>
      <c r="E1572" s="561">
        <v>0</v>
      </c>
      <c r="F1572" s="699">
        <f t="shared" si="715"/>
        <v>0</v>
      </c>
      <c r="G1572" s="712">
        <f t="shared" si="716"/>
        <v>0</v>
      </c>
      <c r="H1572" s="699">
        <f t="shared" si="710"/>
        <v>0</v>
      </c>
      <c r="I1572" s="712">
        <f t="shared" si="711"/>
        <v>0</v>
      </c>
      <c r="J1572" s="699">
        <f t="shared" si="717"/>
        <v>0</v>
      </c>
      <c r="K1572" s="681">
        <f t="shared" si="718"/>
        <v>0</v>
      </c>
      <c r="L1572" s="711">
        <f>IF($L$5="Yes",HLOOKUP(B1572,'Outdoor Supply'!$D$32:$P$38,7,FALSE),0)</f>
        <v>0</v>
      </c>
      <c r="M1572" s="701">
        <f t="shared" si="719"/>
        <v>0</v>
      </c>
      <c r="N1572" s="564">
        <f t="shared" si="720"/>
        <v>0</v>
      </c>
      <c r="O1572" s="564">
        <f t="shared" si="721"/>
        <v>0</v>
      </c>
      <c r="P1572" s="564">
        <f t="shared" si="722"/>
        <v>0</v>
      </c>
      <c r="Q1572" s="564">
        <f t="shared" si="723"/>
        <v>0</v>
      </c>
      <c r="R1572" s="661">
        <f t="shared" si="712"/>
        <v>0</v>
      </c>
      <c r="S1572" s="662">
        <f t="shared" si="713"/>
        <v>0</v>
      </c>
      <c r="T1572" s="699">
        <f t="shared" si="714"/>
        <v>0</v>
      </c>
      <c r="U1572" s="681">
        <f t="shared" si="724"/>
        <v>0</v>
      </c>
      <c r="V1572" s="701">
        <f t="shared" si="725"/>
        <v>0</v>
      </c>
      <c r="W1572" s="662">
        <f t="shared" si="726"/>
        <v>0</v>
      </c>
      <c r="X1572" s="662">
        <f t="shared" si="727"/>
        <v>0</v>
      </c>
      <c r="Y1572" s="662">
        <f t="shared" si="728"/>
        <v>0</v>
      </c>
      <c r="Z1572" s="699">
        <f t="shared" si="729"/>
        <v>0</v>
      </c>
      <c r="AA1572" s="681">
        <f t="shared" si="732"/>
        <v>0</v>
      </c>
      <c r="AB1572" s="701">
        <f t="shared" si="733"/>
        <v>0</v>
      </c>
      <c r="AC1572" s="662">
        <f t="shared" si="730"/>
        <v>0</v>
      </c>
      <c r="AD1572" s="662">
        <f t="shared" si="734"/>
        <v>0</v>
      </c>
      <c r="AE1572" s="701">
        <f t="shared" si="735"/>
        <v>0</v>
      </c>
      <c r="AF1572" s="662">
        <f t="shared" si="731"/>
        <v>0</v>
      </c>
      <c r="AG1572" s="662">
        <f t="shared" si="736"/>
        <v>0</v>
      </c>
      <c r="AH1572" s="701">
        <f t="shared" si="737"/>
        <v>0</v>
      </c>
    </row>
    <row r="1573" spans="1:34" x14ac:dyDescent="0.35">
      <c r="A1573" s="680">
        <v>39548</v>
      </c>
      <c r="B1573" s="558" t="s">
        <v>24</v>
      </c>
      <c r="C1573" s="558">
        <v>4</v>
      </c>
      <c r="D1573" s="559">
        <f t="shared" si="709"/>
        <v>5</v>
      </c>
      <c r="E1573" s="561">
        <v>0.27999999999997272</v>
      </c>
      <c r="F1573" s="699">
        <f t="shared" si="715"/>
        <v>0</v>
      </c>
      <c r="G1573" s="712">
        <f t="shared" si="716"/>
        <v>0</v>
      </c>
      <c r="H1573" s="699">
        <f t="shared" si="710"/>
        <v>0</v>
      </c>
      <c r="I1573" s="712">
        <f t="shared" si="711"/>
        <v>0</v>
      </c>
      <c r="J1573" s="699">
        <f t="shared" si="717"/>
        <v>0</v>
      </c>
      <c r="K1573" s="681">
        <f t="shared" si="718"/>
        <v>0</v>
      </c>
      <c r="L1573" s="711">
        <f>IF($L$5="Yes",HLOOKUP(B1573,'Outdoor Supply'!$D$32:$P$38,7,FALSE),0)</f>
        <v>0</v>
      </c>
      <c r="M1573" s="701">
        <f t="shared" si="719"/>
        <v>0</v>
      </c>
      <c r="N1573" s="564">
        <f t="shared" si="720"/>
        <v>0</v>
      </c>
      <c r="O1573" s="564">
        <f t="shared" si="721"/>
        <v>0</v>
      </c>
      <c r="P1573" s="564">
        <f t="shared" si="722"/>
        <v>0</v>
      </c>
      <c r="Q1573" s="564">
        <f t="shared" si="723"/>
        <v>0</v>
      </c>
      <c r="R1573" s="661">
        <f t="shared" si="712"/>
        <v>0</v>
      </c>
      <c r="S1573" s="662">
        <f t="shared" si="713"/>
        <v>0</v>
      </c>
      <c r="T1573" s="699">
        <f t="shared" si="714"/>
        <v>0</v>
      </c>
      <c r="U1573" s="681">
        <f t="shared" si="724"/>
        <v>0</v>
      </c>
      <c r="V1573" s="701">
        <f t="shared" si="725"/>
        <v>0</v>
      </c>
      <c r="W1573" s="662">
        <f t="shared" si="726"/>
        <v>0</v>
      </c>
      <c r="X1573" s="662">
        <f t="shared" si="727"/>
        <v>0</v>
      </c>
      <c r="Y1573" s="662">
        <f t="shared" si="728"/>
        <v>0</v>
      </c>
      <c r="Z1573" s="699">
        <f t="shared" si="729"/>
        <v>0</v>
      </c>
      <c r="AA1573" s="681">
        <f t="shared" si="732"/>
        <v>0</v>
      </c>
      <c r="AB1573" s="701">
        <f t="shared" si="733"/>
        <v>0</v>
      </c>
      <c r="AC1573" s="662">
        <f t="shared" si="730"/>
        <v>0</v>
      </c>
      <c r="AD1573" s="662">
        <f t="shared" si="734"/>
        <v>0</v>
      </c>
      <c r="AE1573" s="701">
        <f t="shared" si="735"/>
        <v>0</v>
      </c>
      <c r="AF1573" s="662">
        <f t="shared" si="731"/>
        <v>0</v>
      </c>
      <c r="AG1573" s="662">
        <f t="shared" si="736"/>
        <v>0</v>
      </c>
      <c r="AH1573" s="701">
        <f t="shared" si="737"/>
        <v>0</v>
      </c>
    </row>
    <row r="1574" spans="1:34" x14ac:dyDescent="0.35">
      <c r="A1574" s="680">
        <v>39549</v>
      </c>
      <c r="B1574" s="558" t="s">
        <v>24</v>
      </c>
      <c r="C1574" s="558">
        <v>4</v>
      </c>
      <c r="D1574" s="559">
        <f t="shared" si="709"/>
        <v>6</v>
      </c>
      <c r="E1574" s="561">
        <v>9.9999999999909051E-3</v>
      </c>
      <c r="F1574" s="699">
        <f t="shared" si="715"/>
        <v>0</v>
      </c>
      <c r="G1574" s="712">
        <f t="shared" si="716"/>
        <v>0</v>
      </c>
      <c r="H1574" s="699">
        <f t="shared" si="710"/>
        <v>0</v>
      </c>
      <c r="I1574" s="712">
        <f t="shared" si="711"/>
        <v>0</v>
      </c>
      <c r="J1574" s="699">
        <f t="shared" si="717"/>
        <v>0</v>
      </c>
      <c r="K1574" s="681">
        <f t="shared" si="718"/>
        <v>0</v>
      </c>
      <c r="L1574" s="711">
        <f>IF($L$5="Yes",HLOOKUP(B1574,'Outdoor Supply'!$D$32:$P$38,7,FALSE),0)</f>
        <v>0</v>
      </c>
      <c r="M1574" s="701">
        <f t="shared" si="719"/>
        <v>0</v>
      </c>
      <c r="N1574" s="564">
        <f t="shared" si="720"/>
        <v>0</v>
      </c>
      <c r="O1574" s="564">
        <f t="shared" si="721"/>
        <v>0</v>
      </c>
      <c r="P1574" s="564">
        <f t="shared" si="722"/>
        <v>0</v>
      </c>
      <c r="Q1574" s="564">
        <f t="shared" si="723"/>
        <v>0</v>
      </c>
      <c r="R1574" s="661">
        <f t="shared" si="712"/>
        <v>0</v>
      </c>
      <c r="S1574" s="662">
        <f t="shared" si="713"/>
        <v>0</v>
      </c>
      <c r="T1574" s="699">
        <f t="shared" si="714"/>
        <v>0</v>
      </c>
      <c r="U1574" s="681">
        <f t="shared" si="724"/>
        <v>0</v>
      </c>
      <c r="V1574" s="701">
        <f t="shared" si="725"/>
        <v>0</v>
      </c>
      <c r="W1574" s="662">
        <f t="shared" si="726"/>
        <v>0</v>
      </c>
      <c r="X1574" s="662">
        <f t="shared" si="727"/>
        <v>0</v>
      </c>
      <c r="Y1574" s="662">
        <f t="shared" si="728"/>
        <v>0</v>
      </c>
      <c r="Z1574" s="699">
        <f t="shared" si="729"/>
        <v>0</v>
      </c>
      <c r="AA1574" s="681">
        <f t="shared" si="732"/>
        <v>0</v>
      </c>
      <c r="AB1574" s="701">
        <f t="shared" si="733"/>
        <v>0</v>
      </c>
      <c r="AC1574" s="662">
        <f t="shared" si="730"/>
        <v>0</v>
      </c>
      <c r="AD1574" s="662">
        <f t="shared" si="734"/>
        <v>0</v>
      </c>
      <c r="AE1574" s="701">
        <f t="shared" si="735"/>
        <v>0</v>
      </c>
      <c r="AF1574" s="662">
        <f t="shared" si="731"/>
        <v>0</v>
      </c>
      <c r="AG1574" s="662">
        <f t="shared" si="736"/>
        <v>0</v>
      </c>
      <c r="AH1574" s="701">
        <f t="shared" si="737"/>
        <v>0</v>
      </c>
    </row>
    <row r="1575" spans="1:34" x14ac:dyDescent="0.35">
      <c r="A1575" s="680">
        <v>39550</v>
      </c>
      <c r="B1575" s="558" t="s">
        <v>24</v>
      </c>
      <c r="C1575" s="558">
        <v>4</v>
      </c>
      <c r="D1575" s="559">
        <f t="shared" si="709"/>
        <v>7</v>
      </c>
      <c r="E1575" s="561">
        <v>0</v>
      </c>
      <c r="F1575" s="699">
        <f t="shared" si="715"/>
        <v>0</v>
      </c>
      <c r="G1575" s="712">
        <f t="shared" si="716"/>
        <v>0</v>
      </c>
      <c r="H1575" s="699">
        <f t="shared" si="710"/>
        <v>0</v>
      </c>
      <c r="I1575" s="712">
        <f t="shared" si="711"/>
        <v>0</v>
      </c>
      <c r="J1575" s="699">
        <f t="shared" si="717"/>
        <v>0</v>
      </c>
      <c r="K1575" s="681">
        <f t="shared" si="718"/>
        <v>0</v>
      </c>
      <c r="L1575" s="711">
        <f>IF($L$5="Yes",HLOOKUP(B1575,'Outdoor Supply'!$D$32:$P$38,7,FALSE),0)</f>
        <v>0</v>
      </c>
      <c r="M1575" s="701">
        <f t="shared" si="719"/>
        <v>0</v>
      </c>
      <c r="N1575" s="564">
        <f t="shared" si="720"/>
        <v>0</v>
      </c>
      <c r="O1575" s="564">
        <f t="shared" si="721"/>
        <v>0</v>
      </c>
      <c r="P1575" s="564">
        <f t="shared" si="722"/>
        <v>0</v>
      </c>
      <c r="Q1575" s="564">
        <f t="shared" si="723"/>
        <v>0</v>
      </c>
      <c r="R1575" s="661">
        <f t="shared" si="712"/>
        <v>0</v>
      </c>
      <c r="S1575" s="662">
        <f t="shared" si="713"/>
        <v>0</v>
      </c>
      <c r="T1575" s="699">
        <f t="shared" si="714"/>
        <v>0</v>
      </c>
      <c r="U1575" s="681">
        <f t="shared" si="724"/>
        <v>0</v>
      </c>
      <c r="V1575" s="701">
        <f t="shared" si="725"/>
        <v>0</v>
      </c>
      <c r="W1575" s="662">
        <f t="shared" si="726"/>
        <v>0</v>
      </c>
      <c r="X1575" s="662">
        <f t="shared" si="727"/>
        <v>0</v>
      </c>
      <c r="Y1575" s="662">
        <f t="shared" si="728"/>
        <v>0</v>
      </c>
      <c r="Z1575" s="699">
        <f t="shared" si="729"/>
        <v>0</v>
      </c>
      <c r="AA1575" s="681">
        <f t="shared" si="732"/>
        <v>0</v>
      </c>
      <c r="AB1575" s="701">
        <f t="shared" si="733"/>
        <v>0</v>
      </c>
      <c r="AC1575" s="662">
        <f t="shared" si="730"/>
        <v>0</v>
      </c>
      <c r="AD1575" s="662">
        <f t="shared" si="734"/>
        <v>0</v>
      </c>
      <c r="AE1575" s="701">
        <f t="shared" si="735"/>
        <v>0</v>
      </c>
      <c r="AF1575" s="662">
        <f t="shared" si="731"/>
        <v>0</v>
      </c>
      <c r="AG1575" s="662">
        <f t="shared" si="736"/>
        <v>0</v>
      </c>
      <c r="AH1575" s="701">
        <f t="shared" si="737"/>
        <v>0</v>
      </c>
    </row>
    <row r="1576" spans="1:34" x14ac:dyDescent="0.35">
      <c r="A1576" s="680">
        <v>39551</v>
      </c>
      <c r="B1576" s="558" t="s">
        <v>24</v>
      </c>
      <c r="C1576" s="558">
        <v>4</v>
      </c>
      <c r="D1576" s="559">
        <f t="shared" si="709"/>
        <v>1</v>
      </c>
      <c r="E1576" s="561">
        <v>0</v>
      </c>
      <c r="F1576" s="699">
        <f t="shared" si="715"/>
        <v>0</v>
      </c>
      <c r="G1576" s="712">
        <f t="shared" si="716"/>
        <v>0</v>
      </c>
      <c r="H1576" s="699">
        <f t="shared" si="710"/>
        <v>0</v>
      </c>
      <c r="I1576" s="712">
        <f t="shared" si="711"/>
        <v>0</v>
      </c>
      <c r="J1576" s="699">
        <f t="shared" si="717"/>
        <v>0</v>
      </c>
      <c r="K1576" s="681">
        <f t="shared" si="718"/>
        <v>0</v>
      </c>
      <c r="L1576" s="711">
        <f>IF($L$5="Yes",HLOOKUP(B1576,'Outdoor Supply'!$D$32:$P$38,7,FALSE),0)</f>
        <v>0</v>
      </c>
      <c r="M1576" s="701">
        <f t="shared" si="719"/>
        <v>0</v>
      </c>
      <c r="N1576" s="564">
        <f t="shared" si="720"/>
        <v>0</v>
      </c>
      <c r="O1576" s="564">
        <f t="shared" si="721"/>
        <v>0</v>
      </c>
      <c r="P1576" s="564">
        <f t="shared" si="722"/>
        <v>0</v>
      </c>
      <c r="Q1576" s="564">
        <f t="shared" si="723"/>
        <v>0</v>
      </c>
      <c r="R1576" s="661">
        <f t="shared" si="712"/>
        <v>0</v>
      </c>
      <c r="S1576" s="662">
        <f t="shared" si="713"/>
        <v>0</v>
      </c>
      <c r="T1576" s="699">
        <f t="shared" si="714"/>
        <v>0</v>
      </c>
      <c r="U1576" s="681">
        <f t="shared" si="724"/>
        <v>0</v>
      </c>
      <c r="V1576" s="701">
        <f t="shared" si="725"/>
        <v>0</v>
      </c>
      <c r="W1576" s="662">
        <f t="shared" si="726"/>
        <v>0</v>
      </c>
      <c r="X1576" s="662">
        <f t="shared" si="727"/>
        <v>0</v>
      </c>
      <c r="Y1576" s="662">
        <f t="shared" si="728"/>
        <v>0</v>
      </c>
      <c r="Z1576" s="699">
        <f t="shared" si="729"/>
        <v>0</v>
      </c>
      <c r="AA1576" s="681">
        <f t="shared" si="732"/>
        <v>0</v>
      </c>
      <c r="AB1576" s="701">
        <f t="shared" si="733"/>
        <v>0</v>
      </c>
      <c r="AC1576" s="662">
        <f t="shared" si="730"/>
        <v>0</v>
      </c>
      <c r="AD1576" s="662">
        <f t="shared" si="734"/>
        <v>0</v>
      </c>
      <c r="AE1576" s="701">
        <f t="shared" si="735"/>
        <v>0</v>
      </c>
      <c r="AF1576" s="662">
        <f t="shared" si="731"/>
        <v>0</v>
      </c>
      <c r="AG1576" s="662">
        <f t="shared" si="736"/>
        <v>0</v>
      </c>
      <c r="AH1576" s="701">
        <f t="shared" si="737"/>
        <v>0</v>
      </c>
    </row>
    <row r="1577" spans="1:34" x14ac:dyDescent="0.35">
      <c r="A1577" s="680">
        <v>39552</v>
      </c>
      <c r="B1577" s="558" t="s">
        <v>24</v>
      </c>
      <c r="C1577" s="558">
        <v>4</v>
      </c>
      <c r="D1577" s="559">
        <f t="shared" si="709"/>
        <v>2</v>
      </c>
      <c r="E1577" s="561">
        <v>0</v>
      </c>
      <c r="F1577" s="699">
        <f t="shared" si="715"/>
        <v>0</v>
      </c>
      <c r="G1577" s="712">
        <f t="shared" si="716"/>
        <v>0</v>
      </c>
      <c r="H1577" s="699">
        <f t="shared" si="710"/>
        <v>0</v>
      </c>
      <c r="I1577" s="712">
        <f t="shared" si="711"/>
        <v>0</v>
      </c>
      <c r="J1577" s="699">
        <f t="shared" si="717"/>
        <v>0</v>
      </c>
      <c r="K1577" s="681">
        <f t="shared" si="718"/>
        <v>0</v>
      </c>
      <c r="L1577" s="711">
        <f>IF($L$5="Yes",HLOOKUP(B1577,'Outdoor Supply'!$D$32:$P$38,7,FALSE),0)</f>
        <v>0</v>
      </c>
      <c r="M1577" s="701">
        <f t="shared" si="719"/>
        <v>0</v>
      </c>
      <c r="N1577" s="564">
        <f t="shared" si="720"/>
        <v>0</v>
      </c>
      <c r="O1577" s="564">
        <f t="shared" si="721"/>
        <v>0</v>
      </c>
      <c r="P1577" s="564">
        <f t="shared" si="722"/>
        <v>0</v>
      </c>
      <c r="Q1577" s="564">
        <f t="shared" si="723"/>
        <v>0</v>
      </c>
      <c r="R1577" s="661">
        <f t="shared" si="712"/>
        <v>0</v>
      </c>
      <c r="S1577" s="662">
        <f t="shared" si="713"/>
        <v>0</v>
      </c>
      <c r="T1577" s="699">
        <f t="shared" si="714"/>
        <v>0</v>
      </c>
      <c r="U1577" s="681">
        <f t="shared" si="724"/>
        <v>0</v>
      </c>
      <c r="V1577" s="701">
        <f t="shared" si="725"/>
        <v>0</v>
      </c>
      <c r="W1577" s="662">
        <f t="shared" si="726"/>
        <v>0</v>
      </c>
      <c r="X1577" s="662">
        <f t="shared" si="727"/>
        <v>0</v>
      </c>
      <c r="Y1577" s="662">
        <f t="shared" si="728"/>
        <v>0</v>
      </c>
      <c r="Z1577" s="699">
        <f t="shared" si="729"/>
        <v>0</v>
      </c>
      <c r="AA1577" s="681">
        <f t="shared" si="732"/>
        <v>0</v>
      </c>
      <c r="AB1577" s="701">
        <f t="shared" si="733"/>
        <v>0</v>
      </c>
      <c r="AC1577" s="662">
        <f t="shared" si="730"/>
        <v>0</v>
      </c>
      <c r="AD1577" s="662">
        <f t="shared" si="734"/>
        <v>0</v>
      </c>
      <c r="AE1577" s="701">
        <f t="shared" si="735"/>
        <v>0</v>
      </c>
      <c r="AF1577" s="662">
        <f t="shared" si="731"/>
        <v>0</v>
      </c>
      <c r="AG1577" s="662">
        <f t="shared" si="736"/>
        <v>0</v>
      </c>
      <c r="AH1577" s="701">
        <f t="shared" si="737"/>
        <v>0</v>
      </c>
    </row>
    <row r="1578" spans="1:34" x14ac:dyDescent="0.35">
      <c r="A1578" s="680">
        <v>39553</v>
      </c>
      <c r="B1578" s="558" t="s">
        <v>24</v>
      </c>
      <c r="C1578" s="558">
        <v>4</v>
      </c>
      <c r="D1578" s="559">
        <f t="shared" si="709"/>
        <v>3</v>
      </c>
      <c r="E1578" s="561">
        <v>0</v>
      </c>
      <c r="F1578" s="699">
        <f t="shared" si="715"/>
        <v>0</v>
      </c>
      <c r="G1578" s="712">
        <f t="shared" si="716"/>
        <v>0</v>
      </c>
      <c r="H1578" s="699">
        <f t="shared" si="710"/>
        <v>0</v>
      </c>
      <c r="I1578" s="712">
        <f t="shared" si="711"/>
        <v>0</v>
      </c>
      <c r="J1578" s="699">
        <f t="shared" si="717"/>
        <v>0</v>
      </c>
      <c r="K1578" s="681">
        <f t="shared" si="718"/>
        <v>0</v>
      </c>
      <c r="L1578" s="711">
        <f>IF($L$5="Yes",HLOOKUP(B1578,'Outdoor Supply'!$D$32:$P$38,7,FALSE),0)</f>
        <v>0</v>
      </c>
      <c r="M1578" s="701">
        <f t="shared" si="719"/>
        <v>0</v>
      </c>
      <c r="N1578" s="564">
        <f t="shared" si="720"/>
        <v>0</v>
      </c>
      <c r="O1578" s="564">
        <f t="shared" si="721"/>
        <v>0</v>
      </c>
      <c r="P1578" s="564">
        <f t="shared" si="722"/>
        <v>0</v>
      </c>
      <c r="Q1578" s="564">
        <f t="shared" si="723"/>
        <v>0</v>
      </c>
      <c r="R1578" s="661">
        <f t="shared" si="712"/>
        <v>0</v>
      </c>
      <c r="S1578" s="662">
        <f t="shared" si="713"/>
        <v>0</v>
      </c>
      <c r="T1578" s="699">
        <f t="shared" si="714"/>
        <v>0</v>
      </c>
      <c r="U1578" s="681">
        <f t="shared" si="724"/>
        <v>0</v>
      </c>
      <c r="V1578" s="701">
        <f t="shared" si="725"/>
        <v>0</v>
      </c>
      <c r="W1578" s="662">
        <f t="shared" si="726"/>
        <v>0</v>
      </c>
      <c r="X1578" s="662">
        <f t="shared" si="727"/>
        <v>0</v>
      </c>
      <c r="Y1578" s="662">
        <f t="shared" si="728"/>
        <v>0</v>
      </c>
      <c r="Z1578" s="699">
        <f t="shared" si="729"/>
        <v>0</v>
      </c>
      <c r="AA1578" s="681">
        <f t="shared" si="732"/>
        <v>0</v>
      </c>
      <c r="AB1578" s="701">
        <f t="shared" si="733"/>
        <v>0</v>
      </c>
      <c r="AC1578" s="662">
        <f t="shared" si="730"/>
        <v>0</v>
      </c>
      <c r="AD1578" s="662">
        <f t="shared" si="734"/>
        <v>0</v>
      </c>
      <c r="AE1578" s="701">
        <f t="shared" si="735"/>
        <v>0</v>
      </c>
      <c r="AF1578" s="662">
        <f t="shared" si="731"/>
        <v>0</v>
      </c>
      <c r="AG1578" s="662">
        <f t="shared" si="736"/>
        <v>0</v>
      </c>
      <c r="AH1578" s="701">
        <f t="shared" si="737"/>
        <v>0</v>
      </c>
    </row>
    <row r="1579" spans="1:34" x14ac:dyDescent="0.35">
      <c r="A1579" s="680">
        <v>39554</v>
      </c>
      <c r="B1579" s="558" t="s">
        <v>24</v>
      </c>
      <c r="C1579" s="558">
        <v>4</v>
      </c>
      <c r="D1579" s="559">
        <f t="shared" si="709"/>
        <v>4</v>
      </c>
      <c r="E1579" s="561">
        <v>0</v>
      </c>
      <c r="F1579" s="699">
        <f t="shared" si="715"/>
        <v>0</v>
      </c>
      <c r="G1579" s="712">
        <f t="shared" si="716"/>
        <v>0</v>
      </c>
      <c r="H1579" s="699">
        <f t="shared" si="710"/>
        <v>0</v>
      </c>
      <c r="I1579" s="712">
        <f t="shared" si="711"/>
        <v>0</v>
      </c>
      <c r="J1579" s="699">
        <f t="shared" si="717"/>
        <v>0</v>
      </c>
      <c r="K1579" s="681">
        <f t="shared" si="718"/>
        <v>0</v>
      </c>
      <c r="L1579" s="711">
        <f>IF($L$5="Yes",HLOOKUP(B1579,'Outdoor Supply'!$D$32:$P$38,7,FALSE),0)</f>
        <v>0</v>
      </c>
      <c r="M1579" s="701">
        <f t="shared" si="719"/>
        <v>0</v>
      </c>
      <c r="N1579" s="564">
        <f t="shared" si="720"/>
        <v>0</v>
      </c>
      <c r="O1579" s="564">
        <f t="shared" si="721"/>
        <v>0</v>
      </c>
      <c r="P1579" s="564">
        <f t="shared" si="722"/>
        <v>0</v>
      </c>
      <c r="Q1579" s="564">
        <f t="shared" si="723"/>
        <v>0</v>
      </c>
      <c r="R1579" s="661">
        <f t="shared" si="712"/>
        <v>0</v>
      </c>
      <c r="S1579" s="662">
        <f t="shared" si="713"/>
        <v>0</v>
      </c>
      <c r="T1579" s="699">
        <f t="shared" si="714"/>
        <v>0</v>
      </c>
      <c r="U1579" s="681">
        <f t="shared" si="724"/>
        <v>0</v>
      </c>
      <c r="V1579" s="701">
        <f t="shared" si="725"/>
        <v>0</v>
      </c>
      <c r="W1579" s="662">
        <f t="shared" si="726"/>
        <v>0</v>
      </c>
      <c r="X1579" s="662">
        <f t="shared" si="727"/>
        <v>0</v>
      </c>
      <c r="Y1579" s="662">
        <f t="shared" si="728"/>
        <v>0</v>
      </c>
      <c r="Z1579" s="699">
        <f t="shared" si="729"/>
        <v>0</v>
      </c>
      <c r="AA1579" s="681">
        <f t="shared" si="732"/>
        <v>0</v>
      </c>
      <c r="AB1579" s="701">
        <f t="shared" si="733"/>
        <v>0</v>
      </c>
      <c r="AC1579" s="662">
        <f t="shared" si="730"/>
        <v>0</v>
      </c>
      <c r="AD1579" s="662">
        <f t="shared" si="734"/>
        <v>0</v>
      </c>
      <c r="AE1579" s="701">
        <f t="shared" si="735"/>
        <v>0</v>
      </c>
      <c r="AF1579" s="662">
        <f t="shared" si="731"/>
        <v>0</v>
      </c>
      <c r="AG1579" s="662">
        <f t="shared" si="736"/>
        <v>0</v>
      </c>
      <c r="AH1579" s="701">
        <f t="shared" si="737"/>
        <v>0</v>
      </c>
    </row>
    <row r="1580" spans="1:34" x14ac:dyDescent="0.35">
      <c r="A1580" s="680">
        <v>39555</v>
      </c>
      <c r="B1580" s="558" t="s">
        <v>24</v>
      </c>
      <c r="C1580" s="558">
        <v>4</v>
      </c>
      <c r="D1580" s="559">
        <f t="shared" si="709"/>
        <v>5</v>
      </c>
      <c r="E1580" s="561">
        <v>0</v>
      </c>
      <c r="F1580" s="699">
        <f t="shared" si="715"/>
        <v>0</v>
      </c>
      <c r="G1580" s="712">
        <f t="shared" si="716"/>
        <v>0</v>
      </c>
      <c r="H1580" s="699">
        <f t="shared" si="710"/>
        <v>0</v>
      </c>
      <c r="I1580" s="712">
        <f t="shared" si="711"/>
        <v>0</v>
      </c>
      <c r="J1580" s="699">
        <f t="shared" si="717"/>
        <v>0</v>
      </c>
      <c r="K1580" s="681">
        <f t="shared" si="718"/>
        <v>0</v>
      </c>
      <c r="L1580" s="711">
        <f>IF($L$5="Yes",HLOOKUP(B1580,'Outdoor Supply'!$D$32:$P$38,7,FALSE),0)</f>
        <v>0</v>
      </c>
      <c r="M1580" s="701">
        <f t="shared" si="719"/>
        <v>0</v>
      </c>
      <c r="N1580" s="564">
        <f t="shared" si="720"/>
        <v>0</v>
      </c>
      <c r="O1580" s="564">
        <f t="shared" si="721"/>
        <v>0</v>
      </c>
      <c r="P1580" s="564">
        <f t="shared" si="722"/>
        <v>0</v>
      </c>
      <c r="Q1580" s="564">
        <f t="shared" si="723"/>
        <v>0</v>
      </c>
      <c r="R1580" s="661">
        <f t="shared" si="712"/>
        <v>0</v>
      </c>
      <c r="S1580" s="662">
        <f t="shared" si="713"/>
        <v>0</v>
      </c>
      <c r="T1580" s="699">
        <f t="shared" si="714"/>
        <v>0</v>
      </c>
      <c r="U1580" s="681">
        <f t="shared" si="724"/>
        <v>0</v>
      </c>
      <c r="V1580" s="701">
        <f t="shared" si="725"/>
        <v>0</v>
      </c>
      <c r="W1580" s="662">
        <f t="shared" si="726"/>
        <v>0</v>
      </c>
      <c r="X1580" s="662">
        <f t="shared" si="727"/>
        <v>0</v>
      </c>
      <c r="Y1580" s="662">
        <f t="shared" si="728"/>
        <v>0</v>
      </c>
      <c r="Z1580" s="699">
        <f t="shared" si="729"/>
        <v>0</v>
      </c>
      <c r="AA1580" s="681">
        <f t="shared" si="732"/>
        <v>0</v>
      </c>
      <c r="AB1580" s="701">
        <f t="shared" si="733"/>
        <v>0</v>
      </c>
      <c r="AC1580" s="662">
        <f t="shared" si="730"/>
        <v>0</v>
      </c>
      <c r="AD1580" s="662">
        <f t="shared" si="734"/>
        <v>0</v>
      </c>
      <c r="AE1580" s="701">
        <f t="shared" si="735"/>
        <v>0</v>
      </c>
      <c r="AF1580" s="662">
        <f t="shared" si="731"/>
        <v>0</v>
      </c>
      <c r="AG1580" s="662">
        <f t="shared" si="736"/>
        <v>0</v>
      </c>
      <c r="AH1580" s="701">
        <f t="shared" si="737"/>
        <v>0</v>
      </c>
    </row>
    <row r="1581" spans="1:34" x14ac:dyDescent="0.35">
      <c r="A1581" s="680">
        <v>39556</v>
      </c>
      <c r="B1581" s="558" t="s">
        <v>24</v>
      </c>
      <c r="C1581" s="558">
        <v>4</v>
      </c>
      <c r="D1581" s="559">
        <f t="shared" si="709"/>
        <v>6</v>
      </c>
      <c r="E1581" s="561">
        <v>1.0100000000000193</v>
      </c>
      <c r="F1581" s="699">
        <f t="shared" si="715"/>
        <v>0</v>
      </c>
      <c r="G1581" s="712">
        <f t="shared" si="716"/>
        <v>0</v>
      </c>
      <c r="H1581" s="699">
        <f t="shared" si="710"/>
        <v>0</v>
      </c>
      <c r="I1581" s="712">
        <f t="shared" si="711"/>
        <v>0</v>
      </c>
      <c r="J1581" s="699">
        <f t="shared" si="717"/>
        <v>0</v>
      </c>
      <c r="K1581" s="681">
        <f t="shared" si="718"/>
        <v>0</v>
      </c>
      <c r="L1581" s="711">
        <f>IF($L$5="Yes",HLOOKUP(B1581,'Outdoor Supply'!$D$32:$P$38,7,FALSE),0)</f>
        <v>0</v>
      </c>
      <c r="M1581" s="701">
        <f t="shared" si="719"/>
        <v>0</v>
      </c>
      <c r="N1581" s="564">
        <f t="shared" si="720"/>
        <v>0</v>
      </c>
      <c r="O1581" s="564">
        <f t="shared" si="721"/>
        <v>0</v>
      </c>
      <c r="P1581" s="564">
        <f t="shared" si="722"/>
        <v>0</v>
      </c>
      <c r="Q1581" s="564">
        <f t="shared" si="723"/>
        <v>0</v>
      </c>
      <c r="R1581" s="661">
        <f t="shared" si="712"/>
        <v>0</v>
      </c>
      <c r="S1581" s="662">
        <f t="shared" si="713"/>
        <v>0</v>
      </c>
      <c r="T1581" s="699">
        <f t="shared" si="714"/>
        <v>0</v>
      </c>
      <c r="U1581" s="681">
        <f t="shared" si="724"/>
        <v>0</v>
      </c>
      <c r="V1581" s="701">
        <f t="shared" si="725"/>
        <v>0</v>
      </c>
      <c r="W1581" s="662">
        <f t="shared" si="726"/>
        <v>0</v>
      </c>
      <c r="X1581" s="662">
        <f t="shared" si="727"/>
        <v>0</v>
      </c>
      <c r="Y1581" s="662">
        <f t="shared" si="728"/>
        <v>0</v>
      </c>
      <c r="Z1581" s="699">
        <f t="shared" si="729"/>
        <v>0</v>
      </c>
      <c r="AA1581" s="681">
        <f t="shared" si="732"/>
        <v>0</v>
      </c>
      <c r="AB1581" s="701">
        <f t="shared" si="733"/>
        <v>0</v>
      </c>
      <c r="AC1581" s="662">
        <f t="shared" si="730"/>
        <v>0</v>
      </c>
      <c r="AD1581" s="662">
        <f t="shared" si="734"/>
        <v>0</v>
      </c>
      <c r="AE1581" s="701">
        <f t="shared" si="735"/>
        <v>0</v>
      </c>
      <c r="AF1581" s="662">
        <f t="shared" si="731"/>
        <v>0</v>
      </c>
      <c r="AG1581" s="662">
        <f t="shared" si="736"/>
        <v>0</v>
      </c>
      <c r="AH1581" s="701">
        <f t="shared" si="737"/>
        <v>0</v>
      </c>
    </row>
    <row r="1582" spans="1:34" x14ac:dyDescent="0.35">
      <c r="A1582" s="680">
        <v>39557</v>
      </c>
      <c r="B1582" s="558" t="s">
        <v>24</v>
      </c>
      <c r="C1582" s="558">
        <v>4</v>
      </c>
      <c r="D1582" s="559">
        <f t="shared" si="709"/>
        <v>7</v>
      </c>
      <c r="E1582" s="561">
        <v>0</v>
      </c>
      <c r="F1582" s="699">
        <f t="shared" si="715"/>
        <v>0</v>
      </c>
      <c r="G1582" s="712">
        <f t="shared" si="716"/>
        <v>0</v>
      </c>
      <c r="H1582" s="699">
        <f t="shared" si="710"/>
        <v>0</v>
      </c>
      <c r="I1582" s="712">
        <f t="shared" si="711"/>
        <v>0</v>
      </c>
      <c r="J1582" s="699">
        <f t="shared" si="717"/>
        <v>0</v>
      </c>
      <c r="K1582" s="681">
        <f t="shared" si="718"/>
        <v>0</v>
      </c>
      <c r="L1582" s="711">
        <f>IF($L$5="Yes",HLOOKUP(B1582,'Outdoor Supply'!$D$32:$P$38,7,FALSE),0)</f>
        <v>0</v>
      </c>
      <c r="M1582" s="701">
        <f t="shared" si="719"/>
        <v>0</v>
      </c>
      <c r="N1582" s="564">
        <f t="shared" si="720"/>
        <v>0</v>
      </c>
      <c r="O1582" s="564">
        <f t="shared" si="721"/>
        <v>0</v>
      </c>
      <c r="P1582" s="564">
        <f t="shared" si="722"/>
        <v>0</v>
      </c>
      <c r="Q1582" s="564">
        <f t="shared" si="723"/>
        <v>0</v>
      </c>
      <c r="R1582" s="661">
        <f t="shared" si="712"/>
        <v>0</v>
      </c>
      <c r="S1582" s="662">
        <f t="shared" si="713"/>
        <v>0</v>
      </c>
      <c r="T1582" s="699">
        <f t="shared" si="714"/>
        <v>0</v>
      </c>
      <c r="U1582" s="681">
        <f t="shared" si="724"/>
        <v>0</v>
      </c>
      <c r="V1582" s="701">
        <f t="shared" si="725"/>
        <v>0</v>
      </c>
      <c r="W1582" s="662">
        <f t="shared" si="726"/>
        <v>0</v>
      </c>
      <c r="X1582" s="662">
        <f t="shared" si="727"/>
        <v>0</v>
      </c>
      <c r="Y1582" s="662">
        <f t="shared" si="728"/>
        <v>0</v>
      </c>
      <c r="Z1582" s="699">
        <f t="shared" si="729"/>
        <v>0</v>
      </c>
      <c r="AA1582" s="681">
        <f t="shared" si="732"/>
        <v>0</v>
      </c>
      <c r="AB1582" s="701">
        <f t="shared" si="733"/>
        <v>0</v>
      </c>
      <c r="AC1582" s="662">
        <f t="shared" si="730"/>
        <v>0</v>
      </c>
      <c r="AD1582" s="662">
        <f t="shared" si="734"/>
        <v>0</v>
      </c>
      <c r="AE1582" s="701">
        <f t="shared" si="735"/>
        <v>0</v>
      </c>
      <c r="AF1582" s="662">
        <f t="shared" si="731"/>
        <v>0</v>
      </c>
      <c r="AG1582" s="662">
        <f t="shared" si="736"/>
        <v>0</v>
      </c>
      <c r="AH1582" s="701">
        <f t="shared" si="737"/>
        <v>0</v>
      </c>
    </row>
    <row r="1583" spans="1:34" x14ac:dyDescent="0.35">
      <c r="A1583" s="680">
        <v>39558</v>
      </c>
      <c r="B1583" s="558" t="s">
        <v>24</v>
      </c>
      <c r="C1583" s="558">
        <v>4</v>
      </c>
      <c r="D1583" s="559">
        <f t="shared" si="709"/>
        <v>1</v>
      </c>
      <c r="E1583" s="561">
        <v>0</v>
      </c>
      <c r="F1583" s="699">
        <f t="shared" si="715"/>
        <v>0</v>
      </c>
      <c r="G1583" s="712">
        <f t="shared" si="716"/>
        <v>0</v>
      </c>
      <c r="H1583" s="699">
        <f t="shared" si="710"/>
        <v>0</v>
      </c>
      <c r="I1583" s="712">
        <f t="shared" si="711"/>
        <v>0</v>
      </c>
      <c r="J1583" s="699">
        <f t="shared" si="717"/>
        <v>0</v>
      </c>
      <c r="K1583" s="681">
        <f t="shared" si="718"/>
        <v>0</v>
      </c>
      <c r="L1583" s="711">
        <f>IF($L$5="Yes",HLOOKUP(B1583,'Outdoor Supply'!$D$32:$P$38,7,FALSE),0)</f>
        <v>0</v>
      </c>
      <c r="M1583" s="701">
        <f t="shared" si="719"/>
        <v>0</v>
      </c>
      <c r="N1583" s="564">
        <f t="shared" si="720"/>
        <v>0</v>
      </c>
      <c r="O1583" s="564">
        <f t="shared" si="721"/>
        <v>0</v>
      </c>
      <c r="P1583" s="564">
        <f t="shared" si="722"/>
        <v>0</v>
      </c>
      <c r="Q1583" s="564">
        <f t="shared" si="723"/>
        <v>0</v>
      </c>
      <c r="R1583" s="661">
        <f t="shared" si="712"/>
        <v>0</v>
      </c>
      <c r="S1583" s="662">
        <f t="shared" si="713"/>
        <v>0</v>
      </c>
      <c r="T1583" s="699">
        <f t="shared" si="714"/>
        <v>0</v>
      </c>
      <c r="U1583" s="681">
        <f t="shared" si="724"/>
        <v>0</v>
      </c>
      <c r="V1583" s="701">
        <f t="shared" si="725"/>
        <v>0</v>
      </c>
      <c r="W1583" s="662">
        <f t="shared" si="726"/>
        <v>0</v>
      </c>
      <c r="X1583" s="662">
        <f t="shared" si="727"/>
        <v>0</v>
      </c>
      <c r="Y1583" s="662">
        <f t="shared" si="728"/>
        <v>0</v>
      </c>
      <c r="Z1583" s="699">
        <f t="shared" si="729"/>
        <v>0</v>
      </c>
      <c r="AA1583" s="681">
        <f t="shared" si="732"/>
        <v>0</v>
      </c>
      <c r="AB1583" s="701">
        <f t="shared" si="733"/>
        <v>0</v>
      </c>
      <c r="AC1583" s="662">
        <f t="shared" si="730"/>
        <v>0</v>
      </c>
      <c r="AD1583" s="662">
        <f t="shared" si="734"/>
        <v>0</v>
      </c>
      <c r="AE1583" s="701">
        <f t="shared" si="735"/>
        <v>0</v>
      </c>
      <c r="AF1583" s="662">
        <f t="shared" si="731"/>
        <v>0</v>
      </c>
      <c r="AG1583" s="662">
        <f t="shared" si="736"/>
        <v>0</v>
      </c>
      <c r="AH1583" s="701">
        <f t="shared" si="737"/>
        <v>0</v>
      </c>
    </row>
    <row r="1584" spans="1:34" x14ac:dyDescent="0.35">
      <c r="A1584" s="680">
        <v>39559</v>
      </c>
      <c r="B1584" s="558" t="s">
        <v>24</v>
      </c>
      <c r="C1584" s="558">
        <v>4</v>
      </c>
      <c r="D1584" s="559">
        <f t="shared" si="709"/>
        <v>2</v>
      </c>
      <c r="E1584" s="561">
        <v>0</v>
      </c>
      <c r="F1584" s="699">
        <f t="shared" si="715"/>
        <v>0</v>
      </c>
      <c r="G1584" s="712">
        <f t="shared" si="716"/>
        <v>0</v>
      </c>
      <c r="H1584" s="699">
        <f t="shared" si="710"/>
        <v>0</v>
      </c>
      <c r="I1584" s="712">
        <f t="shared" si="711"/>
        <v>0</v>
      </c>
      <c r="J1584" s="699">
        <f t="shared" si="717"/>
        <v>0</v>
      </c>
      <c r="K1584" s="681">
        <f t="shared" si="718"/>
        <v>0</v>
      </c>
      <c r="L1584" s="711">
        <f>IF($L$5="Yes",HLOOKUP(B1584,'Outdoor Supply'!$D$32:$P$38,7,FALSE),0)</f>
        <v>0</v>
      </c>
      <c r="M1584" s="701">
        <f t="shared" si="719"/>
        <v>0</v>
      </c>
      <c r="N1584" s="564">
        <f t="shared" si="720"/>
        <v>0</v>
      </c>
      <c r="O1584" s="564">
        <f t="shared" si="721"/>
        <v>0</v>
      </c>
      <c r="P1584" s="564">
        <f t="shared" si="722"/>
        <v>0</v>
      </c>
      <c r="Q1584" s="564">
        <f t="shared" si="723"/>
        <v>0</v>
      </c>
      <c r="R1584" s="661">
        <f t="shared" si="712"/>
        <v>0</v>
      </c>
      <c r="S1584" s="662">
        <f t="shared" si="713"/>
        <v>0</v>
      </c>
      <c r="T1584" s="699">
        <f t="shared" si="714"/>
        <v>0</v>
      </c>
      <c r="U1584" s="681">
        <f t="shared" si="724"/>
        <v>0</v>
      </c>
      <c r="V1584" s="701">
        <f t="shared" si="725"/>
        <v>0</v>
      </c>
      <c r="W1584" s="662">
        <f t="shared" si="726"/>
        <v>0</v>
      </c>
      <c r="X1584" s="662">
        <f t="shared" si="727"/>
        <v>0</v>
      </c>
      <c r="Y1584" s="662">
        <f t="shared" si="728"/>
        <v>0</v>
      </c>
      <c r="Z1584" s="699">
        <f t="shared" si="729"/>
        <v>0</v>
      </c>
      <c r="AA1584" s="681">
        <f t="shared" si="732"/>
        <v>0</v>
      </c>
      <c r="AB1584" s="701">
        <f t="shared" si="733"/>
        <v>0</v>
      </c>
      <c r="AC1584" s="662">
        <f t="shared" si="730"/>
        <v>0</v>
      </c>
      <c r="AD1584" s="662">
        <f t="shared" si="734"/>
        <v>0</v>
      </c>
      <c r="AE1584" s="701">
        <f t="shared" si="735"/>
        <v>0</v>
      </c>
      <c r="AF1584" s="662">
        <f t="shared" si="731"/>
        <v>0</v>
      </c>
      <c r="AG1584" s="662">
        <f t="shared" si="736"/>
        <v>0</v>
      </c>
      <c r="AH1584" s="701">
        <f t="shared" si="737"/>
        <v>0</v>
      </c>
    </row>
    <row r="1585" spans="1:34" x14ac:dyDescent="0.35">
      <c r="A1585" s="680">
        <v>39560</v>
      </c>
      <c r="B1585" s="558" t="s">
        <v>24</v>
      </c>
      <c r="C1585" s="558">
        <v>4</v>
      </c>
      <c r="D1585" s="559">
        <f t="shared" si="709"/>
        <v>3</v>
      </c>
      <c r="E1585" s="561">
        <v>0</v>
      </c>
      <c r="F1585" s="699">
        <f t="shared" si="715"/>
        <v>0</v>
      </c>
      <c r="G1585" s="712">
        <f t="shared" si="716"/>
        <v>0</v>
      </c>
      <c r="H1585" s="699">
        <f t="shared" si="710"/>
        <v>0</v>
      </c>
      <c r="I1585" s="712">
        <f t="shared" si="711"/>
        <v>0</v>
      </c>
      <c r="J1585" s="699">
        <f t="shared" si="717"/>
        <v>0</v>
      </c>
      <c r="K1585" s="681">
        <f t="shared" si="718"/>
        <v>0</v>
      </c>
      <c r="L1585" s="711">
        <f>IF($L$5="Yes",HLOOKUP(B1585,'Outdoor Supply'!$D$32:$P$38,7,FALSE),0)</f>
        <v>0</v>
      </c>
      <c r="M1585" s="701">
        <f t="shared" si="719"/>
        <v>0</v>
      </c>
      <c r="N1585" s="564">
        <f t="shared" si="720"/>
        <v>0</v>
      </c>
      <c r="O1585" s="564">
        <f t="shared" si="721"/>
        <v>0</v>
      </c>
      <c r="P1585" s="564">
        <f t="shared" si="722"/>
        <v>0</v>
      </c>
      <c r="Q1585" s="564">
        <f t="shared" si="723"/>
        <v>0</v>
      </c>
      <c r="R1585" s="661">
        <f t="shared" si="712"/>
        <v>0</v>
      </c>
      <c r="S1585" s="662">
        <f t="shared" si="713"/>
        <v>0</v>
      </c>
      <c r="T1585" s="699">
        <f t="shared" si="714"/>
        <v>0</v>
      </c>
      <c r="U1585" s="681">
        <f t="shared" si="724"/>
        <v>0</v>
      </c>
      <c r="V1585" s="701">
        <f t="shared" si="725"/>
        <v>0</v>
      </c>
      <c r="W1585" s="662">
        <f t="shared" si="726"/>
        <v>0</v>
      </c>
      <c r="X1585" s="662">
        <f t="shared" si="727"/>
        <v>0</v>
      </c>
      <c r="Y1585" s="662">
        <f t="shared" si="728"/>
        <v>0</v>
      </c>
      <c r="Z1585" s="699">
        <f t="shared" si="729"/>
        <v>0</v>
      </c>
      <c r="AA1585" s="681">
        <f t="shared" si="732"/>
        <v>0</v>
      </c>
      <c r="AB1585" s="701">
        <f t="shared" si="733"/>
        <v>0</v>
      </c>
      <c r="AC1585" s="662">
        <f t="shared" si="730"/>
        <v>0</v>
      </c>
      <c r="AD1585" s="662">
        <f t="shared" si="734"/>
        <v>0</v>
      </c>
      <c r="AE1585" s="701">
        <f t="shared" si="735"/>
        <v>0</v>
      </c>
      <c r="AF1585" s="662">
        <f t="shared" si="731"/>
        <v>0</v>
      </c>
      <c r="AG1585" s="662">
        <f t="shared" si="736"/>
        <v>0</v>
      </c>
      <c r="AH1585" s="701">
        <f t="shared" si="737"/>
        <v>0</v>
      </c>
    </row>
    <row r="1586" spans="1:34" x14ac:dyDescent="0.35">
      <c r="A1586" s="680">
        <v>39561</v>
      </c>
      <c r="B1586" s="558" t="s">
        <v>24</v>
      </c>
      <c r="C1586" s="558">
        <v>4</v>
      </c>
      <c r="D1586" s="559">
        <f t="shared" si="709"/>
        <v>4</v>
      </c>
      <c r="E1586" s="561">
        <v>0</v>
      </c>
      <c r="F1586" s="699">
        <f t="shared" si="715"/>
        <v>0</v>
      </c>
      <c r="G1586" s="712">
        <f t="shared" si="716"/>
        <v>0</v>
      </c>
      <c r="H1586" s="699">
        <f t="shared" si="710"/>
        <v>0</v>
      </c>
      <c r="I1586" s="712">
        <f t="shared" si="711"/>
        <v>0</v>
      </c>
      <c r="J1586" s="699">
        <f t="shared" si="717"/>
        <v>0</v>
      </c>
      <c r="K1586" s="681">
        <f t="shared" si="718"/>
        <v>0</v>
      </c>
      <c r="L1586" s="711">
        <f>IF($L$5="Yes",HLOOKUP(B1586,'Outdoor Supply'!$D$32:$P$38,7,FALSE),0)</f>
        <v>0</v>
      </c>
      <c r="M1586" s="701">
        <f t="shared" si="719"/>
        <v>0</v>
      </c>
      <c r="N1586" s="564">
        <f t="shared" si="720"/>
        <v>0</v>
      </c>
      <c r="O1586" s="564">
        <f t="shared" si="721"/>
        <v>0</v>
      </c>
      <c r="P1586" s="564">
        <f t="shared" si="722"/>
        <v>0</v>
      </c>
      <c r="Q1586" s="564">
        <f t="shared" si="723"/>
        <v>0</v>
      </c>
      <c r="R1586" s="661">
        <f t="shared" si="712"/>
        <v>0</v>
      </c>
      <c r="S1586" s="662">
        <f t="shared" si="713"/>
        <v>0</v>
      </c>
      <c r="T1586" s="699">
        <f t="shared" si="714"/>
        <v>0</v>
      </c>
      <c r="U1586" s="681">
        <f t="shared" si="724"/>
        <v>0</v>
      </c>
      <c r="V1586" s="701">
        <f t="shared" si="725"/>
        <v>0</v>
      </c>
      <c r="W1586" s="662">
        <f t="shared" si="726"/>
        <v>0</v>
      </c>
      <c r="X1586" s="662">
        <f t="shared" si="727"/>
        <v>0</v>
      </c>
      <c r="Y1586" s="662">
        <f t="shared" si="728"/>
        <v>0</v>
      </c>
      <c r="Z1586" s="699">
        <f t="shared" si="729"/>
        <v>0</v>
      </c>
      <c r="AA1586" s="681">
        <f t="shared" si="732"/>
        <v>0</v>
      </c>
      <c r="AB1586" s="701">
        <f t="shared" si="733"/>
        <v>0</v>
      </c>
      <c r="AC1586" s="662">
        <f t="shared" si="730"/>
        <v>0</v>
      </c>
      <c r="AD1586" s="662">
        <f t="shared" si="734"/>
        <v>0</v>
      </c>
      <c r="AE1586" s="701">
        <f t="shared" si="735"/>
        <v>0</v>
      </c>
      <c r="AF1586" s="662">
        <f t="shared" si="731"/>
        <v>0</v>
      </c>
      <c r="AG1586" s="662">
        <f t="shared" si="736"/>
        <v>0</v>
      </c>
      <c r="AH1586" s="701">
        <f t="shared" si="737"/>
        <v>0</v>
      </c>
    </row>
    <row r="1587" spans="1:34" x14ac:dyDescent="0.35">
      <c r="A1587" s="680">
        <v>39562</v>
      </c>
      <c r="B1587" s="558" t="s">
        <v>24</v>
      </c>
      <c r="C1587" s="558">
        <v>4</v>
      </c>
      <c r="D1587" s="559">
        <f t="shared" si="709"/>
        <v>5</v>
      </c>
      <c r="E1587" s="561">
        <v>0</v>
      </c>
      <c r="F1587" s="699">
        <f t="shared" si="715"/>
        <v>0</v>
      </c>
      <c r="G1587" s="712">
        <f t="shared" si="716"/>
        <v>0</v>
      </c>
      <c r="H1587" s="699">
        <f t="shared" si="710"/>
        <v>0</v>
      </c>
      <c r="I1587" s="712">
        <f t="shared" si="711"/>
        <v>0</v>
      </c>
      <c r="J1587" s="699">
        <f t="shared" si="717"/>
        <v>0</v>
      </c>
      <c r="K1587" s="681">
        <f t="shared" si="718"/>
        <v>0</v>
      </c>
      <c r="L1587" s="711">
        <f>IF($L$5="Yes",HLOOKUP(B1587,'Outdoor Supply'!$D$32:$P$38,7,FALSE),0)</f>
        <v>0</v>
      </c>
      <c r="M1587" s="701">
        <f t="shared" si="719"/>
        <v>0</v>
      </c>
      <c r="N1587" s="564">
        <f t="shared" si="720"/>
        <v>0</v>
      </c>
      <c r="O1587" s="564">
        <f t="shared" si="721"/>
        <v>0</v>
      </c>
      <c r="P1587" s="564">
        <f t="shared" si="722"/>
        <v>0</v>
      </c>
      <c r="Q1587" s="564">
        <f t="shared" si="723"/>
        <v>0</v>
      </c>
      <c r="R1587" s="661">
        <f t="shared" si="712"/>
        <v>0</v>
      </c>
      <c r="S1587" s="662">
        <f t="shared" si="713"/>
        <v>0</v>
      </c>
      <c r="T1587" s="699">
        <f t="shared" si="714"/>
        <v>0</v>
      </c>
      <c r="U1587" s="681">
        <f t="shared" si="724"/>
        <v>0</v>
      </c>
      <c r="V1587" s="701">
        <f t="shared" si="725"/>
        <v>0</v>
      </c>
      <c r="W1587" s="662">
        <f t="shared" si="726"/>
        <v>0</v>
      </c>
      <c r="X1587" s="662">
        <f t="shared" si="727"/>
        <v>0</v>
      </c>
      <c r="Y1587" s="662">
        <f t="shared" si="728"/>
        <v>0</v>
      </c>
      <c r="Z1587" s="699">
        <f t="shared" si="729"/>
        <v>0</v>
      </c>
      <c r="AA1587" s="681">
        <f t="shared" si="732"/>
        <v>0</v>
      </c>
      <c r="AB1587" s="701">
        <f t="shared" si="733"/>
        <v>0</v>
      </c>
      <c r="AC1587" s="662">
        <f t="shared" si="730"/>
        <v>0</v>
      </c>
      <c r="AD1587" s="662">
        <f t="shared" si="734"/>
        <v>0</v>
      </c>
      <c r="AE1587" s="701">
        <f t="shared" si="735"/>
        <v>0</v>
      </c>
      <c r="AF1587" s="662">
        <f t="shared" si="731"/>
        <v>0</v>
      </c>
      <c r="AG1587" s="662">
        <f t="shared" si="736"/>
        <v>0</v>
      </c>
      <c r="AH1587" s="701">
        <f t="shared" si="737"/>
        <v>0</v>
      </c>
    </row>
    <row r="1588" spans="1:34" x14ac:dyDescent="0.35">
      <c r="A1588" s="680">
        <v>39563</v>
      </c>
      <c r="B1588" s="558" t="s">
        <v>24</v>
      </c>
      <c r="C1588" s="558">
        <v>4</v>
      </c>
      <c r="D1588" s="559">
        <f t="shared" si="709"/>
        <v>6</v>
      </c>
      <c r="E1588" s="561">
        <v>0</v>
      </c>
      <c r="F1588" s="699">
        <f t="shared" si="715"/>
        <v>0</v>
      </c>
      <c r="G1588" s="712">
        <f t="shared" si="716"/>
        <v>0</v>
      </c>
      <c r="H1588" s="699">
        <f t="shared" si="710"/>
        <v>0</v>
      </c>
      <c r="I1588" s="712">
        <f t="shared" si="711"/>
        <v>0</v>
      </c>
      <c r="J1588" s="699">
        <f t="shared" si="717"/>
        <v>0</v>
      </c>
      <c r="K1588" s="681">
        <f t="shared" si="718"/>
        <v>0</v>
      </c>
      <c r="L1588" s="711">
        <f>IF($L$5="Yes",HLOOKUP(B1588,'Outdoor Supply'!$D$32:$P$38,7,FALSE),0)</f>
        <v>0</v>
      </c>
      <c r="M1588" s="701">
        <f t="shared" si="719"/>
        <v>0</v>
      </c>
      <c r="N1588" s="564">
        <f t="shared" si="720"/>
        <v>0</v>
      </c>
      <c r="O1588" s="564">
        <f t="shared" si="721"/>
        <v>0</v>
      </c>
      <c r="P1588" s="564">
        <f t="shared" si="722"/>
        <v>0</v>
      </c>
      <c r="Q1588" s="564">
        <f t="shared" si="723"/>
        <v>0</v>
      </c>
      <c r="R1588" s="661">
        <f t="shared" si="712"/>
        <v>0</v>
      </c>
      <c r="S1588" s="662">
        <f t="shared" si="713"/>
        <v>0</v>
      </c>
      <c r="T1588" s="699">
        <f t="shared" si="714"/>
        <v>0</v>
      </c>
      <c r="U1588" s="681">
        <f t="shared" si="724"/>
        <v>0</v>
      </c>
      <c r="V1588" s="701">
        <f t="shared" si="725"/>
        <v>0</v>
      </c>
      <c r="W1588" s="662">
        <f t="shared" si="726"/>
        <v>0</v>
      </c>
      <c r="X1588" s="662">
        <f t="shared" si="727"/>
        <v>0</v>
      </c>
      <c r="Y1588" s="662">
        <f t="shared" si="728"/>
        <v>0</v>
      </c>
      <c r="Z1588" s="699">
        <f t="shared" si="729"/>
        <v>0</v>
      </c>
      <c r="AA1588" s="681">
        <f t="shared" si="732"/>
        <v>0</v>
      </c>
      <c r="AB1588" s="701">
        <f t="shared" si="733"/>
        <v>0</v>
      </c>
      <c r="AC1588" s="662">
        <f t="shared" si="730"/>
        <v>0</v>
      </c>
      <c r="AD1588" s="662">
        <f t="shared" si="734"/>
        <v>0</v>
      </c>
      <c r="AE1588" s="701">
        <f t="shared" si="735"/>
        <v>0</v>
      </c>
      <c r="AF1588" s="662">
        <f t="shared" si="731"/>
        <v>0</v>
      </c>
      <c r="AG1588" s="662">
        <f t="shared" si="736"/>
        <v>0</v>
      </c>
      <c r="AH1588" s="701">
        <f t="shared" si="737"/>
        <v>0</v>
      </c>
    </row>
    <row r="1589" spans="1:34" x14ac:dyDescent="0.35">
      <c r="A1589" s="680">
        <v>39564</v>
      </c>
      <c r="B1589" s="558" t="s">
        <v>24</v>
      </c>
      <c r="C1589" s="558">
        <v>4</v>
      </c>
      <c r="D1589" s="559">
        <f t="shared" si="709"/>
        <v>7</v>
      </c>
      <c r="E1589" s="561">
        <v>0.74000000000000909</v>
      </c>
      <c r="F1589" s="699">
        <f t="shared" si="715"/>
        <v>0</v>
      </c>
      <c r="G1589" s="712">
        <f t="shared" si="716"/>
        <v>0</v>
      </c>
      <c r="H1589" s="699">
        <f t="shared" si="710"/>
        <v>0</v>
      </c>
      <c r="I1589" s="712">
        <f t="shared" si="711"/>
        <v>0</v>
      </c>
      <c r="J1589" s="699">
        <f t="shared" si="717"/>
        <v>0</v>
      </c>
      <c r="K1589" s="681">
        <f t="shared" si="718"/>
        <v>0</v>
      </c>
      <c r="L1589" s="711">
        <f>IF($L$5="Yes",HLOOKUP(B1589,'Outdoor Supply'!$D$32:$P$38,7,FALSE),0)</f>
        <v>0</v>
      </c>
      <c r="M1589" s="701">
        <f t="shared" si="719"/>
        <v>0</v>
      </c>
      <c r="N1589" s="564">
        <f t="shared" si="720"/>
        <v>0</v>
      </c>
      <c r="O1589" s="564">
        <f t="shared" si="721"/>
        <v>0</v>
      </c>
      <c r="P1589" s="564">
        <f t="shared" si="722"/>
        <v>0</v>
      </c>
      <c r="Q1589" s="564">
        <f t="shared" si="723"/>
        <v>0</v>
      </c>
      <c r="R1589" s="661">
        <f t="shared" si="712"/>
        <v>0</v>
      </c>
      <c r="S1589" s="662">
        <f t="shared" si="713"/>
        <v>0</v>
      </c>
      <c r="T1589" s="699">
        <f t="shared" si="714"/>
        <v>0</v>
      </c>
      <c r="U1589" s="681">
        <f t="shared" si="724"/>
        <v>0</v>
      </c>
      <c r="V1589" s="701">
        <f t="shared" si="725"/>
        <v>0</v>
      </c>
      <c r="W1589" s="662">
        <f t="shared" si="726"/>
        <v>0</v>
      </c>
      <c r="X1589" s="662">
        <f t="shared" si="727"/>
        <v>0</v>
      </c>
      <c r="Y1589" s="662">
        <f t="shared" si="728"/>
        <v>0</v>
      </c>
      <c r="Z1589" s="699">
        <f t="shared" si="729"/>
        <v>0</v>
      </c>
      <c r="AA1589" s="681">
        <f t="shared" si="732"/>
        <v>0</v>
      </c>
      <c r="AB1589" s="701">
        <f t="shared" si="733"/>
        <v>0</v>
      </c>
      <c r="AC1589" s="662">
        <f t="shared" si="730"/>
        <v>0</v>
      </c>
      <c r="AD1589" s="662">
        <f t="shared" si="734"/>
        <v>0</v>
      </c>
      <c r="AE1589" s="701">
        <f t="shared" si="735"/>
        <v>0</v>
      </c>
      <c r="AF1589" s="662">
        <f t="shared" si="731"/>
        <v>0</v>
      </c>
      <c r="AG1589" s="662">
        <f t="shared" si="736"/>
        <v>0</v>
      </c>
      <c r="AH1589" s="701">
        <f t="shared" si="737"/>
        <v>0</v>
      </c>
    </row>
    <row r="1590" spans="1:34" x14ac:dyDescent="0.35">
      <c r="A1590" s="680">
        <v>39565</v>
      </c>
      <c r="B1590" s="558" t="s">
        <v>24</v>
      </c>
      <c r="C1590" s="558">
        <v>4</v>
      </c>
      <c r="D1590" s="559">
        <f t="shared" si="709"/>
        <v>1</v>
      </c>
      <c r="E1590" s="561">
        <v>1.3000000000000114</v>
      </c>
      <c r="F1590" s="699">
        <f t="shared" si="715"/>
        <v>0</v>
      </c>
      <c r="G1590" s="712">
        <f t="shared" si="716"/>
        <v>0</v>
      </c>
      <c r="H1590" s="699">
        <f t="shared" si="710"/>
        <v>0</v>
      </c>
      <c r="I1590" s="712">
        <f t="shared" si="711"/>
        <v>0</v>
      </c>
      <c r="J1590" s="699">
        <f t="shared" si="717"/>
        <v>0</v>
      </c>
      <c r="K1590" s="681">
        <f t="shared" si="718"/>
        <v>0</v>
      </c>
      <c r="L1590" s="711">
        <f>IF($L$5="Yes",HLOOKUP(B1590,'Outdoor Supply'!$D$32:$P$38,7,FALSE),0)</f>
        <v>0</v>
      </c>
      <c r="M1590" s="701">
        <f t="shared" si="719"/>
        <v>0</v>
      </c>
      <c r="N1590" s="564">
        <f t="shared" si="720"/>
        <v>0</v>
      </c>
      <c r="O1590" s="564">
        <f t="shared" si="721"/>
        <v>0</v>
      </c>
      <c r="P1590" s="564">
        <f t="shared" si="722"/>
        <v>0</v>
      </c>
      <c r="Q1590" s="564">
        <f t="shared" si="723"/>
        <v>0</v>
      </c>
      <c r="R1590" s="661">
        <f t="shared" si="712"/>
        <v>0</v>
      </c>
      <c r="S1590" s="662">
        <f t="shared" si="713"/>
        <v>0</v>
      </c>
      <c r="T1590" s="699">
        <f t="shared" si="714"/>
        <v>0</v>
      </c>
      <c r="U1590" s="681">
        <f t="shared" si="724"/>
        <v>0</v>
      </c>
      <c r="V1590" s="701">
        <f t="shared" si="725"/>
        <v>0</v>
      </c>
      <c r="W1590" s="662">
        <f t="shared" si="726"/>
        <v>0</v>
      </c>
      <c r="X1590" s="662">
        <f t="shared" si="727"/>
        <v>0</v>
      </c>
      <c r="Y1590" s="662">
        <f t="shared" si="728"/>
        <v>0</v>
      </c>
      <c r="Z1590" s="699">
        <f t="shared" si="729"/>
        <v>0</v>
      </c>
      <c r="AA1590" s="681">
        <f t="shared" si="732"/>
        <v>0</v>
      </c>
      <c r="AB1590" s="701">
        <f t="shared" si="733"/>
        <v>0</v>
      </c>
      <c r="AC1590" s="662">
        <f t="shared" si="730"/>
        <v>0</v>
      </c>
      <c r="AD1590" s="662">
        <f t="shared" si="734"/>
        <v>0</v>
      </c>
      <c r="AE1590" s="701">
        <f t="shared" si="735"/>
        <v>0</v>
      </c>
      <c r="AF1590" s="662">
        <f t="shared" si="731"/>
        <v>0</v>
      </c>
      <c r="AG1590" s="662">
        <f t="shared" si="736"/>
        <v>0</v>
      </c>
      <c r="AH1590" s="701">
        <f t="shared" si="737"/>
        <v>0</v>
      </c>
    </row>
    <row r="1591" spans="1:34" x14ac:dyDescent="0.35">
      <c r="A1591" s="680">
        <v>39566</v>
      </c>
      <c r="B1591" s="558" t="s">
        <v>24</v>
      </c>
      <c r="C1591" s="558">
        <v>4</v>
      </c>
      <c r="D1591" s="559">
        <f t="shared" si="709"/>
        <v>2</v>
      </c>
      <c r="E1591" s="561">
        <v>3.9999999999992042E-2</v>
      </c>
      <c r="F1591" s="699">
        <f t="shared" si="715"/>
        <v>0</v>
      </c>
      <c r="G1591" s="712">
        <f t="shared" si="716"/>
        <v>0</v>
      </c>
      <c r="H1591" s="699">
        <f t="shared" si="710"/>
        <v>0</v>
      </c>
      <c r="I1591" s="712">
        <f t="shared" si="711"/>
        <v>0</v>
      </c>
      <c r="J1591" s="699">
        <f t="shared" si="717"/>
        <v>0</v>
      </c>
      <c r="K1591" s="681">
        <f t="shared" si="718"/>
        <v>0</v>
      </c>
      <c r="L1591" s="711">
        <f>IF($L$5="Yes",HLOOKUP(B1591,'Outdoor Supply'!$D$32:$P$38,7,FALSE),0)</f>
        <v>0</v>
      </c>
      <c r="M1591" s="701">
        <f t="shared" si="719"/>
        <v>0</v>
      </c>
      <c r="N1591" s="564">
        <f t="shared" si="720"/>
        <v>0</v>
      </c>
      <c r="O1591" s="564">
        <f t="shared" si="721"/>
        <v>0</v>
      </c>
      <c r="P1591" s="564">
        <f t="shared" si="722"/>
        <v>0</v>
      </c>
      <c r="Q1591" s="564">
        <f t="shared" si="723"/>
        <v>0</v>
      </c>
      <c r="R1591" s="661">
        <f t="shared" si="712"/>
        <v>0</v>
      </c>
      <c r="S1591" s="662">
        <f t="shared" si="713"/>
        <v>0</v>
      </c>
      <c r="T1591" s="699">
        <f t="shared" si="714"/>
        <v>0</v>
      </c>
      <c r="U1591" s="681">
        <f t="shared" si="724"/>
        <v>0</v>
      </c>
      <c r="V1591" s="701">
        <f t="shared" si="725"/>
        <v>0</v>
      </c>
      <c r="W1591" s="662">
        <f t="shared" si="726"/>
        <v>0</v>
      </c>
      <c r="X1591" s="662">
        <f t="shared" si="727"/>
        <v>0</v>
      </c>
      <c r="Y1591" s="662">
        <f t="shared" si="728"/>
        <v>0</v>
      </c>
      <c r="Z1591" s="699">
        <f t="shared" si="729"/>
        <v>0</v>
      </c>
      <c r="AA1591" s="681">
        <f t="shared" si="732"/>
        <v>0</v>
      </c>
      <c r="AB1591" s="701">
        <f t="shared" si="733"/>
        <v>0</v>
      </c>
      <c r="AC1591" s="662">
        <f t="shared" si="730"/>
        <v>0</v>
      </c>
      <c r="AD1591" s="662">
        <f t="shared" si="734"/>
        <v>0</v>
      </c>
      <c r="AE1591" s="701">
        <f t="shared" si="735"/>
        <v>0</v>
      </c>
      <c r="AF1591" s="662">
        <f t="shared" si="731"/>
        <v>0</v>
      </c>
      <c r="AG1591" s="662">
        <f t="shared" si="736"/>
        <v>0</v>
      </c>
      <c r="AH1591" s="701">
        <f t="shared" si="737"/>
        <v>0</v>
      </c>
    </row>
    <row r="1592" spans="1:34" x14ac:dyDescent="0.35">
      <c r="A1592" s="680">
        <v>39567</v>
      </c>
      <c r="B1592" s="558" t="s">
        <v>24</v>
      </c>
      <c r="C1592" s="558">
        <v>4</v>
      </c>
      <c r="D1592" s="559">
        <f t="shared" si="709"/>
        <v>3</v>
      </c>
      <c r="E1592" s="561">
        <v>0</v>
      </c>
      <c r="F1592" s="699">
        <f t="shared" si="715"/>
        <v>0</v>
      </c>
      <c r="G1592" s="712">
        <f t="shared" si="716"/>
        <v>0</v>
      </c>
      <c r="H1592" s="699">
        <f t="shared" si="710"/>
        <v>0</v>
      </c>
      <c r="I1592" s="712">
        <f t="shared" si="711"/>
        <v>0</v>
      </c>
      <c r="J1592" s="699">
        <f t="shared" si="717"/>
        <v>0</v>
      </c>
      <c r="K1592" s="681">
        <f t="shared" si="718"/>
        <v>0</v>
      </c>
      <c r="L1592" s="711">
        <f>IF($L$5="Yes",HLOOKUP(B1592,'Outdoor Supply'!$D$32:$P$38,7,FALSE),0)</f>
        <v>0</v>
      </c>
      <c r="M1592" s="701">
        <f t="shared" si="719"/>
        <v>0</v>
      </c>
      <c r="N1592" s="564">
        <f t="shared" si="720"/>
        <v>0</v>
      </c>
      <c r="O1592" s="564">
        <f t="shared" si="721"/>
        <v>0</v>
      </c>
      <c r="P1592" s="564">
        <f t="shared" si="722"/>
        <v>0</v>
      </c>
      <c r="Q1592" s="564">
        <f t="shared" si="723"/>
        <v>0</v>
      </c>
      <c r="R1592" s="661">
        <f t="shared" si="712"/>
        <v>0</v>
      </c>
      <c r="S1592" s="662">
        <f t="shared" si="713"/>
        <v>0</v>
      </c>
      <c r="T1592" s="699">
        <f t="shared" si="714"/>
        <v>0</v>
      </c>
      <c r="U1592" s="681">
        <f t="shared" si="724"/>
        <v>0</v>
      </c>
      <c r="V1592" s="701">
        <f t="shared" si="725"/>
        <v>0</v>
      </c>
      <c r="W1592" s="662">
        <f t="shared" si="726"/>
        <v>0</v>
      </c>
      <c r="X1592" s="662">
        <f t="shared" si="727"/>
        <v>0</v>
      </c>
      <c r="Y1592" s="662">
        <f t="shared" si="728"/>
        <v>0</v>
      </c>
      <c r="Z1592" s="699">
        <f t="shared" si="729"/>
        <v>0</v>
      </c>
      <c r="AA1592" s="681">
        <f t="shared" si="732"/>
        <v>0</v>
      </c>
      <c r="AB1592" s="701">
        <f t="shared" si="733"/>
        <v>0</v>
      </c>
      <c r="AC1592" s="662">
        <f t="shared" si="730"/>
        <v>0</v>
      </c>
      <c r="AD1592" s="662">
        <f t="shared" si="734"/>
        <v>0</v>
      </c>
      <c r="AE1592" s="701">
        <f t="shared" si="735"/>
        <v>0</v>
      </c>
      <c r="AF1592" s="662">
        <f t="shared" si="731"/>
        <v>0</v>
      </c>
      <c r="AG1592" s="662">
        <f t="shared" si="736"/>
        <v>0</v>
      </c>
      <c r="AH1592" s="701">
        <f t="shared" si="737"/>
        <v>0</v>
      </c>
    </row>
    <row r="1593" spans="1:34" x14ac:dyDescent="0.35">
      <c r="A1593" s="680">
        <v>39568</v>
      </c>
      <c r="B1593" s="558" t="s">
        <v>24</v>
      </c>
      <c r="C1593" s="558">
        <v>4</v>
      </c>
      <c r="D1593" s="559">
        <f t="shared" si="709"/>
        <v>4</v>
      </c>
      <c r="E1593" s="561">
        <v>0</v>
      </c>
      <c r="F1593" s="699">
        <f t="shared" si="715"/>
        <v>0</v>
      </c>
      <c r="G1593" s="712">
        <f t="shared" si="716"/>
        <v>0</v>
      </c>
      <c r="H1593" s="699">
        <f t="shared" si="710"/>
        <v>0</v>
      </c>
      <c r="I1593" s="712">
        <f t="shared" si="711"/>
        <v>0</v>
      </c>
      <c r="J1593" s="699">
        <f t="shared" si="717"/>
        <v>0</v>
      </c>
      <c r="K1593" s="681">
        <f t="shared" si="718"/>
        <v>0</v>
      </c>
      <c r="L1593" s="711">
        <f>IF($L$5="Yes",HLOOKUP(B1593,'Outdoor Supply'!$D$32:$P$38,7,FALSE),0)</f>
        <v>0</v>
      </c>
      <c r="M1593" s="701">
        <f t="shared" si="719"/>
        <v>0</v>
      </c>
      <c r="N1593" s="564">
        <f t="shared" si="720"/>
        <v>0</v>
      </c>
      <c r="O1593" s="564">
        <f t="shared" si="721"/>
        <v>0</v>
      </c>
      <c r="P1593" s="564">
        <f t="shared" si="722"/>
        <v>0</v>
      </c>
      <c r="Q1593" s="564">
        <f t="shared" si="723"/>
        <v>0</v>
      </c>
      <c r="R1593" s="661">
        <f t="shared" si="712"/>
        <v>0</v>
      </c>
      <c r="S1593" s="662">
        <f t="shared" si="713"/>
        <v>0</v>
      </c>
      <c r="T1593" s="699">
        <f t="shared" si="714"/>
        <v>0</v>
      </c>
      <c r="U1593" s="681">
        <f t="shared" si="724"/>
        <v>0</v>
      </c>
      <c r="V1593" s="701">
        <f t="shared" si="725"/>
        <v>0</v>
      </c>
      <c r="W1593" s="662">
        <f t="shared" si="726"/>
        <v>0</v>
      </c>
      <c r="X1593" s="662">
        <f t="shared" si="727"/>
        <v>0</v>
      </c>
      <c r="Y1593" s="662">
        <f t="shared" si="728"/>
        <v>0</v>
      </c>
      <c r="Z1593" s="699">
        <f t="shared" si="729"/>
        <v>0</v>
      </c>
      <c r="AA1593" s="681">
        <f t="shared" si="732"/>
        <v>0</v>
      </c>
      <c r="AB1593" s="701">
        <f t="shared" si="733"/>
        <v>0</v>
      </c>
      <c r="AC1593" s="662">
        <f t="shared" si="730"/>
        <v>0</v>
      </c>
      <c r="AD1593" s="662">
        <f t="shared" si="734"/>
        <v>0</v>
      </c>
      <c r="AE1593" s="701">
        <f t="shared" si="735"/>
        <v>0</v>
      </c>
      <c r="AF1593" s="662">
        <f t="shared" si="731"/>
        <v>0</v>
      </c>
      <c r="AG1593" s="662">
        <f t="shared" si="736"/>
        <v>0</v>
      </c>
      <c r="AH1593" s="701">
        <f t="shared" si="737"/>
        <v>0</v>
      </c>
    </row>
    <row r="1594" spans="1:34" x14ac:dyDescent="0.35">
      <c r="A1594" s="680">
        <v>39569</v>
      </c>
      <c r="B1594" s="558" t="s">
        <v>25</v>
      </c>
      <c r="C1594" s="558">
        <v>5</v>
      </c>
      <c r="D1594" s="559">
        <f t="shared" si="709"/>
        <v>5</v>
      </c>
      <c r="E1594" s="561">
        <v>0</v>
      </c>
      <c r="F1594" s="699">
        <f t="shared" si="715"/>
        <v>0</v>
      </c>
      <c r="G1594" s="712">
        <f t="shared" si="716"/>
        <v>0</v>
      </c>
      <c r="H1594" s="699">
        <f t="shared" si="710"/>
        <v>0</v>
      </c>
      <c r="I1594" s="712">
        <f t="shared" si="711"/>
        <v>0</v>
      </c>
      <c r="J1594" s="699">
        <f t="shared" si="717"/>
        <v>0</v>
      </c>
      <c r="K1594" s="681">
        <f t="shared" si="718"/>
        <v>0</v>
      </c>
      <c r="L1594" s="711">
        <f>IF($L$5="Yes",HLOOKUP(B1594,'Outdoor Supply'!$D$32:$P$38,7,FALSE),0)</f>
        <v>0</v>
      </c>
      <c r="M1594" s="701">
        <f t="shared" si="719"/>
        <v>0</v>
      </c>
      <c r="N1594" s="564">
        <f t="shared" si="720"/>
        <v>0</v>
      </c>
      <c r="O1594" s="564">
        <f t="shared" si="721"/>
        <v>0</v>
      </c>
      <c r="P1594" s="564">
        <f t="shared" si="722"/>
        <v>0</v>
      </c>
      <c r="Q1594" s="564">
        <f t="shared" si="723"/>
        <v>0</v>
      </c>
      <c r="R1594" s="661">
        <f t="shared" si="712"/>
        <v>0</v>
      </c>
      <c r="S1594" s="662">
        <f t="shared" si="713"/>
        <v>0</v>
      </c>
      <c r="T1594" s="699">
        <f t="shared" si="714"/>
        <v>0</v>
      </c>
      <c r="U1594" s="681">
        <f t="shared" si="724"/>
        <v>0</v>
      </c>
      <c r="V1594" s="701">
        <f t="shared" si="725"/>
        <v>0</v>
      </c>
      <c r="W1594" s="662">
        <f t="shared" si="726"/>
        <v>0</v>
      </c>
      <c r="X1594" s="662">
        <f t="shared" si="727"/>
        <v>0</v>
      </c>
      <c r="Y1594" s="662">
        <f t="shared" si="728"/>
        <v>0</v>
      </c>
      <c r="Z1594" s="699">
        <f t="shared" si="729"/>
        <v>0</v>
      </c>
      <c r="AA1594" s="681">
        <f t="shared" si="732"/>
        <v>0</v>
      </c>
      <c r="AB1594" s="701">
        <f t="shared" si="733"/>
        <v>0</v>
      </c>
      <c r="AC1594" s="662">
        <f t="shared" si="730"/>
        <v>0</v>
      </c>
      <c r="AD1594" s="662">
        <f t="shared" si="734"/>
        <v>0</v>
      </c>
      <c r="AE1594" s="701">
        <f t="shared" si="735"/>
        <v>0</v>
      </c>
      <c r="AF1594" s="662">
        <f t="shared" si="731"/>
        <v>0</v>
      </c>
      <c r="AG1594" s="662">
        <f t="shared" si="736"/>
        <v>0</v>
      </c>
      <c r="AH1594" s="701">
        <f t="shared" si="737"/>
        <v>0</v>
      </c>
    </row>
    <row r="1595" spans="1:34" x14ac:dyDescent="0.35">
      <c r="A1595" s="680">
        <v>39570</v>
      </c>
      <c r="B1595" s="558" t="s">
        <v>25</v>
      </c>
      <c r="C1595" s="558">
        <v>5</v>
      </c>
      <c r="D1595" s="559">
        <f t="shared" si="709"/>
        <v>6</v>
      </c>
      <c r="E1595" s="561">
        <v>0</v>
      </c>
      <c r="F1595" s="699">
        <f t="shared" si="715"/>
        <v>0</v>
      </c>
      <c r="G1595" s="712">
        <f t="shared" si="716"/>
        <v>0</v>
      </c>
      <c r="H1595" s="699">
        <f t="shared" si="710"/>
        <v>0</v>
      </c>
      <c r="I1595" s="712">
        <f t="shared" si="711"/>
        <v>0</v>
      </c>
      <c r="J1595" s="699">
        <f t="shared" si="717"/>
        <v>0</v>
      </c>
      <c r="K1595" s="681">
        <f t="shared" si="718"/>
        <v>0</v>
      </c>
      <c r="L1595" s="711">
        <f>IF($L$5="Yes",HLOOKUP(B1595,'Outdoor Supply'!$D$32:$P$38,7,FALSE),0)</f>
        <v>0</v>
      </c>
      <c r="M1595" s="701">
        <f t="shared" si="719"/>
        <v>0</v>
      </c>
      <c r="N1595" s="564">
        <f t="shared" si="720"/>
        <v>0</v>
      </c>
      <c r="O1595" s="564">
        <f t="shared" si="721"/>
        <v>0</v>
      </c>
      <c r="P1595" s="564">
        <f t="shared" si="722"/>
        <v>0</v>
      </c>
      <c r="Q1595" s="564">
        <f t="shared" si="723"/>
        <v>0</v>
      </c>
      <c r="R1595" s="661">
        <f t="shared" si="712"/>
        <v>0</v>
      </c>
      <c r="S1595" s="662">
        <f t="shared" si="713"/>
        <v>0</v>
      </c>
      <c r="T1595" s="699">
        <f t="shared" si="714"/>
        <v>0</v>
      </c>
      <c r="U1595" s="681">
        <f t="shared" si="724"/>
        <v>0</v>
      </c>
      <c r="V1595" s="701">
        <f t="shared" si="725"/>
        <v>0</v>
      </c>
      <c r="W1595" s="662">
        <f t="shared" si="726"/>
        <v>0</v>
      </c>
      <c r="X1595" s="662">
        <f t="shared" si="727"/>
        <v>0</v>
      </c>
      <c r="Y1595" s="662">
        <f t="shared" si="728"/>
        <v>0</v>
      </c>
      <c r="Z1595" s="699">
        <f t="shared" si="729"/>
        <v>0</v>
      </c>
      <c r="AA1595" s="681">
        <f t="shared" si="732"/>
        <v>0</v>
      </c>
      <c r="AB1595" s="701">
        <f t="shared" si="733"/>
        <v>0</v>
      </c>
      <c r="AC1595" s="662">
        <f t="shared" si="730"/>
        <v>0</v>
      </c>
      <c r="AD1595" s="662">
        <f t="shared" si="734"/>
        <v>0</v>
      </c>
      <c r="AE1595" s="701">
        <f t="shared" si="735"/>
        <v>0</v>
      </c>
      <c r="AF1595" s="662">
        <f t="shared" si="731"/>
        <v>0</v>
      </c>
      <c r="AG1595" s="662">
        <f t="shared" si="736"/>
        <v>0</v>
      </c>
      <c r="AH1595" s="701">
        <f t="shared" si="737"/>
        <v>0</v>
      </c>
    </row>
    <row r="1596" spans="1:34" x14ac:dyDescent="0.35">
      <c r="A1596" s="680">
        <v>39571</v>
      </c>
      <c r="B1596" s="558" t="s">
        <v>25</v>
      </c>
      <c r="C1596" s="558">
        <v>5</v>
      </c>
      <c r="D1596" s="559">
        <f t="shared" si="709"/>
        <v>7</v>
      </c>
      <c r="E1596" s="561">
        <v>0</v>
      </c>
      <c r="F1596" s="699">
        <f t="shared" si="715"/>
        <v>0</v>
      </c>
      <c r="G1596" s="712">
        <f t="shared" si="716"/>
        <v>0</v>
      </c>
      <c r="H1596" s="699">
        <f t="shared" si="710"/>
        <v>0</v>
      </c>
      <c r="I1596" s="712">
        <f t="shared" si="711"/>
        <v>0</v>
      </c>
      <c r="J1596" s="699">
        <f t="shared" si="717"/>
        <v>0</v>
      </c>
      <c r="K1596" s="681">
        <f t="shared" si="718"/>
        <v>0</v>
      </c>
      <c r="L1596" s="711">
        <f>IF($L$5="Yes",HLOOKUP(B1596,'Outdoor Supply'!$D$32:$P$38,7,FALSE),0)</f>
        <v>0</v>
      </c>
      <c r="M1596" s="701">
        <f t="shared" si="719"/>
        <v>0</v>
      </c>
      <c r="N1596" s="564">
        <f t="shared" si="720"/>
        <v>0</v>
      </c>
      <c r="O1596" s="564">
        <f t="shared" si="721"/>
        <v>0</v>
      </c>
      <c r="P1596" s="564">
        <f t="shared" si="722"/>
        <v>0</v>
      </c>
      <c r="Q1596" s="564">
        <f t="shared" si="723"/>
        <v>0</v>
      </c>
      <c r="R1596" s="661">
        <f t="shared" si="712"/>
        <v>0</v>
      </c>
      <c r="S1596" s="662">
        <f t="shared" si="713"/>
        <v>0</v>
      </c>
      <c r="T1596" s="699">
        <f t="shared" si="714"/>
        <v>0</v>
      </c>
      <c r="U1596" s="681">
        <f t="shared" si="724"/>
        <v>0</v>
      </c>
      <c r="V1596" s="701">
        <f t="shared" si="725"/>
        <v>0</v>
      </c>
      <c r="W1596" s="662">
        <f t="shared" si="726"/>
        <v>0</v>
      </c>
      <c r="X1596" s="662">
        <f t="shared" si="727"/>
        <v>0</v>
      </c>
      <c r="Y1596" s="662">
        <f t="shared" si="728"/>
        <v>0</v>
      </c>
      <c r="Z1596" s="699">
        <f t="shared" si="729"/>
        <v>0</v>
      </c>
      <c r="AA1596" s="681">
        <f t="shared" si="732"/>
        <v>0</v>
      </c>
      <c r="AB1596" s="701">
        <f t="shared" si="733"/>
        <v>0</v>
      </c>
      <c r="AC1596" s="662">
        <f t="shared" si="730"/>
        <v>0</v>
      </c>
      <c r="AD1596" s="662">
        <f t="shared" si="734"/>
        <v>0</v>
      </c>
      <c r="AE1596" s="701">
        <f t="shared" si="735"/>
        <v>0</v>
      </c>
      <c r="AF1596" s="662">
        <f t="shared" si="731"/>
        <v>0</v>
      </c>
      <c r="AG1596" s="662">
        <f t="shared" si="736"/>
        <v>0</v>
      </c>
      <c r="AH1596" s="701">
        <f t="shared" si="737"/>
        <v>0</v>
      </c>
    </row>
    <row r="1597" spans="1:34" x14ac:dyDescent="0.35">
      <c r="A1597" s="680">
        <v>39572</v>
      </c>
      <c r="B1597" s="558" t="s">
        <v>25</v>
      </c>
      <c r="C1597" s="558">
        <v>5</v>
      </c>
      <c r="D1597" s="559">
        <f t="shared" si="709"/>
        <v>1</v>
      </c>
      <c r="E1597" s="561">
        <v>0</v>
      </c>
      <c r="F1597" s="699">
        <f t="shared" si="715"/>
        <v>0</v>
      </c>
      <c r="G1597" s="712">
        <f t="shared" si="716"/>
        <v>0</v>
      </c>
      <c r="H1597" s="699">
        <f t="shared" si="710"/>
        <v>0</v>
      </c>
      <c r="I1597" s="712">
        <f t="shared" si="711"/>
        <v>0</v>
      </c>
      <c r="J1597" s="699">
        <f t="shared" si="717"/>
        <v>0</v>
      </c>
      <c r="K1597" s="681">
        <f t="shared" si="718"/>
        <v>0</v>
      </c>
      <c r="L1597" s="711">
        <f>IF($L$5="Yes",HLOOKUP(B1597,'Outdoor Supply'!$D$32:$P$38,7,FALSE),0)</f>
        <v>0</v>
      </c>
      <c r="M1597" s="701">
        <f t="shared" si="719"/>
        <v>0</v>
      </c>
      <c r="N1597" s="564">
        <f t="shared" si="720"/>
        <v>0</v>
      </c>
      <c r="O1597" s="564">
        <f t="shared" si="721"/>
        <v>0</v>
      </c>
      <c r="P1597" s="564">
        <f t="shared" si="722"/>
        <v>0</v>
      </c>
      <c r="Q1597" s="564">
        <f t="shared" si="723"/>
        <v>0</v>
      </c>
      <c r="R1597" s="661">
        <f t="shared" si="712"/>
        <v>0</v>
      </c>
      <c r="S1597" s="662">
        <f t="shared" si="713"/>
        <v>0</v>
      </c>
      <c r="T1597" s="699">
        <f t="shared" si="714"/>
        <v>0</v>
      </c>
      <c r="U1597" s="681">
        <f t="shared" si="724"/>
        <v>0</v>
      </c>
      <c r="V1597" s="701">
        <f t="shared" si="725"/>
        <v>0</v>
      </c>
      <c r="W1597" s="662">
        <f t="shared" si="726"/>
        <v>0</v>
      </c>
      <c r="X1597" s="662">
        <f t="shared" si="727"/>
        <v>0</v>
      </c>
      <c r="Y1597" s="662">
        <f t="shared" si="728"/>
        <v>0</v>
      </c>
      <c r="Z1597" s="699">
        <f t="shared" si="729"/>
        <v>0</v>
      </c>
      <c r="AA1597" s="681">
        <f t="shared" si="732"/>
        <v>0</v>
      </c>
      <c r="AB1597" s="701">
        <f t="shared" si="733"/>
        <v>0</v>
      </c>
      <c r="AC1597" s="662">
        <f t="shared" si="730"/>
        <v>0</v>
      </c>
      <c r="AD1597" s="662">
        <f t="shared" si="734"/>
        <v>0</v>
      </c>
      <c r="AE1597" s="701">
        <f t="shared" si="735"/>
        <v>0</v>
      </c>
      <c r="AF1597" s="662">
        <f t="shared" si="731"/>
        <v>0</v>
      </c>
      <c r="AG1597" s="662">
        <f t="shared" si="736"/>
        <v>0</v>
      </c>
      <c r="AH1597" s="701">
        <f t="shared" si="737"/>
        <v>0</v>
      </c>
    </row>
    <row r="1598" spans="1:34" x14ac:dyDescent="0.35">
      <c r="A1598" s="680">
        <v>39573</v>
      </c>
      <c r="B1598" s="558" t="s">
        <v>25</v>
      </c>
      <c r="C1598" s="558">
        <v>5</v>
      </c>
      <c r="D1598" s="559">
        <f t="shared" si="709"/>
        <v>2</v>
      </c>
      <c r="E1598" s="561">
        <v>0.20999999999997954</v>
      </c>
      <c r="F1598" s="699">
        <f t="shared" si="715"/>
        <v>0</v>
      </c>
      <c r="G1598" s="712">
        <f t="shared" si="716"/>
        <v>0</v>
      </c>
      <c r="H1598" s="699">
        <f t="shared" si="710"/>
        <v>0</v>
      </c>
      <c r="I1598" s="712">
        <f t="shared" si="711"/>
        <v>0</v>
      </c>
      <c r="J1598" s="699">
        <f t="shared" si="717"/>
        <v>0</v>
      </c>
      <c r="K1598" s="681">
        <f t="shared" si="718"/>
        <v>0</v>
      </c>
      <c r="L1598" s="711">
        <f>IF($L$5="Yes",HLOOKUP(B1598,'Outdoor Supply'!$D$32:$P$38,7,FALSE),0)</f>
        <v>0</v>
      </c>
      <c r="M1598" s="701">
        <f t="shared" si="719"/>
        <v>0</v>
      </c>
      <c r="N1598" s="564">
        <f t="shared" si="720"/>
        <v>0</v>
      </c>
      <c r="O1598" s="564">
        <f t="shared" si="721"/>
        <v>0</v>
      </c>
      <c r="P1598" s="564">
        <f t="shared" si="722"/>
        <v>0</v>
      </c>
      <c r="Q1598" s="564">
        <f t="shared" si="723"/>
        <v>0</v>
      </c>
      <c r="R1598" s="661">
        <f t="shared" si="712"/>
        <v>0</v>
      </c>
      <c r="S1598" s="662">
        <f t="shared" si="713"/>
        <v>0</v>
      </c>
      <c r="T1598" s="699">
        <f t="shared" si="714"/>
        <v>0</v>
      </c>
      <c r="U1598" s="681">
        <f t="shared" si="724"/>
        <v>0</v>
      </c>
      <c r="V1598" s="701">
        <f t="shared" si="725"/>
        <v>0</v>
      </c>
      <c r="W1598" s="662">
        <f t="shared" si="726"/>
        <v>0</v>
      </c>
      <c r="X1598" s="662">
        <f t="shared" si="727"/>
        <v>0</v>
      </c>
      <c r="Y1598" s="662">
        <f t="shared" si="728"/>
        <v>0</v>
      </c>
      <c r="Z1598" s="699">
        <f t="shared" si="729"/>
        <v>0</v>
      </c>
      <c r="AA1598" s="681">
        <f t="shared" si="732"/>
        <v>0</v>
      </c>
      <c r="AB1598" s="701">
        <f t="shared" si="733"/>
        <v>0</v>
      </c>
      <c r="AC1598" s="662">
        <f t="shared" si="730"/>
        <v>0</v>
      </c>
      <c r="AD1598" s="662">
        <f t="shared" si="734"/>
        <v>0</v>
      </c>
      <c r="AE1598" s="701">
        <f t="shared" si="735"/>
        <v>0</v>
      </c>
      <c r="AF1598" s="662">
        <f t="shared" si="731"/>
        <v>0</v>
      </c>
      <c r="AG1598" s="662">
        <f t="shared" si="736"/>
        <v>0</v>
      </c>
      <c r="AH1598" s="701">
        <f t="shared" si="737"/>
        <v>0</v>
      </c>
    </row>
    <row r="1599" spans="1:34" x14ac:dyDescent="0.35">
      <c r="A1599" s="680">
        <v>39574</v>
      </c>
      <c r="B1599" s="558" t="s">
        <v>25</v>
      </c>
      <c r="C1599" s="558">
        <v>5</v>
      </c>
      <c r="D1599" s="559">
        <f t="shared" si="709"/>
        <v>3</v>
      </c>
      <c r="E1599" s="561">
        <v>0</v>
      </c>
      <c r="F1599" s="699">
        <f t="shared" si="715"/>
        <v>0</v>
      </c>
      <c r="G1599" s="712">
        <f t="shared" si="716"/>
        <v>0</v>
      </c>
      <c r="H1599" s="699">
        <f t="shared" si="710"/>
        <v>0</v>
      </c>
      <c r="I1599" s="712">
        <f t="shared" si="711"/>
        <v>0</v>
      </c>
      <c r="J1599" s="699">
        <f t="shared" si="717"/>
        <v>0</v>
      </c>
      <c r="K1599" s="681">
        <f t="shared" si="718"/>
        <v>0</v>
      </c>
      <c r="L1599" s="711">
        <f>IF($L$5="Yes",HLOOKUP(B1599,'Outdoor Supply'!$D$32:$P$38,7,FALSE),0)</f>
        <v>0</v>
      </c>
      <c r="M1599" s="701">
        <f t="shared" si="719"/>
        <v>0</v>
      </c>
      <c r="N1599" s="564">
        <f t="shared" si="720"/>
        <v>0</v>
      </c>
      <c r="O1599" s="564">
        <f t="shared" si="721"/>
        <v>0</v>
      </c>
      <c r="P1599" s="564">
        <f t="shared" si="722"/>
        <v>0</v>
      </c>
      <c r="Q1599" s="564">
        <f t="shared" si="723"/>
        <v>0</v>
      </c>
      <c r="R1599" s="661">
        <f t="shared" si="712"/>
        <v>0</v>
      </c>
      <c r="S1599" s="662">
        <f t="shared" si="713"/>
        <v>0</v>
      </c>
      <c r="T1599" s="699">
        <f t="shared" si="714"/>
        <v>0</v>
      </c>
      <c r="U1599" s="681">
        <f t="shared" si="724"/>
        <v>0</v>
      </c>
      <c r="V1599" s="701">
        <f t="shared" si="725"/>
        <v>0</v>
      </c>
      <c r="W1599" s="662">
        <f t="shared" si="726"/>
        <v>0</v>
      </c>
      <c r="X1599" s="662">
        <f t="shared" si="727"/>
        <v>0</v>
      </c>
      <c r="Y1599" s="662">
        <f t="shared" si="728"/>
        <v>0</v>
      </c>
      <c r="Z1599" s="699">
        <f t="shared" si="729"/>
        <v>0</v>
      </c>
      <c r="AA1599" s="681">
        <f t="shared" si="732"/>
        <v>0</v>
      </c>
      <c r="AB1599" s="701">
        <f t="shared" si="733"/>
        <v>0</v>
      </c>
      <c r="AC1599" s="662">
        <f t="shared" si="730"/>
        <v>0</v>
      </c>
      <c r="AD1599" s="662">
        <f t="shared" si="734"/>
        <v>0</v>
      </c>
      <c r="AE1599" s="701">
        <f t="shared" si="735"/>
        <v>0</v>
      </c>
      <c r="AF1599" s="662">
        <f t="shared" si="731"/>
        <v>0</v>
      </c>
      <c r="AG1599" s="662">
        <f t="shared" si="736"/>
        <v>0</v>
      </c>
      <c r="AH1599" s="701">
        <f t="shared" si="737"/>
        <v>0</v>
      </c>
    </row>
    <row r="1600" spans="1:34" x14ac:dyDescent="0.35">
      <c r="A1600" s="680">
        <v>39575</v>
      </c>
      <c r="B1600" s="558" t="s">
        <v>25</v>
      </c>
      <c r="C1600" s="558">
        <v>5</v>
      </c>
      <c r="D1600" s="559">
        <f t="shared" si="709"/>
        <v>4</v>
      </c>
      <c r="E1600" s="561">
        <v>0</v>
      </c>
      <c r="F1600" s="699">
        <f t="shared" si="715"/>
        <v>0</v>
      </c>
      <c r="G1600" s="712">
        <f t="shared" si="716"/>
        <v>0</v>
      </c>
      <c r="H1600" s="699">
        <f t="shared" si="710"/>
        <v>0</v>
      </c>
      <c r="I1600" s="712">
        <f t="shared" si="711"/>
        <v>0</v>
      </c>
      <c r="J1600" s="699">
        <f t="shared" si="717"/>
        <v>0</v>
      </c>
      <c r="K1600" s="681">
        <f t="shared" si="718"/>
        <v>0</v>
      </c>
      <c r="L1600" s="711">
        <f>IF($L$5="Yes",HLOOKUP(B1600,'Outdoor Supply'!$D$32:$P$38,7,FALSE),0)</f>
        <v>0</v>
      </c>
      <c r="M1600" s="701">
        <f t="shared" si="719"/>
        <v>0</v>
      </c>
      <c r="N1600" s="564">
        <f t="shared" si="720"/>
        <v>0</v>
      </c>
      <c r="O1600" s="564">
        <f t="shared" si="721"/>
        <v>0</v>
      </c>
      <c r="P1600" s="564">
        <f t="shared" si="722"/>
        <v>0</v>
      </c>
      <c r="Q1600" s="564">
        <f t="shared" si="723"/>
        <v>0</v>
      </c>
      <c r="R1600" s="661">
        <f t="shared" si="712"/>
        <v>0</v>
      </c>
      <c r="S1600" s="662">
        <f t="shared" si="713"/>
        <v>0</v>
      </c>
      <c r="T1600" s="699">
        <f t="shared" si="714"/>
        <v>0</v>
      </c>
      <c r="U1600" s="681">
        <f t="shared" si="724"/>
        <v>0</v>
      </c>
      <c r="V1600" s="701">
        <f t="shared" si="725"/>
        <v>0</v>
      </c>
      <c r="W1600" s="662">
        <f t="shared" si="726"/>
        <v>0</v>
      </c>
      <c r="X1600" s="662">
        <f t="shared" si="727"/>
        <v>0</v>
      </c>
      <c r="Y1600" s="662">
        <f t="shared" si="728"/>
        <v>0</v>
      </c>
      <c r="Z1600" s="699">
        <f t="shared" si="729"/>
        <v>0</v>
      </c>
      <c r="AA1600" s="681">
        <f t="shared" si="732"/>
        <v>0</v>
      </c>
      <c r="AB1600" s="701">
        <f t="shared" si="733"/>
        <v>0</v>
      </c>
      <c r="AC1600" s="662">
        <f t="shared" si="730"/>
        <v>0</v>
      </c>
      <c r="AD1600" s="662">
        <f t="shared" si="734"/>
        <v>0</v>
      </c>
      <c r="AE1600" s="701">
        <f t="shared" si="735"/>
        <v>0</v>
      </c>
      <c r="AF1600" s="662">
        <f t="shared" si="731"/>
        <v>0</v>
      </c>
      <c r="AG1600" s="662">
        <f t="shared" si="736"/>
        <v>0</v>
      </c>
      <c r="AH1600" s="701">
        <f t="shared" si="737"/>
        <v>0</v>
      </c>
    </row>
    <row r="1601" spans="1:34" x14ac:dyDescent="0.35">
      <c r="A1601" s="680">
        <v>39576</v>
      </c>
      <c r="B1601" s="558" t="s">
        <v>25</v>
      </c>
      <c r="C1601" s="558">
        <v>5</v>
      </c>
      <c r="D1601" s="559">
        <f t="shared" si="709"/>
        <v>5</v>
      </c>
      <c r="E1601" s="561">
        <v>0</v>
      </c>
      <c r="F1601" s="699">
        <f t="shared" si="715"/>
        <v>0</v>
      </c>
      <c r="G1601" s="712">
        <f t="shared" si="716"/>
        <v>0</v>
      </c>
      <c r="H1601" s="699">
        <f t="shared" si="710"/>
        <v>0</v>
      </c>
      <c r="I1601" s="712">
        <f t="shared" si="711"/>
        <v>0</v>
      </c>
      <c r="J1601" s="699">
        <f t="shared" si="717"/>
        <v>0</v>
      </c>
      <c r="K1601" s="681">
        <f t="shared" si="718"/>
        <v>0</v>
      </c>
      <c r="L1601" s="711">
        <f>IF($L$5="Yes",HLOOKUP(B1601,'Outdoor Supply'!$D$32:$P$38,7,FALSE),0)</f>
        <v>0</v>
      </c>
      <c r="M1601" s="701">
        <f t="shared" si="719"/>
        <v>0</v>
      </c>
      <c r="N1601" s="564">
        <f t="shared" si="720"/>
        <v>0</v>
      </c>
      <c r="O1601" s="564">
        <f t="shared" si="721"/>
        <v>0</v>
      </c>
      <c r="P1601" s="564">
        <f t="shared" si="722"/>
        <v>0</v>
      </c>
      <c r="Q1601" s="564">
        <f t="shared" si="723"/>
        <v>0</v>
      </c>
      <c r="R1601" s="661">
        <f t="shared" si="712"/>
        <v>0</v>
      </c>
      <c r="S1601" s="662">
        <f t="shared" si="713"/>
        <v>0</v>
      </c>
      <c r="T1601" s="699">
        <f t="shared" si="714"/>
        <v>0</v>
      </c>
      <c r="U1601" s="681">
        <f t="shared" si="724"/>
        <v>0</v>
      </c>
      <c r="V1601" s="701">
        <f t="shared" si="725"/>
        <v>0</v>
      </c>
      <c r="W1601" s="662">
        <f t="shared" si="726"/>
        <v>0</v>
      </c>
      <c r="X1601" s="662">
        <f t="shared" si="727"/>
        <v>0</v>
      </c>
      <c r="Y1601" s="662">
        <f t="shared" si="728"/>
        <v>0</v>
      </c>
      <c r="Z1601" s="699">
        <f t="shared" si="729"/>
        <v>0</v>
      </c>
      <c r="AA1601" s="681">
        <f t="shared" si="732"/>
        <v>0</v>
      </c>
      <c r="AB1601" s="701">
        <f t="shared" si="733"/>
        <v>0</v>
      </c>
      <c r="AC1601" s="662">
        <f t="shared" si="730"/>
        <v>0</v>
      </c>
      <c r="AD1601" s="662">
        <f t="shared" si="734"/>
        <v>0</v>
      </c>
      <c r="AE1601" s="701">
        <f t="shared" si="735"/>
        <v>0</v>
      </c>
      <c r="AF1601" s="662">
        <f t="shared" si="731"/>
        <v>0</v>
      </c>
      <c r="AG1601" s="662">
        <f t="shared" si="736"/>
        <v>0</v>
      </c>
      <c r="AH1601" s="701">
        <f t="shared" si="737"/>
        <v>0</v>
      </c>
    </row>
    <row r="1602" spans="1:34" x14ac:dyDescent="0.35">
      <c r="A1602" s="680">
        <v>39577</v>
      </c>
      <c r="B1602" s="558" t="s">
        <v>25</v>
      </c>
      <c r="C1602" s="558">
        <v>5</v>
      </c>
      <c r="D1602" s="559">
        <f t="shared" si="709"/>
        <v>6</v>
      </c>
      <c r="E1602" s="561">
        <v>0</v>
      </c>
      <c r="F1602" s="699">
        <f t="shared" si="715"/>
        <v>0</v>
      </c>
      <c r="G1602" s="712">
        <f t="shared" si="716"/>
        <v>0</v>
      </c>
      <c r="H1602" s="699">
        <f t="shared" si="710"/>
        <v>0</v>
      </c>
      <c r="I1602" s="712">
        <f t="shared" si="711"/>
        <v>0</v>
      </c>
      <c r="J1602" s="699">
        <f t="shared" si="717"/>
        <v>0</v>
      </c>
      <c r="K1602" s="681">
        <f t="shared" si="718"/>
        <v>0</v>
      </c>
      <c r="L1602" s="711">
        <f>IF($L$5="Yes",HLOOKUP(B1602,'Outdoor Supply'!$D$32:$P$38,7,FALSE),0)</f>
        <v>0</v>
      </c>
      <c r="M1602" s="701">
        <f t="shared" si="719"/>
        <v>0</v>
      </c>
      <c r="N1602" s="564">
        <f t="shared" si="720"/>
        <v>0</v>
      </c>
      <c r="O1602" s="564">
        <f t="shared" si="721"/>
        <v>0</v>
      </c>
      <c r="P1602" s="564">
        <f t="shared" si="722"/>
        <v>0</v>
      </c>
      <c r="Q1602" s="564">
        <f t="shared" si="723"/>
        <v>0</v>
      </c>
      <c r="R1602" s="661">
        <f t="shared" si="712"/>
        <v>0</v>
      </c>
      <c r="S1602" s="662">
        <f t="shared" si="713"/>
        <v>0</v>
      </c>
      <c r="T1602" s="699">
        <f t="shared" si="714"/>
        <v>0</v>
      </c>
      <c r="U1602" s="681">
        <f t="shared" si="724"/>
        <v>0</v>
      </c>
      <c r="V1602" s="701">
        <f t="shared" si="725"/>
        <v>0</v>
      </c>
      <c r="W1602" s="662">
        <f t="shared" si="726"/>
        <v>0</v>
      </c>
      <c r="X1602" s="662">
        <f t="shared" si="727"/>
        <v>0</v>
      </c>
      <c r="Y1602" s="662">
        <f t="shared" si="728"/>
        <v>0</v>
      </c>
      <c r="Z1602" s="699">
        <f t="shared" si="729"/>
        <v>0</v>
      </c>
      <c r="AA1602" s="681">
        <f t="shared" si="732"/>
        <v>0</v>
      </c>
      <c r="AB1602" s="701">
        <f t="shared" si="733"/>
        <v>0</v>
      </c>
      <c r="AC1602" s="662">
        <f t="shared" si="730"/>
        <v>0</v>
      </c>
      <c r="AD1602" s="662">
        <f t="shared" si="734"/>
        <v>0</v>
      </c>
      <c r="AE1602" s="701">
        <f t="shared" si="735"/>
        <v>0</v>
      </c>
      <c r="AF1602" s="662">
        <f t="shared" si="731"/>
        <v>0</v>
      </c>
      <c r="AG1602" s="662">
        <f t="shared" si="736"/>
        <v>0</v>
      </c>
      <c r="AH1602" s="701">
        <f t="shared" si="737"/>
        <v>0</v>
      </c>
    </row>
    <row r="1603" spans="1:34" x14ac:dyDescent="0.35">
      <c r="A1603" s="680">
        <v>39578</v>
      </c>
      <c r="B1603" s="558" t="s">
        <v>25</v>
      </c>
      <c r="C1603" s="558">
        <v>5</v>
      </c>
      <c r="D1603" s="559">
        <f t="shared" si="709"/>
        <v>7</v>
      </c>
      <c r="E1603" s="561">
        <v>0</v>
      </c>
      <c r="F1603" s="699">
        <f t="shared" si="715"/>
        <v>0</v>
      </c>
      <c r="G1603" s="712">
        <f t="shared" si="716"/>
        <v>0</v>
      </c>
      <c r="H1603" s="699">
        <f t="shared" si="710"/>
        <v>0</v>
      </c>
      <c r="I1603" s="712">
        <f t="shared" si="711"/>
        <v>0</v>
      </c>
      <c r="J1603" s="699">
        <f t="shared" si="717"/>
        <v>0</v>
      </c>
      <c r="K1603" s="681">
        <f t="shared" si="718"/>
        <v>0</v>
      </c>
      <c r="L1603" s="711">
        <f>IF($L$5="Yes",HLOOKUP(B1603,'Outdoor Supply'!$D$32:$P$38,7,FALSE),0)</f>
        <v>0</v>
      </c>
      <c r="M1603" s="701">
        <f t="shared" si="719"/>
        <v>0</v>
      </c>
      <c r="N1603" s="564">
        <f t="shared" si="720"/>
        <v>0</v>
      </c>
      <c r="O1603" s="564">
        <f t="shared" si="721"/>
        <v>0</v>
      </c>
      <c r="P1603" s="564">
        <f t="shared" si="722"/>
        <v>0</v>
      </c>
      <c r="Q1603" s="564">
        <f t="shared" si="723"/>
        <v>0</v>
      </c>
      <c r="R1603" s="661">
        <f t="shared" si="712"/>
        <v>0</v>
      </c>
      <c r="S1603" s="662">
        <f t="shared" si="713"/>
        <v>0</v>
      </c>
      <c r="T1603" s="699">
        <f t="shared" si="714"/>
        <v>0</v>
      </c>
      <c r="U1603" s="681">
        <f t="shared" si="724"/>
        <v>0</v>
      </c>
      <c r="V1603" s="701">
        <f t="shared" si="725"/>
        <v>0</v>
      </c>
      <c r="W1603" s="662">
        <f t="shared" si="726"/>
        <v>0</v>
      </c>
      <c r="X1603" s="662">
        <f t="shared" si="727"/>
        <v>0</v>
      </c>
      <c r="Y1603" s="662">
        <f t="shared" si="728"/>
        <v>0</v>
      </c>
      <c r="Z1603" s="699">
        <f t="shared" si="729"/>
        <v>0</v>
      </c>
      <c r="AA1603" s="681">
        <f t="shared" si="732"/>
        <v>0</v>
      </c>
      <c r="AB1603" s="701">
        <f t="shared" si="733"/>
        <v>0</v>
      </c>
      <c r="AC1603" s="662">
        <f t="shared" si="730"/>
        <v>0</v>
      </c>
      <c r="AD1603" s="662">
        <f t="shared" si="734"/>
        <v>0</v>
      </c>
      <c r="AE1603" s="701">
        <f t="shared" si="735"/>
        <v>0</v>
      </c>
      <c r="AF1603" s="662">
        <f t="shared" si="731"/>
        <v>0</v>
      </c>
      <c r="AG1603" s="662">
        <f t="shared" si="736"/>
        <v>0</v>
      </c>
      <c r="AH1603" s="701">
        <f t="shared" si="737"/>
        <v>0</v>
      </c>
    </row>
    <row r="1604" spans="1:34" x14ac:dyDescent="0.35">
      <c r="A1604" s="680">
        <v>39579</v>
      </c>
      <c r="B1604" s="558" t="s">
        <v>25</v>
      </c>
      <c r="C1604" s="558">
        <v>5</v>
      </c>
      <c r="D1604" s="559">
        <f t="shared" si="709"/>
        <v>1</v>
      </c>
      <c r="E1604" s="561">
        <v>0.18000000000000682</v>
      </c>
      <c r="F1604" s="699">
        <f t="shared" si="715"/>
        <v>0</v>
      </c>
      <c r="G1604" s="712">
        <f t="shared" si="716"/>
        <v>0</v>
      </c>
      <c r="H1604" s="699">
        <f t="shared" si="710"/>
        <v>0</v>
      </c>
      <c r="I1604" s="712">
        <f t="shared" si="711"/>
        <v>0</v>
      </c>
      <c r="J1604" s="699">
        <f t="shared" si="717"/>
        <v>0</v>
      </c>
      <c r="K1604" s="681">
        <f t="shared" si="718"/>
        <v>0</v>
      </c>
      <c r="L1604" s="711">
        <f>IF($L$5="Yes",HLOOKUP(B1604,'Outdoor Supply'!$D$32:$P$38,7,FALSE),0)</f>
        <v>0</v>
      </c>
      <c r="M1604" s="701">
        <f t="shared" si="719"/>
        <v>0</v>
      </c>
      <c r="N1604" s="564">
        <f t="shared" si="720"/>
        <v>0</v>
      </c>
      <c r="O1604" s="564">
        <f t="shared" si="721"/>
        <v>0</v>
      </c>
      <c r="P1604" s="564">
        <f t="shared" si="722"/>
        <v>0</v>
      </c>
      <c r="Q1604" s="564">
        <f t="shared" si="723"/>
        <v>0</v>
      </c>
      <c r="R1604" s="661">
        <f t="shared" si="712"/>
        <v>0</v>
      </c>
      <c r="S1604" s="662">
        <f t="shared" si="713"/>
        <v>0</v>
      </c>
      <c r="T1604" s="699">
        <f t="shared" si="714"/>
        <v>0</v>
      </c>
      <c r="U1604" s="681">
        <f t="shared" si="724"/>
        <v>0</v>
      </c>
      <c r="V1604" s="701">
        <f t="shared" si="725"/>
        <v>0</v>
      </c>
      <c r="W1604" s="662">
        <f t="shared" si="726"/>
        <v>0</v>
      </c>
      <c r="X1604" s="662">
        <f t="shared" si="727"/>
        <v>0</v>
      </c>
      <c r="Y1604" s="662">
        <f t="shared" si="728"/>
        <v>0</v>
      </c>
      <c r="Z1604" s="699">
        <f t="shared" si="729"/>
        <v>0</v>
      </c>
      <c r="AA1604" s="681">
        <f t="shared" si="732"/>
        <v>0</v>
      </c>
      <c r="AB1604" s="701">
        <f t="shared" si="733"/>
        <v>0</v>
      </c>
      <c r="AC1604" s="662">
        <f t="shared" si="730"/>
        <v>0</v>
      </c>
      <c r="AD1604" s="662">
        <f t="shared" si="734"/>
        <v>0</v>
      </c>
      <c r="AE1604" s="701">
        <f t="shared" si="735"/>
        <v>0</v>
      </c>
      <c r="AF1604" s="662">
        <f t="shared" si="731"/>
        <v>0</v>
      </c>
      <c r="AG1604" s="662">
        <f t="shared" si="736"/>
        <v>0</v>
      </c>
      <c r="AH1604" s="701">
        <f t="shared" si="737"/>
        <v>0</v>
      </c>
    </row>
    <row r="1605" spans="1:34" x14ac:dyDescent="0.35">
      <c r="A1605" s="680">
        <v>39580</v>
      </c>
      <c r="B1605" s="558" t="s">
        <v>25</v>
      </c>
      <c r="C1605" s="558">
        <v>5</v>
      </c>
      <c r="D1605" s="559">
        <f t="shared" si="709"/>
        <v>2</v>
      </c>
      <c r="E1605" s="561">
        <v>0</v>
      </c>
      <c r="F1605" s="699">
        <f t="shared" si="715"/>
        <v>0</v>
      </c>
      <c r="G1605" s="712">
        <f t="shared" si="716"/>
        <v>0</v>
      </c>
      <c r="H1605" s="699">
        <f t="shared" si="710"/>
        <v>0</v>
      </c>
      <c r="I1605" s="712">
        <f t="shared" si="711"/>
        <v>0</v>
      </c>
      <c r="J1605" s="699">
        <f t="shared" si="717"/>
        <v>0</v>
      </c>
      <c r="K1605" s="681">
        <f t="shared" si="718"/>
        <v>0</v>
      </c>
      <c r="L1605" s="711">
        <f>IF($L$5="Yes",HLOOKUP(B1605,'Outdoor Supply'!$D$32:$P$38,7,FALSE),0)</f>
        <v>0</v>
      </c>
      <c r="M1605" s="701">
        <f t="shared" si="719"/>
        <v>0</v>
      </c>
      <c r="N1605" s="564">
        <f t="shared" si="720"/>
        <v>0</v>
      </c>
      <c r="O1605" s="564">
        <f t="shared" si="721"/>
        <v>0</v>
      </c>
      <c r="P1605" s="564">
        <f t="shared" si="722"/>
        <v>0</v>
      </c>
      <c r="Q1605" s="564">
        <f t="shared" si="723"/>
        <v>0</v>
      </c>
      <c r="R1605" s="661">
        <f t="shared" si="712"/>
        <v>0</v>
      </c>
      <c r="S1605" s="662">
        <f t="shared" si="713"/>
        <v>0</v>
      </c>
      <c r="T1605" s="699">
        <f t="shared" si="714"/>
        <v>0</v>
      </c>
      <c r="U1605" s="681">
        <f t="shared" si="724"/>
        <v>0</v>
      </c>
      <c r="V1605" s="701">
        <f t="shared" si="725"/>
        <v>0</v>
      </c>
      <c r="W1605" s="662">
        <f t="shared" si="726"/>
        <v>0</v>
      </c>
      <c r="X1605" s="662">
        <f t="shared" si="727"/>
        <v>0</v>
      </c>
      <c r="Y1605" s="662">
        <f t="shared" si="728"/>
        <v>0</v>
      </c>
      <c r="Z1605" s="699">
        <f t="shared" si="729"/>
        <v>0</v>
      </c>
      <c r="AA1605" s="681">
        <f t="shared" si="732"/>
        <v>0</v>
      </c>
      <c r="AB1605" s="701">
        <f t="shared" si="733"/>
        <v>0</v>
      </c>
      <c r="AC1605" s="662">
        <f t="shared" si="730"/>
        <v>0</v>
      </c>
      <c r="AD1605" s="662">
        <f t="shared" si="734"/>
        <v>0</v>
      </c>
      <c r="AE1605" s="701">
        <f t="shared" si="735"/>
        <v>0</v>
      </c>
      <c r="AF1605" s="662">
        <f t="shared" si="731"/>
        <v>0</v>
      </c>
      <c r="AG1605" s="662">
        <f t="shared" si="736"/>
        <v>0</v>
      </c>
      <c r="AH1605" s="701">
        <f t="shared" si="737"/>
        <v>0</v>
      </c>
    </row>
    <row r="1606" spans="1:34" x14ac:dyDescent="0.35">
      <c r="A1606" s="680">
        <v>39581</v>
      </c>
      <c r="B1606" s="558" t="s">
        <v>25</v>
      </c>
      <c r="C1606" s="558">
        <v>5</v>
      </c>
      <c r="D1606" s="559">
        <f t="shared" si="709"/>
        <v>3</v>
      </c>
      <c r="E1606" s="561">
        <v>9.9999999999909051E-3</v>
      </c>
      <c r="F1606" s="699">
        <f t="shared" si="715"/>
        <v>0</v>
      </c>
      <c r="G1606" s="712">
        <f t="shared" si="716"/>
        <v>0</v>
      </c>
      <c r="H1606" s="699">
        <f t="shared" si="710"/>
        <v>0</v>
      </c>
      <c r="I1606" s="712">
        <f t="shared" si="711"/>
        <v>0</v>
      </c>
      <c r="J1606" s="699">
        <f t="shared" si="717"/>
        <v>0</v>
      </c>
      <c r="K1606" s="681">
        <f t="shared" si="718"/>
        <v>0</v>
      </c>
      <c r="L1606" s="711">
        <f>IF($L$5="Yes",HLOOKUP(B1606,'Outdoor Supply'!$D$32:$P$38,7,FALSE),0)</f>
        <v>0</v>
      </c>
      <c r="M1606" s="701">
        <f t="shared" si="719"/>
        <v>0</v>
      </c>
      <c r="N1606" s="564">
        <f t="shared" si="720"/>
        <v>0</v>
      </c>
      <c r="O1606" s="564">
        <f t="shared" si="721"/>
        <v>0</v>
      </c>
      <c r="P1606" s="564">
        <f t="shared" si="722"/>
        <v>0</v>
      </c>
      <c r="Q1606" s="564">
        <f t="shared" si="723"/>
        <v>0</v>
      </c>
      <c r="R1606" s="661">
        <f t="shared" si="712"/>
        <v>0</v>
      </c>
      <c r="S1606" s="662">
        <f t="shared" si="713"/>
        <v>0</v>
      </c>
      <c r="T1606" s="699">
        <f t="shared" si="714"/>
        <v>0</v>
      </c>
      <c r="U1606" s="681">
        <f t="shared" si="724"/>
        <v>0</v>
      </c>
      <c r="V1606" s="701">
        <f t="shared" si="725"/>
        <v>0</v>
      </c>
      <c r="W1606" s="662">
        <f t="shared" si="726"/>
        <v>0</v>
      </c>
      <c r="X1606" s="662">
        <f t="shared" si="727"/>
        <v>0</v>
      </c>
      <c r="Y1606" s="662">
        <f t="shared" si="728"/>
        <v>0</v>
      </c>
      <c r="Z1606" s="699">
        <f t="shared" si="729"/>
        <v>0</v>
      </c>
      <c r="AA1606" s="681">
        <f t="shared" si="732"/>
        <v>0</v>
      </c>
      <c r="AB1606" s="701">
        <f t="shared" si="733"/>
        <v>0</v>
      </c>
      <c r="AC1606" s="662">
        <f t="shared" si="730"/>
        <v>0</v>
      </c>
      <c r="AD1606" s="662">
        <f t="shared" si="734"/>
        <v>0</v>
      </c>
      <c r="AE1606" s="701">
        <f t="shared" si="735"/>
        <v>0</v>
      </c>
      <c r="AF1606" s="662">
        <f t="shared" si="731"/>
        <v>0</v>
      </c>
      <c r="AG1606" s="662">
        <f t="shared" si="736"/>
        <v>0</v>
      </c>
      <c r="AH1606" s="701">
        <f t="shared" si="737"/>
        <v>0</v>
      </c>
    </row>
    <row r="1607" spans="1:34" x14ac:dyDescent="0.35">
      <c r="A1607" s="680">
        <v>39582</v>
      </c>
      <c r="B1607" s="558" t="s">
        <v>25</v>
      </c>
      <c r="C1607" s="558">
        <v>5</v>
      </c>
      <c r="D1607" s="559">
        <f t="shared" si="709"/>
        <v>4</v>
      </c>
      <c r="E1607" s="561">
        <v>0.37999999999999545</v>
      </c>
      <c r="F1607" s="699">
        <f t="shared" si="715"/>
        <v>0</v>
      </c>
      <c r="G1607" s="712">
        <f t="shared" si="716"/>
        <v>0</v>
      </c>
      <c r="H1607" s="699">
        <f t="shared" si="710"/>
        <v>0</v>
      </c>
      <c r="I1607" s="712">
        <f t="shared" si="711"/>
        <v>0</v>
      </c>
      <c r="J1607" s="699">
        <f t="shared" si="717"/>
        <v>0</v>
      </c>
      <c r="K1607" s="681">
        <f t="shared" si="718"/>
        <v>0</v>
      </c>
      <c r="L1607" s="711">
        <f>IF($L$5="Yes",HLOOKUP(B1607,'Outdoor Supply'!$D$32:$P$38,7,FALSE),0)</f>
        <v>0</v>
      </c>
      <c r="M1607" s="701">
        <f t="shared" si="719"/>
        <v>0</v>
      </c>
      <c r="N1607" s="564">
        <f t="shared" si="720"/>
        <v>0</v>
      </c>
      <c r="O1607" s="564">
        <f t="shared" si="721"/>
        <v>0</v>
      </c>
      <c r="P1607" s="564">
        <f t="shared" si="722"/>
        <v>0</v>
      </c>
      <c r="Q1607" s="564">
        <f t="shared" si="723"/>
        <v>0</v>
      </c>
      <c r="R1607" s="661">
        <f t="shared" si="712"/>
        <v>0</v>
      </c>
      <c r="S1607" s="662">
        <f t="shared" si="713"/>
        <v>0</v>
      </c>
      <c r="T1607" s="699">
        <f t="shared" si="714"/>
        <v>0</v>
      </c>
      <c r="U1607" s="681">
        <f t="shared" si="724"/>
        <v>0</v>
      </c>
      <c r="V1607" s="701">
        <f t="shared" si="725"/>
        <v>0</v>
      </c>
      <c r="W1607" s="662">
        <f t="shared" si="726"/>
        <v>0</v>
      </c>
      <c r="X1607" s="662">
        <f t="shared" si="727"/>
        <v>0</v>
      </c>
      <c r="Y1607" s="662">
        <f t="shared" si="728"/>
        <v>0</v>
      </c>
      <c r="Z1607" s="699">
        <f t="shared" si="729"/>
        <v>0</v>
      </c>
      <c r="AA1607" s="681">
        <f t="shared" si="732"/>
        <v>0</v>
      </c>
      <c r="AB1607" s="701">
        <f t="shared" si="733"/>
        <v>0</v>
      </c>
      <c r="AC1607" s="662">
        <f t="shared" si="730"/>
        <v>0</v>
      </c>
      <c r="AD1607" s="662">
        <f t="shared" si="734"/>
        <v>0</v>
      </c>
      <c r="AE1607" s="701">
        <f t="shared" si="735"/>
        <v>0</v>
      </c>
      <c r="AF1607" s="662">
        <f t="shared" si="731"/>
        <v>0</v>
      </c>
      <c r="AG1607" s="662">
        <f t="shared" si="736"/>
        <v>0</v>
      </c>
      <c r="AH1607" s="701">
        <f t="shared" si="737"/>
        <v>0</v>
      </c>
    </row>
    <row r="1608" spans="1:34" x14ac:dyDescent="0.35">
      <c r="A1608" s="680">
        <v>39583</v>
      </c>
      <c r="B1608" s="558" t="s">
        <v>25</v>
      </c>
      <c r="C1608" s="558">
        <v>5</v>
      </c>
      <c r="D1608" s="559">
        <f t="shared" si="709"/>
        <v>5</v>
      </c>
      <c r="E1608" s="561">
        <v>0.75</v>
      </c>
      <c r="F1608" s="699">
        <f t="shared" si="715"/>
        <v>0</v>
      </c>
      <c r="G1608" s="712">
        <f t="shared" si="716"/>
        <v>0</v>
      </c>
      <c r="H1608" s="699">
        <f t="shared" si="710"/>
        <v>0</v>
      </c>
      <c r="I1608" s="712">
        <f t="shared" si="711"/>
        <v>0</v>
      </c>
      <c r="J1608" s="699">
        <f t="shared" si="717"/>
        <v>0</v>
      </c>
      <c r="K1608" s="681">
        <f t="shared" si="718"/>
        <v>0</v>
      </c>
      <c r="L1608" s="711">
        <f>IF($L$5="Yes",HLOOKUP(B1608,'Outdoor Supply'!$D$32:$P$38,7,FALSE),0)</f>
        <v>0</v>
      </c>
      <c r="M1608" s="701">
        <f t="shared" si="719"/>
        <v>0</v>
      </c>
      <c r="N1608" s="564">
        <f t="shared" si="720"/>
        <v>0</v>
      </c>
      <c r="O1608" s="564">
        <f t="shared" si="721"/>
        <v>0</v>
      </c>
      <c r="P1608" s="564">
        <f t="shared" si="722"/>
        <v>0</v>
      </c>
      <c r="Q1608" s="564">
        <f t="shared" si="723"/>
        <v>0</v>
      </c>
      <c r="R1608" s="661">
        <f t="shared" si="712"/>
        <v>0</v>
      </c>
      <c r="S1608" s="662">
        <f t="shared" si="713"/>
        <v>0</v>
      </c>
      <c r="T1608" s="699">
        <f t="shared" si="714"/>
        <v>0</v>
      </c>
      <c r="U1608" s="681">
        <f t="shared" si="724"/>
        <v>0</v>
      </c>
      <c r="V1608" s="701">
        <f t="shared" si="725"/>
        <v>0</v>
      </c>
      <c r="W1608" s="662">
        <f t="shared" si="726"/>
        <v>0</v>
      </c>
      <c r="X1608" s="662">
        <f t="shared" si="727"/>
        <v>0</v>
      </c>
      <c r="Y1608" s="662">
        <f t="shared" si="728"/>
        <v>0</v>
      </c>
      <c r="Z1608" s="699">
        <f t="shared" si="729"/>
        <v>0</v>
      </c>
      <c r="AA1608" s="681">
        <f t="shared" si="732"/>
        <v>0</v>
      </c>
      <c r="AB1608" s="701">
        <f t="shared" si="733"/>
        <v>0</v>
      </c>
      <c r="AC1608" s="662">
        <f t="shared" si="730"/>
        <v>0</v>
      </c>
      <c r="AD1608" s="662">
        <f t="shared" si="734"/>
        <v>0</v>
      </c>
      <c r="AE1608" s="701">
        <f t="shared" si="735"/>
        <v>0</v>
      </c>
      <c r="AF1608" s="662">
        <f t="shared" si="731"/>
        <v>0</v>
      </c>
      <c r="AG1608" s="662">
        <f t="shared" si="736"/>
        <v>0</v>
      </c>
      <c r="AH1608" s="701">
        <f t="shared" si="737"/>
        <v>0</v>
      </c>
    </row>
    <row r="1609" spans="1:34" x14ac:dyDescent="0.35">
      <c r="A1609" s="680">
        <v>39584</v>
      </c>
      <c r="B1609" s="558" t="s">
        <v>25</v>
      </c>
      <c r="C1609" s="558">
        <v>5</v>
      </c>
      <c r="D1609" s="559">
        <f t="shared" si="709"/>
        <v>6</v>
      </c>
      <c r="E1609" s="561">
        <v>0</v>
      </c>
      <c r="F1609" s="699">
        <f t="shared" si="715"/>
        <v>0</v>
      </c>
      <c r="G1609" s="712">
        <f t="shared" si="716"/>
        <v>0</v>
      </c>
      <c r="H1609" s="699">
        <f t="shared" si="710"/>
        <v>0</v>
      </c>
      <c r="I1609" s="712">
        <f t="shared" si="711"/>
        <v>0</v>
      </c>
      <c r="J1609" s="699">
        <f t="shared" si="717"/>
        <v>0</v>
      </c>
      <c r="K1609" s="681">
        <f t="shared" si="718"/>
        <v>0</v>
      </c>
      <c r="L1609" s="711">
        <f>IF($L$5="Yes",HLOOKUP(B1609,'Outdoor Supply'!$D$32:$P$38,7,FALSE),0)</f>
        <v>0</v>
      </c>
      <c r="M1609" s="701">
        <f t="shared" si="719"/>
        <v>0</v>
      </c>
      <c r="N1609" s="564">
        <f t="shared" si="720"/>
        <v>0</v>
      </c>
      <c r="O1609" s="564">
        <f t="shared" si="721"/>
        <v>0</v>
      </c>
      <c r="P1609" s="564">
        <f t="shared" si="722"/>
        <v>0</v>
      </c>
      <c r="Q1609" s="564">
        <f t="shared" si="723"/>
        <v>0</v>
      </c>
      <c r="R1609" s="661">
        <f t="shared" si="712"/>
        <v>0</v>
      </c>
      <c r="S1609" s="662">
        <f t="shared" si="713"/>
        <v>0</v>
      </c>
      <c r="T1609" s="699">
        <f t="shared" si="714"/>
        <v>0</v>
      </c>
      <c r="U1609" s="681">
        <f t="shared" si="724"/>
        <v>0</v>
      </c>
      <c r="V1609" s="701">
        <f t="shared" si="725"/>
        <v>0</v>
      </c>
      <c r="W1609" s="662">
        <f t="shared" si="726"/>
        <v>0</v>
      </c>
      <c r="X1609" s="662">
        <f t="shared" si="727"/>
        <v>0</v>
      </c>
      <c r="Y1609" s="662">
        <f t="shared" si="728"/>
        <v>0</v>
      </c>
      <c r="Z1609" s="699">
        <f t="shared" si="729"/>
        <v>0</v>
      </c>
      <c r="AA1609" s="681">
        <f t="shared" si="732"/>
        <v>0</v>
      </c>
      <c r="AB1609" s="701">
        <f t="shared" si="733"/>
        <v>0</v>
      </c>
      <c r="AC1609" s="662">
        <f t="shared" si="730"/>
        <v>0</v>
      </c>
      <c r="AD1609" s="662">
        <f t="shared" si="734"/>
        <v>0</v>
      </c>
      <c r="AE1609" s="701">
        <f t="shared" si="735"/>
        <v>0</v>
      </c>
      <c r="AF1609" s="662">
        <f t="shared" si="731"/>
        <v>0</v>
      </c>
      <c r="AG1609" s="662">
        <f t="shared" si="736"/>
        <v>0</v>
      </c>
      <c r="AH1609" s="701">
        <f t="shared" si="737"/>
        <v>0</v>
      </c>
    </row>
    <row r="1610" spans="1:34" x14ac:dyDescent="0.35">
      <c r="A1610" s="680">
        <v>39585</v>
      </c>
      <c r="B1610" s="558" t="s">
        <v>25</v>
      </c>
      <c r="C1610" s="558">
        <v>5</v>
      </c>
      <c r="D1610" s="559">
        <f t="shared" si="709"/>
        <v>7</v>
      </c>
      <c r="E1610" s="561">
        <v>0</v>
      </c>
      <c r="F1610" s="699">
        <f t="shared" si="715"/>
        <v>0</v>
      </c>
      <c r="G1610" s="712">
        <f t="shared" si="716"/>
        <v>0</v>
      </c>
      <c r="H1610" s="699">
        <f t="shared" si="710"/>
        <v>0</v>
      </c>
      <c r="I1610" s="712">
        <f t="shared" si="711"/>
        <v>0</v>
      </c>
      <c r="J1610" s="699">
        <f t="shared" si="717"/>
        <v>0</v>
      </c>
      <c r="K1610" s="681">
        <f t="shared" si="718"/>
        <v>0</v>
      </c>
      <c r="L1610" s="711">
        <f>IF($L$5="Yes",HLOOKUP(B1610,'Outdoor Supply'!$D$32:$P$38,7,FALSE),0)</f>
        <v>0</v>
      </c>
      <c r="M1610" s="701">
        <f t="shared" si="719"/>
        <v>0</v>
      </c>
      <c r="N1610" s="564">
        <f t="shared" si="720"/>
        <v>0</v>
      </c>
      <c r="O1610" s="564">
        <f t="shared" si="721"/>
        <v>0</v>
      </c>
      <c r="P1610" s="564">
        <f t="shared" si="722"/>
        <v>0</v>
      </c>
      <c r="Q1610" s="564">
        <f t="shared" si="723"/>
        <v>0</v>
      </c>
      <c r="R1610" s="661">
        <f t="shared" si="712"/>
        <v>0</v>
      </c>
      <c r="S1610" s="662">
        <f t="shared" si="713"/>
        <v>0</v>
      </c>
      <c r="T1610" s="699">
        <f t="shared" si="714"/>
        <v>0</v>
      </c>
      <c r="U1610" s="681">
        <f t="shared" si="724"/>
        <v>0</v>
      </c>
      <c r="V1610" s="701">
        <f t="shared" si="725"/>
        <v>0</v>
      </c>
      <c r="W1610" s="662">
        <f t="shared" si="726"/>
        <v>0</v>
      </c>
      <c r="X1610" s="662">
        <f t="shared" si="727"/>
        <v>0</v>
      </c>
      <c r="Y1610" s="662">
        <f t="shared" si="728"/>
        <v>0</v>
      </c>
      <c r="Z1610" s="699">
        <f t="shared" si="729"/>
        <v>0</v>
      </c>
      <c r="AA1610" s="681">
        <f t="shared" si="732"/>
        <v>0</v>
      </c>
      <c r="AB1610" s="701">
        <f t="shared" si="733"/>
        <v>0</v>
      </c>
      <c r="AC1610" s="662">
        <f t="shared" si="730"/>
        <v>0</v>
      </c>
      <c r="AD1610" s="662">
        <f t="shared" si="734"/>
        <v>0</v>
      </c>
      <c r="AE1610" s="701">
        <f t="shared" si="735"/>
        <v>0</v>
      </c>
      <c r="AF1610" s="662">
        <f t="shared" si="731"/>
        <v>0</v>
      </c>
      <c r="AG1610" s="662">
        <f t="shared" si="736"/>
        <v>0</v>
      </c>
      <c r="AH1610" s="701">
        <f t="shared" si="737"/>
        <v>0</v>
      </c>
    </row>
    <row r="1611" spans="1:34" x14ac:dyDescent="0.35">
      <c r="A1611" s="680">
        <v>39586</v>
      </c>
      <c r="B1611" s="558" t="s">
        <v>25</v>
      </c>
      <c r="C1611" s="558">
        <v>5</v>
      </c>
      <c r="D1611" s="559">
        <f t="shared" ref="D1611:D1674" si="738">WEEKDAY(A1611)</f>
        <v>1</v>
      </c>
      <c r="E1611" s="561">
        <v>0</v>
      </c>
      <c r="F1611" s="699">
        <f t="shared" si="715"/>
        <v>0</v>
      </c>
      <c r="G1611" s="712">
        <f t="shared" si="716"/>
        <v>0</v>
      </c>
      <c r="H1611" s="699">
        <f t="shared" ref="H1611:H1674" si="739">$C$3*$F$3*(E1611/12)*7.48</f>
        <v>0</v>
      </c>
      <c r="I1611" s="712">
        <f t="shared" ref="I1611:I1674" si="740">$C$4*$F$4*(E1611/12)*7.48</f>
        <v>0</v>
      </c>
      <c r="J1611" s="699">
        <f t="shared" si="717"/>
        <v>0</v>
      </c>
      <c r="K1611" s="681">
        <f t="shared" si="718"/>
        <v>0</v>
      </c>
      <c r="L1611" s="711">
        <f>IF($L$5="Yes",HLOOKUP(B1611,'Outdoor Supply'!$D$32:$P$38,7,FALSE),0)</f>
        <v>0</v>
      </c>
      <c r="M1611" s="701">
        <f t="shared" si="719"/>
        <v>0</v>
      </c>
      <c r="N1611" s="564">
        <f t="shared" si="720"/>
        <v>0</v>
      </c>
      <c r="O1611" s="564">
        <f t="shared" si="721"/>
        <v>0</v>
      </c>
      <c r="P1611" s="564">
        <f t="shared" si="722"/>
        <v>0</v>
      </c>
      <c r="Q1611" s="564">
        <f t="shared" si="723"/>
        <v>0</v>
      </c>
      <c r="R1611" s="661">
        <f t="shared" ref="R1611:R1674" si="741">$Q$3</f>
        <v>0</v>
      </c>
      <c r="S1611" s="662">
        <f t="shared" ref="S1611:S1674" si="742">SUM(N1611:R1611)</f>
        <v>0</v>
      </c>
      <c r="T1611" s="699">
        <f t="shared" ref="T1611:T1674" si="743">IF(V1611&lt;0,0,IF(V1611&gt;$G$3,$G$3,V1611))</f>
        <v>0</v>
      </c>
      <c r="U1611" s="681">
        <f t="shared" si="724"/>
        <v>0</v>
      </c>
      <c r="V1611" s="701">
        <f t="shared" si="725"/>
        <v>0</v>
      </c>
      <c r="W1611" s="662">
        <f t="shared" si="726"/>
        <v>0</v>
      </c>
      <c r="X1611" s="662">
        <f t="shared" si="727"/>
        <v>0</v>
      </c>
      <c r="Y1611" s="662">
        <f t="shared" si="728"/>
        <v>0</v>
      </c>
      <c r="Z1611" s="699">
        <f t="shared" si="729"/>
        <v>0</v>
      </c>
      <c r="AA1611" s="681">
        <f t="shared" si="732"/>
        <v>0</v>
      </c>
      <c r="AB1611" s="701">
        <f t="shared" si="733"/>
        <v>0</v>
      </c>
      <c r="AC1611" s="662">
        <f t="shared" si="730"/>
        <v>0</v>
      </c>
      <c r="AD1611" s="662">
        <f t="shared" si="734"/>
        <v>0</v>
      </c>
      <c r="AE1611" s="701">
        <f t="shared" si="735"/>
        <v>0</v>
      </c>
      <c r="AF1611" s="662">
        <f t="shared" si="731"/>
        <v>0</v>
      </c>
      <c r="AG1611" s="662">
        <f t="shared" si="736"/>
        <v>0</v>
      </c>
      <c r="AH1611" s="701">
        <f t="shared" si="737"/>
        <v>0</v>
      </c>
    </row>
    <row r="1612" spans="1:34" x14ac:dyDescent="0.35">
      <c r="A1612" s="680">
        <v>39587</v>
      </c>
      <c r="B1612" s="558" t="s">
        <v>25</v>
      </c>
      <c r="C1612" s="558">
        <v>5</v>
      </c>
      <c r="D1612" s="559">
        <f t="shared" si="738"/>
        <v>2</v>
      </c>
      <c r="E1612" s="561">
        <v>0</v>
      </c>
      <c r="F1612" s="699">
        <f t="shared" ref="F1612:F1675" si="744">$B$3*$F$3*(E1612/12)*7.48</f>
        <v>0</v>
      </c>
      <c r="G1612" s="712">
        <f t="shared" ref="G1612:G1675" si="745">$B$4*$F$4*(E1612/12)*7.48</f>
        <v>0</v>
      </c>
      <c r="H1612" s="699">
        <f t="shared" si="739"/>
        <v>0</v>
      </c>
      <c r="I1612" s="712">
        <f t="shared" si="740"/>
        <v>0</v>
      </c>
      <c r="J1612" s="699">
        <f t="shared" ref="J1612:J1675" si="746">IF($L$3="Yes",$M$3*$N$3*(E1612/12)*7.48,0)</f>
        <v>0</v>
      </c>
      <c r="K1612" s="681">
        <f t="shared" ref="K1612:K1675" si="747">IF($L$4="Yes",$M$4*$N$4*(E1612/12)*7.48,0)</f>
        <v>0</v>
      </c>
      <c r="L1612" s="711">
        <f>IF($L$5="Yes",HLOOKUP(B1612,'Outdoor Supply'!$D$32:$P$38,7,FALSE),0)</f>
        <v>0</v>
      </c>
      <c r="M1612" s="701">
        <f t="shared" ref="M1612:M1675" si="748">SUM(J1612:L1612)</f>
        <v>0</v>
      </c>
      <c r="N1612" s="564">
        <f t="shared" ref="N1612:N1675" si="749">HLOOKUP(B1612,$U$2:$AF$6,2,FALSE)</f>
        <v>0</v>
      </c>
      <c r="O1612" s="564">
        <f t="shared" ref="O1612:O1675" si="750">HLOOKUP(B1612,$U$2:$AF$6,3,FALSE)</f>
        <v>0</v>
      </c>
      <c r="P1612" s="564">
        <f t="shared" ref="P1612:P1675" si="751">HLOOKUP(B1612,$U$2:$AF$6,4,FALSE)</f>
        <v>0</v>
      </c>
      <c r="Q1612" s="564">
        <f t="shared" ref="Q1612:Q1675" si="752">HLOOKUP(B1612,$U$2:$AF$6,5,FALSE)</f>
        <v>0</v>
      </c>
      <c r="R1612" s="661">
        <f t="shared" si="741"/>
        <v>0</v>
      </c>
      <c r="S1612" s="662">
        <f t="shared" si="742"/>
        <v>0</v>
      </c>
      <c r="T1612" s="699">
        <f t="shared" si="743"/>
        <v>0</v>
      </c>
      <c r="U1612" s="681">
        <f t="shared" ref="U1612:U1675" si="753">IF(F1612+T1611&gt;S1612,S1612,F1612+T1611)</f>
        <v>0</v>
      </c>
      <c r="V1612" s="701">
        <f t="shared" ref="V1612:V1675" si="754">T1611+F1612-S1612</f>
        <v>0</v>
      </c>
      <c r="W1612" s="662">
        <f t="shared" ref="W1612:W1675" si="755">IF(Y1612&lt;0,0,IF(Y1612&gt;$G$4,$G$4,Y1612))</f>
        <v>0</v>
      </c>
      <c r="X1612" s="662">
        <f t="shared" ref="X1612:X1675" si="756">IF(G1612+W1611&gt;S1612,S1612,G1612+W1611)</f>
        <v>0</v>
      </c>
      <c r="Y1612" s="662">
        <f t="shared" ref="Y1612:Y1675" si="757">W1611+G1612-S1612</f>
        <v>0</v>
      </c>
      <c r="Z1612" s="699">
        <f t="shared" ref="Z1612:Z1675" si="758">IF(AB1612&lt;0,0,IF(AB1612&gt;$H$3,$H$3,AB1612))</f>
        <v>0</v>
      </c>
      <c r="AA1612" s="681">
        <f t="shared" si="732"/>
        <v>0</v>
      </c>
      <c r="AB1612" s="701">
        <f t="shared" si="733"/>
        <v>0</v>
      </c>
      <c r="AC1612" s="662">
        <f t="shared" ref="AC1612:AC1675" si="759">IF(AE1612&lt;0,0,IF(AE1612&gt;$H$4,$H$4,AE1612))</f>
        <v>0</v>
      </c>
      <c r="AD1612" s="662">
        <f t="shared" si="734"/>
        <v>0</v>
      </c>
      <c r="AE1612" s="701">
        <f t="shared" si="735"/>
        <v>0</v>
      </c>
      <c r="AF1612" s="662">
        <f t="shared" ref="AF1612:AF1675" si="760">IF(AH1612&lt;0,0,IF(AH1612&gt;$O$3,$O$3,AH1612))</f>
        <v>0</v>
      </c>
      <c r="AG1612" s="662">
        <f t="shared" si="736"/>
        <v>0</v>
      </c>
      <c r="AH1612" s="701">
        <f t="shared" si="737"/>
        <v>0</v>
      </c>
    </row>
    <row r="1613" spans="1:34" x14ac:dyDescent="0.35">
      <c r="A1613" s="680">
        <v>39588</v>
      </c>
      <c r="B1613" s="558" t="s">
        <v>25</v>
      </c>
      <c r="C1613" s="558">
        <v>5</v>
      </c>
      <c r="D1613" s="559">
        <f t="shared" si="738"/>
        <v>3</v>
      </c>
      <c r="E1613" s="561">
        <v>0</v>
      </c>
      <c r="F1613" s="699">
        <f t="shared" si="744"/>
        <v>0</v>
      </c>
      <c r="G1613" s="712">
        <f t="shared" si="745"/>
        <v>0</v>
      </c>
      <c r="H1613" s="699">
        <f t="shared" si="739"/>
        <v>0</v>
      </c>
      <c r="I1613" s="712">
        <f t="shared" si="740"/>
        <v>0</v>
      </c>
      <c r="J1613" s="699">
        <f t="shared" si="746"/>
        <v>0</v>
      </c>
      <c r="K1613" s="681">
        <f t="shared" si="747"/>
        <v>0</v>
      </c>
      <c r="L1613" s="711">
        <f>IF($L$5="Yes",HLOOKUP(B1613,'Outdoor Supply'!$D$32:$P$38,7,FALSE),0)</f>
        <v>0</v>
      </c>
      <c r="M1613" s="701">
        <f t="shared" si="748"/>
        <v>0</v>
      </c>
      <c r="N1613" s="564">
        <f t="shared" si="749"/>
        <v>0</v>
      </c>
      <c r="O1613" s="564">
        <f t="shared" si="750"/>
        <v>0</v>
      </c>
      <c r="P1613" s="564">
        <f t="shared" si="751"/>
        <v>0</v>
      </c>
      <c r="Q1613" s="564">
        <f t="shared" si="752"/>
        <v>0</v>
      </c>
      <c r="R1613" s="661">
        <f t="shared" si="741"/>
        <v>0</v>
      </c>
      <c r="S1613" s="662">
        <f t="shared" si="742"/>
        <v>0</v>
      </c>
      <c r="T1613" s="699">
        <f t="shared" si="743"/>
        <v>0</v>
      </c>
      <c r="U1613" s="681">
        <f t="shared" si="753"/>
        <v>0</v>
      </c>
      <c r="V1613" s="701">
        <f t="shared" si="754"/>
        <v>0</v>
      </c>
      <c r="W1613" s="662">
        <f t="shared" si="755"/>
        <v>0</v>
      </c>
      <c r="X1613" s="662">
        <f t="shared" si="756"/>
        <v>0</v>
      </c>
      <c r="Y1613" s="662">
        <f t="shared" si="757"/>
        <v>0</v>
      </c>
      <c r="Z1613" s="699">
        <f t="shared" si="758"/>
        <v>0</v>
      </c>
      <c r="AA1613" s="681">
        <f t="shared" ref="AA1613:AA1676" si="761">IF(H1613+Z1612&gt;S1613,S1613,H1613+Z1612)</f>
        <v>0</v>
      </c>
      <c r="AB1613" s="701">
        <f t="shared" ref="AB1613:AB1676" si="762">Z1612+H1613-S1613</f>
        <v>0</v>
      </c>
      <c r="AC1613" s="662">
        <f t="shared" si="759"/>
        <v>0</v>
      </c>
      <c r="AD1613" s="662">
        <f t="shared" ref="AD1613:AD1676" si="763">IF(I1613+AC1612&gt;S1613,S1613,I1613+AC1612)</f>
        <v>0</v>
      </c>
      <c r="AE1613" s="701">
        <f t="shared" ref="AE1613:AE1676" si="764">AC1612+I1613-S1613</f>
        <v>0</v>
      </c>
      <c r="AF1613" s="662">
        <f t="shared" si="760"/>
        <v>0</v>
      </c>
      <c r="AG1613" s="662">
        <f t="shared" ref="AG1613:AG1676" si="765">IF(M1613+AF1612&gt;S1613,S1613,M1613+AF1612)</f>
        <v>0</v>
      </c>
      <c r="AH1613" s="701">
        <f t="shared" ref="AH1613:AH1676" si="766">AF1612+M1613-S1613</f>
        <v>0</v>
      </c>
    </row>
    <row r="1614" spans="1:34" x14ac:dyDescent="0.35">
      <c r="A1614" s="680">
        <v>39589</v>
      </c>
      <c r="B1614" s="558" t="s">
        <v>25</v>
      </c>
      <c r="C1614" s="558">
        <v>5</v>
      </c>
      <c r="D1614" s="559">
        <f t="shared" si="738"/>
        <v>4</v>
      </c>
      <c r="E1614" s="561">
        <v>0</v>
      </c>
      <c r="F1614" s="699">
        <f t="shared" si="744"/>
        <v>0</v>
      </c>
      <c r="G1614" s="712">
        <f t="shared" si="745"/>
        <v>0</v>
      </c>
      <c r="H1614" s="699">
        <f t="shared" si="739"/>
        <v>0</v>
      </c>
      <c r="I1614" s="712">
        <f t="shared" si="740"/>
        <v>0</v>
      </c>
      <c r="J1614" s="699">
        <f t="shared" si="746"/>
        <v>0</v>
      </c>
      <c r="K1614" s="681">
        <f t="shared" si="747"/>
        <v>0</v>
      </c>
      <c r="L1614" s="711">
        <f>IF($L$5="Yes",HLOOKUP(B1614,'Outdoor Supply'!$D$32:$P$38,7,FALSE),0)</f>
        <v>0</v>
      </c>
      <c r="M1614" s="701">
        <f t="shared" si="748"/>
        <v>0</v>
      </c>
      <c r="N1614" s="564">
        <f t="shared" si="749"/>
        <v>0</v>
      </c>
      <c r="O1614" s="564">
        <f t="shared" si="750"/>
        <v>0</v>
      </c>
      <c r="P1614" s="564">
        <f t="shared" si="751"/>
        <v>0</v>
      </c>
      <c r="Q1614" s="564">
        <f t="shared" si="752"/>
        <v>0</v>
      </c>
      <c r="R1614" s="661">
        <f t="shared" si="741"/>
        <v>0</v>
      </c>
      <c r="S1614" s="662">
        <f t="shared" si="742"/>
        <v>0</v>
      </c>
      <c r="T1614" s="699">
        <f t="shared" si="743"/>
        <v>0</v>
      </c>
      <c r="U1614" s="681">
        <f t="shared" si="753"/>
        <v>0</v>
      </c>
      <c r="V1614" s="701">
        <f t="shared" si="754"/>
        <v>0</v>
      </c>
      <c r="W1614" s="662">
        <f t="shared" si="755"/>
        <v>0</v>
      </c>
      <c r="X1614" s="662">
        <f t="shared" si="756"/>
        <v>0</v>
      </c>
      <c r="Y1614" s="662">
        <f t="shared" si="757"/>
        <v>0</v>
      </c>
      <c r="Z1614" s="699">
        <f t="shared" si="758"/>
        <v>0</v>
      </c>
      <c r="AA1614" s="681">
        <f t="shared" si="761"/>
        <v>0</v>
      </c>
      <c r="AB1614" s="701">
        <f t="shared" si="762"/>
        <v>0</v>
      </c>
      <c r="AC1614" s="662">
        <f t="shared" si="759"/>
        <v>0</v>
      </c>
      <c r="AD1614" s="662">
        <f t="shared" si="763"/>
        <v>0</v>
      </c>
      <c r="AE1614" s="701">
        <f t="shared" si="764"/>
        <v>0</v>
      </c>
      <c r="AF1614" s="662">
        <f t="shared" si="760"/>
        <v>0</v>
      </c>
      <c r="AG1614" s="662">
        <f t="shared" si="765"/>
        <v>0</v>
      </c>
      <c r="AH1614" s="701">
        <f t="shared" si="766"/>
        <v>0</v>
      </c>
    </row>
    <row r="1615" spans="1:34" x14ac:dyDescent="0.35">
      <c r="A1615" s="680">
        <v>39590</v>
      </c>
      <c r="B1615" s="558" t="s">
        <v>25</v>
      </c>
      <c r="C1615" s="558">
        <v>5</v>
      </c>
      <c r="D1615" s="559">
        <f t="shared" si="738"/>
        <v>5</v>
      </c>
      <c r="E1615" s="561">
        <v>3.0000000000001137E-2</v>
      </c>
      <c r="F1615" s="699">
        <f t="shared" si="744"/>
        <v>0</v>
      </c>
      <c r="G1615" s="712">
        <f t="shared" si="745"/>
        <v>0</v>
      </c>
      <c r="H1615" s="699">
        <f t="shared" si="739"/>
        <v>0</v>
      </c>
      <c r="I1615" s="712">
        <f t="shared" si="740"/>
        <v>0</v>
      </c>
      <c r="J1615" s="699">
        <f t="shared" si="746"/>
        <v>0</v>
      </c>
      <c r="K1615" s="681">
        <f t="shared" si="747"/>
        <v>0</v>
      </c>
      <c r="L1615" s="711">
        <f>IF($L$5="Yes",HLOOKUP(B1615,'Outdoor Supply'!$D$32:$P$38,7,FALSE),0)</f>
        <v>0</v>
      </c>
      <c r="M1615" s="701">
        <f t="shared" si="748"/>
        <v>0</v>
      </c>
      <c r="N1615" s="564">
        <f t="shared" si="749"/>
        <v>0</v>
      </c>
      <c r="O1615" s="564">
        <f t="shared" si="750"/>
        <v>0</v>
      </c>
      <c r="P1615" s="564">
        <f t="shared" si="751"/>
        <v>0</v>
      </c>
      <c r="Q1615" s="564">
        <f t="shared" si="752"/>
        <v>0</v>
      </c>
      <c r="R1615" s="661">
        <f t="shared" si="741"/>
        <v>0</v>
      </c>
      <c r="S1615" s="662">
        <f t="shared" si="742"/>
        <v>0</v>
      </c>
      <c r="T1615" s="699">
        <f t="shared" si="743"/>
        <v>0</v>
      </c>
      <c r="U1615" s="681">
        <f t="shared" si="753"/>
        <v>0</v>
      </c>
      <c r="V1615" s="701">
        <f t="shared" si="754"/>
        <v>0</v>
      </c>
      <c r="W1615" s="662">
        <f t="shared" si="755"/>
        <v>0</v>
      </c>
      <c r="X1615" s="662">
        <f t="shared" si="756"/>
        <v>0</v>
      </c>
      <c r="Y1615" s="662">
        <f t="shared" si="757"/>
        <v>0</v>
      </c>
      <c r="Z1615" s="699">
        <f t="shared" si="758"/>
        <v>0</v>
      </c>
      <c r="AA1615" s="681">
        <f t="shared" si="761"/>
        <v>0</v>
      </c>
      <c r="AB1615" s="701">
        <f t="shared" si="762"/>
        <v>0</v>
      </c>
      <c r="AC1615" s="662">
        <f t="shared" si="759"/>
        <v>0</v>
      </c>
      <c r="AD1615" s="662">
        <f t="shared" si="763"/>
        <v>0</v>
      </c>
      <c r="AE1615" s="701">
        <f t="shared" si="764"/>
        <v>0</v>
      </c>
      <c r="AF1615" s="662">
        <f t="shared" si="760"/>
        <v>0</v>
      </c>
      <c r="AG1615" s="662">
        <f t="shared" si="765"/>
        <v>0</v>
      </c>
      <c r="AH1615" s="701">
        <f t="shared" si="766"/>
        <v>0</v>
      </c>
    </row>
    <row r="1616" spans="1:34" x14ac:dyDescent="0.35">
      <c r="A1616" s="680">
        <v>39591</v>
      </c>
      <c r="B1616" s="558" t="s">
        <v>25</v>
      </c>
      <c r="C1616" s="558">
        <v>5</v>
      </c>
      <c r="D1616" s="559">
        <f t="shared" si="738"/>
        <v>6</v>
      </c>
      <c r="E1616" s="561">
        <v>0</v>
      </c>
      <c r="F1616" s="699">
        <f t="shared" si="744"/>
        <v>0</v>
      </c>
      <c r="G1616" s="712">
        <f t="shared" si="745"/>
        <v>0</v>
      </c>
      <c r="H1616" s="699">
        <f t="shared" si="739"/>
        <v>0</v>
      </c>
      <c r="I1616" s="712">
        <f t="shared" si="740"/>
        <v>0</v>
      </c>
      <c r="J1616" s="699">
        <f t="shared" si="746"/>
        <v>0</v>
      </c>
      <c r="K1616" s="681">
        <f t="shared" si="747"/>
        <v>0</v>
      </c>
      <c r="L1616" s="711">
        <f>IF($L$5="Yes",HLOOKUP(B1616,'Outdoor Supply'!$D$32:$P$38,7,FALSE),0)</f>
        <v>0</v>
      </c>
      <c r="M1616" s="701">
        <f t="shared" si="748"/>
        <v>0</v>
      </c>
      <c r="N1616" s="564">
        <f t="shared" si="749"/>
        <v>0</v>
      </c>
      <c r="O1616" s="564">
        <f t="shared" si="750"/>
        <v>0</v>
      </c>
      <c r="P1616" s="564">
        <f t="shared" si="751"/>
        <v>0</v>
      </c>
      <c r="Q1616" s="564">
        <f t="shared" si="752"/>
        <v>0</v>
      </c>
      <c r="R1616" s="661">
        <f t="shared" si="741"/>
        <v>0</v>
      </c>
      <c r="S1616" s="662">
        <f t="shared" si="742"/>
        <v>0</v>
      </c>
      <c r="T1616" s="699">
        <f t="shared" si="743"/>
        <v>0</v>
      </c>
      <c r="U1616" s="681">
        <f t="shared" si="753"/>
        <v>0</v>
      </c>
      <c r="V1616" s="701">
        <f t="shared" si="754"/>
        <v>0</v>
      </c>
      <c r="W1616" s="662">
        <f t="shared" si="755"/>
        <v>0</v>
      </c>
      <c r="X1616" s="662">
        <f t="shared" si="756"/>
        <v>0</v>
      </c>
      <c r="Y1616" s="662">
        <f t="shared" si="757"/>
        <v>0</v>
      </c>
      <c r="Z1616" s="699">
        <f t="shared" si="758"/>
        <v>0</v>
      </c>
      <c r="AA1616" s="681">
        <f t="shared" si="761"/>
        <v>0</v>
      </c>
      <c r="AB1616" s="701">
        <f t="shared" si="762"/>
        <v>0</v>
      </c>
      <c r="AC1616" s="662">
        <f t="shared" si="759"/>
        <v>0</v>
      </c>
      <c r="AD1616" s="662">
        <f t="shared" si="763"/>
        <v>0</v>
      </c>
      <c r="AE1616" s="701">
        <f t="shared" si="764"/>
        <v>0</v>
      </c>
      <c r="AF1616" s="662">
        <f t="shared" si="760"/>
        <v>0</v>
      </c>
      <c r="AG1616" s="662">
        <f t="shared" si="765"/>
        <v>0</v>
      </c>
      <c r="AH1616" s="701">
        <f t="shared" si="766"/>
        <v>0</v>
      </c>
    </row>
    <row r="1617" spans="1:34" x14ac:dyDescent="0.35">
      <c r="A1617" s="680">
        <v>39592</v>
      </c>
      <c r="B1617" s="558" t="s">
        <v>25</v>
      </c>
      <c r="C1617" s="558">
        <v>5</v>
      </c>
      <c r="D1617" s="559">
        <f t="shared" si="738"/>
        <v>7</v>
      </c>
      <c r="E1617" s="561">
        <v>0</v>
      </c>
      <c r="F1617" s="699">
        <f t="shared" si="744"/>
        <v>0</v>
      </c>
      <c r="G1617" s="712">
        <f t="shared" si="745"/>
        <v>0</v>
      </c>
      <c r="H1617" s="699">
        <f t="shared" si="739"/>
        <v>0</v>
      </c>
      <c r="I1617" s="712">
        <f t="shared" si="740"/>
        <v>0</v>
      </c>
      <c r="J1617" s="699">
        <f t="shared" si="746"/>
        <v>0</v>
      </c>
      <c r="K1617" s="681">
        <f t="shared" si="747"/>
        <v>0</v>
      </c>
      <c r="L1617" s="711">
        <f>IF($L$5="Yes",HLOOKUP(B1617,'Outdoor Supply'!$D$32:$P$38,7,FALSE),0)</f>
        <v>0</v>
      </c>
      <c r="M1617" s="701">
        <f t="shared" si="748"/>
        <v>0</v>
      </c>
      <c r="N1617" s="564">
        <f t="shared" si="749"/>
        <v>0</v>
      </c>
      <c r="O1617" s="564">
        <f t="shared" si="750"/>
        <v>0</v>
      </c>
      <c r="P1617" s="564">
        <f t="shared" si="751"/>
        <v>0</v>
      </c>
      <c r="Q1617" s="564">
        <f t="shared" si="752"/>
        <v>0</v>
      </c>
      <c r="R1617" s="661">
        <f t="shared" si="741"/>
        <v>0</v>
      </c>
      <c r="S1617" s="662">
        <f t="shared" si="742"/>
        <v>0</v>
      </c>
      <c r="T1617" s="699">
        <f t="shared" si="743"/>
        <v>0</v>
      </c>
      <c r="U1617" s="681">
        <f t="shared" si="753"/>
        <v>0</v>
      </c>
      <c r="V1617" s="701">
        <f t="shared" si="754"/>
        <v>0</v>
      </c>
      <c r="W1617" s="662">
        <f t="shared" si="755"/>
        <v>0</v>
      </c>
      <c r="X1617" s="662">
        <f t="shared" si="756"/>
        <v>0</v>
      </c>
      <c r="Y1617" s="662">
        <f t="shared" si="757"/>
        <v>0</v>
      </c>
      <c r="Z1617" s="699">
        <f t="shared" si="758"/>
        <v>0</v>
      </c>
      <c r="AA1617" s="681">
        <f t="shared" si="761"/>
        <v>0</v>
      </c>
      <c r="AB1617" s="701">
        <f t="shared" si="762"/>
        <v>0</v>
      </c>
      <c r="AC1617" s="662">
        <f t="shared" si="759"/>
        <v>0</v>
      </c>
      <c r="AD1617" s="662">
        <f t="shared" si="763"/>
        <v>0</v>
      </c>
      <c r="AE1617" s="701">
        <f t="shared" si="764"/>
        <v>0</v>
      </c>
      <c r="AF1617" s="662">
        <f t="shared" si="760"/>
        <v>0</v>
      </c>
      <c r="AG1617" s="662">
        <f t="shared" si="765"/>
        <v>0</v>
      </c>
      <c r="AH1617" s="701">
        <f t="shared" si="766"/>
        <v>0</v>
      </c>
    </row>
    <row r="1618" spans="1:34" x14ac:dyDescent="0.35">
      <c r="A1618" s="680">
        <v>39593</v>
      </c>
      <c r="B1618" s="558" t="s">
        <v>25</v>
      </c>
      <c r="C1618" s="558">
        <v>5</v>
      </c>
      <c r="D1618" s="559">
        <f t="shared" si="738"/>
        <v>1</v>
      </c>
      <c r="E1618" s="561">
        <v>0</v>
      </c>
      <c r="F1618" s="699">
        <f t="shared" si="744"/>
        <v>0</v>
      </c>
      <c r="G1618" s="712">
        <f t="shared" si="745"/>
        <v>0</v>
      </c>
      <c r="H1618" s="699">
        <f t="shared" si="739"/>
        <v>0</v>
      </c>
      <c r="I1618" s="712">
        <f t="shared" si="740"/>
        <v>0</v>
      </c>
      <c r="J1618" s="699">
        <f t="shared" si="746"/>
        <v>0</v>
      </c>
      <c r="K1618" s="681">
        <f t="shared" si="747"/>
        <v>0</v>
      </c>
      <c r="L1618" s="711">
        <f>IF($L$5="Yes",HLOOKUP(B1618,'Outdoor Supply'!$D$32:$P$38,7,FALSE),0)</f>
        <v>0</v>
      </c>
      <c r="M1618" s="701">
        <f t="shared" si="748"/>
        <v>0</v>
      </c>
      <c r="N1618" s="564">
        <f t="shared" si="749"/>
        <v>0</v>
      </c>
      <c r="O1618" s="564">
        <f t="shared" si="750"/>
        <v>0</v>
      </c>
      <c r="P1618" s="564">
        <f t="shared" si="751"/>
        <v>0</v>
      </c>
      <c r="Q1618" s="564">
        <f t="shared" si="752"/>
        <v>0</v>
      </c>
      <c r="R1618" s="661">
        <f t="shared" si="741"/>
        <v>0</v>
      </c>
      <c r="S1618" s="662">
        <f t="shared" si="742"/>
        <v>0</v>
      </c>
      <c r="T1618" s="699">
        <f t="shared" si="743"/>
        <v>0</v>
      </c>
      <c r="U1618" s="681">
        <f t="shared" si="753"/>
        <v>0</v>
      </c>
      <c r="V1618" s="701">
        <f t="shared" si="754"/>
        <v>0</v>
      </c>
      <c r="W1618" s="662">
        <f t="shared" si="755"/>
        <v>0</v>
      </c>
      <c r="X1618" s="662">
        <f t="shared" si="756"/>
        <v>0</v>
      </c>
      <c r="Y1618" s="662">
        <f t="shared" si="757"/>
        <v>0</v>
      </c>
      <c r="Z1618" s="699">
        <f t="shared" si="758"/>
        <v>0</v>
      </c>
      <c r="AA1618" s="681">
        <f t="shared" si="761"/>
        <v>0</v>
      </c>
      <c r="AB1618" s="701">
        <f t="shared" si="762"/>
        <v>0</v>
      </c>
      <c r="AC1618" s="662">
        <f t="shared" si="759"/>
        <v>0</v>
      </c>
      <c r="AD1618" s="662">
        <f t="shared" si="763"/>
        <v>0</v>
      </c>
      <c r="AE1618" s="701">
        <f t="shared" si="764"/>
        <v>0</v>
      </c>
      <c r="AF1618" s="662">
        <f t="shared" si="760"/>
        <v>0</v>
      </c>
      <c r="AG1618" s="662">
        <f t="shared" si="765"/>
        <v>0</v>
      </c>
      <c r="AH1618" s="701">
        <f t="shared" si="766"/>
        <v>0</v>
      </c>
    </row>
    <row r="1619" spans="1:34" x14ac:dyDescent="0.35">
      <c r="A1619" s="680">
        <v>39594</v>
      </c>
      <c r="B1619" s="558" t="s">
        <v>25</v>
      </c>
      <c r="C1619" s="558">
        <v>5</v>
      </c>
      <c r="D1619" s="559">
        <f t="shared" si="738"/>
        <v>2</v>
      </c>
      <c r="E1619" s="561">
        <v>0.11999999999997613</v>
      </c>
      <c r="F1619" s="699">
        <f t="shared" si="744"/>
        <v>0</v>
      </c>
      <c r="G1619" s="712">
        <f t="shared" si="745"/>
        <v>0</v>
      </c>
      <c r="H1619" s="699">
        <f t="shared" si="739"/>
        <v>0</v>
      </c>
      <c r="I1619" s="712">
        <f t="shared" si="740"/>
        <v>0</v>
      </c>
      <c r="J1619" s="699">
        <f t="shared" si="746"/>
        <v>0</v>
      </c>
      <c r="K1619" s="681">
        <f t="shared" si="747"/>
        <v>0</v>
      </c>
      <c r="L1619" s="711">
        <f>IF($L$5="Yes",HLOOKUP(B1619,'Outdoor Supply'!$D$32:$P$38,7,FALSE),0)</f>
        <v>0</v>
      </c>
      <c r="M1619" s="701">
        <f t="shared" si="748"/>
        <v>0</v>
      </c>
      <c r="N1619" s="564">
        <f t="shared" si="749"/>
        <v>0</v>
      </c>
      <c r="O1619" s="564">
        <f t="shared" si="750"/>
        <v>0</v>
      </c>
      <c r="P1619" s="564">
        <f t="shared" si="751"/>
        <v>0</v>
      </c>
      <c r="Q1619" s="564">
        <f t="shared" si="752"/>
        <v>0</v>
      </c>
      <c r="R1619" s="661">
        <f t="shared" si="741"/>
        <v>0</v>
      </c>
      <c r="S1619" s="662">
        <f t="shared" si="742"/>
        <v>0</v>
      </c>
      <c r="T1619" s="699">
        <f t="shared" si="743"/>
        <v>0</v>
      </c>
      <c r="U1619" s="681">
        <f t="shared" si="753"/>
        <v>0</v>
      </c>
      <c r="V1619" s="701">
        <f t="shared" si="754"/>
        <v>0</v>
      </c>
      <c r="W1619" s="662">
        <f t="shared" si="755"/>
        <v>0</v>
      </c>
      <c r="X1619" s="662">
        <f t="shared" si="756"/>
        <v>0</v>
      </c>
      <c r="Y1619" s="662">
        <f t="shared" si="757"/>
        <v>0</v>
      </c>
      <c r="Z1619" s="699">
        <f t="shared" si="758"/>
        <v>0</v>
      </c>
      <c r="AA1619" s="681">
        <f t="shared" si="761"/>
        <v>0</v>
      </c>
      <c r="AB1619" s="701">
        <f t="shared" si="762"/>
        <v>0</v>
      </c>
      <c r="AC1619" s="662">
        <f t="shared" si="759"/>
        <v>0</v>
      </c>
      <c r="AD1619" s="662">
        <f t="shared" si="763"/>
        <v>0</v>
      </c>
      <c r="AE1619" s="701">
        <f t="shared" si="764"/>
        <v>0</v>
      </c>
      <c r="AF1619" s="662">
        <f t="shared" si="760"/>
        <v>0</v>
      </c>
      <c r="AG1619" s="662">
        <f t="shared" si="765"/>
        <v>0</v>
      </c>
      <c r="AH1619" s="701">
        <f t="shared" si="766"/>
        <v>0</v>
      </c>
    </row>
    <row r="1620" spans="1:34" x14ac:dyDescent="0.35">
      <c r="A1620" s="680">
        <v>39595</v>
      </c>
      <c r="B1620" s="558" t="s">
        <v>25</v>
      </c>
      <c r="C1620" s="558">
        <v>5</v>
      </c>
      <c r="D1620" s="559">
        <f t="shared" si="738"/>
        <v>3</v>
      </c>
      <c r="E1620" s="561">
        <v>0</v>
      </c>
      <c r="F1620" s="699">
        <f t="shared" si="744"/>
        <v>0</v>
      </c>
      <c r="G1620" s="712">
        <f t="shared" si="745"/>
        <v>0</v>
      </c>
      <c r="H1620" s="699">
        <f t="shared" si="739"/>
        <v>0</v>
      </c>
      <c r="I1620" s="712">
        <f t="shared" si="740"/>
        <v>0</v>
      </c>
      <c r="J1620" s="699">
        <f t="shared" si="746"/>
        <v>0</v>
      </c>
      <c r="K1620" s="681">
        <f t="shared" si="747"/>
        <v>0</v>
      </c>
      <c r="L1620" s="711">
        <f>IF($L$5="Yes",HLOOKUP(B1620,'Outdoor Supply'!$D$32:$P$38,7,FALSE),0)</f>
        <v>0</v>
      </c>
      <c r="M1620" s="701">
        <f t="shared" si="748"/>
        <v>0</v>
      </c>
      <c r="N1620" s="564">
        <f t="shared" si="749"/>
        <v>0</v>
      </c>
      <c r="O1620" s="564">
        <f t="shared" si="750"/>
        <v>0</v>
      </c>
      <c r="P1620" s="564">
        <f t="shared" si="751"/>
        <v>0</v>
      </c>
      <c r="Q1620" s="564">
        <f t="shared" si="752"/>
        <v>0</v>
      </c>
      <c r="R1620" s="661">
        <f t="shared" si="741"/>
        <v>0</v>
      </c>
      <c r="S1620" s="662">
        <f t="shared" si="742"/>
        <v>0</v>
      </c>
      <c r="T1620" s="699">
        <f t="shared" si="743"/>
        <v>0</v>
      </c>
      <c r="U1620" s="681">
        <f t="shared" si="753"/>
        <v>0</v>
      </c>
      <c r="V1620" s="701">
        <f t="shared" si="754"/>
        <v>0</v>
      </c>
      <c r="W1620" s="662">
        <f t="shared" si="755"/>
        <v>0</v>
      </c>
      <c r="X1620" s="662">
        <f t="shared" si="756"/>
        <v>0</v>
      </c>
      <c r="Y1620" s="662">
        <f t="shared" si="757"/>
        <v>0</v>
      </c>
      <c r="Z1620" s="699">
        <f t="shared" si="758"/>
        <v>0</v>
      </c>
      <c r="AA1620" s="681">
        <f t="shared" si="761"/>
        <v>0</v>
      </c>
      <c r="AB1620" s="701">
        <f t="shared" si="762"/>
        <v>0</v>
      </c>
      <c r="AC1620" s="662">
        <f t="shared" si="759"/>
        <v>0</v>
      </c>
      <c r="AD1620" s="662">
        <f t="shared" si="763"/>
        <v>0</v>
      </c>
      <c r="AE1620" s="701">
        <f t="shared" si="764"/>
        <v>0</v>
      </c>
      <c r="AF1620" s="662">
        <f t="shared" si="760"/>
        <v>0</v>
      </c>
      <c r="AG1620" s="662">
        <f t="shared" si="765"/>
        <v>0</v>
      </c>
      <c r="AH1620" s="701">
        <f t="shared" si="766"/>
        <v>0</v>
      </c>
    </row>
    <row r="1621" spans="1:34" x14ac:dyDescent="0.35">
      <c r="A1621" s="680">
        <v>39596</v>
      </c>
      <c r="B1621" s="558" t="s">
        <v>25</v>
      </c>
      <c r="C1621" s="558">
        <v>5</v>
      </c>
      <c r="D1621" s="559">
        <f t="shared" si="738"/>
        <v>4</v>
      </c>
      <c r="E1621" s="561">
        <v>2.0000000000010232E-2</v>
      </c>
      <c r="F1621" s="699">
        <f t="shared" si="744"/>
        <v>0</v>
      </c>
      <c r="G1621" s="712">
        <f t="shared" si="745"/>
        <v>0</v>
      </c>
      <c r="H1621" s="699">
        <f t="shared" si="739"/>
        <v>0</v>
      </c>
      <c r="I1621" s="712">
        <f t="shared" si="740"/>
        <v>0</v>
      </c>
      <c r="J1621" s="699">
        <f t="shared" si="746"/>
        <v>0</v>
      </c>
      <c r="K1621" s="681">
        <f t="shared" si="747"/>
        <v>0</v>
      </c>
      <c r="L1621" s="711">
        <f>IF($L$5="Yes",HLOOKUP(B1621,'Outdoor Supply'!$D$32:$P$38,7,FALSE),0)</f>
        <v>0</v>
      </c>
      <c r="M1621" s="701">
        <f t="shared" si="748"/>
        <v>0</v>
      </c>
      <c r="N1621" s="564">
        <f t="shared" si="749"/>
        <v>0</v>
      </c>
      <c r="O1621" s="564">
        <f t="shared" si="750"/>
        <v>0</v>
      </c>
      <c r="P1621" s="564">
        <f t="shared" si="751"/>
        <v>0</v>
      </c>
      <c r="Q1621" s="564">
        <f t="shared" si="752"/>
        <v>0</v>
      </c>
      <c r="R1621" s="661">
        <f t="shared" si="741"/>
        <v>0</v>
      </c>
      <c r="S1621" s="662">
        <f t="shared" si="742"/>
        <v>0</v>
      </c>
      <c r="T1621" s="699">
        <f t="shared" si="743"/>
        <v>0</v>
      </c>
      <c r="U1621" s="681">
        <f t="shared" si="753"/>
        <v>0</v>
      </c>
      <c r="V1621" s="701">
        <f t="shared" si="754"/>
        <v>0</v>
      </c>
      <c r="W1621" s="662">
        <f t="shared" si="755"/>
        <v>0</v>
      </c>
      <c r="X1621" s="662">
        <f t="shared" si="756"/>
        <v>0</v>
      </c>
      <c r="Y1621" s="662">
        <f t="shared" si="757"/>
        <v>0</v>
      </c>
      <c r="Z1621" s="699">
        <f t="shared" si="758"/>
        <v>0</v>
      </c>
      <c r="AA1621" s="681">
        <f t="shared" si="761"/>
        <v>0</v>
      </c>
      <c r="AB1621" s="701">
        <f t="shared" si="762"/>
        <v>0</v>
      </c>
      <c r="AC1621" s="662">
        <f t="shared" si="759"/>
        <v>0</v>
      </c>
      <c r="AD1621" s="662">
        <f t="shared" si="763"/>
        <v>0</v>
      </c>
      <c r="AE1621" s="701">
        <f t="shared" si="764"/>
        <v>0</v>
      </c>
      <c r="AF1621" s="662">
        <f t="shared" si="760"/>
        <v>0</v>
      </c>
      <c r="AG1621" s="662">
        <f t="shared" si="765"/>
        <v>0</v>
      </c>
      <c r="AH1621" s="701">
        <f t="shared" si="766"/>
        <v>0</v>
      </c>
    </row>
    <row r="1622" spans="1:34" x14ac:dyDescent="0.35">
      <c r="A1622" s="680">
        <v>39597</v>
      </c>
      <c r="B1622" s="558" t="s">
        <v>25</v>
      </c>
      <c r="C1622" s="558">
        <v>5</v>
      </c>
      <c r="D1622" s="559">
        <f t="shared" si="738"/>
        <v>5</v>
      </c>
      <c r="E1622" s="561">
        <v>0</v>
      </c>
      <c r="F1622" s="699">
        <f t="shared" si="744"/>
        <v>0</v>
      </c>
      <c r="G1622" s="712">
        <f t="shared" si="745"/>
        <v>0</v>
      </c>
      <c r="H1622" s="699">
        <f t="shared" si="739"/>
        <v>0</v>
      </c>
      <c r="I1622" s="712">
        <f t="shared" si="740"/>
        <v>0</v>
      </c>
      <c r="J1622" s="699">
        <f t="shared" si="746"/>
        <v>0</v>
      </c>
      <c r="K1622" s="681">
        <f t="shared" si="747"/>
        <v>0</v>
      </c>
      <c r="L1622" s="711">
        <f>IF($L$5="Yes",HLOOKUP(B1622,'Outdoor Supply'!$D$32:$P$38,7,FALSE),0)</f>
        <v>0</v>
      </c>
      <c r="M1622" s="701">
        <f t="shared" si="748"/>
        <v>0</v>
      </c>
      <c r="N1622" s="564">
        <f t="shared" si="749"/>
        <v>0</v>
      </c>
      <c r="O1622" s="564">
        <f t="shared" si="750"/>
        <v>0</v>
      </c>
      <c r="P1622" s="564">
        <f t="shared" si="751"/>
        <v>0</v>
      </c>
      <c r="Q1622" s="564">
        <f t="shared" si="752"/>
        <v>0</v>
      </c>
      <c r="R1622" s="661">
        <f t="shared" si="741"/>
        <v>0</v>
      </c>
      <c r="S1622" s="662">
        <f t="shared" si="742"/>
        <v>0</v>
      </c>
      <c r="T1622" s="699">
        <f t="shared" si="743"/>
        <v>0</v>
      </c>
      <c r="U1622" s="681">
        <f t="shared" si="753"/>
        <v>0</v>
      </c>
      <c r="V1622" s="701">
        <f t="shared" si="754"/>
        <v>0</v>
      </c>
      <c r="W1622" s="662">
        <f t="shared" si="755"/>
        <v>0</v>
      </c>
      <c r="X1622" s="662">
        <f t="shared" si="756"/>
        <v>0</v>
      </c>
      <c r="Y1622" s="662">
        <f t="shared" si="757"/>
        <v>0</v>
      </c>
      <c r="Z1622" s="699">
        <f t="shared" si="758"/>
        <v>0</v>
      </c>
      <c r="AA1622" s="681">
        <f t="shared" si="761"/>
        <v>0</v>
      </c>
      <c r="AB1622" s="701">
        <f t="shared" si="762"/>
        <v>0</v>
      </c>
      <c r="AC1622" s="662">
        <f t="shared" si="759"/>
        <v>0</v>
      </c>
      <c r="AD1622" s="662">
        <f t="shared" si="763"/>
        <v>0</v>
      </c>
      <c r="AE1622" s="701">
        <f t="shared" si="764"/>
        <v>0</v>
      </c>
      <c r="AF1622" s="662">
        <f t="shared" si="760"/>
        <v>0</v>
      </c>
      <c r="AG1622" s="662">
        <f t="shared" si="765"/>
        <v>0</v>
      </c>
      <c r="AH1622" s="701">
        <f t="shared" si="766"/>
        <v>0</v>
      </c>
    </row>
    <row r="1623" spans="1:34" x14ac:dyDescent="0.35">
      <c r="A1623" s="680">
        <v>39598</v>
      </c>
      <c r="B1623" s="558" t="s">
        <v>25</v>
      </c>
      <c r="C1623" s="558">
        <v>5</v>
      </c>
      <c r="D1623" s="559">
        <f t="shared" si="738"/>
        <v>6</v>
      </c>
      <c r="E1623" s="561">
        <v>0</v>
      </c>
      <c r="F1623" s="699">
        <f t="shared" si="744"/>
        <v>0</v>
      </c>
      <c r="G1623" s="712">
        <f t="shared" si="745"/>
        <v>0</v>
      </c>
      <c r="H1623" s="699">
        <f t="shared" si="739"/>
        <v>0</v>
      </c>
      <c r="I1623" s="712">
        <f t="shared" si="740"/>
        <v>0</v>
      </c>
      <c r="J1623" s="699">
        <f t="shared" si="746"/>
        <v>0</v>
      </c>
      <c r="K1623" s="681">
        <f t="shared" si="747"/>
        <v>0</v>
      </c>
      <c r="L1623" s="711">
        <f>IF($L$5="Yes",HLOOKUP(B1623,'Outdoor Supply'!$D$32:$P$38,7,FALSE),0)</f>
        <v>0</v>
      </c>
      <c r="M1623" s="701">
        <f t="shared" si="748"/>
        <v>0</v>
      </c>
      <c r="N1623" s="564">
        <f t="shared" si="749"/>
        <v>0</v>
      </c>
      <c r="O1623" s="564">
        <f t="shared" si="750"/>
        <v>0</v>
      </c>
      <c r="P1623" s="564">
        <f t="shared" si="751"/>
        <v>0</v>
      </c>
      <c r="Q1623" s="564">
        <f t="shared" si="752"/>
        <v>0</v>
      </c>
      <c r="R1623" s="661">
        <f t="shared" si="741"/>
        <v>0</v>
      </c>
      <c r="S1623" s="662">
        <f t="shared" si="742"/>
        <v>0</v>
      </c>
      <c r="T1623" s="699">
        <f t="shared" si="743"/>
        <v>0</v>
      </c>
      <c r="U1623" s="681">
        <f t="shared" si="753"/>
        <v>0</v>
      </c>
      <c r="V1623" s="701">
        <f t="shared" si="754"/>
        <v>0</v>
      </c>
      <c r="W1623" s="662">
        <f t="shared" si="755"/>
        <v>0</v>
      </c>
      <c r="X1623" s="662">
        <f t="shared" si="756"/>
        <v>0</v>
      </c>
      <c r="Y1623" s="662">
        <f t="shared" si="757"/>
        <v>0</v>
      </c>
      <c r="Z1623" s="699">
        <f t="shared" si="758"/>
        <v>0</v>
      </c>
      <c r="AA1623" s="681">
        <f t="shared" si="761"/>
        <v>0</v>
      </c>
      <c r="AB1623" s="701">
        <f t="shared" si="762"/>
        <v>0</v>
      </c>
      <c r="AC1623" s="662">
        <f t="shared" si="759"/>
        <v>0</v>
      </c>
      <c r="AD1623" s="662">
        <f t="shared" si="763"/>
        <v>0</v>
      </c>
      <c r="AE1623" s="701">
        <f t="shared" si="764"/>
        <v>0</v>
      </c>
      <c r="AF1623" s="662">
        <f t="shared" si="760"/>
        <v>0</v>
      </c>
      <c r="AG1623" s="662">
        <f t="shared" si="765"/>
        <v>0</v>
      </c>
      <c r="AH1623" s="701">
        <f t="shared" si="766"/>
        <v>0</v>
      </c>
    </row>
    <row r="1624" spans="1:34" x14ac:dyDescent="0.35">
      <c r="A1624" s="680">
        <v>39599</v>
      </c>
      <c r="B1624" s="558" t="s">
        <v>25</v>
      </c>
      <c r="C1624" s="558">
        <v>5</v>
      </c>
      <c r="D1624" s="559">
        <f t="shared" si="738"/>
        <v>7</v>
      </c>
      <c r="E1624" s="561">
        <v>0</v>
      </c>
      <c r="F1624" s="699">
        <f t="shared" si="744"/>
        <v>0</v>
      </c>
      <c r="G1624" s="712">
        <f t="shared" si="745"/>
        <v>0</v>
      </c>
      <c r="H1624" s="699">
        <f t="shared" si="739"/>
        <v>0</v>
      </c>
      <c r="I1624" s="712">
        <f t="shared" si="740"/>
        <v>0</v>
      </c>
      <c r="J1624" s="699">
        <f t="shared" si="746"/>
        <v>0</v>
      </c>
      <c r="K1624" s="681">
        <f t="shared" si="747"/>
        <v>0</v>
      </c>
      <c r="L1624" s="711">
        <f>IF($L$5="Yes",HLOOKUP(B1624,'Outdoor Supply'!$D$32:$P$38,7,FALSE),0)</f>
        <v>0</v>
      </c>
      <c r="M1624" s="701">
        <f t="shared" si="748"/>
        <v>0</v>
      </c>
      <c r="N1624" s="564">
        <f t="shared" si="749"/>
        <v>0</v>
      </c>
      <c r="O1624" s="564">
        <f t="shared" si="750"/>
        <v>0</v>
      </c>
      <c r="P1624" s="564">
        <f t="shared" si="751"/>
        <v>0</v>
      </c>
      <c r="Q1624" s="564">
        <f t="shared" si="752"/>
        <v>0</v>
      </c>
      <c r="R1624" s="661">
        <f t="shared" si="741"/>
        <v>0</v>
      </c>
      <c r="S1624" s="662">
        <f t="shared" si="742"/>
        <v>0</v>
      </c>
      <c r="T1624" s="699">
        <f t="shared" si="743"/>
        <v>0</v>
      </c>
      <c r="U1624" s="681">
        <f t="shared" si="753"/>
        <v>0</v>
      </c>
      <c r="V1624" s="701">
        <f t="shared" si="754"/>
        <v>0</v>
      </c>
      <c r="W1624" s="662">
        <f t="shared" si="755"/>
        <v>0</v>
      </c>
      <c r="X1624" s="662">
        <f t="shared" si="756"/>
        <v>0</v>
      </c>
      <c r="Y1624" s="662">
        <f t="shared" si="757"/>
        <v>0</v>
      </c>
      <c r="Z1624" s="699">
        <f t="shared" si="758"/>
        <v>0</v>
      </c>
      <c r="AA1624" s="681">
        <f t="shared" si="761"/>
        <v>0</v>
      </c>
      <c r="AB1624" s="701">
        <f t="shared" si="762"/>
        <v>0</v>
      </c>
      <c r="AC1624" s="662">
        <f t="shared" si="759"/>
        <v>0</v>
      </c>
      <c r="AD1624" s="662">
        <f t="shared" si="763"/>
        <v>0</v>
      </c>
      <c r="AE1624" s="701">
        <f t="shared" si="764"/>
        <v>0</v>
      </c>
      <c r="AF1624" s="662">
        <f t="shared" si="760"/>
        <v>0</v>
      </c>
      <c r="AG1624" s="662">
        <f t="shared" si="765"/>
        <v>0</v>
      </c>
      <c r="AH1624" s="701">
        <f t="shared" si="766"/>
        <v>0</v>
      </c>
    </row>
    <row r="1625" spans="1:34" x14ac:dyDescent="0.35">
      <c r="A1625" s="680">
        <v>39600</v>
      </c>
      <c r="B1625" s="558" t="s">
        <v>26</v>
      </c>
      <c r="C1625" s="558">
        <v>6</v>
      </c>
      <c r="D1625" s="559">
        <f t="shared" si="738"/>
        <v>1</v>
      </c>
      <c r="E1625" s="561">
        <v>0</v>
      </c>
      <c r="F1625" s="699">
        <f t="shared" si="744"/>
        <v>0</v>
      </c>
      <c r="G1625" s="712">
        <f t="shared" si="745"/>
        <v>0</v>
      </c>
      <c r="H1625" s="699">
        <f t="shared" si="739"/>
        <v>0</v>
      </c>
      <c r="I1625" s="712">
        <f t="shared" si="740"/>
        <v>0</v>
      </c>
      <c r="J1625" s="699">
        <f t="shared" si="746"/>
        <v>0</v>
      </c>
      <c r="K1625" s="681">
        <f t="shared" si="747"/>
        <v>0</v>
      </c>
      <c r="L1625" s="711">
        <f>IF($L$5="Yes",HLOOKUP(B1625,'Outdoor Supply'!$D$32:$P$38,7,FALSE),0)</f>
        <v>0</v>
      </c>
      <c r="M1625" s="701">
        <f t="shared" si="748"/>
        <v>0</v>
      </c>
      <c r="N1625" s="564">
        <f t="shared" si="749"/>
        <v>0</v>
      </c>
      <c r="O1625" s="564">
        <f t="shared" si="750"/>
        <v>0</v>
      </c>
      <c r="P1625" s="564">
        <f t="shared" si="751"/>
        <v>0</v>
      </c>
      <c r="Q1625" s="564">
        <f t="shared" si="752"/>
        <v>0</v>
      </c>
      <c r="R1625" s="661">
        <f t="shared" si="741"/>
        <v>0</v>
      </c>
      <c r="S1625" s="662">
        <f t="shared" si="742"/>
        <v>0</v>
      </c>
      <c r="T1625" s="699">
        <f t="shared" si="743"/>
        <v>0</v>
      </c>
      <c r="U1625" s="681">
        <f t="shared" si="753"/>
        <v>0</v>
      </c>
      <c r="V1625" s="701">
        <f t="shared" si="754"/>
        <v>0</v>
      </c>
      <c r="W1625" s="662">
        <f t="shared" si="755"/>
        <v>0</v>
      </c>
      <c r="X1625" s="662">
        <f t="shared" si="756"/>
        <v>0</v>
      </c>
      <c r="Y1625" s="662">
        <f t="shared" si="757"/>
        <v>0</v>
      </c>
      <c r="Z1625" s="699">
        <f t="shared" si="758"/>
        <v>0</v>
      </c>
      <c r="AA1625" s="681">
        <f t="shared" si="761"/>
        <v>0</v>
      </c>
      <c r="AB1625" s="701">
        <f t="shared" si="762"/>
        <v>0</v>
      </c>
      <c r="AC1625" s="662">
        <f t="shared" si="759"/>
        <v>0</v>
      </c>
      <c r="AD1625" s="662">
        <f t="shared" si="763"/>
        <v>0</v>
      </c>
      <c r="AE1625" s="701">
        <f t="shared" si="764"/>
        <v>0</v>
      </c>
      <c r="AF1625" s="662">
        <f t="shared" si="760"/>
        <v>0</v>
      </c>
      <c r="AG1625" s="662">
        <f t="shared" si="765"/>
        <v>0</v>
      </c>
      <c r="AH1625" s="701">
        <f t="shared" si="766"/>
        <v>0</v>
      </c>
    </row>
    <row r="1626" spans="1:34" x14ac:dyDescent="0.35">
      <c r="A1626" s="680">
        <v>39601</v>
      </c>
      <c r="B1626" s="558" t="s">
        <v>26</v>
      </c>
      <c r="C1626" s="558">
        <v>6</v>
      </c>
      <c r="D1626" s="559">
        <f t="shared" si="738"/>
        <v>2</v>
      </c>
      <c r="E1626" s="561">
        <v>0</v>
      </c>
      <c r="F1626" s="699">
        <f t="shared" si="744"/>
        <v>0</v>
      </c>
      <c r="G1626" s="712">
        <f t="shared" si="745"/>
        <v>0</v>
      </c>
      <c r="H1626" s="699">
        <f t="shared" si="739"/>
        <v>0</v>
      </c>
      <c r="I1626" s="712">
        <f t="shared" si="740"/>
        <v>0</v>
      </c>
      <c r="J1626" s="699">
        <f t="shared" si="746"/>
        <v>0</v>
      </c>
      <c r="K1626" s="681">
        <f t="shared" si="747"/>
        <v>0</v>
      </c>
      <c r="L1626" s="711">
        <f>IF($L$5="Yes",HLOOKUP(B1626,'Outdoor Supply'!$D$32:$P$38,7,FALSE),0)</f>
        <v>0</v>
      </c>
      <c r="M1626" s="701">
        <f t="shared" si="748"/>
        <v>0</v>
      </c>
      <c r="N1626" s="564">
        <f t="shared" si="749"/>
        <v>0</v>
      </c>
      <c r="O1626" s="564">
        <f t="shared" si="750"/>
        <v>0</v>
      </c>
      <c r="P1626" s="564">
        <f t="shared" si="751"/>
        <v>0</v>
      </c>
      <c r="Q1626" s="564">
        <f t="shared" si="752"/>
        <v>0</v>
      </c>
      <c r="R1626" s="661">
        <f t="shared" si="741"/>
        <v>0</v>
      </c>
      <c r="S1626" s="662">
        <f t="shared" si="742"/>
        <v>0</v>
      </c>
      <c r="T1626" s="699">
        <f t="shared" si="743"/>
        <v>0</v>
      </c>
      <c r="U1626" s="681">
        <f t="shared" si="753"/>
        <v>0</v>
      </c>
      <c r="V1626" s="701">
        <f t="shared" si="754"/>
        <v>0</v>
      </c>
      <c r="W1626" s="662">
        <f t="shared" si="755"/>
        <v>0</v>
      </c>
      <c r="X1626" s="662">
        <f t="shared" si="756"/>
        <v>0</v>
      </c>
      <c r="Y1626" s="662">
        <f t="shared" si="757"/>
        <v>0</v>
      </c>
      <c r="Z1626" s="699">
        <f t="shared" si="758"/>
        <v>0</v>
      </c>
      <c r="AA1626" s="681">
        <f t="shared" si="761"/>
        <v>0</v>
      </c>
      <c r="AB1626" s="701">
        <f t="shared" si="762"/>
        <v>0</v>
      </c>
      <c r="AC1626" s="662">
        <f t="shared" si="759"/>
        <v>0</v>
      </c>
      <c r="AD1626" s="662">
        <f t="shared" si="763"/>
        <v>0</v>
      </c>
      <c r="AE1626" s="701">
        <f t="shared" si="764"/>
        <v>0</v>
      </c>
      <c r="AF1626" s="662">
        <f t="shared" si="760"/>
        <v>0</v>
      </c>
      <c r="AG1626" s="662">
        <f t="shared" si="765"/>
        <v>0</v>
      </c>
      <c r="AH1626" s="701">
        <f t="shared" si="766"/>
        <v>0</v>
      </c>
    </row>
    <row r="1627" spans="1:34" x14ac:dyDescent="0.35">
      <c r="A1627" s="680">
        <v>39602</v>
      </c>
      <c r="B1627" s="558" t="s">
        <v>26</v>
      </c>
      <c r="C1627" s="558">
        <v>6</v>
      </c>
      <c r="D1627" s="559">
        <f t="shared" si="738"/>
        <v>3</v>
      </c>
      <c r="E1627" s="561">
        <v>0</v>
      </c>
      <c r="F1627" s="699">
        <f t="shared" si="744"/>
        <v>0</v>
      </c>
      <c r="G1627" s="712">
        <f t="shared" si="745"/>
        <v>0</v>
      </c>
      <c r="H1627" s="699">
        <f t="shared" si="739"/>
        <v>0</v>
      </c>
      <c r="I1627" s="712">
        <f t="shared" si="740"/>
        <v>0</v>
      </c>
      <c r="J1627" s="699">
        <f t="shared" si="746"/>
        <v>0</v>
      </c>
      <c r="K1627" s="681">
        <f t="shared" si="747"/>
        <v>0</v>
      </c>
      <c r="L1627" s="711">
        <f>IF($L$5="Yes",HLOOKUP(B1627,'Outdoor Supply'!$D$32:$P$38,7,FALSE),0)</f>
        <v>0</v>
      </c>
      <c r="M1627" s="701">
        <f t="shared" si="748"/>
        <v>0</v>
      </c>
      <c r="N1627" s="564">
        <f t="shared" si="749"/>
        <v>0</v>
      </c>
      <c r="O1627" s="564">
        <f t="shared" si="750"/>
        <v>0</v>
      </c>
      <c r="P1627" s="564">
        <f t="shared" si="751"/>
        <v>0</v>
      </c>
      <c r="Q1627" s="564">
        <f t="shared" si="752"/>
        <v>0</v>
      </c>
      <c r="R1627" s="661">
        <f t="shared" si="741"/>
        <v>0</v>
      </c>
      <c r="S1627" s="662">
        <f t="shared" si="742"/>
        <v>0</v>
      </c>
      <c r="T1627" s="699">
        <f t="shared" si="743"/>
        <v>0</v>
      </c>
      <c r="U1627" s="681">
        <f t="shared" si="753"/>
        <v>0</v>
      </c>
      <c r="V1627" s="701">
        <f t="shared" si="754"/>
        <v>0</v>
      </c>
      <c r="W1627" s="662">
        <f t="shared" si="755"/>
        <v>0</v>
      </c>
      <c r="X1627" s="662">
        <f t="shared" si="756"/>
        <v>0</v>
      </c>
      <c r="Y1627" s="662">
        <f t="shared" si="757"/>
        <v>0</v>
      </c>
      <c r="Z1627" s="699">
        <f t="shared" si="758"/>
        <v>0</v>
      </c>
      <c r="AA1627" s="681">
        <f t="shared" si="761"/>
        <v>0</v>
      </c>
      <c r="AB1627" s="701">
        <f t="shared" si="762"/>
        <v>0</v>
      </c>
      <c r="AC1627" s="662">
        <f t="shared" si="759"/>
        <v>0</v>
      </c>
      <c r="AD1627" s="662">
        <f t="shared" si="763"/>
        <v>0</v>
      </c>
      <c r="AE1627" s="701">
        <f t="shared" si="764"/>
        <v>0</v>
      </c>
      <c r="AF1627" s="662">
        <f t="shared" si="760"/>
        <v>0</v>
      </c>
      <c r="AG1627" s="662">
        <f t="shared" si="765"/>
        <v>0</v>
      </c>
      <c r="AH1627" s="701">
        <f t="shared" si="766"/>
        <v>0</v>
      </c>
    </row>
    <row r="1628" spans="1:34" x14ac:dyDescent="0.35">
      <c r="A1628" s="680">
        <v>39603</v>
      </c>
      <c r="B1628" s="558" t="s">
        <v>26</v>
      </c>
      <c r="C1628" s="558">
        <v>6</v>
      </c>
      <c r="D1628" s="559">
        <f t="shared" si="738"/>
        <v>4</v>
      </c>
      <c r="E1628" s="561">
        <v>0</v>
      </c>
      <c r="F1628" s="699">
        <f t="shared" si="744"/>
        <v>0</v>
      </c>
      <c r="G1628" s="712">
        <f t="shared" si="745"/>
        <v>0</v>
      </c>
      <c r="H1628" s="699">
        <f t="shared" si="739"/>
        <v>0</v>
      </c>
      <c r="I1628" s="712">
        <f t="shared" si="740"/>
        <v>0</v>
      </c>
      <c r="J1628" s="699">
        <f t="shared" si="746"/>
        <v>0</v>
      </c>
      <c r="K1628" s="681">
        <f t="shared" si="747"/>
        <v>0</v>
      </c>
      <c r="L1628" s="711">
        <f>IF($L$5="Yes",HLOOKUP(B1628,'Outdoor Supply'!$D$32:$P$38,7,FALSE),0)</f>
        <v>0</v>
      </c>
      <c r="M1628" s="701">
        <f t="shared" si="748"/>
        <v>0</v>
      </c>
      <c r="N1628" s="564">
        <f t="shared" si="749"/>
        <v>0</v>
      </c>
      <c r="O1628" s="564">
        <f t="shared" si="750"/>
        <v>0</v>
      </c>
      <c r="P1628" s="564">
        <f t="shared" si="751"/>
        <v>0</v>
      </c>
      <c r="Q1628" s="564">
        <f t="shared" si="752"/>
        <v>0</v>
      </c>
      <c r="R1628" s="661">
        <f t="shared" si="741"/>
        <v>0</v>
      </c>
      <c r="S1628" s="662">
        <f t="shared" si="742"/>
        <v>0</v>
      </c>
      <c r="T1628" s="699">
        <f t="shared" si="743"/>
        <v>0</v>
      </c>
      <c r="U1628" s="681">
        <f t="shared" si="753"/>
        <v>0</v>
      </c>
      <c r="V1628" s="701">
        <f t="shared" si="754"/>
        <v>0</v>
      </c>
      <c r="W1628" s="662">
        <f t="shared" si="755"/>
        <v>0</v>
      </c>
      <c r="X1628" s="662">
        <f t="shared" si="756"/>
        <v>0</v>
      </c>
      <c r="Y1628" s="662">
        <f t="shared" si="757"/>
        <v>0</v>
      </c>
      <c r="Z1628" s="699">
        <f t="shared" si="758"/>
        <v>0</v>
      </c>
      <c r="AA1628" s="681">
        <f t="shared" si="761"/>
        <v>0</v>
      </c>
      <c r="AB1628" s="701">
        <f t="shared" si="762"/>
        <v>0</v>
      </c>
      <c r="AC1628" s="662">
        <f t="shared" si="759"/>
        <v>0</v>
      </c>
      <c r="AD1628" s="662">
        <f t="shared" si="763"/>
        <v>0</v>
      </c>
      <c r="AE1628" s="701">
        <f t="shared" si="764"/>
        <v>0</v>
      </c>
      <c r="AF1628" s="662">
        <f t="shared" si="760"/>
        <v>0</v>
      </c>
      <c r="AG1628" s="662">
        <f t="shared" si="765"/>
        <v>0</v>
      </c>
      <c r="AH1628" s="701">
        <f t="shared" si="766"/>
        <v>0</v>
      </c>
    </row>
    <row r="1629" spans="1:34" x14ac:dyDescent="0.35">
      <c r="A1629" s="680">
        <v>39604</v>
      </c>
      <c r="B1629" s="558" t="s">
        <v>26</v>
      </c>
      <c r="C1629" s="558">
        <v>6</v>
      </c>
      <c r="D1629" s="559">
        <f t="shared" si="738"/>
        <v>5</v>
      </c>
      <c r="E1629" s="561">
        <v>0</v>
      </c>
      <c r="F1629" s="699">
        <f t="shared" si="744"/>
        <v>0</v>
      </c>
      <c r="G1629" s="712">
        <f t="shared" si="745"/>
        <v>0</v>
      </c>
      <c r="H1629" s="699">
        <f t="shared" si="739"/>
        <v>0</v>
      </c>
      <c r="I1629" s="712">
        <f t="shared" si="740"/>
        <v>0</v>
      </c>
      <c r="J1629" s="699">
        <f t="shared" si="746"/>
        <v>0</v>
      </c>
      <c r="K1629" s="681">
        <f t="shared" si="747"/>
        <v>0</v>
      </c>
      <c r="L1629" s="711">
        <f>IF($L$5="Yes",HLOOKUP(B1629,'Outdoor Supply'!$D$32:$P$38,7,FALSE),0)</f>
        <v>0</v>
      </c>
      <c r="M1629" s="701">
        <f t="shared" si="748"/>
        <v>0</v>
      </c>
      <c r="N1629" s="564">
        <f t="shared" si="749"/>
        <v>0</v>
      </c>
      <c r="O1629" s="564">
        <f t="shared" si="750"/>
        <v>0</v>
      </c>
      <c r="P1629" s="564">
        <f t="shared" si="751"/>
        <v>0</v>
      </c>
      <c r="Q1629" s="564">
        <f t="shared" si="752"/>
        <v>0</v>
      </c>
      <c r="R1629" s="661">
        <f t="shared" si="741"/>
        <v>0</v>
      </c>
      <c r="S1629" s="662">
        <f t="shared" si="742"/>
        <v>0</v>
      </c>
      <c r="T1629" s="699">
        <f t="shared" si="743"/>
        <v>0</v>
      </c>
      <c r="U1629" s="681">
        <f t="shared" si="753"/>
        <v>0</v>
      </c>
      <c r="V1629" s="701">
        <f t="shared" si="754"/>
        <v>0</v>
      </c>
      <c r="W1629" s="662">
        <f t="shared" si="755"/>
        <v>0</v>
      </c>
      <c r="X1629" s="662">
        <f t="shared" si="756"/>
        <v>0</v>
      </c>
      <c r="Y1629" s="662">
        <f t="shared" si="757"/>
        <v>0</v>
      </c>
      <c r="Z1629" s="699">
        <f t="shared" si="758"/>
        <v>0</v>
      </c>
      <c r="AA1629" s="681">
        <f t="shared" si="761"/>
        <v>0</v>
      </c>
      <c r="AB1629" s="701">
        <f t="shared" si="762"/>
        <v>0</v>
      </c>
      <c r="AC1629" s="662">
        <f t="shared" si="759"/>
        <v>0</v>
      </c>
      <c r="AD1629" s="662">
        <f t="shared" si="763"/>
        <v>0</v>
      </c>
      <c r="AE1629" s="701">
        <f t="shared" si="764"/>
        <v>0</v>
      </c>
      <c r="AF1629" s="662">
        <f t="shared" si="760"/>
        <v>0</v>
      </c>
      <c r="AG1629" s="662">
        <f t="shared" si="765"/>
        <v>0</v>
      </c>
      <c r="AH1629" s="701">
        <f t="shared" si="766"/>
        <v>0</v>
      </c>
    </row>
    <row r="1630" spans="1:34" x14ac:dyDescent="0.35">
      <c r="A1630" s="680">
        <v>39605</v>
      </c>
      <c r="B1630" s="558" t="s">
        <v>26</v>
      </c>
      <c r="C1630" s="558">
        <v>6</v>
      </c>
      <c r="D1630" s="559">
        <f t="shared" si="738"/>
        <v>6</v>
      </c>
      <c r="E1630" s="561">
        <v>0.21999999999999886</v>
      </c>
      <c r="F1630" s="699">
        <f t="shared" si="744"/>
        <v>0</v>
      </c>
      <c r="G1630" s="712">
        <f t="shared" si="745"/>
        <v>0</v>
      </c>
      <c r="H1630" s="699">
        <f t="shared" si="739"/>
        <v>0</v>
      </c>
      <c r="I1630" s="712">
        <f t="shared" si="740"/>
        <v>0</v>
      </c>
      <c r="J1630" s="699">
        <f t="shared" si="746"/>
        <v>0</v>
      </c>
      <c r="K1630" s="681">
        <f t="shared" si="747"/>
        <v>0</v>
      </c>
      <c r="L1630" s="711">
        <f>IF($L$5="Yes",HLOOKUP(B1630,'Outdoor Supply'!$D$32:$P$38,7,FALSE),0)</f>
        <v>0</v>
      </c>
      <c r="M1630" s="701">
        <f t="shared" si="748"/>
        <v>0</v>
      </c>
      <c r="N1630" s="564">
        <f t="shared" si="749"/>
        <v>0</v>
      </c>
      <c r="O1630" s="564">
        <f t="shared" si="750"/>
        <v>0</v>
      </c>
      <c r="P1630" s="564">
        <f t="shared" si="751"/>
        <v>0</v>
      </c>
      <c r="Q1630" s="564">
        <f t="shared" si="752"/>
        <v>0</v>
      </c>
      <c r="R1630" s="661">
        <f t="shared" si="741"/>
        <v>0</v>
      </c>
      <c r="S1630" s="662">
        <f t="shared" si="742"/>
        <v>0</v>
      </c>
      <c r="T1630" s="699">
        <f t="shared" si="743"/>
        <v>0</v>
      </c>
      <c r="U1630" s="681">
        <f t="shared" si="753"/>
        <v>0</v>
      </c>
      <c r="V1630" s="701">
        <f t="shared" si="754"/>
        <v>0</v>
      </c>
      <c r="W1630" s="662">
        <f t="shared" si="755"/>
        <v>0</v>
      </c>
      <c r="X1630" s="662">
        <f t="shared" si="756"/>
        <v>0</v>
      </c>
      <c r="Y1630" s="662">
        <f t="shared" si="757"/>
        <v>0</v>
      </c>
      <c r="Z1630" s="699">
        <f t="shared" si="758"/>
        <v>0</v>
      </c>
      <c r="AA1630" s="681">
        <f t="shared" si="761"/>
        <v>0</v>
      </c>
      <c r="AB1630" s="701">
        <f t="shared" si="762"/>
        <v>0</v>
      </c>
      <c r="AC1630" s="662">
        <f t="shared" si="759"/>
        <v>0</v>
      </c>
      <c r="AD1630" s="662">
        <f t="shared" si="763"/>
        <v>0</v>
      </c>
      <c r="AE1630" s="701">
        <f t="shared" si="764"/>
        <v>0</v>
      </c>
      <c r="AF1630" s="662">
        <f t="shared" si="760"/>
        <v>0</v>
      </c>
      <c r="AG1630" s="662">
        <f t="shared" si="765"/>
        <v>0</v>
      </c>
      <c r="AH1630" s="701">
        <f t="shared" si="766"/>
        <v>0</v>
      </c>
    </row>
    <row r="1631" spans="1:34" x14ac:dyDescent="0.35">
      <c r="A1631" s="680">
        <v>39606</v>
      </c>
      <c r="B1631" s="558" t="s">
        <v>26</v>
      </c>
      <c r="C1631" s="558">
        <v>6</v>
      </c>
      <c r="D1631" s="559">
        <f t="shared" si="738"/>
        <v>7</v>
      </c>
      <c r="E1631" s="561">
        <v>9.9999999999909051E-3</v>
      </c>
      <c r="F1631" s="699">
        <f t="shared" si="744"/>
        <v>0</v>
      </c>
      <c r="G1631" s="712">
        <f t="shared" si="745"/>
        <v>0</v>
      </c>
      <c r="H1631" s="699">
        <f t="shared" si="739"/>
        <v>0</v>
      </c>
      <c r="I1631" s="712">
        <f t="shared" si="740"/>
        <v>0</v>
      </c>
      <c r="J1631" s="699">
        <f t="shared" si="746"/>
        <v>0</v>
      </c>
      <c r="K1631" s="681">
        <f t="shared" si="747"/>
        <v>0</v>
      </c>
      <c r="L1631" s="711">
        <f>IF($L$5="Yes",HLOOKUP(B1631,'Outdoor Supply'!$D$32:$P$38,7,FALSE),0)</f>
        <v>0</v>
      </c>
      <c r="M1631" s="701">
        <f t="shared" si="748"/>
        <v>0</v>
      </c>
      <c r="N1631" s="564">
        <f t="shared" si="749"/>
        <v>0</v>
      </c>
      <c r="O1631" s="564">
        <f t="shared" si="750"/>
        <v>0</v>
      </c>
      <c r="P1631" s="564">
        <f t="shared" si="751"/>
        <v>0</v>
      </c>
      <c r="Q1631" s="564">
        <f t="shared" si="752"/>
        <v>0</v>
      </c>
      <c r="R1631" s="661">
        <f t="shared" si="741"/>
        <v>0</v>
      </c>
      <c r="S1631" s="662">
        <f t="shared" si="742"/>
        <v>0</v>
      </c>
      <c r="T1631" s="699">
        <f t="shared" si="743"/>
        <v>0</v>
      </c>
      <c r="U1631" s="681">
        <f t="shared" si="753"/>
        <v>0</v>
      </c>
      <c r="V1631" s="701">
        <f t="shared" si="754"/>
        <v>0</v>
      </c>
      <c r="W1631" s="662">
        <f t="shared" si="755"/>
        <v>0</v>
      </c>
      <c r="X1631" s="662">
        <f t="shared" si="756"/>
        <v>0</v>
      </c>
      <c r="Y1631" s="662">
        <f t="shared" si="757"/>
        <v>0</v>
      </c>
      <c r="Z1631" s="699">
        <f t="shared" si="758"/>
        <v>0</v>
      </c>
      <c r="AA1631" s="681">
        <f t="shared" si="761"/>
        <v>0</v>
      </c>
      <c r="AB1631" s="701">
        <f t="shared" si="762"/>
        <v>0</v>
      </c>
      <c r="AC1631" s="662">
        <f t="shared" si="759"/>
        <v>0</v>
      </c>
      <c r="AD1631" s="662">
        <f t="shared" si="763"/>
        <v>0</v>
      </c>
      <c r="AE1631" s="701">
        <f t="shared" si="764"/>
        <v>0</v>
      </c>
      <c r="AF1631" s="662">
        <f t="shared" si="760"/>
        <v>0</v>
      </c>
      <c r="AG1631" s="662">
        <f t="shared" si="765"/>
        <v>0</v>
      </c>
      <c r="AH1631" s="701">
        <f t="shared" si="766"/>
        <v>0</v>
      </c>
    </row>
    <row r="1632" spans="1:34" x14ac:dyDescent="0.35">
      <c r="A1632" s="680">
        <v>39607</v>
      </c>
      <c r="B1632" s="558" t="s">
        <v>26</v>
      </c>
      <c r="C1632" s="558">
        <v>6</v>
      </c>
      <c r="D1632" s="559">
        <f t="shared" si="738"/>
        <v>1</v>
      </c>
      <c r="E1632" s="561">
        <v>0</v>
      </c>
      <c r="F1632" s="699">
        <f t="shared" si="744"/>
        <v>0</v>
      </c>
      <c r="G1632" s="712">
        <f t="shared" si="745"/>
        <v>0</v>
      </c>
      <c r="H1632" s="699">
        <f t="shared" si="739"/>
        <v>0</v>
      </c>
      <c r="I1632" s="712">
        <f t="shared" si="740"/>
        <v>0</v>
      </c>
      <c r="J1632" s="699">
        <f t="shared" si="746"/>
        <v>0</v>
      </c>
      <c r="K1632" s="681">
        <f t="shared" si="747"/>
        <v>0</v>
      </c>
      <c r="L1632" s="711">
        <f>IF($L$5="Yes",HLOOKUP(B1632,'Outdoor Supply'!$D$32:$P$38,7,FALSE),0)</f>
        <v>0</v>
      </c>
      <c r="M1632" s="701">
        <f t="shared" si="748"/>
        <v>0</v>
      </c>
      <c r="N1632" s="564">
        <f t="shared" si="749"/>
        <v>0</v>
      </c>
      <c r="O1632" s="564">
        <f t="shared" si="750"/>
        <v>0</v>
      </c>
      <c r="P1632" s="564">
        <f t="shared" si="751"/>
        <v>0</v>
      </c>
      <c r="Q1632" s="564">
        <f t="shared" si="752"/>
        <v>0</v>
      </c>
      <c r="R1632" s="661">
        <f t="shared" si="741"/>
        <v>0</v>
      </c>
      <c r="S1632" s="662">
        <f t="shared" si="742"/>
        <v>0</v>
      </c>
      <c r="T1632" s="699">
        <f t="shared" si="743"/>
        <v>0</v>
      </c>
      <c r="U1632" s="681">
        <f t="shared" si="753"/>
        <v>0</v>
      </c>
      <c r="V1632" s="701">
        <f t="shared" si="754"/>
        <v>0</v>
      </c>
      <c r="W1632" s="662">
        <f t="shared" si="755"/>
        <v>0</v>
      </c>
      <c r="X1632" s="662">
        <f t="shared" si="756"/>
        <v>0</v>
      </c>
      <c r="Y1632" s="662">
        <f t="shared" si="757"/>
        <v>0</v>
      </c>
      <c r="Z1632" s="699">
        <f t="shared" si="758"/>
        <v>0</v>
      </c>
      <c r="AA1632" s="681">
        <f t="shared" si="761"/>
        <v>0</v>
      </c>
      <c r="AB1632" s="701">
        <f t="shared" si="762"/>
        <v>0</v>
      </c>
      <c r="AC1632" s="662">
        <f t="shared" si="759"/>
        <v>0</v>
      </c>
      <c r="AD1632" s="662">
        <f t="shared" si="763"/>
        <v>0</v>
      </c>
      <c r="AE1632" s="701">
        <f t="shared" si="764"/>
        <v>0</v>
      </c>
      <c r="AF1632" s="662">
        <f t="shared" si="760"/>
        <v>0</v>
      </c>
      <c r="AG1632" s="662">
        <f t="shared" si="765"/>
        <v>0</v>
      </c>
      <c r="AH1632" s="701">
        <f t="shared" si="766"/>
        <v>0</v>
      </c>
    </row>
    <row r="1633" spans="1:34" x14ac:dyDescent="0.35">
      <c r="A1633" s="680">
        <v>39608</v>
      </c>
      <c r="B1633" s="558" t="s">
        <v>26</v>
      </c>
      <c r="C1633" s="558">
        <v>6</v>
      </c>
      <c r="D1633" s="559">
        <f t="shared" si="738"/>
        <v>2</v>
      </c>
      <c r="E1633" s="561">
        <v>0</v>
      </c>
      <c r="F1633" s="699">
        <f t="shared" si="744"/>
        <v>0</v>
      </c>
      <c r="G1633" s="712">
        <f t="shared" si="745"/>
        <v>0</v>
      </c>
      <c r="H1633" s="699">
        <f t="shared" si="739"/>
        <v>0</v>
      </c>
      <c r="I1633" s="712">
        <f t="shared" si="740"/>
        <v>0</v>
      </c>
      <c r="J1633" s="699">
        <f t="shared" si="746"/>
        <v>0</v>
      </c>
      <c r="K1633" s="681">
        <f t="shared" si="747"/>
        <v>0</v>
      </c>
      <c r="L1633" s="711">
        <f>IF($L$5="Yes",HLOOKUP(B1633,'Outdoor Supply'!$D$32:$P$38,7,FALSE),0)</f>
        <v>0</v>
      </c>
      <c r="M1633" s="701">
        <f t="shared" si="748"/>
        <v>0</v>
      </c>
      <c r="N1633" s="564">
        <f t="shared" si="749"/>
        <v>0</v>
      </c>
      <c r="O1633" s="564">
        <f t="shared" si="750"/>
        <v>0</v>
      </c>
      <c r="P1633" s="564">
        <f t="shared" si="751"/>
        <v>0</v>
      </c>
      <c r="Q1633" s="564">
        <f t="shared" si="752"/>
        <v>0</v>
      </c>
      <c r="R1633" s="661">
        <f t="shared" si="741"/>
        <v>0</v>
      </c>
      <c r="S1633" s="662">
        <f t="shared" si="742"/>
        <v>0</v>
      </c>
      <c r="T1633" s="699">
        <f t="shared" si="743"/>
        <v>0</v>
      </c>
      <c r="U1633" s="681">
        <f t="shared" si="753"/>
        <v>0</v>
      </c>
      <c r="V1633" s="701">
        <f t="shared" si="754"/>
        <v>0</v>
      </c>
      <c r="W1633" s="662">
        <f t="shared" si="755"/>
        <v>0</v>
      </c>
      <c r="X1633" s="662">
        <f t="shared" si="756"/>
        <v>0</v>
      </c>
      <c r="Y1633" s="662">
        <f t="shared" si="757"/>
        <v>0</v>
      </c>
      <c r="Z1633" s="699">
        <f t="shared" si="758"/>
        <v>0</v>
      </c>
      <c r="AA1633" s="681">
        <f t="shared" si="761"/>
        <v>0</v>
      </c>
      <c r="AB1633" s="701">
        <f t="shared" si="762"/>
        <v>0</v>
      </c>
      <c r="AC1633" s="662">
        <f t="shared" si="759"/>
        <v>0</v>
      </c>
      <c r="AD1633" s="662">
        <f t="shared" si="763"/>
        <v>0</v>
      </c>
      <c r="AE1633" s="701">
        <f t="shared" si="764"/>
        <v>0</v>
      </c>
      <c r="AF1633" s="662">
        <f t="shared" si="760"/>
        <v>0</v>
      </c>
      <c r="AG1633" s="662">
        <f t="shared" si="765"/>
        <v>0</v>
      </c>
      <c r="AH1633" s="701">
        <f t="shared" si="766"/>
        <v>0</v>
      </c>
    </row>
    <row r="1634" spans="1:34" x14ac:dyDescent="0.35">
      <c r="A1634" s="680">
        <v>39609</v>
      </c>
      <c r="B1634" s="558" t="s">
        <v>26</v>
      </c>
      <c r="C1634" s="558">
        <v>6</v>
      </c>
      <c r="D1634" s="559">
        <f t="shared" si="738"/>
        <v>3</v>
      </c>
      <c r="E1634" s="561">
        <v>0</v>
      </c>
      <c r="F1634" s="699">
        <f t="shared" si="744"/>
        <v>0</v>
      </c>
      <c r="G1634" s="712">
        <f t="shared" si="745"/>
        <v>0</v>
      </c>
      <c r="H1634" s="699">
        <f t="shared" si="739"/>
        <v>0</v>
      </c>
      <c r="I1634" s="712">
        <f t="shared" si="740"/>
        <v>0</v>
      </c>
      <c r="J1634" s="699">
        <f t="shared" si="746"/>
        <v>0</v>
      </c>
      <c r="K1634" s="681">
        <f t="shared" si="747"/>
        <v>0</v>
      </c>
      <c r="L1634" s="711">
        <f>IF($L$5="Yes",HLOOKUP(B1634,'Outdoor Supply'!$D$32:$P$38,7,FALSE),0)</f>
        <v>0</v>
      </c>
      <c r="M1634" s="701">
        <f t="shared" si="748"/>
        <v>0</v>
      </c>
      <c r="N1634" s="564">
        <f t="shared" si="749"/>
        <v>0</v>
      </c>
      <c r="O1634" s="564">
        <f t="shared" si="750"/>
        <v>0</v>
      </c>
      <c r="P1634" s="564">
        <f t="shared" si="751"/>
        <v>0</v>
      </c>
      <c r="Q1634" s="564">
        <f t="shared" si="752"/>
        <v>0</v>
      </c>
      <c r="R1634" s="661">
        <f t="shared" si="741"/>
        <v>0</v>
      </c>
      <c r="S1634" s="662">
        <f t="shared" si="742"/>
        <v>0</v>
      </c>
      <c r="T1634" s="699">
        <f t="shared" si="743"/>
        <v>0</v>
      </c>
      <c r="U1634" s="681">
        <f t="shared" si="753"/>
        <v>0</v>
      </c>
      <c r="V1634" s="701">
        <f t="shared" si="754"/>
        <v>0</v>
      </c>
      <c r="W1634" s="662">
        <f t="shared" si="755"/>
        <v>0</v>
      </c>
      <c r="X1634" s="662">
        <f t="shared" si="756"/>
        <v>0</v>
      </c>
      <c r="Y1634" s="662">
        <f t="shared" si="757"/>
        <v>0</v>
      </c>
      <c r="Z1634" s="699">
        <f t="shared" si="758"/>
        <v>0</v>
      </c>
      <c r="AA1634" s="681">
        <f t="shared" si="761"/>
        <v>0</v>
      </c>
      <c r="AB1634" s="701">
        <f t="shared" si="762"/>
        <v>0</v>
      </c>
      <c r="AC1634" s="662">
        <f t="shared" si="759"/>
        <v>0</v>
      </c>
      <c r="AD1634" s="662">
        <f t="shared" si="763"/>
        <v>0</v>
      </c>
      <c r="AE1634" s="701">
        <f t="shared" si="764"/>
        <v>0</v>
      </c>
      <c r="AF1634" s="662">
        <f t="shared" si="760"/>
        <v>0</v>
      </c>
      <c r="AG1634" s="662">
        <f t="shared" si="765"/>
        <v>0</v>
      </c>
      <c r="AH1634" s="701">
        <f t="shared" si="766"/>
        <v>0</v>
      </c>
    </row>
    <row r="1635" spans="1:34" x14ac:dyDescent="0.35">
      <c r="A1635" s="680">
        <v>39610</v>
      </c>
      <c r="B1635" s="558" t="s">
        <v>26</v>
      </c>
      <c r="C1635" s="558">
        <v>6</v>
      </c>
      <c r="D1635" s="559">
        <f t="shared" si="738"/>
        <v>4</v>
      </c>
      <c r="E1635" s="561">
        <v>0</v>
      </c>
      <c r="F1635" s="699">
        <f t="shared" si="744"/>
        <v>0</v>
      </c>
      <c r="G1635" s="712">
        <f t="shared" si="745"/>
        <v>0</v>
      </c>
      <c r="H1635" s="699">
        <f t="shared" si="739"/>
        <v>0</v>
      </c>
      <c r="I1635" s="712">
        <f t="shared" si="740"/>
        <v>0</v>
      </c>
      <c r="J1635" s="699">
        <f t="shared" si="746"/>
        <v>0</v>
      </c>
      <c r="K1635" s="681">
        <f t="shared" si="747"/>
        <v>0</v>
      </c>
      <c r="L1635" s="711">
        <f>IF($L$5="Yes",HLOOKUP(B1635,'Outdoor Supply'!$D$32:$P$38,7,FALSE),0)</f>
        <v>0</v>
      </c>
      <c r="M1635" s="701">
        <f t="shared" si="748"/>
        <v>0</v>
      </c>
      <c r="N1635" s="564">
        <f t="shared" si="749"/>
        <v>0</v>
      </c>
      <c r="O1635" s="564">
        <f t="shared" si="750"/>
        <v>0</v>
      </c>
      <c r="P1635" s="564">
        <f t="shared" si="751"/>
        <v>0</v>
      </c>
      <c r="Q1635" s="564">
        <f t="shared" si="752"/>
        <v>0</v>
      </c>
      <c r="R1635" s="661">
        <f t="shared" si="741"/>
        <v>0</v>
      </c>
      <c r="S1635" s="662">
        <f t="shared" si="742"/>
        <v>0</v>
      </c>
      <c r="T1635" s="699">
        <f t="shared" si="743"/>
        <v>0</v>
      </c>
      <c r="U1635" s="681">
        <f t="shared" si="753"/>
        <v>0</v>
      </c>
      <c r="V1635" s="701">
        <f t="shared" si="754"/>
        <v>0</v>
      </c>
      <c r="W1635" s="662">
        <f t="shared" si="755"/>
        <v>0</v>
      </c>
      <c r="X1635" s="662">
        <f t="shared" si="756"/>
        <v>0</v>
      </c>
      <c r="Y1635" s="662">
        <f t="shared" si="757"/>
        <v>0</v>
      </c>
      <c r="Z1635" s="699">
        <f t="shared" si="758"/>
        <v>0</v>
      </c>
      <c r="AA1635" s="681">
        <f t="shared" si="761"/>
        <v>0</v>
      </c>
      <c r="AB1635" s="701">
        <f t="shared" si="762"/>
        <v>0</v>
      </c>
      <c r="AC1635" s="662">
        <f t="shared" si="759"/>
        <v>0</v>
      </c>
      <c r="AD1635" s="662">
        <f t="shared" si="763"/>
        <v>0</v>
      </c>
      <c r="AE1635" s="701">
        <f t="shared" si="764"/>
        <v>0</v>
      </c>
      <c r="AF1635" s="662">
        <f t="shared" si="760"/>
        <v>0</v>
      </c>
      <c r="AG1635" s="662">
        <f t="shared" si="765"/>
        <v>0</v>
      </c>
      <c r="AH1635" s="701">
        <f t="shared" si="766"/>
        <v>0</v>
      </c>
    </row>
    <row r="1636" spans="1:34" x14ac:dyDescent="0.35">
      <c r="A1636" s="680">
        <v>39611</v>
      </c>
      <c r="B1636" s="558" t="s">
        <v>26</v>
      </c>
      <c r="C1636" s="558">
        <v>6</v>
      </c>
      <c r="D1636" s="559">
        <f t="shared" si="738"/>
        <v>5</v>
      </c>
      <c r="E1636" s="561">
        <v>0</v>
      </c>
      <c r="F1636" s="699">
        <f t="shared" si="744"/>
        <v>0</v>
      </c>
      <c r="G1636" s="712">
        <f t="shared" si="745"/>
        <v>0</v>
      </c>
      <c r="H1636" s="699">
        <f t="shared" si="739"/>
        <v>0</v>
      </c>
      <c r="I1636" s="712">
        <f t="shared" si="740"/>
        <v>0</v>
      </c>
      <c r="J1636" s="699">
        <f t="shared" si="746"/>
        <v>0</v>
      </c>
      <c r="K1636" s="681">
        <f t="shared" si="747"/>
        <v>0</v>
      </c>
      <c r="L1636" s="711">
        <f>IF($L$5="Yes",HLOOKUP(B1636,'Outdoor Supply'!$D$32:$P$38,7,FALSE),0)</f>
        <v>0</v>
      </c>
      <c r="M1636" s="701">
        <f t="shared" si="748"/>
        <v>0</v>
      </c>
      <c r="N1636" s="564">
        <f t="shared" si="749"/>
        <v>0</v>
      </c>
      <c r="O1636" s="564">
        <f t="shared" si="750"/>
        <v>0</v>
      </c>
      <c r="P1636" s="564">
        <f t="shared" si="751"/>
        <v>0</v>
      </c>
      <c r="Q1636" s="564">
        <f t="shared" si="752"/>
        <v>0</v>
      </c>
      <c r="R1636" s="661">
        <f t="shared" si="741"/>
        <v>0</v>
      </c>
      <c r="S1636" s="662">
        <f t="shared" si="742"/>
        <v>0</v>
      </c>
      <c r="T1636" s="699">
        <f t="shared" si="743"/>
        <v>0</v>
      </c>
      <c r="U1636" s="681">
        <f t="shared" si="753"/>
        <v>0</v>
      </c>
      <c r="V1636" s="701">
        <f t="shared" si="754"/>
        <v>0</v>
      </c>
      <c r="W1636" s="662">
        <f t="shared" si="755"/>
        <v>0</v>
      </c>
      <c r="X1636" s="662">
        <f t="shared" si="756"/>
        <v>0</v>
      </c>
      <c r="Y1636" s="662">
        <f t="shared" si="757"/>
        <v>0</v>
      </c>
      <c r="Z1636" s="699">
        <f t="shared" si="758"/>
        <v>0</v>
      </c>
      <c r="AA1636" s="681">
        <f t="shared" si="761"/>
        <v>0</v>
      </c>
      <c r="AB1636" s="701">
        <f t="shared" si="762"/>
        <v>0</v>
      </c>
      <c r="AC1636" s="662">
        <f t="shared" si="759"/>
        <v>0</v>
      </c>
      <c r="AD1636" s="662">
        <f t="shared" si="763"/>
        <v>0</v>
      </c>
      <c r="AE1636" s="701">
        <f t="shared" si="764"/>
        <v>0</v>
      </c>
      <c r="AF1636" s="662">
        <f t="shared" si="760"/>
        <v>0</v>
      </c>
      <c r="AG1636" s="662">
        <f t="shared" si="765"/>
        <v>0</v>
      </c>
      <c r="AH1636" s="701">
        <f t="shared" si="766"/>
        <v>0</v>
      </c>
    </row>
    <row r="1637" spans="1:34" x14ac:dyDescent="0.35">
      <c r="A1637" s="680">
        <v>39612</v>
      </c>
      <c r="B1637" s="558" t="s">
        <v>26</v>
      </c>
      <c r="C1637" s="558">
        <v>6</v>
      </c>
      <c r="D1637" s="559">
        <f t="shared" si="738"/>
        <v>6</v>
      </c>
      <c r="E1637" s="561">
        <v>0</v>
      </c>
      <c r="F1637" s="699">
        <f t="shared" si="744"/>
        <v>0</v>
      </c>
      <c r="G1637" s="712">
        <f t="shared" si="745"/>
        <v>0</v>
      </c>
      <c r="H1637" s="699">
        <f t="shared" si="739"/>
        <v>0</v>
      </c>
      <c r="I1637" s="712">
        <f t="shared" si="740"/>
        <v>0</v>
      </c>
      <c r="J1637" s="699">
        <f t="shared" si="746"/>
        <v>0</v>
      </c>
      <c r="K1637" s="681">
        <f t="shared" si="747"/>
        <v>0</v>
      </c>
      <c r="L1637" s="711">
        <f>IF($L$5="Yes",HLOOKUP(B1637,'Outdoor Supply'!$D$32:$P$38,7,FALSE),0)</f>
        <v>0</v>
      </c>
      <c r="M1637" s="701">
        <f t="shared" si="748"/>
        <v>0</v>
      </c>
      <c r="N1637" s="564">
        <f t="shared" si="749"/>
        <v>0</v>
      </c>
      <c r="O1637" s="564">
        <f t="shared" si="750"/>
        <v>0</v>
      </c>
      <c r="P1637" s="564">
        <f t="shared" si="751"/>
        <v>0</v>
      </c>
      <c r="Q1637" s="564">
        <f t="shared" si="752"/>
        <v>0</v>
      </c>
      <c r="R1637" s="661">
        <f t="shared" si="741"/>
        <v>0</v>
      </c>
      <c r="S1637" s="662">
        <f t="shared" si="742"/>
        <v>0</v>
      </c>
      <c r="T1637" s="699">
        <f t="shared" si="743"/>
        <v>0</v>
      </c>
      <c r="U1637" s="681">
        <f t="shared" si="753"/>
        <v>0</v>
      </c>
      <c r="V1637" s="701">
        <f t="shared" si="754"/>
        <v>0</v>
      </c>
      <c r="W1637" s="662">
        <f t="shared" si="755"/>
        <v>0</v>
      </c>
      <c r="X1637" s="662">
        <f t="shared" si="756"/>
        <v>0</v>
      </c>
      <c r="Y1637" s="662">
        <f t="shared" si="757"/>
        <v>0</v>
      </c>
      <c r="Z1637" s="699">
        <f t="shared" si="758"/>
        <v>0</v>
      </c>
      <c r="AA1637" s="681">
        <f t="shared" si="761"/>
        <v>0</v>
      </c>
      <c r="AB1637" s="701">
        <f t="shared" si="762"/>
        <v>0</v>
      </c>
      <c r="AC1637" s="662">
        <f t="shared" si="759"/>
        <v>0</v>
      </c>
      <c r="AD1637" s="662">
        <f t="shared" si="763"/>
        <v>0</v>
      </c>
      <c r="AE1637" s="701">
        <f t="shared" si="764"/>
        <v>0</v>
      </c>
      <c r="AF1637" s="662">
        <f t="shared" si="760"/>
        <v>0</v>
      </c>
      <c r="AG1637" s="662">
        <f t="shared" si="765"/>
        <v>0</v>
      </c>
      <c r="AH1637" s="701">
        <f t="shared" si="766"/>
        <v>0</v>
      </c>
    </row>
    <row r="1638" spans="1:34" x14ac:dyDescent="0.35">
      <c r="A1638" s="680">
        <v>39613</v>
      </c>
      <c r="B1638" s="558" t="s">
        <v>26</v>
      </c>
      <c r="C1638" s="558">
        <v>6</v>
      </c>
      <c r="D1638" s="559">
        <f t="shared" si="738"/>
        <v>7</v>
      </c>
      <c r="E1638" s="561">
        <v>0</v>
      </c>
      <c r="F1638" s="699">
        <f t="shared" si="744"/>
        <v>0</v>
      </c>
      <c r="G1638" s="712">
        <f t="shared" si="745"/>
        <v>0</v>
      </c>
      <c r="H1638" s="699">
        <f t="shared" si="739"/>
        <v>0</v>
      </c>
      <c r="I1638" s="712">
        <f t="shared" si="740"/>
        <v>0</v>
      </c>
      <c r="J1638" s="699">
        <f t="shared" si="746"/>
        <v>0</v>
      </c>
      <c r="K1638" s="681">
        <f t="shared" si="747"/>
        <v>0</v>
      </c>
      <c r="L1638" s="711">
        <f>IF($L$5="Yes",HLOOKUP(B1638,'Outdoor Supply'!$D$32:$P$38,7,FALSE),0)</f>
        <v>0</v>
      </c>
      <c r="M1638" s="701">
        <f t="shared" si="748"/>
        <v>0</v>
      </c>
      <c r="N1638" s="564">
        <f t="shared" si="749"/>
        <v>0</v>
      </c>
      <c r="O1638" s="564">
        <f t="shared" si="750"/>
        <v>0</v>
      </c>
      <c r="P1638" s="564">
        <f t="shared" si="751"/>
        <v>0</v>
      </c>
      <c r="Q1638" s="564">
        <f t="shared" si="752"/>
        <v>0</v>
      </c>
      <c r="R1638" s="661">
        <f t="shared" si="741"/>
        <v>0</v>
      </c>
      <c r="S1638" s="662">
        <f t="shared" si="742"/>
        <v>0</v>
      </c>
      <c r="T1638" s="699">
        <f t="shared" si="743"/>
        <v>0</v>
      </c>
      <c r="U1638" s="681">
        <f t="shared" si="753"/>
        <v>0</v>
      </c>
      <c r="V1638" s="701">
        <f t="shared" si="754"/>
        <v>0</v>
      </c>
      <c r="W1638" s="662">
        <f t="shared" si="755"/>
        <v>0</v>
      </c>
      <c r="X1638" s="662">
        <f t="shared" si="756"/>
        <v>0</v>
      </c>
      <c r="Y1638" s="662">
        <f t="shared" si="757"/>
        <v>0</v>
      </c>
      <c r="Z1638" s="699">
        <f t="shared" si="758"/>
        <v>0</v>
      </c>
      <c r="AA1638" s="681">
        <f t="shared" si="761"/>
        <v>0</v>
      </c>
      <c r="AB1638" s="701">
        <f t="shared" si="762"/>
        <v>0</v>
      </c>
      <c r="AC1638" s="662">
        <f t="shared" si="759"/>
        <v>0</v>
      </c>
      <c r="AD1638" s="662">
        <f t="shared" si="763"/>
        <v>0</v>
      </c>
      <c r="AE1638" s="701">
        <f t="shared" si="764"/>
        <v>0</v>
      </c>
      <c r="AF1638" s="662">
        <f t="shared" si="760"/>
        <v>0</v>
      </c>
      <c r="AG1638" s="662">
        <f t="shared" si="765"/>
        <v>0</v>
      </c>
      <c r="AH1638" s="701">
        <f t="shared" si="766"/>
        <v>0</v>
      </c>
    </row>
    <row r="1639" spans="1:34" x14ac:dyDescent="0.35">
      <c r="A1639" s="680">
        <v>39614</v>
      </c>
      <c r="B1639" s="558" t="s">
        <v>26</v>
      </c>
      <c r="C1639" s="558">
        <v>6</v>
      </c>
      <c r="D1639" s="559">
        <f t="shared" si="738"/>
        <v>1</v>
      </c>
      <c r="E1639" s="561">
        <v>0</v>
      </c>
      <c r="F1639" s="699">
        <f t="shared" si="744"/>
        <v>0</v>
      </c>
      <c r="G1639" s="712">
        <f t="shared" si="745"/>
        <v>0</v>
      </c>
      <c r="H1639" s="699">
        <f t="shared" si="739"/>
        <v>0</v>
      </c>
      <c r="I1639" s="712">
        <f t="shared" si="740"/>
        <v>0</v>
      </c>
      <c r="J1639" s="699">
        <f t="shared" si="746"/>
        <v>0</v>
      </c>
      <c r="K1639" s="681">
        <f t="shared" si="747"/>
        <v>0</v>
      </c>
      <c r="L1639" s="711">
        <f>IF($L$5="Yes",HLOOKUP(B1639,'Outdoor Supply'!$D$32:$P$38,7,FALSE),0)</f>
        <v>0</v>
      </c>
      <c r="M1639" s="701">
        <f t="shared" si="748"/>
        <v>0</v>
      </c>
      <c r="N1639" s="564">
        <f t="shared" si="749"/>
        <v>0</v>
      </c>
      <c r="O1639" s="564">
        <f t="shared" si="750"/>
        <v>0</v>
      </c>
      <c r="P1639" s="564">
        <f t="shared" si="751"/>
        <v>0</v>
      </c>
      <c r="Q1639" s="564">
        <f t="shared" si="752"/>
        <v>0</v>
      </c>
      <c r="R1639" s="661">
        <f t="shared" si="741"/>
        <v>0</v>
      </c>
      <c r="S1639" s="662">
        <f t="shared" si="742"/>
        <v>0</v>
      </c>
      <c r="T1639" s="699">
        <f t="shared" si="743"/>
        <v>0</v>
      </c>
      <c r="U1639" s="681">
        <f t="shared" si="753"/>
        <v>0</v>
      </c>
      <c r="V1639" s="701">
        <f t="shared" si="754"/>
        <v>0</v>
      </c>
      <c r="W1639" s="662">
        <f t="shared" si="755"/>
        <v>0</v>
      </c>
      <c r="X1639" s="662">
        <f t="shared" si="756"/>
        <v>0</v>
      </c>
      <c r="Y1639" s="662">
        <f t="shared" si="757"/>
        <v>0</v>
      </c>
      <c r="Z1639" s="699">
        <f t="shared" si="758"/>
        <v>0</v>
      </c>
      <c r="AA1639" s="681">
        <f t="shared" si="761"/>
        <v>0</v>
      </c>
      <c r="AB1639" s="701">
        <f t="shared" si="762"/>
        <v>0</v>
      </c>
      <c r="AC1639" s="662">
        <f t="shared" si="759"/>
        <v>0</v>
      </c>
      <c r="AD1639" s="662">
        <f t="shared" si="763"/>
        <v>0</v>
      </c>
      <c r="AE1639" s="701">
        <f t="shared" si="764"/>
        <v>0</v>
      </c>
      <c r="AF1639" s="662">
        <f t="shared" si="760"/>
        <v>0</v>
      </c>
      <c r="AG1639" s="662">
        <f t="shared" si="765"/>
        <v>0</v>
      </c>
      <c r="AH1639" s="701">
        <f t="shared" si="766"/>
        <v>0</v>
      </c>
    </row>
    <row r="1640" spans="1:34" x14ac:dyDescent="0.35">
      <c r="A1640" s="680">
        <v>39615</v>
      </c>
      <c r="B1640" s="558" t="s">
        <v>26</v>
      </c>
      <c r="C1640" s="558">
        <v>6</v>
      </c>
      <c r="D1640" s="559">
        <f t="shared" si="738"/>
        <v>2</v>
      </c>
      <c r="E1640" s="561">
        <v>0</v>
      </c>
      <c r="F1640" s="699">
        <f t="shared" si="744"/>
        <v>0</v>
      </c>
      <c r="G1640" s="712">
        <f t="shared" si="745"/>
        <v>0</v>
      </c>
      <c r="H1640" s="699">
        <f t="shared" si="739"/>
        <v>0</v>
      </c>
      <c r="I1640" s="712">
        <f t="shared" si="740"/>
        <v>0</v>
      </c>
      <c r="J1640" s="699">
        <f t="shared" si="746"/>
        <v>0</v>
      </c>
      <c r="K1640" s="681">
        <f t="shared" si="747"/>
        <v>0</v>
      </c>
      <c r="L1640" s="711">
        <f>IF($L$5="Yes",HLOOKUP(B1640,'Outdoor Supply'!$D$32:$P$38,7,FALSE),0)</f>
        <v>0</v>
      </c>
      <c r="M1640" s="701">
        <f t="shared" si="748"/>
        <v>0</v>
      </c>
      <c r="N1640" s="564">
        <f t="shared" si="749"/>
        <v>0</v>
      </c>
      <c r="O1640" s="564">
        <f t="shared" si="750"/>
        <v>0</v>
      </c>
      <c r="P1640" s="564">
        <f t="shared" si="751"/>
        <v>0</v>
      </c>
      <c r="Q1640" s="564">
        <f t="shared" si="752"/>
        <v>0</v>
      </c>
      <c r="R1640" s="661">
        <f t="shared" si="741"/>
        <v>0</v>
      </c>
      <c r="S1640" s="662">
        <f t="shared" si="742"/>
        <v>0</v>
      </c>
      <c r="T1640" s="699">
        <f t="shared" si="743"/>
        <v>0</v>
      </c>
      <c r="U1640" s="681">
        <f t="shared" si="753"/>
        <v>0</v>
      </c>
      <c r="V1640" s="701">
        <f t="shared" si="754"/>
        <v>0</v>
      </c>
      <c r="W1640" s="662">
        <f t="shared" si="755"/>
        <v>0</v>
      </c>
      <c r="X1640" s="662">
        <f t="shared" si="756"/>
        <v>0</v>
      </c>
      <c r="Y1640" s="662">
        <f t="shared" si="757"/>
        <v>0</v>
      </c>
      <c r="Z1640" s="699">
        <f t="shared" si="758"/>
        <v>0</v>
      </c>
      <c r="AA1640" s="681">
        <f t="shared" si="761"/>
        <v>0</v>
      </c>
      <c r="AB1640" s="701">
        <f t="shared" si="762"/>
        <v>0</v>
      </c>
      <c r="AC1640" s="662">
        <f t="shared" si="759"/>
        <v>0</v>
      </c>
      <c r="AD1640" s="662">
        <f t="shared" si="763"/>
        <v>0</v>
      </c>
      <c r="AE1640" s="701">
        <f t="shared" si="764"/>
        <v>0</v>
      </c>
      <c r="AF1640" s="662">
        <f t="shared" si="760"/>
        <v>0</v>
      </c>
      <c r="AG1640" s="662">
        <f t="shared" si="765"/>
        <v>0</v>
      </c>
      <c r="AH1640" s="701">
        <f t="shared" si="766"/>
        <v>0</v>
      </c>
    </row>
    <row r="1641" spans="1:34" x14ac:dyDescent="0.35">
      <c r="A1641" s="680">
        <v>39616</v>
      </c>
      <c r="B1641" s="558" t="s">
        <v>26</v>
      </c>
      <c r="C1641" s="558">
        <v>6</v>
      </c>
      <c r="D1641" s="559">
        <f t="shared" si="738"/>
        <v>3</v>
      </c>
      <c r="E1641" s="561">
        <v>0</v>
      </c>
      <c r="F1641" s="699">
        <f t="shared" si="744"/>
        <v>0</v>
      </c>
      <c r="G1641" s="712">
        <f t="shared" si="745"/>
        <v>0</v>
      </c>
      <c r="H1641" s="699">
        <f t="shared" si="739"/>
        <v>0</v>
      </c>
      <c r="I1641" s="712">
        <f t="shared" si="740"/>
        <v>0</v>
      </c>
      <c r="J1641" s="699">
        <f t="shared" si="746"/>
        <v>0</v>
      </c>
      <c r="K1641" s="681">
        <f t="shared" si="747"/>
        <v>0</v>
      </c>
      <c r="L1641" s="711">
        <f>IF($L$5="Yes",HLOOKUP(B1641,'Outdoor Supply'!$D$32:$P$38,7,FALSE),0)</f>
        <v>0</v>
      </c>
      <c r="M1641" s="701">
        <f t="shared" si="748"/>
        <v>0</v>
      </c>
      <c r="N1641" s="564">
        <f t="shared" si="749"/>
        <v>0</v>
      </c>
      <c r="O1641" s="564">
        <f t="shared" si="750"/>
        <v>0</v>
      </c>
      <c r="P1641" s="564">
        <f t="shared" si="751"/>
        <v>0</v>
      </c>
      <c r="Q1641" s="564">
        <f t="shared" si="752"/>
        <v>0</v>
      </c>
      <c r="R1641" s="661">
        <f t="shared" si="741"/>
        <v>0</v>
      </c>
      <c r="S1641" s="662">
        <f t="shared" si="742"/>
        <v>0</v>
      </c>
      <c r="T1641" s="699">
        <f t="shared" si="743"/>
        <v>0</v>
      </c>
      <c r="U1641" s="681">
        <f t="shared" si="753"/>
        <v>0</v>
      </c>
      <c r="V1641" s="701">
        <f t="shared" si="754"/>
        <v>0</v>
      </c>
      <c r="W1641" s="662">
        <f t="shared" si="755"/>
        <v>0</v>
      </c>
      <c r="X1641" s="662">
        <f t="shared" si="756"/>
        <v>0</v>
      </c>
      <c r="Y1641" s="662">
        <f t="shared" si="757"/>
        <v>0</v>
      </c>
      <c r="Z1641" s="699">
        <f t="shared" si="758"/>
        <v>0</v>
      </c>
      <c r="AA1641" s="681">
        <f t="shared" si="761"/>
        <v>0</v>
      </c>
      <c r="AB1641" s="701">
        <f t="shared" si="762"/>
        <v>0</v>
      </c>
      <c r="AC1641" s="662">
        <f t="shared" si="759"/>
        <v>0</v>
      </c>
      <c r="AD1641" s="662">
        <f t="shared" si="763"/>
        <v>0</v>
      </c>
      <c r="AE1641" s="701">
        <f t="shared" si="764"/>
        <v>0</v>
      </c>
      <c r="AF1641" s="662">
        <f t="shared" si="760"/>
        <v>0</v>
      </c>
      <c r="AG1641" s="662">
        <f t="shared" si="765"/>
        <v>0</v>
      </c>
      <c r="AH1641" s="701">
        <f t="shared" si="766"/>
        <v>0</v>
      </c>
    </row>
    <row r="1642" spans="1:34" x14ac:dyDescent="0.35">
      <c r="A1642" s="680">
        <v>39617</v>
      </c>
      <c r="B1642" s="558" t="s">
        <v>26</v>
      </c>
      <c r="C1642" s="558">
        <v>6</v>
      </c>
      <c r="D1642" s="559">
        <f t="shared" si="738"/>
        <v>4</v>
      </c>
      <c r="E1642" s="561">
        <v>0</v>
      </c>
      <c r="F1642" s="699">
        <f t="shared" si="744"/>
        <v>0</v>
      </c>
      <c r="G1642" s="712">
        <f t="shared" si="745"/>
        <v>0</v>
      </c>
      <c r="H1642" s="699">
        <f t="shared" si="739"/>
        <v>0</v>
      </c>
      <c r="I1642" s="712">
        <f t="shared" si="740"/>
        <v>0</v>
      </c>
      <c r="J1642" s="699">
        <f t="shared" si="746"/>
        <v>0</v>
      </c>
      <c r="K1642" s="681">
        <f t="shared" si="747"/>
        <v>0</v>
      </c>
      <c r="L1642" s="711">
        <f>IF($L$5="Yes",HLOOKUP(B1642,'Outdoor Supply'!$D$32:$P$38,7,FALSE),0)</f>
        <v>0</v>
      </c>
      <c r="M1642" s="701">
        <f t="shared" si="748"/>
        <v>0</v>
      </c>
      <c r="N1642" s="564">
        <f t="shared" si="749"/>
        <v>0</v>
      </c>
      <c r="O1642" s="564">
        <f t="shared" si="750"/>
        <v>0</v>
      </c>
      <c r="P1642" s="564">
        <f t="shared" si="751"/>
        <v>0</v>
      </c>
      <c r="Q1642" s="564">
        <f t="shared" si="752"/>
        <v>0</v>
      </c>
      <c r="R1642" s="661">
        <f t="shared" si="741"/>
        <v>0</v>
      </c>
      <c r="S1642" s="662">
        <f t="shared" si="742"/>
        <v>0</v>
      </c>
      <c r="T1642" s="699">
        <f t="shared" si="743"/>
        <v>0</v>
      </c>
      <c r="U1642" s="681">
        <f t="shared" si="753"/>
        <v>0</v>
      </c>
      <c r="V1642" s="701">
        <f t="shared" si="754"/>
        <v>0</v>
      </c>
      <c r="W1642" s="662">
        <f t="shared" si="755"/>
        <v>0</v>
      </c>
      <c r="X1642" s="662">
        <f t="shared" si="756"/>
        <v>0</v>
      </c>
      <c r="Y1642" s="662">
        <f t="shared" si="757"/>
        <v>0</v>
      </c>
      <c r="Z1642" s="699">
        <f t="shared" si="758"/>
        <v>0</v>
      </c>
      <c r="AA1642" s="681">
        <f t="shared" si="761"/>
        <v>0</v>
      </c>
      <c r="AB1642" s="701">
        <f t="shared" si="762"/>
        <v>0</v>
      </c>
      <c r="AC1642" s="662">
        <f t="shared" si="759"/>
        <v>0</v>
      </c>
      <c r="AD1642" s="662">
        <f t="shared" si="763"/>
        <v>0</v>
      </c>
      <c r="AE1642" s="701">
        <f t="shared" si="764"/>
        <v>0</v>
      </c>
      <c r="AF1642" s="662">
        <f t="shared" si="760"/>
        <v>0</v>
      </c>
      <c r="AG1642" s="662">
        <f t="shared" si="765"/>
        <v>0</v>
      </c>
      <c r="AH1642" s="701">
        <f t="shared" si="766"/>
        <v>0</v>
      </c>
    </row>
    <row r="1643" spans="1:34" x14ac:dyDescent="0.35">
      <c r="A1643" s="680">
        <v>39618</v>
      </c>
      <c r="B1643" s="558" t="s">
        <v>26</v>
      </c>
      <c r="C1643" s="558">
        <v>6</v>
      </c>
      <c r="D1643" s="559">
        <f t="shared" si="738"/>
        <v>5</v>
      </c>
      <c r="E1643" s="561">
        <v>0</v>
      </c>
      <c r="F1643" s="699">
        <f t="shared" si="744"/>
        <v>0</v>
      </c>
      <c r="G1643" s="712">
        <f t="shared" si="745"/>
        <v>0</v>
      </c>
      <c r="H1643" s="699">
        <f t="shared" si="739"/>
        <v>0</v>
      </c>
      <c r="I1643" s="712">
        <f t="shared" si="740"/>
        <v>0</v>
      </c>
      <c r="J1643" s="699">
        <f t="shared" si="746"/>
        <v>0</v>
      </c>
      <c r="K1643" s="681">
        <f t="shared" si="747"/>
        <v>0</v>
      </c>
      <c r="L1643" s="711">
        <f>IF($L$5="Yes",HLOOKUP(B1643,'Outdoor Supply'!$D$32:$P$38,7,FALSE),0)</f>
        <v>0</v>
      </c>
      <c r="M1643" s="701">
        <f t="shared" si="748"/>
        <v>0</v>
      </c>
      <c r="N1643" s="564">
        <f t="shared" si="749"/>
        <v>0</v>
      </c>
      <c r="O1643" s="564">
        <f t="shared" si="750"/>
        <v>0</v>
      </c>
      <c r="P1643" s="564">
        <f t="shared" si="751"/>
        <v>0</v>
      </c>
      <c r="Q1643" s="564">
        <f t="shared" si="752"/>
        <v>0</v>
      </c>
      <c r="R1643" s="661">
        <f t="shared" si="741"/>
        <v>0</v>
      </c>
      <c r="S1643" s="662">
        <f t="shared" si="742"/>
        <v>0</v>
      </c>
      <c r="T1643" s="699">
        <f t="shared" si="743"/>
        <v>0</v>
      </c>
      <c r="U1643" s="681">
        <f t="shared" si="753"/>
        <v>0</v>
      </c>
      <c r="V1643" s="701">
        <f t="shared" si="754"/>
        <v>0</v>
      </c>
      <c r="W1643" s="662">
        <f t="shared" si="755"/>
        <v>0</v>
      </c>
      <c r="X1643" s="662">
        <f t="shared" si="756"/>
        <v>0</v>
      </c>
      <c r="Y1643" s="662">
        <f t="shared" si="757"/>
        <v>0</v>
      </c>
      <c r="Z1643" s="699">
        <f t="shared" si="758"/>
        <v>0</v>
      </c>
      <c r="AA1643" s="681">
        <f t="shared" si="761"/>
        <v>0</v>
      </c>
      <c r="AB1643" s="701">
        <f t="shared" si="762"/>
        <v>0</v>
      </c>
      <c r="AC1643" s="662">
        <f t="shared" si="759"/>
        <v>0</v>
      </c>
      <c r="AD1643" s="662">
        <f t="shared" si="763"/>
        <v>0</v>
      </c>
      <c r="AE1643" s="701">
        <f t="shared" si="764"/>
        <v>0</v>
      </c>
      <c r="AF1643" s="662">
        <f t="shared" si="760"/>
        <v>0</v>
      </c>
      <c r="AG1643" s="662">
        <f t="shared" si="765"/>
        <v>0</v>
      </c>
      <c r="AH1643" s="701">
        <f t="shared" si="766"/>
        <v>0</v>
      </c>
    </row>
    <row r="1644" spans="1:34" x14ac:dyDescent="0.35">
      <c r="A1644" s="680">
        <v>39619</v>
      </c>
      <c r="B1644" s="558" t="s">
        <v>26</v>
      </c>
      <c r="C1644" s="558">
        <v>6</v>
      </c>
      <c r="D1644" s="559">
        <f t="shared" si="738"/>
        <v>6</v>
      </c>
      <c r="E1644" s="561">
        <v>0</v>
      </c>
      <c r="F1644" s="699">
        <f t="shared" si="744"/>
        <v>0</v>
      </c>
      <c r="G1644" s="712">
        <f t="shared" si="745"/>
        <v>0</v>
      </c>
      <c r="H1644" s="699">
        <f t="shared" si="739"/>
        <v>0</v>
      </c>
      <c r="I1644" s="712">
        <f t="shared" si="740"/>
        <v>0</v>
      </c>
      <c r="J1644" s="699">
        <f t="shared" si="746"/>
        <v>0</v>
      </c>
      <c r="K1644" s="681">
        <f t="shared" si="747"/>
        <v>0</v>
      </c>
      <c r="L1644" s="711">
        <f>IF($L$5="Yes",HLOOKUP(B1644,'Outdoor Supply'!$D$32:$P$38,7,FALSE),0)</f>
        <v>0</v>
      </c>
      <c r="M1644" s="701">
        <f t="shared" si="748"/>
        <v>0</v>
      </c>
      <c r="N1644" s="564">
        <f t="shared" si="749"/>
        <v>0</v>
      </c>
      <c r="O1644" s="564">
        <f t="shared" si="750"/>
        <v>0</v>
      </c>
      <c r="P1644" s="564">
        <f t="shared" si="751"/>
        <v>0</v>
      </c>
      <c r="Q1644" s="564">
        <f t="shared" si="752"/>
        <v>0</v>
      </c>
      <c r="R1644" s="661">
        <f t="shared" si="741"/>
        <v>0</v>
      </c>
      <c r="S1644" s="662">
        <f t="shared" si="742"/>
        <v>0</v>
      </c>
      <c r="T1644" s="699">
        <f t="shared" si="743"/>
        <v>0</v>
      </c>
      <c r="U1644" s="681">
        <f t="shared" si="753"/>
        <v>0</v>
      </c>
      <c r="V1644" s="701">
        <f t="shared" si="754"/>
        <v>0</v>
      </c>
      <c r="W1644" s="662">
        <f t="shared" si="755"/>
        <v>0</v>
      </c>
      <c r="X1644" s="662">
        <f t="shared" si="756"/>
        <v>0</v>
      </c>
      <c r="Y1644" s="662">
        <f t="shared" si="757"/>
        <v>0</v>
      </c>
      <c r="Z1644" s="699">
        <f t="shared" si="758"/>
        <v>0</v>
      </c>
      <c r="AA1644" s="681">
        <f t="shared" si="761"/>
        <v>0</v>
      </c>
      <c r="AB1644" s="701">
        <f t="shared" si="762"/>
        <v>0</v>
      </c>
      <c r="AC1644" s="662">
        <f t="shared" si="759"/>
        <v>0</v>
      </c>
      <c r="AD1644" s="662">
        <f t="shared" si="763"/>
        <v>0</v>
      </c>
      <c r="AE1644" s="701">
        <f t="shared" si="764"/>
        <v>0</v>
      </c>
      <c r="AF1644" s="662">
        <f t="shared" si="760"/>
        <v>0</v>
      </c>
      <c r="AG1644" s="662">
        <f t="shared" si="765"/>
        <v>0</v>
      </c>
      <c r="AH1644" s="701">
        <f t="shared" si="766"/>
        <v>0</v>
      </c>
    </row>
    <row r="1645" spans="1:34" x14ac:dyDescent="0.35">
      <c r="A1645" s="680">
        <v>39620</v>
      </c>
      <c r="B1645" s="558" t="s">
        <v>26</v>
      </c>
      <c r="C1645" s="558">
        <v>6</v>
      </c>
      <c r="D1645" s="559">
        <f t="shared" si="738"/>
        <v>7</v>
      </c>
      <c r="E1645" s="561">
        <v>0</v>
      </c>
      <c r="F1645" s="699">
        <f t="shared" si="744"/>
        <v>0</v>
      </c>
      <c r="G1645" s="712">
        <f t="shared" si="745"/>
        <v>0</v>
      </c>
      <c r="H1645" s="699">
        <f t="shared" si="739"/>
        <v>0</v>
      </c>
      <c r="I1645" s="712">
        <f t="shared" si="740"/>
        <v>0</v>
      </c>
      <c r="J1645" s="699">
        <f t="shared" si="746"/>
        <v>0</v>
      </c>
      <c r="K1645" s="681">
        <f t="shared" si="747"/>
        <v>0</v>
      </c>
      <c r="L1645" s="711">
        <f>IF($L$5="Yes",HLOOKUP(B1645,'Outdoor Supply'!$D$32:$P$38,7,FALSE),0)</f>
        <v>0</v>
      </c>
      <c r="M1645" s="701">
        <f t="shared" si="748"/>
        <v>0</v>
      </c>
      <c r="N1645" s="564">
        <f t="shared" si="749"/>
        <v>0</v>
      </c>
      <c r="O1645" s="564">
        <f t="shared" si="750"/>
        <v>0</v>
      </c>
      <c r="P1645" s="564">
        <f t="shared" si="751"/>
        <v>0</v>
      </c>
      <c r="Q1645" s="564">
        <f t="shared" si="752"/>
        <v>0</v>
      </c>
      <c r="R1645" s="661">
        <f t="shared" si="741"/>
        <v>0</v>
      </c>
      <c r="S1645" s="662">
        <f t="shared" si="742"/>
        <v>0</v>
      </c>
      <c r="T1645" s="699">
        <f t="shared" si="743"/>
        <v>0</v>
      </c>
      <c r="U1645" s="681">
        <f t="shared" si="753"/>
        <v>0</v>
      </c>
      <c r="V1645" s="701">
        <f t="shared" si="754"/>
        <v>0</v>
      </c>
      <c r="W1645" s="662">
        <f t="shared" si="755"/>
        <v>0</v>
      </c>
      <c r="X1645" s="662">
        <f t="shared" si="756"/>
        <v>0</v>
      </c>
      <c r="Y1645" s="662">
        <f t="shared" si="757"/>
        <v>0</v>
      </c>
      <c r="Z1645" s="699">
        <f t="shared" si="758"/>
        <v>0</v>
      </c>
      <c r="AA1645" s="681">
        <f t="shared" si="761"/>
        <v>0</v>
      </c>
      <c r="AB1645" s="701">
        <f t="shared" si="762"/>
        <v>0</v>
      </c>
      <c r="AC1645" s="662">
        <f t="shared" si="759"/>
        <v>0</v>
      </c>
      <c r="AD1645" s="662">
        <f t="shared" si="763"/>
        <v>0</v>
      </c>
      <c r="AE1645" s="701">
        <f t="shared" si="764"/>
        <v>0</v>
      </c>
      <c r="AF1645" s="662">
        <f t="shared" si="760"/>
        <v>0</v>
      </c>
      <c r="AG1645" s="662">
        <f t="shared" si="765"/>
        <v>0</v>
      </c>
      <c r="AH1645" s="701">
        <f t="shared" si="766"/>
        <v>0</v>
      </c>
    </row>
    <row r="1646" spans="1:34" x14ac:dyDescent="0.35">
      <c r="A1646" s="680">
        <v>39621</v>
      </c>
      <c r="B1646" s="558" t="s">
        <v>26</v>
      </c>
      <c r="C1646" s="558">
        <v>6</v>
      </c>
      <c r="D1646" s="559">
        <f t="shared" si="738"/>
        <v>1</v>
      </c>
      <c r="E1646" s="561">
        <v>0</v>
      </c>
      <c r="F1646" s="699">
        <f t="shared" si="744"/>
        <v>0</v>
      </c>
      <c r="G1646" s="712">
        <f t="shared" si="745"/>
        <v>0</v>
      </c>
      <c r="H1646" s="699">
        <f t="shared" si="739"/>
        <v>0</v>
      </c>
      <c r="I1646" s="712">
        <f t="shared" si="740"/>
        <v>0</v>
      </c>
      <c r="J1646" s="699">
        <f t="shared" si="746"/>
        <v>0</v>
      </c>
      <c r="K1646" s="681">
        <f t="shared" si="747"/>
        <v>0</v>
      </c>
      <c r="L1646" s="711">
        <f>IF($L$5="Yes",HLOOKUP(B1646,'Outdoor Supply'!$D$32:$P$38,7,FALSE),0)</f>
        <v>0</v>
      </c>
      <c r="M1646" s="701">
        <f t="shared" si="748"/>
        <v>0</v>
      </c>
      <c r="N1646" s="564">
        <f t="shared" si="749"/>
        <v>0</v>
      </c>
      <c r="O1646" s="564">
        <f t="shared" si="750"/>
        <v>0</v>
      </c>
      <c r="P1646" s="564">
        <f t="shared" si="751"/>
        <v>0</v>
      </c>
      <c r="Q1646" s="564">
        <f t="shared" si="752"/>
        <v>0</v>
      </c>
      <c r="R1646" s="661">
        <f t="shared" si="741"/>
        <v>0</v>
      </c>
      <c r="S1646" s="662">
        <f t="shared" si="742"/>
        <v>0</v>
      </c>
      <c r="T1646" s="699">
        <f t="shared" si="743"/>
        <v>0</v>
      </c>
      <c r="U1646" s="681">
        <f t="shared" si="753"/>
        <v>0</v>
      </c>
      <c r="V1646" s="701">
        <f t="shared" si="754"/>
        <v>0</v>
      </c>
      <c r="W1646" s="662">
        <f t="shared" si="755"/>
        <v>0</v>
      </c>
      <c r="X1646" s="662">
        <f t="shared" si="756"/>
        <v>0</v>
      </c>
      <c r="Y1646" s="662">
        <f t="shared" si="757"/>
        <v>0</v>
      </c>
      <c r="Z1646" s="699">
        <f t="shared" si="758"/>
        <v>0</v>
      </c>
      <c r="AA1646" s="681">
        <f t="shared" si="761"/>
        <v>0</v>
      </c>
      <c r="AB1646" s="701">
        <f t="shared" si="762"/>
        <v>0</v>
      </c>
      <c r="AC1646" s="662">
        <f t="shared" si="759"/>
        <v>0</v>
      </c>
      <c r="AD1646" s="662">
        <f t="shared" si="763"/>
        <v>0</v>
      </c>
      <c r="AE1646" s="701">
        <f t="shared" si="764"/>
        <v>0</v>
      </c>
      <c r="AF1646" s="662">
        <f t="shared" si="760"/>
        <v>0</v>
      </c>
      <c r="AG1646" s="662">
        <f t="shared" si="765"/>
        <v>0</v>
      </c>
      <c r="AH1646" s="701">
        <f t="shared" si="766"/>
        <v>0</v>
      </c>
    </row>
    <row r="1647" spans="1:34" x14ac:dyDescent="0.35">
      <c r="A1647" s="680">
        <v>39622</v>
      </c>
      <c r="B1647" s="558" t="s">
        <v>26</v>
      </c>
      <c r="C1647" s="558">
        <v>6</v>
      </c>
      <c r="D1647" s="559">
        <f t="shared" si="738"/>
        <v>2</v>
      </c>
      <c r="E1647" s="561">
        <v>0</v>
      </c>
      <c r="F1647" s="699">
        <f t="shared" si="744"/>
        <v>0</v>
      </c>
      <c r="G1647" s="712">
        <f t="shared" si="745"/>
        <v>0</v>
      </c>
      <c r="H1647" s="699">
        <f t="shared" si="739"/>
        <v>0</v>
      </c>
      <c r="I1647" s="712">
        <f t="shared" si="740"/>
        <v>0</v>
      </c>
      <c r="J1647" s="699">
        <f t="shared" si="746"/>
        <v>0</v>
      </c>
      <c r="K1647" s="681">
        <f t="shared" si="747"/>
        <v>0</v>
      </c>
      <c r="L1647" s="711">
        <f>IF($L$5="Yes",HLOOKUP(B1647,'Outdoor Supply'!$D$32:$P$38,7,FALSE),0)</f>
        <v>0</v>
      </c>
      <c r="M1647" s="701">
        <f t="shared" si="748"/>
        <v>0</v>
      </c>
      <c r="N1647" s="564">
        <f t="shared" si="749"/>
        <v>0</v>
      </c>
      <c r="O1647" s="564">
        <f t="shared" si="750"/>
        <v>0</v>
      </c>
      <c r="P1647" s="564">
        <f t="shared" si="751"/>
        <v>0</v>
      </c>
      <c r="Q1647" s="564">
        <f t="shared" si="752"/>
        <v>0</v>
      </c>
      <c r="R1647" s="661">
        <f t="shared" si="741"/>
        <v>0</v>
      </c>
      <c r="S1647" s="662">
        <f t="shared" si="742"/>
        <v>0</v>
      </c>
      <c r="T1647" s="699">
        <f t="shared" si="743"/>
        <v>0</v>
      </c>
      <c r="U1647" s="681">
        <f t="shared" si="753"/>
        <v>0</v>
      </c>
      <c r="V1647" s="701">
        <f t="shared" si="754"/>
        <v>0</v>
      </c>
      <c r="W1647" s="662">
        <f t="shared" si="755"/>
        <v>0</v>
      </c>
      <c r="X1647" s="662">
        <f t="shared" si="756"/>
        <v>0</v>
      </c>
      <c r="Y1647" s="662">
        <f t="shared" si="757"/>
        <v>0</v>
      </c>
      <c r="Z1647" s="699">
        <f t="shared" si="758"/>
        <v>0</v>
      </c>
      <c r="AA1647" s="681">
        <f t="shared" si="761"/>
        <v>0</v>
      </c>
      <c r="AB1647" s="701">
        <f t="shared" si="762"/>
        <v>0</v>
      </c>
      <c r="AC1647" s="662">
        <f t="shared" si="759"/>
        <v>0</v>
      </c>
      <c r="AD1647" s="662">
        <f t="shared" si="763"/>
        <v>0</v>
      </c>
      <c r="AE1647" s="701">
        <f t="shared" si="764"/>
        <v>0</v>
      </c>
      <c r="AF1647" s="662">
        <f t="shared" si="760"/>
        <v>0</v>
      </c>
      <c r="AG1647" s="662">
        <f t="shared" si="765"/>
        <v>0</v>
      </c>
      <c r="AH1647" s="701">
        <f t="shared" si="766"/>
        <v>0</v>
      </c>
    </row>
    <row r="1648" spans="1:34" x14ac:dyDescent="0.35">
      <c r="A1648" s="680">
        <v>39623</v>
      </c>
      <c r="B1648" s="558" t="s">
        <v>26</v>
      </c>
      <c r="C1648" s="558">
        <v>6</v>
      </c>
      <c r="D1648" s="559">
        <f t="shared" si="738"/>
        <v>3</v>
      </c>
      <c r="E1648" s="561">
        <v>0</v>
      </c>
      <c r="F1648" s="699">
        <f t="shared" si="744"/>
        <v>0</v>
      </c>
      <c r="G1648" s="712">
        <f t="shared" si="745"/>
        <v>0</v>
      </c>
      <c r="H1648" s="699">
        <f t="shared" si="739"/>
        <v>0</v>
      </c>
      <c r="I1648" s="712">
        <f t="shared" si="740"/>
        <v>0</v>
      </c>
      <c r="J1648" s="699">
        <f t="shared" si="746"/>
        <v>0</v>
      </c>
      <c r="K1648" s="681">
        <f t="shared" si="747"/>
        <v>0</v>
      </c>
      <c r="L1648" s="711">
        <f>IF($L$5="Yes",HLOOKUP(B1648,'Outdoor Supply'!$D$32:$P$38,7,FALSE),0)</f>
        <v>0</v>
      </c>
      <c r="M1648" s="701">
        <f t="shared" si="748"/>
        <v>0</v>
      </c>
      <c r="N1648" s="564">
        <f t="shared" si="749"/>
        <v>0</v>
      </c>
      <c r="O1648" s="564">
        <f t="shared" si="750"/>
        <v>0</v>
      </c>
      <c r="P1648" s="564">
        <f t="shared" si="751"/>
        <v>0</v>
      </c>
      <c r="Q1648" s="564">
        <f t="shared" si="752"/>
        <v>0</v>
      </c>
      <c r="R1648" s="661">
        <f t="shared" si="741"/>
        <v>0</v>
      </c>
      <c r="S1648" s="662">
        <f t="shared" si="742"/>
        <v>0</v>
      </c>
      <c r="T1648" s="699">
        <f t="shared" si="743"/>
        <v>0</v>
      </c>
      <c r="U1648" s="681">
        <f t="shared" si="753"/>
        <v>0</v>
      </c>
      <c r="V1648" s="701">
        <f t="shared" si="754"/>
        <v>0</v>
      </c>
      <c r="W1648" s="662">
        <f t="shared" si="755"/>
        <v>0</v>
      </c>
      <c r="X1648" s="662">
        <f t="shared" si="756"/>
        <v>0</v>
      </c>
      <c r="Y1648" s="662">
        <f t="shared" si="757"/>
        <v>0</v>
      </c>
      <c r="Z1648" s="699">
        <f t="shared" si="758"/>
        <v>0</v>
      </c>
      <c r="AA1648" s="681">
        <f t="shared" si="761"/>
        <v>0</v>
      </c>
      <c r="AB1648" s="701">
        <f t="shared" si="762"/>
        <v>0</v>
      </c>
      <c r="AC1648" s="662">
        <f t="shared" si="759"/>
        <v>0</v>
      </c>
      <c r="AD1648" s="662">
        <f t="shared" si="763"/>
        <v>0</v>
      </c>
      <c r="AE1648" s="701">
        <f t="shared" si="764"/>
        <v>0</v>
      </c>
      <c r="AF1648" s="662">
        <f t="shared" si="760"/>
        <v>0</v>
      </c>
      <c r="AG1648" s="662">
        <f t="shared" si="765"/>
        <v>0</v>
      </c>
      <c r="AH1648" s="701">
        <f t="shared" si="766"/>
        <v>0</v>
      </c>
    </row>
    <row r="1649" spans="1:34" x14ac:dyDescent="0.35">
      <c r="A1649" s="680">
        <v>39624</v>
      </c>
      <c r="B1649" s="558" t="s">
        <v>26</v>
      </c>
      <c r="C1649" s="558">
        <v>6</v>
      </c>
      <c r="D1649" s="559">
        <f t="shared" si="738"/>
        <v>4</v>
      </c>
      <c r="E1649" s="561">
        <v>0</v>
      </c>
      <c r="F1649" s="699">
        <f t="shared" si="744"/>
        <v>0</v>
      </c>
      <c r="G1649" s="712">
        <f t="shared" si="745"/>
        <v>0</v>
      </c>
      <c r="H1649" s="699">
        <f t="shared" si="739"/>
        <v>0</v>
      </c>
      <c r="I1649" s="712">
        <f t="shared" si="740"/>
        <v>0</v>
      </c>
      <c r="J1649" s="699">
        <f t="shared" si="746"/>
        <v>0</v>
      </c>
      <c r="K1649" s="681">
        <f t="shared" si="747"/>
        <v>0</v>
      </c>
      <c r="L1649" s="711">
        <f>IF($L$5="Yes",HLOOKUP(B1649,'Outdoor Supply'!$D$32:$P$38,7,FALSE),0)</f>
        <v>0</v>
      </c>
      <c r="M1649" s="701">
        <f t="shared" si="748"/>
        <v>0</v>
      </c>
      <c r="N1649" s="564">
        <f t="shared" si="749"/>
        <v>0</v>
      </c>
      <c r="O1649" s="564">
        <f t="shared" si="750"/>
        <v>0</v>
      </c>
      <c r="P1649" s="564">
        <f t="shared" si="751"/>
        <v>0</v>
      </c>
      <c r="Q1649" s="564">
        <f t="shared" si="752"/>
        <v>0</v>
      </c>
      <c r="R1649" s="661">
        <f t="shared" si="741"/>
        <v>0</v>
      </c>
      <c r="S1649" s="662">
        <f t="shared" si="742"/>
        <v>0</v>
      </c>
      <c r="T1649" s="699">
        <f t="shared" si="743"/>
        <v>0</v>
      </c>
      <c r="U1649" s="681">
        <f t="shared" si="753"/>
        <v>0</v>
      </c>
      <c r="V1649" s="701">
        <f t="shared" si="754"/>
        <v>0</v>
      </c>
      <c r="W1649" s="662">
        <f t="shared" si="755"/>
        <v>0</v>
      </c>
      <c r="X1649" s="662">
        <f t="shared" si="756"/>
        <v>0</v>
      </c>
      <c r="Y1649" s="662">
        <f t="shared" si="757"/>
        <v>0</v>
      </c>
      <c r="Z1649" s="699">
        <f t="shared" si="758"/>
        <v>0</v>
      </c>
      <c r="AA1649" s="681">
        <f t="shared" si="761"/>
        <v>0</v>
      </c>
      <c r="AB1649" s="701">
        <f t="shared" si="762"/>
        <v>0</v>
      </c>
      <c r="AC1649" s="662">
        <f t="shared" si="759"/>
        <v>0</v>
      </c>
      <c r="AD1649" s="662">
        <f t="shared" si="763"/>
        <v>0</v>
      </c>
      <c r="AE1649" s="701">
        <f t="shared" si="764"/>
        <v>0</v>
      </c>
      <c r="AF1649" s="662">
        <f t="shared" si="760"/>
        <v>0</v>
      </c>
      <c r="AG1649" s="662">
        <f t="shared" si="765"/>
        <v>0</v>
      </c>
      <c r="AH1649" s="701">
        <f t="shared" si="766"/>
        <v>0</v>
      </c>
    </row>
    <row r="1650" spans="1:34" x14ac:dyDescent="0.35">
      <c r="A1650" s="680">
        <v>39625</v>
      </c>
      <c r="B1650" s="558" t="s">
        <v>26</v>
      </c>
      <c r="C1650" s="558">
        <v>6</v>
      </c>
      <c r="D1650" s="559">
        <f t="shared" si="738"/>
        <v>5</v>
      </c>
      <c r="E1650" s="561">
        <v>0</v>
      </c>
      <c r="F1650" s="699">
        <f t="shared" si="744"/>
        <v>0</v>
      </c>
      <c r="G1650" s="712">
        <f t="shared" si="745"/>
        <v>0</v>
      </c>
      <c r="H1650" s="699">
        <f t="shared" si="739"/>
        <v>0</v>
      </c>
      <c r="I1650" s="712">
        <f t="shared" si="740"/>
        <v>0</v>
      </c>
      <c r="J1650" s="699">
        <f t="shared" si="746"/>
        <v>0</v>
      </c>
      <c r="K1650" s="681">
        <f t="shared" si="747"/>
        <v>0</v>
      </c>
      <c r="L1650" s="711">
        <f>IF($L$5="Yes",HLOOKUP(B1650,'Outdoor Supply'!$D$32:$P$38,7,FALSE),0)</f>
        <v>0</v>
      </c>
      <c r="M1650" s="701">
        <f t="shared" si="748"/>
        <v>0</v>
      </c>
      <c r="N1650" s="564">
        <f t="shared" si="749"/>
        <v>0</v>
      </c>
      <c r="O1650" s="564">
        <f t="shared" si="750"/>
        <v>0</v>
      </c>
      <c r="P1650" s="564">
        <f t="shared" si="751"/>
        <v>0</v>
      </c>
      <c r="Q1650" s="564">
        <f t="shared" si="752"/>
        <v>0</v>
      </c>
      <c r="R1650" s="661">
        <f t="shared" si="741"/>
        <v>0</v>
      </c>
      <c r="S1650" s="662">
        <f t="shared" si="742"/>
        <v>0</v>
      </c>
      <c r="T1650" s="699">
        <f t="shared" si="743"/>
        <v>0</v>
      </c>
      <c r="U1650" s="681">
        <f t="shared" si="753"/>
        <v>0</v>
      </c>
      <c r="V1650" s="701">
        <f t="shared" si="754"/>
        <v>0</v>
      </c>
      <c r="W1650" s="662">
        <f t="shared" si="755"/>
        <v>0</v>
      </c>
      <c r="X1650" s="662">
        <f t="shared" si="756"/>
        <v>0</v>
      </c>
      <c r="Y1650" s="662">
        <f t="shared" si="757"/>
        <v>0</v>
      </c>
      <c r="Z1650" s="699">
        <f t="shared" si="758"/>
        <v>0</v>
      </c>
      <c r="AA1650" s="681">
        <f t="shared" si="761"/>
        <v>0</v>
      </c>
      <c r="AB1650" s="701">
        <f t="shared" si="762"/>
        <v>0</v>
      </c>
      <c r="AC1650" s="662">
        <f t="shared" si="759"/>
        <v>0</v>
      </c>
      <c r="AD1650" s="662">
        <f t="shared" si="763"/>
        <v>0</v>
      </c>
      <c r="AE1650" s="701">
        <f t="shared" si="764"/>
        <v>0</v>
      </c>
      <c r="AF1650" s="662">
        <f t="shared" si="760"/>
        <v>0</v>
      </c>
      <c r="AG1650" s="662">
        <f t="shared" si="765"/>
        <v>0</v>
      </c>
      <c r="AH1650" s="701">
        <f t="shared" si="766"/>
        <v>0</v>
      </c>
    </row>
    <row r="1651" spans="1:34" x14ac:dyDescent="0.35">
      <c r="A1651" s="680">
        <v>39626</v>
      </c>
      <c r="B1651" s="558" t="s">
        <v>26</v>
      </c>
      <c r="C1651" s="558">
        <v>6</v>
      </c>
      <c r="D1651" s="559">
        <f t="shared" si="738"/>
        <v>6</v>
      </c>
      <c r="E1651" s="561">
        <v>0</v>
      </c>
      <c r="F1651" s="699">
        <f t="shared" si="744"/>
        <v>0</v>
      </c>
      <c r="G1651" s="712">
        <f t="shared" si="745"/>
        <v>0</v>
      </c>
      <c r="H1651" s="699">
        <f t="shared" si="739"/>
        <v>0</v>
      </c>
      <c r="I1651" s="712">
        <f t="shared" si="740"/>
        <v>0</v>
      </c>
      <c r="J1651" s="699">
        <f t="shared" si="746"/>
        <v>0</v>
      </c>
      <c r="K1651" s="681">
        <f t="shared" si="747"/>
        <v>0</v>
      </c>
      <c r="L1651" s="711">
        <f>IF($L$5="Yes",HLOOKUP(B1651,'Outdoor Supply'!$D$32:$P$38,7,FALSE),0)</f>
        <v>0</v>
      </c>
      <c r="M1651" s="701">
        <f t="shared" si="748"/>
        <v>0</v>
      </c>
      <c r="N1651" s="564">
        <f t="shared" si="749"/>
        <v>0</v>
      </c>
      <c r="O1651" s="564">
        <f t="shared" si="750"/>
        <v>0</v>
      </c>
      <c r="P1651" s="564">
        <f t="shared" si="751"/>
        <v>0</v>
      </c>
      <c r="Q1651" s="564">
        <f t="shared" si="752"/>
        <v>0</v>
      </c>
      <c r="R1651" s="661">
        <f t="shared" si="741"/>
        <v>0</v>
      </c>
      <c r="S1651" s="662">
        <f t="shared" si="742"/>
        <v>0</v>
      </c>
      <c r="T1651" s="699">
        <f t="shared" si="743"/>
        <v>0</v>
      </c>
      <c r="U1651" s="681">
        <f t="shared" si="753"/>
        <v>0</v>
      </c>
      <c r="V1651" s="701">
        <f t="shared" si="754"/>
        <v>0</v>
      </c>
      <c r="W1651" s="662">
        <f t="shared" si="755"/>
        <v>0</v>
      </c>
      <c r="X1651" s="662">
        <f t="shared" si="756"/>
        <v>0</v>
      </c>
      <c r="Y1651" s="662">
        <f t="shared" si="757"/>
        <v>0</v>
      </c>
      <c r="Z1651" s="699">
        <f t="shared" si="758"/>
        <v>0</v>
      </c>
      <c r="AA1651" s="681">
        <f t="shared" si="761"/>
        <v>0</v>
      </c>
      <c r="AB1651" s="701">
        <f t="shared" si="762"/>
        <v>0</v>
      </c>
      <c r="AC1651" s="662">
        <f t="shared" si="759"/>
        <v>0</v>
      </c>
      <c r="AD1651" s="662">
        <f t="shared" si="763"/>
        <v>0</v>
      </c>
      <c r="AE1651" s="701">
        <f t="shared" si="764"/>
        <v>0</v>
      </c>
      <c r="AF1651" s="662">
        <f t="shared" si="760"/>
        <v>0</v>
      </c>
      <c r="AG1651" s="662">
        <f t="shared" si="765"/>
        <v>0</v>
      </c>
      <c r="AH1651" s="701">
        <f t="shared" si="766"/>
        <v>0</v>
      </c>
    </row>
    <row r="1652" spans="1:34" x14ac:dyDescent="0.35">
      <c r="A1652" s="680">
        <v>39627</v>
      </c>
      <c r="B1652" s="558" t="s">
        <v>26</v>
      </c>
      <c r="C1652" s="558">
        <v>6</v>
      </c>
      <c r="D1652" s="559">
        <f t="shared" si="738"/>
        <v>7</v>
      </c>
      <c r="E1652" s="561">
        <v>0</v>
      </c>
      <c r="F1652" s="699">
        <f t="shared" si="744"/>
        <v>0</v>
      </c>
      <c r="G1652" s="712">
        <f t="shared" si="745"/>
        <v>0</v>
      </c>
      <c r="H1652" s="699">
        <f t="shared" si="739"/>
        <v>0</v>
      </c>
      <c r="I1652" s="712">
        <f t="shared" si="740"/>
        <v>0</v>
      </c>
      <c r="J1652" s="699">
        <f t="shared" si="746"/>
        <v>0</v>
      </c>
      <c r="K1652" s="681">
        <f t="shared" si="747"/>
        <v>0</v>
      </c>
      <c r="L1652" s="711">
        <f>IF($L$5="Yes",HLOOKUP(B1652,'Outdoor Supply'!$D$32:$P$38,7,FALSE),0)</f>
        <v>0</v>
      </c>
      <c r="M1652" s="701">
        <f t="shared" si="748"/>
        <v>0</v>
      </c>
      <c r="N1652" s="564">
        <f t="shared" si="749"/>
        <v>0</v>
      </c>
      <c r="O1652" s="564">
        <f t="shared" si="750"/>
        <v>0</v>
      </c>
      <c r="P1652" s="564">
        <f t="shared" si="751"/>
        <v>0</v>
      </c>
      <c r="Q1652" s="564">
        <f t="shared" si="752"/>
        <v>0</v>
      </c>
      <c r="R1652" s="661">
        <f t="shared" si="741"/>
        <v>0</v>
      </c>
      <c r="S1652" s="662">
        <f t="shared" si="742"/>
        <v>0</v>
      </c>
      <c r="T1652" s="699">
        <f t="shared" si="743"/>
        <v>0</v>
      </c>
      <c r="U1652" s="681">
        <f t="shared" si="753"/>
        <v>0</v>
      </c>
      <c r="V1652" s="701">
        <f t="shared" si="754"/>
        <v>0</v>
      </c>
      <c r="W1652" s="662">
        <f t="shared" si="755"/>
        <v>0</v>
      </c>
      <c r="X1652" s="662">
        <f t="shared" si="756"/>
        <v>0</v>
      </c>
      <c r="Y1652" s="662">
        <f t="shared" si="757"/>
        <v>0</v>
      </c>
      <c r="Z1652" s="699">
        <f t="shared" si="758"/>
        <v>0</v>
      </c>
      <c r="AA1652" s="681">
        <f t="shared" si="761"/>
        <v>0</v>
      </c>
      <c r="AB1652" s="701">
        <f t="shared" si="762"/>
        <v>0</v>
      </c>
      <c r="AC1652" s="662">
        <f t="shared" si="759"/>
        <v>0</v>
      </c>
      <c r="AD1652" s="662">
        <f t="shared" si="763"/>
        <v>0</v>
      </c>
      <c r="AE1652" s="701">
        <f t="shared" si="764"/>
        <v>0</v>
      </c>
      <c r="AF1652" s="662">
        <f t="shared" si="760"/>
        <v>0</v>
      </c>
      <c r="AG1652" s="662">
        <f t="shared" si="765"/>
        <v>0</v>
      </c>
      <c r="AH1652" s="701">
        <f t="shared" si="766"/>
        <v>0</v>
      </c>
    </row>
    <row r="1653" spans="1:34" x14ac:dyDescent="0.35">
      <c r="A1653" s="680">
        <v>39628</v>
      </c>
      <c r="B1653" s="558" t="s">
        <v>26</v>
      </c>
      <c r="C1653" s="558">
        <v>6</v>
      </c>
      <c r="D1653" s="559">
        <f t="shared" si="738"/>
        <v>1</v>
      </c>
      <c r="E1653" s="561">
        <v>0</v>
      </c>
      <c r="F1653" s="699">
        <f t="shared" si="744"/>
        <v>0</v>
      </c>
      <c r="G1653" s="712">
        <f t="shared" si="745"/>
        <v>0</v>
      </c>
      <c r="H1653" s="699">
        <f t="shared" si="739"/>
        <v>0</v>
      </c>
      <c r="I1653" s="712">
        <f t="shared" si="740"/>
        <v>0</v>
      </c>
      <c r="J1653" s="699">
        <f t="shared" si="746"/>
        <v>0</v>
      </c>
      <c r="K1653" s="681">
        <f t="shared" si="747"/>
        <v>0</v>
      </c>
      <c r="L1653" s="711">
        <f>IF($L$5="Yes",HLOOKUP(B1653,'Outdoor Supply'!$D$32:$P$38,7,FALSE),0)</f>
        <v>0</v>
      </c>
      <c r="M1653" s="701">
        <f t="shared" si="748"/>
        <v>0</v>
      </c>
      <c r="N1653" s="564">
        <f t="shared" si="749"/>
        <v>0</v>
      </c>
      <c r="O1653" s="564">
        <f t="shared" si="750"/>
        <v>0</v>
      </c>
      <c r="P1653" s="564">
        <f t="shared" si="751"/>
        <v>0</v>
      </c>
      <c r="Q1653" s="564">
        <f t="shared" si="752"/>
        <v>0</v>
      </c>
      <c r="R1653" s="661">
        <f t="shared" si="741"/>
        <v>0</v>
      </c>
      <c r="S1653" s="662">
        <f t="shared" si="742"/>
        <v>0</v>
      </c>
      <c r="T1653" s="699">
        <f t="shared" si="743"/>
        <v>0</v>
      </c>
      <c r="U1653" s="681">
        <f t="shared" si="753"/>
        <v>0</v>
      </c>
      <c r="V1653" s="701">
        <f t="shared" si="754"/>
        <v>0</v>
      </c>
      <c r="W1653" s="662">
        <f t="shared" si="755"/>
        <v>0</v>
      </c>
      <c r="X1653" s="662">
        <f t="shared" si="756"/>
        <v>0</v>
      </c>
      <c r="Y1653" s="662">
        <f t="shared" si="757"/>
        <v>0</v>
      </c>
      <c r="Z1653" s="699">
        <f t="shared" si="758"/>
        <v>0</v>
      </c>
      <c r="AA1653" s="681">
        <f t="shared" si="761"/>
        <v>0</v>
      </c>
      <c r="AB1653" s="701">
        <f t="shared" si="762"/>
        <v>0</v>
      </c>
      <c r="AC1653" s="662">
        <f t="shared" si="759"/>
        <v>0</v>
      </c>
      <c r="AD1653" s="662">
        <f t="shared" si="763"/>
        <v>0</v>
      </c>
      <c r="AE1653" s="701">
        <f t="shared" si="764"/>
        <v>0</v>
      </c>
      <c r="AF1653" s="662">
        <f t="shared" si="760"/>
        <v>0</v>
      </c>
      <c r="AG1653" s="662">
        <f t="shared" si="765"/>
        <v>0</v>
      </c>
      <c r="AH1653" s="701">
        <f t="shared" si="766"/>
        <v>0</v>
      </c>
    </row>
    <row r="1654" spans="1:34" x14ac:dyDescent="0.35">
      <c r="A1654" s="680">
        <v>39629</v>
      </c>
      <c r="B1654" s="558" t="s">
        <v>26</v>
      </c>
      <c r="C1654" s="558">
        <v>6</v>
      </c>
      <c r="D1654" s="559">
        <f t="shared" si="738"/>
        <v>2</v>
      </c>
      <c r="E1654" s="561">
        <v>0.50999999999999091</v>
      </c>
      <c r="F1654" s="699">
        <f t="shared" si="744"/>
        <v>0</v>
      </c>
      <c r="G1654" s="712">
        <f t="shared" si="745"/>
        <v>0</v>
      </c>
      <c r="H1654" s="699">
        <f t="shared" si="739"/>
        <v>0</v>
      </c>
      <c r="I1654" s="712">
        <f t="shared" si="740"/>
        <v>0</v>
      </c>
      <c r="J1654" s="699">
        <f t="shared" si="746"/>
        <v>0</v>
      </c>
      <c r="K1654" s="681">
        <f t="shared" si="747"/>
        <v>0</v>
      </c>
      <c r="L1654" s="711">
        <f>IF($L$5="Yes",HLOOKUP(B1654,'Outdoor Supply'!$D$32:$P$38,7,FALSE),0)</f>
        <v>0</v>
      </c>
      <c r="M1654" s="701">
        <f t="shared" si="748"/>
        <v>0</v>
      </c>
      <c r="N1654" s="564">
        <f t="shared" si="749"/>
        <v>0</v>
      </c>
      <c r="O1654" s="564">
        <f t="shared" si="750"/>
        <v>0</v>
      </c>
      <c r="P1654" s="564">
        <f t="shared" si="751"/>
        <v>0</v>
      </c>
      <c r="Q1654" s="564">
        <f t="shared" si="752"/>
        <v>0</v>
      </c>
      <c r="R1654" s="661">
        <f t="shared" si="741"/>
        <v>0</v>
      </c>
      <c r="S1654" s="662">
        <f t="shared" si="742"/>
        <v>0</v>
      </c>
      <c r="T1654" s="699">
        <f t="shared" si="743"/>
        <v>0</v>
      </c>
      <c r="U1654" s="681">
        <f t="shared" si="753"/>
        <v>0</v>
      </c>
      <c r="V1654" s="701">
        <f t="shared" si="754"/>
        <v>0</v>
      </c>
      <c r="W1654" s="662">
        <f t="shared" si="755"/>
        <v>0</v>
      </c>
      <c r="X1654" s="662">
        <f t="shared" si="756"/>
        <v>0</v>
      </c>
      <c r="Y1654" s="662">
        <f t="shared" si="757"/>
        <v>0</v>
      </c>
      <c r="Z1654" s="699">
        <f t="shared" si="758"/>
        <v>0</v>
      </c>
      <c r="AA1654" s="681">
        <f t="shared" si="761"/>
        <v>0</v>
      </c>
      <c r="AB1654" s="701">
        <f t="shared" si="762"/>
        <v>0</v>
      </c>
      <c r="AC1654" s="662">
        <f t="shared" si="759"/>
        <v>0</v>
      </c>
      <c r="AD1654" s="662">
        <f t="shared" si="763"/>
        <v>0</v>
      </c>
      <c r="AE1654" s="701">
        <f t="shared" si="764"/>
        <v>0</v>
      </c>
      <c r="AF1654" s="662">
        <f t="shared" si="760"/>
        <v>0</v>
      </c>
      <c r="AG1654" s="662">
        <f t="shared" si="765"/>
        <v>0</v>
      </c>
      <c r="AH1654" s="701">
        <f t="shared" si="766"/>
        <v>0</v>
      </c>
    </row>
    <row r="1655" spans="1:34" x14ac:dyDescent="0.35">
      <c r="A1655" s="680">
        <v>39630</v>
      </c>
      <c r="B1655" s="558" t="s">
        <v>27</v>
      </c>
      <c r="C1655" s="558">
        <v>7</v>
      </c>
      <c r="D1655" s="559">
        <f t="shared" si="738"/>
        <v>3</v>
      </c>
      <c r="E1655" s="561">
        <v>0</v>
      </c>
      <c r="F1655" s="699">
        <f t="shared" si="744"/>
        <v>0</v>
      </c>
      <c r="G1655" s="712">
        <f t="shared" si="745"/>
        <v>0</v>
      </c>
      <c r="H1655" s="699">
        <f t="shared" si="739"/>
        <v>0</v>
      </c>
      <c r="I1655" s="712">
        <f t="shared" si="740"/>
        <v>0</v>
      </c>
      <c r="J1655" s="699">
        <f t="shared" si="746"/>
        <v>0</v>
      </c>
      <c r="K1655" s="681">
        <f t="shared" si="747"/>
        <v>0</v>
      </c>
      <c r="L1655" s="711">
        <f>IF($L$5="Yes",HLOOKUP(B1655,'Outdoor Supply'!$D$32:$P$38,7,FALSE),0)</f>
        <v>0</v>
      </c>
      <c r="M1655" s="701">
        <f t="shared" si="748"/>
        <v>0</v>
      </c>
      <c r="N1655" s="564">
        <f t="shared" si="749"/>
        <v>0</v>
      </c>
      <c r="O1655" s="564">
        <f t="shared" si="750"/>
        <v>0</v>
      </c>
      <c r="P1655" s="564">
        <f t="shared" si="751"/>
        <v>0</v>
      </c>
      <c r="Q1655" s="564">
        <f t="shared" si="752"/>
        <v>0</v>
      </c>
      <c r="R1655" s="661">
        <f t="shared" si="741"/>
        <v>0</v>
      </c>
      <c r="S1655" s="662">
        <f t="shared" si="742"/>
        <v>0</v>
      </c>
      <c r="T1655" s="699">
        <f t="shared" si="743"/>
        <v>0</v>
      </c>
      <c r="U1655" s="681">
        <f t="shared" si="753"/>
        <v>0</v>
      </c>
      <c r="V1655" s="701">
        <f t="shared" si="754"/>
        <v>0</v>
      </c>
      <c r="W1655" s="662">
        <f t="shared" si="755"/>
        <v>0</v>
      </c>
      <c r="X1655" s="662">
        <f t="shared" si="756"/>
        <v>0</v>
      </c>
      <c r="Y1655" s="662">
        <f t="shared" si="757"/>
        <v>0</v>
      </c>
      <c r="Z1655" s="699">
        <f t="shared" si="758"/>
        <v>0</v>
      </c>
      <c r="AA1655" s="681">
        <f t="shared" si="761"/>
        <v>0</v>
      </c>
      <c r="AB1655" s="701">
        <f t="shared" si="762"/>
        <v>0</v>
      </c>
      <c r="AC1655" s="662">
        <f t="shared" si="759"/>
        <v>0</v>
      </c>
      <c r="AD1655" s="662">
        <f t="shared" si="763"/>
        <v>0</v>
      </c>
      <c r="AE1655" s="701">
        <f t="shared" si="764"/>
        <v>0</v>
      </c>
      <c r="AF1655" s="662">
        <f t="shared" si="760"/>
        <v>0</v>
      </c>
      <c r="AG1655" s="662">
        <f t="shared" si="765"/>
        <v>0</v>
      </c>
      <c r="AH1655" s="701">
        <f t="shared" si="766"/>
        <v>0</v>
      </c>
    </row>
    <row r="1656" spans="1:34" x14ac:dyDescent="0.35">
      <c r="A1656" s="680">
        <v>39631</v>
      </c>
      <c r="B1656" s="558" t="s">
        <v>27</v>
      </c>
      <c r="C1656" s="558">
        <v>7</v>
      </c>
      <c r="D1656" s="559">
        <f t="shared" si="738"/>
        <v>4</v>
      </c>
      <c r="E1656" s="561">
        <v>0</v>
      </c>
      <c r="F1656" s="699">
        <f t="shared" si="744"/>
        <v>0</v>
      </c>
      <c r="G1656" s="712">
        <f t="shared" si="745"/>
        <v>0</v>
      </c>
      <c r="H1656" s="699">
        <f t="shared" si="739"/>
        <v>0</v>
      </c>
      <c r="I1656" s="712">
        <f t="shared" si="740"/>
        <v>0</v>
      </c>
      <c r="J1656" s="699">
        <f t="shared" si="746"/>
        <v>0</v>
      </c>
      <c r="K1656" s="681">
        <f t="shared" si="747"/>
        <v>0</v>
      </c>
      <c r="L1656" s="711">
        <f>IF($L$5="Yes",HLOOKUP(B1656,'Outdoor Supply'!$D$32:$P$38,7,FALSE),0)</f>
        <v>0</v>
      </c>
      <c r="M1656" s="701">
        <f t="shared" si="748"/>
        <v>0</v>
      </c>
      <c r="N1656" s="564">
        <f t="shared" si="749"/>
        <v>0</v>
      </c>
      <c r="O1656" s="564">
        <f t="shared" si="750"/>
        <v>0</v>
      </c>
      <c r="P1656" s="564">
        <f t="shared" si="751"/>
        <v>0</v>
      </c>
      <c r="Q1656" s="564">
        <f t="shared" si="752"/>
        <v>0</v>
      </c>
      <c r="R1656" s="661">
        <f t="shared" si="741"/>
        <v>0</v>
      </c>
      <c r="S1656" s="662">
        <f t="shared" si="742"/>
        <v>0</v>
      </c>
      <c r="T1656" s="699">
        <f t="shared" si="743"/>
        <v>0</v>
      </c>
      <c r="U1656" s="681">
        <f t="shared" si="753"/>
        <v>0</v>
      </c>
      <c r="V1656" s="701">
        <f t="shared" si="754"/>
        <v>0</v>
      </c>
      <c r="W1656" s="662">
        <f t="shared" si="755"/>
        <v>0</v>
      </c>
      <c r="X1656" s="662">
        <f t="shared" si="756"/>
        <v>0</v>
      </c>
      <c r="Y1656" s="662">
        <f t="shared" si="757"/>
        <v>0</v>
      </c>
      <c r="Z1656" s="699">
        <f t="shared" si="758"/>
        <v>0</v>
      </c>
      <c r="AA1656" s="681">
        <f t="shared" si="761"/>
        <v>0</v>
      </c>
      <c r="AB1656" s="701">
        <f t="shared" si="762"/>
        <v>0</v>
      </c>
      <c r="AC1656" s="662">
        <f t="shared" si="759"/>
        <v>0</v>
      </c>
      <c r="AD1656" s="662">
        <f t="shared" si="763"/>
        <v>0</v>
      </c>
      <c r="AE1656" s="701">
        <f t="shared" si="764"/>
        <v>0</v>
      </c>
      <c r="AF1656" s="662">
        <f t="shared" si="760"/>
        <v>0</v>
      </c>
      <c r="AG1656" s="662">
        <f t="shared" si="765"/>
        <v>0</v>
      </c>
      <c r="AH1656" s="701">
        <f t="shared" si="766"/>
        <v>0</v>
      </c>
    </row>
    <row r="1657" spans="1:34" x14ac:dyDescent="0.35">
      <c r="A1657" s="680">
        <v>39632</v>
      </c>
      <c r="B1657" s="558" t="s">
        <v>27</v>
      </c>
      <c r="C1657" s="558">
        <v>7</v>
      </c>
      <c r="D1657" s="559">
        <f t="shared" si="738"/>
        <v>5</v>
      </c>
      <c r="E1657" s="561">
        <v>0</v>
      </c>
      <c r="F1657" s="699">
        <f t="shared" si="744"/>
        <v>0</v>
      </c>
      <c r="G1657" s="712">
        <f t="shared" si="745"/>
        <v>0</v>
      </c>
      <c r="H1657" s="699">
        <f t="shared" si="739"/>
        <v>0</v>
      </c>
      <c r="I1657" s="712">
        <f t="shared" si="740"/>
        <v>0</v>
      </c>
      <c r="J1657" s="699">
        <f t="shared" si="746"/>
        <v>0</v>
      </c>
      <c r="K1657" s="681">
        <f t="shared" si="747"/>
        <v>0</v>
      </c>
      <c r="L1657" s="711">
        <f>IF($L$5="Yes",HLOOKUP(B1657,'Outdoor Supply'!$D$32:$P$38,7,FALSE),0)</f>
        <v>0</v>
      </c>
      <c r="M1657" s="701">
        <f t="shared" si="748"/>
        <v>0</v>
      </c>
      <c r="N1657" s="564">
        <f t="shared" si="749"/>
        <v>0</v>
      </c>
      <c r="O1657" s="564">
        <f t="shared" si="750"/>
        <v>0</v>
      </c>
      <c r="P1657" s="564">
        <f t="shared" si="751"/>
        <v>0</v>
      </c>
      <c r="Q1657" s="564">
        <f t="shared" si="752"/>
        <v>0</v>
      </c>
      <c r="R1657" s="661">
        <f t="shared" si="741"/>
        <v>0</v>
      </c>
      <c r="S1657" s="662">
        <f t="shared" si="742"/>
        <v>0</v>
      </c>
      <c r="T1657" s="699">
        <f t="shared" si="743"/>
        <v>0</v>
      </c>
      <c r="U1657" s="681">
        <f t="shared" si="753"/>
        <v>0</v>
      </c>
      <c r="V1657" s="701">
        <f t="shared" si="754"/>
        <v>0</v>
      </c>
      <c r="W1657" s="662">
        <f t="shared" si="755"/>
        <v>0</v>
      </c>
      <c r="X1657" s="662">
        <f t="shared" si="756"/>
        <v>0</v>
      </c>
      <c r="Y1657" s="662">
        <f t="shared" si="757"/>
        <v>0</v>
      </c>
      <c r="Z1657" s="699">
        <f t="shared" si="758"/>
        <v>0</v>
      </c>
      <c r="AA1657" s="681">
        <f t="shared" si="761"/>
        <v>0</v>
      </c>
      <c r="AB1657" s="701">
        <f t="shared" si="762"/>
        <v>0</v>
      </c>
      <c r="AC1657" s="662">
        <f t="shared" si="759"/>
        <v>0</v>
      </c>
      <c r="AD1657" s="662">
        <f t="shared" si="763"/>
        <v>0</v>
      </c>
      <c r="AE1657" s="701">
        <f t="shared" si="764"/>
        <v>0</v>
      </c>
      <c r="AF1657" s="662">
        <f t="shared" si="760"/>
        <v>0</v>
      </c>
      <c r="AG1657" s="662">
        <f t="shared" si="765"/>
        <v>0</v>
      </c>
      <c r="AH1657" s="701">
        <f t="shared" si="766"/>
        <v>0</v>
      </c>
    </row>
    <row r="1658" spans="1:34" x14ac:dyDescent="0.35">
      <c r="A1658" s="680">
        <v>39633</v>
      </c>
      <c r="B1658" s="558" t="s">
        <v>27</v>
      </c>
      <c r="C1658" s="558">
        <v>7</v>
      </c>
      <c r="D1658" s="559">
        <f t="shared" si="738"/>
        <v>6</v>
      </c>
      <c r="E1658" s="561">
        <v>0</v>
      </c>
      <c r="F1658" s="699">
        <f t="shared" si="744"/>
        <v>0</v>
      </c>
      <c r="G1658" s="712">
        <f t="shared" si="745"/>
        <v>0</v>
      </c>
      <c r="H1658" s="699">
        <f t="shared" si="739"/>
        <v>0</v>
      </c>
      <c r="I1658" s="712">
        <f t="shared" si="740"/>
        <v>0</v>
      </c>
      <c r="J1658" s="699">
        <f t="shared" si="746"/>
        <v>0</v>
      </c>
      <c r="K1658" s="681">
        <f t="shared" si="747"/>
        <v>0</v>
      </c>
      <c r="L1658" s="711">
        <f>IF($L$5="Yes",HLOOKUP(B1658,'Outdoor Supply'!$D$32:$P$38,7,FALSE),0)</f>
        <v>0</v>
      </c>
      <c r="M1658" s="701">
        <f t="shared" si="748"/>
        <v>0</v>
      </c>
      <c r="N1658" s="564">
        <f t="shared" si="749"/>
        <v>0</v>
      </c>
      <c r="O1658" s="564">
        <f t="shared" si="750"/>
        <v>0</v>
      </c>
      <c r="P1658" s="564">
        <f t="shared" si="751"/>
        <v>0</v>
      </c>
      <c r="Q1658" s="564">
        <f t="shared" si="752"/>
        <v>0</v>
      </c>
      <c r="R1658" s="661">
        <f t="shared" si="741"/>
        <v>0</v>
      </c>
      <c r="S1658" s="662">
        <f t="shared" si="742"/>
        <v>0</v>
      </c>
      <c r="T1658" s="699">
        <f t="shared" si="743"/>
        <v>0</v>
      </c>
      <c r="U1658" s="681">
        <f t="shared" si="753"/>
        <v>0</v>
      </c>
      <c r="V1658" s="701">
        <f t="shared" si="754"/>
        <v>0</v>
      </c>
      <c r="W1658" s="662">
        <f t="shared" si="755"/>
        <v>0</v>
      </c>
      <c r="X1658" s="662">
        <f t="shared" si="756"/>
        <v>0</v>
      </c>
      <c r="Y1658" s="662">
        <f t="shared" si="757"/>
        <v>0</v>
      </c>
      <c r="Z1658" s="699">
        <f t="shared" si="758"/>
        <v>0</v>
      </c>
      <c r="AA1658" s="681">
        <f t="shared" si="761"/>
        <v>0</v>
      </c>
      <c r="AB1658" s="701">
        <f t="shared" si="762"/>
        <v>0</v>
      </c>
      <c r="AC1658" s="662">
        <f t="shared" si="759"/>
        <v>0</v>
      </c>
      <c r="AD1658" s="662">
        <f t="shared" si="763"/>
        <v>0</v>
      </c>
      <c r="AE1658" s="701">
        <f t="shared" si="764"/>
        <v>0</v>
      </c>
      <c r="AF1658" s="662">
        <f t="shared" si="760"/>
        <v>0</v>
      </c>
      <c r="AG1658" s="662">
        <f t="shared" si="765"/>
        <v>0</v>
      </c>
      <c r="AH1658" s="701">
        <f t="shared" si="766"/>
        <v>0</v>
      </c>
    </row>
    <row r="1659" spans="1:34" x14ac:dyDescent="0.35">
      <c r="A1659" s="680">
        <v>39634</v>
      </c>
      <c r="B1659" s="558" t="s">
        <v>27</v>
      </c>
      <c r="C1659" s="558">
        <v>7</v>
      </c>
      <c r="D1659" s="559">
        <f t="shared" si="738"/>
        <v>7</v>
      </c>
      <c r="E1659" s="561">
        <v>0</v>
      </c>
      <c r="F1659" s="699">
        <f t="shared" si="744"/>
        <v>0</v>
      </c>
      <c r="G1659" s="712">
        <f t="shared" si="745"/>
        <v>0</v>
      </c>
      <c r="H1659" s="699">
        <f t="shared" si="739"/>
        <v>0</v>
      </c>
      <c r="I1659" s="712">
        <f t="shared" si="740"/>
        <v>0</v>
      </c>
      <c r="J1659" s="699">
        <f t="shared" si="746"/>
        <v>0</v>
      </c>
      <c r="K1659" s="681">
        <f t="shared" si="747"/>
        <v>0</v>
      </c>
      <c r="L1659" s="711">
        <f>IF($L$5="Yes",HLOOKUP(B1659,'Outdoor Supply'!$D$32:$P$38,7,FALSE),0)</f>
        <v>0</v>
      </c>
      <c r="M1659" s="701">
        <f t="shared" si="748"/>
        <v>0</v>
      </c>
      <c r="N1659" s="564">
        <f t="shared" si="749"/>
        <v>0</v>
      </c>
      <c r="O1659" s="564">
        <f t="shared" si="750"/>
        <v>0</v>
      </c>
      <c r="P1659" s="564">
        <f t="shared" si="751"/>
        <v>0</v>
      </c>
      <c r="Q1659" s="564">
        <f t="shared" si="752"/>
        <v>0</v>
      </c>
      <c r="R1659" s="661">
        <f t="shared" si="741"/>
        <v>0</v>
      </c>
      <c r="S1659" s="662">
        <f t="shared" si="742"/>
        <v>0</v>
      </c>
      <c r="T1659" s="699">
        <f t="shared" si="743"/>
        <v>0</v>
      </c>
      <c r="U1659" s="681">
        <f t="shared" si="753"/>
        <v>0</v>
      </c>
      <c r="V1659" s="701">
        <f t="shared" si="754"/>
        <v>0</v>
      </c>
      <c r="W1659" s="662">
        <f t="shared" si="755"/>
        <v>0</v>
      </c>
      <c r="X1659" s="662">
        <f t="shared" si="756"/>
        <v>0</v>
      </c>
      <c r="Y1659" s="662">
        <f t="shared" si="757"/>
        <v>0</v>
      </c>
      <c r="Z1659" s="699">
        <f t="shared" si="758"/>
        <v>0</v>
      </c>
      <c r="AA1659" s="681">
        <f t="shared" si="761"/>
        <v>0</v>
      </c>
      <c r="AB1659" s="701">
        <f t="shared" si="762"/>
        <v>0</v>
      </c>
      <c r="AC1659" s="662">
        <f t="shared" si="759"/>
        <v>0</v>
      </c>
      <c r="AD1659" s="662">
        <f t="shared" si="763"/>
        <v>0</v>
      </c>
      <c r="AE1659" s="701">
        <f t="shared" si="764"/>
        <v>0</v>
      </c>
      <c r="AF1659" s="662">
        <f t="shared" si="760"/>
        <v>0</v>
      </c>
      <c r="AG1659" s="662">
        <f t="shared" si="765"/>
        <v>0</v>
      </c>
      <c r="AH1659" s="701">
        <f t="shared" si="766"/>
        <v>0</v>
      </c>
    </row>
    <row r="1660" spans="1:34" x14ac:dyDescent="0.35">
      <c r="A1660" s="680">
        <v>39635</v>
      </c>
      <c r="B1660" s="558" t="s">
        <v>27</v>
      </c>
      <c r="C1660" s="558">
        <v>7</v>
      </c>
      <c r="D1660" s="559">
        <f t="shared" si="738"/>
        <v>1</v>
      </c>
      <c r="E1660" s="561">
        <v>0</v>
      </c>
      <c r="F1660" s="699">
        <f t="shared" si="744"/>
        <v>0</v>
      </c>
      <c r="G1660" s="712">
        <f t="shared" si="745"/>
        <v>0</v>
      </c>
      <c r="H1660" s="699">
        <f t="shared" si="739"/>
        <v>0</v>
      </c>
      <c r="I1660" s="712">
        <f t="shared" si="740"/>
        <v>0</v>
      </c>
      <c r="J1660" s="699">
        <f t="shared" si="746"/>
        <v>0</v>
      </c>
      <c r="K1660" s="681">
        <f t="shared" si="747"/>
        <v>0</v>
      </c>
      <c r="L1660" s="711">
        <f>IF($L$5="Yes",HLOOKUP(B1660,'Outdoor Supply'!$D$32:$P$38,7,FALSE),0)</f>
        <v>0</v>
      </c>
      <c r="M1660" s="701">
        <f t="shared" si="748"/>
        <v>0</v>
      </c>
      <c r="N1660" s="564">
        <f t="shared" si="749"/>
        <v>0</v>
      </c>
      <c r="O1660" s="564">
        <f t="shared" si="750"/>
        <v>0</v>
      </c>
      <c r="P1660" s="564">
        <f t="shared" si="751"/>
        <v>0</v>
      </c>
      <c r="Q1660" s="564">
        <f t="shared" si="752"/>
        <v>0</v>
      </c>
      <c r="R1660" s="661">
        <f t="shared" si="741"/>
        <v>0</v>
      </c>
      <c r="S1660" s="662">
        <f t="shared" si="742"/>
        <v>0</v>
      </c>
      <c r="T1660" s="699">
        <f t="shared" si="743"/>
        <v>0</v>
      </c>
      <c r="U1660" s="681">
        <f t="shared" si="753"/>
        <v>0</v>
      </c>
      <c r="V1660" s="701">
        <f t="shared" si="754"/>
        <v>0</v>
      </c>
      <c r="W1660" s="662">
        <f t="shared" si="755"/>
        <v>0</v>
      </c>
      <c r="X1660" s="662">
        <f t="shared" si="756"/>
        <v>0</v>
      </c>
      <c r="Y1660" s="662">
        <f t="shared" si="757"/>
        <v>0</v>
      </c>
      <c r="Z1660" s="699">
        <f t="shared" si="758"/>
        <v>0</v>
      </c>
      <c r="AA1660" s="681">
        <f t="shared" si="761"/>
        <v>0</v>
      </c>
      <c r="AB1660" s="701">
        <f t="shared" si="762"/>
        <v>0</v>
      </c>
      <c r="AC1660" s="662">
        <f t="shared" si="759"/>
        <v>0</v>
      </c>
      <c r="AD1660" s="662">
        <f t="shared" si="763"/>
        <v>0</v>
      </c>
      <c r="AE1660" s="701">
        <f t="shared" si="764"/>
        <v>0</v>
      </c>
      <c r="AF1660" s="662">
        <f t="shared" si="760"/>
        <v>0</v>
      </c>
      <c r="AG1660" s="662">
        <f t="shared" si="765"/>
        <v>0</v>
      </c>
      <c r="AH1660" s="701">
        <f t="shared" si="766"/>
        <v>0</v>
      </c>
    </row>
    <row r="1661" spans="1:34" x14ac:dyDescent="0.35">
      <c r="A1661" s="680">
        <v>39636</v>
      </c>
      <c r="B1661" s="558" t="s">
        <v>27</v>
      </c>
      <c r="C1661" s="558">
        <v>7</v>
      </c>
      <c r="D1661" s="559">
        <f t="shared" si="738"/>
        <v>2</v>
      </c>
      <c r="E1661" s="561">
        <v>0</v>
      </c>
      <c r="F1661" s="699">
        <f t="shared" si="744"/>
        <v>0</v>
      </c>
      <c r="G1661" s="712">
        <f t="shared" si="745"/>
        <v>0</v>
      </c>
      <c r="H1661" s="699">
        <f t="shared" si="739"/>
        <v>0</v>
      </c>
      <c r="I1661" s="712">
        <f t="shared" si="740"/>
        <v>0</v>
      </c>
      <c r="J1661" s="699">
        <f t="shared" si="746"/>
        <v>0</v>
      </c>
      <c r="K1661" s="681">
        <f t="shared" si="747"/>
        <v>0</v>
      </c>
      <c r="L1661" s="711">
        <f>IF($L$5="Yes",HLOOKUP(B1661,'Outdoor Supply'!$D$32:$P$38,7,FALSE),0)</f>
        <v>0</v>
      </c>
      <c r="M1661" s="701">
        <f t="shared" si="748"/>
        <v>0</v>
      </c>
      <c r="N1661" s="564">
        <f t="shared" si="749"/>
        <v>0</v>
      </c>
      <c r="O1661" s="564">
        <f t="shared" si="750"/>
        <v>0</v>
      </c>
      <c r="P1661" s="564">
        <f t="shared" si="751"/>
        <v>0</v>
      </c>
      <c r="Q1661" s="564">
        <f t="shared" si="752"/>
        <v>0</v>
      </c>
      <c r="R1661" s="661">
        <f t="shared" si="741"/>
        <v>0</v>
      </c>
      <c r="S1661" s="662">
        <f t="shared" si="742"/>
        <v>0</v>
      </c>
      <c r="T1661" s="699">
        <f t="shared" si="743"/>
        <v>0</v>
      </c>
      <c r="U1661" s="681">
        <f t="shared" si="753"/>
        <v>0</v>
      </c>
      <c r="V1661" s="701">
        <f t="shared" si="754"/>
        <v>0</v>
      </c>
      <c r="W1661" s="662">
        <f t="shared" si="755"/>
        <v>0</v>
      </c>
      <c r="X1661" s="662">
        <f t="shared" si="756"/>
        <v>0</v>
      </c>
      <c r="Y1661" s="662">
        <f t="shared" si="757"/>
        <v>0</v>
      </c>
      <c r="Z1661" s="699">
        <f t="shared" si="758"/>
        <v>0</v>
      </c>
      <c r="AA1661" s="681">
        <f t="shared" si="761"/>
        <v>0</v>
      </c>
      <c r="AB1661" s="701">
        <f t="shared" si="762"/>
        <v>0</v>
      </c>
      <c r="AC1661" s="662">
        <f t="shared" si="759"/>
        <v>0</v>
      </c>
      <c r="AD1661" s="662">
        <f t="shared" si="763"/>
        <v>0</v>
      </c>
      <c r="AE1661" s="701">
        <f t="shared" si="764"/>
        <v>0</v>
      </c>
      <c r="AF1661" s="662">
        <f t="shared" si="760"/>
        <v>0</v>
      </c>
      <c r="AG1661" s="662">
        <f t="shared" si="765"/>
        <v>0</v>
      </c>
      <c r="AH1661" s="701">
        <f t="shared" si="766"/>
        <v>0</v>
      </c>
    </row>
    <row r="1662" spans="1:34" x14ac:dyDescent="0.35">
      <c r="A1662" s="680">
        <v>39637</v>
      </c>
      <c r="B1662" s="558" t="s">
        <v>27</v>
      </c>
      <c r="C1662" s="558">
        <v>7</v>
      </c>
      <c r="D1662" s="559">
        <f t="shared" si="738"/>
        <v>3</v>
      </c>
      <c r="E1662" s="561">
        <v>7.9999999999984084E-2</v>
      </c>
      <c r="F1662" s="699">
        <f t="shared" si="744"/>
        <v>0</v>
      </c>
      <c r="G1662" s="712">
        <f t="shared" si="745"/>
        <v>0</v>
      </c>
      <c r="H1662" s="699">
        <f t="shared" si="739"/>
        <v>0</v>
      </c>
      <c r="I1662" s="712">
        <f t="shared" si="740"/>
        <v>0</v>
      </c>
      <c r="J1662" s="699">
        <f t="shared" si="746"/>
        <v>0</v>
      </c>
      <c r="K1662" s="681">
        <f t="shared" si="747"/>
        <v>0</v>
      </c>
      <c r="L1662" s="711">
        <f>IF($L$5="Yes",HLOOKUP(B1662,'Outdoor Supply'!$D$32:$P$38,7,FALSE),0)</f>
        <v>0</v>
      </c>
      <c r="M1662" s="701">
        <f t="shared" si="748"/>
        <v>0</v>
      </c>
      <c r="N1662" s="564">
        <f t="shared" si="749"/>
        <v>0</v>
      </c>
      <c r="O1662" s="564">
        <f t="shared" si="750"/>
        <v>0</v>
      </c>
      <c r="P1662" s="564">
        <f t="shared" si="751"/>
        <v>0</v>
      </c>
      <c r="Q1662" s="564">
        <f t="shared" si="752"/>
        <v>0</v>
      </c>
      <c r="R1662" s="661">
        <f t="shared" si="741"/>
        <v>0</v>
      </c>
      <c r="S1662" s="662">
        <f t="shared" si="742"/>
        <v>0</v>
      </c>
      <c r="T1662" s="699">
        <f t="shared" si="743"/>
        <v>0</v>
      </c>
      <c r="U1662" s="681">
        <f t="shared" si="753"/>
        <v>0</v>
      </c>
      <c r="V1662" s="701">
        <f t="shared" si="754"/>
        <v>0</v>
      </c>
      <c r="W1662" s="662">
        <f t="shared" si="755"/>
        <v>0</v>
      </c>
      <c r="X1662" s="662">
        <f t="shared" si="756"/>
        <v>0</v>
      </c>
      <c r="Y1662" s="662">
        <f t="shared" si="757"/>
        <v>0</v>
      </c>
      <c r="Z1662" s="699">
        <f t="shared" si="758"/>
        <v>0</v>
      </c>
      <c r="AA1662" s="681">
        <f t="shared" si="761"/>
        <v>0</v>
      </c>
      <c r="AB1662" s="701">
        <f t="shared" si="762"/>
        <v>0</v>
      </c>
      <c r="AC1662" s="662">
        <f t="shared" si="759"/>
        <v>0</v>
      </c>
      <c r="AD1662" s="662">
        <f t="shared" si="763"/>
        <v>0</v>
      </c>
      <c r="AE1662" s="701">
        <f t="shared" si="764"/>
        <v>0</v>
      </c>
      <c r="AF1662" s="662">
        <f t="shared" si="760"/>
        <v>0</v>
      </c>
      <c r="AG1662" s="662">
        <f t="shared" si="765"/>
        <v>0</v>
      </c>
      <c r="AH1662" s="701">
        <f t="shared" si="766"/>
        <v>0</v>
      </c>
    </row>
    <row r="1663" spans="1:34" x14ac:dyDescent="0.35">
      <c r="A1663" s="680">
        <v>39638</v>
      </c>
      <c r="B1663" s="558" t="s">
        <v>27</v>
      </c>
      <c r="C1663" s="558">
        <v>7</v>
      </c>
      <c r="D1663" s="559">
        <f t="shared" si="738"/>
        <v>4</v>
      </c>
      <c r="E1663" s="561">
        <v>0</v>
      </c>
      <c r="F1663" s="699">
        <f t="shared" si="744"/>
        <v>0</v>
      </c>
      <c r="G1663" s="712">
        <f t="shared" si="745"/>
        <v>0</v>
      </c>
      <c r="H1663" s="699">
        <f t="shared" si="739"/>
        <v>0</v>
      </c>
      <c r="I1663" s="712">
        <f t="shared" si="740"/>
        <v>0</v>
      </c>
      <c r="J1663" s="699">
        <f t="shared" si="746"/>
        <v>0</v>
      </c>
      <c r="K1663" s="681">
        <f t="shared" si="747"/>
        <v>0</v>
      </c>
      <c r="L1663" s="711">
        <f>IF($L$5="Yes",HLOOKUP(B1663,'Outdoor Supply'!$D$32:$P$38,7,FALSE),0)</f>
        <v>0</v>
      </c>
      <c r="M1663" s="701">
        <f t="shared" si="748"/>
        <v>0</v>
      </c>
      <c r="N1663" s="564">
        <f t="shared" si="749"/>
        <v>0</v>
      </c>
      <c r="O1663" s="564">
        <f t="shared" si="750"/>
        <v>0</v>
      </c>
      <c r="P1663" s="564">
        <f t="shared" si="751"/>
        <v>0</v>
      </c>
      <c r="Q1663" s="564">
        <f t="shared" si="752"/>
        <v>0</v>
      </c>
      <c r="R1663" s="661">
        <f t="shared" si="741"/>
        <v>0</v>
      </c>
      <c r="S1663" s="662">
        <f t="shared" si="742"/>
        <v>0</v>
      </c>
      <c r="T1663" s="699">
        <f t="shared" si="743"/>
        <v>0</v>
      </c>
      <c r="U1663" s="681">
        <f t="shared" si="753"/>
        <v>0</v>
      </c>
      <c r="V1663" s="701">
        <f t="shared" si="754"/>
        <v>0</v>
      </c>
      <c r="W1663" s="662">
        <f t="shared" si="755"/>
        <v>0</v>
      </c>
      <c r="X1663" s="662">
        <f t="shared" si="756"/>
        <v>0</v>
      </c>
      <c r="Y1663" s="662">
        <f t="shared" si="757"/>
        <v>0</v>
      </c>
      <c r="Z1663" s="699">
        <f t="shared" si="758"/>
        <v>0</v>
      </c>
      <c r="AA1663" s="681">
        <f t="shared" si="761"/>
        <v>0</v>
      </c>
      <c r="AB1663" s="701">
        <f t="shared" si="762"/>
        <v>0</v>
      </c>
      <c r="AC1663" s="662">
        <f t="shared" si="759"/>
        <v>0</v>
      </c>
      <c r="AD1663" s="662">
        <f t="shared" si="763"/>
        <v>0</v>
      </c>
      <c r="AE1663" s="701">
        <f t="shared" si="764"/>
        <v>0</v>
      </c>
      <c r="AF1663" s="662">
        <f t="shared" si="760"/>
        <v>0</v>
      </c>
      <c r="AG1663" s="662">
        <f t="shared" si="765"/>
        <v>0</v>
      </c>
      <c r="AH1663" s="701">
        <f t="shared" si="766"/>
        <v>0</v>
      </c>
    </row>
    <row r="1664" spans="1:34" x14ac:dyDescent="0.35">
      <c r="A1664" s="680">
        <v>39639</v>
      </c>
      <c r="B1664" s="558" t="s">
        <v>27</v>
      </c>
      <c r="C1664" s="558">
        <v>7</v>
      </c>
      <c r="D1664" s="559">
        <f t="shared" si="738"/>
        <v>5</v>
      </c>
      <c r="E1664" s="561">
        <v>0</v>
      </c>
      <c r="F1664" s="699">
        <f t="shared" si="744"/>
        <v>0</v>
      </c>
      <c r="G1664" s="712">
        <f t="shared" si="745"/>
        <v>0</v>
      </c>
      <c r="H1664" s="699">
        <f t="shared" si="739"/>
        <v>0</v>
      </c>
      <c r="I1664" s="712">
        <f t="shared" si="740"/>
        <v>0</v>
      </c>
      <c r="J1664" s="699">
        <f t="shared" si="746"/>
        <v>0</v>
      </c>
      <c r="K1664" s="681">
        <f t="shared" si="747"/>
        <v>0</v>
      </c>
      <c r="L1664" s="711">
        <f>IF($L$5="Yes",HLOOKUP(B1664,'Outdoor Supply'!$D$32:$P$38,7,FALSE),0)</f>
        <v>0</v>
      </c>
      <c r="M1664" s="701">
        <f t="shared" si="748"/>
        <v>0</v>
      </c>
      <c r="N1664" s="564">
        <f t="shared" si="749"/>
        <v>0</v>
      </c>
      <c r="O1664" s="564">
        <f t="shared" si="750"/>
        <v>0</v>
      </c>
      <c r="P1664" s="564">
        <f t="shared" si="751"/>
        <v>0</v>
      </c>
      <c r="Q1664" s="564">
        <f t="shared" si="752"/>
        <v>0</v>
      </c>
      <c r="R1664" s="661">
        <f t="shared" si="741"/>
        <v>0</v>
      </c>
      <c r="S1664" s="662">
        <f t="shared" si="742"/>
        <v>0</v>
      </c>
      <c r="T1664" s="699">
        <f t="shared" si="743"/>
        <v>0</v>
      </c>
      <c r="U1664" s="681">
        <f t="shared" si="753"/>
        <v>0</v>
      </c>
      <c r="V1664" s="701">
        <f t="shared" si="754"/>
        <v>0</v>
      </c>
      <c r="W1664" s="662">
        <f t="shared" si="755"/>
        <v>0</v>
      </c>
      <c r="X1664" s="662">
        <f t="shared" si="756"/>
        <v>0</v>
      </c>
      <c r="Y1664" s="662">
        <f t="shared" si="757"/>
        <v>0</v>
      </c>
      <c r="Z1664" s="699">
        <f t="shared" si="758"/>
        <v>0</v>
      </c>
      <c r="AA1664" s="681">
        <f t="shared" si="761"/>
        <v>0</v>
      </c>
      <c r="AB1664" s="701">
        <f t="shared" si="762"/>
        <v>0</v>
      </c>
      <c r="AC1664" s="662">
        <f t="shared" si="759"/>
        <v>0</v>
      </c>
      <c r="AD1664" s="662">
        <f t="shared" si="763"/>
        <v>0</v>
      </c>
      <c r="AE1664" s="701">
        <f t="shared" si="764"/>
        <v>0</v>
      </c>
      <c r="AF1664" s="662">
        <f t="shared" si="760"/>
        <v>0</v>
      </c>
      <c r="AG1664" s="662">
        <f t="shared" si="765"/>
        <v>0</v>
      </c>
      <c r="AH1664" s="701">
        <f t="shared" si="766"/>
        <v>0</v>
      </c>
    </row>
    <row r="1665" spans="1:34" x14ac:dyDescent="0.35">
      <c r="A1665" s="680">
        <v>39640</v>
      </c>
      <c r="B1665" s="558" t="s">
        <v>27</v>
      </c>
      <c r="C1665" s="558">
        <v>7</v>
      </c>
      <c r="D1665" s="559">
        <f t="shared" si="738"/>
        <v>6</v>
      </c>
      <c r="E1665" s="561">
        <v>0</v>
      </c>
      <c r="F1665" s="699">
        <f t="shared" si="744"/>
        <v>0</v>
      </c>
      <c r="G1665" s="712">
        <f t="shared" si="745"/>
        <v>0</v>
      </c>
      <c r="H1665" s="699">
        <f t="shared" si="739"/>
        <v>0</v>
      </c>
      <c r="I1665" s="712">
        <f t="shared" si="740"/>
        <v>0</v>
      </c>
      <c r="J1665" s="699">
        <f t="shared" si="746"/>
        <v>0</v>
      </c>
      <c r="K1665" s="681">
        <f t="shared" si="747"/>
        <v>0</v>
      </c>
      <c r="L1665" s="711">
        <f>IF($L$5="Yes",HLOOKUP(B1665,'Outdoor Supply'!$D$32:$P$38,7,FALSE),0)</f>
        <v>0</v>
      </c>
      <c r="M1665" s="701">
        <f t="shared" si="748"/>
        <v>0</v>
      </c>
      <c r="N1665" s="564">
        <f t="shared" si="749"/>
        <v>0</v>
      </c>
      <c r="O1665" s="564">
        <f t="shared" si="750"/>
        <v>0</v>
      </c>
      <c r="P1665" s="564">
        <f t="shared" si="751"/>
        <v>0</v>
      </c>
      <c r="Q1665" s="564">
        <f t="shared" si="752"/>
        <v>0</v>
      </c>
      <c r="R1665" s="661">
        <f t="shared" si="741"/>
        <v>0</v>
      </c>
      <c r="S1665" s="662">
        <f t="shared" si="742"/>
        <v>0</v>
      </c>
      <c r="T1665" s="699">
        <f t="shared" si="743"/>
        <v>0</v>
      </c>
      <c r="U1665" s="681">
        <f t="shared" si="753"/>
        <v>0</v>
      </c>
      <c r="V1665" s="701">
        <f t="shared" si="754"/>
        <v>0</v>
      </c>
      <c r="W1665" s="662">
        <f t="shared" si="755"/>
        <v>0</v>
      </c>
      <c r="X1665" s="662">
        <f t="shared" si="756"/>
        <v>0</v>
      </c>
      <c r="Y1665" s="662">
        <f t="shared" si="757"/>
        <v>0</v>
      </c>
      <c r="Z1665" s="699">
        <f t="shared" si="758"/>
        <v>0</v>
      </c>
      <c r="AA1665" s="681">
        <f t="shared" si="761"/>
        <v>0</v>
      </c>
      <c r="AB1665" s="701">
        <f t="shared" si="762"/>
        <v>0</v>
      </c>
      <c r="AC1665" s="662">
        <f t="shared" si="759"/>
        <v>0</v>
      </c>
      <c r="AD1665" s="662">
        <f t="shared" si="763"/>
        <v>0</v>
      </c>
      <c r="AE1665" s="701">
        <f t="shared" si="764"/>
        <v>0</v>
      </c>
      <c r="AF1665" s="662">
        <f t="shared" si="760"/>
        <v>0</v>
      </c>
      <c r="AG1665" s="662">
        <f t="shared" si="765"/>
        <v>0</v>
      </c>
      <c r="AH1665" s="701">
        <f t="shared" si="766"/>
        <v>0</v>
      </c>
    </row>
    <row r="1666" spans="1:34" x14ac:dyDescent="0.35">
      <c r="A1666" s="680">
        <v>39641</v>
      </c>
      <c r="B1666" s="558" t="s">
        <v>27</v>
      </c>
      <c r="C1666" s="558">
        <v>7</v>
      </c>
      <c r="D1666" s="559">
        <f t="shared" si="738"/>
        <v>7</v>
      </c>
      <c r="E1666" s="561">
        <v>0</v>
      </c>
      <c r="F1666" s="699">
        <f t="shared" si="744"/>
        <v>0</v>
      </c>
      <c r="G1666" s="712">
        <f t="shared" si="745"/>
        <v>0</v>
      </c>
      <c r="H1666" s="699">
        <f t="shared" si="739"/>
        <v>0</v>
      </c>
      <c r="I1666" s="712">
        <f t="shared" si="740"/>
        <v>0</v>
      </c>
      <c r="J1666" s="699">
        <f t="shared" si="746"/>
        <v>0</v>
      </c>
      <c r="K1666" s="681">
        <f t="shared" si="747"/>
        <v>0</v>
      </c>
      <c r="L1666" s="711">
        <f>IF($L$5="Yes",HLOOKUP(B1666,'Outdoor Supply'!$D$32:$P$38,7,FALSE),0)</f>
        <v>0</v>
      </c>
      <c r="M1666" s="701">
        <f t="shared" si="748"/>
        <v>0</v>
      </c>
      <c r="N1666" s="564">
        <f t="shared" si="749"/>
        <v>0</v>
      </c>
      <c r="O1666" s="564">
        <f t="shared" si="750"/>
        <v>0</v>
      </c>
      <c r="P1666" s="564">
        <f t="shared" si="751"/>
        <v>0</v>
      </c>
      <c r="Q1666" s="564">
        <f t="shared" si="752"/>
        <v>0</v>
      </c>
      <c r="R1666" s="661">
        <f t="shared" si="741"/>
        <v>0</v>
      </c>
      <c r="S1666" s="662">
        <f t="shared" si="742"/>
        <v>0</v>
      </c>
      <c r="T1666" s="699">
        <f t="shared" si="743"/>
        <v>0</v>
      </c>
      <c r="U1666" s="681">
        <f t="shared" si="753"/>
        <v>0</v>
      </c>
      <c r="V1666" s="701">
        <f t="shared" si="754"/>
        <v>0</v>
      </c>
      <c r="W1666" s="662">
        <f t="shared" si="755"/>
        <v>0</v>
      </c>
      <c r="X1666" s="662">
        <f t="shared" si="756"/>
        <v>0</v>
      </c>
      <c r="Y1666" s="662">
        <f t="shared" si="757"/>
        <v>0</v>
      </c>
      <c r="Z1666" s="699">
        <f t="shared" si="758"/>
        <v>0</v>
      </c>
      <c r="AA1666" s="681">
        <f t="shared" si="761"/>
        <v>0</v>
      </c>
      <c r="AB1666" s="701">
        <f t="shared" si="762"/>
        <v>0</v>
      </c>
      <c r="AC1666" s="662">
        <f t="shared" si="759"/>
        <v>0</v>
      </c>
      <c r="AD1666" s="662">
        <f t="shared" si="763"/>
        <v>0</v>
      </c>
      <c r="AE1666" s="701">
        <f t="shared" si="764"/>
        <v>0</v>
      </c>
      <c r="AF1666" s="662">
        <f t="shared" si="760"/>
        <v>0</v>
      </c>
      <c r="AG1666" s="662">
        <f t="shared" si="765"/>
        <v>0</v>
      </c>
      <c r="AH1666" s="701">
        <f t="shared" si="766"/>
        <v>0</v>
      </c>
    </row>
    <row r="1667" spans="1:34" x14ac:dyDescent="0.35">
      <c r="A1667" s="680">
        <v>39642</v>
      </c>
      <c r="B1667" s="558" t="s">
        <v>27</v>
      </c>
      <c r="C1667" s="558">
        <v>7</v>
      </c>
      <c r="D1667" s="559">
        <f t="shared" si="738"/>
        <v>1</v>
      </c>
      <c r="E1667" s="561">
        <v>0</v>
      </c>
      <c r="F1667" s="699">
        <f t="shared" si="744"/>
        <v>0</v>
      </c>
      <c r="G1667" s="712">
        <f t="shared" si="745"/>
        <v>0</v>
      </c>
      <c r="H1667" s="699">
        <f t="shared" si="739"/>
        <v>0</v>
      </c>
      <c r="I1667" s="712">
        <f t="shared" si="740"/>
        <v>0</v>
      </c>
      <c r="J1667" s="699">
        <f t="shared" si="746"/>
        <v>0</v>
      </c>
      <c r="K1667" s="681">
        <f t="shared" si="747"/>
        <v>0</v>
      </c>
      <c r="L1667" s="711">
        <f>IF($L$5="Yes",HLOOKUP(B1667,'Outdoor Supply'!$D$32:$P$38,7,FALSE),0)</f>
        <v>0</v>
      </c>
      <c r="M1667" s="701">
        <f t="shared" si="748"/>
        <v>0</v>
      </c>
      <c r="N1667" s="564">
        <f t="shared" si="749"/>
        <v>0</v>
      </c>
      <c r="O1667" s="564">
        <f t="shared" si="750"/>
        <v>0</v>
      </c>
      <c r="P1667" s="564">
        <f t="shared" si="751"/>
        <v>0</v>
      </c>
      <c r="Q1667" s="564">
        <f t="shared" si="752"/>
        <v>0</v>
      </c>
      <c r="R1667" s="661">
        <f t="shared" si="741"/>
        <v>0</v>
      </c>
      <c r="S1667" s="662">
        <f t="shared" si="742"/>
        <v>0</v>
      </c>
      <c r="T1667" s="699">
        <f t="shared" si="743"/>
        <v>0</v>
      </c>
      <c r="U1667" s="681">
        <f t="shared" si="753"/>
        <v>0</v>
      </c>
      <c r="V1667" s="701">
        <f t="shared" si="754"/>
        <v>0</v>
      </c>
      <c r="W1667" s="662">
        <f t="shared" si="755"/>
        <v>0</v>
      </c>
      <c r="X1667" s="662">
        <f t="shared" si="756"/>
        <v>0</v>
      </c>
      <c r="Y1667" s="662">
        <f t="shared" si="757"/>
        <v>0</v>
      </c>
      <c r="Z1667" s="699">
        <f t="shared" si="758"/>
        <v>0</v>
      </c>
      <c r="AA1667" s="681">
        <f t="shared" si="761"/>
        <v>0</v>
      </c>
      <c r="AB1667" s="701">
        <f t="shared" si="762"/>
        <v>0</v>
      </c>
      <c r="AC1667" s="662">
        <f t="shared" si="759"/>
        <v>0</v>
      </c>
      <c r="AD1667" s="662">
        <f t="shared" si="763"/>
        <v>0</v>
      </c>
      <c r="AE1667" s="701">
        <f t="shared" si="764"/>
        <v>0</v>
      </c>
      <c r="AF1667" s="662">
        <f t="shared" si="760"/>
        <v>0</v>
      </c>
      <c r="AG1667" s="662">
        <f t="shared" si="765"/>
        <v>0</v>
      </c>
      <c r="AH1667" s="701">
        <f t="shared" si="766"/>
        <v>0</v>
      </c>
    </row>
    <row r="1668" spans="1:34" x14ac:dyDescent="0.35">
      <c r="A1668" s="680">
        <v>39643</v>
      </c>
      <c r="B1668" s="558" t="s">
        <v>27</v>
      </c>
      <c r="C1668" s="558">
        <v>7</v>
      </c>
      <c r="D1668" s="559">
        <f t="shared" si="738"/>
        <v>2</v>
      </c>
      <c r="E1668" s="561">
        <v>0</v>
      </c>
      <c r="F1668" s="699">
        <f t="shared" si="744"/>
        <v>0</v>
      </c>
      <c r="G1668" s="712">
        <f t="shared" si="745"/>
        <v>0</v>
      </c>
      <c r="H1668" s="699">
        <f t="shared" si="739"/>
        <v>0</v>
      </c>
      <c r="I1668" s="712">
        <f t="shared" si="740"/>
        <v>0</v>
      </c>
      <c r="J1668" s="699">
        <f t="shared" si="746"/>
        <v>0</v>
      </c>
      <c r="K1668" s="681">
        <f t="shared" si="747"/>
        <v>0</v>
      </c>
      <c r="L1668" s="711">
        <f>IF($L$5="Yes",HLOOKUP(B1668,'Outdoor Supply'!$D$32:$P$38,7,FALSE),0)</f>
        <v>0</v>
      </c>
      <c r="M1668" s="701">
        <f t="shared" si="748"/>
        <v>0</v>
      </c>
      <c r="N1668" s="564">
        <f t="shared" si="749"/>
        <v>0</v>
      </c>
      <c r="O1668" s="564">
        <f t="shared" si="750"/>
        <v>0</v>
      </c>
      <c r="P1668" s="564">
        <f t="shared" si="751"/>
        <v>0</v>
      </c>
      <c r="Q1668" s="564">
        <f t="shared" si="752"/>
        <v>0</v>
      </c>
      <c r="R1668" s="661">
        <f t="shared" si="741"/>
        <v>0</v>
      </c>
      <c r="S1668" s="662">
        <f t="shared" si="742"/>
        <v>0</v>
      </c>
      <c r="T1668" s="699">
        <f t="shared" si="743"/>
        <v>0</v>
      </c>
      <c r="U1668" s="681">
        <f t="shared" si="753"/>
        <v>0</v>
      </c>
      <c r="V1668" s="701">
        <f t="shared" si="754"/>
        <v>0</v>
      </c>
      <c r="W1668" s="662">
        <f t="shared" si="755"/>
        <v>0</v>
      </c>
      <c r="X1668" s="662">
        <f t="shared" si="756"/>
        <v>0</v>
      </c>
      <c r="Y1668" s="662">
        <f t="shared" si="757"/>
        <v>0</v>
      </c>
      <c r="Z1668" s="699">
        <f t="shared" si="758"/>
        <v>0</v>
      </c>
      <c r="AA1668" s="681">
        <f t="shared" si="761"/>
        <v>0</v>
      </c>
      <c r="AB1668" s="701">
        <f t="shared" si="762"/>
        <v>0</v>
      </c>
      <c r="AC1668" s="662">
        <f t="shared" si="759"/>
        <v>0</v>
      </c>
      <c r="AD1668" s="662">
        <f t="shared" si="763"/>
        <v>0</v>
      </c>
      <c r="AE1668" s="701">
        <f t="shared" si="764"/>
        <v>0</v>
      </c>
      <c r="AF1668" s="662">
        <f t="shared" si="760"/>
        <v>0</v>
      </c>
      <c r="AG1668" s="662">
        <f t="shared" si="765"/>
        <v>0</v>
      </c>
      <c r="AH1668" s="701">
        <f t="shared" si="766"/>
        <v>0</v>
      </c>
    </row>
    <row r="1669" spans="1:34" x14ac:dyDescent="0.35">
      <c r="A1669" s="680">
        <v>39644</v>
      </c>
      <c r="B1669" s="558" t="s">
        <v>27</v>
      </c>
      <c r="C1669" s="558">
        <v>7</v>
      </c>
      <c r="D1669" s="559">
        <f t="shared" si="738"/>
        <v>3</v>
      </c>
      <c r="E1669" s="561">
        <v>0</v>
      </c>
      <c r="F1669" s="699">
        <f t="shared" si="744"/>
        <v>0</v>
      </c>
      <c r="G1669" s="712">
        <f t="shared" si="745"/>
        <v>0</v>
      </c>
      <c r="H1669" s="699">
        <f t="shared" si="739"/>
        <v>0</v>
      </c>
      <c r="I1669" s="712">
        <f t="shared" si="740"/>
        <v>0</v>
      </c>
      <c r="J1669" s="699">
        <f t="shared" si="746"/>
        <v>0</v>
      </c>
      <c r="K1669" s="681">
        <f t="shared" si="747"/>
        <v>0</v>
      </c>
      <c r="L1669" s="711">
        <f>IF($L$5="Yes",HLOOKUP(B1669,'Outdoor Supply'!$D$32:$P$38,7,FALSE),0)</f>
        <v>0</v>
      </c>
      <c r="M1669" s="701">
        <f t="shared" si="748"/>
        <v>0</v>
      </c>
      <c r="N1669" s="564">
        <f t="shared" si="749"/>
        <v>0</v>
      </c>
      <c r="O1669" s="564">
        <f t="shared" si="750"/>
        <v>0</v>
      </c>
      <c r="P1669" s="564">
        <f t="shared" si="751"/>
        <v>0</v>
      </c>
      <c r="Q1669" s="564">
        <f t="shared" si="752"/>
        <v>0</v>
      </c>
      <c r="R1669" s="661">
        <f t="shared" si="741"/>
        <v>0</v>
      </c>
      <c r="S1669" s="662">
        <f t="shared" si="742"/>
        <v>0</v>
      </c>
      <c r="T1669" s="699">
        <f t="shared" si="743"/>
        <v>0</v>
      </c>
      <c r="U1669" s="681">
        <f t="shared" si="753"/>
        <v>0</v>
      </c>
      <c r="V1669" s="701">
        <f t="shared" si="754"/>
        <v>0</v>
      </c>
      <c r="W1669" s="662">
        <f t="shared" si="755"/>
        <v>0</v>
      </c>
      <c r="X1669" s="662">
        <f t="shared" si="756"/>
        <v>0</v>
      </c>
      <c r="Y1669" s="662">
        <f t="shared" si="757"/>
        <v>0</v>
      </c>
      <c r="Z1669" s="699">
        <f t="shared" si="758"/>
        <v>0</v>
      </c>
      <c r="AA1669" s="681">
        <f t="shared" si="761"/>
        <v>0</v>
      </c>
      <c r="AB1669" s="701">
        <f t="shared" si="762"/>
        <v>0</v>
      </c>
      <c r="AC1669" s="662">
        <f t="shared" si="759"/>
        <v>0</v>
      </c>
      <c r="AD1669" s="662">
        <f t="shared" si="763"/>
        <v>0</v>
      </c>
      <c r="AE1669" s="701">
        <f t="shared" si="764"/>
        <v>0</v>
      </c>
      <c r="AF1669" s="662">
        <f t="shared" si="760"/>
        <v>0</v>
      </c>
      <c r="AG1669" s="662">
        <f t="shared" si="765"/>
        <v>0</v>
      </c>
      <c r="AH1669" s="701">
        <f t="shared" si="766"/>
        <v>0</v>
      </c>
    </row>
    <row r="1670" spans="1:34" x14ac:dyDescent="0.35">
      <c r="A1670" s="680">
        <v>39645</v>
      </c>
      <c r="B1670" s="558" t="s">
        <v>27</v>
      </c>
      <c r="C1670" s="558">
        <v>7</v>
      </c>
      <c r="D1670" s="559">
        <f t="shared" si="738"/>
        <v>4</v>
      </c>
      <c r="E1670" s="561">
        <v>0</v>
      </c>
      <c r="F1670" s="699">
        <f t="shared" si="744"/>
        <v>0</v>
      </c>
      <c r="G1670" s="712">
        <f t="shared" si="745"/>
        <v>0</v>
      </c>
      <c r="H1670" s="699">
        <f t="shared" si="739"/>
        <v>0</v>
      </c>
      <c r="I1670" s="712">
        <f t="shared" si="740"/>
        <v>0</v>
      </c>
      <c r="J1670" s="699">
        <f t="shared" si="746"/>
        <v>0</v>
      </c>
      <c r="K1670" s="681">
        <f t="shared" si="747"/>
        <v>0</v>
      </c>
      <c r="L1670" s="711">
        <f>IF($L$5="Yes",HLOOKUP(B1670,'Outdoor Supply'!$D$32:$P$38,7,FALSE),0)</f>
        <v>0</v>
      </c>
      <c r="M1670" s="701">
        <f t="shared" si="748"/>
        <v>0</v>
      </c>
      <c r="N1670" s="564">
        <f t="shared" si="749"/>
        <v>0</v>
      </c>
      <c r="O1670" s="564">
        <f t="shared" si="750"/>
        <v>0</v>
      </c>
      <c r="P1670" s="564">
        <f t="shared" si="751"/>
        <v>0</v>
      </c>
      <c r="Q1670" s="564">
        <f t="shared" si="752"/>
        <v>0</v>
      </c>
      <c r="R1670" s="661">
        <f t="shared" si="741"/>
        <v>0</v>
      </c>
      <c r="S1670" s="662">
        <f t="shared" si="742"/>
        <v>0</v>
      </c>
      <c r="T1670" s="699">
        <f t="shared" si="743"/>
        <v>0</v>
      </c>
      <c r="U1670" s="681">
        <f t="shared" si="753"/>
        <v>0</v>
      </c>
      <c r="V1670" s="701">
        <f t="shared" si="754"/>
        <v>0</v>
      </c>
      <c r="W1670" s="662">
        <f t="shared" si="755"/>
        <v>0</v>
      </c>
      <c r="X1670" s="662">
        <f t="shared" si="756"/>
        <v>0</v>
      </c>
      <c r="Y1670" s="662">
        <f t="shared" si="757"/>
        <v>0</v>
      </c>
      <c r="Z1670" s="699">
        <f t="shared" si="758"/>
        <v>0</v>
      </c>
      <c r="AA1670" s="681">
        <f t="shared" si="761"/>
        <v>0</v>
      </c>
      <c r="AB1670" s="701">
        <f t="shared" si="762"/>
        <v>0</v>
      </c>
      <c r="AC1670" s="662">
        <f t="shared" si="759"/>
        <v>0</v>
      </c>
      <c r="AD1670" s="662">
        <f t="shared" si="763"/>
        <v>0</v>
      </c>
      <c r="AE1670" s="701">
        <f t="shared" si="764"/>
        <v>0</v>
      </c>
      <c r="AF1670" s="662">
        <f t="shared" si="760"/>
        <v>0</v>
      </c>
      <c r="AG1670" s="662">
        <f t="shared" si="765"/>
        <v>0</v>
      </c>
      <c r="AH1670" s="701">
        <f t="shared" si="766"/>
        <v>0</v>
      </c>
    </row>
    <row r="1671" spans="1:34" x14ac:dyDescent="0.35">
      <c r="A1671" s="680">
        <v>39646</v>
      </c>
      <c r="B1671" s="558" t="s">
        <v>27</v>
      </c>
      <c r="C1671" s="558">
        <v>7</v>
      </c>
      <c r="D1671" s="559">
        <f t="shared" si="738"/>
        <v>5</v>
      </c>
      <c r="E1671" s="561">
        <v>0</v>
      </c>
      <c r="F1671" s="699">
        <f t="shared" si="744"/>
        <v>0</v>
      </c>
      <c r="G1671" s="712">
        <f t="shared" si="745"/>
        <v>0</v>
      </c>
      <c r="H1671" s="699">
        <f t="shared" si="739"/>
        <v>0</v>
      </c>
      <c r="I1671" s="712">
        <f t="shared" si="740"/>
        <v>0</v>
      </c>
      <c r="J1671" s="699">
        <f t="shared" si="746"/>
        <v>0</v>
      </c>
      <c r="K1671" s="681">
        <f t="shared" si="747"/>
        <v>0</v>
      </c>
      <c r="L1671" s="711">
        <f>IF($L$5="Yes",HLOOKUP(B1671,'Outdoor Supply'!$D$32:$P$38,7,FALSE),0)</f>
        <v>0</v>
      </c>
      <c r="M1671" s="701">
        <f t="shared" si="748"/>
        <v>0</v>
      </c>
      <c r="N1671" s="564">
        <f t="shared" si="749"/>
        <v>0</v>
      </c>
      <c r="O1671" s="564">
        <f t="shared" si="750"/>
        <v>0</v>
      </c>
      <c r="P1671" s="564">
        <f t="shared" si="751"/>
        <v>0</v>
      </c>
      <c r="Q1671" s="564">
        <f t="shared" si="752"/>
        <v>0</v>
      </c>
      <c r="R1671" s="661">
        <f t="shared" si="741"/>
        <v>0</v>
      </c>
      <c r="S1671" s="662">
        <f t="shared" si="742"/>
        <v>0</v>
      </c>
      <c r="T1671" s="699">
        <f t="shared" si="743"/>
        <v>0</v>
      </c>
      <c r="U1671" s="681">
        <f t="shared" si="753"/>
        <v>0</v>
      </c>
      <c r="V1671" s="701">
        <f t="shared" si="754"/>
        <v>0</v>
      </c>
      <c r="W1671" s="662">
        <f t="shared" si="755"/>
        <v>0</v>
      </c>
      <c r="X1671" s="662">
        <f t="shared" si="756"/>
        <v>0</v>
      </c>
      <c r="Y1671" s="662">
        <f t="shared" si="757"/>
        <v>0</v>
      </c>
      <c r="Z1671" s="699">
        <f t="shared" si="758"/>
        <v>0</v>
      </c>
      <c r="AA1671" s="681">
        <f t="shared" si="761"/>
        <v>0</v>
      </c>
      <c r="AB1671" s="701">
        <f t="shared" si="762"/>
        <v>0</v>
      </c>
      <c r="AC1671" s="662">
        <f t="shared" si="759"/>
        <v>0</v>
      </c>
      <c r="AD1671" s="662">
        <f t="shared" si="763"/>
        <v>0</v>
      </c>
      <c r="AE1671" s="701">
        <f t="shared" si="764"/>
        <v>0</v>
      </c>
      <c r="AF1671" s="662">
        <f t="shared" si="760"/>
        <v>0</v>
      </c>
      <c r="AG1671" s="662">
        <f t="shared" si="765"/>
        <v>0</v>
      </c>
      <c r="AH1671" s="701">
        <f t="shared" si="766"/>
        <v>0</v>
      </c>
    </row>
    <row r="1672" spans="1:34" x14ac:dyDescent="0.35">
      <c r="A1672" s="680">
        <v>39647</v>
      </c>
      <c r="B1672" s="558" t="s">
        <v>27</v>
      </c>
      <c r="C1672" s="558">
        <v>7</v>
      </c>
      <c r="D1672" s="559">
        <f t="shared" si="738"/>
        <v>6</v>
      </c>
      <c r="E1672" s="561">
        <v>0</v>
      </c>
      <c r="F1672" s="699">
        <f t="shared" si="744"/>
        <v>0</v>
      </c>
      <c r="G1672" s="712">
        <f t="shared" si="745"/>
        <v>0</v>
      </c>
      <c r="H1672" s="699">
        <f t="shared" si="739"/>
        <v>0</v>
      </c>
      <c r="I1672" s="712">
        <f t="shared" si="740"/>
        <v>0</v>
      </c>
      <c r="J1672" s="699">
        <f t="shared" si="746"/>
        <v>0</v>
      </c>
      <c r="K1672" s="681">
        <f t="shared" si="747"/>
        <v>0</v>
      </c>
      <c r="L1672" s="711">
        <f>IF($L$5="Yes",HLOOKUP(B1672,'Outdoor Supply'!$D$32:$P$38,7,FALSE),0)</f>
        <v>0</v>
      </c>
      <c r="M1672" s="701">
        <f t="shared" si="748"/>
        <v>0</v>
      </c>
      <c r="N1672" s="564">
        <f t="shared" si="749"/>
        <v>0</v>
      </c>
      <c r="O1672" s="564">
        <f t="shared" si="750"/>
        <v>0</v>
      </c>
      <c r="P1672" s="564">
        <f t="shared" si="751"/>
        <v>0</v>
      </c>
      <c r="Q1672" s="564">
        <f t="shared" si="752"/>
        <v>0</v>
      </c>
      <c r="R1672" s="661">
        <f t="shared" si="741"/>
        <v>0</v>
      </c>
      <c r="S1672" s="662">
        <f t="shared" si="742"/>
        <v>0</v>
      </c>
      <c r="T1672" s="699">
        <f t="shared" si="743"/>
        <v>0</v>
      </c>
      <c r="U1672" s="681">
        <f t="shared" si="753"/>
        <v>0</v>
      </c>
      <c r="V1672" s="701">
        <f t="shared" si="754"/>
        <v>0</v>
      </c>
      <c r="W1672" s="662">
        <f t="shared" si="755"/>
        <v>0</v>
      </c>
      <c r="X1672" s="662">
        <f t="shared" si="756"/>
        <v>0</v>
      </c>
      <c r="Y1672" s="662">
        <f t="shared" si="757"/>
        <v>0</v>
      </c>
      <c r="Z1672" s="699">
        <f t="shared" si="758"/>
        <v>0</v>
      </c>
      <c r="AA1672" s="681">
        <f t="shared" si="761"/>
        <v>0</v>
      </c>
      <c r="AB1672" s="701">
        <f t="shared" si="762"/>
        <v>0</v>
      </c>
      <c r="AC1672" s="662">
        <f t="shared" si="759"/>
        <v>0</v>
      </c>
      <c r="AD1672" s="662">
        <f t="shared" si="763"/>
        <v>0</v>
      </c>
      <c r="AE1672" s="701">
        <f t="shared" si="764"/>
        <v>0</v>
      </c>
      <c r="AF1672" s="662">
        <f t="shared" si="760"/>
        <v>0</v>
      </c>
      <c r="AG1672" s="662">
        <f t="shared" si="765"/>
        <v>0</v>
      </c>
      <c r="AH1672" s="701">
        <f t="shared" si="766"/>
        <v>0</v>
      </c>
    </row>
    <row r="1673" spans="1:34" x14ac:dyDescent="0.35">
      <c r="A1673" s="680">
        <v>39648</v>
      </c>
      <c r="B1673" s="558" t="s">
        <v>27</v>
      </c>
      <c r="C1673" s="558">
        <v>7</v>
      </c>
      <c r="D1673" s="559">
        <f t="shared" si="738"/>
        <v>7</v>
      </c>
      <c r="E1673" s="561">
        <v>0</v>
      </c>
      <c r="F1673" s="699">
        <f t="shared" si="744"/>
        <v>0</v>
      </c>
      <c r="G1673" s="712">
        <f t="shared" si="745"/>
        <v>0</v>
      </c>
      <c r="H1673" s="699">
        <f t="shared" si="739"/>
        <v>0</v>
      </c>
      <c r="I1673" s="712">
        <f t="shared" si="740"/>
        <v>0</v>
      </c>
      <c r="J1673" s="699">
        <f t="shared" si="746"/>
        <v>0</v>
      </c>
      <c r="K1673" s="681">
        <f t="shared" si="747"/>
        <v>0</v>
      </c>
      <c r="L1673" s="711">
        <f>IF($L$5="Yes",HLOOKUP(B1673,'Outdoor Supply'!$D$32:$P$38,7,FALSE),0)</f>
        <v>0</v>
      </c>
      <c r="M1673" s="701">
        <f t="shared" si="748"/>
        <v>0</v>
      </c>
      <c r="N1673" s="564">
        <f t="shared" si="749"/>
        <v>0</v>
      </c>
      <c r="O1673" s="564">
        <f t="shared" si="750"/>
        <v>0</v>
      </c>
      <c r="P1673" s="564">
        <f t="shared" si="751"/>
        <v>0</v>
      </c>
      <c r="Q1673" s="564">
        <f t="shared" si="752"/>
        <v>0</v>
      </c>
      <c r="R1673" s="661">
        <f t="shared" si="741"/>
        <v>0</v>
      </c>
      <c r="S1673" s="662">
        <f t="shared" si="742"/>
        <v>0</v>
      </c>
      <c r="T1673" s="699">
        <f t="shared" si="743"/>
        <v>0</v>
      </c>
      <c r="U1673" s="681">
        <f t="shared" si="753"/>
        <v>0</v>
      </c>
      <c r="V1673" s="701">
        <f t="shared" si="754"/>
        <v>0</v>
      </c>
      <c r="W1673" s="662">
        <f t="shared" si="755"/>
        <v>0</v>
      </c>
      <c r="X1673" s="662">
        <f t="shared" si="756"/>
        <v>0</v>
      </c>
      <c r="Y1673" s="662">
        <f t="shared" si="757"/>
        <v>0</v>
      </c>
      <c r="Z1673" s="699">
        <f t="shared" si="758"/>
        <v>0</v>
      </c>
      <c r="AA1673" s="681">
        <f t="shared" si="761"/>
        <v>0</v>
      </c>
      <c r="AB1673" s="701">
        <f t="shared" si="762"/>
        <v>0</v>
      </c>
      <c r="AC1673" s="662">
        <f t="shared" si="759"/>
        <v>0</v>
      </c>
      <c r="AD1673" s="662">
        <f t="shared" si="763"/>
        <v>0</v>
      </c>
      <c r="AE1673" s="701">
        <f t="shared" si="764"/>
        <v>0</v>
      </c>
      <c r="AF1673" s="662">
        <f t="shared" si="760"/>
        <v>0</v>
      </c>
      <c r="AG1673" s="662">
        <f t="shared" si="765"/>
        <v>0</v>
      </c>
      <c r="AH1673" s="701">
        <f t="shared" si="766"/>
        <v>0</v>
      </c>
    </row>
    <row r="1674" spans="1:34" x14ac:dyDescent="0.35">
      <c r="A1674" s="680">
        <v>39649</v>
      </c>
      <c r="B1674" s="558" t="s">
        <v>27</v>
      </c>
      <c r="C1674" s="558">
        <v>7</v>
      </c>
      <c r="D1674" s="559">
        <f t="shared" si="738"/>
        <v>1</v>
      </c>
      <c r="E1674" s="561">
        <v>0</v>
      </c>
      <c r="F1674" s="699">
        <f t="shared" si="744"/>
        <v>0</v>
      </c>
      <c r="G1674" s="712">
        <f t="shared" si="745"/>
        <v>0</v>
      </c>
      <c r="H1674" s="699">
        <f t="shared" si="739"/>
        <v>0</v>
      </c>
      <c r="I1674" s="712">
        <f t="shared" si="740"/>
        <v>0</v>
      </c>
      <c r="J1674" s="699">
        <f t="shared" si="746"/>
        <v>0</v>
      </c>
      <c r="K1674" s="681">
        <f t="shared" si="747"/>
        <v>0</v>
      </c>
      <c r="L1674" s="711">
        <f>IF($L$5="Yes",HLOOKUP(B1674,'Outdoor Supply'!$D$32:$P$38,7,FALSE),0)</f>
        <v>0</v>
      </c>
      <c r="M1674" s="701">
        <f t="shared" si="748"/>
        <v>0</v>
      </c>
      <c r="N1674" s="564">
        <f t="shared" si="749"/>
        <v>0</v>
      </c>
      <c r="O1674" s="564">
        <f t="shared" si="750"/>
        <v>0</v>
      </c>
      <c r="P1674" s="564">
        <f t="shared" si="751"/>
        <v>0</v>
      </c>
      <c r="Q1674" s="564">
        <f t="shared" si="752"/>
        <v>0</v>
      </c>
      <c r="R1674" s="661">
        <f t="shared" si="741"/>
        <v>0</v>
      </c>
      <c r="S1674" s="662">
        <f t="shared" si="742"/>
        <v>0</v>
      </c>
      <c r="T1674" s="699">
        <f t="shared" si="743"/>
        <v>0</v>
      </c>
      <c r="U1674" s="681">
        <f t="shared" si="753"/>
        <v>0</v>
      </c>
      <c r="V1674" s="701">
        <f t="shared" si="754"/>
        <v>0</v>
      </c>
      <c r="W1674" s="662">
        <f t="shared" si="755"/>
        <v>0</v>
      </c>
      <c r="X1674" s="662">
        <f t="shared" si="756"/>
        <v>0</v>
      </c>
      <c r="Y1674" s="662">
        <f t="shared" si="757"/>
        <v>0</v>
      </c>
      <c r="Z1674" s="699">
        <f t="shared" si="758"/>
        <v>0</v>
      </c>
      <c r="AA1674" s="681">
        <f t="shared" si="761"/>
        <v>0</v>
      </c>
      <c r="AB1674" s="701">
        <f t="shared" si="762"/>
        <v>0</v>
      </c>
      <c r="AC1674" s="662">
        <f t="shared" si="759"/>
        <v>0</v>
      </c>
      <c r="AD1674" s="662">
        <f t="shared" si="763"/>
        <v>0</v>
      </c>
      <c r="AE1674" s="701">
        <f t="shared" si="764"/>
        <v>0</v>
      </c>
      <c r="AF1674" s="662">
        <f t="shared" si="760"/>
        <v>0</v>
      </c>
      <c r="AG1674" s="662">
        <f t="shared" si="765"/>
        <v>0</v>
      </c>
      <c r="AH1674" s="701">
        <f t="shared" si="766"/>
        <v>0</v>
      </c>
    </row>
    <row r="1675" spans="1:34" x14ac:dyDescent="0.35">
      <c r="A1675" s="680">
        <v>39650</v>
      </c>
      <c r="B1675" s="558" t="s">
        <v>27</v>
      </c>
      <c r="C1675" s="558">
        <v>7</v>
      </c>
      <c r="D1675" s="559">
        <f t="shared" ref="D1675:D1738" si="767">WEEKDAY(A1675)</f>
        <v>2</v>
      </c>
      <c r="E1675" s="561">
        <v>0</v>
      </c>
      <c r="F1675" s="699">
        <f t="shared" si="744"/>
        <v>0</v>
      </c>
      <c r="G1675" s="712">
        <f t="shared" si="745"/>
        <v>0</v>
      </c>
      <c r="H1675" s="699">
        <f t="shared" ref="H1675:H1738" si="768">$C$3*$F$3*(E1675/12)*7.48</f>
        <v>0</v>
      </c>
      <c r="I1675" s="712">
        <f t="shared" ref="I1675:I1738" si="769">$C$4*$F$4*(E1675/12)*7.48</f>
        <v>0</v>
      </c>
      <c r="J1675" s="699">
        <f t="shared" si="746"/>
        <v>0</v>
      </c>
      <c r="K1675" s="681">
        <f t="shared" si="747"/>
        <v>0</v>
      </c>
      <c r="L1675" s="711">
        <f>IF($L$5="Yes",HLOOKUP(B1675,'Outdoor Supply'!$D$32:$P$38,7,FALSE),0)</f>
        <v>0</v>
      </c>
      <c r="M1675" s="701">
        <f t="shared" si="748"/>
        <v>0</v>
      </c>
      <c r="N1675" s="564">
        <f t="shared" si="749"/>
        <v>0</v>
      </c>
      <c r="O1675" s="564">
        <f t="shared" si="750"/>
        <v>0</v>
      </c>
      <c r="P1675" s="564">
        <f t="shared" si="751"/>
        <v>0</v>
      </c>
      <c r="Q1675" s="564">
        <f t="shared" si="752"/>
        <v>0</v>
      </c>
      <c r="R1675" s="661">
        <f t="shared" ref="R1675:R1738" si="770">$Q$3</f>
        <v>0</v>
      </c>
      <c r="S1675" s="662">
        <f t="shared" ref="S1675:S1738" si="771">SUM(N1675:R1675)</f>
        <v>0</v>
      </c>
      <c r="T1675" s="699">
        <f t="shared" ref="T1675:T1738" si="772">IF(V1675&lt;0,0,IF(V1675&gt;$G$3,$G$3,V1675))</f>
        <v>0</v>
      </c>
      <c r="U1675" s="681">
        <f t="shared" si="753"/>
        <v>0</v>
      </c>
      <c r="V1675" s="701">
        <f t="shared" si="754"/>
        <v>0</v>
      </c>
      <c r="W1675" s="662">
        <f t="shared" si="755"/>
        <v>0</v>
      </c>
      <c r="X1675" s="662">
        <f t="shared" si="756"/>
        <v>0</v>
      </c>
      <c r="Y1675" s="662">
        <f t="shared" si="757"/>
        <v>0</v>
      </c>
      <c r="Z1675" s="699">
        <f t="shared" si="758"/>
        <v>0</v>
      </c>
      <c r="AA1675" s="681">
        <f t="shared" si="761"/>
        <v>0</v>
      </c>
      <c r="AB1675" s="701">
        <f t="shared" si="762"/>
        <v>0</v>
      </c>
      <c r="AC1675" s="662">
        <f t="shared" si="759"/>
        <v>0</v>
      </c>
      <c r="AD1675" s="662">
        <f t="shared" si="763"/>
        <v>0</v>
      </c>
      <c r="AE1675" s="701">
        <f t="shared" si="764"/>
        <v>0</v>
      </c>
      <c r="AF1675" s="662">
        <f t="shared" si="760"/>
        <v>0</v>
      </c>
      <c r="AG1675" s="662">
        <f t="shared" si="765"/>
        <v>0</v>
      </c>
      <c r="AH1675" s="701">
        <f t="shared" si="766"/>
        <v>0</v>
      </c>
    </row>
    <row r="1676" spans="1:34" x14ac:dyDescent="0.35">
      <c r="A1676" s="680">
        <v>39651</v>
      </c>
      <c r="B1676" s="558" t="s">
        <v>27</v>
      </c>
      <c r="C1676" s="558">
        <v>7</v>
      </c>
      <c r="D1676" s="559">
        <f t="shared" si="767"/>
        <v>3</v>
      </c>
      <c r="E1676" s="561">
        <v>0</v>
      </c>
      <c r="F1676" s="699">
        <f t="shared" ref="F1676:F1739" si="773">$B$3*$F$3*(E1676/12)*7.48</f>
        <v>0</v>
      </c>
      <c r="G1676" s="712">
        <f t="shared" ref="G1676:G1739" si="774">$B$4*$F$4*(E1676/12)*7.48</f>
        <v>0</v>
      </c>
      <c r="H1676" s="699">
        <f t="shared" si="768"/>
        <v>0</v>
      </c>
      <c r="I1676" s="712">
        <f t="shared" si="769"/>
        <v>0</v>
      </c>
      <c r="J1676" s="699">
        <f t="shared" ref="J1676:J1739" si="775">IF($L$3="Yes",$M$3*$N$3*(E1676/12)*7.48,0)</f>
        <v>0</v>
      </c>
      <c r="K1676" s="681">
        <f t="shared" ref="K1676:K1739" si="776">IF($L$4="Yes",$M$4*$N$4*(E1676/12)*7.48,0)</f>
        <v>0</v>
      </c>
      <c r="L1676" s="711">
        <f>IF($L$5="Yes",HLOOKUP(B1676,'Outdoor Supply'!$D$32:$P$38,7,FALSE),0)</f>
        <v>0</v>
      </c>
      <c r="M1676" s="701">
        <f t="shared" ref="M1676:M1739" si="777">SUM(J1676:L1676)</f>
        <v>0</v>
      </c>
      <c r="N1676" s="564">
        <f t="shared" ref="N1676:N1739" si="778">HLOOKUP(B1676,$U$2:$AF$6,2,FALSE)</f>
        <v>0</v>
      </c>
      <c r="O1676" s="564">
        <f t="shared" ref="O1676:O1739" si="779">HLOOKUP(B1676,$U$2:$AF$6,3,FALSE)</f>
        <v>0</v>
      </c>
      <c r="P1676" s="564">
        <f t="shared" ref="P1676:P1739" si="780">HLOOKUP(B1676,$U$2:$AF$6,4,FALSE)</f>
        <v>0</v>
      </c>
      <c r="Q1676" s="564">
        <f t="shared" ref="Q1676:Q1739" si="781">HLOOKUP(B1676,$U$2:$AF$6,5,FALSE)</f>
        <v>0</v>
      </c>
      <c r="R1676" s="661">
        <f t="shared" si="770"/>
        <v>0</v>
      </c>
      <c r="S1676" s="662">
        <f t="shared" si="771"/>
        <v>0</v>
      </c>
      <c r="T1676" s="699">
        <f t="shared" si="772"/>
        <v>0</v>
      </c>
      <c r="U1676" s="681">
        <f t="shared" ref="U1676:U1739" si="782">IF(F1676+T1675&gt;S1676,S1676,F1676+T1675)</f>
        <v>0</v>
      </c>
      <c r="V1676" s="701">
        <f t="shared" ref="V1676:V1739" si="783">T1675+F1676-S1676</f>
        <v>0</v>
      </c>
      <c r="W1676" s="662">
        <f t="shared" ref="W1676:W1739" si="784">IF(Y1676&lt;0,0,IF(Y1676&gt;$G$4,$G$4,Y1676))</f>
        <v>0</v>
      </c>
      <c r="X1676" s="662">
        <f t="shared" ref="X1676:X1739" si="785">IF(G1676+W1675&gt;S1676,S1676,G1676+W1675)</f>
        <v>0</v>
      </c>
      <c r="Y1676" s="662">
        <f t="shared" ref="Y1676:Y1739" si="786">W1675+G1676-S1676</f>
        <v>0</v>
      </c>
      <c r="Z1676" s="699">
        <f t="shared" ref="Z1676:Z1739" si="787">IF(AB1676&lt;0,0,IF(AB1676&gt;$H$3,$H$3,AB1676))</f>
        <v>0</v>
      </c>
      <c r="AA1676" s="681">
        <f t="shared" si="761"/>
        <v>0</v>
      </c>
      <c r="AB1676" s="701">
        <f t="shared" si="762"/>
        <v>0</v>
      </c>
      <c r="AC1676" s="662">
        <f t="shared" ref="AC1676:AC1739" si="788">IF(AE1676&lt;0,0,IF(AE1676&gt;$H$4,$H$4,AE1676))</f>
        <v>0</v>
      </c>
      <c r="AD1676" s="662">
        <f t="shared" si="763"/>
        <v>0</v>
      </c>
      <c r="AE1676" s="701">
        <f t="shared" si="764"/>
        <v>0</v>
      </c>
      <c r="AF1676" s="662">
        <f t="shared" ref="AF1676:AF1739" si="789">IF(AH1676&lt;0,0,IF(AH1676&gt;$O$3,$O$3,AH1676))</f>
        <v>0</v>
      </c>
      <c r="AG1676" s="662">
        <f t="shared" si="765"/>
        <v>0</v>
      </c>
      <c r="AH1676" s="701">
        <f t="shared" si="766"/>
        <v>0</v>
      </c>
    </row>
    <row r="1677" spans="1:34" x14ac:dyDescent="0.35">
      <c r="A1677" s="680">
        <v>39652</v>
      </c>
      <c r="B1677" s="558" t="s">
        <v>27</v>
      </c>
      <c r="C1677" s="558">
        <v>7</v>
      </c>
      <c r="D1677" s="559">
        <f t="shared" si="767"/>
        <v>4</v>
      </c>
      <c r="E1677" s="561">
        <v>0</v>
      </c>
      <c r="F1677" s="699">
        <f t="shared" si="773"/>
        <v>0</v>
      </c>
      <c r="G1677" s="712">
        <f t="shared" si="774"/>
        <v>0</v>
      </c>
      <c r="H1677" s="699">
        <f t="shared" si="768"/>
        <v>0</v>
      </c>
      <c r="I1677" s="712">
        <f t="shared" si="769"/>
        <v>0</v>
      </c>
      <c r="J1677" s="699">
        <f t="shared" si="775"/>
        <v>0</v>
      </c>
      <c r="K1677" s="681">
        <f t="shared" si="776"/>
        <v>0</v>
      </c>
      <c r="L1677" s="711">
        <f>IF($L$5="Yes",HLOOKUP(B1677,'Outdoor Supply'!$D$32:$P$38,7,FALSE),0)</f>
        <v>0</v>
      </c>
      <c r="M1677" s="701">
        <f t="shared" si="777"/>
        <v>0</v>
      </c>
      <c r="N1677" s="564">
        <f t="shared" si="778"/>
        <v>0</v>
      </c>
      <c r="O1677" s="564">
        <f t="shared" si="779"/>
        <v>0</v>
      </c>
      <c r="P1677" s="564">
        <f t="shared" si="780"/>
        <v>0</v>
      </c>
      <c r="Q1677" s="564">
        <f t="shared" si="781"/>
        <v>0</v>
      </c>
      <c r="R1677" s="661">
        <f t="shared" si="770"/>
        <v>0</v>
      </c>
      <c r="S1677" s="662">
        <f t="shared" si="771"/>
        <v>0</v>
      </c>
      <c r="T1677" s="699">
        <f t="shared" si="772"/>
        <v>0</v>
      </c>
      <c r="U1677" s="681">
        <f t="shared" si="782"/>
        <v>0</v>
      </c>
      <c r="V1677" s="701">
        <f t="shared" si="783"/>
        <v>0</v>
      </c>
      <c r="W1677" s="662">
        <f t="shared" si="784"/>
        <v>0</v>
      </c>
      <c r="X1677" s="662">
        <f t="shared" si="785"/>
        <v>0</v>
      </c>
      <c r="Y1677" s="662">
        <f t="shared" si="786"/>
        <v>0</v>
      </c>
      <c r="Z1677" s="699">
        <f t="shared" si="787"/>
        <v>0</v>
      </c>
      <c r="AA1677" s="681">
        <f t="shared" ref="AA1677:AA1740" si="790">IF(H1677+Z1676&gt;S1677,S1677,H1677+Z1676)</f>
        <v>0</v>
      </c>
      <c r="AB1677" s="701">
        <f t="shared" ref="AB1677:AB1740" si="791">Z1676+H1677-S1677</f>
        <v>0</v>
      </c>
      <c r="AC1677" s="662">
        <f t="shared" si="788"/>
        <v>0</v>
      </c>
      <c r="AD1677" s="662">
        <f t="shared" ref="AD1677:AD1740" si="792">IF(I1677+AC1676&gt;S1677,S1677,I1677+AC1676)</f>
        <v>0</v>
      </c>
      <c r="AE1677" s="701">
        <f t="shared" ref="AE1677:AE1740" si="793">AC1676+I1677-S1677</f>
        <v>0</v>
      </c>
      <c r="AF1677" s="662">
        <f t="shared" si="789"/>
        <v>0</v>
      </c>
      <c r="AG1677" s="662">
        <f t="shared" ref="AG1677:AG1740" si="794">IF(M1677+AF1676&gt;S1677,S1677,M1677+AF1676)</f>
        <v>0</v>
      </c>
      <c r="AH1677" s="701">
        <f t="shared" ref="AH1677:AH1740" si="795">AF1676+M1677-S1677</f>
        <v>0</v>
      </c>
    </row>
    <row r="1678" spans="1:34" x14ac:dyDescent="0.35">
      <c r="A1678" s="680">
        <v>39653</v>
      </c>
      <c r="B1678" s="558" t="s">
        <v>27</v>
      </c>
      <c r="C1678" s="558">
        <v>7</v>
      </c>
      <c r="D1678" s="559">
        <f t="shared" si="767"/>
        <v>5</v>
      </c>
      <c r="E1678" s="561">
        <v>9.9999999999909051E-3</v>
      </c>
      <c r="F1678" s="699">
        <f t="shared" si="773"/>
        <v>0</v>
      </c>
      <c r="G1678" s="712">
        <f t="shared" si="774"/>
        <v>0</v>
      </c>
      <c r="H1678" s="699">
        <f t="shared" si="768"/>
        <v>0</v>
      </c>
      <c r="I1678" s="712">
        <f t="shared" si="769"/>
        <v>0</v>
      </c>
      <c r="J1678" s="699">
        <f t="shared" si="775"/>
        <v>0</v>
      </c>
      <c r="K1678" s="681">
        <f t="shared" si="776"/>
        <v>0</v>
      </c>
      <c r="L1678" s="711">
        <f>IF($L$5="Yes",HLOOKUP(B1678,'Outdoor Supply'!$D$32:$P$38,7,FALSE),0)</f>
        <v>0</v>
      </c>
      <c r="M1678" s="701">
        <f t="shared" si="777"/>
        <v>0</v>
      </c>
      <c r="N1678" s="564">
        <f t="shared" si="778"/>
        <v>0</v>
      </c>
      <c r="O1678" s="564">
        <f t="shared" si="779"/>
        <v>0</v>
      </c>
      <c r="P1678" s="564">
        <f t="shared" si="780"/>
        <v>0</v>
      </c>
      <c r="Q1678" s="564">
        <f t="shared" si="781"/>
        <v>0</v>
      </c>
      <c r="R1678" s="661">
        <f t="shared" si="770"/>
        <v>0</v>
      </c>
      <c r="S1678" s="662">
        <f t="shared" si="771"/>
        <v>0</v>
      </c>
      <c r="T1678" s="699">
        <f t="shared" si="772"/>
        <v>0</v>
      </c>
      <c r="U1678" s="681">
        <f t="shared" si="782"/>
        <v>0</v>
      </c>
      <c r="V1678" s="701">
        <f t="shared" si="783"/>
        <v>0</v>
      </c>
      <c r="W1678" s="662">
        <f t="shared" si="784"/>
        <v>0</v>
      </c>
      <c r="X1678" s="662">
        <f t="shared" si="785"/>
        <v>0</v>
      </c>
      <c r="Y1678" s="662">
        <f t="shared" si="786"/>
        <v>0</v>
      </c>
      <c r="Z1678" s="699">
        <f t="shared" si="787"/>
        <v>0</v>
      </c>
      <c r="AA1678" s="681">
        <f t="shared" si="790"/>
        <v>0</v>
      </c>
      <c r="AB1678" s="701">
        <f t="shared" si="791"/>
        <v>0</v>
      </c>
      <c r="AC1678" s="662">
        <f t="shared" si="788"/>
        <v>0</v>
      </c>
      <c r="AD1678" s="662">
        <f t="shared" si="792"/>
        <v>0</v>
      </c>
      <c r="AE1678" s="701">
        <f t="shared" si="793"/>
        <v>0</v>
      </c>
      <c r="AF1678" s="662">
        <f t="shared" si="789"/>
        <v>0</v>
      </c>
      <c r="AG1678" s="662">
        <f t="shared" si="794"/>
        <v>0</v>
      </c>
      <c r="AH1678" s="701">
        <f t="shared" si="795"/>
        <v>0</v>
      </c>
    </row>
    <row r="1679" spans="1:34" x14ac:dyDescent="0.35">
      <c r="A1679" s="680">
        <v>39654</v>
      </c>
      <c r="B1679" s="558" t="s">
        <v>27</v>
      </c>
      <c r="C1679" s="558">
        <v>7</v>
      </c>
      <c r="D1679" s="559">
        <f t="shared" si="767"/>
        <v>6</v>
      </c>
      <c r="E1679" s="561">
        <v>0.28999999999999204</v>
      </c>
      <c r="F1679" s="699">
        <f t="shared" si="773"/>
        <v>0</v>
      </c>
      <c r="G1679" s="712">
        <f t="shared" si="774"/>
        <v>0</v>
      </c>
      <c r="H1679" s="699">
        <f t="shared" si="768"/>
        <v>0</v>
      </c>
      <c r="I1679" s="712">
        <f t="shared" si="769"/>
        <v>0</v>
      </c>
      <c r="J1679" s="699">
        <f t="shared" si="775"/>
        <v>0</v>
      </c>
      <c r="K1679" s="681">
        <f t="shared" si="776"/>
        <v>0</v>
      </c>
      <c r="L1679" s="711">
        <f>IF($L$5="Yes",HLOOKUP(B1679,'Outdoor Supply'!$D$32:$P$38,7,FALSE),0)</f>
        <v>0</v>
      </c>
      <c r="M1679" s="701">
        <f t="shared" si="777"/>
        <v>0</v>
      </c>
      <c r="N1679" s="564">
        <f t="shared" si="778"/>
        <v>0</v>
      </c>
      <c r="O1679" s="564">
        <f t="shared" si="779"/>
        <v>0</v>
      </c>
      <c r="P1679" s="564">
        <f t="shared" si="780"/>
        <v>0</v>
      </c>
      <c r="Q1679" s="564">
        <f t="shared" si="781"/>
        <v>0</v>
      </c>
      <c r="R1679" s="661">
        <f t="shared" si="770"/>
        <v>0</v>
      </c>
      <c r="S1679" s="662">
        <f t="shared" si="771"/>
        <v>0</v>
      </c>
      <c r="T1679" s="699">
        <f t="shared" si="772"/>
        <v>0</v>
      </c>
      <c r="U1679" s="681">
        <f t="shared" si="782"/>
        <v>0</v>
      </c>
      <c r="V1679" s="701">
        <f t="shared" si="783"/>
        <v>0</v>
      </c>
      <c r="W1679" s="662">
        <f t="shared" si="784"/>
        <v>0</v>
      </c>
      <c r="X1679" s="662">
        <f t="shared" si="785"/>
        <v>0</v>
      </c>
      <c r="Y1679" s="662">
        <f t="shared" si="786"/>
        <v>0</v>
      </c>
      <c r="Z1679" s="699">
        <f t="shared" si="787"/>
        <v>0</v>
      </c>
      <c r="AA1679" s="681">
        <f t="shared" si="790"/>
        <v>0</v>
      </c>
      <c r="AB1679" s="701">
        <f t="shared" si="791"/>
        <v>0</v>
      </c>
      <c r="AC1679" s="662">
        <f t="shared" si="788"/>
        <v>0</v>
      </c>
      <c r="AD1679" s="662">
        <f t="shared" si="792"/>
        <v>0</v>
      </c>
      <c r="AE1679" s="701">
        <f t="shared" si="793"/>
        <v>0</v>
      </c>
      <c r="AF1679" s="662">
        <f t="shared" si="789"/>
        <v>0</v>
      </c>
      <c r="AG1679" s="662">
        <f t="shared" si="794"/>
        <v>0</v>
      </c>
      <c r="AH1679" s="701">
        <f t="shared" si="795"/>
        <v>0</v>
      </c>
    </row>
    <row r="1680" spans="1:34" x14ac:dyDescent="0.35">
      <c r="A1680" s="680">
        <v>39655</v>
      </c>
      <c r="B1680" s="558" t="s">
        <v>27</v>
      </c>
      <c r="C1680" s="558">
        <v>7</v>
      </c>
      <c r="D1680" s="559">
        <f t="shared" si="767"/>
        <v>7</v>
      </c>
      <c r="E1680" s="561">
        <v>0</v>
      </c>
      <c r="F1680" s="699">
        <f t="shared" si="773"/>
        <v>0</v>
      </c>
      <c r="G1680" s="712">
        <f t="shared" si="774"/>
        <v>0</v>
      </c>
      <c r="H1680" s="699">
        <f t="shared" si="768"/>
        <v>0</v>
      </c>
      <c r="I1680" s="712">
        <f t="shared" si="769"/>
        <v>0</v>
      </c>
      <c r="J1680" s="699">
        <f t="shared" si="775"/>
        <v>0</v>
      </c>
      <c r="K1680" s="681">
        <f t="shared" si="776"/>
        <v>0</v>
      </c>
      <c r="L1680" s="711">
        <f>IF($L$5="Yes",HLOOKUP(B1680,'Outdoor Supply'!$D$32:$P$38,7,FALSE),0)</f>
        <v>0</v>
      </c>
      <c r="M1680" s="701">
        <f t="shared" si="777"/>
        <v>0</v>
      </c>
      <c r="N1680" s="564">
        <f t="shared" si="778"/>
        <v>0</v>
      </c>
      <c r="O1680" s="564">
        <f t="shared" si="779"/>
        <v>0</v>
      </c>
      <c r="P1680" s="564">
        <f t="shared" si="780"/>
        <v>0</v>
      </c>
      <c r="Q1680" s="564">
        <f t="shared" si="781"/>
        <v>0</v>
      </c>
      <c r="R1680" s="661">
        <f t="shared" si="770"/>
        <v>0</v>
      </c>
      <c r="S1680" s="662">
        <f t="shared" si="771"/>
        <v>0</v>
      </c>
      <c r="T1680" s="699">
        <f t="shared" si="772"/>
        <v>0</v>
      </c>
      <c r="U1680" s="681">
        <f t="shared" si="782"/>
        <v>0</v>
      </c>
      <c r="V1680" s="701">
        <f t="shared" si="783"/>
        <v>0</v>
      </c>
      <c r="W1680" s="662">
        <f t="shared" si="784"/>
        <v>0</v>
      </c>
      <c r="X1680" s="662">
        <f t="shared" si="785"/>
        <v>0</v>
      </c>
      <c r="Y1680" s="662">
        <f t="shared" si="786"/>
        <v>0</v>
      </c>
      <c r="Z1680" s="699">
        <f t="shared" si="787"/>
        <v>0</v>
      </c>
      <c r="AA1680" s="681">
        <f t="shared" si="790"/>
        <v>0</v>
      </c>
      <c r="AB1680" s="701">
        <f t="shared" si="791"/>
        <v>0</v>
      </c>
      <c r="AC1680" s="662">
        <f t="shared" si="788"/>
        <v>0</v>
      </c>
      <c r="AD1680" s="662">
        <f t="shared" si="792"/>
        <v>0</v>
      </c>
      <c r="AE1680" s="701">
        <f t="shared" si="793"/>
        <v>0</v>
      </c>
      <c r="AF1680" s="662">
        <f t="shared" si="789"/>
        <v>0</v>
      </c>
      <c r="AG1680" s="662">
        <f t="shared" si="794"/>
        <v>0</v>
      </c>
      <c r="AH1680" s="701">
        <f t="shared" si="795"/>
        <v>0</v>
      </c>
    </row>
    <row r="1681" spans="1:34" x14ac:dyDescent="0.35">
      <c r="A1681" s="680">
        <v>39656</v>
      </c>
      <c r="B1681" s="558" t="s">
        <v>27</v>
      </c>
      <c r="C1681" s="558">
        <v>7</v>
      </c>
      <c r="D1681" s="559">
        <f t="shared" si="767"/>
        <v>1</v>
      </c>
      <c r="E1681" s="561">
        <v>0</v>
      </c>
      <c r="F1681" s="699">
        <f t="shared" si="773"/>
        <v>0</v>
      </c>
      <c r="G1681" s="712">
        <f t="shared" si="774"/>
        <v>0</v>
      </c>
      <c r="H1681" s="699">
        <f t="shared" si="768"/>
        <v>0</v>
      </c>
      <c r="I1681" s="712">
        <f t="shared" si="769"/>
        <v>0</v>
      </c>
      <c r="J1681" s="699">
        <f t="shared" si="775"/>
        <v>0</v>
      </c>
      <c r="K1681" s="681">
        <f t="shared" si="776"/>
        <v>0</v>
      </c>
      <c r="L1681" s="711">
        <f>IF($L$5="Yes",HLOOKUP(B1681,'Outdoor Supply'!$D$32:$P$38,7,FALSE),0)</f>
        <v>0</v>
      </c>
      <c r="M1681" s="701">
        <f t="shared" si="777"/>
        <v>0</v>
      </c>
      <c r="N1681" s="564">
        <f t="shared" si="778"/>
        <v>0</v>
      </c>
      <c r="O1681" s="564">
        <f t="shared" si="779"/>
        <v>0</v>
      </c>
      <c r="P1681" s="564">
        <f t="shared" si="780"/>
        <v>0</v>
      </c>
      <c r="Q1681" s="564">
        <f t="shared" si="781"/>
        <v>0</v>
      </c>
      <c r="R1681" s="661">
        <f t="shared" si="770"/>
        <v>0</v>
      </c>
      <c r="S1681" s="662">
        <f t="shared" si="771"/>
        <v>0</v>
      </c>
      <c r="T1681" s="699">
        <f t="shared" si="772"/>
        <v>0</v>
      </c>
      <c r="U1681" s="681">
        <f t="shared" si="782"/>
        <v>0</v>
      </c>
      <c r="V1681" s="701">
        <f t="shared" si="783"/>
        <v>0</v>
      </c>
      <c r="W1681" s="662">
        <f t="shared" si="784"/>
        <v>0</v>
      </c>
      <c r="X1681" s="662">
        <f t="shared" si="785"/>
        <v>0</v>
      </c>
      <c r="Y1681" s="662">
        <f t="shared" si="786"/>
        <v>0</v>
      </c>
      <c r="Z1681" s="699">
        <f t="shared" si="787"/>
        <v>0</v>
      </c>
      <c r="AA1681" s="681">
        <f t="shared" si="790"/>
        <v>0</v>
      </c>
      <c r="AB1681" s="701">
        <f t="shared" si="791"/>
        <v>0</v>
      </c>
      <c r="AC1681" s="662">
        <f t="shared" si="788"/>
        <v>0</v>
      </c>
      <c r="AD1681" s="662">
        <f t="shared" si="792"/>
        <v>0</v>
      </c>
      <c r="AE1681" s="701">
        <f t="shared" si="793"/>
        <v>0</v>
      </c>
      <c r="AF1681" s="662">
        <f t="shared" si="789"/>
        <v>0</v>
      </c>
      <c r="AG1681" s="662">
        <f t="shared" si="794"/>
        <v>0</v>
      </c>
      <c r="AH1681" s="701">
        <f t="shared" si="795"/>
        <v>0</v>
      </c>
    </row>
    <row r="1682" spans="1:34" x14ac:dyDescent="0.35">
      <c r="A1682" s="680">
        <v>39657</v>
      </c>
      <c r="B1682" s="558" t="s">
        <v>27</v>
      </c>
      <c r="C1682" s="558">
        <v>7</v>
      </c>
      <c r="D1682" s="559">
        <f t="shared" si="767"/>
        <v>2</v>
      </c>
      <c r="E1682" s="561">
        <v>0</v>
      </c>
      <c r="F1682" s="699">
        <f t="shared" si="773"/>
        <v>0</v>
      </c>
      <c r="G1682" s="712">
        <f t="shared" si="774"/>
        <v>0</v>
      </c>
      <c r="H1682" s="699">
        <f t="shared" si="768"/>
        <v>0</v>
      </c>
      <c r="I1682" s="712">
        <f t="shared" si="769"/>
        <v>0</v>
      </c>
      <c r="J1682" s="699">
        <f t="shared" si="775"/>
        <v>0</v>
      </c>
      <c r="K1682" s="681">
        <f t="shared" si="776"/>
        <v>0</v>
      </c>
      <c r="L1682" s="711">
        <f>IF($L$5="Yes",HLOOKUP(B1682,'Outdoor Supply'!$D$32:$P$38,7,FALSE),0)</f>
        <v>0</v>
      </c>
      <c r="M1682" s="701">
        <f t="shared" si="777"/>
        <v>0</v>
      </c>
      <c r="N1682" s="564">
        <f t="shared" si="778"/>
        <v>0</v>
      </c>
      <c r="O1682" s="564">
        <f t="shared" si="779"/>
        <v>0</v>
      </c>
      <c r="P1682" s="564">
        <f t="shared" si="780"/>
        <v>0</v>
      </c>
      <c r="Q1682" s="564">
        <f t="shared" si="781"/>
        <v>0</v>
      </c>
      <c r="R1682" s="661">
        <f t="shared" si="770"/>
        <v>0</v>
      </c>
      <c r="S1682" s="662">
        <f t="shared" si="771"/>
        <v>0</v>
      </c>
      <c r="T1682" s="699">
        <f t="shared" si="772"/>
        <v>0</v>
      </c>
      <c r="U1682" s="681">
        <f t="shared" si="782"/>
        <v>0</v>
      </c>
      <c r="V1682" s="701">
        <f t="shared" si="783"/>
        <v>0</v>
      </c>
      <c r="W1682" s="662">
        <f t="shared" si="784"/>
        <v>0</v>
      </c>
      <c r="X1682" s="662">
        <f t="shared" si="785"/>
        <v>0</v>
      </c>
      <c r="Y1682" s="662">
        <f t="shared" si="786"/>
        <v>0</v>
      </c>
      <c r="Z1682" s="699">
        <f t="shared" si="787"/>
        <v>0</v>
      </c>
      <c r="AA1682" s="681">
        <f t="shared" si="790"/>
        <v>0</v>
      </c>
      <c r="AB1682" s="701">
        <f t="shared" si="791"/>
        <v>0</v>
      </c>
      <c r="AC1682" s="662">
        <f t="shared" si="788"/>
        <v>0</v>
      </c>
      <c r="AD1682" s="662">
        <f t="shared" si="792"/>
        <v>0</v>
      </c>
      <c r="AE1682" s="701">
        <f t="shared" si="793"/>
        <v>0</v>
      </c>
      <c r="AF1682" s="662">
        <f t="shared" si="789"/>
        <v>0</v>
      </c>
      <c r="AG1682" s="662">
        <f t="shared" si="794"/>
        <v>0</v>
      </c>
      <c r="AH1682" s="701">
        <f t="shared" si="795"/>
        <v>0</v>
      </c>
    </row>
    <row r="1683" spans="1:34" x14ac:dyDescent="0.35">
      <c r="A1683" s="680">
        <v>39658</v>
      </c>
      <c r="B1683" s="558" t="s">
        <v>27</v>
      </c>
      <c r="C1683" s="558">
        <v>7</v>
      </c>
      <c r="D1683" s="559">
        <f t="shared" si="767"/>
        <v>3</v>
      </c>
      <c r="E1683" s="561">
        <v>0</v>
      </c>
      <c r="F1683" s="699">
        <f t="shared" si="773"/>
        <v>0</v>
      </c>
      <c r="G1683" s="712">
        <f t="shared" si="774"/>
        <v>0</v>
      </c>
      <c r="H1683" s="699">
        <f t="shared" si="768"/>
        <v>0</v>
      </c>
      <c r="I1683" s="712">
        <f t="shared" si="769"/>
        <v>0</v>
      </c>
      <c r="J1683" s="699">
        <f t="shared" si="775"/>
        <v>0</v>
      </c>
      <c r="K1683" s="681">
        <f t="shared" si="776"/>
        <v>0</v>
      </c>
      <c r="L1683" s="711">
        <f>IF($L$5="Yes",HLOOKUP(B1683,'Outdoor Supply'!$D$32:$P$38,7,FALSE),0)</f>
        <v>0</v>
      </c>
      <c r="M1683" s="701">
        <f t="shared" si="777"/>
        <v>0</v>
      </c>
      <c r="N1683" s="564">
        <f t="shared" si="778"/>
        <v>0</v>
      </c>
      <c r="O1683" s="564">
        <f t="shared" si="779"/>
        <v>0</v>
      </c>
      <c r="P1683" s="564">
        <f t="shared" si="780"/>
        <v>0</v>
      </c>
      <c r="Q1683" s="564">
        <f t="shared" si="781"/>
        <v>0</v>
      </c>
      <c r="R1683" s="661">
        <f t="shared" si="770"/>
        <v>0</v>
      </c>
      <c r="S1683" s="662">
        <f t="shared" si="771"/>
        <v>0</v>
      </c>
      <c r="T1683" s="699">
        <f t="shared" si="772"/>
        <v>0</v>
      </c>
      <c r="U1683" s="681">
        <f t="shared" si="782"/>
        <v>0</v>
      </c>
      <c r="V1683" s="701">
        <f t="shared" si="783"/>
        <v>0</v>
      </c>
      <c r="W1683" s="662">
        <f t="shared" si="784"/>
        <v>0</v>
      </c>
      <c r="X1683" s="662">
        <f t="shared" si="785"/>
        <v>0</v>
      </c>
      <c r="Y1683" s="662">
        <f t="shared" si="786"/>
        <v>0</v>
      </c>
      <c r="Z1683" s="699">
        <f t="shared" si="787"/>
        <v>0</v>
      </c>
      <c r="AA1683" s="681">
        <f t="shared" si="790"/>
        <v>0</v>
      </c>
      <c r="AB1683" s="701">
        <f t="shared" si="791"/>
        <v>0</v>
      </c>
      <c r="AC1683" s="662">
        <f t="shared" si="788"/>
        <v>0</v>
      </c>
      <c r="AD1683" s="662">
        <f t="shared" si="792"/>
        <v>0</v>
      </c>
      <c r="AE1683" s="701">
        <f t="shared" si="793"/>
        <v>0</v>
      </c>
      <c r="AF1683" s="662">
        <f t="shared" si="789"/>
        <v>0</v>
      </c>
      <c r="AG1683" s="662">
        <f t="shared" si="794"/>
        <v>0</v>
      </c>
      <c r="AH1683" s="701">
        <f t="shared" si="795"/>
        <v>0</v>
      </c>
    </row>
    <row r="1684" spans="1:34" x14ac:dyDescent="0.35">
      <c r="A1684" s="680">
        <v>39659</v>
      </c>
      <c r="B1684" s="558" t="s">
        <v>27</v>
      </c>
      <c r="C1684" s="558">
        <v>7</v>
      </c>
      <c r="D1684" s="559">
        <f t="shared" si="767"/>
        <v>4</v>
      </c>
      <c r="E1684" s="561">
        <v>0</v>
      </c>
      <c r="F1684" s="699">
        <f t="shared" si="773"/>
        <v>0</v>
      </c>
      <c r="G1684" s="712">
        <f t="shared" si="774"/>
        <v>0</v>
      </c>
      <c r="H1684" s="699">
        <f t="shared" si="768"/>
        <v>0</v>
      </c>
      <c r="I1684" s="712">
        <f t="shared" si="769"/>
        <v>0</v>
      </c>
      <c r="J1684" s="699">
        <f t="shared" si="775"/>
        <v>0</v>
      </c>
      <c r="K1684" s="681">
        <f t="shared" si="776"/>
        <v>0</v>
      </c>
      <c r="L1684" s="711">
        <f>IF($L$5="Yes",HLOOKUP(B1684,'Outdoor Supply'!$D$32:$P$38,7,FALSE),0)</f>
        <v>0</v>
      </c>
      <c r="M1684" s="701">
        <f t="shared" si="777"/>
        <v>0</v>
      </c>
      <c r="N1684" s="564">
        <f t="shared" si="778"/>
        <v>0</v>
      </c>
      <c r="O1684" s="564">
        <f t="shared" si="779"/>
        <v>0</v>
      </c>
      <c r="P1684" s="564">
        <f t="shared" si="780"/>
        <v>0</v>
      </c>
      <c r="Q1684" s="564">
        <f t="shared" si="781"/>
        <v>0</v>
      </c>
      <c r="R1684" s="661">
        <f t="shared" si="770"/>
        <v>0</v>
      </c>
      <c r="S1684" s="662">
        <f t="shared" si="771"/>
        <v>0</v>
      </c>
      <c r="T1684" s="699">
        <f t="shared" si="772"/>
        <v>0</v>
      </c>
      <c r="U1684" s="681">
        <f t="shared" si="782"/>
        <v>0</v>
      </c>
      <c r="V1684" s="701">
        <f t="shared" si="783"/>
        <v>0</v>
      </c>
      <c r="W1684" s="662">
        <f t="shared" si="784"/>
        <v>0</v>
      </c>
      <c r="X1684" s="662">
        <f t="shared" si="785"/>
        <v>0</v>
      </c>
      <c r="Y1684" s="662">
        <f t="shared" si="786"/>
        <v>0</v>
      </c>
      <c r="Z1684" s="699">
        <f t="shared" si="787"/>
        <v>0</v>
      </c>
      <c r="AA1684" s="681">
        <f t="shared" si="790"/>
        <v>0</v>
      </c>
      <c r="AB1684" s="701">
        <f t="shared" si="791"/>
        <v>0</v>
      </c>
      <c r="AC1684" s="662">
        <f t="shared" si="788"/>
        <v>0</v>
      </c>
      <c r="AD1684" s="662">
        <f t="shared" si="792"/>
        <v>0</v>
      </c>
      <c r="AE1684" s="701">
        <f t="shared" si="793"/>
        <v>0</v>
      </c>
      <c r="AF1684" s="662">
        <f t="shared" si="789"/>
        <v>0</v>
      </c>
      <c r="AG1684" s="662">
        <f t="shared" si="794"/>
        <v>0</v>
      </c>
      <c r="AH1684" s="701">
        <f t="shared" si="795"/>
        <v>0</v>
      </c>
    </row>
    <row r="1685" spans="1:34" x14ac:dyDescent="0.35">
      <c r="A1685" s="680">
        <v>39660</v>
      </c>
      <c r="B1685" s="558" t="s">
        <v>27</v>
      </c>
      <c r="C1685" s="558">
        <v>7</v>
      </c>
      <c r="D1685" s="559">
        <f t="shared" si="767"/>
        <v>5</v>
      </c>
      <c r="E1685" s="561">
        <v>0</v>
      </c>
      <c r="F1685" s="699">
        <f t="shared" si="773"/>
        <v>0</v>
      </c>
      <c r="G1685" s="712">
        <f t="shared" si="774"/>
        <v>0</v>
      </c>
      <c r="H1685" s="699">
        <f t="shared" si="768"/>
        <v>0</v>
      </c>
      <c r="I1685" s="712">
        <f t="shared" si="769"/>
        <v>0</v>
      </c>
      <c r="J1685" s="699">
        <f t="shared" si="775"/>
        <v>0</v>
      </c>
      <c r="K1685" s="681">
        <f t="shared" si="776"/>
        <v>0</v>
      </c>
      <c r="L1685" s="711">
        <f>IF($L$5="Yes",HLOOKUP(B1685,'Outdoor Supply'!$D$32:$P$38,7,FALSE),0)</f>
        <v>0</v>
      </c>
      <c r="M1685" s="701">
        <f t="shared" si="777"/>
        <v>0</v>
      </c>
      <c r="N1685" s="564">
        <f t="shared" si="778"/>
        <v>0</v>
      </c>
      <c r="O1685" s="564">
        <f t="shared" si="779"/>
        <v>0</v>
      </c>
      <c r="P1685" s="564">
        <f t="shared" si="780"/>
        <v>0</v>
      </c>
      <c r="Q1685" s="564">
        <f t="shared" si="781"/>
        <v>0</v>
      </c>
      <c r="R1685" s="661">
        <f t="shared" si="770"/>
        <v>0</v>
      </c>
      <c r="S1685" s="662">
        <f t="shared" si="771"/>
        <v>0</v>
      </c>
      <c r="T1685" s="699">
        <f t="shared" si="772"/>
        <v>0</v>
      </c>
      <c r="U1685" s="681">
        <f t="shared" si="782"/>
        <v>0</v>
      </c>
      <c r="V1685" s="701">
        <f t="shared" si="783"/>
        <v>0</v>
      </c>
      <c r="W1685" s="662">
        <f t="shared" si="784"/>
        <v>0</v>
      </c>
      <c r="X1685" s="662">
        <f t="shared" si="785"/>
        <v>0</v>
      </c>
      <c r="Y1685" s="662">
        <f t="shared" si="786"/>
        <v>0</v>
      </c>
      <c r="Z1685" s="699">
        <f t="shared" si="787"/>
        <v>0</v>
      </c>
      <c r="AA1685" s="681">
        <f t="shared" si="790"/>
        <v>0</v>
      </c>
      <c r="AB1685" s="701">
        <f t="shared" si="791"/>
        <v>0</v>
      </c>
      <c r="AC1685" s="662">
        <f t="shared" si="788"/>
        <v>0</v>
      </c>
      <c r="AD1685" s="662">
        <f t="shared" si="792"/>
        <v>0</v>
      </c>
      <c r="AE1685" s="701">
        <f t="shared" si="793"/>
        <v>0</v>
      </c>
      <c r="AF1685" s="662">
        <f t="shared" si="789"/>
        <v>0</v>
      </c>
      <c r="AG1685" s="662">
        <f t="shared" si="794"/>
        <v>0</v>
      </c>
      <c r="AH1685" s="701">
        <f t="shared" si="795"/>
        <v>0</v>
      </c>
    </row>
    <row r="1686" spans="1:34" x14ac:dyDescent="0.35">
      <c r="A1686" s="680">
        <v>39661</v>
      </c>
      <c r="B1686" s="558" t="s">
        <v>28</v>
      </c>
      <c r="C1686" s="558">
        <v>8</v>
      </c>
      <c r="D1686" s="559">
        <f t="shared" si="767"/>
        <v>6</v>
      </c>
      <c r="E1686" s="561">
        <v>0</v>
      </c>
      <c r="F1686" s="699">
        <f t="shared" si="773"/>
        <v>0</v>
      </c>
      <c r="G1686" s="712">
        <f t="shared" si="774"/>
        <v>0</v>
      </c>
      <c r="H1686" s="699">
        <f t="shared" si="768"/>
        <v>0</v>
      </c>
      <c r="I1686" s="712">
        <f t="shared" si="769"/>
        <v>0</v>
      </c>
      <c r="J1686" s="699">
        <f t="shared" si="775"/>
        <v>0</v>
      </c>
      <c r="K1686" s="681">
        <f t="shared" si="776"/>
        <v>0</v>
      </c>
      <c r="L1686" s="711">
        <f>IF($L$5="Yes",HLOOKUP(B1686,'Outdoor Supply'!$D$32:$P$38,7,FALSE),0)</f>
        <v>0</v>
      </c>
      <c r="M1686" s="701">
        <f t="shared" si="777"/>
        <v>0</v>
      </c>
      <c r="N1686" s="564">
        <f t="shared" si="778"/>
        <v>0</v>
      </c>
      <c r="O1686" s="564">
        <f t="shared" si="779"/>
        <v>0</v>
      </c>
      <c r="P1686" s="564">
        <f t="shared" si="780"/>
        <v>0</v>
      </c>
      <c r="Q1686" s="564">
        <f t="shared" si="781"/>
        <v>0</v>
      </c>
      <c r="R1686" s="661">
        <f t="shared" si="770"/>
        <v>0</v>
      </c>
      <c r="S1686" s="662">
        <f t="shared" si="771"/>
        <v>0</v>
      </c>
      <c r="T1686" s="699">
        <f t="shared" si="772"/>
        <v>0</v>
      </c>
      <c r="U1686" s="681">
        <f t="shared" si="782"/>
        <v>0</v>
      </c>
      <c r="V1686" s="701">
        <f t="shared" si="783"/>
        <v>0</v>
      </c>
      <c r="W1686" s="662">
        <f t="shared" si="784"/>
        <v>0</v>
      </c>
      <c r="X1686" s="662">
        <f t="shared" si="785"/>
        <v>0</v>
      </c>
      <c r="Y1686" s="662">
        <f t="shared" si="786"/>
        <v>0</v>
      </c>
      <c r="Z1686" s="699">
        <f t="shared" si="787"/>
        <v>0</v>
      </c>
      <c r="AA1686" s="681">
        <f t="shared" si="790"/>
        <v>0</v>
      </c>
      <c r="AB1686" s="701">
        <f t="shared" si="791"/>
        <v>0</v>
      </c>
      <c r="AC1686" s="662">
        <f t="shared" si="788"/>
        <v>0</v>
      </c>
      <c r="AD1686" s="662">
        <f t="shared" si="792"/>
        <v>0</v>
      </c>
      <c r="AE1686" s="701">
        <f t="shared" si="793"/>
        <v>0</v>
      </c>
      <c r="AF1686" s="662">
        <f t="shared" si="789"/>
        <v>0</v>
      </c>
      <c r="AG1686" s="662">
        <f t="shared" si="794"/>
        <v>0</v>
      </c>
      <c r="AH1686" s="701">
        <f t="shared" si="795"/>
        <v>0</v>
      </c>
    </row>
    <row r="1687" spans="1:34" x14ac:dyDescent="0.35">
      <c r="A1687" s="680">
        <v>39662</v>
      </c>
      <c r="B1687" s="558" t="s">
        <v>28</v>
      </c>
      <c r="C1687" s="558">
        <v>8</v>
      </c>
      <c r="D1687" s="559">
        <f t="shared" si="767"/>
        <v>7</v>
      </c>
      <c r="E1687" s="561">
        <v>0</v>
      </c>
      <c r="F1687" s="699">
        <f t="shared" si="773"/>
        <v>0</v>
      </c>
      <c r="G1687" s="712">
        <f t="shared" si="774"/>
        <v>0</v>
      </c>
      <c r="H1687" s="699">
        <f t="shared" si="768"/>
        <v>0</v>
      </c>
      <c r="I1687" s="712">
        <f t="shared" si="769"/>
        <v>0</v>
      </c>
      <c r="J1687" s="699">
        <f t="shared" si="775"/>
        <v>0</v>
      </c>
      <c r="K1687" s="681">
        <f t="shared" si="776"/>
        <v>0</v>
      </c>
      <c r="L1687" s="711">
        <f>IF($L$5="Yes",HLOOKUP(B1687,'Outdoor Supply'!$D$32:$P$38,7,FALSE),0)</f>
        <v>0</v>
      </c>
      <c r="M1687" s="701">
        <f t="shared" si="777"/>
        <v>0</v>
      </c>
      <c r="N1687" s="564">
        <f t="shared" si="778"/>
        <v>0</v>
      </c>
      <c r="O1687" s="564">
        <f t="shared" si="779"/>
        <v>0</v>
      </c>
      <c r="P1687" s="564">
        <f t="shared" si="780"/>
        <v>0</v>
      </c>
      <c r="Q1687" s="564">
        <f t="shared" si="781"/>
        <v>0</v>
      </c>
      <c r="R1687" s="661">
        <f t="shared" si="770"/>
        <v>0</v>
      </c>
      <c r="S1687" s="662">
        <f t="shared" si="771"/>
        <v>0</v>
      </c>
      <c r="T1687" s="699">
        <f t="shared" si="772"/>
        <v>0</v>
      </c>
      <c r="U1687" s="681">
        <f t="shared" si="782"/>
        <v>0</v>
      </c>
      <c r="V1687" s="701">
        <f t="shared" si="783"/>
        <v>0</v>
      </c>
      <c r="W1687" s="662">
        <f t="shared" si="784"/>
        <v>0</v>
      </c>
      <c r="X1687" s="662">
        <f t="shared" si="785"/>
        <v>0</v>
      </c>
      <c r="Y1687" s="662">
        <f t="shared" si="786"/>
        <v>0</v>
      </c>
      <c r="Z1687" s="699">
        <f t="shared" si="787"/>
        <v>0</v>
      </c>
      <c r="AA1687" s="681">
        <f t="shared" si="790"/>
        <v>0</v>
      </c>
      <c r="AB1687" s="701">
        <f t="shared" si="791"/>
        <v>0</v>
      </c>
      <c r="AC1687" s="662">
        <f t="shared" si="788"/>
        <v>0</v>
      </c>
      <c r="AD1687" s="662">
        <f t="shared" si="792"/>
        <v>0</v>
      </c>
      <c r="AE1687" s="701">
        <f t="shared" si="793"/>
        <v>0</v>
      </c>
      <c r="AF1687" s="662">
        <f t="shared" si="789"/>
        <v>0</v>
      </c>
      <c r="AG1687" s="662">
        <f t="shared" si="794"/>
        <v>0</v>
      </c>
      <c r="AH1687" s="701">
        <f t="shared" si="795"/>
        <v>0</v>
      </c>
    </row>
    <row r="1688" spans="1:34" x14ac:dyDescent="0.35">
      <c r="A1688" s="680">
        <v>39663</v>
      </c>
      <c r="B1688" s="558" t="s">
        <v>28</v>
      </c>
      <c r="C1688" s="558">
        <v>8</v>
      </c>
      <c r="D1688" s="559">
        <f t="shared" si="767"/>
        <v>1</v>
      </c>
      <c r="E1688" s="561">
        <v>0</v>
      </c>
      <c r="F1688" s="699">
        <f t="shared" si="773"/>
        <v>0</v>
      </c>
      <c r="G1688" s="712">
        <f t="shared" si="774"/>
        <v>0</v>
      </c>
      <c r="H1688" s="699">
        <f t="shared" si="768"/>
        <v>0</v>
      </c>
      <c r="I1688" s="712">
        <f t="shared" si="769"/>
        <v>0</v>
      </c>
      <c r="J1688" s="699">
        <f t="shared" si="775"/>
        <v>0</v>
      </c>
      <c r="K1688" s="681">
        <f t="shared" si="776"/>
        <v>0</v>
      </c>
      <c r="L1688" s="711">
        <f>IF($L$5="Yes",HLOOKUP(B1688,'Outdoor Supply'!$D$32:$P$38,7,FALSE),0)</f>
        <v>0</v>
      </c>
      <c r="M1688" s="701">
        <f t="shared" si="777"/>
        <v>0</v>
      </c>
      <c r="N1688" s="564">
        <f t="shared" si="778"/>
        <v>0</v>
      </c>
      <c r="O1688" s="564">
        <f t="shared" si="779"/>
        <v>0</v>
      </c>
      <c r="P1688" s="564">
        <f t="shared" si="780"/>
        <v>0</v>
      </c>
      <c r="Q1688" s="564">
        <f t="shared" si="781"/>
        <v>0</v>
      </c>
      <c r="R1688" s="661">
        <f t="shared" si="770"/>
        <v>0</v>
      </c>
      <c r="S1688" s="662">
        <f t="shared" si="771"/>
        <v>0</v>
      </c>
      <c r="T1688" s="699">
        <f t="shared" si="772"/>
        <v>0</v>
      </c>
      <c r="U1688" s="681">
        <f t="shared" si="782"/>
        <v>0</v>
      </c>
      <c r="V1688" s="701">
        <f t="shared" si="783"/>
        <v>0</v>
      </c>
      <c r="W1688" s="662">
        <f t="shared" si="784"/>
        <v>0</v>
      </c>
      <c r="X1688" s="662">
        <f t="shared" si="785"/>
        <v>0</v>
      </c>
      <c r="Y1688" s="662">
        <f t="shared" si="786"/>
        <v>0</v>
      </c>
      <c r="Z1688" s="699">
        <f t="shared" si="787"/>
        <v>0</v>
      </c>
      <c r="AA1688" s="681">
        <f t="shared" si="790"/>
        <v>0</v>
      </c>
      <c r="AB1688" s="701">
        <f t="shared" si="791"/>
        <v>0</v>
      </c>
      <c r="AC1688" s="662">
        <f t="shared" si="788"/>
        <v>0</v>
      </c>
      <c r="AD1688" s="662">
        <f t="shared" si="792"/>
        <v>0</v>
      </c>
      <c r="AE1688" s="701">
        <f t="shared" si="793"/>
        <v>0</v>
      </c>
      <c r="AF1688" s="662">
        <f t="shared" si="789"/>
        <v>0</v>
      </c>
      <c r="AG1688" s="662">
        <f t="shared" si="794"/>
        <v>0</v>
      </c>
      <c r="AH1688" s="701">
        <f t="shared" si="795"/>
        <v>0</v>
      </c>
    </row>
    <row r="1689" spans="1:34" x14ac:dyDescent="0.35">
      <c r="A1689" s="680">
        <v>39664</v>
      </c>
      <c r="B1689" s="558" t="s">
        <v>28</v>
      </c>
      <c r="C1689" s="558">
        <v>8</v>
      </c>
      <c r="D1689" s="559">
        <f t="shared" si="767"/>
        <v>2</v>
      </c>
      <c r="E1689" s="561">
        <v>0</v>
      </c>
      <c r="F1689" s="699">
        <f t="shared" si="773"/>
        <v>0</v>
      </c>
      <c r="G1689" s="712">
        <f t="shared" si="774"/>
        <v>0</v>
      </c>
      <c r="H1689" s="699">
        <f t="shared" si="768"/>
        <v>0</v>
      </c>
      <c r="I1689" s="712">
        <f t="shared" si="769"/>
        <v>0</v>
      </c>
      <c r="J1689" s="699">
        <f t="shared" si="775"/>
        <v>0</v>
      </c>
      <c r="K1689" s="681">
        <f t="shared" si="776"/>
        <v>0</v>
      </c>
      <c r="L1689" s="711">
        <f>IF($L$5="Yes",HLOOKUP(B1689,'Outdoor Supply'!$D$32:$P$38,7,FALSE),0)</f>
        <v>0</v>
      </c>
      <c r="M1689" s="701">
        <f t="shared" si="777"/>
        <v>0</v>
      </c>
      <c r="N1689" s="564">
        <f t="shared" si="778"/>
        <v>0</v>
      </c>
      <c r="O1689" s="564">
        <f t="shared" si="779"/>
        <v>0</v>
      </c>
      <c r="P1689" s="564">
        <f t="shared" si="780"/>
        <v>0</v>
      </c>
      <c r="Q1689" s="564">
        <f t="shared" si="781"/>
        <v>0</v>
      </c>
      <c r="R1689" s="661">
        <f t="shared" si="770"/>
        <v>0</v>
      </c>
      <c r="S1689" s="662">
        <f t="shared" si="771"/>
        <v>0</v>
      </c>
      <c r="T1689" s="699">
        <f t="shared" si="772"/>
        <v>0</v>
      </c>
      <c r="U1689" s="681">
        <f t="shared" si="782"/>
        <v>0</v>
      </c>
      <c r="V1689" s="701">
        <f t="shared" si="783"/>
        <v>0</v>
      </c>
      <c r="W1689" s="662">
        <f t="shared" si="784"/>
        <v>0</v>
      </c>
      <c r="X1689" s="662">
        <f t="shared" si="785"/>
        <v>0</v>
      </c>
      <c r="Y1689" s="662">
        <f t="shared" si="786"/>
        <v>0</v>
      </c>
      <c r="Z1689" s="699">
        <f t="shared" si="787"/>
        <v>0</v>
      </c>
      <c r="AA1689" s="681">
        <f t="shared" si="790"/>
        <v>0</v>
      </c>
      <c r="AB1689" s="701">
        <f t="shared" si="791"/>
        <v>0</v>
      </c>
      <c r="AC1689" s="662">
        <f t="shared" si="788"/>
        <v>0</v>
      </c>
      <c r="AD1689" s="662">
        <f t="shared" si="792"/>
        <v>0</v>
      </c>
      <c r="AE1689" s="701">
        <f t="shared" si="793"/>
        <v>0</v>
      </c>
      <c r="AF1689" s="662">
        <f t="shared" si="789"/>
        <v>0</v>
      </c>
      <c r="AG1689" s="662">
        <f t="shared" si="794"/>
        <v>0</v>
      </c>
      <c r="AH1689" s="701">
        <f t="shared" si="795"/>
        <v>0</v>
      </c>
    </row>
    <row r="1690" spans="1:34" x14ac:dyDescent="0.35">
      <c r="A1690" s="680">
        <v>39665</v>
      </c>
      <c r="B1690" s="558" t="s">
        <v>28</v>
      </c>
      <c r="C1690" s="558">
        <v>8</v>
      </c>
      <c r="D1690" s="559">
        <f t="shared" si="767"/>
        <v>3</v>
      </c>
      <c r="E1690" s="561">
        <v>0</v>
      </c>
      <c r="F1690" s="699">
        <f t="shared" si="773"/>
        <v>0</v>
      </c>
      <c r="G1690" s="712">
        <f t="shared" si="774"/>
        <v>0</v>
      </c>
      <c r="H1690" s="699">
        <f t="shared" si="768"/>
        <v>0</v>
      </c>
      <c r="I1690" s="712">
        <f t="shared" si="769"/>
        <v>0</v>
      </c>
      <c r="J1690" s="699">
        <f t="shared" si="775"/>
        <v>0</v>
      </c>
      <c r="K1690" s="681">
        <f t="shared" si="776"/>
        <v>0</v>
      </c>
      <c r="L1690" s="711">
        <f>IF($L$5="Yes",HLOOKUP(B1690,'Outdoor Supply'!$D$32:$P$38,7,FALSE),0)</f>
        <v>0</v>
      </c>
      <c r="M1690" s="701">
        <f t="shared" si="777"/>
        <v>0</v>
      </c>
      <c r="N1690" s="564">
        <f t="shared" si="778"/>
        <v>0</v>
      </c>
      <c r="O1690" s="564">
        <f t="shared" si="779"/>
        <v>0</v>
      </c>
      <c r="P1690" s="564">
        <f t="shared" si="780"/>
        <v>0</v>
      </c>
      <c r="Q1690" s="564">
        <f t="shared" si="781"/>
        <v>0</v>
      </c>
      <c r="R1690" s="661">
        <f t="shared" si="770"/>
        <v>0</v>
      </c>
      <c r="S1690" s="662">
        <f t="shared" si="771"/>
        <v>0</v>
      </c>
      <c r="T1690" s="699">
        <f t="shared" si="772"/>
        <v>0</v>
      </c>
      <c r="U1690" s="681">
        <f t="shared" si="782"/>
        <v>0</v>
      </c>
      <c r="V1690" s="701">
        <f t="shared" si="783"/>
        <v>0</v>
      </c>
      <c r="W1690" s="662">
        <f t="shared" si="784"/>
        <v>0</v>
      </c>
      <c r="X1690" s="662">
        <f t="shared" si="785"/>
        <v>0</v>
      </c>
      <c r="Y1690" s="662">
        <f t="shared" si="786"/>
        <v>0</v>
      </c>
      <c r="Z1690" s="699">
        <f t="shared" si="787"/>
        <v>0</v>
      </c>
      <c r="AA1690" s="681">
        <f t="shared" si="790"/>
        <v>0</v>
      </c>
      <c r="AB1690" s="701">
        <f t="shared" si="791"/>
        <v>0</v>
      </c>
      <c r="AC1690" s="662">
        <f t="shared" si="788"/>
        <v>0</v>
      </c>
      <c r="AD1690" s="662">
        <f t="shared" si="792"/>
        <v>0</v>
      </c>
      <c r="AE1690" s="701">
        <f t="shared" si="793"/>
        <v>0</v>
      </c>
      <c r="AF1690" s="662">
        <f t="shared" si="789"/>
        <v>0</v>
      </c>
      <c r="AG1690" s="662">
        <f t="shared" si="794"/>
        <v>0</v>
      </c>
      <c r="AH1690" s="701">
        <f t="shared" si="795"/>
        <v>0</v>
      </c>
    </row>
    <row r="1691" spans="1:34" x14ac:dyDescent="0.35">
      <c r="A1691" s="680">
        <v>39666</v>
      </c>
      <c r="B1691" s="558" t="s">
        <v>28</v>
      </c>
      <c r="C1691" s="558">
        <v>8</v>
      </c>
      <c r="D1691" s="559">
        <f t="shared" si="767"/>
        <v>4</v>
      </c>
      <c r="E1691" s="561">
        <v>0.15000000000000568</v>
      </c>
      <c r="F1691" s="699">
        <f t="shared" si="773"/>
        <v>0</v>
      </c>
      <c r="G1691" s="712">
        <f t="shared" si="774"/>
        <v>0</v>
      </c>
      <c r="H1691" s="699">
        <f t="shared" si="768"/>
        <v>0</v>
      </c>
      <c r="I1691" s="712">
        <f t="shared" si="769"/>
        <v>0</v>
      </c>
      <c r="J1691" s="699">
        <f t="shared" si="775"/>
        <v>0</v>
      </c>
      <c r="K1691" s="681">
        <f t="shared" si="776"/>
        <v>0</v>
      </c>
      <c r="L1691" s="711">
        <f>IF($L$5="Yes",HLOOKUP(B1691,'Outdoor Supply'!$D$32:$P$38,7,FALSE),0)</f>
        <v>0</v>
      </c>
      <c r="M1691" s="701">
        <f t="shared" si="777"/>
        <v>0</v>
      </c>
      <c r="N1691" s="564">
        <f t="shared" si="778"/>
        <v>0</v>
      </c>
      <c r="O1691" s="564">
        <f t="shared" si="779"/>
        <v>0</v>
      </c>
      <c r="P1691" s="564">
        <f t="shared" si="780"/>
        <v>0</v>
      </c>
      <c r="Q1691" s="564">
        <f t="shared" si="781"/>
        <v>0</v>
      </c>
      <c r="R1691" s="661">
        <f t="shared" si="770"/>
        <v>0</v>
      </c>
      <c r="S1691" s="662">
        <f t="shared" si="771"/>
        <v>0</v>
      </c>
      <c r="T1691" s="699">
        <f t="shared" si="772"/>
        <v>0</v>
      </c>
      <c r="U1691" s="681">
        <f t="shared" si="782"/>
        <v>0</v>
      </c>
      <c r="V1691" s="701">
        <f t="shared" si="783"/>
        <v>0</v>
      </c>
      <c r="W1691" s="662">
        <f t="shared" si="784"/>
        <v>0</v>
      </c>
      <c r="X1691" s="662">
        <f t="shared" si="785"/>
        <v>0</v>
      </c>
      <c r="Y1691" s="662">
        <f t="shared" si="786"/>
        <v>0</v>
      </c>
      <c r="Z1691" s="699">
        <f t="shared" si="787"/>
        <v>0</v>
      </c>
      <c r="AA1691" s="681">
        <f t="shared" si="790"/>
        <v>0</v>
      </c>
      <c r="AB1691" s="701">
        <f t="shared" si="791"/>
        <v>0</v>
      </c>
      <c r="AC1691" s="662">
        <f t="shared" si="788"/>
        <v>0</v>
      </c>
      <c r="AD1691" s="662">
        <f t="shared" si="792"/>
        <v>0</v>
      </c>
      <c r="AE1691" s="701">
        <f t="shared" si="793"/>
        <v>0</v>
      </c>
      <c r="AF1691" s="662">
        <f t="shared" si="789"/>
        <v>0</v>
      </c>
      <c r="AG1691" s="662">
        <f t="shared" si="794"/>
        <v>0</v>
      </c>
      <c r="AH1691" s="701">
        <f t="shared" si="795"/>
        <v>0</v>
      </c>
    </row>
    <row r="1692" spans="1:34" x14ac:dyDescent="0.35">
      <c r="A1692" s="680">
        <v>39667</v>
      </c>
      <c r="B1692" s="558" t="s">
        <v>28</v>
      </c>
      <c r="C1692" s="558">
        <v>8</v>
      </c>
      <c r="D1692" s="559">
        <f t="shared" si="767"/>
        <v>5</v>
      </c>
      <c r="E1692" s="561">
        <v>0</v>
      </c>
      <c r="F1692" s="699">
        <f t="shared" si="773"/>
        <v>0</v>
      </c>
      <c r="G1692" s="712">
        <f t="shared" si="774"/>
        <v>0</v>
      </c>
      <c r="H1692" s="699">
        <f t="shared" si="768"/>
        <v>0</v>
      </c>
      <c r="I1692" s="712">
        <f t="shared" si="769"/>
        <v>0</v>
      </c>
      <c r="J1692" s="699">
        <f t="shared" si="775"/>
        <v>0</v>
      </c>
      <c r="K1692" s="681">
        <f t="shared" si="776"/>
        <v>0</v>
      </c>
      <c r="L1692" s="711">
        <f>IF($L$5="Yes",HLOOKUP(B1692,'Outdoor Supply'!$D$32:$P$38,7,FALSE),0)</f>
        <v>0</v>
      </c>
      <c r="M1692" s="701">
        <f t="shared" si="777"/>
        <v>0</v>
      </c>
      <c r="N1692" s="564">
        <f t="shared" si="778"/>
        <v>0</v>
      </c>
      <c r="O1692" s="564">
        <f t="shared" si="779"/>
        <v>0</v>
      </c>
      <c r="P1692" s="564">
        <f t="shared" si="780"/>
        <v>0</v>
      </c>
      <c r="Q1692" s="564">
        <f t="shared" si="781"/>
        <v>0</v>
      </c>
      <c r="R1692" s="661">
        <f t="shared" si="770"/>
        <v>0</v>
      </c>
      <c r="S1692" s="662">
        <f t="shared" si="771"/>
        <v>0</v>
      </c>
      <c r="T1692" s="699">
        <f t="shared" si="772"/>
        <v>0</v>
      </c>
      <c r="U1692" s="681">
        <f t="shared" si="782"/>
        <v>0</v>
      </c>
      <c r="V1692" s="701">
        <f t="shared" si="783"/>
        <v>0</v>
      </c>
      <c r="W1692" s="662">
        <f t="shared" si="784"/>
        <v>0</v>
      </c>
      <c r="X1692" s="662">
        <f t="shared" si="785"/>
        <v>0</v>
      </c>
      <c r="Y1692" s="662">
        <f t="shared" si="786"/>
        <v>0</v>
      </c>
      <c r="Z1692" s="699">
        <f t="shared" si="787"/>
        <v>0</v>
      </c>
      <c r="AA1692" s="681">
        <f t="shared" si="790"/>
        <v>0</v>
      </c>
      <c r="AB1692" s="701">
        <f t="shared" si="791"/>
        <v>0</v>
      </c>
      <c r="AC1692" s="662">
        <f t="shared" si="788"/>
        <v>0</v>
      </c>
      <c r="AD1692" s="662">
        <f t="shared" si="792"/>
        <v>0</v>
      </c>
      <c r="AE1692" s="701">
        <f t="shared" si="793"/>
        <v>0</v>
      </c>
      <c r="AF1692" s="662">
        <f t="shared" si="789"/>
        <v>0</v>
      </c>
      <c r="AG1692" s="662">
        <f t="shared" si="794"/>
        <v>0</v>
      </c>
      <c r="AH1692" s="701">
        <f t="shared" si="795"/>
        <v>0</v>
      </c>
    </row>
    <row r="1693" spans="1:34" x14ac:dyDescent="0.35">
      <c r="A1693" s="680">
        <v>39668</v>
      </c>
      <c r="B1693" s="558" t="s">
        <v>28</v>
      </c>
      <c r="C1693" s="558">
        <v>8</v>
      </c>
      <c r="D1693" s="559">
        <f t="shared" si="767"/>
        <v>6</v>
      </c>
      <c r="E1693" s="561">
        <v>0</v>
      </c>
      <c r="F1693" s="699">
        <f t="shared" si="773"/>
        <v>0</v>
      </c>
      <c r="G1693" s="712">
        <f t="shared" si="774"/>
        <v>0</v>
      </c>
      <c r="H1693" s="699">
        <f t="shared" si="768"/>
        <v>0</v>
      </c>
      <c r="I1693" s="712">
        <f t="shared" si="769"/>
        <v>0</v>
      </c>
      <c r="J1693" s="699">
        <f t="shared" si="775"/>
        <v>0</v>
      </c>
      <c r="K1693" s="681">
        <f t="shared" si="776"/>
        <v>0</v>
      </c>
      <c r="L1693" s="711">
        <f>IF($L$5="Yes",HLOOKUP(B1693,'Outdoor Supply'!$D$32:$P$38,7,FALSE),0)</f>
        <v>0</v>
      </c>
      <c r="M1693" s="701">
        <f t="shared" si="777"/>
        <v>0</v>
      </c>
      <c r="N1693" s="564">
        <f t="shared" si="778"/>
        <v>0</v>
      </c>
      <c r="O1693" s="564">
        <f t="shared" si="779"/>
        <v>0</v>
      </c>
      <c r="P1693" s="564">
        <f t="shared" si="780"/>
        <v>0</v>
      </c>
      <c r="Q1693" s="564">
        <f t="shared" si="781"/>
        <v>0</v>
      </c>
      <c r="R1693" s="661">
        <f t="shared" si="770"/>
        <v>0</v>
      </c>
      <c r="S1693" s="662">
        <f t="shared" si="771"/>
        <v>0</v>
      </c>
      <c r="T1693" s="699">
        <f t="shared" si="772"/>
        <v>0</v>
      </c>
      <c r="U1693" s="681">
        <f t="shared" si="782"/>
        <v>0</v>
      </c>
      <c r="V1693" s="701">
        <f t="shared" si="783"/>
        <v>0</v>
      </c>
      <c r="W1693" s="662">
        <f t="shared" si="784"/>
        <v>0</v>
      </c>
      <c r="X1693" s="662">
        <f t="shared" si="785"/>
        <v>0</v>
      </c>
      <c r="Y1693" s="662">
        <f t="shared" si="786"/>
        <v>0</v>
      </c>
      <c r="Z1693" s="699">
        <f t="shared" si="787"/>
        <v>0</v>
      </c>
      <c r="AA1693" s="681">
        <f t="shared" si="790"/>
        <v>0</v>
      </c>
      <c r="AB1693" s="701">
        <f t="shared" si="791"/>
        <v>0</v>
      </c>
      <c r="AC1693" s="662">
        <f t="shared" si="788"/>
        <v>0</v>
      </c>
      <c r="AD1693" s="662">
        <f t="shared" si="792"/>
        <v>0</v>
      </c>
      <c r="AE1693" s="701">
        <f t="shared" si="793"/>
        <v>0</v>
      </c>
      <c r="AF1693" s="662">
        <f t="shared" si="789"/>
        <v>0</v>
      </c>
      <c r="AG1693" s="662">
        <f t="shared" si="794"/>
        <v>0</v>
      </c>
      <c r="AH1693" s="701">
        <f t="shared" si="795"/>
        <v>0</v>
      </c>
    </row>
    <row r="1694" spans="1:34" x14ac:dyDescent="0.35">
      <c r="A1694" s="680">
        <v>39669</v>
      </c>
      <c r="B1694" s="558" t="s">
        <v>28</v>
      </c>
      <c r="C1694" s="558">
        <v>8</v>
      </c>
      <c r="D1694" s="559">
        <f t="shared" si="767"/>
        <v>7</v>
      </c>
      <c r="E1694" s="561">
        <v>0</v>
      </c>
      <c r="F1694" s="699">
        <f t="shared" si="773"/>
        <v>0</v>
      </c>
      <c r="G1694" s="712">
        <f t="shared" si="774"/>
        <v>0</v>
      </c>
      <c r="H1694" s="699">
        <f t="shared" si="768"/>
        <v>0</v>
      </c>
      <c r="I1694" s="712">
        <f t="shared" si="769"/>
        <v>0</v>
      </c>
      <c r="J1694" s="699">
        <f t="shared" si="775"/>
        <v>0</v>
      </c>
      <c r="K1694" s="681">
        <f t="shared" si="776"/>
        <v>0</v>
      </c>
      <c r="L1694" s="711">
        <f>IF($L$5="Yes",HLOOKUP(B1694,'Outdoor Supply'!$D$32:$P$38,7,FALSE),0)</f>
        <v>0</v>
      </c>
      <c r="M1694" s="701">
        <f t="shared" si="777"/>
        <v>0</v>
      </c>
      <c r="N1694" s="564">
        <f t="shared" si="778"/>
        <v>0</v>
      </c>
      <c r="O1694" s="564">
        <f t="shared" si="779"/>
        <v>0</v>
      </c>
      <c r="P1694" s="564">
        <f t="shared" si="780"/>
        <v>0</v>
      </c>
      <c r="Q1694" s="564">
        <f t="shared" si="781"/>
        <v>0</v>
      </c>
      <c r="R1694" s="661">
        <f t="shared" si="770"/>
        <v>0</v>
      </c>
      <c r="S1694" s="662">
        <f t="shared" si="771"/>
        <v>0</v>
      </c>
      <c r="T1694" s="699">
        <f t="shared" si="772"/>
        <v>0</v>
      </c>
      <c r="U1694" s="681">
        <f t="shared" si="782"/>
        <v>0</v>
      </c>
      <c r="V1694" s="701">
        <f t="shared" si="783"/>
        <v>0</v>
      </c>
      <c r="W1694" s="662">
        <f t="shared" si="784"/>
        <v>0</v>
      </c>
      <c r="X1694" s="662">
        <f t="shared" si="785"/>
        <v>0</v>
      </c>
      <c r="Y1694" s="662">
        <f t="shared" si="786"/>
        <v>0</v>
      </c>
      <c r="Z1694" s="699">
        <f t="shared" si="787"/>
        <v>0</v>
      </c>
      <c r="AA1694" s="681">
        <f t="shared" si="790"/>
        <v>0</v>
      </c>
      <c r="AB1694" s="701">
        <f t="shared" si="791"/>
        <v>0</v>
      </c>
      <c r="AC1694" s="662">
        <f t="shared" si="788"/>
        <v>0</v>
      </c>
      <c r="AD1694" s="662">
        <f t="shared" si="792"/>
        <v>0</v>
      </c>
      <c r="AE1694" s="701">
        <f t="shared" si="793"/>
        <v>0</v>
      </c>
      <c r="AF1694" s="662">
        <f t="shared" si="789"/>
        <v>0</v>
      </c>
      <c r="AG1694" s="662">
        <f t="shared" si="794"/>
        <v>0</v>
      </c>
      <c r="AH1694" s="701">
        <f t="shared" si="795"/>
        <v>0</v>
      </c>
    </row>
    <row r="1695" spans="1:34" x14ac:dyDescent="0.35">
      <c r="A1695" s="680">
        <v>39670</v>
      </c>
      <c r="B1695" s="558" t="s">
        <v>28</v>
      </c>
      <c r="C1695" s="558">
        <v>8</v>
      </c>
      <c r="D1695" s="559">
        <f t="shared" si="767"/>
        <v>1</v>
      </c>
      <c r="E1695" s="561">
        <v>0</v>
      </c>
      <c r="F1695" s="699">
        <f t="shared" si="773"/>
        <v>0</v>
      </c>
      <c r="G1695" s="712">
        <f t="shared" si="774"/>
        <v>0</v>
      </c>
      <c r="H1695" s="699">
        <f t="shared" si="768"/>
        <v>0</v>
      </c>
      <c r="I1695" s="712">
        <f t="shared" si="769"/>
        <v>0</v>
      </c>
      <c r="J1695" s="699">
        <f t="shared" si="775"/>
        <v>0</v>
      </c>
      <c r="K1695" s="681">
        <f t="shared" si="776"/>
        <v>0</v>
      </c>
      <c r="L1695" s="711">
        <f>IF($L$5="Yes",HLOOKUP(B1695,'Outdoor Supply'!$D$32:$P$38,7,FALSE),0)</f>
        <v>0</v>
      </c>
      <c r="M1695" s="701">
        <f t="shared" si="777"/>
        <v>0</v>
      </c>
      <c r="N1695" s="564">
        <f t="shared" si="778"/>
        <v>0</v>
      </c>
      <c r="O1695" s="564">
        <f t="shared" si="779"/>
        <v>0</v>
      </c>
      <c r="P1695" s="564">
        <f t="shared" si="780"/>
        <v>0</v>
      </c>
      <c r="Q1695" s="564">
        <f t="shared" si="781"/>
        <v>0</v>
      </c>
      <c r="R1695" s="661">
        <f t="shared" si="770"/>
        <v>0</v>
      </c>
      <c r="S1695" s="662">
        <f t="shared" si="771"/>
        <v>0</v>
      </c>
      <c r="T1695" s="699">
        <f t="shared" si="772"/>
        <v>0</v>
      </c>
      <c r="U1695" s="681">
        <f t="shared" si="782"/>
        <v>0</v>
      </c>
      <c r="V1695" s="701">
        <f t="shared" si="783"/>
        <v>0</v>
      </c>
      <c r="W1695" s="662">
        <f t="shared" si="784"/>
        <v>0</v>
      </c>
      <c r="X1695" s="662">
        <f t="shared" si="785"/>
        <v>0</v>
      </c>
      <c r="Y1695" s="662">
        <f t="shared" si="786"/>
        <v>0</v>
      </c>
      <c r="Z1695" s="699">
        <f t="shared" si="787"/>
        <v>0</v>
      </c>
      <c r="AA1695" s="681">
        <f t="shared" si="790"/>
        <v>0</v>
      </c>
      <c r="AB1695" s="701">
        <f t="shared" si="791"/>
        <v>0</v>
      </c>
      <c r="AC1695" s="662">
        <f t="shared" si="788"/>
        <v>0</v>
      </c>
      <c r="AD1695" s="662">
        <f t="shared" si="792"/>
        <v>0</v>
      </c>
      <c r="AE1695" s="701">
        <f t="shared" si="793"/>
        <v>0</v>
      </c>
      <c r="AF1695" s="662">
        <f t="shared" si="789"/>
        <v>0</v>
      </c>
      <c r="AG1695" s="662">
        <f t="shared" si="794"/>
        <v>0</v>
      </c>
      <c r="AH1695" s="701">
        <f t="shared" si="795"/>
        <v>0</v>
      </c>
    </row>
    <row r="1696" spans="1:34" x14ac:dyDescent="0.35">
      <c r="A1696" s="680">
        <v>39671</v>
      </c>
      <c r="B1696" s="558" t="s">
        <v>28</v>
      </c>
      <c r="C1696" s="558">
        <v>8</v>
      </c>
      <c r="D1696" s="559">
        <f t="shared" si="767"/>
        <v>2</v>
      </c>
      <c r="E1696" s="561">
        <v>0</v>
      </c>
      <c r="F1696" s="699">
        <f t="shared" si="773"/>
        <v>0</v>
      </c>
      <c r="G1696" s="712">
        <f t="shared" si="774"/>
        <v>0</v>
      </c>
      <c r="H1696" s="699">
        <f t="shared" si="768"/>
        <v>0</v>
      </c>
      <c r="I1696" s="712">
        <f t="shared" si="769"/>
        <v>0</v>
      </c>
      <c r="J1696" s="699">
        <f t="shared" si="775"/>
        <v>0</v>
      </c>
      <c r="K1696" s="681">
        <f t="shared" si="776"/>
        <v>0</v>
      </c>
      <c r="L1696" s="711">
        <f>IF($L$5="Yes",HLOOKUP(B1696,'Outdoor Supply'!$D$32:$P$38,7,FALSE),0)</f>
        <v>0</v>
      </c>
      <c r="M1696" s="701">
        <f t="shared" si="777"/>
        <v>0</v>
      </c>
      <c r="N1696" s="564">
        <f t="shared" si="778"/>
        <v>0</v>
      </c>
      <c r="O1696" s="564">
        <f t="shared" si="779"/>
        <v>0</v>
      </c>
      <c r="P1696" s="564">
        <f t="shared" si="780"/>
        <v>0</v>
      </c>
      <c r="Q1696" s="564">
        <f t="shared" si="781"/>
        <v>0</v>
      </c>
      <c r="R1696" s="661">
        <f t="shared" si="770"/>
        <v>0</v>
      </c>
      <c r="S1696" s="662">
        <f t="shared" si="771"/>
        <v>0</v>
      </c>
      <c r="T1696" s="699">
        <f t="shared" si="772"/>
        <v>0</v>
      </c>
      <c r="U1696" s="681">
        <f t="shared" si="782"/>
        <v>0</v>
      </c>
      <c r="V1696" s="701">
        <f t="shared" si="783"/>
        <v>0</v>
      </c>
      <c r="W1696" s="662">
        <f t="shared" si="784"/>
        <v>0</v>
      </c>
      <c r="X1696" s="662">
        <f t="shared" si="785"/>
        <v>0</v>
      </c>
      <c r="Y1696" s="662">
        <f t="shared" si="786"/>
        <v>0</v>
      </c>
      <c r="Z1696" s="699">
        <f t="shared" si="787"/>
        <v>0</v>
      </c>
      <c r="AA1696" s="681">
        <f t="shared" si="790"/>
        <v>0</v>
      </c>
      <c r="AB1696" s="701">
        <f t="shared" si="791"/>
        <v>0</v>
      </c>
      <c r="AC1696" s="662">
        <f t="shared" si="788"/>
        <v>0</v>
      </c>
      <c r="AD1696" s="662">
        <f t="shared" si="792"/>
        <v>0</v>
      </c>
      <c r="AE1696" s="701">
        <f t="shared" si="793"/>
        <v>0</v>
      </c>
      <c r="AF1696" s="662">
        <f t="shared" si="789"/>
        <v>0</v>
      </c>
      <c r="AG1696" s="662">
        <f t="shared" si="794"/>
        <v>0</v>
      </c>
      <c r="AH1696" s="701">
        <f t="shared" si="795"/>
        <v>0</v>
      </c>
    </row>
    <row r="1697" spans="1:34" x14ac:dyDescent="0.35">
      <c r="A1697" s="680">
        <v>39672</v>
      </c>
      <c r="B1697" s="558" t="s">
        <v>28</v>
      </c>
      <c r="C1697" s="558">
        <v>8</v>
      </c>
      <c r="D1697" s="559">
        <f t="shared" si="767"/>
        <v>3</v>
      </c>
      <c r="E1697" s="561">
        <v>1.999999999998181E-2</v>
      </c>
      <c r="F1697" s="699">
        <f t="shared" si="773"/>
        <v>0</v>
      </c>
      <c r="G1697" s="712">
        <f t="shared" si="774"/>
        <v>0</v>
      </c>
      <c r="H1697" s="699">
        <f t="shared" si="768"/>
        <v>0</v>
      </c>
      <c r="I1697" s="712">
        <f t="shared" si="769"/>
        <v>0</v>
      </c>
      <c r="J1697" s="699">
        <f t="shared" si="775"/>
        <v>0</v>
      </c>
      <c r="K1697" s="681">
        <f t="shared" si="776"/>
        <v>0</v>
      </c>
      <c r="L1697" s="711">
        <f>IF($L$5="Yes",HLOOKUP(B1697,'Outdoor Supply'!$D$32:$P$38,7,FALSE),0)</f>
        <v>0</v>
      </c>
      <c r="M1697" s="701">
        <f t="shared" si="777"/>
        <v>0</v>
      </c>
      <c r="N1697" s="564">
        <f t="shared" si="778"/>
        <v>0</v>
      </c>
      <c r="O1697" s="564">
        <f t="shared" si="779"/>
        <v>0</v>
      </c>
      <c r="P1697" s="564">
        <f t="shared" si="780"/>
        <v>0</v>
      </c>
      <c r="Q1697" s="564">
        <f t="shared" si="781"/>
        <v>0</v>
      </c>
      <c r="R1697" s="661">
        <f t="shared" si="770"/>
        <v>0</v>
      </c>
      <c r="S1697" s="662">
        <f t="shared" si="771"/>
        <v>0</v>
      </c>
      <c r="T1697" s="699">
        <f t="shared" si="772"/>
        <v>0</v>
      </c>
      <c r="U1697" s="681">
        <f t="shared" si="782"/>
        <v>0</v>
      </c>
      <c r="V1697" s="701">
        <f t="shared" si="783"/>
        <v>0</v>
      </c>
      <c r="W1697" s="662">
        <f t="shared" si="784"/>
        <v>0</v>
      </c>
      <c r="X1697" s="662">
        <f t="shared" si="785"/>
        <v>0</v>
      </c>
      <c r="Y1697" s="662">
        <f t="shared" si="786"/>
        <v>0</v>
      </c>
      <c r="Z1697" s="699">
        <f t="shared" si="787"/>
        <v>0</v>
      </c>
      <c r="AA1697" s="681">
        <f t="shared" si="790"/>
        <v>0</v>
      </c>
      <c r="AB1697" s="701">
        <f t="shared" si="791"/>
        <v>0</v>
      </c>
      <c r="AC1697" s="662">
        <f t="shared" si="788"/>
        <v>0</v>
      </c>
      <c r="AD1697" s="662">
        <f t="shared" si="792"/>
        <v>0</v>
      </c>
      <c r="AE1697" s="701">
        <f t="shared" si="793"/>
        <v>0</v>
      </c>
      <c r="AF1697" s="662">
        <f t="shared" si="789"/>
        <v>0</v>
      </c>
      <c r="AG1697" s="662">
        <f t="shared" si="794"/>
        <v>0</v>
      </c>
      <c r="AH1697" s="701">
        <f t="shared" si="795"/>
        <v>0</v>
      </c>
    </row>
    <row r="1698" spans="1:34" x14ac:dyDescent="0.35">
      <c r="A1698" s="680">
        <v>39673</v>
      </c>
      <c r="B1698" s="558" t="s">
        <v>28</v>
      </c>
      <c r="C1698" s="558">
        <v>8</v>
      </c>
      <c r="D1698" s="559">
        <f t="shared" si="767"/>
        <v>4</v>
      </c>
      <c r="E1698" s="561">
        <v>9.9999999999909051E-3</v>
      </c>
      <c r="F1698" s="699">
        <f t="shared" si="773"/>
        <v>0</v>
      </c>
      <c r="G1698" s="712">
        <f t="shared" si="774"/>
        <v>0</v>
      </c>
      <c r="H1698" s="699">
        <f t="shared" si="768"/>
        <v>0</v>
      </c>
      <c r="I1698" s="712">
        <f t="shared" si="769"/>
        <v>0</v>
      </c>
      <c r="J1698" s="699">
        <f t="shared" si="775"/>
        <v>0</v>
      </c>
      <c r="K1698" s="681">
        <f t="shared" si="776"/>
        <v>0</v>
      </c>
      <c r="L1698" s="711">
        <f>IF($L$5="Yes",HLOOKUP(B1698,'Outdoor Supply'!$D$32:$P$38,7,FALSE),0)</f>
        <v>0</v>
      </c>
      <c r="M1698" s="701">
        <f t="shared" si="777"/>
        <v>0</v>
      </c>
      <c r="N1698" s="564">
        <f t="shared" si="778"/>
        <v>0</v>
      </c>
      <c r="O1698" s="564">
        <f t="shared" si="779"/>
        <v>0</v>
      </c>
      <c r="P1698" s="564">
        <f t="shared" si="780"/>
        <v>0</v>
      </c>
      <c r="Q1698" s="564">
        <f t="shared" si="781"/>
        <v>0</v>
      </c>
      <c r="R1698" s="661">
        <f t="shared" si="770"/>
        <v>0</v>
      </c>
      <c r="S1698" s="662">
        <f t="shared" si="771"/>
        <v>0</v>
      </c>
      <c r="T1698" s="699">
        <f t="shared" si="772"/>
        <v>0</v>
      </c>
      <c r="U1698" s="681">
        <f t="shared" si="782"/>
        <v>0</v>
      </c>
      <c r="V1698" s="701">
        <f t="shared" si="783"/>
        <v>0</v>
      </c>
      <c r="W1698" s="662">
        <f t="shared" si="784"/>
        <v>0</v>
      </c>
      <c r="X1698" s="662">
        <f t="shared" si="785"/>
        <v>0</v>
      </c>
      <c r="Y1698" s="662">
        <f t="shared" si="786"/>
        <v>0</v>
      </c>
      <c r="Z1698" s="699">
        <f t="shared" si="787"/>
        <v>0</v>
      </c>
      <c r="AA1698" s="681">
        <f t="shared" si="790"/>
        <v>0</v>
      </c>
      <c r="AB1698" s="701">
        <f t="shared" si="791"/>
        <v>0</v>
      </c>
      <c r="AC1698" s="662">
        <f t="shared" si="788"/>
        <v>0</v>
      </c>
      <c r="AD1698" s="662">
        <f t="shared" si="792"/>
        <v>0</v>
      </c>
      <c r="AE1698" s="701">
        <f t="shared" si="793"/>
        <v>0</v>
      </c>
      <c r="AF1698" s="662">
        <f t="shared" si="789"/>
        <v>0</v>
      </c>
      <c r="AG1698" s="662">
        <f t="shared" si="794"/>
        <v>0</v>
      </c>
      <c r="AH1698" s="701">
        <f t="shared" si="795"/>
        <v>0</v>
      </c>
    </row>
    <row r="1699" spans="1:34" x14ac:dyDescent="0.35">
      <c r="A1699" s="680">
        <v>39674</v>
      </c>
      <c r="B1699" s="558" t="s">
        <v>28</v>
      </c>
      <c r="C1699" s="558">
        <v>8</v>
      </c>
      <c r="D1699" s="559">
        <f t="shared" si="767"/>
        <v>5</v>
      </c>
      <c r="E1699" s="561">
        <v>0</v>
      </c>
      <c r="F1699" s="699">
        <f t="shared" si="773"/>
        <v>0</v>
      </c>
      <c r="G1699" s="712">
        <f t="shared" si="774"/>
        <v>0</v>
      </c>
      <c r="H1699" s="699">
        <f t="shared" si="768"/>
        <v>0</v>
      </c>
      <c r="I1699" s="712">
        <f t="shared" si="769"/>
        <v>0</v>
      </c>
      <c r="J1699" s="699">
        <f t="shared" si="775"/>
        <v>0</v>
      </c>
      <c r="K1699" s="681">
        <f t="shared" si="776"/>
        <v>0</v>
      </c>
      <c r="L1699" s="711">
        <f>IF($L$5="Yes",HLOOKUP(B1699,'Outdoor Supply'!$D$32:$P$38,7,FALSE),0)</f>
        <v>0</v>
      </c>
      <c r="M1699" s="701">
        <f t="shared" si="777"/>
        <v>0</v>
      </c>
      <c r="N1699" s="564">
        <f t="shared" si="778"/>
        <v>0</v>
      </c>
      <c r="O1699" s="564">
        <f t="shared" si="779"/>
        <v>0</v>
      </c>
      <c r="P1699" s="564">
        <f t="shared" si="780"/>
        <v>0</v>
      </c>
      <c r="Q1699" s="564">
        <f t="shared" si="781"/>
        <v>0</v>
      </c>
      <c r="R1699" s="661">
        <f t="shared" si="770"/>
        <v>0</v>
      </c>
      <c r="S1699" s="662">
        <f t="shared" si="771"/>
        <v>0</v>
      </c>
      <c r="T1699" s="699">
        <f t="shared" si="772"/>
        <v>0</v>
      </c>
      <c r="U1699" s="681">
        <f t="shared" si="782"/>
        <v>0</v>
      </c>
      <c r="V1699" s="701">
        <f t="shared" si="783"/>
        <v>0</v>
      </c>
      <c r="W1699" s="662">
        <f t="shared" si="784"/>
        <v>0</v>
      </c>
      <c r="X1699" s="662">
        <f t="shared" si="785"/>
        <v>0</v>
      </c>
      <c r="Y1699" s="662">
        <f t="shared" si="786"/>
        <v>0</v>
      </c>
      <c r="Z1699" s="699">
        <f t="shared" si="787"/>
        <v>0</v>
      </c>
      <c r="AA1699" s="681">
        <f t="shared" si="790"/>
        <v>0</v>
      </c>
      <c r="AB1699" s="701">
        <f t="shared" si="791"/>
        <v>0</v>
      </c>
      <c r="AC1699" s="662">
        <f t="shared" si="788"/>
        <v>0</v>
      </c>
      <c r="AD1699" s="662">
        <f t="shared" si="792"/>
        <v>0</v>
      </c>
      <c r="AE1699" s="701">
        <f t="shared" si="793"/>
        <v>0</v>
      </c>
      <c r="AF1699" s="662">
        <f t="shared" si="789"/>
        <v>0</v>
      </c>
      <c r="AG1699" s="662">
        <f t="shared" si="794"/>
        <v>0</v>
      </c>
      <c r="AH1699" s="701">
        <f t="shared" si="795"/>
        <v>0</v>
      </c>
    </row>
    <row r="1700" spans="1:34" x14ac:dyDescent="0.35">
      <c r="A1700" s="680">
        <v>39675</v>
      </c>
      <c r="B1700" s="558" t="s">
        <v>28</v>
      </c>
      <c r="C1700" s="558">
        <v>8</v>
      </c>
      <c r="D1700" s="559">
        <f t="shared" si="767"/>
        <v>6</v>
      </c>
      <c r="E1700" s="561">
        <v>0</v>
      </c>
      <c r="F1700" s="699">
        <f t="shared" si="773"/>
        <v>0</v>
      </c>
      <c r="G1700" s="712">
        <f t="shared" si="774"/>
        <v>0</v>
      </c>
      <c r="H1700" s="699">
        <f t="shared" si="768"/>
        <v>0</v>
      </c>
      <c r="I1700" s="712">
        <f t="shared" si="769"/>
        <v>0</v>
      </c>
      <c r="J1700" s="699">
        <f t="shared" si="775"/>
        <v>0</v>
      </c>
      <c r="K1700" s="681">
        <f t="shared" si="776"/>
        <v>0</v>
      </c>
      <c r="L1700" s="711">
        <f>IF($L$5="Yes",HLOOKUP(B1700,'Outdoor Supply'!$D$32:$P$38,7,FALSE),0)</f>
        <v>0</v>
      </c>
      <c r="M1700" s="701">
        <f t="shared" si="777"/>
        <v>0</v>
      </c>
      <c r="N1700" s="564">
        <f t="shared" si="778"/>
        <v>0</v>
      </c>
      <c r="O1700" s="564">
        <f t="shared" si="779"/>
        <v>0</v>
      </c>
      <c r="P1700" s="564">
        <f t="shared" si="780"/>
        <v>0</v>
      </c>
      <c r="Q1700" s="564">
        <f t="shared" si="781"/>
        <v>0</v>
      </c>
      <c r="R1700" s="661">
        <f t="shared" si="770"/>
        <v>0</v>
      </c>
      <c r="S1700" s="662">
        <f t="shared" si="771"/>
        <v>0</v>
      </c>
      <c r="T1700" s="699">
        <f t="shared" si="772"/>
        <v>0</v>
      </c>
      <c r="U1700" s="681">
        <f t="shared" si="782"/>
        <v>0</v>
      </c>
      <c r="V1700" s="701">
        <f t="shared" si="783"/>
        <v>0</v>
      </c>
      <c r="W1700" s="662">
        <f t="shared" si="784"/>
        <v>0</v>
      </c>
      <c r="X1700" s="662">
        <f t="shared" si="785"/>
        <v>0</v>
      </c>
      <c r="Y1700" s="662">
        <f t="shared" si="786"/>
        <v>0</v>
      </c>
      <c r="Z1700" s="699">
        <f t="shared" si="787"/>
        <v>0</v>
      </c>
      <c r="AA1700" s="681">
        <f t="shared" si="790"/>
        <v>0</v>
      </c>
      <c r="AB1700" s="701">
        <f t="shared" si="791"/>
        <v>0</v>
      </c>
      <c r="AC1700" s="662">
        <f t="shared" si="788"/>
        <v>0</v>
      </c>
      <c r="AD1700" s="662">
        <f t="shared" si="792"/>
        <v>0</v>
      </c>
      <c r="AE1700" s="701">
        <f t="shared" si="793"/>
        <v>0</v>
      </c>
      <c r="AF1700" s="662">
        <f t="shared" si="789"/>
        <v>0</v>
      </c>
      <c r="AG1700" s="662">
        <f t="shared" si="794"/>
        <v>0</v>
      </c>
      <c r="AH1700" s="701">
        <f t="shared" si="795"/>
        <v>0</v>
      </c>
    </row>
    <row r="1701" spans="1:34" x14ac:dyDescent="0.35">
      <c r="A1701" s="680">
        <v>39676</v>
      </c>
      <c r="B1701" s="558" t="s">
        <v>28</v>
      </c>
      <c r="C1701" s="558">
        <v>8</v>
      </c>
      <c r="D1701" s="559">
        <f t="shared" si="767"/>
        <v>7</v>
      </c>
      <c r="E1701" s="561">
        <v>0</v>
      </c>
      <c r="F1701" s="699">
        <f t="shared" si="773"/>
        <v>0</v>
      </c>
      <c r="G1701" s="712">
        <f t="shared" si="774"/>
        <v>0</v>
      </c>
      <c r="H1701" s="699">
        <f t="shared" si="768"/>
        <v>0</v>
      </c>
      <c r="I1701" s="712">
        <f t="shared" si="769"/>
        <v>0</v>
      </c>
      <c r="J1701" s="699">
        <f t="shared" si="775"/>
        <v>0</v>
      </c>
      <c r="K1701" s="681">
        <f t="shared" si="776"/>
        <v>0</v>
      </c>
      <c r="L1701" s="711">
        <f>IF($L$5="Yes",HLOOKUP(B1701,'Outdoor Supply'!$D$32:$P$38,7,FALSE),0)</f>
        <v>0</v>
      </c>
      <c r="M1701" s="701">
        <f t="shared" si="777"/>
        <v>0</v>
      </c>
      <c r="N1701" s="564">
        <f t="shared" si="778"/>
        <v>0</v>
      </c>
      <c r="O1701" s="564">
        <f t="shared" si="779"/>
        <v>0</v>
      </c>
      <c r="P1701" s="564">
        <f t="shared" si="780"/>
        <v>0</v>
      </c>
      <c r="Q1701" s="564">
        <f t="shared" si="781"/>
        <v>0</v>
      </c>
      <c r="R1701" s="661">
        <f t="shared" si="770"/>
        <v>0</v>
      </c>
      <c r="S1701" s="662">
        <f t="shared" si="771"/>
        <v>0</v>
      </c>
      <c r="T1701" s="699">
        <f t="shared" si="772"/>
        <v>0</v>
      </c>
      <c r="U1701" s="681">
        <f t="shared" si="782"/>
        <v>0</v>
      </c>
      <c r="V1701" s="701">
        <f t="shared" si="783"/>
        <v>0</v>
      </c>
      <c r="W1701" s="662">
        <f t="shared" si="784"/>
        <v>0</v>
      </c>
      <c r="X1701" s="662">
        <f t="shared" si="785"/>
        <v>0</v>
      </c>
      <c r="Y1701" s="662">
        <f t="shared" si="786"/>
        <v>0</v>
      </c>
      <c r="Z1701" s="699">
        <f t="shared" si="787"/>
        <v>0</v>
      </c>
      <c r="AA1701" s="681">
        <f t="shared" si="790"/>
        <v>0</v>
      </c>
      <c r="AB1701" s="701">
        <f t="shared" si="791"/>
        <v>0</v>
      </c>
      <c r="AC1701" s="662">
        <f t="shared" si="788"/>
        <v>0</v>
      </c>
      <c r="AD1701" s="662">
        <f t="shared" si="792"/>
        <v>0</v>
      </c>
      <c r="AE1701" s="701">
        <f t="shared" si="793"/>
        <v>0</v>
      </c>
      <c r="AF1701" s="662">
        <f t="shared" si="789"/>
        <v>0</v>
      </c>
      <c r="AG1701" s="662">
        <f t="shared" si="794"/>
        <v>0</v>
      </c>
      <c r="AH1701" s="701">
        <f t="shared" si="795"/>
        <v>0</v>
      </c>
    </row>
    <row r="1702" spans="1:34" x14ac:dyDescent="0.35">
      <c r="A1702" s="680">
        <v>39677</v>
      </c>
      <c r="B1702" s="558" t="s">
        <v>28</v>
      </c>
      <c r="C1702" s="558">
        <v>8</v>
      </c>
      <c r="D1702" s="559">
        <f t="shared" si="767"/>
        <v>1</v>
      </c>
      <c r="E1702" s="561">
        <v>3.0000000000001137E-2</v>
      </c>
      <c r="F1702" s="699">
        <f t="shared" si="773"/>
        <v>0</v>
      </c>
      <c r="G1702" s="712">
        <f t="shared" si="774"/>
        <v>0</v>
      </c>
      <c r="H1702" s="699">
        <f t="shared" si="768"/>
        <v>0</v>
      </c>
      <c r="I1702" s="712">
        <f t="shared" si="769"/>
        <v>0</v>
      </c>
      <c r="J1702" s="699">
        <f t="shared" si="775"/>
        <v>0</v>
      </c>
      <c r="K1702" s="681">
        <f t="shared" si="776"/>
        <v>0</v>
      </c>
      <c r="L1702" s="711">
        <f>IF($L$5="Yes",HLOOKUP(B1702,'Outdoor Supply'!$D$32:$P$38,7,FALSE),0)</f>
        <v>0</v>
      </c>
      <c r="M1702" s="701">
        <f t="shared" si="777"/>
        <v>0</v>
      </c>
      <c r="N1702" s="564">
        <f t="shared" si="778"/>
        <v>0</v>
      </c>
      <c r="O1702" s="564">
        <f t="shared" si="779"/>
        <v>0</v>
      </c>
      <c r="P1702" s="564">
        <f t="shared" si="780"/>
        <v>0</v>
      </c>
      <c r="Q1702" s="564">
        <f t="shared" si="781"/>
        <v>0</v>
      </c>
      <c r="R1702" s="661">
        <f t="shared" si="770"/>
        <v>0</v>
      </c>
      <c r="S1702" s="662">
        <f t="shared" si="771"/>
        <v>0</v>
      </c>
      <c r="T1702" s="699">
        <f t="shared" si="772"/>
        <v>0</v>
      </c>
      <c r="U1702" s="681">
        <f t="shared" si="782"/>
        <v>0</v>
      </c>
      <c r="V1702" s="701">
        <f t="shared" si="783"/>
        <v>0</v>
      </c>
      <c r="W1702" s="662">
        <f t="shared" si="784"/>
        <v>0</v>
      </c>
      <c r="X1702" s="662">
        <f t="shared" si="785"/>
        <v>0</v>
      </c>
      <c r="Y1702" s="662">
        <f t="shared" si="786"/>
        <v>0</v>
      </c>
      <c r="Z1702" s="699">
        <f t="shared" si="787"/>
        <v>0</v>
      </c>
      <c r="AA1702" s="681">
        <f t="shared" si="790"/>
        <v>0</v>
      </c>
      <c r="AB1702" s="701">
        <f t="shared" si="791"/>
        <v>0</v>
      </c>
      <c r="AC1702" s="662">
        <f t="shared" si="788"/>
        <v>0</v>
      </c>
      <c r="AD1702" s="662">
        <f t="shared" si="792"/>
        <v>0</v>
      </c>
      <c r="AE1702" s="701">
        <f t="shared" si="793"/>
        <v>0</v>
      </c>
      <c r="AF1702" s="662">
        <f t="shared" si="789"/>
        <v>0</v>
      </c>
      <c r="AG1702" s="662">
        <f t="shared" si="794"/>
        <v>0</v>
      </c>
      <c r="AH1702" s="701">
        <f t="shared" si="795"/>
        <v>0</v>
      </c>
    </row>
    <row r="1703" spans="1:34" x14ac:dyDescent="0.35">
      <c r="A1703" s="680">
        <v>39678</v>
      </c>
      <c r="B1703" s="558" t="s">
        <v>28</v>
      </c>
      <c r="C1703" s="558">
        <v>8</v>
      </c>
      <c r="D1703" s="559">
        <f t="shared" si="767"/>
        <v>2</v>
      </c>
      <c r="E1703" s="561">
        <v>9.0000000000003411E-2</v>
      </c>
      <c r="F1703" s="699">
        <f t="shared" si="773"/>
        <v>0</v>
      </c>
      <c r="G1703" s="712">
        <f t="shared" si="774"/>
        <v>0</v>
      </c>
      <c r="H1703" s="699">
        <f t="shared" si="768"/>
        <v>0</v>
      </c>
      <c r="I1703" s="712">
        <f t="shared" si="769"/>
        <v>0</v>
      </c>
      <c r="J1703" s="699">
        <f t="shared" si="775"/>
        <v>0</v>
      </c>
      <c r="K1703" s="681">
        <f t="shared" si="776"/>
        <v>0</v>
      </c>
      <c r="L1703" s="711">
        <f>IF($L$5="Yes",HLOOKUP(B1703,'Outdoor Supply'!$D$32:$P$38,7,FALSE),0)</f>
        <v>0</v>
      </c>
      <c r="M1703" s="701">
        <f t="shared" si="777"/>
        <v>0</v>
      </c>
      <c r="N1703" s="564">
        <f t="shared" si="778"/>
        <v>0</v>
      </c>
      <c r="O1703" s="564">
        <f t="shared" si="779"/>
        <v>0</v>
      </c>
      <c r="P1703" s="564">
        <f t="shared" si="780"/>
        <v>0</v>
      </c>
      <c r="Q1703" s="564">
        <f t="shared" si="781"/>
        <v>0</v>
      </c>
      <c r="R1703" s="661">
        <f t="shared" si="770"/>
        <v>0</v>
      </c>
      <c r="S1703" s="662">
        <f t="shared" si="771"/>
        <v>0</v>
      </c>
      <c r="T1703" s="699">
        <f t="shared" si="772"/>
        <v>0</v>
      </c>
      <c r="U1703" s="681">
        <f t="shared" si="782"/>
        <v>0</v>
      </c>
      <c r="V1703" s="701">
        <f t="shared" si="783"/>
        <v>0</v>
      </c>
      <c r="W1703" s="662">
        <f t="shared" si="784"/>
        <v>0</v>
      </c>
      <c r="X1703" s="662">
        <f t="shared" si="785"/>
        <v>0</v>
      </c>
      <c r="Y1703" s="662">
        <f t="shared" si="786"/>
        <v>0</v>
      </c>
      <c r="Z1703" s="699">
        <f t="shared" si="787"/>
        <v>0</v>
      </c>
      <c r="AA1703" s="681">
        <f t="shared" si="790"/>
        <v>0</v>
      </c>
      <c r="AB1703" s="701">
        <f t="shared" si="791"/>
        <v>0</v>
      </c>
      <c r="AC1703" s="662">
        <f t="shared" si="788"/>
        <v>0</v>
      </c>
      <c r="AD1703" s="662">
        <f t="shared" si="792"/>
        <v>0</v>
      </c>
      <c r="AE1703" s="701">
        <f t="shared" si="793"/>
        <v>0</v>
      </c>
      <c r="AF1703" s="662">
        <f t="shared" si="789"/>
        <v>0</v>
      </c>
      <c r="AG1703" s="662">
        <f t="shared" si="794"/>
        <v>0</v>
      </c>
      <c r="AH1703" s="701">
        <f t="shared" si="795"/>
        <v>0</v>
      </c>
    </row>
    <row r="1704" spans="1:34" x14ac:dyDescent="0.35">
      <c r="A1704" s="680">
        <v>39679</v>
      </c>
      <c r="B1704" s="558" t="s">
        <v>28</v>
      </c>
      <c r="C1704" s="558">
        <v>8</v>
      </c>
      <c r="D1704" s="559">
        <f t="shared" si="767"/>
        <v>3</v>
      </c>
      <c r="E1704" s="561">
        <v>1.2699999999999818</v>
      </c>
      <c r="F1704" s="699">
        <f t="shared" si="773"/>
        <v>0</v>
      </c>
      <c r="G1704" s="712">
        <f t="shared" si="774"/>
        <v>0</v>
      </c>
      <c r="H1704" s="699">
        <f t="shared" si="768"/>
        <v>0</v>
      </c>
      <c r="I1704" s="712">
        <f t="shared" si="769"/>
        <v>0</v>
      </c>
      <c r="J1704" s="699">
        <f t="shared" si="775"/>
        <v>0</v>
      </c>
      <c r="K1704" s="681">
        <f t="shared" si="776"/>
        <v>0</v>
      </c>
      <c r="L1704" s="711">
        <f>IF($L$5="Yes",HLOOKUP(B1704,'Outdoor Supply'!$D$32:$P$38,7,FALSE),0)</f>
        <v>0</v>
      </c>
      <c r="M1704" s="701">
        <f t="shared" si="777"/>
        <v>0</v>
      </c>
      <c r="N1704" s="564">
        <f t="shared" si="778"/>
        <v>0</v>
      </c>
      <c r="O1704" s="564">
        <f t="shared" si="779"/>
        <v>0</v>
      </c>
      <c r="P1704" s="564">
        <f t="shared" si="780"/>
        <v>0</v>
      </c>
      <c r="Q1704" s="564">
        <f t="shared" si="781"/>
        <v>0</v>
      </c>
      <c r="R1704" s="661">
        <f t="shared" si="770"/>
        <v>0</v>
      </c>
      <c r="S1704" s="662">
        <f t="shared" si="771"/>
        <v>0</v>
      </c>
      <c r="T1704" s="699">
        <f t="shared" si="772"/>
        <v>0</v>
      </c>
      <c r="U1704" s="681">
        <f t="shared" si="782"/>
        <v>0</v>
      </c>
      <c r="V1704" s="701">
        <f t="shared" si="783"/>
        <v>0</v>
      </c>
      <c r="W1704" s="662">
        <f t="shared" si="784"/>
        <v>0</v>
      </c>
      <c r="X1704" s="662">
        <f t="shared" si="785"/>
        <v>0</v>
      </c>
      <c r="Y1704" s="662">
        <f t="shared" si="786"/>
        <v>0</v>
      </c>
      <c r="Z1704" s="699">
        <f t="shared" si="787"/>
        <v>0</v>
      </c>
      <c r="AA1704" s="681">
        <f t="shared" si="790"/>
        <v>0</v>
      </c>
      <c r="AB1704" s="701">
        <f t="shared" si="791"/>
        <v>0</v>
      </c>
      <c r="AC1704" s="662">
        <f t="shared" si="788"/>
        <v>0</v>
      </c>
      <c r="AD1704" s="662">
        <f t="shared" si="792"/>
        <v>0</v>
      </c>
      <c r="AE1704" s="701">
        <f t="shared" si="793"/>
        <v>0</v>
      </c>
      <c r="AF1704" s="662">
        <f t="shared" si="789"/>
        <v>0</v>
      </c>
      <c r="AG1704" s="662">
        <f t="shared" si="794"/>
        <v>0</v>
      </c>
      <c r="AH1704" s="701">
        <f t="shared" si="795"/>
        <v>0</v>
      </c>
    </row>
    <row r="1705" spans="1:34" x14ac:dyDescent="0.35">
      <c r="A1705" s="680">
        <v>39680</v>
      </c>
      <c r="B1705" s="558" t="s">
        <v>28</v>
      </c>
      <c r="C1705" s="558">
        <v>8</v>
      </c>
      <c r="D1705" s="559">
        <f t="shared" si="767"/>
        <v>4</v>
      </c>
      <c r="E1705" s="561">
        <v>0.66999999999998749</v>
      </c>
      <c r="F1705" s="699">
        <f t="shared" si="773"/>
        <v>0</v>
      </c>
      <c r="G1705" s="712">
        <f t="shared" si="774"/>
        <v>0</v>
      </c>
      <c r="H1705" s="699">
        <f t="shared" si="768"/>
        <v>0</v>
      </c>
      <c r="I1705" s="712">
        <f t="shared" si="769"/>
        <v>0</v>
      </c>
      <c r="J1705" s="699">
        <f t="shared" si="775"/>
        <v>0</v>
      </c>
      <c r="K1705" s="681">
        <f t="shared" si="776"/>
        <v>0</v>
      </c>
      <c r="L1705" s="711">
        <f>IF($L$5="Yes",HLOOKUP(B1705,'Outdoor Supply'!$D$32:$P$38,7,FALSE),0)</f>
        <v>0</v>
      </c>
      <c r="M1705" s="701">
        <f t="shared" si="777"/>
        <v>0</v>
      </c>
      <c r="N1705" s="564">
        <f t="shared" si="778"/>
        <v>0</v>
      </c>
      <c r="O1705" s="564">
        <f t="shared" si="779"/>
        <v>0</v>
      </c>
      <c r="P1705" s="564">
        <f t="shared" si="780"/>
        <v>0</v>
      </c>
      <c r="Q1705" s="564">
        <f t="shared" si="781"/>
        <v>0</v>
      </c>
      <c r="R1705" s="661">
        <f t="shared" si="770"/>
        <v>0</v>
      </c>
      <c r="S1705" s="662">
        <f t="shared" si="771"/>
        <v>0</v>
      </c>
      <c r="T1705" s="699">
        <f t="shared" si="772"/>
        <v>0</v>
      </c>
      <c r="U1705" s="681">
        <f t="shared" si="782"/>
        <v>0</v>
      </c>
      <c r="V1705" s="701">
        <f t="shared" si="783"/>
        <v>0</v>
      </c>
      <c r="W1705" s="662">
        <f t="shared" si="784"/>
        <v>0</v>
      </c>
      <c r="X1705" s="662">
        <f t="shared" si="785"/>
        <v>0</v>
      </c>
      <c r="Y1705" s="662">
        <f t="shared" si="786"/>
        <v>0</v>
      </c>
      <c r="Z1705" s="699">
        <f t="shared" si="787"/>
        <v>0</v>
      </c>
      <c r="AA1705" s="681">
        <f t="shared" si="790"/>
        <v>0</v>
      </c>
      <c r="AB1705" s="701">
        <f t="shared" si="791"/>
        <v>0</v>
      </c>
      <c r="AC1705" s="662">
        <f t="shared" si="788"/>
        <v>0</v>
      </c>
      <c r="AD1705" s="662">
        <f t="shared" si="792"/>
        <v>0</v>
      </c>
      <c r="AE1705" s="701">
        <f t="shared" si="793"/>
        <v>0</v>
      </c>
      <c r="AF1705" s="662">
        <f t="shared" si="789"/>
        <v>0</v>
      </c>
      <c r="AG1705" s="662">
        <f t="shared" si="794"/>
        <v>0</v>
      </c>
      <c r="AH1705" s="701">
        <f t="shared" si="795"/>
        <v>0</v>
      </c>
    </row>
    <row r="1706" spans="1:34" x14ac:dyDescent="0.35">
      <c r="A1706" s="680">
        <v>39681</v>
      </c>
      <c r="B1706" s="558" t="s">
        <v>28</v>
      </c>
      <c r="C1706" s="558">
        <v>8</v>
      </c>
      <c r="D1706" s="559">
        <f t="shared" si="767"/>
        <v>5</v>
      </c>
      <c r="E1706" s="561">
        <v>0</v>
      </c>
      <c r="F1706" s="699">
        <f t="shared" si="773"/>
        <v>0</v>
      </c>
      <c r="G1706" s="712">
        <f t="shared" si="774"/>
        <v>0</v>
      </c>
      <c r="H1706" s="699">
        <f t="shared" si="768"/>
        <v>0</v>
      </c>
      <c r="I1706" s="712">
        <f t="shared" si="769"/>
        <v>0</v>
      </c>
      <c r="J1706" s="699">
        <f t="shared" si="775"/>
        <v>0</v>
      </c>
      <c r="K1706" s="681">
        <f t="shared" si="776"/>
        <v>0</v>
      </c>
      <c r="L1706" s="711">
        <f>IF($L$5="Yes",HLOOKUP(B1706,'Outdoor Supply'!$D$32:$P$38,7,FALSE),0)</f>
        <v>0</v>
      </c>
      <c r="M1706" s="701">
        <f t="shared" si="777"/>
        <v>0</v>
      </c>
      <c r="N1706" s="564">
        <f t="shared" si="778"/>
        <v>0</v>
      </c>
      <c r="O1706" s="564">
        <f t="shared" si="779"/>
        <v>0</v>
      </c>
      <c r="P1706" s="564">
        <f t="shared" si="780"/>
        <v>0</v>
      </c>
      <c r="Q1706" s="564">
        <f t="shared" si="781"/>
        <v>0</v>
      </c>
      <c r="R1706" s="661">
        <f t="shared" si="770"/>
        <v>0</v>
      </c>
      <c r="S1706" s="662">
        <f t="shared" si="771"/>
        <v>0</v>
      </c>
      <c r="T1706" s="699">
        <f t="shared" si="772"/>
        <v>0</v>
      </c>
      <c r="U1706" s="681">
        <f t="shared" si="782"/>
        <v>0</v>
      </c>
      <c r="V1706" s="701">
        <f t="shared" si="783"/>
        <v>0</v>
      </c>
      <c r="W1706" s="662">
        <f t="shared" si="784"/>
        <v>0</v>
      </c>
      <c r="X1706" s="662">
        <f t="shared" si="785"/>
        <v>0</v>
      </c>
      <c r="Y1706" s="662">
        <f t="shared" si="786"/>
        <v>0</v>
      </c>
      <c r="Z1706" s="699">
        <f t="shared" si="787"/>
        <v>0</v>
      </c>
      <c r="AA1706" s="681">
        <f t="shared" si="790"/>
        <v>0</v>
      </c>
      <c r="AB1706" s="701">
        <f t="shared" si="791"/>
        <v>0</v>
      </c>
      <c r="AC1706" s="662">
        <f t="shared" si="788"/>
        <v>0</v>
      </c>
      <c r="AD1706" s="662">
        <f t="shared" si="792"/>
        <v>0</v>
      </c>
      <c r="AE1706" s="701">
        <f t="shared" si="793"/>
        <v>0</v>
      </c>
      <c r="AF1706" s="662">
        <f t="shared" si="789"/>
        <v>0</v>
      </c>
      <c r="AG1706" s="662">
        <f t="shared" si="794"/>
        <v>0</v>
      </c>
      <c r="AH1706" s="701">
        <f t="shared" si="795"/>
        <v>0</v>
      </c>
    </row>
    <row r="1707" spans="1:34" x14ac:dyDescent="0.35">
      <c r="A1707" s="680">
        <v>39682</v>
      </c>
      <c r="B1707" s="558" t="s">
        <v>28</v>
      </c>
      <c r="C1707" s="558">
        <v>8</v>
      </c>
      <c r="D1707" s="559">
        <f t="shared" si="767"/>
        <v>6</v>
      </c>
      <c r="E1707" s="561">
        <v>0</v>
      </c>
      <c r="F1707" s="699">
        <f t="shared" si="773"/>
        <v>0</v>
      </c>
      <c r="G1707" s="712">
        <f t="shared" si="774"/>
        <v>0</v>
      </c>
      <c r="H1707" s="699">
        <f t="shared" si="768"/>
        <v>0</v>
      </c>
      <c r="I1707" s="712">
        <f t="shared" si="769"/>
        <v>0</v>
      </c>
      <c r="J1707" s="699">
        <f t="shared" si="775"/>
        <v>0</v>
      </c>
      <c r="K1707" s="681">
        <f t="shared" si="776"/>
        <v>0</v>
      </c>
      <c r="L1707" s="711">
        <f>IF($L$5="Yes",HLOOKUP(B1707,'Outdoor Supply'!$D$32:$P$38,7,FALSE),0)</f>
        <v>0</v>
      </c>
      <c r="M1707" s="701">
        <f t="shared" si="777"/>
        <v>0</v>
      </c>
      <c r="N1707" s="564">
        <f t="shared" si="778"/>
        <v>0</v>
      </c>
      <c r="O1707" s="564">
        <f t="shared" si="779"/>
        <v>0</v>
      </c>
      <c r="P1707" s="564">
        <f t="shared" si="780"/>
        <v>0</v>
      </c>
      <c r="Q1707" s="564">
        <f t="shared" si="781"/>
        <v>0</v>
      </c>
      <c r="R1707" s="661">
        <f t="shared" si="770"/>
        <v>0</v>
      </c>
      <c r="S1707" s="662">
        <f t="shared" si="771"/>
        <v>0</v>
      </c>
      <c r="T1707" s="699">
        <f t="shared" si="772"/>
        <v>0</v>
      </c>
      <c r="U1707" s="681">
        <f t="shared" si="782"/>
        <v>0</v>
      </c>
      <c r="V1707" s="701">
        <f t="shared" si="783"/>
        <v>0</v>
      </c>
      <c r="W1707" s="662">
        <f t="shared" si="784"/>
        <v>0</v>
      </c>
      <c r="X1707" s="662">
        <f t="shared" si="785"/>
        <v>0</v>
      </c>
      <c r="Y1707" s="662">
        <f t="shared" si="786"/>
        <v>0</v>
      </c>
      <c r="Z1707" s="699">
        <f t="shared" si="787"/>
        <v>0</v>
      </c>
      <c r="AA1707" s="681">
        <f t="shared" si="790"/>
        <v>0</v>
      </c>
      <c r="AB1707" s="701">
        <f t="shared" si="791"/>
        <v>0</v>
      </c>
      <c r="AC1707" s="662">
        <f t="shared" si="788"/>
        <v>0</v>
      </c>
      <c r="AD1707" s="662">
        <f t="shared" si="792"/>
        <v>0</v>
      </c>
      <c r="AE1707" s="701">
        <f t="shared" si="793"/>
        <v>0</v>
      </c>
      <c r="AF1707" s="662">
        <f t="shared" si="789"/>
        <v>0</v>
      </c>
      <c r="AG1707" s="662">
        <f t="shared" si="794"/>
        <v>0</v>
      </c>
      <c r="AH1707" s="701">
        <f t="shared" si="795"/>
        <v>0</v>
      </c>
    </row>
    <row r="1708" spans="1:34" x14ac:dyDescent="0.35">
      <c r="A1708" s="680">
        <v>39683</v>
      </c>
      <c r="B1708" s="558" t="s">
        <v>28</v>
      </c>
      <c r="C1708" s="558">
        <v>8</v>
      </c>
      <c r="D1708" s="559">
        <f t="shared" si="767"/>
        <v>7</v>
      </c>
      <c r="E1708" s="561">
        <v>2.0000000000010232E-2</v>
      </c>
      <c r="F1708" s="699">
        <f t="shared" si="773"/>
        <v>0</v>
      </c>
      <c r="G1708" s="712">
        <f t="shared" si="774"/>
        <v>0</v>
      </c>
      <c r="H1708" s="699">
        <f t="shared" si="768"/>
        <v>0</v>
      </c>
      <c r="I1708" s="712">
        <f t="shared" si="769"/>
        <v>0</v>
      </c>
      <c r="J1708" s="699">
        <f t="shared" si="775"/>
        <v>0</v>
      </c>
      <c r="K1708" s="681">
        <f t="shared" si="776"/>
        <v>0</v>
      </c>
      <c r="L1708" s="711">
        <f>IF($L$5="Yes",HLOOKUP(B1708,'Outdoor Supply'!$D$32:$P$38,7,FALSE),0)</f>
        <v>0</v>
      </c>
      <c r="M1708" s="701">
        <f t="shared" si="777"/>
        <v>0</v>
      </c>
      <c r="N1708" s="564">
        <f t="shared" si="778"/>
        <v>0</v>
      </c>
      <c r="O1708" s="564">
        <f t="shared" si="779"/>
        <v>0</v>
      </c>
      <c r="P1708" s="564">
        <f t="shared" si="780"/>
        <v>0</v>
      </c>
      <c r="Q1708" s="564">
        <f t="shared" si="781"/>
        <v>0</v>
      </c>
      <c r="R1708" s="661">
        <f t="shared" si="770"/>
        <v>0</v>
      </c>
      <c r="S1708" s="662">
        <f t="shared" si="771"/>
        <v>0</v>
      </c>
      <c r="T1708" s="699">
        <f t="shared" si="772"/>
        <v>0</v>
      </c>
      <c r="U1708" s="681">
        <f t="shared" si="782"/>
        <v>0</v>
      </c>
      <c r="V1708" s="701">
        <f t="shared" si="783"/>
        <v>0</v>
      </c>
      <c r="W1708" s="662">
        <f t="shared" si="784"/>
        <v>0</v>
      </c>
      <c r="X1708" s="662">
        <f t="shared" si="785"/>
        <v>0</v>
      </c>
      <c r="Y1708" s="662">
        <f t="shared" si="786"/>
        <v>0</v>
      </c>
      <c r="Z1708" s="699">
        <f t="shared" si="787"/>
        <v>0</v>
      </c>
      <c r="AA1708" s="681">
        <f t="shared" si="790"/>
        <v>0</v>
      </c>
      <c r="AB1708" s="701">
        <f t="shared" si="791"/>
        <v>0</v>
      </c>
      <c r="AC1708" s="662">
        <f t="shared" si="788"/>
        <v>0</v>
      </c>
      <c r="AD1708" s="662">
        <f t="shared" si="792"/>
        <v>0</v>
      </c>
      <c r="AE1708" s="701">
        <f t="shared" si="793"/>
        <v>0</v>
      </c>
      <c r="AF1708" s="662">
        <f t="shared" si="789"/>
        <v>0</v>
      </c>
      <c r="AG1708" s="662">
        <f t="shared" si="794"/>
        <v>0</v>
      </c>
      <c r="AH1708" s="701">
        <f t="shared" si="795"/>
        <v>0</v>
      </c>
    </row>
    <row r="1709" spans="1:34" x14ac:dyDescent="0.35">
      <c r="A1709" s="680">
        <v>39684</v>
      </c>
      <c r="B1709" s="558" t="s">
        <v>28</v>
      </c>
      <c r="C1709" s="558">
        <v>8</v>
      </c>
      <c r="D1709" s="559">
        <f t="shared" si="767"/>
        <v>1</v>
      </c>
      <c r="E1709" s="561">
        <v>0</v>
      </c>
      <c r="F1709" s="699">
        <f t="shared" si="773"/>
        <v>0</v>
      </c>
      <c r="G1709" s="712">
        <f t="shared" si="774"/>
        <v>0</v>
      </c>
      <c r="H1709" s="699">
        <f t="shared" si="768"/>
        <v>0</v>
      </c>
      <c r="I1709" s="712">
        <f t="shared" si="769"/>
        <v>0</v>
      </c>
      <c r="J1709" s="699">
        <f t="shared" si="775"/>
        <v>0</v>
      </c>
      <c r="K1709" s="681">
        <f t="shared" si="776"/>
        <v>0</v>
      </c>
      <c r="L1709" s="711">
        <f>IF($L$5="Yes",HLOOKUP(B1709,'Outdoor Supply'!$D$32:$P$38,7,FALSE),0)</f>
        <v>0</v>
      </c>
      <c r="M1709" s="701">
        <f t="shared" si="777"/>
        <v>0</v>
      </c>
      <c r="N1709" s="564">
        <f t="shared" si="778"/>
        <v>0</v>
      </c>
      <c r="O1709" s="564">
        <f t="shared" si="779"/>
        <v>0</v>
      </c>
      <c r="P1709" s="564">
        <f t="shared" si="780"/>
        <v>0</v>
      </c>
      <c r="Q1709" s="564">
        <f t="shared" si="781"/>
        <v>0</v>
      </c>
      <c r="R1709" s="661">
        <f t="shared" si="770"/>
        <v>0</v>
      </c>
      <c r="S1709" s="662">
        <f t="shared" si="771"/>
        <v>0</v>
      </c>
      <c r="T1709" s="699">
        <f t="shared" si="772"/>
        <v>0</v>
      </c>
      <c r="U1709" s="681">
        <f t="shared" si="782"/>
        <v>0</v>
      </c>
      <c r="V1709" s="701">
        <f t="shared" si="783"/>
        <v>0</v>
      </c>
      <c r="W1709" s="662">
        <f t="shared" si="784"/>
        <v>0</v>
      </c>
      <c r="X1709" s="662">
        <f t="shared" si="785"/>
        <v>0</v>
      </c>
      <c r="Y1709" s="662">
        <f t="shared" si="786"/>
        <v>0</v>
      </c>
      <c r="Z1709" s="699">
        <f t="shared" si="787"/>
        <v>0</v>
      </c>
      <c r="AA1709" s="681">
        <f t="shared" si="790"/>
        <v>0</v>
      </c>
      <c r="AB1709" s="701">
        <f t="shared" si="791"/>
        <v>0</v>
      </c>
      <c r="AC1709" s="662">
        <f t="shared" si="788"/>
        <v>0</v>
      </c>
      <c r="AD1709" s="662">
        <f t="shared" si="792"/>
        <v>0</v>
      </c>
      <c r="AE1709" s="701">
        <f t="shared" si="793"/>
        <v>0</v>
      </c>
      <c r="AF1709" s="662">
        <f t="shared" si="789"/>
        <v>0</v>
      </c>
      <c r="AG1709" s="662">
        <f t="shared" si="794"/>
        <v>0</v>
      </c>
      <c r="AH1709" s="701">
        <f t="shared" si="795"/>
        <v>0</v>
      </c>
    </row>
    <row r="1710" spans="1:34" x14ac:dyDescent="0.35">
      <c r="A1710" s="680">
        <v>39685</v>
      </c>
      <c r="B1710" s="558" t="s">
        <v>28</v>
      </c>
      <c r="C1710" s="558">
        <v>8</v>
      </c>
      <c r="D1710" s="559">
        <f t="shared" si="767"/>
        <v>2</v>
      </c>
      <c r="E1710" s="561">
        <v>0</v>
      </c>
      <c r="F1710" s="699">
        <f t="shared" si="773"/>
        <v>0</v>
      </c>
      <c r="G1710" s="712">
        <f t="shared" si="774"/>
        <v>0</v>
      </c>
      <c r="H1710" s="699">
        <f t="shared" si="768"/>
        <v>0</v>
      </c>
      <c r="I1710" s="712">
        <f t="shared" si="769"/>
        <v>0</v>
      </c>
      <c r="J1710" s="699">
        <f t="shared" si="775"/>
        <v>0</v>
      </c>
      <c r="K1710" s="681">
        <f t="shared" si="776"/>
        <v>0</v>
      </c>
      <c r="L1710" s="711">
        <f>IF($L$5="Yes",HLOOKUP(B1710,'Outdoor Supply'!$D$32:$P$38,7,FALSE),0)</f>
        <v>0</v>
      </c>
      <c r="M1710" s="701">
        <f t="shared" si="777"/>
        <v>0</v>
      </c>
      <c r="N1710" s="564">
        <f t="shared" si="778"/>
        <v>0</v>
      </c>
      <c r="O1710" s="564">
        <f t="shared" si="779"/>
        <v>0</v>
      </c>
      <c r="P1710" s="564">
        <f t="shared" si="780"/>
        <v>0</v>
      </c>
      <c r="Q1710" s="564">
        <f t="shared" si="781"/>
        <v>0</v>
      </c>
      <c r="R1710" s="661">
        <f t="shared" si="770"/>
        <v>0</v>
      </c>
      <c r="S1710" s="662">
        <f t="shared" si="771"/>
        <v>0</v>
      </c>
      <c r="T1710" s="699">
        <f t="shared" si="772"/>
        <v>0</v>
      </c>
      <c r="U1710" s="681">
        <f t="shared" si="782"/>
        <v>0</v>
      </c>
      <c r="V1710" s="701">
        <f t="shared" si="783"/>
        <v>0</v>
      </c>
      <c r="W1710" s="662">
        <f t="shared" si="784"/>
        <v>0</v>
      </c>
      <c r="X1710" s="662">
        <f t="shared" si="785"/>
        <v>0</v>
      </c>
      <c r="Y1710" s="662">
        <f t="shared" si="786"/>
        <v>0</v>
      </c>
      <c r="Z1710" s="699">
        <f t="shared" si="787"/>
        <v>0</v>
      </c>
      <c r="AA1710" s="681">
        <f t="shared" si="790"/>
        <v>0</v>
      </c>
      <c r="AB1710" s="701">
        <f t="shared" si="791"/>
        <v>0</v>
      </c>
      <c r="AC1710" s="662">
        <f t="shared" si="788"/>
        <v>0</v>
      </c>
      <c r="AD1710" s="662">
        <f t="shared" si="792"/>
        <v>0</v>
      </c>
      <c r="AE1710" s="701">
        <f t="shared" si="793"/>
        <v>0</v>
      </c>
      <c r="AF1710" s="662">
        <f t="shared" si="789"/>
        <v>0</v>
      </c>
      <c r="AG1710" s="662">
        <f t="shared" si="794"/>
        <v>0</v>
      </c>
      <c r="AH1710" s="701">
        <f t="shared" si="795"/>
        <v>0</v>
      </c>
    </row>
    <row r="1711" spans="1:34" x14ac:dyDescent="0.35">
      <c r="A1711" s="680">
        <v>39686</v>
      </c>
      <c r="B1711" s="558" t="s">
        <v>28</v>
      </c>
      <c r="C1711" s="558">
        <v>8</v>
      </c>
      <c r="D1711" s="559">
        <f t="shared" si="767"/>
        <v>3</v>
      </c>
      <c r="E1711" s="561">
        <v>0.11000000000001364</v>
      </c>
      <c r="F1711" s="699">
        <f t="shared" si="773"/>
        <v>0</v>
      </c>
      <c r="G1711" s="712">
        <f t="shared" si="774"/>
        <v>0</v>
      </c>
      <c r="H1711" s="699">
        <f t="shared" si="768"/>
        <v>0</v>
      </c>
      <c r="I1711" s="712">
        <f t="shared" si="769"/>
        <v>0</v>
      </c>
      <c r="J1711" s="699">
        <f t="shared" si="775"/>
        <v>0</v>
      </c>
      <c r="K1711" s="681">
        <f t="shared" si="776"/>
        <v>0</v>
      </c>
      <c r="L1711" s="711">
        <f>IF($L$5="Yes",HLOOKUP(B1711,'Outdoor Supply'!$D$32:$P$38,7,FALSE),0)</f>
        <v>0</v>
      </c>
      <c r="M1711" s="701">
        <f t="shared" si="777"/>
        <v>0</v>
      </c>
      <c r="N1711" s="564">
        <f t="shared" si="778"/>
        <v>0</v>
      </c>
      <c r="O1711" s="564">
        <f t="shared" si="779"/>
        <v>0</v>
      </c>
      <c r="P1711" s="564">
        <f t="shared" si="780"/>
        <v>0</v>
      </c>
      <c r="Q1711" s="564">
        <f t="shared" si="781"/>
        <v>0</v>
      </c>
      <c r="R1711" s="661">
        <f t="shared" si="770"/>
        <v>0</v>
      </c>
      <c r="S1711" s="662">
        <f t="shared" si="771"/>
        <v>0</v>
      </c>
      <c r="T1711" s="699">
        <f t="shared" si="772"/>
        <v>0</v>
      </c>
      <c r="U1711" s="681">
        <f t="shared" si="782"/>
        <v>0</v>
      </c>
      <c r="V1711" s="701">
        <f t="shared" si="783"/>
        <v>0</v>
      </c>
      <c r="W1711" s="662">
        <f t="shared" si="784"/>
        <v>0</v>
      </c>
      <c r="X1711" s="662">
        <f t="shared" si="785"/>
        <v>0</v>
      </c>
      <c r="Y1711" s="662">
        <f t="shared" si="786"/>
        <v>0</v>
      </c>
      <c r="Z1711" s="699">
        <f t="shared" si="787"/>
        <v>0</v>
      </c>
      <c r="AA1711" s="681">
        <f t="shared" si="790"/>
        <v>0</v>
      </c>
      <c r="AB1711" s="701">
        <f t="shared" si="791"/>
        <v>0</v>
      </c>
      <c r="AC1711" s="662">
        <f t="shared" si="788"/>
        <v>0</v>
      </c>
      <c r="AD1711" s="662">
        <f t="shared" si="792"/>
        <v>0</v>
      </c>
      <c r="AE1711" s="701">
        <f t="shared" si="793"/>
        <v>0</v>
      </c>
      <c r="AF1711" s="662">
        <f t="shared" si="789"/>
        <v>0</v>
      </c>
      <c r="AG1711" s="662">
        <f t="shared" si="794"/>
        <v>0</v>
      </c>
      <c r="AH1711" s="701">
        <f t="shared" si="795"/>
        <v>0</v>
      </c>
    </row>
    <row r="1712" spans="1:34" x14ac:dyDescent="0.35">
      <c r="A1712" s="680">
        <v>39687</v>
      </c>
      <c r="B1712" s="558" t="s">
        <v>28</v>
      </c>
      <c r="C1712" s="558">
        <v>8</v>
      </c>
      <c r="D1712" s="559">
        <f t="shared" si="767"/>
        <v>4</v>
      </c>
      <c r="E1712" s="561">
        <v>0</v>
      </c>
      <c r="F1712" s="699">
        <f t="shared" si="773"/>
        <v>0</v>
      </c>
      <c r="G1712" s="712">
        <f t="shared" si="774"/>
        <v>0</v>
      </c>
      <c r="H1712" s="699">
        <f t="shared" si="768"/>
        <v>0</v>
      </c>
      <c r="I1712" s="712">
        <f t="shared" si="769"/>
        <v>0</v>
      </c>
      <c r="J1712" s="699">
        <f t="shared" si="775"/>
        <v>0</v>
      </c>
      <c r="K1712" s="681">
        <f t="shared" si="776"/>
        <v>0</v>
      </c>
      <c r="L1712" s="711">
        <f>IF($L$5="Yes",HLOOKUP(B1712,'Outdoor Supply'!$D$32:$P$38,7,FALSE),0)</f>
        <v>0</v>
      </c>
      <c r="M1712" s="701">
        <f t="shared" si="777"/>
        <v>0</v>
      </c>
      <c r="N1712" s="564">
        <f t="shared" si="778"/>
        <v>0</v>
      </c>
      <c r="O1712" s="564">
        <f t="shared" si="779"/>
        <v>0</v>
      </c>
      <c r="P1712" s="564">
        <f t="shared" si="780"/>
        <v>0</v>
      </c>
      <c r="Q1712" s="564">
        <f t="shared" si="781"/>
        <v>0</v>
      </c>
      <c r="R1712" s="661">
        <f t="shared" si="770"/>
        <v>0</v>
      </c>
      <c r="S1712" s="662">
        <f t="shared" si="771"/>
        <v>0</v>
      </c>
      <c r="T1712" s="699">
        <f t="shared" si="772"/>
        <v>0</v>
      </c>
      <c r="U1712" s="681">
        <f t="shared" si="782"/>
        <v>0</v>
      </c>
      <c r="V1712" s="701">
        <f t="shared" si="783"/>
        <v>0</v>
      </c>
      <c r="W1712" s="662">
        <f t="shared" si="784"/>
        <v>0</v>
      </c>
      <c r="X1712" s="662">
        <f t="shared" si="785"/>
        <v>0</v>
      </c>
      <c r="Y1712" s="662">
        <f t="shared" si="786"/>
        <v>0</v>
      </c>
      <c r="Z1712" s="699">
        <f t="shared" si="787"/>
        <v>0</v>
      </c>
      <c r="AA1712" s="681">
        <f t="shared" si="790"/>
        <v>0</v>
      </c>
      <c r="AB1712" s="701">
        <f t="shared" si="791"/>
        <v>0</v>
      </c>
      <c r="AC1712" s="662">
        <f t="shared" si="788"/>
        <v>0</v>
      </c>
      <c r="AD1712" s="662">
        <f t="shared" si="792"/>
        <v>0</v>
      </c>
      <c r="AE1712" s="701">
        <f t="shared" si="793"/>
        <v>0</v>
      </c>
      <c r="AF1712" s="662">
        <f t="shared" si="789"/>
        <v>0</v>
      </c>
      <c r="AG1712" s="662">
        <f t="shared" si="794"/>
        <v>0</v>
      </c>
      <c r="AH1712" s="701">
        <f t="shared" si="795"/>
        <v>0</v>
      </c>
    </row>
    <row r="1713" spans="1:34" x14ac:dyDescent="0.35">
      <c r="A1713" s="680">
        <v>39688</v>
      </c>
      <c r="B1713" s="558" t="s">
        <v>28</v>
      </c>
      <c r="C1713" s="558">
        <v>8</v>
      </c>
      <c r="D1713" s="559">
        <f t="shared" si="767"/>
        <v>5</v>
      </c>
      <c r="E1713" s="561">
        <v>0</v>
      </c>
      <c r="F1713" s="699">
        <f t="shared" si="773"/>
        <v>0</v>
      </c>
      <c r="G1713" s="712">
        <f t="shared" si="774"/>
        <v>0</v>
      </c>
      <c r="H1713" s="699">
        <f t="shared" si="768"/>
        <v>0</v>
      </c>
      <c r="I1713" s="712">
        <f t="shared" si="769"/>
        <v>0</v>
      </c>
      <c r="J1713" s="699">
        <f t="shared" si="775"/>
        <v>0</v>
      </c>
      <c r="K1713" s="681">
        <f t="shared" si="776"/>
        <v>0</v>
      </c>
      <c r="L1713" s="711">
        <f>IF($L$5="Yes",HLOOKUP(B1713,'Outdoor Supply'!$D$32:$P$38,7,FALSE),0)</f>
        <v>0</v>
      </c>
      <c r="M1713" s="701">
        <f t="shared" si="777"/>
        <v>0</v>
      </c>
      <c r="N1713" s="564">
        <f t="shared" si="778"/>
        <v>0</v>
      </c>
      <c r="O1713" s="564">
        <f t="shared" si="779"/>
        <v>0</v>
      </c>
      <c r="P1713" s="564">
        <f t="shared" si="780"/>
        <v>0</v>
      </c>
      <c r="Q1713" s="564">
        <f t="shared" si="781"/>
        <v>0</v>
      </c>
      <c r="R1713" s="661">
        <f t="shared" si="770"/>
        <v>0</v>
      </c>
      <c r="S1713" s="662">
        <f t="shared" si="771"/>
        <v>0</v>
      </c>
      <c r="T1713" s="699">
        <f t="shared" si="772"/>
        <v>0</v>
      </c>
      <c r="U1713" s="681">
        <f t="shared" si="782"/>
        <v>0</v>
      </c>
      <c r="V1713" s="701">
        <f t="shared" si="783"/>
        <v>0</v>
      </c>
      <c r="W1713" s="662">
        <f t="shared" si="784"/>
        <v>0</v>
      </c>
      <c r="X1713" s="662">
        <f t="shared" si="785"/>
        <v>0</v>
      </c>
      <c r="Y1713" s="662">
        <f t="shared" si="786"/>
        <v>0</v>
      </c>
      <c r="Z1713" s="699">
        <f t="shared" si="787"/>
        <v>0</v>
      </c>
      <c r="AA1713" s="681">
        <f t="shared" si="790"/>
        <v>0</v>
      </c>
      <c r="AB1713" s="701">
        <f t="shared" si="791"/>
        <v>0</v>
      </c>
      <c r="AC1713" s="662">
        <f t="shared" si="788"/>
        <v>0</v>
      </c>
      <c r="AD1713" s="662">
        <f t="shared" si="792"/>
        <v>0</v>
      </c>
      <c r="AE1713" s="701">
        <f t="shared" si="793"/>
        <v>0</v>
      </c>
      <c r="AF1713" s="662">
        <f t="shared" si="789"/>
        <v>0</v>
      </c>
      <c r="AG1713" s="662">
        <f t="shared" si="794"/>
        <v>0</v>
      </c>
      <c r="AH1713" s="701">
        <f t="shared" si="795"/>
        <v>0</v>
      </c>
    </row>
    <row r="1714" spans="1:34" x14ac:dyDescent="0.35">
      <c r="A1714" s="680">
        <v>39689</v>
      </c>
      <c r="B1714" s="558" t="s">
        <v>28</v>
      </c>
      <c r="C1714" s="558">
        <v>8</v>
      </c>
      <c r="D1714" s="559">
        <f t="shared" si="767"/>
        <v>6</v>
      </c>
      <c r="E1714" s="561">
        <v>0</v>
      </c>
      <c r="F1714" s="699">
        <f t="shared" si="773"/>
        <v>0</v>
      </c>
      <c r="G1714" s="712">
        <f t="shared" si="774"/>
        <v>0</v>
      </c>
      <c r="H1714" s="699">
        <f t="shared" si="768"/>
        <v>0</v>
      </c>
      <c r="I1714" s="712">
        <f t="shared" si="769"/>
        <v>0</v>
      </c>
      <c r="J1714" s="699">
        <f t="shared" si="775"/>
        <v>0</v>
      </c>
      <c r="K1714" s="681">
        <f t="shared" si="776"/>
        <v>0</v>
      </c>
      <c r="L1714" s="711">
        <f>IF($L$5="Yes",HLOOKUP(B1714,'Outdoor Supply'!$D$32:$P$38,7,FALSE),0)</f>
        <v>0</v>
      </c>
      <c r="M1714" s="701">
        <f t="shared" si="777"/>
        <v>0</v>
      </c>
      <c r="N1714" s="564">
        <f t="shared" si="778"/>
        <v>0</v>
      </c>
      <c r="O1714" s="564">
        <f t="shared" si="779"/>
        <v>0</v>
      </c>
      <c r="P1714" s="564">
        <f t="shared" si="780"/>
        <v>0</v>
      </c>
      <c r="Q1714" s="564">
        <f t="shared" si="781"/>
        <v>0</v>
      </c>
      <c r="R1714" s="661">
        <f t="shared" si="770"/>
        <v>0</v>
      </c>
      <c r="S1714" s="662">
        <f t="shared" si="771"/>
        <v>0</v>
      </c>
      <c r="T1714" s="699">
        <f t="shared" si="772"/>
        <v>0</v>
      </c>
      <c r="U1714" s="681">
        <f t="shared" si="782"/>
        <v>0</v>
      </c>
      <c r="V1714" s="701">
        <f t="shared" si="783"/>
        <v>0</v>
      </c>
      <c r="W1714" s="662">
        <f t="shared" si="784"/>
        <v>0</v>
      </c>
      <c r="X1714" s="662">
        <f t="shared" si="785"/>
        <v>0</v>
      </c>
      <c r="Y1714" s="662">
        <f t="shared" si="786"/>
        <v>0</v>
      </c>
      <c r="Z1714" s="699">
        <f t="shared" si="787"/>
        <v>0</v>
      </c>
      <c r="AA1714" s="681">
        <f t="shared" si="790"/>
        <v>0</v>
      </c>
      <c r="AB1714" s="701">
        <f t="shared" si="791"/>
        <v>0</v>
      </c>
      <c r="AC1714" s="662">
        <f t="shared" si="788"/>
        <v>0</v>
      </c>
      <c r="AD1714" s="662">
        <f t="shared" si="792"/>
        <v>0</v>
      </c>
      <c r="AE1714" s="701">
        <f t="shared" si="793"/>
        <v>0</v>
      </c>
      <c r="AF1714" s="662">
        <f t="shared" si="789"/>
        <v>0</v>
      </c>
      <c r="AG1714" s="662">
        <f t="shared" si="794"/>
        <v>0</v>
      </c>
      <c r="AH1714" s="701">
        <f t="shared" si="795"/>
        <v>0</v>
      </c>
    </row>
    <row r="1715" spans="1:34" x14ac:dyDescent="0.35">
      <c r="A1715" s="680">
        <v>39690</v>
      </c>
      <c r="B1715" s="558" t="s">
        <v>28</v>
      </c>
      <c r="C1715" s="558">
        <v>8</v>
      </c>
      <c r="D1715" s="559">
        <f t="shared" si="767"/>
        <v>7</v>
      </c>
      <c r="E1715" s="561">
        <v>0</v>
      </c>
      <c r="F1715" s="699">
        <f t="shared" si="773"/>
        <v>0</v>
      </c>
      <c r="G1715" s="712">
        <f t="shared" si="774"/>
        <v>0</v>
      </c>
      <c r="H1715" s="699">
        <f t="shared" si="768"/>
        <v>0</v>
      </c>
      <c r="I1715" s="712">
        <f t="shared" si="769"/>
        <v>0</v>
      </c>
      <c r="J1715" s="699">
        <f t="shared" si="775"/>
        <v>0</v>
      </c>
      <c r="K1715" s="681">
        <f t="shared" si="776"/>
        <v>0</v>
      </c>
      <c r="L1715" s="711">
        <f>IF($L$5="Yes",HLOOKUP(B1715,'Outdoor Supply'!$D$32:$P$38,7,FALSE),0)</f>
        <v>0</v>
      </c>
      <c r="M1715" s="701">
        <f t="shared" si="777"/>
        <v>0</v>
      </c>
      <c r="N1715" s="564">
        <f t="shared" si="778"/>
        <v>0</v>
      </c>
      <c r="O1715" s="564">
        <f t="shared" si="779"/>
        <v>0</v>
      </c>
      <c r="P1715" s="564">
        <f t="shared" si="780"/>
        <v>0</v>
      </c>
      <c r="Q1715" s="564">
        <f t="shared" si="781"/>
        <v>0</v>
      </c>
      <c r="R1715" s="661">
        <f t="shared" si="770"/>
        <v>0</v>
      </c>
      <c r="S1715" s="662">
        <f t="shared" si="771"/>
        <v>0</v>
      </c>
      <c r="T1715" s="699">
        <f t="shared" si="772"/>
        <v>0</v>
      </c>
      <c r="U1715" s="681">
        <f t="shared" si="782"/>
        <v>0</v>
      </c>
      <c r="V1715" s="701">
        <f t="shared" si="783"/>
        <v>0</v>
      </c>
      <c r="W1715" s="662">
        <f t="shared" si="784"/>
        <v>0</v>
      </c>
      <c r="X1715" s="662">
        <f t="shared" si="785"/>
        <v>0</v>
      </c>
      <c r="Y1715" s="662">
        <f t="shared" si="786"/>
        <v>0</v>
      </c>
      <c r="Z1715" s="699">
        <f t="shared" si="787"/>
        <v>0</v>
      </c>
      <c r="AA1715" s="681">
        <f t="shared" si="790"/>
        <v>0</v>
      </c>
      <c r="AB1715" s="701">
        <f t="shared" si="791"/>
        <v>0</v>
      </c>
      <c r="AC1715" s="662">
        <f t="shared" si="788"/>
        <v>0</v>
      </c>
      <c r="AD1715" s="662">
        <f t="shared" si="792"/>
        <v>0</v>
      </c>
      <c r="AE1715" s="701">
        <f t="shared" si="793"/>
        <v>0</v>
      </c>
      <c r="AF1715" s="662">
        <f t="shared" si="789"/>
        <v>0</v>
      </c>
      <c r="AG1715" s="662">
        <f t="shared" si="794"/>
        <v>0</v>
      </c>
      <c r="AH1715" s="701">
        <f t="shared" si="795"/>
        <v>0</v>
      </c>
    </row>
    <row r="1716" spans="1:34" x14ac:dyDescent="0.35">
      <c r="A1716" s="680">
        <v>39691</v>
      </c>
      <c r="B1716" s="558" t="s">
        <v>28</v>
      </c>
      <c r="C1716" s="558">
        <v>8</v>
      </c>
      <c r="D1716" s="559">
        <f t="shared" si="767"/>
        <v>1</v>
      </c>
      <c r="E1716" s="561">
        <v>2.0000000000010232E-2</v>
      </c>
      <c r="F1716" s="699">
        <f t="shared" si="773"/>
        <v>0</v>
      </c>
      <c r="G1716" s="712">
        <f t="shared" si="774"/>
        <v>0</v>
      </c>
      <c r="H1716" s="699">
        <f t="shared" si="768"/>
        <v>0</v>
      </c>
      <c r="I1716" s="712">
        <f t="shared" si="769"/>
        <v>0</v>
      </c>
      <c r="J1716" s="699">
        <f t="shared" si="775"/>
        <v>0</v>
      </c>
      <c r="K1716" s="681">
        <f t="shared" si="776"/>
        <v>0</v>
      </c>
      <c r="L1716" s="711">
        <f>IF($L$5="Yes",HLOOKUP(B1716,'Outdoor Supply'!$D$32:$P$38,7,FALSE),0)</f>
        <v>0</v>
      </c>
      <c r="M1716" s="701">
        <f t="shared" si="777"/>
        <v>0</v>
      </c>
      <c r="N1716" s="564">
        <f t="shared" si="778"/>
        <v>0</v>
      </c>
      <c r="O1716" s="564">
        <f t="shared" si="779"/>
        <v>0</v>
      </c>
      <c r="P1716" s="564">
        <f t="shared" si="780"/>
        <v>0</v>
      </c>
      <c r="Q1716" s="564">
        <f t="shared" si="781"/>
        <v>0</v>
      </c>
      <c r="R1716" s="661">
        <f t="shared" si="770"/>
        <v>0</v>
      </c>
      <c r="S1716" s="662">
        <f t="shared" si="771"/>
        <v>0</v>
      </c>
      <c r="T1716" s="699">
        <f t="shared" si="772"/>
        <v>0</v>
      </c>
      <c r="U1716" s="681">
        <f t="shared" si="782"/>
        <v>0</v>
      </c>
      <c r="V1716" s="701">
        <f t="shared" si="783"/>
        <v>0</v>
      </c>
      <c r="W1716" s="662">
        <f t="shared" si="784"/>
        <v>0</v>
      </c>
      <c r="X1716" s="662">
        <f t="shared" si="785"/>
        <v>0</v>
      </c>
      <c r="Y1716" s="662">
        <f t="shared" si="786"/>
        <v>0</v>
      </c>
      <c r="Z1716" s="699">
        <f t="shared" si="787"/>
        <v>0</v>
      </c>
      <c r="AA1716" s="681">
        <f t="shared" si="790"/>
        <v>0</v>
      </c>
      <c r="AB1716" s="701">
        <f t="shared" si="791"/>
        <v>0</v>
      </c>
      <c r="AC1716" s="662">
        <f t="shared" si="788"/>
        <v>0</v>
      </c>
      <c r="AD1716" s="662">
        <f t="shared" si="792"/>
        <v>0</v>
      </c>
      <c r="AE1716" s="701">
        <f t="shared" si="793"/>
        <v>0</v>
      </c>
      <c r="AF1716" s="662">
        <f t="shared" si="789"/>
        <v>0</v>
      </c>
      <c r="AG1716" s="662">
        <f t="shared" si="794"/>
        <v>0</v>
      </c>
      <c r="AH1716" s="701">
        <f t="shared" si="795"/>
        <v>0</v>
      </c>
    </row>
    <row r="1717" spans="1:34" x14ac:dyDescent="0.35">
      <c r="A1717" s="680">
        <v>39692</v>
      </c>
      <c r="B1717" s="558" t="s">
        <v>29</v>
      </c>
      <c r="C1717" s="558">
        <v>9</v>
      </c>
      <c r="D1717" s="559">
        <f t="shared" si="767"/>
        <v>2</v>
      </c>
      <c r="E1717" s="561">
        <v>0</v>
      </c>
      <c r="F1717" s="699">
        <f t="shared" si="773"/>
        <v>0</v>
      </c>
      <c r="G1717" s="712">
        <f t="shared" si="774"/>
        <v>0</v>
      </c>
      <c r="H1717" s="699">
        <f t="shared" si="768"/>
        <v>0</v>
      </c>
      <c r="I1717" s="712">
        <f t="shared" si="769"/>
        <v>0</v>
      </c>
      <c r="J1717" s="699">
        <f t="shared" si="775"/>
        <v>0</v>
      </c>
      <c r="K1717" s="681">
        <f t="shared" si="776"/>
        <v>0</v>
      </c>
      <c r="L1717" s="711">
        <f>IF($L$5="Yes",HLOOKUP(B1717,'Outdoor Supply'!$D$32:$P$38,7,FALSE),0)</f>
        <v>0</v>
      </c>
      <c r="M1717" s="701">
        <f t="shared" si="777"/>
        <v>0</v>
      </c>
      <c r="N1717" s="564">
        <f t="shared" si="778"/>
        <v>0</v>
      </c>
      <c r="O1717" s="564">
        <f t="shared" si="779"/>
        <v>0</v>
      </c>
      <c r="P1717" s="564">
        <f t="shared" si="780"/>
        <v>0</v>
      </c>
      <c r="Q1717" s="564">
        <f t="shared" si="781"/>
        <v>0</v>
      </c>
      <c r="R1717" s="661">
        <f t="shared" si="770"/>
        <v>0</v>
      </c>
      <c r="S1717" s="662">
        <f t="shared" si="771"/>
        <v>0</v>
      </c>
      <c r="T1717" s="699">
        <f t="shared" si="772"/>
        <v>0</v>
      </c>
      <c r="U1717" s="681">
        <f t="shared" si="782"/>
        <v>0</v>
      </c>
      <c r="V1717" s="701">
        <f t="shared" si="783"/>
        <v>0</v>
      </c>
      <c r="W1717" s="662">
        <f t="shared" si="784"/>
        <v>0</v>
      </c>
      <c r="X1717" s="662">
        <f t="shared" si="785"/>
        <v>0</v>
      </c>
      <c r="Y1717" s="662">
        <f t="shared" si="786"/>
        <v>0</v>
      </c>
      <c r="Z1717" s="699">
        <f t="shared" si="787"/>
        <v>0</v>
      </c>
      <c r="AA1717" s="681">
        <f t="shared" si="790"/>
        <v>0</v>
      </c>
      <c r="AB1717" s="701">
        <f t="shared" si="791"/>
        <v>0</v>
      </c>
      <c r="AC1717" s="662">
        <f t="shared" si="788"/>
        <v>0</v>
      </c>
      <c r="AD1717" s="662">
        <f t="shared" si="792"/>
        <v>0</v>
      </c>
      <c r="AE1717" s="701">
        <f t="shared" si="793"/>
        <v>0</v>
      </c>
      <c r="AF1717" s="662">
        <f t="shared" si="789"/>
        <v>0</v>
      </c>
      <c r="AG1717" s="662">
        <f t="shared" si="794"/>
        <v>0</v>
      </c>
      <c r="AH1717" s="701">
        <f t="shared" si="795"/>
        <v>0</v>
      </c>
    </row>
    <row r="1718" spans="1:34" x14ac:dyDescent="0.35">
      <c r="A1718" s="680">
        <v>39693</v>
      </c>
      <c r="B1718" s="558" t="s">
        <v>29</v>
      </c>
      <c r="C1718" s="558">
        <v>9</v>
      </c>
      <c r="D1718" s="559">
        <f t="shared" si="767"/>
        <v>3</v>
      </c>
      <c r="E1718" s="561">
        <v>0</v>
      </c>
      <c r="F1718" s="699">
        <f t="shared" si="773"/>
        <v>0</v>
      </c>
      <c r="G1718" s="712">
        <f t="shared" si="774"/>
        <v>0</v>
      </c>
      <c r="H1718" s="699">
        <f t="shared" si="768"/>
        <v>0</v>
      </c>
      <c r="I1718" s="712">
        <f t="shared" si="769"/>
        <v>0</v>
      </c>
      <c r="J1718" s="699">
        <f t="shared" si="775"/>
        <v>0</v>
      </c>
      <c r="K1718" s="681">
        <f t="shared" si="776"/>
        <v>0</v>
      </c>
      <c r="L1718" s="711">
        <f>IF($L$5="Yes",HLOOKUP(B1718,'Outdoor Supply'!$D$32:$P$38,7,FALSE),0)</f>
        <v>0</v>
      </c>
      <c r="M1718" s="701">
        <f t="shared" si="777"/>
        <v>0</v>
      </c>
      <c r="N1718" s="564">
        <f t="shared" si="778"/>
        <v>0</v>
      </c>
      <c r="O1718" s="564">
        <f t="shared" si="779"/>
        <v>0</v>
      </c>
      <c r="P1718" s="564">
        <f t="shared" si="780"/>
        <v>0</v>
      </c>
      <c r="Q1718" s="564">
        <f t="shared" si="781"/>
        <v>0</v>
      </c>
      <c r="R1718" s="661">
        <f t="shared" si="770"/>
        <v>0</v>
      </c>
      <c r="S1718" s="662">
        <f t="shared" si="771"/>
        <v>0</v>
      </c>
      <c r="T1718" s="699">
        <f t="shared" si="772"/>
        <v>0</v>
      </c>
      <c r="U1718" s="681">
        <f t="shared" si="782"/>
        <v>0</v>
      </c>
      <c r="V1718" s="701">
        <f t="shared" si="783"/>
        <v>0</v>
      </c>
      <c r="W1718" s="662">
        <f t="shared" si="784"/>
        <v>0</v>
      </c>
      <c r="X1718" s="662">
        <f t="shared" si="785"/>
        <v>0</v>
      </c>
      <c r="Y1718" s="662">
        <f t="shared" si="786"/>
        <v>0</v>
      </c>
      <c r="Z1718" s="699">
        <f t="shared" si="787"/>
        <v>0</v>
      </c>
      <c r="AA1718" s="681">
        <f t="shared" si="790"/>
        <v>0</v>
      </c>
      <c r="AB1718" s="701">
        <f t="shared" si="791"/>
        <v>0</v>
      </c>
      <c r="AC1718" s="662">
        <f t="shared" si="788"/>
        <v>0</v>
      </c>
      <c r="AD1718" s="662">
        <f t="shared" si="792"/>
        <v>0</v>
      </c>
      <c r="AE1718" s="701">
        <f t="shared" si="793"/>
        <v>0</v>
      </c>
      <c r="AF1718" s="662">
        <f t="shared" si="789"/>
        <v>0</v>
      </c>
      <c r="AG1718" s="662">
        <f t="shared" si="794"/>
        <v>0</v>
      </c>
      <c r="AH1718" s="701">
        <f t="shared" si="795"/>
        <v>0</v>
      </c>
    </row>
    <row r="1719" spans="1:34" x14ac:dyDescent="0.35">
      <c r="A1719" s="680">
        <v>39694</v>
      </c>
      <c r="B1719" s="558" t="s">
        <v>29</v>
      </c>
      <c r="C1719" s="558">
        <v>9</v>
      </c>
      <c r="D1719" s="559">
        <f t="shared" si="767"/>
        <v>4</v>
      </c>
      <c r="E1719" s="561">
        <v>0</v>
      </c>
      <c r="F1719" s="699">
        <f t="shared" si="773"/>
        <v>0</v>
      </c>
      <c r="G1719" s="712">
        <f t="shared" si="774"/>
        <v>0</v>
      </c>
      <c r="H1719" s="699">
        <f t="shared" si="768"/>
        <v>0</v>
      </c>
      <c r="I1719" s="712">
        <f t="shared" si="769"/>
        <v>0</v>
      </c>
      <c r="J1719" s="699">
        <f t="shared" si="775"/>
        <v>0</v>
      </c>
      <c r="K1719" s="681">
        <f t="shared" si="776"/>
        <v>0</v>
      </c>
      <c r="L1719" s="711">
        <f>IF($L$5="Yes",HLOOKUP(B1719,'Outdoor Supply'!$D$32:$P$38,7,FALSE),0)</f>
        <v>0</v>
      </c>
      <c r="M1719" s="701">
        <f t="shared" si="777"/>
        <v>0</v>
      </c>
      <c r="N1719" s="564">
        <f t="shared" si="778"/>
        <v>0</v>
      </c>
      <c r="O1719" s="564">
        <f t="shared" si="779"/>
        <v>0</v>
      </c>
      <c r="P1719" s="564">
        <f t="shared" si="780"/>
        <v>0</v>
      </c>
      <c r="Q1719" s="564">
        <f t="shared" si="781"/>
        <v>0</v>
      </c>
      <c r="R1719" s="661">
        <f t="shared" si="770"/>
        <v>0</v>
      </c>
      <c r="S1719" s="662">
        <f t="shared" si="771"/>
        <v>0</v>
      </c>
      <c r="T1719" s="699">
        <f t="shared" si="772"/>
        <v>0</v>
      </c>
      <c r="U1719" s="681">
        <f t="shared" si="782"/>
        <v>0</v>
      </c>
      <c r="V1719" s="701">
        <f t="shared" si="783"/>
        <v>0</v>
      </c>
      <c r="W1719" s="662">
        <f t="shared" si="784"/>
        <v>0</v>
      </c>
      <c r="X1719" s="662">
        <f t="shared" si="785"/>
        <v>0</v>
      </c>
      <c r="Y1719" s="662">
        <f t="shared" si="786"/>
        <v>0</v>
      </c>
      <c r="Z1719" s="699">
        <f t="shared" si="787"/>
        <v>0</v>
      </c>
      <c r="AA1719" s="681">
        <f t="shared" si="790"/>
        <v>0</v>
      </c>
      <c r="AB1719" s="701">
        <f t="shared" si="791"/>
        <v>0</v>
      </c>
      <c r="AC1719" s="662">
        <f t="shared" si="788"/>
        <v>0</v>
      </c>
      <c r="AD1719" s="662">
        <f t="shared" si="792"/>
        <v>0</v>
      </c>
      <c r="AE1719" s="701">
        <f t="shared" si="793"/>
        <v>0</v>
      </c>
      <c r="AF1719" s="662">
        <f t="shared" si="789"/>
        <v>0</v>
      </c>
      <c r="AG1719" s="662">
        <f t="shared" si="794"/>
        <v>0</v>
      </c>
      <c r="AH1719" s="701">
        <f t="shared" si="795"/>
        <v>0</v>
      </c>
    </row>
    <row r="1720" spans="1:34" x14ac:dyDescent="0.35">
      <c r="A1720" s="680">
        <v>39695</v>
      </c>
      <c r="B1720" s="558" t="s">
        <v>29</v>
      </c>
      <c r="C1720" s="558">
        <v>9</v>
      </c>
      <c r="D1720" s="559">
        <f t="shared" si="767"/>
        <v>5</v>
      </c>
      <c r="E1720" s="561">
        <v>0</v>
      </c>
      <c r="F1720" s="699">
        <f t="shared" si="773"/>
        <v>0</v>
      </c>
      <c r="G1720" s="712">
        <f t="shared" si="774"/>
        <v>0</v>
      </c>
      <c r="H1720" s="699">
        <f t="shared" si="768"/>
        <v>0</v>
      </c>
      <c r="I1720" s="712">
        <f t="shared" si="769"/>
        <v>0</v>
      </c>
      <c r="J1720" s="699">
        <f t="shared" si="775"/>
        <v>0</v>
      </c>
      <c r="K1720" s="681">
        <f t="shared" si="776"/>
        <v>0</v>
      </c>
      <c r="L1720" s="711">
        <f>IF($L$5="Yes",HLOOKUP(B1720,'Outdoor Supply'!$D$32:$P$38,7,FALSE),0)</f>
        <v>0</v>
      </c>
      <c r="M1720" s="701">
        <f t="shared" si="777"/>
        <v>0</v>
      </c>
      <c r="N1720" s="564">
        <f t="shared" si="778"/>
        <v>0</v>
      </c>
      <c r="O1720" s="564">
        <f t="shared" si="779"/>
        <v>0</v>
      </c>
      <c r="P1720" s="564">
        <f t="shared" si="780"/>
        <v>0</v>
      </c>
      <c r="Q1720" s="564">
        <f t="shared" si="781"/>
        <v>0</v>
      </c>
      <c r="R1720" s="661">
        <f t="shared" si="770"/>
        <v>0</v>
      </c>
      <c r="S1720" s="662">
        <f t="shared" si="771"/>
        <v>0</v>
      </c>
      <c r="T1720" s="699">
        <f t="shared" si="772"/>
        <v>0</v>
      </c>
      <c r="U1720" s="681">
        <f t="shared" si="782"/>
        <v>0</v>
      </c>
      <c r="V1720" s="701">
        <f t="shared" si="783"/>
        <v>0</v>
      </c>
      <c r="W1720" s="662">
        <f t="shared" si="784"/>
        <v>0</v>
      </c>
      <c r="X1720" s="662">
        <f t="shared" si="785"/>
        <v>0</v>
      </c>
      <c r="Y1720" s="662">
        <f t="shared" si="786"/>
        <v>0</v>
      </c>
      <c r="Z1720" s="699">
        <f t="shared" si="787"/>
        <v>0</v>
      </c>
      <c r="AA1720" s="681">
        <f t="shared" si="790"/>
        <v>0</v>
      </c>
      <c r="AB1720" s="701">
        <f t="shared" si="791"/>
        <v>0</v>
      </c>
      <c r="AC1720" s="662">
        <f t="shared" si="788"/>
        <v>0</v>
      </c>
      <c r="AD1720" s="662">
        <f t="shared" si="792"/>
        <v>0</v>
      </c>
      <c r="AE1720" s="701">
        <f t="shared" si="793"/>
        <v>0</v>
      </c>
      <c r="AF1720" s="662">
        <f t="shared" si="789"/>
        <v>0</v>
      </c>
      <c r="AG1720" s="662">
        <f t="shared" si="794"/>
        <v>0</v>
      </c>
      <c r="AH1720" s="701">
        <f t="shared" si="795"/>
        <v>0</v>
      </c>
    </row>
    <row r="1721" spans="1:34" x14ac:dyDescent="0.35">
      <c r="A1721" s="680">
        <v>39696</v>
      </c>
      <c r="B1721" s="558" t="s">
        <v>29</v>
      </c>
      <c r="C1721" s="558">
        <v>9</v>
      </c>
      <c r="D1721" s="559">
        <f t="shared" si="767"/>
        <v>6</v>
      </c>
      <c r="E1721" s="561">
        <v>0</v>
      </c>
      <c r="F1721" s="699">
        <f t="shared" si="773"/>
        <v>0</v>
      </c>
      <c r="G1721" s="712">
        <f t="shared" si="774"/>
        <v>0</v>
      </c>
      <c r="H1721" s="699">
        <f t="shared" si="768"/>
        <v>0</v>
      </c>
      <c r="I1721" s="712">
        <f t="shared" si="769"/>
        <v>0</v>
      </c>
      <c r="J1721" s="699">
        <f t="shared" si="775"/>
        <v>0</v>
      </c>
      <c r="K1721" s="681">
        <f t="shared" si="776"/>
        <v>0</v>
      </c>
      <c r="L1721" s="711">
        <f>IF($L$5="Yes",HLOOKUP(B1721,'Outdoor Supply'!$D$32:$P$38,7,FALSE),0)</f>
        <v>0</v>
      </c>
      <c r="M1721" s="701">
        <f t="shared" si="777"/>
        <v>0</v>
      </c>
      <c r="N1721" s="564">
        <f t="shared" si="778"/>
        <v>0</v>
      </c>
      <c r="O1721" s="564">
        <f t="shared" si="779"/>
        <v>0</v>
      </c>
      <c r="P1721" s="564">
        <f t="shared" si="780"/>
        <v>0</v>
      </c>
      <c r="Q1721" s="564">
        <f t="shared" si="781"/>
        <v>0</v>
      </c>
      <c r="R1721" s="661">
        <f t="shared" si="770"/>
        <v>0</v>
      </c>
      <c r="S1721" s="662">
        <f t="shared" si="771"/>
        <v>0</v>
      </c>
      <c r="T1721" s="699">
        <f t="shared" si="772"/>
        <v>0</v>
      </c>
      <c r="U1721" s="681">
        <f t="shared" si="782"/>
        <v>0</v>
      </c>
      <c r="V1721" s="701">
        <f t="shared" si="783"/>
        <v>0</v>
      </c>
      <c r="W1721" s="662">
        <f t="shared" si="784"/>
        <v>0</v>
      </c>
      <c r="X1721" s="662">
        <f t="shared" si="785"/>
        <v>0</v>
      </c>
      <c r="Y1721" s="662">
        <f t="shared" si="786"/>
        <v>0</v>
      </c>
      <c r="Z1721" s="699">
        <f t="shared" si="787"/>
        <v>0</v>
      </c>
      <c r="AA1721" s="681">
        <f t="shared" si="790"/>
        <v>0</v>
      </c>
      <c r="AB1721" s="701">
        <f t="shared" si="791"/>
        <v>0</v>
      </c>
      <c r="AC1721" s="662">
        <f t="shared" si="788"/>
        <v>0</v>
      </c>
      <c r="AD1721" s="662">
        <f t="shared" si="792"/>
        <v>0</v>
      </c>
      <c r="AE1721" s="701">
        <f t="shared" si="793"/>
        <v>0</v>
      </c>
      <c r="AF1721" s="662">
        <f t="shared" si="789"/>
        <v>0</v>
      </c>
      <c r="AG1721" s="662">
        <f t="shared" si="794"/>
        <v>0</v>
      </c>
      <c r="AH1721" s="701">
        <f t="shared" si="795"/>
        <v>0</v>
      </c>
    </row>
    <row r="1722" spans="1:34" x14ac:dyDescent="0.35">
      <c r="A1722" s="680">
        <v>39697</v>
      </c>
      <c r="B1722" s="558" t="s">
        <v>29</v>
      </c>
      <c r="C1722" s="558">
        <v>9</v>
      </c>
      <c r="D1722" s="559">
        <f t="shared" si="767"/>
        <v>7</v>
      </c>
      <c r="E1722" s="561">
        <v>0</v>
      </c>
      <c r="F1722" s="699">
        <f t="shared" si="773"/>
        <v>0</v>
      </c>
      <c r="G1722" s="712">
        <f t="shared" si="774"/>
        <v>0</v>
      </c>
      <c r="H1722" s="699">
        <f t="shared" si="768"/>
        <v>0</v>
      </c>
      <c r="I1722" s="712">
        <f t="shared" si="769"/>
        <v>0</v>
      </c>
      <c r="J1722" s="699">
        <f t="shared" si="775"/>
        <v>0</v>
      </c>
      <c r="K1722" s="681">
        <f t="shared" si="776"/>
        <v>0</v>
      </c>
      <c r="L1722" s="711">
        <f>IF($L$5="Yes",HLOOKUP(B1722,'Outdoor Supply'!$D$32:$P$38,7,FALSE),0)</f>
        <v>0</v>
      </c>
      <c r="M1722" s="701">
        <f t="shared" si="777"/>
        <v>0</v>
      </c>
      <c r="N1722" s="564">
        <f t="shared" si="778"/>
        <v>0</v>
      </c>
      <c r="O1722" s="564">
        <f t="shared" si="779"/>
        <v>0</v>
      </c>
      <c r="P1722" s="564">
        <f t="shared" si="780"/>
        <v>0</v>
      </c>
      <c r="Q1722" s="564">
        <f t="shared" si="781"/>
        <v>0</v>
      </c>
      <c r="R1722" s="661">
        <f t="shared" si="770"/>
        <v>0</v>
      </c>
      <c r="S1722" s="662">
        <f t="shared" si="771"/>
        <v>0</v>
      </c>
      <c r="T1722" s="699">
        <f t="shared" si="772"/>
        <v>0</v>
      </c>
      <c r="U1722" s="681">
        <f t="shared" si="782"/>
        <v>0</v>
      </c>
      <c r="V1722" s="701">
        <f t="shared" si="783"/>
        <v>0</v>
      </c>
      <c r="W1722" s="662">
        <f t="shared" si="784"/>
        <v>0</v>
      </c>
      <c r="X1722" s="662">
        <f t="shared" si="785"/>
        <v>0</v>
      </c>
      <c r="Y1722" s="662">
        <f t="shared" si="786"/>
        <v>0</v>
      </c>
      <c r="Z1722" s="699">
        <f t="shared" si="787"/>
        <v>0</v>
      </c>
      <c r="AA1722" s="681">
        <f t="shared" si="790"/>
        <v>0</v>
      </c>
      <c r="AB1722" s="701">
        <f t="shared" si="791"/>
        <v>0</v>
      </c>
      <c r="AC1722" s="662">
        <f t="shared" si="788"/>
        <v>0</v>
      </c>
      <c r="AD1722" s="662">
        <f t="shared" si="792"/>
        <v>0</v>
      </c>
      <c r="AE1722" s="701">
        <f t="shared" si="793"/>
        <v>0</v>
      </c>
      <c r="AF1722" s="662">
        <f t="shared" si="789"/>
        <v>0</v>
      </c>
      <c r="AG1722" s="662">
        <f t="shared" si="794"/>
        <v>0</v>
      </c>
      <c r="AH1722" s="701">
        <f t="shared" si="795"/>
        <v>0</v>
      </c>
    </row>
    <row r="1723" spans="1:34" x14ac:dyDescent="0.35">
      <c r="A1723" s="680">
        <v>39698</v>
      </c>
      <c r="B1723" s="558" t="s">
        <v>29</v>
      </c>
      <c r="C1723" s="558">
        <v>9</v>
      </c>
      <c r="D1723" s="559">
        <f t="shared" si="767"/>
        <v>1</v>
      </c>
      <c r="E1723" s="561">
        <v>0</v>
      </c>
      <c r="F1723" s="699">
        <f t="shared" si="773"/>
        <v>0</v>
      </c>
      <c r="G1723" s="712">
        <f t="shared" si="774"/>
        <v>0</v>
      </c>
      <c r="H1723" s="699">
        <f t="shared" si="768"/>
        <v>0</v>
      </c>
      <c r="I1723" s="712">
        <f t="shared" si="769"/>
        <v>0</v>
      </c>
      <c r="J1723" s="699">
        <f t="shared" si="775"/>
        <v>0</v>
      </c>
      <c r="K1723" s="681">
        <f t="shared" si="776"/>
        <v>0</v>
      </c>
      <c r="L1723" s="711">
        <f>IF($L$5="Yes",HLOOKUP(B1723,'Outdoor Supply'!$D$32:$P$38,7,FALSE),0)</f>
        <v>0</v>
      </c>
      <c r="M1723" s="701">
        <f t="shared" si="777"/>
        <v>0</v>
      </c>
      <c r="N1723" s="564">
        <f t="shared" si="778"/>
        <v>0</v>
      </c>
      <c r="O1723" s="564">
        <f t="shared" si="779"/>
        <v>0</v>
      </c>
      <c r="P1723" s="564">
        <f t="shared" si="780"/>
        <v>0</v>
      </c>
      <c r="Q1723" s="564">
        <f t="shared" si="781"/>
        <v>0</v>
      </c>
      <c r="R1723" s="661">
        <f t="shared" si="770"/>
        <v>0</v>
      </c>
      <c r="S1723" s="662">
        <f t="shared" si="771"/>
        <v>0</v>
      </c>
      <c r="T1723" s="699">
        <f t="shared" si="772"/>
        <v>0</v>
      </c>
      <c r="U1723" s="681">
        <f t="shared" si="782"/>
        <v>0</v>
      </c>
      <c r="V1723" s="701">
        <f t="shared" si="783"/>
        <v>0</v>
      </c>
      <c r="W1723" s="662">
        <f t="shared" si="784"/>
        <v>0</v>
      </c>
      <c r="X1723" s="662">
        <f t="shared" si="785"/>
        <v>0</v>
      </c>
      <c r="Y1723" s="662">
        <f t="shared" si="786"/>
        <v>0</v>
      </c>
      <c r="Z1723" s="699">
        <f t="shared" si="787"/>
        <v>0</v>
      </c>
      <c r="AA1723" s="681">
        <f t="shared" si="790"/>
        <v>0</v>
      </c>
      <c r="AB1723" s="701">
        <f t="shared" si="791"/>
        <v>0</v>
      </c>
      <c r="AC1723" s="662">
        <f t="shared" si="788"/>
        <v>0</v>
      </c>
      <c r="AD1723" s="662">
        <f t="shared" si="792"/>
        <v>0</v>
      </c>
      <c r="AE1723" s="701">
        <f t="shared" si="793"/>
        <v>0</v>
      </c>
      <c r="AF1723" s="662">
        <f t="shared" si="789"/>
        <v>0</v>
      </c>
      <c r="AG1723" s="662">
        <f t="shared" si="794"/>
        <v>0</v>
      </c>
      <c r="AH1723" s="701">
        <f t="shared" si="795"/>
        <v>0</v>
      </c>
    </row>
    <row r="1724" spans="1:34" x14ac:dyDescent="0.35">
      <c r="A1724" s="680">
        <v>39699</v>
      </c>
      <c r="B1724" s="558" t="s">
        <v>29</v>
      </c>
      <c r="C1724" s="558">
        <v>9</v>
      </c>
      <c r="D1724" s="559">
        <f t="shared" si="767"/>
        <v>2</v>
      </c>
      <c r="E1724" s="561">
        <v>0</v>
      </c>
      <c r="F1724" s="699">
        <f t="shared" si="773"/>
        <v>0</v>
      </c>
      <c r="G1724" s="712">
        <f t="shared" si="774"/>
        <v>0</v>
      </c>
      <c r="H1724" s="699">
        <f t="shared" si="768"/>
        <v>0</v>
      </c>
      <c r="I1724" s="712">
        <f t="shared" si="769"/>
        <v>0</v>
      </c>
      <c r="J1724" s="699">
        <f t="shared" si="775"/>
        <v>0</v>
      </c>
      <c r="K1724" s="681">
        <f t="shared" si="776"/>
        <v>0</v>
      </c>
      <c r="L1724" s="711">
        <f>IF($L$5="Yes",HLOOKUP(B1724,'Outdoor Supply'!$D$32:$P$38,7,FALSE),0)</f>
        <v>0</v>
      </c>
      <c r="M1724" s="701">
        <f t="shared" si="777"/>
        <v>0</v>
      </c>
      <c r="N1724" s="564">
        <f t="shared" si="778"/>
        <v>0</v>
      </c>
      <c r="O1724" s="564">
        <f t="shared" si="779"/>
        <v>0</v>
      </c>
      <c r="P1724" s="564">
        <f t="shared" si="780"/>
        <v>0</v>
      </c>
      <c r="Q1724" s="564">
        <f t="shared" si="781"/>
        <v>0</v>
      </c>
      <c r="R1724" s="661">
        <f t="shared" si="770"/>
        <v>0</v>
      </c>
      <c r="S1724" s="662">
        <f t="shared" si="771"/>
        <v>0</v>
      </c>
      <c r="T1724" s="699">
        <f t="shared" si="772"/>
        <v>0</v>
      </c>
      <c r="U1724" s="681">
        <f t="shared" si="782"/>
        <v>0</v>
      </c>
      <c r="V1724" s="701">
        <f t="shared" si="783"/>
        <v>0</v>
      </c>
      <c r="W1724" s="662">
        <f t="shared" si="784"/>
        <v>0</v>
      </c>
      <c r="X1724" s="662">
        <f t="shared" si="785"/>
        <v>0</v>
      </c>
      <c r="Y1724" s="662">
        <f t="shared" si="786"/>
        <v>0</v>
      </c>
      <c r="Z1724" s="699">
        <f t="shared" si="787"/>
        <v>0</v>
      </c>
      <c r="AA1724" s="681">
        <f t="shared" si="790"/>
        <v>0</v>
      </c>
      <c r="AB1724" s="701">
        <f t="shared" si="791"/>
        <v>0</v>
      </c>
      <c r="AC1724" s="662">
        <f t="shared" si="788"/>
        <v>0</v>
      </c>
      <c r="AD1724" s="662">
        <f t="shared" si="792"/>
        <v>0</v>
      </c>
      <c r="AE1724" s="701">
        <f t="shared" si="793"/>
        <v>0</v>
      </c>
      <c r="AF1724" s="662">
        <f t="shared" si="789"/>
        <v>0</v>
      </c>
      <c r="AG1724" s="662">
        <f t="shared" si="794"/>
        <v>0</v>
      </c>
      <c r="AH1724" s="701">
        <f t="shared" si="795"/>
        <v>0</v>
      </c>
    </row>
    <row r="1725" spans="1:34" x14ac:dyDescent="0.35">
      <c r="A1725" s="680">
        <v>39700</v>
      </c>
      <c r="B1725" s="558" t="s">
        <v>29</v>
      </c>
      <c r="C1725" s="558">
        <v>9</v>
      </c>
      <c r="D1725" s="559">
        <f t="shared" si="767"/>
        <v>3</v>
      </c>
      <c r="E1725" s="561">
        <v>0</v>
      </c>
      <c r="F1725" s="699">
        <f t="shared" si="773"/>
        <v>0</v>
      </c>
      <c r="G1725" s="712">
        <f t="shared" si="774"/>
        <v>0</v>
      </c>
      <c r="H1725" s="699">
        <f t="shared" si="768"/>
        <v>0</v>
      </c>
      <c r="I1725" s="712">
        <f t="shared" si="769"/>
        <v>0</v>
      </c>
      <c r="J1725" s="699">
        <f t="shared" si="775"/>
        <v>0</v>
      </c>
      <c r="K1725" s="681">
        <f t="shared" si="776"/>
        <v>0</v>
      </c>
      <c r="L1725" s="711">
        <f>IF($L$5="Yes",HLOOKUP(B1725,'Outdoor Supply'!$D$32:$P$38,7,FALSE),0)</f>
        <v>0</v>
      </c>
      <c r="M1725" s="701">
        <f t="shared" si="777"/>
        <v>0</v>
      </c>
      <c r="N1725" s="564">
        <f t="shared" si="778"/>
        <v>0</v>
      </c>
      <c r="O1725" s="564">
        <f t="shared" si="779"/>
        <v>0</v>
      </c>
      <c r="P1725" s="564">
        <f t="shared" si="780"/>
        <v>0</v>
      </c>
      <c r="Q1725" s="564">
        <f t="shared" si="781"/>
        <v>0</v>
      </c>
      <c r="R1725" s="661">
        <f t="shared" si="770"/>
        <v>0</v>
      </c>
      <c r="S1725" s="662">
        <f t="shared" si="771"/>
        <v>0</v>
      </c>
      <c r="T1725" s="699">
        <f t="shared" si="772"/>
        <v>0</v>
      </c>
      <c r="U1725" s="681">
        <f t="shared" si="782"/>
        <v>0</v>
      </c>
      <c r="V1725" s="701">
        <f t="shared" si="783"/>
        <v>0</v>
      </c>
      <c r="W1725" s="662">
        <f t="shared" si="784"/>
        <v>0</v>
      </c>
      <c r="X1725" s="662">
        <f t="shared" si="785"/>
        <v>0</v>
      </c>
      <c r="Y1725" s="662">
        <f t="shared" si="786"/>
        <v>0</v>
      </c>
      <c r="Z1725" s="699">
        <f t="shared" si="787"/>
        <v>0</v>
      </c>
      <c r="AA1725" s="681">
        <f t="shared" si="790"/>
        <v>0</v>
      </c>
      <c r="AB1725" s="701">
        <f t="shared" si="791"/>
        <v>0</v>
      </c>
      <c r="AC1725" s="662">
        <f t="shared" si="788"/>
        <v>0</v>
      </c>
      <c r="AD1725" s="662">
        <f t="shared" si="792"/>
        <v>0</v>
      </c>
      <c r="AE1725" s="701">
        <f t="shared" si="793"/>
        <v>0</v>
      </c>
      <c r="AF1725" s="662">
        <f t="shared" si="789"/>
        <v>0</v>
      </c>
      <c r="AG1725" s="662">
        <f t="shared" si="794"/>
        <v>0</v>
      </c>
      <c r="AH1725" s="701">
        <f t="shared" si="795"/>
        <v>0</v>
      </c>
    </row>
    <row r="1726" spans="1:34" x14ac:dyDescent="0.35">
      <c r="A1726" s="680">
        <v>39701</v>
      </c>
      <c r="B1726" s="558" t="s">
        <v>29</v>
      </c>
      <c r="C1726" s="558">
        <v>9</v>
      </c>
      <c r="D1726" s="559">
        <f t="shared" si="767"/>
        <v>4</v>
      </c>
      <c r="E1726" s="561">
        <v>0</v>
      </c>
      <c r="F1726" s="699">
        <f t="shared" si="773"/>
        <v>0</v>
      </c>
      <c r="G1726" s="712">
        <f t="shared" si="774"/>
        <v>0</v>
      </c>
      <c r="H1726" s="699">
        <f t="shared" si="768"/>
        <v>0</v>
      </c>
      <c r="I1726" s="712">
        <f t="shared" si="769"/>
        <v>0</v>
      </c>
      <c r="J1726" s="699">
        <f t="shared" si="775"/>
        <v>0</v>
      </c>
      <c r="K1726" s="681">
        <f t="shared" si="776"/>
        <v>0</v>
      </c>
      <c r="L1726" s="711">
        <f>IF($L$5="Yes",HLOOKUP(B1726,'Outdoor Supply'!$D$32:$P$38,7,FALSE),0)</f>
        <v>0</v>
      </c>
      <c r="M1726" s="701">
        <f t="shared" si="777"/>
        <v>0</v>
      </c>
      <c r="N1726" s="564">
        <f t="shared" si="778"/>
        <v>0</v>
      </c>
      <c r="O1726" s="564">
        <f t="shared" si="779"/>
        <v>0</v>
      </c>
      <c r="P1726" s="564">
        <f t="shared" si="780"/>
        <v>0</v>
      </c>
      <c r="Q1726" s="564">
        <f t="shared" si="781"/>
        <v>0</v>
      </c>
      <c r="R1726" s="661">
        <f t="shared" si="770"/>
        <v>0</v>
      </c>
      <c r="S1726" s="662">
        <f t="shared" si="771"/>
        <v>0</v>
      </c>
      <c r="T1726" s="699">
        <f t="shared" si="772"/>
        <v>0</v>
      </c>
      <c r="U1726" s="681">
        <f t="shared" si="782"/>
        <v>0</v>
      </c>
      <c r="V1726" s="701">
        <f t="shared" si="783"/>
        <v>0</v>
      </c>
      <c r="W1726" s="662">
        <f t="shared" si="784"/>
        <v>0</v>
      </c>
      <c r="X1726" s="662">
        <f t="shared" si="785"/>
        <v>0</v>
      </c>
      <c r="Y1726" s="662">
        <f t="shared" si="786"/>
        <v>0</v>
      </c>
      <c r="Z1726" s="699">
        <f t="shared" si="787"/>
        <v>0</v>
      </c>
      <c r="AA1726" s="681">
        <f t="shared" si="790"/>
        <v>0</v>
      </c>
      <c r="AB1726" s="701">
        <f t="shared" si="791"/>
        <v>0</v>
      </c>
      <c r="AC1726" s="662">
        <f t="shared" si="788"/>
        <v>0</v>
      </c>
      <c r="AD1726" s="662">
        <f t="shared" si="792"/>
        <v>0</v>
      </c>
      <c r="AE1726" s="701">
        <f t="shared" si="793"/>
        <v>0</v>
      </c>
      <c r="AF1726" s="662">
        <f t="shared" si="789"/>
        <v>0</v>
      </c>
      <c r="AG1726" s="662">
        <f t="shared" si="794"/>
        <v>0</v>
      </c>
      <c r="AH1726" s="701">
        <f t="shared" si="795"/>
        <v>0</v>
      </c>
    </row>
    <row r="1727" spans="1:34" x14ac:dyDescent="0.35">
      <c r="A1727" s="680">
        <v>39702</v>
      </c>
      <c r="B1727" s="558" t="s">
        <v>29</v>
      </c>
      <c r="C1727" s="558">
        <v>9</v>
      </c>
      <c r="D1727" s="559">
        <f t="shared" si="767"/>
        <v>5</v>
      </c>
      <c r="E1727" s="561">
        <v>0</v>
      </c>
      <c r="F1727" s="699">
        <f t="shared" si="773"/>
        <v>0</v>
      </c>
      <c r="G1727" s="712">
        <f t="shared" si="774"/>
        <v>0</v>
      </c>
      <c r="H1727" s="699">
        <f t="shared" si="768"/>
        <v>0</v>
      </c>
      <c r="I1727" s="712">
        <f t="shared" si="769"/>
        <v>0</v>
      </c>
      <c r="J1727" s="699">
        <f t="shared" si="775"/>
        <v>0</v>
      </c>
      <c r="K1727" s="681">
        <f t="shared" si="776"/>
        <v>0</v>
      </c>
      <c r="L1727" s="711">
        <f>IF($L$5="Yes",HLOOKUP(B1727,'Outdoor Supply'!$D$32:$P$38,7,FALSE),0)</f>
        <v>0</v>
      </c>
      <c r="M1727" s="701">
        <f t="shared" si="777"/>
        <v>0</v>
      </c>
      <c r="N1727" s="564">
        <f t="shared" si="778"/>
        <v>0</v>
      </c>
      <c r="O1727" s="564">
        <f t="shared" si="779"/>
        <v>0</v>
      </c>
      <c r="P1727" s="564">
        <f t="shared" si="780"/>
        <v>0</v>
      </c>
      <c r="Q1727" s="564">
        <f t="shared" si="781"/>
        <v>0</v>
      </c>
      <c r="R1727" s="661">
        <f t="shared" si="770"/>
        <v>0</v>
      </c>
      <c r="S1727" s="662">
        <f t="shared" si="771"/>
        <v>0</v>
      </c>
      <c r="T1727" s="699">
        <f t="shared" si="772"/>
        <v>0</v>
      </c>
      <c r="U1727" s="681">
        <f t="shared" si="782"/>
        <v>0</v>
      </c>
      <c r="V1727" s="701">
        <f t="shared" si="783"/>
        <v>0</v>
      </c>
      <c r="W1727" s="662">
        <f t="shared" si="784"/>
        <v>0</v>
      </c>
      <c r="X1727" s="662">
        <f t="shared" si="785"/>
        <v>0</v>
      </c>
      <c r="Y1727" s="662">
        <f t="shared" si="786"/>
        <v>0</v>
      </c>
      <c r="Z1727" s="699">
        <f t="shared" si="787"/>
        <v>0</v>
      </c>
      <c r="AA1727" s="681">
        <f t="shared" si="790"/>
        <v>0</v>
      </c>
      <c r="AB1727" s="701">
        <f t="shared" si="791"/>
        <v>0</v>
      </c>
      <c r="AC1727" s="662">
        <f t="shared" si="788"/>
        <v>0</v>
      </c>
      <c r="AD1727" s="662">
        <f t="shared" si="792"/>
        <v>0</v>
      </c>
      <c r="AE1727" s="701">
        <f t="shared" si="793"/>
        <v>0</v>
      </c>
      <c r="AF1727" s="662">
        <f t="shared" si="789"/>
        <v>0</v>
      </c>
      <c r="AG1727" s="662">
        <f t="shared" si="794"/>
        <v>0</v>
      </c>
      <c r="AH1727" s="701">
        <f t="shared" si="795"/>
        <v>0</v>
      </c>
    </row>
    <row r="1728" spans="1:34" x14ac:dyDescent="0.35">
      <c r="A1728" s="680">
        <v>39703</v>
      </c>
      <c r="B1728" s="558" t="s">
        <v>29</v>
      </c>
      <c r="C1728" s="558">
        <v>9</v>
      </c>
      <c r="D1728" s="559">
        <f t="shared" si="767"/>
        <v>6</v>
      </c>
      <c r="E1728" s="561">
        <v>0</v>
      </c>
      <c r="F1728" s="699">
        <f t="shared" si="773"/>
        <v>0</v>
      </c>
      <c r="G1728" s="712">
        <f t="shared" si="774"/>
        <v>0</v>
      </c>
      <c r="H1728" s="699">
        <f t="shared" si="768"/>
        <v>0</v>
      </c>
      <c r="I1728" s="712">
        <f t="shared" si="769"/>
        <v>0</v>
      </c>
      <c r="J1728" s="699">
        <f t="shared" si="775"/>
        <v>0</v>
      </c>
      <c r="K1728" s="681">
        <f t="shared" si="776"/>
        <v>0</v>
      </c>
      <c r="L1728" s="711">
        <f>IF($L$5="Yes",HLOOKUP(B1728,'Outdoor Supply'!$D$32:$P$38,7,FALSE),0)</f>
        <v>0</v>
      </c>
      <c r="M1728" s="701">
        <f t="shared" si="777"/>
        <v>0</v>
      </c>
      <c r="N1728" s="564">
        <f t="shared" si="778"/>
        <v>0</v>
      </c>
      <c r="O1728" s="564">
        <f t="shared" si="779"/>
        <v>0</v>
      </c>
      <c r="P1728" s="564">
        <f t="shared" si="780"/>
        <v>0</v>
      </c>
      <c r="Q1728" s="564">
        <f t="shared" si="781"/>
        <v>0</v>
      </c>
      <c r="R1728" s="661">
        <f t="shared" si="770"/>
        <v>0</v>
      </c>
      <c r="S1728" s="662">
        <f t="shared" si="771"/>
        <v>0</v>
      </c>
      <c r="T1728" s="699">
        <f t="shared" si="772"/>
        <v>0</v>
      </c>
      <c r="U1728" s="681">
        <f t="shared" si="782"/>
        <v>0</v>
      </c>
      <c r="V1728" s="701">
        <f t="shared" si="783"/>
        <v>0</v>
      </c>
      <c r="W1728" s="662">
        <f t="shared" si="784"/>
        <v>0</v>
      </c>
      <c r="X1728" s="662">
        <f t="shared" si="785"/>
        <v>0</v>
      </c>
      <c r="Y1728" s="662">
        <f t="shared" si="786"/>
        <v>0</v>
      </c>
      <c r="Z1728" s="699">
        <f t="shared" si="787"/>
        <v>0</v>
      </c>
      <c r="AA1728" s="681">
        <f t="shared" si="790"/>
        <v>0</v>
      </c>
      <c r="AB1728" s="701">
        <f t="shared" si="791"/>
        <v>0</v>
      </c>
      <c r="AC1728" s="662">
        <f t="shared" si="788"/>
        <v>0</v>
      </c>
      <c r="AD1728" s="662">
        <f t="shared" si="792"/>
        <v>0</v>
      </c>
      <c r="AE1728" s="701">
        <f t="shared" si="793"/>
        <v>0</v>
      </c>
      <c r="AF1728" s="662">
        <f t="shared" si="789"/>
        <v>0</v>
      </c>
      <c r="AG1728" s="662">
        <f t="shared" si="794"/>
        <v>0</v>
      </c>
      <c r="AH1728" s="701">
        <f t="shared" si="795"/>
        <v>0</v>
      </c>
    </row>
    <row r="1729" spans="1:34" x14ac:dyDescent="0.35">
      <c r="A1729" s="680">
        <v>39704</v>
      </c>
      <c r="B1729" s="558" t="s">
        <v>29</v>
      </c>
      <c r="C1729" s="558">
        <v>9</v>
      </c>
      <c r="D1729" s="559">
        <f t="shared" si="767"/>
        <v>7</v>
      </c>
      <c r="E1729" s="561">
        <v>0</v>
      </c>
      <c r="F1729" s="699">
        <f t="shared" si="773"/>
        <v>0</v>
      </c>
      <c r="G1729" s="712">
        <f t="shared" si="774"/>
        <v>0</v>
      </c>
      <c r="H1729" s="699">
        <f t="shared" si="768"/>
        <v>0</v>
      </c>
      <c r="I1729" s="712">
        <f t="shared" si="769"/>
        <v>0</v>
      </c>
      <c r="J1729" s="699">
        <f t="shared" si="775"/>
        <v>0</v>
      </c>
      <c r="K1729" s="681">
        <f t="shared" si="776"/>
        <v>0</v>
      </c>
      <c r="L1729" s="711">
        <f>IF($L$5="Yes",HLOOKUP(B1729,'Outdoor Supply'!$D$32:$P$38,7,FALSE),0)</f>
        <v>0</v>
      </c>
      <c r="M1729" s="701">
        <f t="shared" si="777"/>
        <v>0</v>
      </c>
      <c r="N1729" s="564">
        <f t="shared" si="778"/>
        <v>0</v>
      </c>
      <c r="O1729" s="564">
        <f t="shared" si="779"/>
        <v>0</v>
      </c>
      <c r="P1729" s="564">
        <f t="shared" si="780"/>
        <v>0</v>
      </c>
      <c r="Q1729" s="564">
        <f t="shared" si="781"/>
        <v>0</v>
      </c>
      <c r="R1729" s="661">
        <f t="shared" si="770"/>
        <v>0</v>
      </c>
      <c r="S1729" s="662">
        <f t="shared" si="771"/>
        <v>0</v>
      </c>
      <c r="T1729" s="699">
        <f t="shared" si="772"/>
        <v>0</v>
      </c>
      <c r="U1729" s="681">
        <f t="shared" si="782"/>
        <v>0</v>
      </c>
      <c r="V1729" s="701">
        <f t="shared" si="783"/>
        <v>0</v>
      </c>
      <c r="W1729" s="662">
        <f t="shared" si="784"/>
        <v>0</v>
      </c>
      <c r="X1729" s="662">
        <f t="shared" si="785"/>
        <v>0</v>
      </c>
      <c r="Y1729" s="662">
        <f t="shared" si="786"/>
        <v>0</v>
      </c>
      <c r="Z1729" s="699">
        <f t="shared" si="787"/>
        <v>0</v>
      </c>
      <c r="AA1729" s="681">
        <f t="shared" si="790"/>
        <v>0</v>
      </c>
      <c r="AB1729" s="701">
        <f t="shared" si="791"/>
        <v>0</v>
      </c>
      <c r="AC1729" s="662">
        <f t="shared" si="788"/>
        <v>0</v>
      </c>
      <c r="AD1729" s="662">
        <f t="shared" si="792"/>
        <v>0</v>
      </c>
      <c r="AE1729" s="701">
        <f t="shared" si="793"/>
        <v>0</v>
      </c>
      <c r="AF1729" s="662">
        <f t="shared" si="789"/>
        <v>0</v>
      </c>
      <c r="AG1729" s="662">
        <f t="shared" si="794"/>
        <v>0</v>
      </c>
      <c r="AH1729" s="701">
        <f t="shared" si="795"/>
        <v>0</v>
      </c>
    </row>
    <row r="1730" spans="1:34" x14ac:dyDescent="0.35">
      <c r="A1730" s="680">
        <v>39705</v>
      </c>
      <c r="B1730" s="558" t="s">
        <v>29</v>
      </c>
      <c r="C1730" s="558">
        <v>9</v>
      </c>
      <c r="D1730" s="559">
        <f t="shared" si="767"/>
        <v>1</v>
      </c>
      <c r="E1730" s="561">
        <v>9.9999999999909051E-3</v>
      </c>
      <c r="F1730" s="699">
        <f t="shared" si="773"/>
        <v>0</v>
      </c>
      <c r="G1730" s="712">
        <f t="shared" si="774"/>
        <v>0</v>
      </c>
      <c r="H1730" s="699">
        <f t="shared" si="768"/>
        <v>0</v>
      </c>
      <c r="I1730" s="712">
        <f t="shared" si="769"/>
        <v>0</v>
      </c>
      <c r="J1730" s="699">
        <f t="shared" si="775"/>
        <v>0</v>
      </c>
      <c r="K1730" s="681">
        <f t="shared" si="776"/>
        <v>0</v>
      </c>
      <c r="L1730" s="711">
        <f>IF($L$5="Yes",HLOOKUP(B1730,'Outdoor Supply'!$D$32:$P$38,7,FALSE),0)</f>
        <v>0</v>
      </c>
      <c r="M1730" s="701">
        <f t="shared" si="777"/>
        <v>0</v>
      </c>
      <c r="N1730" s="564">
        <f t="shared" si="778"/>
        <v>0</v>
      </c>
      <c r="O1730" s="564">
        <f t="shared" si="779"/>
        <v>0</v>
      </c>
      <c r="P1730" s="564">
        <f t="shared" si="780"/>
        <v>0</v>
      </c>
      <c r="Q1730" s="564">
        <f t="shared" si="781"/>
        <v>0</v>
      </c>
      <c r="R1730" s="661">
        <f t="shared" si="770"/>
        <v>0</v>
      </c>
      <c r="S1730" s="662">
        <f t="shared" si="771"/>
        <v>0</v>
      </c>
      <c r="T1730" s="699">
        <f t="shared" si="772"/>
        <v>0</v>
      </c>
      <c r="U1730" s="681">
        <f t="shared" si="782"/>
        <v>0</v>
      </c>
      <c r="V1730" s="701">
        <f t="shared" si="783"/>
        <v>0</v>
      </c>
      <c r="W1730" s="662">
        <f t="shared" si="784"/>
        <v>0</v>
      </c>
      <c r="X1730" s="662">
        <f t="shared" si="785"/>
        <v>0</v>
      </c>
      <c r="Y1730" s="662">
        <f t="shared" si="786"/>
        <v>0</v>
      </c>
      <c r="Z1730" s="699">
        <f t="shared" si="787"/>
        <v>0</v>
      </c>
      <c r="AA1730" s="681">
        <f t="shared" si="790"/>
        <v>0</v>
      </c>
      <c r="AB1730" s="701">
        <f t="shared" si="791"/>
        <v>0</v>
      </c>
      <c r="AC1730" s="662">
        <f t="shared" si="788"/>
        <v>0</v>
      </c>
      <c r="AD1730" s="662">
        <f t="shared" si="792"/>
        <v>0</v>
      </c>
      <c r="AE1730" s="701">
        <f t="shared" si="793"/>
        <v>0</v>
      </c>
      <c r="AF1730" s="662">
        <f t="shared" si="789"/>
        <v>0</v>
      </c>
      <c r="AG1730" s="662">
        <f t="shared" si="794"/>
        <v>0</v>
      </c>
      <c r="AH1730" s="701">
        <f t="shared" si="795"/>
        <v>0</v>
      </c>
    </row>
    <row r="1731" spans="1:34" x14ac:dyDescent="0.35">
      <c r="A1731" s="680">
        <v>39706</v>
      </c>
      <c r="B1731" s="558" t="s">
        <v>29</v>
      </c>
      <c r="C1731" s="558">
        <v>9</v>
      </c>
      <c r="D1731" s="559">
        <f t="shared" si="767"/>
        <v>2</v>
      </c>
      <c r="E1731" s="561">
        <v>0</v>
      </c>
      <c r="F1731" s="699">
        <f t="shared" si="773"/>
        <v>0</v>
      </c>
      <c r="G1731" s="712">
        <f t="shared" si="774"/>
        <v>0</v>
      </c>
      <c r="H1731" s="699">
        <f t="shared" si="768"/>
        <v>0</v>
      </c>
      <c r="I1731" s="712">
        <f t="shared" si="769"/>
        <v>0</v>
      </c>
      <c r="J1731" s="699">
        <f t="shared" si="775"/>
        <v>0</v>
      </c>
      <c r="K1731" s="681">
        <f t="shared" si="776"/>
        <v>0</v>
      </c>
      <c r="L1731" s="711">
        <f>IF($L$5="Yes",HLOOKUP(B1731,'Outdoor Supply'!$D$32:$P$38,7,FALSE),0)</f>
        <v>0</v>
      </c>
      <c r="M1731" s="701">
        <f t="shared" si="777"/>
        <v>0</v>
      </c>
      <c r="N1731" s="564">
        <f t="shared" si="778"/>
        <v>0</v>
      </c>
      <c r="O1731" s="564">
        <f t="shared" si="779"/>
        <v>0</v>
      </c>
      <c r="P1731" s="564">
        <f t="shared" si="780"/>
        <v>0</v>
      </c>
      <c r="Q1731" s="564">
        <f t="shared" si="781"/>
        <v>0</v>
      </c>
      <c r="R1731" s="661">
        <f t="shared" si="770"/>
        <v>0</v>
      </c>
      <c r="S1731" s="662">
        <f t="shared" si="771"/>
        <v>0</v>
      </c>
      <c r="T1731" s="699">
        <f t="shared" si="772"/>
        <v>0</v>
      </c>
      <c r="U1731" s="681">
        <f t="shared" si="782"/>
        <v>0</v>
      </c>
      <c r="V1731" s="701">
        <f t="shared" si="783"/>
        <v>0</v>
      </c>
      <c r="W1731" s="662">
        <f t="shared" si="784"/>
        <v>0</v>
      </c>
      <c r="X1731" s="662">
        <f t="shared" si="785"/>
        <v>0</v>
      </c>
      <c r="Y1731" s="662">
        <f t="shared" si="786"/>
        <v>0</v>
      </c>
      <c r="Z1731" s="699">
        <f t="shared" si="787"/>
        <v>0</v>
      </c>
      <c r="AA1731" s="681">
        <f t="shared" si="790"/>
        <v>0</v>
      </c>
      <c r="AB1731" s="701">
        <f t="shared" si="791"/>
        <v>0</v>
      </c>
      <c r="AC1731" s="662">
        <f t="shared" si="788"/>
        <v>0</v>
      </c>
      <c r="AD1731" s="662">
        <f t="shared" si="792"/>
        <v>0</v>
      </c>
      <c r="AE1731" s="701">
        <f t="shared" si="793"/>
        <v>0</v>
      </c>
      <c r="AF1731" s="662">
        <f t="shared" si="789"/>
        <v>0</v>
      </c>
      <c r="AG1731" s="662">
        <f t="shared" si="794"/>
        <v>0</v>
      </c>
      <c r="AH1731" s="701">
        <f t="shared" si="795"/>
        <v>0</v>
      </c>
    </row>
    <row r="1732" spans="1:34" x14ac:dyDescent="0.35">
      <c r="A1732" s="680">
        <v>39707</v>
      </c>
      <c r="B1732" s="558" t="s">
        <v>29</v>
      </c>
      <c r="C1732" s="558">
        <v>9</v>
      </c>
      <c r="D1732" s="559">
        <f t="shared" si="767"/>
        <v>3</v>
      </c>
      <c r="E1732" s="561">
        <v>0</v>
      </c>
      <c r="F1732" s="699">
        <f t="shared" si="773"/>
        <v>0</v>
      </c>
      <c r="G1732" s="712">
        <f t="shared" si="774"/>
        <v>0</v>
      </c>
      <c r="H1732" s="699">
        <f t="shared" si="768"/>
        <v>0</v>
      </c>
      <c r="I1732" s="712">
        <f t="shared" si="769"/>
        <v>0</v>
      </c>
      <c r="J1732" s="699">
        <f t="shared" si="775"/>
        <v>0</v>
      </c>
      <c r="K1732" s="681">
        <f t="shared" si="776"/>
        <v>0</v>
      </c>
      <c r="L1732" s="711">
        <f>IF($L$5="Yes",HLOOKUP(B1732,'Outdoor Supply'!$D$32:$P$38,7,FALSE),0)</f>
        <v>0</v>
      </c>
      <c r="M1732" s="701">
        <f t="shared" si="777"/>
        <v>0</v>
      </c>
      <c r="N1732" s="564">
        <f t="shared" si="778"/>
        <v>0</v>
      </c>
      <c r="O1732" s="564">
        <f t="shared" si="779"/>
        <v>0</v>
      </c>
      <c r="P1732" s="564">
        <f t="shared" si="780"/>
        <v>0</v>
      </c>
      <c r="Q1732" s="564">
        <f t="shared" si="781"/>
        <v>0</v>
      </c>
      <c r="R1732" s="661">
        <f t="shared" si="770"/>
        <v>0</v>
      </c>
      <c r="S1732" s="662">
        <f t="shared" si="771"/>
        <v>0</v>
      </c>
      <c r="T1732" s="699">
        <f t="shared" si="772"/>
        <v>0</v>
      </c>
      <c r="U1732" s="681">
        <f t="shared" si="782"/>
        <v>0</v>
      </c>
      <c r="V1732" s="701">
        <f t="shared" si="783"/>
        <v>0</v>
      </c>
      <c r="W1732" s="662">
        <f t="shared" si="784"/>
        <v>0</v>
      </c>
      <c r="X1732" s="662">
        <f t="shared" si="785"/>
        <v>0</v>
      </c>
      <c r="Y1732" s="662">
        <f t="shared" si="786"/>
        <v>0</v>
      </c>
      <c r="Z1732" s="699">
        <f t="shared" si="787"/>
        <v>0</v>
      </c>
      <c r="AA1732" s="681">
        <f t="shared" si="790"/>
        <v>0</v>
      </c>
      <c r="AB1732" s="701">
        <f t="shared" si="791"/>
        <v>0</v>
      </c>
      <c r="AC1732" s="662">
        <f t="shared" si="788"/>
        <v>0</v>
      </c>
      <c r="AD1732" s="662">
        <f t="shared" si="792"/>
        <v>0</v>
      </c>
      <c r="AE1732" s="701">
        <f t="shared" si="793"/>
        <v>0</v>
      </c>
      <c r="AF1732" s="662">
        <f t="shared" si="789"/>
        <v>0</v>
      </c>
      <c r="AG1732" s="662">
        <f t="shared" si="794"/>
        <v>0</v>
      </c>
      <c r="AH1732" s="701">
        <f t="shared" si="795"/>
        <v>0</v>
      </c>
    </row>
    <row r="1733" spans="1:34" x14ac:dyDescent="0.35">
      <c r="A1733" s="680">
        <v>39708</v>
      </c>
      <c r="B1733" s="558" t="s">
        <v>29</v>
      </c>
      <c r="C1733" s="558">
        <v>9</v>
      </c>
      <c r="D1733" s="559">
        <f t="shared" si="767"/>
        <v>4</v>
      </c>
      <c r="E1733" s="561">
        <v>0</v>
      </c>
      <c r="F1733" s="699">
        <f t="shared" si="773"/>
        <v>0</v>
      </c>
      <c r="G1733" s="712">
        <f t="shared" si="774"/>
        <v>0</v>
      </c>
      <c r="H1733" s="699">
        <f t="shared" si="768"/>
        <v>0</v>
      </c>
      <c r="I1733" s="712">
        <f t="shared" si="769"/>
        <v>0</v>
      </c>
      <c r="J1733" s="699">
        <f t="shared" si="775"/>
        <v>0</v>
      </c>
      <c r="K1733" s="681">
        <f t="shared" si="776"/>
        <v>0</v>
      </c>
      <c r="L1733" s="711">
        <f>IF($L$5="Yes",HLOOKUP(B1733,'Outdoor Supply'!$D$32:$P$38,7,FALSE),0)</f>
        <v>0</v>
      </c>
      <c r="M1733" s="701">
        <f t="shared" si="777"/>
        <v>0</v>
      </c>
      <c r="N1733" s="564">
        <f t="shared" si="778"/>
        <v>0</v>
      </c>
      <c r="O1733" s="564">
        <f t="shared" si="779"/>
        <v>0</v>
      </c>
      <c r="P1733" s="564">
        <f t="shared" si="780"/>
        <v>0</v>
      </c>
      <c r="Q1733" s="564">
        <f t="shared" si="781"/>
        <v>0</v>
      </c>
      <c r="R1733" s="661">
        <f t="shared" si="770"/>
        <v>0</v>
      </c>
      <c r="S1733" s="662">
        <f t="shared" si="771"/>
        <v>0</v>
      </c>
      <c r="T1733" s="699">
        <f t="shared" si="772"/>
        <v>0</v>
      </c>
      <c r="U1733" s="681">
        <f t="shared" si="782"/>
        <v>0</v>
      </c>
      <c r="V1733" s="701">
        <f t="shared" si="783"/>
        <v>0</v>
      </c>
      <c r="W1733" s="662">
        <f t="shared" si="784"/>
        <v>0</v>
      </c>
      <c r="X1733" s="662">
        <f t="shared" si="785"/>
        <v>0</v>
      </c>
      <c r="Y1733" s="662">
        <f t="shared" si="786"/>
        <v>0</v>
      </c>
      <c r="Z1733" s="699">
        <f t="shared" si="787"/>
        <v>0</v>
      </c>
      <c r="AA1733" s="681">
        <f t="shared" si="790"/>
        <v>0</v>
      </c>
      <c r="AB1733" s="701">
        <f t="shared" si="791"/>
        <v>0</v>
      </c>
      <c r="AC1733" s="662">
        <f t="shared" si="788"/>
        <v>0</v>
      </c>
      <c r="AD1733" s="662">
        <f t="shared" si="792"/>
        <v>0</v>
      </c>
      <c r="AE1733" s="701">
        <f t="shared" si="793"/>
        <v>0</v>
      </c>
      <c r="AF1733" s="662">
        <f t="shared" si="789"/>
        <v>0</v>
      </c>
      <c r="AG1733" s="662">
        <f t="shared" si="794"/>
        <v>0</v>
      </c>
      <c r="AH1733" s="701">
        <f t="shared" si="795"/>
        <v>0</v>
      </c>
    </row>
    <row r="1734" spans="1:34" x14ac:dyDescent="0.35">
      <c r="A1734" s="680">
        <v>39709</v>
      </c>
      <c r="B1734" s="558" t="s">
        <v>29</v>
      </c>
      <c r="C1734" s="558">
        <v>9</v>
      </c>
      <c r="D1734" s="559">
        <f t="shared" si="767"/>
        <v>5</v>
      </c>
      <c r="E1734" s="561">
        <v>9.9999999999909051E-3</v>
      </c>
      <c r="F1734" s="699">
        <f t="shared" si="773"/>
        <v>0</v>
      </c>
      <c r="G1734" s="712">
        <f t="shared" si="774"/>
        <v>0</v>
      </c>
      <c r="H1734" s="699">
        <f t="shared" si="768"/>
        <v>0</v>
      </c>
      <c r="I1734" s="712">
        <f t="shared" si="769"/>
        <v>0</v>
      </c>
      <c r="J1734" s="699">
        <f t="shared" si="775"/>
        <v>0</v>
      </c>
      <c r="K1734" s="681">
        <f t="shared" si="776"/>
        <v>0</v>
      </c>
      <c r="L1734" s="711">
        <f>IF($L$5="Yes",HLOOKUP(B1734,'Outdoor Supply'!$D$32:$P$38,7,FALSE),0)</f>
        <v>0</v>
      </c>
      <c r="M1734" s="701">
        <f t="shared" si="777"/>
        <v>0</v>
      </c>
      <c r="N1734" s="564">
        <f t="shared" si="778"/>
        <v>0</v>
      </c>
      <c r="O1734" s="564">
        <f t="shared" si="779"/>
        <v>0</v>
      </c>
      <c r="P1734" s="564">
        <f t="shared" si="780"/>
        <v>0</v>
      </c>
      <c r="Q1734" s="564">
        <f t="shared" si="781"/>
        <v>0</v>
      </c>
      <c r="R1734" s="661">
        <f t="shared" si="770"/>
        <v>0</v>
      </c>
      <c r="S1734" s="662">
        <f t="shared" si="771"/>
        <v>0</v>
      </c>
      <c r="T1734" s="699">
        <f t="shared" si="772"/>
        <v>0</v>
      </c>
      <c r="U1734" s="681">
        <f t="shared" si="782"/>
        <v>0</v>
      </c>
      <c r="V1734" s="701">
        <f t="shared" si="783"/>
        <v>0</v>
      </c>
      <c r="W1734" s="662">
        <f t="shared" si="784"/>
        <v>0</v>
      </c>
      <c r="X1734" s="662">
        <f t="shared" si="785"/>
        <v>0</v>
      </c>
      <c r="Y1734" s="662">
        <f t="shared" si="786"/>
        <v>0</v>
      </c>
      <c r="Z1734" s="699">
        <f t="shared" si="787"/>
        <v>0</v>
      </c>
      <c r="AA1734" s="681">
        <f t="shared" si="790"/>
        <v>0</v>
      </c>
      <c r="AB1734" s="701">
        <f t="shared" si="791"/>
        <v>0</v>
      </c>
      <c r="AC1734" s="662">
        <f t="shared" si="788"/>
        <v>0</v>
      </c>
      <c r="AD1734" s="662">
        <f t="shared" si="792"/>
        <v>0</v>
      </c>
      <c r="AE1734" s="701">
        <f t="shared" si="793"/>
        <v>0</v>
      </c>
      <c r="AF1734" s="662">
        <f t="shared" si="789"/>
        <v>0</v>
      </c>
      <c r="AG1734" s="662">
        <f t="shared" si="794"/>
        <v>0</v>
      </c>
      <c r="AH1734" s="701">
        <f t="shared" si="795"/>
        <v>0</v>
      </c>
    </row>
    <row r="1735" spans="1:34" x14ac:dyDescent="0.35">
      <c r="A1735" s="680">
        <v>39710</v>
      </c>
      <c r="B1735" s="558" t="s">
        <v>29</v>
      </c>
      <c r="C1735" s="558">
        <v>9</v>
      </c>
      <c r="D1735" s="559">
        <f t="shared" si="767"/>
        <v>6</v>
      </c>
      <c r="E1735" s="561">
        <v>0</v>
      </c>
      <c r="F1735" s="699">
        <f t="shared" si="773"/>
        <v>0</v>
      </c>
      <c r="G1735" s="712">
        <f t="shared" si="774"/>
        <v>0</v>
      </c>
      <c r="H1735" s="699">
        <f t="shared" si="768"/>
        <v>0</v>
      </c>
      <c r="I1735" s="712">
        <f t="shared" si="769"/>
        <v>0</v>
      </c>
      <c r="J1735" s="699">
        <f t="shared" si="775"/>
        <v>0</v>
      </c>
      <c r="K1735" s="681">
        <f t="shared" si="776"/>
        <v>0</v>
      </c>
      <c r="L1735" s="711">
        <f>IF($L$5="Yes",HLOOKUP(B1735,'Outdoor Supply'!$D$32:$P$38,7,FALSE),0)</f>
        <v>0</v>
      </c>
      <c r="M1735" s="701">
        <f t="shared" si="777"/>
        <v>0</v>
      </c>
      <c r="N1735" s="564">
        <f t="shared" si="778"/>
        <v>0</v>
      </c>
      <c r="O1735" s="564">
        <f t="shared" si="779"/>
        <v>0</v>
      </c>
      <c r="P1735" s="564">
        <f t="shared" si="780"/>
        <v>0</v>
      </c>
      <c r="Q1735" s="564">
        <f t="shared" si="781"/>
        <v>0</v>
      </c>
      <c r="R1735" s="661">
        <f t="shared" si="770"/>
        <v>0</v>
      </c>
      <c r="S1735" s="662">
        <f t="shared" si="771"/>
        <v>0</v>
      </c>
      <c r="T1735" s="699">
        <f t="shared" si="772"/>
        <v>0</v>
      </c>
      <c r="U1735" s="681">
        <f t="shared" si="782"/>
        <v>0</v>
      </c>
      <c r="V1735" s="701">
        <f t="shared" si="783"/>
        <v>0</v>
      </c>
      <c r="W1735" s="662">
        <f t="shared" si="784"/>
        <v>0</v>
      </c>
      <c r="X1735" s="662">
        <f t="shared" si="785"/>
        <v>0</v>
      </c>
      <c r="Y1735" s="662">
        <f t="shared" si="786"/>
        <v>0</v>
      </c>
      <c r="Z1735" s="699">
        <f t="shared" si="787"/>
        <v>0</v>
      </c>
      <c r="AA1735" s="681">
        <f t="shared" si="790"/>
        <v>0</v>
      </c>
      <c r="AB1735" s="701">
        <f t="shared" si="791"/>
        <v>0</v>
      </c>
      <c r="AC1735" s="662">
        <f t="shared" si="788"/>
        <v>0</v>
      </c>
      <c r="AD1735" s="662">
        <f t="shared" si="792"/>
        <v>0</v>
      </c>
      <c r="AE1735" s="701">
        <f t="shared" si="793"/>
        <v>0</v>
      </c>
      <c r="AF1735" s="662">
        <f t="shared" si="789"/>
        <v>0</v>
      </c>
      <c r="AG1735" s="662">
        <f t="shared" si="794"/>
        <v>0</v>
      </c>
      <c r="AH1735" s="701">
        <f t="shared" si="795"/>
        <v>0</v>
      </c>
    </row>
    <row r="1736" spans="1:34" x14ac:dyDescent="0.35">
      <c r="A1736" s="680">
        <v>39711</v>
      </c>
      <c r="B1736" s="558" t="s">
        <v>29</v>
      </c>
      <c r="C1736" s="558">
        <v>9</v>
      </c>
      <c r="D1736" s="559">
        <f t="shared" si="767"/>
        <v>7</v>
      </c>
      <c r="E1736" s="561">
        <v>0</v>
      </c>
      <c r="F1736" s="699">
        <f t="shared" si="773"/>
        <v>0</v>
      </c>
      <c r="G1736" s="712">
        <f t="shared" si="774"/>
        <v>0</v>
      </c>
      <c r="H1736" s="699">
        <f t="shared" si="768"/>
        <v>0</v>
      </c>
      <c r="I1736" s="712">
        <f t="shared" si="769"/>
        <v>0</v>
      </c>
      <c r="J1736" s="699">
        <f t="shared" si="775"/>
        <v>0</v>
      </c>
      <c r="K1736" s="681">
        <f t="shared" si="776"/>
        <v>0</v>
      </c>
      <c r="L1736" s="711">
        <f>IF($L$5="Yes",HLOOKUP(B1736,'Outdoor Supply'!$D$32:$P$38,7,FALSE),0)</f>
        <v>0</v>
      </c>
      <c r="M1736" s="701">
        <f t="shared" si="777"/>
        <v>0</v>
      </c>
      <c r="N1736" s="564">
        <f t="shared" si="778"/>
        <v>0</v>
      </c>
      <c r="O1736" s="564">
        <f t="shared" si="779"/>
        <v>0</v>
      </c>
      <c r="P1736" s="564">
        <f t="shared" si="780"/>
        <v>0</v>
      </c>
      <c r="Q1736" s="564">
        <f t="shared" si="781"/>
        <v>0</v>
      </c>
      <c r="R1736" s="661">
        <f t="shared" si="770"/>
        <v>0</v>
      </c>
      <c r="S1736" s="662">
        <f t="shared" si="771"/>
        <v>0</v>
      </c>
      <c r="T1736" s="699">
        <f t="shared" si="772"/>
        <v>0</v>
      </c>
      <c r="U1736" s="681">
        <f t="shared" si="782"/>
        <v>0</v>
      </c>
      <c r="V1736" s="701">
        <f t="shared" si="783"/>
        <v>0</v>
      </c>
      <c r="W1736" s="662">
        <f t="shared" si="784"/>
        <v>0</v>
      </c>
      <c r="X1736" s="662">
        <f t="shared" si="785"/>
        <v>0</v>
      </c>
      <c r="Y1736" s="662">
        <f t="shared" si="786"/>
        <v>0</v>
      </c>
      <c r="Z1736" s="699">
        <f t="shared" si="787"/>
        <v>0</v>
      </c>
      <c r="AA1736" s="681">
        <f t="shared" si="790"/>
        <v>0</v>
      </c>
      <c r="AB1736" s="701">
        <f t="shared" si="791"/>
        <v>0</v>
      </c>
      <c r="AC1736" s="662">
        <f t="shared" si="788"/>
        <v>0</v>
      </c>
      <c r="AD1736" s="662">
        <f t="shared" si="792"/>
        <v>0</v>
      </c>
      <c r="AE1736" s="701">
        <f t="shared" si="793"/>
        <v>0</v>
      </c>
      <c r="AF1736" s="662">
        <f t="shared" si="789"/>
        <v>0</v>
      </c>
      <c r="AG1736" s="662">
        <f t="shared" si="794"/>
        <v>0</v>
      </c>
      <c r="AH1736" s="701">
        <f t="shared" si="795"/>
        <v>0</v>
      </c>
    </row>
    <row r="1737" spans="1:34" x14ac:dyDescent="0.35">
      <c r="A1737" s="680">
        <v>39712</v>
      </c>
      <c r="B1737" s="558" t="s">
        <v>29</v>
      </c>
      <c r="C1737" s="558">
        <v>9</v>
      </c>
      <c r="D1737" s="559">
        <f t="shared" si="767"/>
        <v>1</v>
      </c>
      <c r="E1737" s="561">
        <v>0</v>
      </c>
      <c r="F1737" s="699">
        <f t="shared" si="773"/>
        <v>0</v>
      </c>
      <c r="G1737" s="712">
        <f t="shared" si="774"/>
        <v>0</v>
      </c>
      <c r="H1737" s="699">
        <f t="shared" si="768"/>
        <v>0</v>
      </c>
      <c r="I1737" s="712">
        <f t="shared" si="769"/>
        <v>0</v>
      </c>
      <c r="J1737" s="699">
        <f t="shared" si="775"/>
        <v>0</v>
      </c>
      <c r="K1737" s="681">
        <f t="shared" si="776"/>
        <v>0</v>
      </c>
      <c r="L1737" s="711">
        <f>IF($L$5="Yes",HLOOKUP(B1737,'Outdoor Supply'!$D$32:$P$38,7,FALSE),0)</f>
        <v>0</v>
      </c>
      <c r="M1737" s="701">
        <f t="shared" si="777"/>
        <v>0</v>
      </c>
      <c r="N1737" s="564">
        <f t="shared" si="778"/>
        <v>0</v>
      </c>
      <c r="O1737" s="564">
        <f t="shared" si="779"/>
        <v>0</v>
      </c>
      <c r="P1737" s="564">
        <f t="shared" si="780"/>
        <v>0</v>
      </c>
      <c r="Q1737" s="564">
        <f t="shared" si="781"/>
        <v>0</v>
      </c>
      <c r="R1737" s="661">
        <f t="shared" si="770"/>
        <v>0</v>
      </c>
      <c r="S1737" s="662">
        <f t="shared" si="771"/>
        <v>0</v>
      </c>
      <c r="T1737" s="699">
        <f t="shared" si="772"/>
        <v>0</v>
      </c>
      <c r="U1737" s="681">
        <f t="shared" si="782"/>
        <v>0</v>
      </c>
      <c r="V1737" s="701">
        <f t="shared" si="783"/>
        <v>0</v>
      </c>
      <c r="W1737" s="662">
        <f t="shared" si="784"/>
        <v>0</v>
      </c>
      <c r="X1737" s="662">
        <f t="shared" si="785"/>
        <v>0</v>
      </c>
      <c r="Y1737" s="662">
        <f t="shared" si="786"/>
        <v>0</v>
      </c>
      <c r="Z1737" s="699">
        <f t="shared" si="787"/>
        <v>0</v>
      </c>
      <c r="AA1737" s="681">
        <f t="shared" si="790"/>
        <v>0</v>
      </c>
      <c r="AB1737" s="701">
        <f t="shared" si="791"/>
        <v>0</v>
      </c>
      <c r="AC1737" s="662">
        <f t="shared" si="788"/>
        <v>0</v>
      </c>
      <c r="AD1737" s="662">
        <f t="shared" si="792"/>
        <v>0</v>
      </c>
      <c r="AE1737" s="701">
        <f t="shared" si="793"/>
        <v>0</v>
      </c>
      <c r="AF1737" s="662">
        <f t="shared" si="789"/>
        <v>0</v>
      </c>
      <c r="AG1737" s="662">
        <f t="shared" si="794"/>
        <v>0</v>
      </c>
      <c r="AH1737" s="701">
        <f t="shared" si="795"/>
        <v>0</v>
      </c>
    </row>
    <row r="1738" spans="1:34" x14ac:dyDescent="0.35">
      <c r="A1738" s="680">
        <v>39713</v>
      </c>
      <c r="B1738" s="558" t="s">
        <v>29</v>
      </c>
      <c r="C1738" s="558">
        <v>9</v>
      </c>
      <c r="D1738" s="559">
        <f t="shared" si="767"/>
        <v>2</v>
      </c>
      <c r="E1738" s="561">
        <v>0</v>
      </c>
      <c r="F1738" s="699">
        <f t="shared" si="773"/>
        <v>0</v>
      </c>
      <c r="G1738" s="712">
        <f t="shared" si="774"/>
        <v>0</v>
      </c>
      <c r="H1738" s="699">
        <f t="shared" si="768"/>
        <v>0</v>
      </c>
      <c r="I1738" s="712">
        <f t="shared" si="769"/>
        <v>0</v>
      </c>
      <c r="J1738" s="699">
        <f t="shared" si="775"/>
        <v>0</v>
      </c>
      <c r="K1738" s="681">
        <f t="shared" si="776"/>
        <v>0</v>
      </c>
      <c r="L1738" s="711">
        <f>IF($L$5="Yes",HLOOKUP(B1738,'Outdoor Supply'!$D$32:$P$38,7,FALSE),0)</f>
        <v>0</v>
      </c>
      <c r="M1738" s="701">
        <f t="shared" si="777"/>
        <v>0</v>
      </c>
      <c r="N1738" s="564">
        <f t="shared" si="778"/>
        <v>0</v>
      </c>
      <c r="O1738" s="564">
        <f t="shared" si="779"/>
        <v>0</v>
      </c>
      <c r="P1738" s="564">
        <f t="shared" si="780"/>
        <v>0</v>
      </c>
      <c r="Q1738" s="564">
        <f t="shared" si="781"/>
        <v>0</v>
      </c>
      <c r="R1738" s="661">
        <f t="shared" si="770"/>
        <v>0</v>
      </c>
      <c r="S1738" s="662">
        <f t="shared" si="771"/>
        <v>0</v>
      </c>
      <c r="T1738" s="699">
        <f t="shared" si="772"/>
        <v>0</v>
      </c>
      <c r="U1738" s="681">
        <f t="shared" si="782"/>
        <v>0</v>
      </c>
      <c r="V1738" s="701">
        <f t="shared" si="783"/>
        <v>0</v>
      </c>
      <c r="W1738" s="662">
        <f t="shared" si="784"/>
        <v>0</v>
      </c>
      <c r="X1738" s="662">
        <f t="shared" si="785"/>
        <v>0</v>
      </c>
      <c r="Y1738" s="662">
        <f t="shared" si="786"/>
        <v>0</v>
      </c>
      <c r="Z1738" s="699">
        <f t="shared" si="787"/>
        <v>0</v>
      </c>
      <c r="AA1738" s="681">
        <f t="shared" si="790"/>
        <v>0</v>
      </c>
      <c r="AB1738" s="701">
        <f t="shared" si="791"/>
        <v>0</v>
      </c>
      <c r="AC1738" s="662">
        <f t="shared" si="788"/>
        <v>0</v>
      </c>
      <c r="AD1738" s="662">
        <f t="shared" si="792"/>
        <v>0</v>
      </c>
      <c r="AE1738" s="701">
        <f t="shared" si="793"/>
        <v>0</v>
      </c>
      <c r="AF1738" s="662">
        <f t="shared" si="789"/>
        <v>0</v>
      </c>
      <c r="AG1738" s="662">
        <f t="shared" si="794"/>
        <v>0</v>
      </c>
      <c r="AH1738" s="701">
        <f t="shared" si="795"/>
        <v>0</v>
      </c>
    </row>
    <row r="1739" spans="1:34" x14ac:dyDescent="0.35">
      <c r="A1739" s="680">
        <v>39714</v>
      </c>
      <c r="B1739" s="558" t="s">
        <v>29</v>
      </c>
      <c r="C1739" s="558">
        <v>9</v>
      </c>
      <c r="D1739" s="559">
        <f t="shared" ref="D1739:D1802" si="796">WEEKDAY(A1739)</f>
        <v>3</v>
      </c>
      <c r="E1739" s="561">
        <v>0</v>
      </c>
      <c r="F1739" s="699">
        <f t="shared" si="773"/>
        <v>0</v>
      </c>
      <c r="G1739" s="712">
        <f t="shared" si="774"/>
        <v>0</v>
      </c>
      <c r="H1739" s="699">
        <f t="shared" ref="H1739:H1802" si="797">$C$3*$F$3*(E1739/12)*7.48</f>
        <v>0</v>
      </c>
      <c r="I1739" s="712">
        <f t="shared" ref="I1739:I1802" si="798">$C$4*$F$4*(E1739/12)*7.48</f>
        <v>0</v>
      </c>
      <c r="J1739" s="699">
        <f t="shared" si="775"/>
        <v>0</v>
      </c>
      <c r="K1739" s="681">
        <f t="shared" si="776"/>
        <v>0</v>
      </c>
      <c r="L1739" s="711">
        <f>IF($L$5="Yes",HLOOKUP(B1739,'Outdoor Supply'!$D$32:$P$38,7,FALSE),0)</f>
        <v>0</v>
      </c>
      <c r="M1739" s="701">
        <f t="shared" si="777"/>
        <v>0</v>
      </c>
      <c r="N1739" s="564">
        <f t="shared" si="778"/>
        <v>0</v>
      </c>
      <c r="O1739" s="564">
        <f t="shared" si="779"/>
        <v>0</v>
      </c>
      <c r="P1739" s="564">
        <f t="shared" si="780"/>
        <v>0</v>
      </c>
      <c r="Q1739" s="564">
        <f t="shared" si="781"/>
        <v>0</v>
      </c>
      <c r="R1739" s="661">
        <f t="shared" ref="R1739:R1802" si="799">$Q$3</f>
        <v>0</v>
      </c>
      <c r="S1739" s="662">
        <f t="shared" ref="S1739:S1802" si="800">SUM(N1739:R1739)</f>
        <v>0</v>
      </c>
      <c r="T1739" s="699">
        <f t="shared" ref="T1739:T1802" si="801">IF(V1739&lt;0,0,IF(V1739&gt;$G$3,$G$3,V1739))</f>
        <v>0</v>
      </c>
      <c r="U1739" s="681">
        <f t="shared" si="782"/>
        <v>0</v>
      </c>
      <c r="V1739" s="701">
        <f t="shared" si="783"/>
        <v>0</v>
      </c>
      <c r="W1739" s="662">
        <f t="shared" si="784"/>
        <v>0</v>
      </c>
      <c r="X1739" s="662">
        <f t="shared" si="785"/>
        <v>0</v>
      </c>
      <c r="Y1739" s="662">
        <f t="shared" si="786"/>
        <v>0</v>
      </c>
      <c r="Z1739" s="699">
        <f t="shared" si="787"/>
        <v>0</v>
      </c>
      <c r="AA1739" s="681">
        <f t="shared" si="790"/>
        <v>0</v>
      </c>
      <c r="AB1739" s="701">
        <f t="shared" si="791"/>
        <v>0</v>
      </c>
      <c r="AC1739" s="662">
        <f t="shared" si="788"/>
        <v>0</v>
      </c>
      <c r="AD1739" s="662">
        <f t="shared" si="792"/>
        <v>0</v>
      </c>
      <c r="AE1739" s="701">
        <f t="shared" si="793"/>
        <v>0</v>
      </c>
      <c r="AF1739" s="662">
        <f t="shared" si="789"/>
        <v>0</v>
      </c>
      <c r="AG1739" s="662">
        <f t="shared" si="794"/>
        <v>0</v>
      </c>
      <c r="AH1739" s="701">
        <f t="shared" si="795"/>
        <v>0</v>
      </c>
    </row>
    <row r="1740" spans="1:34" x14ac:dyDescent="0.35">
      <c r="A1740" s="680">
        <v>39715</v>
      </c>
      <c r="B1740" s="558" t="s">
        <v>29</v>
      </c>
      <c r="C1740" s="558">
        <v>9</v>
      </c>
      <c r="D1740" s="559">
        <f t="shared" si="796"/>
        <v>4</v>
      </c>
      <c r="E1740" s="561">
        <v>0</v>
      </c>
      <c r="F1740" s="699">
        <f t="shared" ref="F1740:F1803" si="802">$B$3*$F$3*(E1740/12)*7.48</f>
        <v>0</v>
      </c>
      <c r="G1740" s="712">
        <f t="shared" ref="G1740:G1803" si="803">$B$4*$F$4*(E1740/12)*7.48</f>
        <v>0</v>
      </c>
      <c r="H1740" s="699">
        <f t="shared" si="797"/>
        <v>0</v>
      </c>
      <c r="I1740" s="712">
        <f t="shared" si="798"/>
        <v>0</v>
      </c>
      <c r="J1740" s="699">
        <f t="shared" ref="J1740:J1803" si="804">IF($L$3="Yes",$M$3*$N$3*(E1740/12)*7.48,0)</f>
        <v>0</v>
      </c>
      <c r="K1740" s="681">
        <f t="shared" ref="K1740:K1803" si="805">IF($L$4="Yes",$M$4*$N$4*(E1740/12)*7.48,0)</f>
        <v>0</v>
      </c>
      <c r="L1740" s="711">
        <f>IF($L$5="Yes",HLOOKUP(B1740,'Outdoor Supply'!$D$32:$P$38,7,FALSE),0)</f>
        <v>0</v>
      </c>
      <c r="M1740" s="701">
        <f t="shared" ref="M1740:M1803" si="806">SUM(J1740:L1740)</f>
        <v>0</v>
      </c>
      <c r="N1740" s="564">
        <f t="shared" ref="N1740:N1803" si="807">HLOOKUP(B1740,$U$2:$AF$6,2,FALSE)</f>
        <v>0</v>
      </c>
      <c r="O1740" s="564">
        <f t="shared" ref="O1740:O1803" si="808">HLOOKUP(B1740,$U$2:$AF$6,3,FALSE)</f>
        <v>0</v>
      </c>
      <c r="P1740" s="564">
        <f t="shared" ref="P1740:P1803" si="809">HLOOKUP(B1740,$U$2:$AF$6,4,FALSE)</f>
        <v>0</v>
      </c>
      <c r="Q1740" s="564">
        <f t="shared" ref="Q1740:Q1803" si="810">HLOOKUP(B1740,$U$2:$AF$6,5,FALSE)</f>
        <v>0</v>
      </c>
      <c r="R1740" s="661">
        <f t="shared" si="799"/>
        <v>0</v>
      </c>
      <c r="S1740" s="662">
        <f t="shared" si="800"/>
        <v>0</v>
      </c>
      <c r="T1740" s="699">
        <f t="shared" si="801"/>
        <v>0</v>
      </c>
      <c r="U1740" s="681">
        <f t="shared" ref="U1740:U1803" si="811">IF(F1740+T1739&gt;S1740,S1740,F1740+T1739)</f>
        <v>0</v>
      </c>
      <c r="V1740" s="701">
        <f t="shared" ref="V1740:V1803" si="812">T1739+F1740-S1740</f>
        <v>0</v>
      </c>
      <c r="W1740" s="662">
        <f t="shared" ref="W1740:W1803" si="813">IF(Y1740&lt;0,0,IF(Y1740&gt;$G$4,$G$4,Y1740))</f>
        <v>0</v>
      </c>
      <c r="X1740" s="662">
        <f t="shared" ref="X1740:X1803" si="814">IF(G1740+W1739&gt;S1740,S1740,G1740+W1739)</f>
        <v>0</v>
      </c>
      <c r="Y1740" s="662">
        <f t="shared" ref="Y1740:Y1803" si="815">W1739+G1740-S1740</f>
        <v>0</v>
      </c>
      <c r="Z1740" s="699">
        <f t="shared" ref="Z1740:Z1803" si="816">IF(AB1740&lt;0,0,IF(AB1740&gt;$H$3,$H$3,AB1740))</f>
        <v>0</v>
      </c>
      <c r="AA1740" s="681">
        <f t="shared" si="790"/>
        <v>0</v>
      </c>
      <c r="AB1740" s="701">
        <f t="shared" si="791"/>
        <v>0</v>
      </c>
      <c r="AC1740" s="662">
        <f t="shared" ref="AC1740:AC1803" si="817">IF(AE1740&lt;0,0,IF(AE1740&gt;$H$4,$H$4,AE1740))</f>
        <v>0</v>
      </c>
      <c r="AD1740" s="662">
        <f t="shared" si="792"/>
        <v>0</v>
      </c>
      <c r="AE1740" s="701">
        <f t="shared" si="793"/>
        <v>0</v>
      </c>
      <c r="AF1740" s="662">
        <f t="shared" ref="AF1740:AF1803" si="818">IF(AH1740&lt;0,0,IF(AH1740&gt;$O$3,$O$3,AH1740))</f>
        <v>0</v>
      </c>
      <c r="AG1740" s="662">
        <f t="shared" si="794"/>
        <v>0</v>
      </c>
      <c r="AH1740" s="701">
        <f t="shared" si="795"/>
        <v>0</v>
      </c>
    </row>
    <row r="1741" spans="1:34" x14ac:dyDescent="0.35">
      <c r="A1741" s="680">
        <v>39716</v>
      </c>
      <c r="B1741" s="558" t="s">
        <v>29</v>
      </c>
      <c r="C1741" s="558">
        <v>9</v>
      </c>
      <c r="D1741" s="559">
        <f t="shared" si="796"/>
        <v>5</v>
      </c>
      <c r="E1741" s="561">
        <v>0</v>
      </c>
      <c r="F1741" s="699">
        <f t="shared" si="802"/>
        <v>0</v>
      </c>
      <c r="G1741" s="712">
        <f t="shared" si="803"/>
        <v>0</v>
      </c>
      <c r="H1741" s="699">
        <f t="shared" si="797"/>
        <v>0</v>
      </c>
      <c r="I1741" s="712">
        <f t="shared" si="798"/>
        <v>0</v>
      </c>
      <c r="J1741" s="699">
        <f t="shared" si="804"/>
        <v>0</v>
      </c>
      <c r="K1741" s="681">
        <f t="shared" si="805"/>
        <v>0</v>
      </c>
      <c r="L1741" s="711">
        <f>IF($L$5="Yes",HLOOKUP(B1741,'Outdoor Supply'!$D$32:$P$38,7,FALSE),0)</f>
        <v>0</v>
      </c>
      <c r="M1741" s="701">
        <f t="shared" si="806"/>
        <v>0</v>
      </c>
      <c r="N1741" s="564">
        <f t="shared" si="807"/>
        <v>0</v>
      </c>
      <c r="O1741" s="564">
        <f t="shared" si="808"/>
        <v>0</v>
      </c>
      <c r="P1741" s="564">
        <f t="shared" si="809"/>
        <v>0</v>
      </c>
      <c r="Q1741" s="564">
        <f t="shared" si="810"/>
        <v>0</v>
      </c>
      <c r="R1741" s="661">
        <f t="shared" si="799"/>
        <v>0</v>
      </c>
      <c r="S1741" s="662">
        <f t="shared" si="800"/>
        <v>0</v>
      </c>
      <c r="T1741" s="699">
        <f t="shared" si="801"/>
        <v>0</v>
      </c>
      <c r="U1741" s="681">
        <f t="shared" si="811"/>
        <v>0</v>
      </c>
      <c r="V1741" s="701">
        <f t="shared" si="812"/>
        <v>0</v>
      </c>
      <c r="W1741" s="662">
        <f t="shared" si="813"/>
        <v>0</v>
      </c>
      <c r="X1741" s="662">
        <f t="shared" si="814"/>
        <v>0</v>
      </c>
      <c r="Y1741" s="662">
        <f t="shared" si="815"/>
        <v>0</v>
      </c>
      <c r="Z1741" s="699">
        <f t="shared" si="816"/>
        <v>0</v>
      </c>
      <c r="AA1741" s="681">
        <f t="shared" ref="AA1741:AA1804" si="819">IF(H1741+Z1740&gt;S1741,S1741,H1741+Z1740)</f>
        <v>0</v>
      </c>
      <c r="AB1741" s="701">
        <f t="shared" ref="AB1741:AB1804" si="820">Z1740+H1741-S1741</f>
        <v>0</v>
      </c>
      <c r="AC1741" s="662">
        <f t="shared" si="817"/>
        <v>0</v>
      </c>
      <c r="AD1741" s="662">
        <f t="shared" ref="AD1741:AD1804" si="821">IF(I1741+AC1740&gt;S1741,S1741,I1741+AC1740)</f>
        <v>0</v>
      </c>
      <c r="AE1741" s="701">
        <f t="shared" ref="AE1741:AE1804" si="822">AC1740+I1741-S1741</f>
        <v>0</v>
      </c>
      <c r="AF1741" s="662">
        <f t="shared" si="818"/>
        <v>0</v>
      </c>
      <c r="AG1741" s="662">
        <f t="shared" ref="AG1741:AG1804" si="823">IF(M1741+AF1740&gt;S1741,S1741,M1741+AF1740)</f>
        <v>0</v>
      </c>
      <c r="AH1741" s="701">
        <f t="shared" ref="AH1741:AH1804" si="824">AF1740+M1741-S1741</f>
        <v>0</v>
      </c>
    </row>
    <row r="1742" spans="1:34" x14ac:dyDescent="0.35">
      <c r="A1742" s="680">
        <v>39717</v>
      </c>
      <c r="B1742" s="558" t="s">
        <v>29</v>
      </c>
      <c r="C1742" s="558">
        <v>9</v>
      </c>
      <c r="D1742" s="559">
        <f t="shared" si="796"/>
        <v>6</v>
      </c>
      <c r="E1742" s="561">
        <v>0</v>
      </c>
      <c r="F1742" s="699">
        <f t="shared" si="802"/>
        <v>0</v>
      </c>
      <c r="G1742" s="712">
        <f t="shared" si="803"/>
        <v>0</v>
      </c>
      <c r="H1742" s="699">
        <f t="shared" si="797"/>
        <v>0</v>
      </c>
      <c r="I1742" s="712">
        <f t="shared" si="798"/>
        <v>0</v>
      </c>
      <c r="J1742" s="699">
        <f t="shared" si="804"/>
        <v>0</v>
      </c>
      <c r="K1742" s="681">
        <f t="shared" si="805"/>
        <v>0</v>
      </c>
      <c r="L1742" s="711">
        <f>IF($L$5="Yes",HLOOKUP(B1742,'Outdoor Supply'!$D$32:$P$38,7,FALSE),0)</f>
        <v>0</v>
      </c>
      <c r="M1742" s="701">
        <f t="shared" si="806"/>
        <v>0</v>
      </c>
      <c r="N1742" s="564">
        <f t="shared" si="807"/>
        <v>0</v>
      </c>
      <c r="O1742" s="564">
        <f t="shared" si="808"/>
        <v>0</v>
      </c>
      <c r="P1742" s="564">
        <f t="shared" si="809"/>
        <v>0</v>
      </c>
      <c r="Q1742" s="564">
        <f t="shared" si="810"/>
        <v>0</v>
      </c>
      <c r="R1742" s="661">
        <f t="shared" si="799"/>
        <v>0</v>
      </c>
      <c r="S1742" s="662">
        <f t="shared" si="800"/>
        <v>0</v>
      </c>
      <c r="T1742" s="699">
        <f t="shared" si="801"/>
        <v>0</v>
      </c>
      <c r="U1742" s="681">
        <f t="shared" si="811"/>
        <v>0</v>
      </c>
      <c r="V1742" s="701">
        <f t="shared" si="812"/>
        <v>0</v>
      </c>
      <c r="W1742" s="662">
        <f t="shared" si="813"/>
        <v>0</v>
      </c>
      <c r="X1742" s="662">
        <f t="shared" si="814"/>
        <v>0</v>
      </c>
      <c r="Y1742" s="662">
        <f t="shared" si="815"/>
        <v>0</v>
      </c>
      <c r="Z1742" s="699">
        <f t="shared" si="816"/>
        <v>0</v>
      </c>
      <c r="AA1742" s="681">
        <f t="shared" si="819"/>
        <v>0</v>
      </c>
      <c r="AB1742" s="701">
        <f t="shared" si="820"/>
        <v>0</v>
      </c>
      <c r="AC1742" s="662">
        <f t="shared" si="817"/>
        <v>0</v>
      </c>
      <c r="AD1742" s="662">
        <f t="shared" si="821"/>
        <v>0</v>
      </c>
      <c r="AE1742" s="701">
        <f t="shared" si="822"/>
        <v>0</v>
      </c>
      <c r="AF1742" s="662">
        <f t="shared" si="818"/>
        <v>0</v>
      </c>
      <c r="AG1742" s="662">
        <f t="shared" si="823"/>
        <v>0</v>
      </c>
      <c r="AH1742" s="701">
        <f t="shared" si="824"/>
        <v>0</v>
      </c>
    </row>
    <row r="1743" spans="1:34" x14ac:dyDescent="0.35">
      <c r="A1743" s="680">
        <v>39718</v>
      </c>
      <c r="B1743" s="558" t="s">
        <v>29</v>
      </c>
      <c r="C1743" s="558">
        <v>9</v>
      </c>
      <c r="D1743" s="559">
        <f t="shared" si="796"/>
        <v>7</v>
      </c>
      <c r="E1743" s="561">
        <v>0</v>
      </c>
      <c r="F1743" s="699">
        <f t="shared" si="802"/>
        <v>0</v>
      </c>
      <c r="G1743" s="712">
        <f t="shared" si="803"/>
        <v>0</v>
      </c>
      <c r="H1743" s="699">
        <f t="shared" si="797"/>
        <v>0</v>
      </c>
      <c r="I1743" s="712">
        <f t="shared" si="798"/>
        <v>0</v>
      </c>
      <c r="J1743" s="699">
        <f t="shared" si="804"/>
        <v>0</v>
      </c>
      <c r="K1743" s="681">
        <f t="shared" si="805"/>
        <v>0</v>
      </c>
      <c r="L1743" s="711">
        <f>IF($L$5="Yes",HLOOKUP(B1743,'Outdoor Supply'!$D$32:$P$38,7,FALSE),0)</f>
        <v>0</v>
      </c>
      <c r="M1743" s="701">
        <f t="shared" si="806"/>
        <v>0</v>
      </c>
      <c r="N1743" s="564">
        <f t="shared" si="807"/>
        <v>0</v>
      </c>
      <c r="O1743" s="564">
        <f t="shared" si="808"/>
        <v>0</v>
      </c>
      <c r="P1743" s="564">
        <f t="shared" si="809"/>
        <v>0</v>
      </c>
      <c r="Q1743" s="564">
        <f t="shared" si="810"/>
        <v>0</v>
      </c>
      <c r="R1743" s="661">
        <f t="shared" si="799"/>
        <v>0</v>
      </c>
      <c r="S1743" s="662">
        <f t="shared" si="800"/>
        <v>0</v>
      </c>
      <c r="T1743" s="699">
        <f t="shared" si="801"/>
        <v>0</v>
      </c>
      <c r="U1743" s="681">
        <f t="shared" si="811"/>
        <v>0</v>
      </c>
      <c r="V1743" s="701">
        <f t="shared" si="812"/>
        <v>0</v>
      </c>
      <c r="W1743" s="662">
        <f t="shared" si="813"/>
        <v>0</v>
      </c>
      <c r="X1743" s="662">
        <f t="shared" si="814"/>
        <v>0</v>
      </c>
      <c r="Y1743" s="662">
        <f t="shared" si="815"/>
        <v>0</v>
      </c>
      <c r="Z1743" s="699">
        <f t="shared" si="816"/>
        <v>0</v>
      </c>
      <c r="AA1743" s="681">
        <f t="shared" si="819"/>
        <v>0</v>
      </c>
      <c r="AB1743" s="701">
        <f t="shared" si="820"/>
        <v>0</v>
      </c>
      <c r="AC1743" s="662">
        <f t="shared" si="817"/>
        <v>0</v>
      </c>
      <c r="AD1743" s="662">
        <f t="shared" si="821"/>
        <v>0</v>
      </c>
      <c r="AE1743" s="701">
        <f t="shared" si="822"/>
        <v>0</v>
      </c>
      <c r="AF1743" s="662">
        <f t="shared" si="818"/>
        <v>0</v>
      </c>
      <c r="AG1743" s="662">
        <f t="shared" si="823"/>
        <v>0</v>
      </c>
      <c r="AH1743" s="701">
        <f t="shared" si="824"/>
        <v>0</v>
      </c>
    </row>
    <row r="1744" spans="1:34" x14ac:dyDescent="0.35">
      <c r="A1744" s="680">
        <v>39719</v>
      </c>
      <c r="B1744" s="558" t="s">
        <v>29</v>
      </c>
      <c r="C1744" s="558">
        <v>9</v>
      </c>
      <c r="D1744" s="559">
        <f t="shared" si="796"/>
        <v>1</v>
      </c>
      <c r="E1744" s="561">
        <v>0</v>
      </c>
      <c r="F1744" s="699">
        <f t="shared" si="802"/>
        <v>0</v>
      </c>
      <c r="G1744" s="712">
        <f t="shared" si="803"/>
        <v>0</v>
      </c>
      <c r="H1744" s="699">
        <f t="shared" si="797"/>
        <v>0</v>
      </c>
      <c r="I1744" s="712">
        <f t="shared" si="798"/>
        <v>0</v>
      </c>
      <c r="J1744" s="699">
        <f t="shared" si="804"/>
        <v>0</v>
      </c>
      <c r="K1744" s="681">
        <f t="shared" si="805"/>
        <v>0</v>
      </c>
      <c r="L1744" s="711">
        <f>IF($L$5="Yes",HLOOKUP(B1744,'Outdoor Supply'!$D$32:$P$38,7,FALSE),0)</f>
        <v>0</v>
      </c>
      <c r="M1744" s="701">
        <f t="shared" si="806"/>
        <v>0</v>
      </c>
      <c r="N1744" s="564">
        <f t="shared" si="807"/>
        <v>0</v>
      </c>
      <c r="O1744" s="564">
        <f t="shared" si="808"/>
        <v>0</v>
      </c>
      <c r="P1744" s="564">
        <f t="shared" si="809"/>
        <v>0</v>
      </c>
      <c r="Q1744" s="564">
        <f t="shared" si="810"/>
        <v>0</v>
      </c>
      <c r="R1744" s="661">
        <f t="shared" si="799"/>
        <v>0</v>
      </c>
      <c r="S1744" s="662">
        <f t="shared" si="800"/>
        <v>0</v>
      </c>
      <c r="T1744" s="699">
        <f t="shared" si="801"/>
        <v>0</v>
      </c>
      <c r="U1744" s="681">
        <f t="shared" si="811"/>
        <v>0</v>
      </c>
      <c r="V1744" s="701">
        <f t="shared" si="812"/>
        <v>0</v>
      </c>
      <c r="W1744" s="662">
        <f t="shared" si="813"/>
        <v>0</v>
      </c>
      <c r="X1744" s="662">
        <f t="shared" si="814"/>
        <v>0</v>
      </c>
      <c r="Y1744" s="662">
        <f t="shared" si="815"/>
        <v>0</v>
      </c>
      <c r="Z1744" s="699">
        <f t="shared" si="816"/>
        <v>0</v>
      </c>
      <c r="AA1744" s="681">
        <f t="shared" si="819"/>
        <v>0</v>
      </c>
      <c r="AB1744" s="701">
        <f t="shared" si="820"/>
        <v>0</v>
      </c>
      <c r="AC1744" s="662">
        <f t="shared" si="817"/>
        <v>0</v>
      </c>
      <c r="AD1744" s="662">
        <f t="shared" si="821"/>
        <v>0</v>
      </c>
      <c r="AE1744" s="701">
        <f t="shared" si="822"/>
        <v>0</v>
      </c>
      <c r="AF1744" s="662">
        <f t="shared" si="818"/>
        <v>0</v>
      </c>
      <c r="AG1744" s="662">
        <f t="shared" si="823"/>
        <v>0</v>
      </c>
      <c r="AH1744" s="701">
        <f t="shared" si="824"/>
        <v>0</v>
      </c>
    </row>
    <row r="1745" spans="1:34" x14ac:dyDescent="0.35">
      <c r="A1745" s="680">
        <v>39720</v>
      </c>
      <c r="B1745" s="558" t="s">
        <v>29</v>
      </c>
      <c r="C1745" s="558">
        <v>9</v>
      </c>
      <c r="D1745" s="559">
        <f t="shared" si="796"/>
        <v>2</v>
      </c>
      <c r="E1745" s="561">
        <v>0</v>
      </c>
      <c r="F1745" s="699">
        <f t="shared" si="802"/>
        <v>0</v>
      </c>
      <c r="G1745" s="712">
        <f t="shared" si="803"/>
        <v>0</v>
      </c>
      <c r="H1745" s="699">
        <f t="shared" si="797"/>
        <v>0</v>
      </c>
      <c r="I1745" s="712">
        <f t="shared" si="798"/>
        <v>0</v>
      </c>
      <c r="J1745" s="699">
        <f t="shared" si="804"/>
        <v>0</v>
      </c>
      <c r="K1745" s="681">
        <f t="shared" si="805"/>
        <v>0</v>
      </c>
      <c r="L1745" s="711">
        <f>IF($L$5="Yes",HLOOKUP(B1745,'Outdoor Supply'!$D$32:$P$38,7,FALSE),0)</f>
        <v>0</v>
      </c>
      <c r="M1745" s="701">
        <f t="shared" si="806"/>
        <v>0</v>
      </c>
      <c r="N1745" s="564">
        <f t="shared" si="807"/>
        <v>0</v>
      </c>
      <c r="O1745" s="564">
        <f t="shared" si="808"/>
        <v>0</v>
      </c>
      <c r="P1745" s="564">
        <f t="shared" si="809"/>
        <v>0</v>
      </c>
      <c r="Q1745" s="564">
        <f t="shared" si="810"/>
        <v>0</v>
      </c>
      <c r="R1745" s="661">
        <f t="shared" si="799"/>
        <v>0</v>
      </c>
      <c r="S1745" s="662">
        <f t="shared" si="800"/>
        <v>0</v>
      </c>
      <c r="T1745" s="699">
        <f t="shared" si="801"/>
        <v>0</v>
      </c>
      <c r="U1745" s="681">
        <f t="shared" si="811"/>
        <v>0</v>
      </c>
      <c r="V1745" s="701">
        <f t="shared" si="812"/>
        <v>0</v>
      </c>
      <c r="W1745" s="662">
        <f t="shared" si="813"/>
        <v>0</v>
      </c>
      <c r="X1745" s="662">
        <f t="shared" si="814"/>
        <v>0</v>
      </c>
      <c r="Y1745" s="662">
        <f t="shared" si="815"/>
        <v>0</v>
      </c>
      <c r="Z1745" s="699">
        <f t="shared" si="816"/>
        <v>0</v>
      </c>
      <c r="AA1745" s="681">
        <f t="shared" si="819"/>
        <v>0</v>
      </c>
      <c r="AB1745" s="701">
        <f t="shared" si="820"/>
        <v>0</v>
      </c>
      <c r="AC1745" s="662">
        <f t="shared" si="817"/>
        <v>0</v>
      </c>
      <c r="AD1745" s="662">
        <f t="shared" si="821"/>
        <v>0</v>
      </c>
      <c r="AE1745" s="701">
        <f t="shared" si="822"/>
        <v>0</v>
      </c>
      <c r="AF1745" s="662">
        <f t="shared" si="818"/>
        <v>0</v>
      </c>
      <c r="AG1745" s="662">
        <f t="shared" si="823"/>
        <v>0</v>
      </c>
      <c r="AH1745" s="701">
        <f t="shared" si="824"/>
        <v>0</v>
      </c>
    </row>
    <row r="1746" spans="1:34" x14ac:dyDescent="0.35">
      <c r="A1746" s="680">
        <v>39721</v>
      </c>
      <c r="B1746" s="558" t="s">
        <v>29</v>
      </c>
      <c r="C1746" s="558">
        <v>9</v>
      </c>
      <c r="D1746" s="559">
        <f t="shared" si="796"/>
        <v>3</v>
      </c>
      <c r="E1746" s="561">
        <v>0</v>
      </c>
      <c r="F1746" s="699">
        <f t="shared" si="802"/>
        <v>0</v>
      </c>
      <c r="G1746" s="712">
        <f t="shared" si="803"/>
        <v>0</v>
      </c>
      <c r="H1746" s="699">
        <f t="shared" si="797"/>
        <v>0</v>
      </c>
      <c r="I1746" s="712">
        <f t="shared" si="798"/>
        <v>0</v>
      </c>
      <c r="J1746" s="699">
        <f t="shared" si="804"/>
        <v>0</v>
      </c>
      <c r="K1746" s="681">
        <f t="shared" si="805"/>
        <v>0</v>
      </c>
      <c r="L1746" s="711">
        <f>IF($L$5="Yes",HLOOKUP(B1746,'Outdoor Supply'!$D$32:$P$38,7,FALSE),0)</f>
        <v>0</v>
      </c>
      <c r="M1746" s="701">
        <f t="shared" si="806"/>
        <v>0</v>
      </c>
      <c r="N1746" s="564">
        <f t="shared" si="807"/>
        <v>0</v>
      </c>
      <c r="O1746" s="564">
        <f t="shared" si="808"/>
        <v>0</v>
      </c>
      <c r="P1746" s="564">
        <f t="shared" si="809"/>
        <v>0</v>
      </c>
      <c r="Q1746" s="564">
        <f t="shared" si="810"/>
        <v>0</v>
      </c>
      <c r="R1746" s="661">
        <f t="shared" si="799"/>
        <v>0</v>
      </c>
      <c r="S1746" s="662">
        <f t="shared" si="800"/>
        <v>0</v>
      </c>
      <c r="T1746" s="699">
        <f t="shared" si="801"/>
        <v>0</v>
      </c>
      <c r="U1746" s="681">
        <f t="shared" si="811"/>
        <v>0</v>
      </c>
      <c r="V1746" s="701">
        <f t="shared" si="812"/>
        <v>0</v>
      </c>
      <c r="W1746" s="662">
        <f t="shared" si="813"/>
        <v>0</v>
      </c>
      <c r="X1746" s="662">
        <f t="shared" si="814"/>
        <v>0</v>
      </c>
      <c r="Y1746" s="662">
        <f t="shared" si="815"/>
        <v>0</v>
      </c>
      <c r="Z1746" s="699">
        <f t="shared" si="816"/>
        <v>0</v>
      </c>
      <c r="AA1746" s="681">
        <f t="shared" si="819"/>
        <v>0</v>
      </c>
      <c r="AB1746" s="701">
        <f t="shared" si="820"/>
        <v>0</v>
      </c>
      <c r="AC1746" s="662">
        <f t="shared" si="817"/>
        <v>0</v>
      </c>
      <c r="AD1746" s="662">
        <f t="shared" si="821"/>
        <v>0</v>
      </c>
      <c r="AE1746" s="701">
        <f t="shared" si="822"/>
        <v>0</v>
      </c>
      <c r="AF1746" s="662">
        <f t="shared" si="818"/>
        <v>0</v>
      </c>
      <c r="AG1746" s="662">
        <f t="shared" si="823"/>
        <v>0</v>
      </c>
      <c r="AH1746" s="701">
        <f t="shared" si="824"/>
        <v>0</v>
      </c>
    </row>
    <row r="1747" spans="1:34" x14ac:dyDescent="0.35">
      <c r="A1747" s="680">
        <v>39722</v>
      </c>
      <c r="B1747" s="558" t="s">
        <v>30</v>
      </c>
      <c r="C1747" s="558">
        <v>10</v>
      </c>
      <c r="D1747" s="559">
        <f t="shared" si="796"/>
        <v>4</v>
      </c>
      <c r="E1747" s="561">
        <v>0</v>
      </c>
      <c r="F1747" s="699">
        <f t="shared" si="802"/>
        <v>0</v>
      </c>
      <c r="G1747" s="712">
        <f t="shared" si="803"/>
        <v>0</v>
      </c>
      <c r="H1747" s="699">
        <f t="shared" si="797"/>
        <v>0</v>
      </c>
      <c r="I1747" s="712">
        <f t="shared" si="798"/>
        <v>0</v>
      </c>
      <c r="J1747" s="699">
        <f t="shared" si="804"/>
        <v>0</v>
      </c>
      <c r="K1747" s="681">
        <f t="shared" si="805"/>
        <v>0</v>
      </c>
      <c r="L1747" s="711">
        <f>IF($L$5="Yes",HLOOKUP(B1747,'Outdoor Supply'!$D$32:$P$38,7,FALSE),0)</f>
        <v>0</v>
      </c>
      <c r="M1747" s="701">
        <f t="shared" si="806"/>
        <v>0</v>
      </c>
      <c r="N1747" s="564">
        <f t="shared" si="807"/>
        <v>0</v>
      </c>
      <c r="O1747" s="564">
        <f t="shared" si="808"/>
        <v>0</v>
      </c>
      <c r="P1747" s="564">
        <f t="shared" si="809"/>
        <v>0</v>
      </c>
      <c r="Q1747" s="564">
        <f t="shared" si="810"/>
        <v>0</v>
      </c>
      <c r="R1747" s="661">
        <f t="shared" si="799"/>
        <v>0</v>
      </c>
      <c r="S1747" s="662">
        <f t="shared" si="800"/>
        <v>0</v>
      </c>
      <c r="T1747" s="699">
        <f t="shared" si="801"/>
        <v>0</v>
      </c>
      <c r="U1747" s="681">
        <f t="shared" si="811"/>
        <v>0</v>
      </c>
      <c r="V1747" s="701">
        <f t="shared" si="812"/>
        <v>0</v>
      </c>
      <c r="W1747" s="662">
        <f t="shared" si="813"/>
        <v>0</v>
      </c>
      <c r="X1747" s="662">
        <f t="shared" si="814"/>
        <v>0</v>
      </c>
      <c r="Y1747" s="662">
        <f t="shared" si="815"/>
        <v>0</v>
      </c>
      <c r="Z1747" s="699">
        <f t="shared" si="816"/>
        <v>0</v>
      </c>
      <c r="AA1747" s="681">
        <f t="shared" si="819"/>
        <v>0</v>
      </c>
      <c r="AB1747" s="701">
        <f t="shared" si="820"/>
        <v>0</v>
      </c>
      <c r="AC1747" s="662">
        <f t="shared" si="817"/>
        <v>0</v>
      </c>
      <c r="AD1747" s="662">
        <f t="shared" si="821"/>
        <v>0</v>
      </c>
      <c r="AE1747" s="701">
        <f t="shared" si="822"/>
        <v>0</v>
      </c>
      <c r="AF1747" s="662">
        <f t="shared" si="818"/>
        <v>0</v>
      </c>
      <c r="AG1747" s="662">
        <f t="shared" si="823"/>
        <v>0</v>
      </c>
      <c r="AH1747" s="701">
        <f t="shared" si="824"/>
        <v>0</v>
      </c>
    </row>
    <row r="1748" spans="1:34" x14ac:dyDescent="0.35">
      <c r="A1748" s="680">
        <v>39723</v>
      </c>
      <c r="B1748" s="558" t="s">
        <v>30</v>
      </c>
      <c r="C1748" s="558">
        <v>10</v>
      </c>
      <c r="D1748" s="559">
        <f t="shared" si="796"/>
        <v>5</v>
      </c>
      <c r="E1748" s="561">
        <v>0</v>
      </c>
      <c r="F1748" s="699">
        <f t="shared" si="802"/>
        <v>0</v>
      </c>
      <c r="G1748" s="712">
        <f t="shared" si="803"/>
        <v>0</v>
      </c>
      <c r="H1748" s="699">
        <f t="shared" si="797"/>
        <v>0</v>
      </c>
      <c r="I1748" s="712">
        <f t="shared" si="798"/>
        <v>0</v>
      </c>
      <c r="J1748" s="699">
        <f t="shared" si="804"/>
        <v>0</v>
      </c>
      <c r="K1748" s="681">
        <f t="shared" si="805"/>
        <v>0</v>
      </c>
      <c r="L1748" s="711">
        <f>IF($L$5="Yes",HLOOKUP(B1748,'Outdoor Supply'!$D$32:$P$38,7,FALSE),0)</f>
        <v>0</v>
      </c>
      <c r="M1748" s="701">
        <f t="shared" si="806"/>
        <v>0</v>
      </c>
      <c r="N1748" s="564">
        <f t="shared" si="807"/>
        <v>0</v>
      </c>
      <c r="O1748" s="564">
        <f t="shared" si="808"/>
        <v>0</v>
      </c>
      <c r="P1748" s="564">
        <f t="shared" si="809"/>
        <v>0</v>
      </c>
      <c r="Q1748" s="564">
        <f t="shared" si="810"/>
        <v>0</v>
      </c>
      <c r="R1748" s="661">
        <f t="shared" si="799"/>
        <v>0</v>
      </c>
      <c r="S1748" s="662">
        <f t="shared" si="800"/>
        <v>0</v>
      </c>
      <c r="T1748" s="699">
        <f t="shared" si="801"/>
        <v>0</v>
      </c>
      <c r="U1748" s="681">
        <f t="shared" si="811"/>
        <v>0</v>
      </c>
      <c r="V1748" s="701">
        <f t="shared" si="812"/>
        <v>0</v>
      </c>
      <c r="W1748" s="662">
        <f t="shared" si="813"/>
        <v>0</v>
      </c>
      <c r="X1748" s="662">
        <f t="shared" si="814"/>
        <v>0</v>
      </c>
      <c r="Y1748" s="662">
        <f t="shared" si="815"/>
        <v>0</v>
      </c>
      <c r="Z1748" s="699">
        <f t="shared" si="816"/>
        <v>0</v>
      </c>
      <c r="AA1748" s="681">
        <f t="shared" si="819"/>
        <v>0</v>
      </c>
      <c r="AB1748" s="701">
        <f t="shared" si="820"/>
        <v>0</v>
      </c>
      <c r="AC1748" s="662">
        <f t="shared" si="817"/>
        <v>0</v>
      </c>
      <c r="AD1748" s="662">
        <f t="shared" si="821"/>
        <v>0</v>
      </c>
      <c r="AE1748" s="701">
        <f t="shared" si="822"/>
        <v>0</v>
      </c>
      <c r="AF1748" s="662">
        <f t="shared" si="818"/>
        <v>0</v>
      </c>
      <c r="AG1748" s="662">
        <f t="shared" si="823"/>
        <v>0</v>
      </c>
      <c r="AH1748" s="701">
        <f t="shared" si="824"/>
        <v>0</v>
      </c>
    </row>
    <row r="1749" spans="1:34" x14ac:dyDescent="0.35">
      <c r="A1749" s="680">
        <v>39724</v>
      </c>
      <c r="B1749" s="558" t="s">
        <v>30</v>
      </c>
      <c r="C1749" s="558">
        <v>10</v>
      </c>
      <c r="D1749" s="559">
        <f t="shared" si="796"/>
        <v>6</v>
      </c>
      <c r="E1749" s="561">
        <v>0</v>
      </c>
      <c r="F1749" s="699">
        <f t="shared" si="802"/>
        <v>0</v>
      </c>
      <c r="G1749" s="712">
        <f t="shared" si="803"/>
        <v>0</v>
      </c>
      <c r="H1749" s="699">
        <f t="shared" si="797"/>
        <v>0</v>
      </c>
      <c r="I1749" s="712">
        <f t="shared" si="798"/>
        <v>0</v>
      </c>
      <c r="J1749" s="699">
        <f t="shared" si="804"/>
        <v>0</v>
      </c>
      <c r="K1749" s="681">
        <f t="shared" si="805"/>
        <v>0</v>
      </c>
      <c r="L1749" s="711">
        <f>IF($L$5="Yes",HLOOKUP(B1749,'Outdoor Supply'!$D$32:$P$38,7,FALSE),0)</f>
        <v>0</v>
      </c>
      <c r="M1749" s="701">
        <f t="shared" si="806"/>
        <v>0</v>
      </c>
      <c r="N1749" s="564">
        <f t="shared" si="807"/>
        <v>0</v>
      </c>
      <c r="O1749" s="564">
        <f t="shared" si="808"/>
        <v>0</v>
      </c>
      <c r="P1749" s="564">
        <f t="shared" si="809"/>
        <v>0</v>
      </c>
      <c r="Q1749" s="564">
        <f t="shared" si="810"/>
        <v>0</v>
      </c>
      <c r="R1749" s="661">
        <f t="shared" si="799"/>
        <v>0</v>
      </c>
      <c r="S1749" s="662">
        <f t="shared" si="800"/>
        <v>0</v>
      </c>
      <c r="T1749" s="699">
        <f t="shared" si="801"/>
        <v>0</v>
      </c>
      <c r="U1749" s="681">
        <f t="shared" si="811"/>
        <v>0</v>
      </c>
      <c r="V1749" s="701">
        <f t="shared" si="812"/>
        <v>0</v>
      </c>
      <c r="W1749" s="662">
        <f t="shared" si="813"/>
        <v>0</v>
      </c>
      <c r="X1749" s="662">
        <f t="shared" si="814"/>
        <v>0</v>
      </c>
      <c r="Y1749" s="662">
        <f t="shared" si="815"/>
        <v>0</v>
      </c>
      <c r="Z1749" s="699">
        <f t="shared" si="816"/>
        <v>0</v>
      </c>
      <c r="AA1749" s="681">
        <f t="shared" si="819"/>
        <v>0</v>
      </c>
      <c r="AB1749" s="701">
        <f t="shared" si="820"/>
        <v>0</v>
      </c>
      <c r="AC1749" s="662">
        <f t="shared" si="817"/>
        <v>0</v>
      </c>
      <c r="AD1749" s="662">
        <f t="shared" si="821"/>
        <v>0</v>
      </c>
      <c r="AE1749" s="701">
        <f t="shared" si="822"/>
        <v>0</v>
      </c>
      <c r="AF1749" s="662">
        <f t="shared" si="818"/>
        <v>0</v>
      </c>
      <c r="AG1749" s="662">
        <f t="shared" si="823"/>
        <v>0</v>
      </c>
      <c r="AH1749" s="701">
        <f t="shared" si="824"/>
        <v>0</v>
      </c>
    </row>
    <row r="1750" spans="1:34" x14ac:dyDescent="0.35">
      <c r="A1750" s="680">
        <v>39725</v>
      </c>
      <c r="B1750" s="558" t="s">
        <v>30</v>
      </c>
      <c r="C1750" s="558">
        <v>10</v>
      </c>
      <c r="D1750" s="559">
        <f t="shared" si="796"/>
        <v>7</v>
      </c>
      <c r="E1750" s="561">
        <v>0</v>
      </c>
      <c r="F1750" s="699">
        <f t="shared" si="802"/>
        <v>0</v>
      </c>
      <c r="G1750" s="712">
        <f t="shared" si="803"/>
        <v>0</v>
      </c>
      <c r="H1750" s="699">
        <f t="shared" si="797"/>
        <v>0</v>
      </c>
      <c r="I1750" s="712">
        <f t="shared" si="798"/>
        <v>0</v>
      </c>
      <c r="J1750" s="699">
        <f t="shared" si="804"/>
        <v>0</v>
      </c>
      <c r="K1750" s="681">
        <f t="shared" si="805"/>
        <v>0</v>
      </c>
      <c r="L1750" s="711">
        <f>IF($L$5="Yes",HLOOKUP(B1750,'Outdoor Supply'!$D$32:$P$38,7,FALSE),0)</f>
        <v>0</v>
      </c>
      <c r="M1750" s="701">
        <f t="shared" si="806"/>
        <v>0</v>
      </c>
      <c r="N1750" s="564">
        <f t="shared" si="807"/>
        <v>0</v>
      </c>
      <c r="O1750" s="564">
        <f t="shared" si="808"/>
        <v>0</v>
      </c>
      <c r="P1750" s="564">
        <f t="shared" si="809"/>
        <v>0</v>
      </c>
      <c r="Q1750" s="564">
        <f t="shared" si="810"/>
        <v>0</v>
      </c>
      <c r="R1750" s="661">
        <f t="shared" si="799"/>
        <v>0</v>
      </c>
      <c r="S1750" s="662">
        <f t="shared" si="800"/>
        <v>0</v>
      </c>
      <c r="T1750" s="699">
        <f t="shared" si="801"/>
        <v>0</v>
      </c>
      <c r="U1750" s="681">
        <f t="shared" si="811"/>
        <v>0</v>
      </c>
      <c r="V1750" s="701">
        <f t="shared" si="812"/>
        <v>0</v>
      </c>
      <c r="W1750" s="662">
        <f t="shared" si="813"/>
        <v>0</v>
      </c>
      <c r="X1750" s="662">
        <f t="shared" si="814"/>
        <v>0</v>
      </c>
      <c r="Y1750" s="662">
        <f t="shared" si="815"/>
        <v>0</v>
      </c>
      <c r="Z1750" s="699">
        <f t="shared" si="816"/>
        <v>0</v>
      </c>
      <c r="AA1750" s="681">
        <f t="shared" si="819"/>
        <v>0</v>
      </c>
      <c r="AB1750" s="701">
        <f t="shared" si="820"/>
        <v>0</v>
      </c>
      <c r="AC1750" s="662">
        <f t="shared" si="817"/>
        <v>0</v>
      </c>
      <c r="AD1750" s="662">
        <f t="shared" si="821"/>
        <v>0</v>
      </c>
      <c r="AE1750" s="701">
        <f t="shared" si="822"/>
        <v>0</v>
      </c>
      <c r="AF1750" s="662">
        <f t="shared" si="818"/>
        <v>0</v>
      </c>
      <c r="AG1750" s="662">
        <f t="shared" si="823"/>
        <v>0</v>
      </c>
      <c r="AH1750" s="701">
        <f t="shared" si="824"/>
        <v>0</v>
      </c>
    </row>
    <row r="1751" spans="1:34" x14ac:dyDescent="0.35">
      <c r="A1751" s="680">
        <v>39726</v>
      </c>
      <c r="B1751" s="558" t="s">
        <v>30</v>
      </c>
      <c r="C1751" s="558">
        <v>10</v>
      </c>
      <c r="D1751" s="559">
        <f t="shared" si="796"/>
        <v>1</v>
      </c>
      <c r="E1751" s="561">
        <v>0</v>
      </c>
      <c r="F1751" s="699">
        <f t="shared" si="802"/>
        <v>0</v>
      </c>
      <c r="G1751" s="712">
        <f t="shared" si="803"/>
        <v>0</v>
      </c>
      <c r="H1751" s="699">
        <f t="shared" si="797"/>
        <v>0</v>
      </c>
      <c r="I1751" s="712">
        <f t="shared" si="798"/>
        <v>0</v>
      </c>
      <c r="J1751" s="699">
        <f t="shared" si="804"/>
        <v>0</v>
      </c>
      <c r="K1751" s="681">
        <f t="shared" si="805"/>
        <v>0</v>
      </c>
      <c r="L1751" s="711">
        <f>IF($L$5="Yes",HLOOKUP(B1751,'Outdoor Supply'!$D$32:$P$38,7,FALSE),0)</f>
        <v>0</v>
      </c>
      <c r="M1751" s="701">
        <f t="shared" si="806"/>
        <v>0</v>
      </c>
      <c r="N1751" s="564">
        <f t="shared" si="807"/>
        <v>0</v>
      </c>
      <c r="O1751" s="564">
        <f t="shared" si="808"/>
        <v>0</v>
      </c>
      <c r="P1751" s="564">
        <f t="shared" si="809"/>
        <v>0</v>
      </c>
      <c r="Q1751" s="564">
        <f t="shared" si="810"/>
        <v>0</v>
      </c>
      <c r="R1751" s="661">
        <f t="shared" si="799"/>
        <v>0</v>
      </c>
      <c r="S1751" s="662">
        <f t="shared" si="800"/>
        <v>0</v>
      </c>
      <c r="T1751" s="699">
        <f t="shared" si="801"/>
        <v>0</v>
      </c>
      <c r="U1751" s="681">
        <f t="shared" si="811"/>
        <v>0</v>
      </c>
      <c r="V1751" s="701">
        <f t="shared" si="812"/>
        <v>0</v>
      </c>
      <c r="W1751" s="662">
        <f t="shared" si="813"/>
        <v>0</v>
      </c>
      <c r="X1751" s="662">
        <f t="shared" si="814"/>
        <v>0</v>
      </c>
      <c r="Y1751" s="662">
        <f t="shared" si="815"/>
        <v>0</v>
      </c>
      <c r="Z1751" s="699">
        <f t="shared" si="816"/>
        <v>0</v>
      </c>
      <c r="AA1751" s="681">
        <f t="shared" si="819"/>
        <v>0</v>
      </c>
      <c r="AB1751" s="701">
        <f t="shared" si="820"/>
        <v>0</v>
      </c>
      <c r="AC1751" s="662">
        <f t="shared" si="817"/>
        <v>0</v>
      </c>
      <c r="AD1751" s="662">
        <f t="shared" si="821"/>
        <v>0</v>
      </c>
      <c r="AE1751" s="701">
        <f t="shared" si="822"/>
        <v>0</v>
      </c>
      <c r="AF1751" s="662">
        <f t="shared" si="818"/>
        <v>0</v>
      </c>
      <c r="AG1751" s="662">
        <f t="shared" si="823"/>
        <v>0</v>
      </c>
      <c r="AH1751" s="701">
        <f t="shared" si="824"/>
        <v>0</v>
      </c>
    </row>
    <row r="1752" spans="1:34" x14ac:dyDescent="0.35">
      <c r="A1752" s="680">
        <v>39727</v>
      </c>
      <c r="B1752" s="558" t="s">
        <v>30</v>
      </c>
      <c r="C1752" s="558">
        <v>10</v>
      </c>
      <c r="D1752" s="559">
        <f t="shared" si="796"/>
        <v>2</v>
      </c>
      <c r="E1752" s="561">
        <v>0</v>
      </c>
      <c r="F1752" s="699">
        <f t="shared" si="802"/>
        <v>0</v>
      </c>
      <c r="G1752" s="712">
        <f t="shared" si="803"/>
        <v>0</v>
      </c>
      <c r="H1752" s="699">
        <f t="shared" si="797"/>
        <v>0</v>
      </c>
      <c r="I1752" s="712">
        <f t="shared" si="798"/>
        <v>0</v>
      </c>
      <c r="J1752" s="699">
        <f t="shared" si="804"/>
        <v>0</v>
      </c>
      <c r="K1752" s="681">
        <f t="shared" si="805"/>
        <v>0</v>
      </c>
      <c r="L1752" s="711">
        <f>IF($L$5="Yes",HLOOKUP(B1752,'Outdoor Supply'!$D$32:$P$38,7,FALSE),0)</f>
        <v>0</v>
      </c>
      <c r="M1752" s="701">
        <f t="shared" si="806"/>
        <v>0</v>
      </c>
      <c r="N1752" s="564">
        <f t="shared" si="807"/>
        <v>0</v>
      </c>
      <c r="O1752" s="564">
        <f t="shared" si="808"/>
        <v>0</v>
      </c>
      <c r="P1752" s="564">
        <f t="shared" si="809"/>
        <v>0</v>
      </c>
      <c r="Q1752" s="564">
        <f t="shared" si="810"/>
        <v>0</v>
      </c>
      <c r="R1752" s="661">
        <f t="shared" si="799"/>
        <v>0</v>
      </c>
      <c r="S1752" s="662">
        <f t="shared" si="800"/>
        <v>0</v>
      </c>
      <c r="T1752" s="699">
        <f t="shared" si="801"/>
        <v>0</v>
      </c>
      <c r="U1752" s="681">
        <f t="shared" si="811"/>
        <v>0</v>
      </c>
      <c r="V1752" s="701">
        <f t="shared" si="812"/>
        <v>0</v>
      </c>
      <c r="W1752" s="662">
        <f t="shared" si="813"/>
        <v>0</v>
      </c>
      <c r="X1752" s="662">
        <f t="shared" si="814"/>
        <v>0</v>
      </c>
      <c r="Y1752" s="662">
        <f t="shared" si="815"/>
        <v>0</v>
      </c>
      <c r="Z1752" s="699">
        <f t="shared" si="816"/>
        <v>0</v>
      </c>
      <c r="AA1752" s="681">
        <f t="shared" si="819"/>
        <v>0</v>
      </c>
      <c r="AB1752" s="701">
        <f t="shared" si="820"/>
        <v>0</v>
      </c>
      <c r="AC1752" s="662">
        <f t="shared" si="817"/>
        <v>0</v>
      </c>
      <c r="AD1752" s="662">
        <f t="shared" si="821"/>
        <v>0</v>
      </c>
      <c r="AE1752" s="701">
        <f t="shared" si="822"/>
        <v>0</v>
      </c>
      <c r="AF1752" s="662">
        <f t="shared" si="818"/>
        <v>0</v>
      </c>
      <c r="AG1752" s="662">
        <f t="shared" si="823"/>
        <v>0</v>
      </c>
      <c r="AH1752" s="701">
        <f t="shared" si="824"/>
        <v>0</v>
      </c>
    </row>
    <row r="1753" spans="1:34" x14ac:dyDescent="0.35">
      <c r="A1753" s="680">
        <v>39728</v>
      </c>
      <c r="B1753" s="558" t="s">
        <v>30</v>
      </c>
      <c r="C1753" s="558">
        <v>10</v>
      </c>
      <c r="D1753" s="559">
        <f t="shared" si="796"/>
        <v>3</v>
      </c>
      <c r="E1753" s="561">
        <v>0.9399999999999693</v>
      </c>
      <c r="F1753" s="699">
        <f t="shared" si="802"/>
        <v>0</v>
      </c>
      <c r="G1753" s="712">
        <f t="shared" si="803"/>
        <v>0</v>
      </c>
      <c r="H1753" s="699">
        <f t="shared" si="797"/>
        <v>0</v>
      </c>
      <c r="I1753" s="712">
        <f t="shared" si="798"/>
        <v>0</v>
      </c>
      <c r="J1753" s="699">
        <f t="shared" si="804"/>
        <v>0</v>
      </c>
      <c r="K1753" s="681">
        <f t="shared" si="805"/>
        <v>0</v>
      </c>
      <c r="L1753" s="711">
        <f>IF($L$5="Yes",HLOOKUP(B1753,'Outdoor Supply'!$D$32:$P$38,7,FALSE),0)</f>
        <v>0</v>
      </c>
      <c r="M1753" s="701">
        <f t="shared" si="806"/>
        <v>0</v>
      </c>
      <c r="N1753" s="564">
        <f t="shared" si="807"/>
        <v>0</v>
      </c>
      <c r="O1753" s="564">
        <f t="shared" si="808"/>
        <v>0</v>
      </c>
      <c r="P1753" s="564">
        <f t="shared" si="809"/>
        <v>0</v>
      </c>
      <c r="Q1753" s="564">
        <f t="shared" si="810"/>
        <v>0</v>
      </c>
      <c r="R1753" s="661">
        <f t="shared" si="799"/>
        <v>0</v>
      </c>
      <c r="S1753" s="662">
        <f t="shared" si="800"/>
        <v>0</v>
      </c>
      <c r="T1753" s="699">
        <f t="shared" si="801"/>
        <v>0</v>
      </c>
      <c r="U1753" s="681">
        <f t="shared" si="811"/>
        <v>0</v>
      </c>
      <c r="V1753" s="701">
        <f t="shared" si="812"/>
        <v>0</v>
      </c>
      <c r="W1753" s="662">
        <f t="shared" si="813"/>
        <v>0</v>
      </c>
      <c r="X1753" s="662">
        <f t="shared" si="814"/>
        <v>0</v>
      </c>
      <c r="Y1753" s="662">
        <f t="shared" si="815"/>
        <v>0</v>
      </c>
      <c r="Z1753" s="699">
        <f t="shared" si="816"/>
        <v>0</v>
      </c>
      <c r="AA1753" s="681">
        <f t="shared" si="819"/>
        <v>0</v>
      </c>
      <c r="AB1753" s="701">
        <f t="shared" si="820"/>
        <v>0</v>
      </c>
      <c r="AC1753" s="662">
        <f t="shared" si="817"/>
        <v>0</v>
      </c>
      <c r="AD1753" s="662">
        <f t="shared" si="821"/>
        <v>0</v>
      </c>
      <c r="AE1753" s="701">
        <f t="shared" si="822"/>
        <v>0</v>
      </c>
      <c r="AF1753" s="662">
        <f t="shared" si="818"/>
        <v>0</v>
      </c>
      <c r="AG1753" s="662">
        <f t="shared" si="823"/>
        <v>0</v>
      </c>
      <c r="AH1753" s="701">
        <f t="shared" si="824"/>
        <v>0</v>
      </c>
    </row>
    <row r="1754" spans="1:34" x14ac:dyDescent="0.35">
      <c r="A1754" s="680">
        <v>39729</v>
      </c>
      <c r="B1754" s="558" t="s">
        <v>30</v>
      </c>
      <c r="C1754" s="558">
        <v>10</v>
      </c>
      <c r="D1754" s="559">
        <f t="shared" si="796"/>
        <v>4</v>
      </c>
      <c r="E1754" s="561">
        <v>0</v>
      </c>
      <c r="F1754" s="699">
        <f t="shared" si="802"/>
        <v>0</v>
      </c>
      <c r="G1754" s="712">
        <f t="shared" si="803"/>
        <v>0</v>
      </c>
      <c r="H1754" s="699">
        <f t="shared" si="797"/>
        <v>0</v>
      </c>
      <c r="I1754" s="712">
        <f t="shared" si="798"/>
        <v>0</v>
      </c>
      <c r="J1754" s="699">
        <f t="shared" si="804"/>
        <v>0</v>
      </c>
      <c r="K1754" s="681">
        <f t="shared" si="805"/>
        <v>0</v>
      </c>
      <c r="L1754" s="711">
        <f>IF($L$5="Yes",HLOOKUP(B1754,'Outdoor Supply'!$D$32:$P$38,7,FALSE),0)</f>
        <v>0</v>
      </c>
      <c r="M1754" s="701">
        <f t="shared" si="806"/>
        <v>0</v>
      </c>
      <c r="N1754" s="564">
        <f t="shared" si="807"/>
        <v>0</v>
      </c>
      <c r="O1754" s="564">
        <f t="shared" si="808"/>
        <v>0</v>
      </c>
      <c r="P1754" s="564">
        <f t="shared" si="809"/>
        <v>0</v>
      </c>
      <c r="Q1754" s="564">
        <f t="shared" si="810"/>
        <v>0</v>
      </c>
      <c r="R1754" s="661">
        <f t="shared" si="799"/>
        <v>0</v>
      </c>
      <c r="S1754" s="662">
        <f t="shared" si="800"/>
        <v>0</v>
      </c>
      <c r="T1754" s="699">
        <f t="shared" si="801"/>
        <v>0</v>
      </c>
      <c r="U1754" s="681">
        <f t="shared" si="811"/>
        <v>0</v>
      </c>
      <c r="V1754" s="701">
        <f t="shared" si="812"/>
        <v>0</v>
      </c>
      <c r="W1754" s="662">
        <f t="shared" si="813"/>
        <v>0</v>
      </c>
      <c r="X1754" s="662">
        <f t="shared" si="814"/>
        <v>0</v>
      </c>
      <c r="Y1754" s="662">
        <f t="shared" si="815"/>
        <v>0</v>
      </c>
      <c r="Z1754" s="699">
        <f t="shared" si="816"/>
        <v>0</v>
      </c>
      <c r="AA1754" s="681">
        <f t="shared" si="819"/>
        <v>0</v>
      </c>
      <c r="AB1754" s="701">
        <f t="shared" si="820"/>
        <v>0</v>
      </c>
      <c r="AC1754" s="662">
        <f t="shared" si="817"/>
        <v>0</v>
      </c>
      <c r="AD1754" s="662">
        <f t="shared" si="821"/>
        <v>0</v>
      </c>
      <c r="AE1754" s="701">
        <f t="shared" si="822"/>
        <v>0</v>
      </c>
      <c r="AF1754" s="662">
        <f t="shared" si="818"/>
        <v>0</v>
      </c>
      <c r="AG1754" s="662">
        <f t="shared" si="823"/>
        <v>0</v>
      </c>
      <c r="AH1754" s="701">
        <f t="shared" si="824"/>
        <v>0</v>
      </c>
    </row>
    <row r="1755" spans="1:34" x14ac:dyDescent="0.35">
      <c r="A1755" s="680">
        <v>39730</v>
      </c>
      <c r="B1755" s="558" t="s">
        <v>30</v>
      </c>
      <c r="C1755" s="558">
        <v>10</v>
      </c>
      <c r="D1755" s="559">
        <f t="shared" si="796"/>
        <v>5</v>
      </c>
      <c r="E1755" s="561">
        <v>0</v>
      </c>
      <c r="F1755" s="699">
        <f t="shared" si="802"/>
        <v>0</v>
      </c>
      <c r="G1755" s="712">
        <f t="shared" si="803"/>
        <v>0</v>
      </c>
      <c r="H1755" s="699">
        <f t="shared" si="797"/>
        <v>0</v>
      </c>
      <c r="I1755" s="712">
        <f t="shared" si="798"/>
        <v>0</v>
      </c>
      <c r="J1755" s="699">
        <f t="shared" si="804"/>
        <v>0</v>
      </c>
      <c r="K1755" s="681">
        <f t="shared" si="805"/>
        <v>0</v>
      </c>
      <c r="L1755" s="711">
        <f>IF($L$5="Yes",HLOOKUP(B1755,'Outdoor Supply'!$D$32:$P$38,7,FALSE),0)</f>
        <v>0</v>
      </c>
      <c r="M1755" s="701">
        <f t="shared" si="806"/>
        <v>0</v>
      </c>
      <c r="N1755" s="564">
        <f t="shared" si="807"/>
        <v>0</v>
      </c>
      <c r="O1755" s="564">
        <f t="shared" si="808"/>
        <v>0</v>
      </c>
      <c r="P1755" s="564">
        <f t="shared" si="809"/>
        <v>0</v>
      </c>
      <c r="Q1755" s="564">
        <f t="shared" si="810"/>
        <v>0</v>
      </c>
      <c r="R1755" s="661">
        <f t="shared" si="799"/>
        <v>0</v>
      </c>
      <c r="S1755" s="662">
        <f t="shared" si="800"/>
        <v>0</v>
      </c>
      <c r="T1755" s="699">
        <f t="shared" si="801"/>
        <v>0</v>
      </c>
      <c r="U1755" s="681">
        <f t="shared" si="811"/>
        <v>0</v>
      </c>
      <c r="V1755" s="701">
        <f t="shared" si="812"/>
        <v>0</v>
      </c>
      <c r="W1755" s="662">
        <f t="shared" si="813"/>
        <v>0</v>
      </c>
      <c r="X1755" s="662">
        <f t="shared" si="814"/>
        <v>0</v>
      </c>
      <c r="Y1755" s="662">
        <f t="shared" si="815"/>
        <v>0</v>
      </c>
      <c r="Z1755" s="699">
        <f t="shared" si="816"/>
        <v>0</v>
      </c>
      <c r="AA1755" s="681">
        <f t="shared" si="819"/>
        <v>0</v>
      </c>
      <c r="AB1755" s="701">
        <f t="shared" si="820"/>
        <v>0</v>
      </c>
      <c r="AC1755" s="662">
        <f t="shared" si="817"/>
        <v>0</v>
      </c>
      <c r="AD1755" s="662">
        <f t="shared" si="821"/>
        <v>0</v>
      </c>
      <c r="AE1755" s="701">
        <f t="shared" si="822"/>
        <v>0</v>
      </c>
      <c r="AF1755" s="662">
        <f t="shared" si="818"/>
        <v>0</v>
      </c>
      <c r="AG1755" s="662">
        <f t="shared" si="823"/>
        <v>0</v>
      </c>
      <c r="AH1755" s="701">
        <f t="shared" si="824"/>
        <v>0</v>
      </c>
    </row>
    <row r="1756" spans="1:34" x14ac:dyDescent="0.35">
      <c r="A1756" s="680">
        <v>39731</v>
      </c>
      <c r="B1756" s="558" t="s">
        <v>30</v>
      </c>
      <c r="C1756" s="558">
        <v>10</v>
      </c>
      <c r="D1756" s="559">
        <f t="shared" si="796"/>
        <v>6</v>
      </c>
      <c r="E1756" s="561">
        <v>0</v>
      </c>
      <c r="F1756" s="699">
        <f t="shared" si="802"/>
        <v>0</v>
      </c>
      <c r="G1756" s="712">
        <f t="shared" si="803"/>
        <v>0</v>
      </c>
      <c r="H1756" s="699">
        <f t="shared" si="797"/>
        <v>0</v>
      </c>
      <c r="I1756" s="712">
        <f t="shared" si="798"/>
        <v>0</v>
      </c>
      <c r="J1756" s="699">
        <f t="shared" si="804"/>
        <v>0</v>
      </c>
      <c r="K1756" s="681">
        <f t="shared" si="805"/>
        <v>0</v>
      </c>
      <c r="L1756" s="711">
        <f>IF($L$5="Yes",HLOOKUP(B1756,'Outdoor Supply'!$D$32:$P$38,7,FALSE),0)</f>
        <v>0</v>
      </c>
      <c r="M1756" s="701">
        <f t="shared" si="806"/>
        <v>0</v>
      </c>
      <c r="N1756" s="564">
        <f t="shared" si="807"/>
        <v>0</v>
      </c>
      <c r="O1756" s="564">
        <f t="shared" si="808"/>
        <v>0</v>
      </c>
      <c r="P1756" s="564">
        <f t="shared" si="809"/>
        <v>0</v>
      </c>
      <c r="Q1756" s="564">
        <f t="shared" si="810"/>
        <v>0</v>
      </c>
      <c r="R1756" s="661">
        <f t="shared" si="799"/>
        <v>0</v>
      </c>
      <c r="S1756" s="662">
        <f t="shared" si="800"/>
        <v>0</v>
      </c>
      <c r="T1756" s="699">
        <f t="shared" si="801"/>
        <v>0</v>
      </c>
      <c r="U1756" s="681">
        <f t="shared" si="811"/>
        <v>0</v>
      </c>
      <c r="V1756" s="701">
        <f t="shared" si="812"/>
        <v>0</v>
      </c>
      <c r="W1756" s="662">
        <f t="shared" si="813"/>
        <v>0</v>
      </c>
      <c r="X1756" s="662">
        <f t="shared" si="814"/>
        <v>0</v>
      </c>
      <c r="Y1756" s="662">
        <f t="shared" si="815"/>
        <v>0</v>
      </c>
      <c r="Z1756" s="699">
        <f t="shared" si="816"/>
        <v>0</v>
      </c>
      <c r="AA1756" s="681">
        <f t="shared" si="819"/>
        <v>0</v>
      </c>
      <c r="AB1756" s="701">
        <f t="shared" si="820"/>
        <v>0</v>
      </c>
      <c r="AC1756" s="662">
        <f t="shared" si="817"/>
        <v>0</v>
      </c>
      <c r="AD1756" s="662">
        <f t="shared" si="821"/>
        <v>0</v>
      </c>
      <c r="AE1756" s="701">
        <f t="shared" si="822"/>
        <v>0</v>
      </c>
      <c r="AF1756" s="662">
        <f t="shared" si="818"/>
        <v>0</v>
      </c>
      <c r="AG1756" s="662">
        <f t="shared" si="823"/>
        <v>0</v>
      </c>
      <c r="AH1756" s="701">
        <f t="shared" si="824"/>
        <v>0</v>
      </c>
    </row>
    <row r="1757" spans="1:34" x14ac:dyDescent="0.35">
      <c r="A1757" s="680">
        <v>39732</v>
      </c>
      <c r="B1757" s="558" t="s">
        <v>30</v>
      </c>
      <c r="C1757" s="558">
        <v>10</v>
      </c>
      <c r="D1757" s="559">
        <f t="shared" si="796"/>
        <v>7</v>
      </c>
      <c r="E1757" s="561">
        <v>0</v>
      </c>
      <c r="F1757" s="699">
        <f t="shared" si="802"/>
        <v>0</v>
      </c>
      <c r="G1757" s="712">
        <f t="shared" si="803"/>
        <v>0</v>
      </c>
      <c r="H1757" s="699">
        <f t="shared" si="797"/>
        <v>0</v>
      </c>
      <c r="I1757" s="712">
        <f t="shared" si="798"/>
        <v>0</v>
      </c>
      <c r="J1757" s="699">
        <f t="shared" si="804"/>
        <v>0</v>
      </c>
      <c r="K1757" s="681">
        <f t="shared" si="805"/>
        <v>0</v>
      </c>
      <c r="L1757" s="711">
        <f>IF($L$5="Yes",HLOOKUP(B1757,'Outdoor Supply'!$D$32:$P$38,7,FALSE),0)</f>
        <v>0</v>
      </c>
      <c r="M1757" s="701">
        <f t="shared" si="806"/>
        <v>0</v>
      </c>
      <c r="N1757" s="564">
        <f t="shared" si="807"/>
        <v>0</v>
      </c>
      <c r="O1757" s="564">
        <f t="shared" si="808"/>
        <v>0</v>
      </c>
      <c r="P1757" s="564">
        <f t="shared" si="809"/>
        <v>0</v>
      </c>
      <c r="Q1757" s="564">
        <f t="shared" si="810"/>
        <v>0</v>
      </c>
      <c r="R1757" s="661">
        <f t="shared" si="799"/>
        <v>0</v>
      </c>
      <c r="S1757" s="662">
        <f t="shared" si="800"/>
        <v>0</v>
      </c>
      <c r="T1757" s="699">
        <f t="shared" si="801"/>
        <v>0</v>
      </c>
      <c r="U1757" s="681">
        <f t="shared" si="811"/>
        <v>0</v>
      </c>
      <c r="V1757" s="701">
        <f t="shared" si="812"/>
        <v>0</v>
      </c>
      <c r="W1757" s="662">
        <f t="shared" si="813"/>
        <v>0</v>
      </c>
      <c r="X1757" s="662">
        <f t="shared" si="814"/>
        <v>0</v>
      </c>
      <c r="Y1757" s="662">
        <f t="shared" si="815"/>
        <v>0</v>
      </c>
      <c r="Z1757" s="699">
        <f t="shared" si="816"/>
        <v>0</v>
      </c>
      <c r="AA1757" s="681">
        <f t="shared" si="819"/>
        <v>0</v>
      </c>
      <c r="AB1757" s="701">
        <f t="shared" si="820"/>
        <v>0</v>
      </c>
      <c r="AC1757" s="662">
        <f t="shared" si="817"/>
        <v>0</v>
      </c>
      <c r="AD1757" s="662">
        <f t="shared" si="821"/>
        <v>0</v>
      </c>
      <c r="AE1757" s="701">
        <f t="shared" si="822"/>
        <v>0</v>
      </c>
      <c r="AF1757" s="662">
        <f t="shared" si="818"/>
        <v>0</v>
      </c>
      <c r="AG1757" s="662">
        <f t="shared" si="823"/>
        <v>0</v>
      </c>
      <c r="AH1757" s="701">
        <f t="shared" si="824"/>
        <v>0</v>
      </c>
    </row>
    <row r="1758" spans="1:34" x14ac:dyDescent="0.35">
      <c r="A1758" s="680">
        <v>39733</v>
      </c>
      <c r="B1758" s="558" t="s">
        <v>30</v>
      </c>
      <c r="C1758" s="558">
        <v>10</v>
      </c>
      <c r="D1758" s="559">
        <f t="shared" si="796"/>
        <v>1</v>
      </c>
      <c r="E1758" s="561">
        <v>0</v>
      </c>
      <c r="F1758" s="699">
        <f t="shared" si="802"/>
        <v>0</v>
      </c>
      <c r="G1758" s="712">
        <f t="shared" si="803"/>
        <v>0</v>
      </c>
      <c r="H1758" s="699">
        <f t="shared" si="797"/>
        <v>0</v>
      </c>
      <c r="I1758" s="712">
        <f t="shared" si="798"/>
        <v>0</v>
      </c>
      <c r="J1758" s="699">
        <f t="shared" si="804"/>
        <v>0</v>
      </c>
      <c r="K1758" s="681">
        <f t="shared" si="805"/>
        <v>0</v>
      </c>
      <c r="L1758" s="711">
        <f>IF($L$5="Yes",HLOOKUP(B1758,'Outdoor Supply'!$D$32:$P$38,7,FALSE),0)</f>
        <v>0</v>
      </c>
      <c r="M1758" s="701">
        <f t="shared" si="806"/>
        <v>0</v>
      </c>
      <c r="N1758" s="564">
        <f t="shared" si="807"/>
        <v>0</v>
      </c>
      <c r="O1758" s="564">
        <f t="shared" si="808"/>
        <v>0</v>
      </c>
      <c r="P1758" s="564">
        <f t="shared" si="809"/>
        <v>0</v>
      </c>
      <c r="Q1758" s="564">
        <f t="shared" si="810"/>
        <v>0</v>
      </c>
      <c r="R1758" s="661">
        <f t="shared" si="799"/>
        <v>0</v>
      </c>
      <c r="S1758" s="662">
        <f t="shared" si="800"/>
        <v>0</v>
      </c>
      <c r="T1758" s="699">
        <f t="shared" si="801"/>
        <v>0</v>
      </c>
      <c r="U1758" s="681">
        <f t="shared" si="811"/>
        <v>0</v>
      </c>
      <c r="V1758" s="701">
        <f t="shared" si="812"/>
        <v>0</v>
      </c>
      <c r="W1758" s="662">
        <f t="shared" si="813"/>
        <v>0</v>
      </c>
      <c r="X1758" s="662">
        <f t="shared" si="814"/>
        <v>0</v>
      </c>
      <c r="Y1758" s="662">
        <f t="shared" si="815"/>
        <v>0</v>
      </c>
      <c r="Z1758" s="699">
        <f t="shared" si="816"/>
        <v>0</v>
      </c>
      <c r="AA1758" s="681">
        <f t="shared" si="819"/>
        <v>0</v>
      </c>
      <c r="AB1758" s="701">
        <f t="shared" si="820"/>
        <v>0</v>
      </c>
      <c r="AC1758" s="662">
        <f t="shared" si="817"/>
        <v>0</v>
      </c>
      <c r="AD1758" s="662">
        <f t="shared" si="821"/>
        <v>0</v>
      </c>
      <c r="AE1758" s="701">
        <f t="shared" si="822"/>
        <v>0</v>
      </c>
      <c r="AF1758" s="662">
        <f t="shared" si="818"/>
        <v>0</v>
      </c>
      <c r="AG1758" s="662">
        <f t="shared" si="823"/>
        <v>0</v>
      </c>
      <c r="AH1758" s="701">
        <f t="shared" si="824"/>
        <v>0</v>
      </c>
    </row>
    <row r="1759" spans="1:34" x14ac:dyDescent="0.35">
      <c r="A1759" s="680">
        <v>39734</v>
      </c>
      <c r="B1759" s="558" t="s">
        <v>30</v>
      </c>
      <c r="C1759" s="558">
        <v>10</v>
      </c>
      <c r="D1759" s="559">
        <f t="shared" si="796"/>
        <v>2</v>
      </c>
      <c r="E1759" s="561">
        <v>0</v>
      </c>
      <c r="F1759" s="699">
        <f t="shared" si="802"/>
        <v>0</v>
      </c>
      <c r="G1759" s="712">
        <f t="shared" si="803"/>
        <v>0</v>
      </c>
      <c r="H1759" s="699">
        <f t="shared" si="797"/>
        <v>0</v>
      </c>
      <c r="I1759" s="712">
        <f t="shared" si="798"/>
        <v>0</v>
      </c>
      <c r="J1759" s="699">
        <f t="shared" si="804"/>
        <v>0</v>
      </c>
      <c r="K1759" s="681">
        <f t="shared" si="805"/>
        <v>0</v>
      </c>
      <c r="L1759" s="711">
        <f>IF($L$5="Yes",HLOOKUP(B1759,'Outdoor Supply'!$D$32:$P$38,7,FALSE),0)</f>
        <v>0</v>
      </c>
      <c r="M1759" s="701">
        <f t="shared" si="806"/>
        <v>0</v>
      </c>
      <c r="N1759" s="564">
        <f t="shared" si="807"/>
        <v>0</v>
      </c>
      <c r="O1759" s="564">
        <f t="shared" si="808"/>
        <v>0</v>
      </c>
      <c r="P1759" s="564">
        <f t="shared" si="809"/>
        <v>0</v>
      </c>
      <c r="Q1759" s="564">
        <f t="shared" si="810"/>
        <v>0</v>
      </c>
      <c r="R1759" s="661">
        <f t="shared" si="799"/>
        <v>0</v>
      </c>
      <c r="S1759" s="662">
        <f t="shared" si="800"/>
        <v>0</v>
      </c>
      <c r="T1759" s="699">
        <f t="shared" si="801"/>
        <v>0</v>
      </c>
      <c r="U1759" s="681">
        <f t="shared" si="811"/>
        <v>0</v>
      </c>
      <c r="V1759" s="701">
        <f t="shared" si="812"/>
        <v>0</v>
      </c>
      <c r="W1759" s="662">
        <f t="shared" si="813"/>
        <v>0</v>
      </c>
      <c r="X1759" s="662">
        <f t="shared" si="814"/>
        <v>0</v>
      </c>
      <c r="Y1759" s="662">
        <f t="shared" si="815"/>
        <v>0</v>
      </c>
      <c r="Z1759" s="699">
        <f t="shared" si="816"/>
        <v>0</v>
      </c>
      <c r="AA1759" s="681">
        <f t="shared" si="819"/>
        <v>0</v>
      </c>
      <c r="AB1759" s="701">
        <f t="shared" si="820"/>
        <v>0</v>
      </c>
      <c r="AC1759" s="662">
        <f t="shared" si="817"/>
        <v>0</v>
      </c>
      <c r="AD1759" s="662">
        <f t="shared" si="821"/>
        <v>0</v>
      </c>
      <c r="AE1759" s="701">
        <f t="shared" si="822"/>
        <v>0</v>
      </c>
      <c r="AF1759" s="662">
        <f t="shared" si="818"/>
        <v>0</v>
      </c>
      <c r="AG1759" s="662">
        <f t="shared" si="823"/>
        <v>0</v>
      </c>
      <c r="AH1759" s="701">
        <f t="shared" si="824"/>
        <v>0</v>
      </c>
    </row>
    <row r="1760" spans="1:34" x14ac:dyDescent="0.35">
      <c r="A1760" s="680">
        <v>39735</v>
      </c>
      <c r="B1760" s="558" t="s">
        <v>30</v>
      </c>
      <c r="C1760" s="558">
        <v>10</v>
      </c>
      <c r="D1760" s="559">
        <f t="shared" si="796"/>
        <v>3</v>
      </c>
      <c r="E1760" s="561">
        <v>0</v>
      </c>
      <c r="F1760" s="699">
        <f t="shared" si="802"/>
        <v>0</v>
      </c>
      <c r="G1760" s="712">
        <f t="shared" si="803"/>
        <v>0</v>
      </c>
      <c r="H1760" s="699">
        <f t="shared" si="797"/>
        <v>0</v>
      </c>
      <c r="I1760" s="712">
        <f t="shared" si="798"/>
        <v>0</v>
      </c>
      <c r="J1760" s="699">
        <f t="shared" si="804"/>
        <v>0</v>
      </c>
      <c r="K1760" s="681">
        <f t="shared" si="805"/>
        <v>0</v>
      </c>
      <c r="L1760" s="711">
        <f>IF($L$5="Yes",HLOOKUP(B1760,'Outdoor Supply'!$D$32:$P$38,7,FALSE),0)</f>
        <v>0</v>
      </c>
      <c r="M1760" s="701">
        <f t="shared" si="806"/>
        <v>0</v>
      </c>
      <c r="N1760" s="564">
        <f t="shared" si="807"/>
        <v>0</v>
      </c>
      <c r="O1760" s="564">
        <f t="shared" si="808"/>
        <v>0</v>
      </c>
      <c r="P1760" s="564">
        <f t="shared" si="809"/>
        <v>0</v>
      </c>
      <c r="Q1760" s="564">
        <f t="shared" si="810"/>
        <v>0</v>
      </c>
      <c r="R1760" s="661">
        <f t="shared" si="799"/>
        <v>0</v>
      </c>
      <c r="S1760" s="662">
        <f t="shared" si="800"/>
        <v>0</v>
      </c>
      <c r="T1760" s="699">
        <f t="shared" si="801"/>
        <v>0</v>
      </c>
      <c r="U1760" s="681">
        <f t="shared" si="811"/>
        <v>0</v>
      </c>
      <c r="V1760" s="701">
        <f t="shared" si="812"/>
        <v>0</v>
      </c>
      <c r="W1760" s="662">
        <f t="shared" si="813"/>
        <v>0</v>
      </c>
      <c r="X1760" s="662">
        <f t="shared" si="814"/>
        <v>0</v>
      </c>
      <c r="Y1760" s="662">
        <f t="shared" si="815"/>
        <v>0</v>
      </c>
      <c r="Z1760" s="699">
        <f t="shared" si="816"/>
        <v>0</v>
      </c>
      <c r="AA1760" s="681">
        <f t="shared" si="819"/>
        <v>0</v>
      </c>
      <c r="AB1760" s="701">
        <f t="shared" si="820"/>
        <v>0</v>
      </c>
      <c r="AC1760" s="662">
        <f t="shared" si="817"/>
        <v>0</v>
      </c>
      <c r="AD1760" s="662">
        <f t="shared" si="821"/>
        <v>0</v>
      </c>
      <c r="AE1760" s="701">
        <f t="shared" si="822"/>
        <v>0</v>
      </c>
      <c r="AF1760" s="662">
        <f t="shared" si="818"/>
        <v>0</v>
      </c>
      <c r="AG1760" s="662">
        <f t="shared" si="823"/>
        <v>0</v>
      </c>
      <c r="AH1760" s="701">
        <f t="shared" si="824"/>
        <v>0</v>
      </c>
    </row>
    <row r="1761" spans="1:34" x14ac:dyDescent="0.35">
      <c r="A1761" s="680">
        <v>39736</v>
      </c>
      <c r="B1761" s="558" t="s">
        <v>30</v>
      </c>
      <c r="C1761" s="558">
        <v>10</v>
      </c>
      <c r="D1761" s="559">
        <f t="shared" si="796"/>
        <v>4</v>
      </c>
      <c r="E1761" s="561">
        <v>0.36000000000001364</v>
      </c>
      <c r="F1761" s="699">
        <f t="shared" si="802"/>
        <v>0</v>
      </c>
      <c r="G1761" s="712">
        <f t="shared" si="803"/>
        <v>0</v>
      </c>
      <c r="H1761" s="699">
        <f t="shared" si="797"/>
        <v>0</v>
      </c>
      <c r="I1761" s="712">
        <f t="shared" si="798"/>
        <v>0</v>
      </c>
      <c r="J1761" s="699">
        <f t="shared" si="804"/>
        <v>0</v>
      </c>
      <c r="K1761" s="681">
        <f t="shared" si="805"/>
        <v>0</v>
      </c>
      <c r="L1761" s="711">
        <f>IF($L$5="Yes",HLOOKUP(B1761,'Outdoor Supply'!$D$32:$P$38,7,FALSE),0)</f>
        <v>0</v>
      </c>
      <c r="M1761" s="701">
        <f t="shared" si="806"/>
        <v>0</v>
      </c>
      <c r="N1761" s="564">
        <f t="shared" si="807"/>
        <v>0</v>
      </c>
      <c r="O1761" s="564">
        <f t="shared" si="808"/>
        <v>0</v>
      </c>
      <c r="P1761" s="564">
        <f t="shared" si="809"/>
        <v>0</v>
      </c>
      <c r="Q1761" s="564">
        <f t="shared" si="810"/>
        <v>0</v>
      </c>
      <c r="R1761" s="661">
        <f t="shared" si="799"/>
        <v>0</v>
      </c>
      <c r="S1761" s="662">
        <f t="shared" si="800"/>
        <v>0</v>
      </c>
      <c r="T1761" s="699">
        <f t="shared" si="801"/>
        <v>0</v>
      </c>
      <c r="U1761" s="681">
        <f t="shared" si="811"/>
        <v>0</v>
      </c>
      <c r="V1761" s="701">
        <f t="shared" si="812"/>
        <v>0</v>
      </c>
      <c r="W1761" s="662">
        <f t="shared" si="813"/>
        <v>0</v>
      </c>
      <c r="X1761" s="662">
        <f t="shared" si="814"/>
        <v>0</v>
      </c>
      <c r="Y1761" s="662">
        <f t="shared" si="815"/>
        <v>0</v>
      </c>
      <c r="Z1761" s="699">
        <f t="shared" si="816"/>
        <v>0</v>
      </c>
      <c r="AA1761" s="681">
        <f t="shared" si="819"/>
        <v>0</v>
      </c>
      <c r="AB1761" s="701">
        <f t="shared" si="820"/>
        <v>0</v>
      </c>
      <c r="AC1761" s="662">
        <f t="shared" si="817"/>
        <v>0</v>
      </c>
      <c r="AD1761" s="662">
        <f t="shared" si="821"/>
        <v>0</v>
      </c>
      <c r="AE1761" s="701">
        <f t="shared" si="822"/>
        <v>0</v>
      </c>
      <c r="AF1761" s="662">
        <f t="shared" si="818"/>
        <v>0</v>
      </c>
      <c r="AG1761" s="662">
        <f t="shared" si="823"/>
        <v>0</v>
      </c>
      <c r="AH1761" s="701">
        <f t="shared" si="824"/>
        <v>0</v>
      </c>
    </row>
    <row r="1762" spans="1:34" x14ac:dyDescent="0.35">
      <c r="A1762" s="680">
        <v>39737</v>
      </c>
      <c r="B1762" s="558" t="s">
        <v>30</v>
      </c>
      <c r="C1762" s="558">
        <v>10</v>
      </c>
      <c r="D1762" s="559">
        <f t="shared" si="796"/>
        <v>5</v>
      </c>
      <c r="E1762" s="561">
        <v>0.71000000000000796</v>
      </c>
      <c r="F1762" s="699">
        <f t="shared" si="802"/>
        <v>0</v>
      </c>
      <c r="G1762" s="712">
        <f t="shared" si="803"/>
        <v>0</v>
      </c>
      <c r="H1762" s="699">
        <f t="shared" si="797"/>
        <v>0</v>
      </c>
      <c r="I1762" s="712">
        <f t="shared" si="798"/>
        <v>0</v>
      </c>
      <c r="J1762" s="699">
        <f t="shared" si="804"/>
        <v>0</v>
      </c>
      <c r="K1762" s="681">
        <f t="shared" si="805"/>
        <v>0</v>
      </c>
      <c r="L1762" s="711">
        <f>IF($L$5="Yes",HLOOKUP(B1762,'Outdoor Supply'!$D$32:$P$38,7,FALSE),0)</f>
        <v>0</v>
      </c>
      <c r="M1762" s="701">
        <f t="shared" si="806"/>
        <v>0</v>
      </c>
      <c r="N1762" s="564">
        <f t="shared" si="807"/>
        <v>0</v>
      </c>
      <c r="O1762" s="564">
        <f t="shared" si="808"/>
        <v>0</v>
      </c>
      <c r="P1762" s="564">
        <f t="shared" si="809"/>
        <v>0</v>
      </c>
      <c r="Q1762" s="564">
        <f t="shared" si="810"/>
        <v>0</v>
      </c>
      <c r="R1762" s="661">
        <f t="shared" si="799"/>
        <v>0</v>
      </c>
      <c r="S1762" s="662">
        <f t="shared" si="800"/>
        <v>0</v>
      </c>
      <c r="T1762" s="699">
        <f t="shared" si="801"/>
        <v>0</v>
      </c>
      <c r="U1762" s="681">
        <f t="shared" si="811"/>
        <v>0</v>
      </c>
      <c r="V1762" s="701">
        <f t="shared" si="812"/>
        <v>0</v>
      </c>
      <c r="W1762" s="662">
        <f t="shared" si="813"/>
        <v>0</v>
      </c>
      <c r="X1762" s="662">
        <f t="shared" si="814"/>
        <v>0</v>
      </c>
      <c r="Y1762" s="662">
        <f t="shared" si="815"/>
        <v>0</v>
      </c>
      <c r="Z1762" s="699">
        <f t="shared" si="816"/>
        <v>0</v>
      </c>
      <c r="AA1762" s="681">
        <f t="shared" si="819"/>
        <v>0</v>
      </c>
      <c r="AB1762" s="701">
        <f t="shared" si="820"/>
        <v>0</v>
      </c>
      <c r="AC1762" s="662">
        <f t="shared" si="817"/>
        <v>0</v>
      </c>
      <c r="AD1762" s="662">
        <f t="shared" si="821"/>
        <v>0</v>
      </c>
      <c r="AE1762" s="701">
        <f t="shared" si="822"/>
        <v>0</v>
      </c>
      <c r="AF1762" s="662">
        <f t="shared" si="818"/>
        <v>0</v>
      </c>
      <c r="AG1762" s="662">
        <f t="shared" si="823"/>
        <v>0</v>
      </c>
      <c r="AH1762" s="701">
        <f t="shared" si="824"/>
        <v>0</v>
      </c>
    </row>
    <row r="1763" spans="1:34" x14ac:dyDescent="0.35">
      <c r="A1763" s="680">
        <v>39738</v>
      </c>
      <c r="B1763" s="558" t="s">
        <v>30</v>
      </c>
      <c r="C1763" s="558">
        <v>10</v>
      </c>
      <c r="D1763" s="559">
        <f t="shared" si="796"/>
        <v>6</v>
      </c>
      <c r="E1763" s="561">
        <v>0</v>
      </c>
      <c r="F1763" s="699">
        <f t="shared" si="802"/>
        <v>0</v>
      </c>
      <c r="G1763" s="712">
        <f t="shared" si="803"/>
        <v>0</v>
      </c>
      <c r="H1763" s="699">
        <f t="shared" si="797"/>
        <v>0</v>
      </c>
      <c r="I1763" s="712">
        <f t="shared" si="798"/>
        <v>0</v>
      </c>
      <c r="J1763" s="699">
        <f t="shared" si="804"/>
        <v>0</v>
      </c>
      <c r="K1763" s="681">
        <f t="shared" si="805"/>
        <v>0</v>
      </c>
      <c r="L1763" s="711">
        <f>IF($L$5="Yes",HLOOKUP(B1763,'Outdoor Supply'!$D$32:$P$38,7,FALSE),0)</f>
        <v>0</v>
      </c>
      <c r="M1763" s="701">
        <f t="shared" si="806"/>
        <v>0</v>
      </c>
      <c r="N1763" s="564">
        <f t="shared" si="807"/>
        <v>0</v>
      </c>
      <c r="O1763" s="564">
        <f t="shared" si="808"/>
        <v>0</v>
      </c>
      <c r="P1763" s="564">
        <f t="shared" si="809"/>
        <v>0</v>
      </c>
      <c r="Q1763" s="564">
        <f t="shared" si="810"/>
        <v>0</v>
      </c>
      <c r="R1763" s="661">
        <f t="shared" si="799"/>
        <v>0</v>
      </c>
      <c r="S1763" s="662">
        <f t="shared" si="800"/>
        <v>0</v>
      </c>
      <c r="T1763" s="699">
        <f t="shared" si="801"/>
        <v>0</v>
      </c>
      <c r="U1763" s="681">
        <f t="shared" si="811"/>
        <v>0</v>
      </c>
      <c r="V1763" s="701">
        <f t="shared" si="812"/>
        <v>0</v>
      </c>
      <c r="W1763" s="662">
        <f t="shared" si="813"/>
        <v>0</v>
      </c>
      <c r="X1763" s="662">
        <f t="shared" si="814"/>
        <v>0</v>
      </c>
      <c r="Y1763" s="662">
        <f t="shared" si="815"/>
        <v>0</v>
      </c>
      <c r="Z1763" s="699">
        <f t="shared" si="816"/>
        <v>0</v>
      </c>
      <c r="AA1763" s="681">
        <f t="shared" si="819"/>
        <v>0</v>
      </c>
      <c r="AB1763" s="701">
        <f t="shared" si="820"/>
        <v>0</v>
      </c>
      <c r="AC1763" s="662">
        <f t="shared" si="817"/>
        <v>0</v>
      </c>
      <c r="AD1763" s="662">
        <f t="shared" si="821"/>
        <v>0</v>
      </c>
      <c r="AE1763" s="701">
        <f t="shared" si="822"/>
        <v>0</v>
      </c>
      <c r="AF1763" s="662">
        <f t="shared" si="818"/>
        <v>0</v>
      </c>
      <c r="AG1763" s="662">
        <f t="shared" si="823"/>
        <v>0</v>
      </c>
      <c r="AH1763" s="701">
        <f t="shared" si="824"/>
        <v>0</v>
      </c>
    </row>
    <row r="1764" spans="1:34" x14ac:dyDescent="0.35">
      <c r="A1764" s="680">
        <v>39739</v>
      </c>
      <c r="B1764" s="558" t="s">
        <v>30</v>
      </c>
      <c r="C1764" s="558">
        <v>10</v>
      </c>
      <c r="D1764" s="559">
        <f t="shared" si="796"/>
        <v>7</v>
      </c>
      <c r="E1764" s="561">
        <v>0</v>
      </c>
      <c r="F1764" s="699">
        <f t="shared" si="802"/>
        <v>0</v>
      </c>
      <c r="G1764" s="712">
        <f t="shared" si="803"/>
        <v>0</v>
      </c>
      <c r="H1764" s="699">
        <f t="shared" si="797"/>
        <v>0</v>
      </c>
      <c r="I1764" s="712">
        <f t="shared" si="798"/>
        <v>0</v>
      </c>
      <c r="J1764" s="699">
        <f t="shared" si="804"/>
        <v>0</v>
      </c>
      <c r="K1764" s="681">
        <f t="shared" si="805"/>
        <v>0</v>
      </c>
      <c r="L1764" s="711">
        <f>IF($L$5="Yes",HLOOKUP(B1764,'Outdoor Supply'!$D$32:$P$38,7,FALSE),0)</f>
        <v>0</v>
      </c>
      <c r="M1764" s="701">
        <f t="shared" si="806"/>
        <v>0</v>
      </c>
      <c r="N1764" s="564">
        <f t="shared" si="807"/>
        <v>0</v>
      </c>
      <c r="O1764" s="564">
        <f t="shared" si="808"/>
        <v>0</v>
      </c>
      <c r="P1764" s="564">
        <f t="shared" si="809"/>
        <v>0</v>
      </c>
      <c r="Q1764" s="564">
        <f t="shared" si="810"/>
        <v>0</v>
      </c>
      <c r="R1764" s="661">
        <f t="shared" si="799"/>
        <v>0</v>
      </c>
      <c r="S1764" s="662">
        <f t="shared" si="800"/>
        <v>0</v>
      </c>
      <c r="T1764" s="699">
        <f t="shared" si="801"/>
        <v>0</v>
      </c>
      <c r="U1764" s="681">
        <f t="shared" si="811"/>
        <v>0</v>
      </c>
      <c r="V1764" s="701">
        <f t="shared" si="812"/>
        <v>0</v>
      </c>
      <c r="W1764" s="662">
        <f t="shared" si="813"/>
        <v>0</v>
      </c>
      <c r="X1764" s="662">
        <f t="shared" si="814"/>
        <v>0</v>
      </c>
      <c r="Y1764" s="662">
        <f t="shared" si="815"/>
        <v>0</v>
      </c>
      <c r="Z1764" s="699">
        <f t="shared" si="816"/>
        <v>0</v>
      </c>
      <c r="AA1764" s="681">
        <f t="shared" si="819"/>
        <v>0</v>
      </c>
      <c r="AB1764" s="701">
        <f t="shared" si="820"/>
        <v>0</v>
      </c>
      <c r="AC1764" s="662">
        <f t="shared" si="817"/>
        <v>0</v>
      </c>
      <c r="AD1764" s="662">
        <f t="shared" si="821"/>
        <v>0</v>
      </c>
      <c r="AE1764" s="701">
        <f t="shared" si="822"/>
        <v>0</v>
      </c>
      <c r="AF1764" s="662">
        <f t="shared" si="818"/>
        <v>0</v>
      </c>
      <c r="AG1764" s="662">
        <f t="shared" si="823"/>
        <v>0</v>
      </c>
      <c r="AH1764" s="701">
        <f t="shared" si="824"/>
        <v>0</v>
      </c>
    </row>
    <row r="1765" spans="1:34" x14ac:dyDescent="0.35">
      <c r="A1765" s="680">
        <v>39740</v>
      </c>
      <c r="B1765" s="558" t="s">
        <v>30</v>
      </c>
      <c r="C1765" s="558">
        <v>10</v>
      </c>
      <c r="D1765" s="559">
        <f t="shared" si="796"/>
        <v>1</v>
      </c>
      <c r="E1765" s="561">
        <v>0</v>
      </c>
      <c r="F1765" s="699">
        <f t="shared" si="802"/>
        <v>0</v>
      </c>
      <c r="G1765" s="712">
        <f t="shared" si="803"/>
        <v>0</v>
      </c>
      <c r="H1765" s="699">
        <f t="shared" si="797"/>
        <v>0</v>
      </c>
      <c r="I1765" s="712">
        <f t="shared" si="798"/>
        <v>0</v>
      </c>
      <c r="J1765" s="699">
        <f t="shared" si="804"/>
        <v>0</v>
      </c>
      <c r="K1765" s="681">
        <f t="shared" si="805"/>
        <v>0</v>
      </c>
      <c r="L1765" s="711">
        <f>IF($L$5="Yes",HLOOKUP(B1765,'Outdoor Supply'!$D$32:$P$38,7,FALSE),0)</f>
        <v>0</v>
      </c>
      <c r="M1765" s="701">
        <f t="shared" si="806"/>
        <v>0</v>
      </c>
      <c r="N1765" s="564">
        <f t="shared" si="807"/>
        <v>0</v>
      </c>
      <c r="O1765" s="564">
        <f t="shared" si="808"/>
        <v>0</v>
      </c>
      <c r="P1765" s="564">
        <f t="shared" si="809"/>
        <v>0</v>
      </c>
      <c r="Q1765" s="564">
        <f t="shared" si="810"/>
        <v>0</v>
      </c>
      <c r="R1765" s="661">
        <f t="shared" si="799"/>
        <v>0</v>
      </c>
      <c r="S1765" s="662">
        <f t="shared" si="800"/>
        <v>0</v>
      </c>
      <c r="T1765" s="699">
        <f t="shared" si="801"/>
        <v>0</v>
      </c>
      <c r="U1765" s="681">
        <f t="shared" si="811"/>
        <v>0</v>
      </c>
      <c r="V1765" s="701">
        <f t="shared" si="812"/>
        <v>0</v>
      </c>
      <c r="W1765" s="662">
        <f t="shared" si="813"/>
        <v>0</v>
      </c>
      <c r="X1765" s="662">
        <f t="shared" si="814"/>
        <v>0</v>
      </c>
      <c r="Y1765" s="662">
        <f t="shared" si="815"/>
        <v>0</v>
      </c>
      <c r="Z1765" s="699">
        <f t="shared" si="816"/>
        <v>0</v>
      </c>
      <c r="AA1765" s="681">
        <f t="shared" si="819"/>
        <v>0</v>
      </c>
      <c r="AB1765" s="701">
        <f t="shared" si="820"/>
        <v>0</v>
      </c>
      <c r="AC1765" s="662">
        <f t="shared" si="817"/>
        <v>0</v>
      </c>
      <c r="AD1765" s="662">
        <f t="shared" si="821"/>
        <v>0</v>
      </c>
      <c r="AE1765" s="701">
        <f t="shared" si="822"/>
        <v>0</v>
      </c>
      <c r="AF1765" s="662">
        <f t="shared" si="818"/>
        <v>0</v>
      </c>
      <c r="AG1765" s="662">
        <f t="shared" si="823"/>
        <v>0</v>
      </c>
      <c r="AH1765" s="701">
        <f t="shared" si="824"/>
        <v>0</v>
      </c>
    </row>
    <row r="1766" spans="1:34" x14ac:dyDescent="0.35">
      <c r="A1766" s="680">
        <v>39741</v>
      </c>
      <c r="B1766" s="558" t="s">
        <v>30</v>
      </c>
      <c r="C1766" s="558">
        <v>10</v>
      </c>
      <c r="D1766" s="559">
        <f t="shared" si="796"/>
        <v>2</v>
      </c>
      <c r="E1766" s="561">
        <v>0</v>
      </c>
      <c r="F1766" s="699">
        <f t="shared" si="802"/>
        <v>0</v>
      </c>
      <c r="G1766" s="712">
        <f t="shared" si="803"/>
        <v>0</v>
      </c>
      <c r="H1766" s="699">
        <f t="shared" si="797"/>
        <v>0</v>
      </c>
      <c r="I1766" s="712">
        <f t="shared" si="798"/>
        <v>0</v>
      </c>
      <c r="J1766" s="699">
        <f t="shared" si="804"/>
        <v>0</v>
      </c>
      <c r="K1766" s="681">
        <f t="shared" si="805"/>
        <v>0</v>
      </c>
      <c r="L1766" s="711">
        <f>IF($L$5="Yes",HLOOKUP(B1766,'Outdoor Supply'!$D$32:$P$38,7,FALSE),0)</f>
        <v>0</v>
      </c>
      <c r="M1766" s="701">
        <f t="shared" si="806"/>
        <v>0</v>
      </c>
      <c r="N1766" s="564">
        <f t="shared" si="807"/>
        <v>0</v>
      </c>
      <c r="O1766" s="564">
        <f t="shared" si="808"/>
        <v>0</v>
      </c>
      <c r="P1766" s="564">
        <f t="shared" si="809"/>
        <v>0</v>
      </c>
      <c r="Q1766" s="564">
        <f t="shared" si="810"/>
        <v>0</v>
      </c>
      <c r="R1766" s="661">
        <f t="shared" si="799"/>
        <v>0</v>
      </c>
      <c r="S1766" s="662">
        <f t="shared" si="800"/>
        <v>0</v>
      </c>
      <c r="T1766" s="699">
        <f t="shared" si="801"/>
        <v>0</v>
      </c>
      <c r="U1766" s="681">
        <f t="shared" si="811"/>
        <v>0</v>
      </c>
      <c r="V1766" s="701">
        <f t="shared" si="812"/>
        <v>0</v>
      </c>
      <c r="W1766" s="662">
        <f t="shared" si="813"/>
        <v>0</v>
      </c>
      <c r="X1766" s="662">
        <f t="shared" si="814"/>
        <v>0</v>
      </c>
      <c r="Y1766" s="662">
        <f t="shared" si="815"/>
        <v>0</v>
      </c>
      <c r="Z1766" s="699">
        <f t="shared" si="816"/>
        <v>0</v>
      </c>
      <c r="AA1766" s="681">
        <f t="shared" si="819"/>
        <v>0</v>
      </c>
      <c r="AB1766" s="701">
        <f t="shared" si="820"/>
        <v>0</v>
      </c>
      <c r="AC1766" s="662">
        <f t="shared" si="817"/>
        <v>0</v>
      </c>
      <c r="AD1766" s="662">
        <f t="shared" si="821"/>
        <v>0</v>
      </c>
      <c r="AE1766" s="701">
        <f t="shared" si="822"/>
        <v>0</v>
      </c>
      <c r="AF1766" s="662">
        <f t="shared" si="818"/>
        <v>0</v>
      </c>
      <c r="AG1766" s="662">
        <f t="shared" si="823"/>
        <v>0</v>
      </c>
      <c r="AH1766" s="701">
        <f t="shared" si="824"/>
        <v>0</v>
      </c>
    </row>
    <row r="1767" spans="1:34" x14ac:dyDescent="0.35">
      <c r="A1767" s="680">
        <v>39742</v>
      </c>
      <c r="B1767" s="558" t="s">
        <v>30</v>
      </c>
      <c r="C1767" s="558">
        <v>10</v>
      </c>
      <c r="D1767" s="559">
        <f t="shared" si="796"/>
        <v>3</v>
      </c>
      <c r="E1767" s="561">
        <v>0</v>
      </c>
      <c r="F1767" s="699">
        <f t="shared" si="802"/>
        <v>0</v>
      </c>
      <c r="G1767" s="712">
        <f t="shared" si="803"/>
        <v>0</v>
      </c>
      <c r="H1767" s="699">
        <f t="shared" si="797"/>
        <v>0</v>
      </c>
      <c r="I1767" s="712">
        <f t="shared" si="798"/>
        <v>0</v>
      </c>
      <c r="J1767" s="699">
        <f t="shared" si="804"/>
        <v>0</v>
      </c>
      <c r="K1767" s="681">
        <f t="shared" si="805"/>
        <v>0</v>
      </c>
      <c r="L1767" s="711">
        <f>IF($L$5="Yes",HLOOKUP(B1767,'Outdoor Supply'!$D$32:$P$38,7,FALSE),0)</f>
        <v>0</v>
      </c>
      <c r="M1767" s="701">
        <f t="shared" si="806"/>
        <v>0</v>
      </c>
      <c r="N1767" s="564">
        <f t="shared" si="807"/>
        <v>0</v>
      </c>
      <c r="O1767" s="564">
        <f t="shared" si="808"/>
        <v>0</v>
      </c>
      <c r="P1767" s="564">
        <f t="shared" si="809"/>
        <v>0</v>
      </c>
      <c r="Q1767" s="564">
        <f t="shared" si="810"/>
        <v>0</v>
      </c>
      <c r="R1767" s="661">
        <f t="shared" si="799"/>
        <v>0</v>
      </c>
      <c r="S1767" s="662">
        <f t="shared" si="800"/>
        <v>0</v>
      </c>
      <c r="T1767" s="699">
        <f t="shared" si="801"/>
        <v>0</v>
      </c>
      <c r="U1767" s="681">
        <f t="shared" si="811"/>
        <v>0</v>
      </c>
      <c r="V1767" s="701">
        <f t="shared" si="812"/>
        <v>0</v>
      </c>
      <c r="W1767" s="662">
        <f t="shared" si="813"/>
        <v>0</v>
      </c>
      <c r="X1767" s="662">
        <f t="shared" si="814"/>
        <v>0</v>
      </c>
      <c r="Y1767" s="662">
        <f t="shared" si="815"/>
        <v>0</v>
      </c>
      <c r="Z1767" s="699">
        <f t="shared" si="816"/>
        <v>0</v>
      </c>
      <c r="AA1767" s="681">
        <f t="shared" si="819"/>
        <v>0</v>
      </c>
      <c r="AB1767" s="701">
        <f t="shared" si="820"/>
        <v>0</v>
      </c>
      <c r="AC1767" s="662">
        <f t="shared" si="817"/>
        <v>0</v>
      </c>
      <c r="AD1767" s="662">
        <f t="shared" si="821"/>
        <v>0</v>
      </c>
      <c r="AE1767" s="701">
        <f t="shared" si="822"/>
        <v>0</v>
      </c>
      <c r="AF1767" s="662">
        <f t="shared" si="818"/>
        <v>0</v>
      </c>
      <c r="AG1767" s="662">
        <f t="shared" si="823"/>
        <v>0</v>
      </c>
      <c r="AH1767" s="701">
        <f t="shared" si="824"/>
        <v>0</v>
      </c>
    </row>
    <row r="1768" spans="1:34" x14ac:dyDescent="0.35">
      <c r="A1768" s="680">
        <v>39743</v>
      </c>
      <c r="B1768" s="558" t="s">
        <v>30</v>
      </c>
      <c r="C1768" s="558">
        <v>10</v>
      </c>
      <c r="D1768" s="559">
        <f t="shared" si="796"/>
        <v>4</v>
      </c>
      <c r="E1768" s="561">
        <v>0</v>
      </c>
      <c r="F1768" s="699">
        <f t="shared" si="802"/>
        <v>0</v>
      </c>
      <c r="G1768" s="712">
        <f t="shared" si="803"/>
        <v>0</v>
      </c>
      <c r="H1768" s="699">
        <f t="shared" si="797"/>
        <v>0</v>
      </c>
      <c r="I1768" s="712">
        <f t="shared" si="798"/>
        <v>0</v>
      </c>
      <c r="J1768" s="699">
        <f t="shared" si="804"/>
        <v>0</v>
      </c>
      <c r="K1768" s="681">
        <f t="shared" si="805"/>
        <v>0</v>
      </c>
      <c r="L1768" s="711">
        <f>IF($L$5="Yes",HLOOKUP(B1768,'Outdoor Supply'!$D$32:$P$38,7,FALSE),0)</f>
        <v>0</v>
      </c>
      <c r="M1768" s="701">
        <f t="shared" si="806"/>
        <v>0</v>
      </c>
      <c r="N1768" s="564">
        <f t="shared" si="807"/>
        <v>0</v>
      </c>
      <c r="O1768" s="564">
        <f t="shared" si="808"/>
        <v>0</v>
      </c>
      <c r="P1768" s="564">
        <f t="shared" si="809"/>
        <v>0</v>
      </c>
      <c r="Q1768" s="564">
        <f t="shared" si="810"/>
        <v>0</v>
      </c>
      <c r="R1768" s="661">
        <f t="shared" si="799"/>
        <v>0</v>
      </c>
      <c r="S1768" s="662">
        <f t="shared" si="800"/>
        <v>0</v>
      </c>
      <c r="T1768" s="699">
        <f t="shared" si="801"/>
        <v>0</v>
      </c>
      <c r="U1768" s="681">
        <f t="shared" si="811"/>
        <v>0</v>
      </c>
      <c r="V1768" s="701">
        <f t="shared" si="812"/>
        <v>0</v>
      </c>
      <c r="W1768" s="662">
        <f t="shared" si="813"/>
        <v>0</v>
      </c>
      <c r="X1768" s="662">
        <f t="shared" si="814"/>
        <v>0</v>
      </c>
      <c r="Y1768" s="662">
        <f t="shared" si="815"/>
        <v>0</v>
      </c>
      <c r="Z1768" s="699">
        <f t="shared" si="816"/>
        <v>0</v>
      </c>
      <c r="AA1768" s="681">
        <f t="shared" si="819"/>
        <v>0</v>
      </c>
      <c r="AB1768" s="701">
        <f t="shared" si="820"/>
        <v>0</v>
      </c>
      <c r="AC1768" s="662">
        <f t="shared" si="817"/>
        <v>0</v>
      </c>
      <c r="AD1768" s="662">
        <f t="shared" si="821"/>
        <v>0</v>
      </c>
      <c r="AE1768" s="701">
        <f t="shared" si="822"/>
        <v>0</v>
      </c>
      <c r="AF1768" s="662">
        <f t="shared" si="818"/>
        <v>0</v>
      </c>
      <c r="AG1768" s="662">
        <f t="shared" si="823"/>
        <v>0</v>
      </c>
      <c r="AH1768" s="701">
        <f t="shared" si="824"/>
        <v>0</v>
      </c>
    </row>
    <row r="1769" spans="1:34" x14ac:dyDescent="0.35">
      <c r="A1769" s="680">
        <v>39744</v>
      </c>
      <c r="B1769" s="558" t="s">
        <v>30</v>
      </c>
      <c r="C1769" s="558">
        <v>10</v>
      </c>
      <c r="D1769" s="559">
        <f t="shared" si="796"/>
        <v>5</v>
      </c>
      <c r="E1769" s="561">
        <v>0</v>
      </c>
      <c r="F1769" s="699">
        <f t="shared" si="802"/>
        <v>0</v>
      </c>
      <c r="G1769" s="712">
        <f t="shared" si="803"/>
        <v>0</v>
      </c>
      <c r="H1769" s="699">
        <f t="shared" si="797"/>
        <v>0</v>
      </c>
      <c r="I1769" s="712">
        <f t="shared" si="798"/>
        <v>0</v>
      </c>
      <c r="J1769" s="699">
        <f t="shared" si="804"/>
        <v>0</v>
      </c>
      <c r="K1769" s="681">
        <f t="shared" si="805"/>
        <v>0</v>
      </c>
      <c r="L1769" s="711">
        <f>IF($L$5="Yes",HLOOKUP(B1769,'Outdoor Supply'!$D$32:$P$38,7,FALSE),0)</f>
        <v>0</v>
      </c>
      <c r="M1769" s="701">
        <f t="shared" si="806"/>
        <v>0</v>
      </c>
      <c r="N1769" s="564">
        <f t="shared" si="807"/>
        <v>0</v>
      </c>
      <c r="O1769" s="564">
        <f t="shared" si="808"/>
        <v>0</v>
      </c>
      <c r="P1769" s="564">
        <f t="shared" si="809"/>
        <v>0</v>
      </c>
      <c r="Q1769" s="564">
        <f t="shared" si="810"/>
        <v>0</v>
      </c>
      <c r="R1769" s="661">
        <f t="shared" si="799"/>
        <v>0</v>
      </c>
      <c r="S1769" s="662">
        <f t="shared" si="800"/>
        <v>0</v>
      </c>
      <c r="T1769" s="699">
        <f t="shared" si="801"/>
        <v>0</v>
      </c>
      <c r="U1769" s="681">
        <f t="shared" si="811"/>
        <v>0</v>
      </c>
      <c r="V1769" s="701">
        <f t="shared" si="812"/>
        <v>0</v>
      </c>
      <c r="W1769" s="662">
        <f t="shared" si="813"/>
        <v>0</v>
      </c>
      <c r="X1769" s="662">
        <f t="shared" si="814"/>
        <v>0</v>
      </c>
      <c r="Y1769" s="662">
        <f t="shared" si="815"/>
        <v>0</v>
      </c>
      <c r="Z1769" s="699">
        <f t="shared" si="816"/>
        <v>0</v>
      </c>
      <c r="AA1769" s="681">
        <f t="shared" si="819"/>
        <v>0</v>
      </c>
      <c r="AB1769" s="701">
        <f t="shared" si="820"/>
        <v>0</v>
      </c>
      <c r="AC1769" s="662">
        <f t="shared" si="817"/>
        <v>0</v>
      </c>
      <c r="AD1769" s="662">
        <f t="shared" si="821"/>
        <v>0</v>
      </c>
      <c r="AE1769" s="701">
        <f t="shared" si="822"/>
        <v>0</v>
      </c>
      <c r="AF1769" s="662">
        <f t="shared" si="818"/>
        <v>0</v>
      </c>
      <c r="AG1769" s="662">
        <f t="shared" si="823"/>
        <v>0</v>
      </c>
      <c r="AH1769" s="701">
        <f t="shared" si="824"/>
        <v>0</v>
      </c>
    </row>
    <row r="1770" spans="1:34" x14ac:dyDescent="0.35">
      <c r="A1770" s="680">
        <v>39745</v>
      </c>
      <c r="B1770" s="558" t="s">
        <v>30</v>
      </c>
      <c r="C1770" s="558">
        <v>10</v>
      </c>
      <c r="D1770" s="559">
        <f t="shared" si="796"/>
        <v>6</v>
      </c>
      <c r="E1770" s="561">
        <v>0</v>
      </c>
      <c r="F1770" s="699">
        <f t="shared" si="802"/>
        <v>0</v>
      </c>
      <c r="G1770" s="712">
        <f t="shared" si="803"/>
        <v>0</v>
      </c>
      <c r="H1770" s="699">
        <f t="shared" si="797"/>
        <v>0</v>
      </c>
      <c r="I1770" s="712">
        <f t="shared" si="798"/>
        <v>0</v>
      </c>
      <c r="J1770" s="699">
        <f t="shared" si="804"/>
        <v>0</v>
      </c>
      <c r="K1770" s="681">
        <f t="shared" si="805"/>
        <v>0</v>
      </c>
      <c r="L1770" s="711">
        <f>IF($L$5="Yes",HLOOKUP(B1770,'Outdoor Supply'!$D$32:$P$38,7,FALSE),0)</f>
        <v>0</v>
      </c>
      <c r="M1770" s="701">
        <f t="shared" si="806"/>
        <v>0</v>
      </c>
      <c r="N1770" s="564">
        <f t="shared" si="807"/>
        <v>0</v>
      </c>
      <c r="O1770" s="564">
        <f t="shared" si="808"/>
        <v>0</v>
      </c>
      <c r="P1770" s="564">
        <f t="shared" si="809"/>
        <v>0</v>
      </c>
      <c r="Q1770" s="564">
        <f t="shared" si="810"/>
        <v>0</v>
      </c>
      <c r="R1770" s="661">
        <f t="shared" si="799"/>
        <v>0</v>
      </c>
      <c r="S1770" s="662">
        <f t="shared" si="800"/>
        <v>0</v>
      </c>
      <c r="T1770" s="699">
        <f t="shared" si="801"/>
        <v>0</v>
      </c>
      <c r="U1770" s="681">
        <f t="shared" si="811"/>
        <v>0</v>
      </c>
      <c r="V1770" s="701">
        <f t="shared" si="812"/>
        <v>0</v>
      </c>
      <c r="W1770" s="662">
        <f t="shared" si="813"/>
        <v>0</v>
      </c>
      <c r="X1770" s="662">
        <f t="shared" si="814"/>
        <v>0</v>
      </c>
      <c r="Y1770" s="662">
        <f t="shared" si="815"/>
        <v>0</v>
      </c>
      <c r="Z1770" s="699">
        <f t="shared" si="816"/>
        <v>0</v>
      </c>
      <c r="AA1770" s="681">
        <f t="shared" si="819"/>
        <v>0</v>
      </c>
      <c r="AB1770" s="701">
        <f t="shared" si="820"/>
        <v>0</v>
      </c>
      <c r="AC1770" s="662">
        <f t="shared" si="817"/>
        <v>0</v>
      </c>
      <c r="AD1770" s="662">
        <f t="shared" si="821"/>
        <v>0</v>
      </c>
      <c r="AE1770" s="701">
        <f t="shared" si="822"/>
        <v>0</v>
      </c>
      <c r="AF1770" s="662">
        <f t="shared" si="818"/>
        <v>0</v>
      </c>
      <c r="AG1770" s="662">
        <f t="shared" si="823"/>
        <v>0</v>
      </c>
      <c r="AH1770" s="701">
        <f t="shared" si="824"/>
        <v>0</v>
      </c>
    </row>
    <row r="1771" spans="1:34" x14ac:dyDescent="0.35">
      <c r="A1771" s="680">
        <v>39746</v>
      </c>
      <c r="B1771" s="558" t="s">
        <v>30</v>
      </c>
      <c r="C1771" s="558">
        <v>10</v>
      </c>
      <c r="D1771" s="559">
        <f t="shared" si="796"/>
        <v>7</v>
      </c>
      <c r="E1771" s="561">
        <v>0</v>
      </c>
      <c r="F1771" s="699">
        <f t="shared" si="802"/>
        <v>0</v>
      </c>
      <c r="G1771" s="712">
        <f t="shared" si="803"/>
        <v>0</v>
      </c>
      <c r="H1771" s="699">
        <f t="shared" si="797"/>
        <v>0</v>
      </c>
      <c r="I1771" s="712">
        <f t="shared" si="798"/>
        <v>0</v>
      </c>
      <c r="J1771" s="699">
        <f t="shared" si="804"/>
        <v>0</v>
      </c>
      <c r="K1771" s="681">
        <f t="shared" si="805"/>
        <v>0</v>
      </c>
      <c r="L1771" s="711">
        <f>IF($L$5="Yes",HLOOKUP(B1771,'Outdoor Supply'!$D$32:$P$38,7,FALSE),0)</f>
        <v>0</v>
      </c>
      <c r="M1771" s="701">
        <f t="shared" si="806"/>
        <v>0</v>
      </c>
      <c r="N1771" s="564">
        <f t="shared" si="807"/>
        <v>0</v>
      </c>
      <c r="O1771" s="564">
        <f t="shared" si="808"/>
        <v>0</v>
      </c>
      <c r="P1771" s="564">
        <f t="shared" si="809"/>
        <v>0</v>
      </c>
      <c r="Q1771" s="564">
        <f t="shared" si="810"/>
        <v>0</v>
      </c>
      <c r="R1771" s="661">
        <f t="shared" si="799"/>
        <v>0</v>
      </c>
      <c r="S1771" s="662">
        <f t="shared" si="800"/>
        <v>0</v>
      </c>
      <c r="T1771" s="699">
        <f t="shared" si="801"/>
        <v>0</v>
      </c>
      <c r="U1771" s="681">
        <f t="shared" si="811"/>
        <v>0</v>
      </c>
      <c r="V1771" s="701">
        <f t="shared" si="812"/>
        <v>0</v>
      </c>
      <c r="W1771" s="662">
        <f t="shared" si="813"/>
        <v>0</v>
      </c>
      <c r="X1771" s="662">
        <f t="shared" si="814"/>
        <v>0</v>
      </c>
      <c r="Y1771" s="662">
        <f t="shared" si="815"/>
        <v>0</v>
      </c>
      <c r="Z1771" s="699">
        <f t="shared" si="816"/>
        <v>0</v>
      </c>
      <c r="AA1771" s="681">
        <f t="shared" si="819"/>
        <v>0</v>
      </c>
      <c r="AB1771" s="701">
        <f t="shared" si="820"/>
        <v>0</v>
      </c>
      <c r="AC1771" s="662">
        <f t="shared" si="817"/>
        <v>0</v>
      </c>
      <c r="AD1771" s="662">
        <f t="shared" si="821"/>
        <v>0</v>
      </c>
      <c r="AE1771" s="701">
        <f t="shared" si="822"/>
        <v>0</v>
      </c>
      <c r="AF1771" s="662">
        <f t="shared" si="818"/>
        <v>0</v>
      </c>
      <c r="AG1771" s="662">
        <f t="shared" si="823"/>
        <v>0</v>
      </c>
      <c r="AH1771" s="701">
        <f t="shared" si="824"/>
        <v>0</v>
      </c>
    </row>
    <row r="1772" spans="1:34" x14ac:dyDescent="0.35">
      <c r="A1772" s="680">
        <v>39747</v>
      </c>
      <c r="B1772" s="558" t="s">
        <v>30</v>
      </c>
      <c r="C1772" s="558">
        <v>10</v>
      </c>
      <c r="D1772" s="559">
        <f t="shared" si="796"/>
        <v>1</v>
      </c>
      <c r="E1772" s="561">
        <v>0</v>
      </c>
      <c r="F1772" s="699">
        <f t="shared" si="802"/>
        <v>0</v>
      </c>
      <c r="G1772" s="712">
        <f t="shared" si="803"/>
        <v>0</v>
      </c>
      <c r="H1772" s="699">
        <f t="shared" si="797"/>
        <v>0</v>
      </c>
      <c r="I1772" s="712">
        <f t="shared" si="798"/>
        <v>0</v>
      </c>
      <c r="J1772" s="699">
        <f t="shared" si="804"/>
        <v>0</v>
      </c>
      <c r="K1772" s="681">
        <f t="shared" si="805"/>
        <v>0</v>
      </c>
      <c r="L1772" s="711">
        <f>IF($L$5="Yes",HLOOKUP(B1772,'Outdoor Supply'!$D$32:$P$38,7,FALSE),0)</f>
        <v>0</v>
      </c>
      <c r="M1772" s="701">
        <f t="shared" si="806"/>
        <v>0</v>
      </c>
      <c r="N1772" s="564">
        <f t="shared" si="807"/>
        <v>0</v>
      </c>
      <c r="O1772" s="564">
        <f t="shared" si="808"/>
        <v>0</v>
      </c>
      <c r="P1772" s="564">
        <f t="shared" si="809"/>
        <v>0</v>
      </c>
      <c r="Q1772" s="564">
        <f t="shared" si="810"/>
        <v>0</v>
      </c>
      <c r="R1772" s="661">
        <f t="shared" si="799"/>
        <v>0</v>
      </c>
      <c r="S1772" s="662">
        <f t="shared" si="800"/>
        <v>0</v>
      </c>
      <c r="T1772" s="699">
        <f t="shared" si="801"/>
        <v>0</v>
      </c>
      <c r="U1772" s="681">
        <f t="shared" si="811"/>
        <v>0</v>
      </c>
      <c r="V1772" s="701">
        <f t="shared" si="812"/>
        <v>0</v>
      </c>
      <c r="W1772" s="662">
        <f t="shared" si="813"/>
        <v>0</v>
      </c>
      <c r="X1772" s="662">
        <f t="shared" si="814"/>
        <v>0</v>
      </c>
      <c r="Y1772" s="662">
        <f t="shared" si="815"/>
        <v>0</v>
      </c>
      <c r="Z1772" s="699">
        <f t="shared" si="816"/>
        <v>0</v>
      </c>
      <c r="AA1772" s="681">
        <f t="shared" si="819"/>
        <v>0</v>
      </c>
      <c r="AB1772" s="701">
        <f t="shared" si="820"/>
        <v>0</v>
      </c>
      <c r="AC1772" s="662">
        <f t="shared" si="817"/>
        <v>0</v>
      </c>
      <c r="AD1772" s="662">
        <f t="shared" si="821"/>
        <v>0</v>
      </c>
      <c r="AE1772" s="701">
        <f t="shared" si="822"/>
        <v>0</v>
      </c>
      <c r="AF1772" s="662">
        <f t="shared" si="818"/>
        <v>0</v>
      </c>
      <c r="AG1772" s="662">
        <f t="shared" si="823"/>
        <v>0</v>
      </c>
      <c r="AH1772" s="701">
        <f t="shared" si="824"/>
        <v>0</v>
      </c>
    </row>
    <row r="1773" spans="1:34" x14ac:dyDescent="0.35">
      <c r="A1773" s="680">
        <v>39748</v>
      </c>
      <c r="B1773" s="558" t="s">
        <v>30</v>
      </c>
      <c r="C1773" s="558">
        <v>10</v>
      </c>
      <c r="D1773" s="559">
        <f t="shared" si="796"/>
        <v>2</v>
      </c>
      <c r="E1773" s="561">
        <v>0</v>
      </c>
      <c r="F1773" s="699">
        <f t="shared" si="802"/>
        <v>0</v>
      </c>
      <c r="G1773" s="712">
        <f t="shared" si="803"/>
        <v>0</v>
      </c>
      <c r="H1773" s="699">
        <f t="shared" si="797"/>
        <v>0</v>
      </c>
      <c r="I1773" s="712">
        <f t="shared" si="798"/>
        <v>0</v>
      </c>
      <c r="J1773" s="699">
        <f t="shared" si="804"/>
        <v>0</v>
      </c>
      <c r="K1773" s="681">
        <f t="shared" si="805"/>
        <v>0</v>
      </c>
      <c r="L1773" s="711">
        <f>IF($L$5="Yes",HLOOKUP(B1773,'Outdoor Supply'!$D$32:$P$38,7,FALSE),0)</f>
        <v>0</v>
      </c>
      <c r="M1773" s="701">
        <f t="shared" si="806"/>
        <v>0</v>
      </c>
      <c r="N1773" s="564">
        <f t="shared" si="807"/>
        <v>0</v>
      </c>
      <c r="O1773" s="564">
        <f t="shared" si="808"/>
        <v>0</v>
      </c>
      <c r="P1773" s="564">
        <f t="shared" si="809"/>
        <v>0</v>
      </c>
      <c r="Q1773" s="564">
        <f t="shared" si="810"/>
        <v>0</v>
      </c>
      <c r="R1773" s="661">
        <f t="shared" si="799"/>
        <v>0</v>
      </c>
      <c r="S1773" s="662">
        <f t="shared" si="800"/>
        <v>0</v>
      </c>
      <c r="T1773" s="699">
        <f t="shared" si="801"/>
        <v>0</v>
      </c>
      <c r="U1773" s="681">
        <f t="shared" si="811"/>
        <v>0</v>
      </c>
      <c r="V1773" s="701">
        <f t="shared" si="812"/>
        <v>0</v>
      </c>
      <c r="W1773" s="662">
        <f t="shared" si="813"/>
        <v>0</v>
      </c>
      <c r="X1773" s="662">
        <f t="shared" si="814"/>
        <v>0</v>
      </c>
      <c r="Y1773" s="662">
        <f t="shared" si="815"/>
        <v>0</v>
      </c>
      <c r="Z1773" s="699">
        <f t="shared" si="816"/>
        <v>0</v>
      </c>
      <c r="AA1773" s="681">
        <f t="shared" si="819"/>
        <v>0</v>
      </c>
      <c r="AB1773" s="701">
        <f t="shared" si="820"/>
        <v>0</v>
      </c>
      <c r="AC1773" s="662">
        <f t="shared" si="817"/>
        <v>0</v>
      </c>
      <c r="AD1773" s="662">
        <f t="shared" si="821"/>
        <v>0</v>
      </c>
      <c r="AE1773" s="701">
        <f t="shared" si="822"/>
        <v>0</v>
      </c>
      <c r="AF1773" s="662">
        <f t="shared" si="818"/>
        <v>0</v>
      </c>
      <c r="AG1773" s="662">
        <f t="shared" si="823"/>
        <v>0</v>
      </c>
      <c r="AH1773" s="701">
        <f t="shared" si="824"/>
        <v>0</v>
      </c>
    </row>
    <row r="1774" spans="1:34" x14ac:dyDescent="0.35">
      <c r="A1774" s="680">
        <v>39749</v>
      </c>
      <c r="B1774" s="558" t="s">
        <v>30</v>
      </c>
      <c r="C1774" s="558">
        <v>10</v>
      </c>
      <c r="D1774" s="559">
        <f t="shared" si="796"/>
        <v>3</v>
      </c>
      <c r="E1774" s="561">
        <v>0</v>
      </c>
      <c r="F1774" s="699">
        <f t="shared" si="802"/>
        <v>0</v>
      </c>
      <c r="G1774" s="712">
        <f t="shared" si="803"/>
        <v>0</v>
      </c>
      <c r="H1774" s="699">
        <f t="shared" si="797"/>
        <v>0</v>
      </c>
      <c r="I1774" s="712">
        <f t="shared" si="798"/>
        <v>0</v>
      </c>
      <c r="J1774" s="699">
        <f t="shared" si="804"/>
        <v>0</v>
      </c>
      <c r="K1774" s="681">
        <f t="shared" si="805"/>
        <v>0</v>
      </c>
      <c r="L1774" s="711">
        <f>IF($L$5="Yes",HLOOKUP(B1774,'Outdoor Supply'!$D$32:$P$38,7,FALSE),0)</f>
        <v>0</v>
      </c>
      <c r="M1774" s="701">
        <f t="shared" si="806"/>
        <v>0</v>
      </c>
      <c r="N1774" s="564">
        <f t="shared" si="807"/>
        <v>0</v>
      </c>
      <c r="O1774" s="564">
        <f t="shared" si="808"/>
        <v>0</v>
      </c>
      <c r="P1774" s="564">
        <f t="shared" si="809"/>
        <v>0</v>
      </c>
      <c r="Q1774" s="564">
        <f t="shared" si="810"/>
        <v>0</v>
      </c>
      <c r="R1774" s="661">
        <f t="shared" si="799"/>
        <v>0</v>
      </c>
      <c r="S1774" s="662">
        <f t="shared" si="800"/>
        <v>0</v>
      </c>
      <c r="T1774" s="699">
        <f t="shared" si="801"/>
        <v>0</v>
      </c>
      <c r="U1774" s="681">
        <f t="shared" si="811"/>
        <v>0</v>
      </c>
      <c r="V1774" s="701">
        <f t="shared" si="812"/>
        <v>0</v>
      </c>
      <c r="W1774" s="662">
        <f t="shared" si="813"/>
        <v>0</v>
      </c>
      <c r="X1774" s="662">
        <f t="shared" si="814"/>
        <v>0</v>
      </c>
      <c r="Y1774" s="662">
        <f t="shared" si="815"/>
        <v>0</v>
      </c>
      <c r="Z1774" s="699">
        <f t="shared" si="816"/>
        <v>0</v>
      </c>
      <c r="AA1774" s="681">
        <f t="shared" si="819"/>
        <v>0</v>
      </c>
      <c r="AB1774" s="701">
        <f t="shared" si="820"/>
        <v>0</v>
      </c>
      <c r="AC1774" s="662">
        <f t="shared" si="817"/>
        <v>0</v>
      </c>
      <c r="AD1774" s="662">
        <f t="shared" si="821"/>
        <v>0</v>
      </c>
      <c r="AE1774" s="701">
        <f t="shared" si="822"/>
        <v>0</v>
      </c>
      <c r="AF1774" s="662">
        <f t="shared" si="818"/>
        <v>0</v>
      </c>
      <c r="AG1774" s="662">
        <f t="shared" si="823"/>
        <v>0</v>
      </c>
      <c r="AH1774" s="701">
        <f t="shared" si="824"/>
        <v>0</v>
      </c>
    </row>
    <row r="1775" spans="1:34" x14ac:dyDescent="0.35">
      <c r="A1775" s="680">
        <v>39750</v>
      </c>
      <c r="B1775" s="558" t="s">
        <v>30</v>
      </c>
      <c r="C1775" s="558">
        <v>10</v>
      </c>
      <c r="D1775" s="559">
        <f t="shared" si="796"/>
        <v>4</v>
      </c>
      <c r="E1775" s="561">
        <v>0</v>
      </c>
      <c r="F1775" s="699">
        <f t="shared" si="802"/>
        <v>0</v>
      </c>
      <c r="G1775" s="712">
        <f t="shared" si="803"/>
        <v>0</v>
      </c>
      <c r="H1775" s="699">
        <f t="shared" si="797"/>
        <v>0</v>
      </c>
      <c r="I1775" s="712">
        <f t="shared" si="798"/>
        <v>0</v>
      </c>
      <c r="J1775" s="699">
        <f t="shared" si="804"/>
        <v>0</v>
      </c>
      <c r="K1775" s="681">
        <f t="shared" si="805"/>
        <v>0</v>
      </c>
      <c r="L1775" s="711">
        <f>IF($L$5="Yes",HLOOKUP(B1775,'Outdoor Supply'!$D$32:$P$38,7,FALSE),0)</f>
        <v>0</v>
      </c>
      <c r="M1775" s="701">
        <f t="shared" si="806"/>
        <v>0</v>
      </c>
      <c r="N1775" s="564">
        <f t="shared" si="807"/>
        <v>0</v>
      </c>
      <c r="O1775" s="564">
        <f t="shared" si="808"/>
        <v>0</v>
      </c>
      <c r="P1775" s="564">
        <f t="shared" si="809"/>
        <v>0</v>
      </c>
      <c r="Q1775" s="564">
        <f t="shared" si="810"/>
        <v>0</v>
      </c>
      <c r="R1775" s="661">
        <f t="shared" si="799"/>
        <v>0</v>
      </c>
      <c r="S1775" s="662">
        <f t="shared" si="800"/>
        <v>0</v>
      </c>
      <c r="T1775" s="699">
        <f t="shared" si="801"/>
        <v>0</v>
      </c>
      <c r="U1775" s="681">
        <f t="shared" si="811"/>
        <v>0</v>
      </c>
      <c r="V1775" s="701">
        <f t="shared" si="812"/>
        <v>0</v>
      </c>
      <c r="W1775" s="662">
        <f t="shared" si="813"/>
        <v>0</v>
      </c>
      <c r="X1775" s="662">
        <f t="shared" si="814"/>
        <v>0</v>
      </c>
      <c r="Y1775" s="662">
        <f t="shared" si="815"/>
        <v>0</v>
      </c>
      <c r="Z1775" s="699">
        <f t="shared" si="816"/>
        <v>0</v>
      </c>
      <c r="AA1775" s="681">
        <f t="shared" si="819"/>
        <v>0</v>
      </c>
      <c r="AB1775" s="701">
        <f t="shared" si="820"/>
        <v>0</v>
      </c>
      <c r="AC1775" s="662">
        <f t="shared" si="817"/>
        <v>0</v>
      </c>
      <c r="AD1775" s="662">
        <f t="shared" si="821"/>
        <v>0</v>
      </c>
      <c r="AE1775" s="701">
        <f t="shared" si="822"/>
        <v>0</v>
      </c>
      <c r="AF1775" s="662">
        <f t="shared" si="818"/>
        <v>0</v>
      </c>
      <c r="AG1775" s="662">
        <f t="shared" si="823"/>
        <v>0</v>
      </c>
      <c r="AH1775" s="701">
        <f t="shared" si="824"/>
        <v>0</v>
      </c>
    </row>
    <row r="1776" spans="1:34" x14ac:dyDescent="0.35">
      <c r="A1776" s="680">
        <v>39751</v>
      </c>
      <c r="B1776" s="558" t="s">
        <v>30</v>
      </c>
      <c r="C1776" s="558">
        <v>10</v>
      </c>
      <c r="D1776" s="559">
        <f t="shared" si="796"/>
        <v>5</v>
      </c>
      <c r="E1776" s="561">
        <v>0</v>
      </c>
      <c r="F1776" s="699">
        <f t="shared" si="802"/>
        <v>0</v>
      </c>
      <c r="G1776" s="712">
        <f t="shared" si="803"/>
        <v>0</v>
      </c>
      <c r="H1776" s="699">
        <f t="shared" si="797"/>
        <v>0</v>
      </c>
      <c r="I1776" s="712">
        <f t="shared" si="798"/>
        <v>0</v>
      </c>
      <c r="J1776" s="699">
        <f t="shared" si="804"/>
        <v>0</v>
      </c>
      <c r="K1776" s="681">
        <f t="shared" si="805"/>
        <v>0</v>
      </c>
      <c r="L1776" s="711">
        <f>IF($L$5="Yes",HLOOKUP(B1776,'Outdoor Supply'!$D$32:$P$38,7,FALSE),0)</f>
        <v>0</v>
      </c>
      <c r="M1776" s="701">
        <f t="shared" si="806"/>
        <v>0</v>
      </c>
      <c r="N1776" s="564">
        <f t="shared" si="807"/>
        <v>0</v>
      </c>
      <c r="O1776" s="564">
        <f t="shared" si="808"/>
        <v>0</v>
      </c>
      <c r="P1776" s="564">
        <f t="shared" si="809"/>
        <v>0</v>
      </c>
      <c r="Q1776" s="564">
        <f t="shared" si="810"/>
        <v>0</v>
      </c>
      <c r="R1776" s="661">
        <f t="shared" si="799"/>
        <v>0</v>
      </c>
      <c r="S1776" s="662">
        <f t="shared" si="800"/>
        <v>0</v>
      </c>
      <c r="T1776" s="699">
        <f t="shared" si="801"/>
        <v>0</v>
      </c>
      <c r="U1776" s="681">
        <f t="shared" si="811"/>
        <v>0</v>
      </c>
      <c r="V1776" s="701">
        <f t="shared" si="812"/>
        <v>0</v>
      </c>
      <c r="W1776" s="662">
        <f t="shared" si="813"/>
        <v>0</v>
      </c>
      <c r="X1776" s="662">
        <f t="shared" si="814"/>
        <v>0</v>
      </c>
      <c r="Y1776" s="662">
        <f t="shared" si="815"/>
        <v>0</v>
      </c>
      <c r="Z1776" s="699">
        <f t="shared" si="816"/>
        <v>0</v>
      </c>
      <c r="AA1776" s="681">
        <f t="shared" si="819"/>
        <v>0</v>
      </c>
      <c r="AB1776" s="701">
        <f t="shared" si="820"/>
        <v>0</v>
      </c>
      <c r="AC1776" s="662">
        <f t="shared" si="817"/>
        <v>0</v>
      </c>
      <c r="AD1776" s="662">
        <f t="shared" si="821"/>
        <v>0</v>
      </c>
      <c r="AE1776" s="701">
        <f t="shared" si="822"/>
        <v>0</v>
      </c>
      <c r="AF1776" s="662">
        <f t="shared" si="818"/>
        <v>0</v>
      </c>
      <c r="AG1776" s="662">
        <f t="shared" si="823"/>
        <v>0</v>
      </c>
      <c r="AH1776" s="701">
        <f t="shared" si="824"/>
        <v>0</v>
      </c>
    </row>
    <row r="1777" spans="1:34" x14ac:dyDescent="0.35">
      <c r="A1777" s="680">
        <v>39752</v>
      </c>
      <c r="B1777" s="558" t="s">
        <v>30</v>
      </c>
      <c r="C1777" s="558">
        <v>10</v>
      </c>
      <c r="D1777" s="559">
        <f t="shared" si="796"/>
        <v>6</v>
      </c>
      <c r="E1777" s="561">
        <v>0</v>
      </c>
      <c r="F1777" s="699">
        <f t="shared" si="802"/>
        <v>0</v>
      </c>
      <c r="G1777" s="712">
        <f t="shared" si="803"/>
        <v>0</v>
      </c>
      <c r="H1777" s="699">
        <f t="shared" si="797"/>
        <v>0</v>
      </c>
      <c r="I1777" s="712">
        <f t="shared" si="798"/>
        <v>0</v>
      </c>
      <c r="J1777" s="699">
        <f t="shared" si="804"/>
        <v>0</v>
      </c>
      <c r="K1777" s="681">
        <f t="shared" si="805"/>
        <v>0</v>
      </c>
      <c r="L1777" s="711">
        <f>IF($L$5="Yes",HLOOKUP(B1777,'Outdoor Supply'!$D$32:$P$38,7,FALSE),0)</f>
        <v>0</v>
      </c>
      <c r="M1777" s="701">
        <f t="shared" si="806"/>
        <v>0</v>
      </c>
      <c r="N1777" s="564">
        <f t="shared" si="807"/>
        <v>0</v>
      </c>
      <c r="O1777" s="564">
        <f t="shared" si="808"/>
        <v>0</v>
      </c>
      <c r="P1777" s="564">
        <f t="shared" si="809"/>
        <v>0</v>
      </c>
      <c r="Q1777" s="564">
        <f t="shared" si="810"/>
        <v>0</v>
      </c>
      <c r="R1777" s="661">
        <f t="shared" si="799"/>
        <v>0</v>
      </c>
      <c r="S1777" s="662">
        <f t="shared" si="800"/>
        <v>0</v>
      </c>
      <c r="T1777" s="699">
        <f t="shared" si="801"/>
        <v>0</v>
      </c>
      <c r="U1777" s="681">
        <f t="shared" si="811"/>
        <v>0</v>
      </c>
      <c r="V1777" s="701">
        <f t="shared" si="812"/>
        <v>0</v>
      </c>
      <c r="W1777" s="662">
        <f t="shared" si="813"/>
        <v>0</v>
      </c>
      <c r="X1777" s="662">
        <f t="shared" si="814"/>
        <v>0</v>
      </c>
      <c r="Y1777" s="662">
        <f t="shared" si="815"/>
        <v>0</v>
      </c>
      <c r="Z1777" s="699">
        <f t="shared" si="816"/>
        <v>0</v>
      </c>
      <c r="AA1777" s="681">
        <f t="shared" si="819"/>
        <v>0</v>
      </c>
      <c r="AB1777" s="701">
        <f t="shared" si="820"/>
        <v>0</v>
      </c>
      <c r="AC1777" s="662">
        <f t="shared" si="817"/>
        <v>0</v>
      </c>
      <c r="AD1777" s="662">
        <f t="shared" si="821"/>
        <v>0</v>
      </c>
      <c r="AE1777" s="701">
        <f t="shared" si="822"/>
        <v>0</v>
      </c>
      <c r="AF1777" s="662">
        <f t="shared" si="818"/>
        <v>0</v>
      </c>
      <c r="AG1777" s="662">
        <f t="shared" si="823"/>
        <v>0</v>
      </c>
      <c r="AH1777" s="701">
        <f t="shared" si="824"/>
        <v>0</v>
      </c>
    </row>
    <row r="1778" spans="1:34" x14ac:dyDescent="0.35">
      <c r="A1778" s="680">
        <v>39753</v>
      </c>
      <c r="B1778" s="558" t="s">
        <v>31</v>
      </c>
      <c r="C1778" s="558">
        <v>11</v>
      </c>
      <c r="D1778" s="559">
        <f t="shared" si="796"/>
        <v>7</v>
      </c>
      <c r="E1778" s="561">
        <v>0</v>
      </c>
      <c r="F1778" s="699">
        <f t="shared" si="802"/>
        <v>0</v>
      </c>
      <c r="G1778" s="712">
        <f t="shared" si="803"/>
        <v>0</v>
      </c>
      <c r="H1778" s="699">
        <f t="shared" si="797"/>
        <v>0</v>
      </c>
      <c r="I1778" s="712">
        <f t="shared" si="798"/>
        <v>0</v>
      </c>
      <c r="J1778" s="699">
        <f t="shared" si="804"/>
        <v>0</v>
      </c>
      <c r="K1778" s="681">
        <f t="shared" si="805"/>
        <v>0</v>
      </c>
      <c r="L1778" s="711">
        <f>IF($L$5="Yes",HLOOKUP(B1778,'Outdoor Supply'!$D$32:$P$38,7,FALSE),0)</f>
        <v>0</v>
      </c>
      <c r="M1778" s="701">
        <f t="shared" si="806"/>
        <v>0</v>
      </c>
      <c r="N1778" s="564">
        <f t="shared" si="807"/>
        <v>0</v>
      </c>
      <c r="O1778" s="564">
        <f t="shared" si="808"/>
        <v>0</v>
      </c>
      <c r="P1778" s="564">
        <f t="shared" si="809"/>
        <v>0</v>
      </c>
      <c r="Q1778" s="564">
        <f t="shared" si="810"/>
        <v>0</v>
      </c>
      <c r="R1778" s="661">
        <f t="shared" si="799"/>
        <v>0</v>
      </c>
      <c r="S1778" s="662">
        <f t="shared" si="800"/>
        <v>0</v>
      </c>
      <c r="T1778" s="699">
        <f t="shared" si="801"/>
        <v>0</v>
      </c>
      <c r="U1778" s="681">
        <f t="shared" si="811"/>
        <v>0</v>
      </c>
      <c r="V1778" s="701">
        <f t="shared" si="812"/>
        <v>0</v>
      </c>
      <c r="W1778" s="662">
        <f t="shared" si="813"/>
        <v>0</v>
      </c>
      <c r="X1778" s="662">
        <f t="shared" si="814"/>
        <v>0</v>
      </c>
      <c r="Y1778" s="662">
        <f t="shared" si="815"/>
        <v>0</v>
      </c>
      <c r="Z1778" s="699">
        <f t="shared" si="816"/>
        <v>0</v>
      </c>
      <c r="AA1778" s="681">
        <f t="shared" si="819"/>
        <v>0</v>
      </c>
      <c r="AB1778" s="701">
        <f t="shared" si="820"/>
        <v>0</v>
      </c>
      <c r="AC1778" s="662">
        <f t="shared" si="817"/>
        <v>0</v>
      </c>
      <c r="AD1778" s="662">
        <f t="shared" si="821"/>
        <v>0</v>
      </c>
      <c r="AE1778" s="701">
        <f t="shared" si="822"/>
        <v>0</v>
      </c>
      <c r="AF1778" s="662">
        <f t="shared" si="818"/>
        <v>0</v>
      </c>
      <c r="AG1778" s="662">
        <f t="shared" si="823"/>
        <v>0</v>
      </c>
      <c r="AH1778" s="701">
        <f t="shared" si="824"/>
        <v>0</v>
      </c>
    </row>
    <row r="1779" spans="1:34" x14ac:dyDescent="0.35">
      <c r="A1779" s="680">
        <v>39754</v>
      </c>
      <c r="B1779" s="558" t="s">
        <v>31</v>
      </c>
      <c r="C1779" s="558">
        <v>11</v>
      </c>
      <c r="D1779" s="559">
        <f t="shared" si="796"/>
        <v>1</v>
      </c>
      <c r="E1779" s="561">
        <v>0</v>
      </c>
      <c r="F1779" s="699">
        <f t="shared" si="802"/>
        <v>0</v>
      </c>
      <c r="G1779" s="712">
        <f t="shared" si="803"/>
        <v>0</v>
      </c>
      <c r="H1779" s="699">
        <f t="shared" si="797"/>
        <v>0</v>
      </c>
      <c r="I1779" s="712">
        <f t="shared" si="798"/>
        <v>0</v>
      </c>
      <c r="J1779" s="699">
        <f t="shared" si="804"/>
        <v>0</v>
      </c>
      <c r="K1779" s="681">
        <f t="shared" si="805"/>
        <v>0</v>
      </c>
      <c r="L1779" s="711">
        <f>IF($L$5="Yes",HLOOKUP(B1779,'Outdoor Supply'!$D$32:$P$38,7,FALSE),0)</f>
        <v>0</v>
      </c>
      <c r="M1779" s="701">
        <f t="shared" si="806"/>
        <v>0</v>
      </c>
      <c r="N1779" s="564">
        <f t="shared" si="807"/>
        <v>0</v>
      </c>
      <c r="O1779" s="564">
        <f t="shared" si="808"/>
        <v>0</v>
      </c>
      <c r="P1779" s="564">
        <f t="shared" si="809"/>
        <v>0</v>
      </c>
      <c r="Q1779" s="564">
        <f t="shared" si="810"/>
        <v>0</v>
      </c>
      <c r="R1779" s="661">
        <f t="shared" si="799"/>
        <v>0</v>
      </c>
      <c r="S1779" s="662">
        <f t="shared" si="800"/>
        <v>0</v>
      </c>
      <c r="T1779" s="699">
        <f t="shared" si="801"/>
        <v>0</v>
      </c>
      <c r="U1779" s="681">
        <f t="shared" si="811"/>
        <v>0</v>
      </c>
      <c r="V1779" s="701">
        <f t="shared" si="812"/>
        <v>0</v>
      </c>
      <c r="W1779" s="662">
        <f t="shared" si="813"/>
        <v>0</v>
      </c>
      <c r="X1779" s="662">
        <f t="shared" si="814"/>
        <v>0</v>
      </c>
      <c r="Y1779" s="662">
        <f t="shared" si="815"/>
        <v>0</v>
      </c>
      <c r="Z1779" s="699">
        <f t="shared" si="816"/>
        <v>0</v>
      </c>
      <c r="AA1779" s="681">
        <f t="shared" si="819"/>
        <v>0</v>
      </c>
      <c r="AB1779" s="701">
        <f t="shared" si="820"/>
        <v>0</v>
      </c>
      <c r="AC1779" s="662">
        <f t="shared" si="817"/>
        <v>0</v>
      </c>
      <c r="AD1779" s="662">
        <f t="shared" si="821"/>
        <v>0</v>
      </c>
      <c r="AE1779" s="701">
        <f t="shared" si="822"/>
        <v>0</v>
      </c>
      <c r="AF1779" s="662">
        <f t="shared" si="818"/>
        <v>0</v>
      </c>
      <c r="AG1779" s="662">
        <f t="shared" si="823"/>
        <v>0</v>
      </c>
      <c r="AH1779" s="701">
        <f t="shared" si="824"/>
        <v>0</v>
      </c>
    </row>
    <row r="1780" spans="1:34" x14ac:dyDescent="0.35">
      <c r="A1780" s="680">
        <v>39755</v>
      </c>
      <c r="B1780" s="558" t="s">
        <v>31</v>
      </c>
      <c r="C1780" s="558">
        <v>11</v>
      </c>
      <c r="D1780" s="559">
        <f t="shared" si="796"/>
        <v>2</v>
      </c>
      <c r="E1780" s="561">
        <v>0</v>
      </c>
      <c r="F1780" s="699">
        <f t="shared" si="802"/>
        <v>0</v>
      </c>
      <c r="G1780" s="712">
        <f t="shared" si="803"/>
        <v>0</v>
      </c>
      <c r="H1780" s="699">
        <f t="shared" si="797"/>
        <v>0</v>
      </c>
      <c r="I1780" s="712">
        <f t="shared" si="798"/>
        <v>0</v>
      </c>
      <c r="J1780" s="699">
        <f t="shared" si="804"/>
        <v>0</v>
      </c>
      <c r="K1780" s="681">
        <f t="shared" si="805"/>
        <v>0</v>
      </c>
      <c r="L1780" s="711">
        <f>IF($L$5="Yes",HLOOKUP(B1780,'Outdoor Supply'!$D$32:$P$38,7,FALSE),0)</f>
        <v>0</v>
      </c>
      <c r="M1780" s="701">
        <f t="shared" si="806"/>
        <v>0</v>
      </c>
      <c r="N1780" s="564">
        <f t="shared" si="807"/>
        <v>0</v>
      </c>
      <c r="O1780" s="564">
        <f t="shared" si="808"/>
        <v>0</v>
      </c>
      <c r="P1780" s="564">
        <f t="shared" si="809"/>
        <v>0</v>
      </c>
      <c r="Q1780" s="564">
        <f t="shared" si="810"/>
        <v>0</v>
      </c>
      <c r="R1780" s="661">
        <f t="shared" si="799"/>
        <v>0</v>
      </c>
      <c r="S1780" s="662">
        <f t="shared" si="800"/>
        <v>0</v>
      </c>
      <c r="T1780" s="699">
        <f t="shared" si="801"/>
        <v>0</v>
      </c>
      <c r="U1780" s="681">
        <f t="shared" si="811"/>
        <v>0</v>
      </c>
      <c r="V1780" s="701">
        <f t="shared" si="812"/>
        <v>0</v>
      </c>
      <c r="W1780" s="662">
        <f t="shared" si="813"/>
        <v>0</v>
      </c>
      <c r="X1780" s="662">
        <f t="shared" si="814"/>
        <v>0</v>
      </c>
      <c r="Y1780" s="662">
        <f t="shared" si="815"/>
        <v>0</v>
      </c>
      <c r="Z1780" s="699">
        <f t="shared" si="816"/>
        <v>0</v>
      </c>
      <c r="AA1780" s="681">
        <f t="shared" si="819"/>
        <v>0</v>
      </c>
      <c r="AB1780" s="701">
        <f t="shared" si="820"/>
        <v>0</v>
      </c>
      <c r="AC1780" s="662">
        <f t="shared" si="817"/>
        <v>0</v>
      </c>
      <c r="AD1780" s="662">
        <f t="shared" si="821"/>
        <v>0</v>
      </c>
      <c r="AE1780" s="701">
        <f t="shared" si="822"/>
        <v>0</v>
      </c>
      <c r="AF1780" s="662">
        <f t="shared" si="818"/>
        <v>0</v>
      </c>
      <c r="AG1780" s="662">
        <f t="shared" si="823"/>
        <v>0</v>
      </c>
      <c r="AH1780" s="701">
        <f t="shared" si="824"/>
        <v>0</v>
      </c>
    </row>
    <row r="1781" spans="1:34" x14ac:dyDescent="0.35">
      <c r="A1781" s="680">
        <v>39756</v>
      </c>
      <c r="B1781" s="558" t="s">
        <v>31</v>
      </c>
      <c r="C1781" s="558">
        <v>11</v>
      </c>
      <c r="D1781" s="559">
        <f t="shared" si="796"/>
        <v>3</v>
      </c>
      <c r="E1781" s="561">
        <v>0</v>
      </c>
      <c r="F1781" s="699">
        <f t="shared" si="802"/>
        <v>0</v>
      </c>
      <c r="G1781" s="712">
        <f t="shared" si="803"/>
        <v>0</v>
      </c>
      <c r="H1781" s="699">
        <f t="shared" si="797"/>
        <v>0</v>
      </c>
      <c r="I1781" s="712">
        <f t="shared" si="798"/>
        <v>0</v>
      </c>
      <c r="J1781" s="699">
        <f t="shared" si="804"/>
        <v>0</v>
      </c>
      <c r="K1781" s="681">
        <f t="shared" si="805"/>
        <v>0</v>
      </c>
      <c r="L1781" s="711">
        <f>IF($L$5="Yes",HLOOKUP(B1781,'Outdoor Supply'!$D$32:$P$38,7,FALSE),0)</f>
        <v>0</v>
      </c>
      <c r="M1781" s="701">
        <f t="shared" si="806"/>
        <v>0</v>
      </c>
      <c r="N1781" s="564">
        <f t="shared" si="807"/>
        <v>0</v>
      </c>
      <c r="O1781" s="564">
        <f t="shared" si="808"/>
        <v>0</v>
      </c>
      <c r="P1781" s="564">
        <f t="shared" si="809"/>
        <v>0</v>
      </c>
      <c r="Q1781" s="564">
        <f t="shared" si="810"/>
        <v>0</v>
      </c>
      <c r="R1781" s="661">
        <f t="shared" si="799"/>
        <v>0</v>
      </c>
      <c r="S1781" s="662">
        <f t="shared" si="800"/>
        <v>0</v>
      </c>
      <c r="T1781" s="699">
        <f t="shared" si="801"/>
        <v>0</v>
      </c>
      <c r="U1781" s="681">
        <f t="shared" si="811"/>
        <v>0</v>
      </c>
      <c r="V1781" s="701">
        <f t="shared" si="812"/>
        <v>0</v>
      </c>
      <c r="W1781" s="662">
        <f t="shared" si="813"/>
        <v>0</v>
      </c>
      <c r="X1781" s="662">
        <f t="shared" si="814"/>
        <v>0</v>
      </c>
      <c r="Y1781" s="662">
        <f t="shared" si="815"/>
        <v>0</v>
      </c>
      <c r="Z1781" s="699">
        <f t="shared" si="816"/>
        <v>0</v>
      </c>
      <c r="AA1781" s="681">
        <f t="shared" si="819"/>
        <v>0</v>
      </c>
      <c r="AB1781" s="701">
        <f t="shared" si="820"/>
        <v>0</v>
      </c>
      <c r="AC1781" s="662">
        <f t="shared" si="817"/>
        <v>0</v>
      </c>
      <c r="AD1781" s="662">
        <f t="shared" si="821"/>
        <v>0</v>
      </c>
      <c r="AE1781" s="701">
        <f t="shared" si="822"/>
        <v>0</v>
      </c>
      <c r="AF1781" s="662">
        <f t="shared" si="818"/>
        <v>0</v>
      </c>
      <c r="AG1781" s="662">
        <f t="shared" si="823"/>
        <v>0</v>
      </c>
      <c r="AH1781" s="701">
        <f t="shared" si="824"/>
        <v>0</v>
      </c>
    </row>
    <row r="1782" spans="1:34" x14ac:dyDescent="0.35">
      <c r="A1782" s="680">
        <v>39757</v>
      </c>
      <c r="B1782" s="558" t="s">
        <v>31</v>
      </c>
      <c r="C1782" s="558">
        <v>11</v>
      </c>
      <c r="D1782" s="559">
        <f t="shared" si="796"/>
        <v>4</v>
      </c>
      <c r="E1782" s="561">
        <v>0</v>
      </c>
      <c r="F1782" s="699">
        <f t="shared" si="802"/>
        <v>0</v>
      </c>
      <c r="G1782" s="712">
        <f t="shared" si="803"/>
        <v>0</v>
      </c>
      <c r="H1782" s="699">
        <f t="shared" si="797"/>
        <v>0</v>
      </c>
      <c r="I1782" s="712">
        <f t="shared" si="798"/>
        <v>0</v>
      </c>
      <c r="J1782" s="699">
        <f t="shared" si="804"/>
        <v>0</v>
      </c>
      <c r="K1782" s="681">
        <f t="shared" si="805"/>
        <v>0</v>
      </c>
      <c r="L1782" s="711">
        <f>IF($L$5="Yes",HLOOKUP(B1782,'Outdoor Supply'!$D$32:$P$38,7,FALSE),0)</f>
        <v>0</v>
      </c>
      <c r="M1782" s="701">
        <f t="shared" si="806"/>
        <v>0</v>
      </c>
      <c r="N1782" s="564">
        <f t="shared" si="807"/>
        <v>0</v>
      </c>
      <c r="O1782" s="564">
        <f t="shared" si="808"/>
        <v>0</v>
      </c>
      <c r="P1782" s="564">
        <f t="shared" si="809"/>
        <v>0</v>
      </c>
      <c r="Q1782" s="564">
        <f t="shared" si="810"/>
        <v>0</v>
      </c>
      <c r="R1782" s="661">
        <f t="shared" si="799"/>
        <v>0</v>
      </c>
      <c r="S1782" s="662">
        <f t="shared" si="800"/>
        <v>0</v>
      </c>
      <c r="T1782" s="699">
        <f t="shared" si="801"/>
        <v>0</v>
      </c>
      <c r="U1782" s="681">
        <f t="shared" si="811"/>
        <v>0</v>
      </c>
      <c r="V1782" s="701">
        <f t="shared" si="812"/>
        <v>0</v>
      </c>
      <c r="W1782" s="662">
        <f t="shared" si="813"/>
        <v>0</v>
      </c>
      <c r="X1782" s="662">
        <f t="shared" si="814"/>
        <v>0</v>
      </c>
      <c r="Y1782" s="662">
        <f t="shared" si="815"/>
        <v>0</v>
      </c>
      <c r="Z1782" s="699">
        <f t="shared" si="816"/>
        <v>0</v>
      </c>
      <c r="AA1782" s="681">
        <f t="shared" si="819"/>
        <v>0</v>
      </c>
      <c r="AB1782" s="701">
        <f t="shared" si="820"/>
        <v>0</v>
      </c>
      <c r="AC1782" s="662">
        <f t="shared" si="817"/>
        <v>0</v>
      </c>
      <c r="AD1782" s="662">
        <f t="shared" si="821"/>
        <v>0</v>
      </c>
      <c r="AE1782" s="701">
        <f t="shared" si="822"/>
        <v>0</v>
      </c>
      <c r="AF1782" s="662">
        <f t="shared" si="818"/>
        <v>0</v>
      </c>
      <c r="AG1782" s="662">
        <f t="shared" si="823"/>
        <v>0</v>
      </c>
      <c r="AH1782" s="701">
        <f t="shared" si="824"/>
        <v>0</v>
      </c>
    </row>
    <row r="1783" spans="1:34" x14ac:dyDescent="0.35">
      <c r="A1783" s="680">
        <v>39758</v>
      </c>
      <c r="B1783" s="558" t="s">
        <v>31</v>
      </c>
      <c r="C1783" s="558">
        <v>11</v>
      </c>
      <c r="D1783" s="559">
        <f t="shared" si="796"/>
        <v>5</v>
      </c>
      <c r="E1783" s="561">
        <v>9.9999999999909051E-3</v>
      </c>
      <c r="F1783" s="699">
        <f t="shared" si="802"/>
        <v>0</v>
      </c>
      <c r="G1783" s="712">
        <f t="shared" si="803"/>
        <v>0</v>
      </c>
      <c r="H1783" s="699">
        <f t="shared" si="797"/>
        <v>0</v>
      </c>
      <c r="I1783" s="712">
        <f t="shared" si="798"/>
        <v>0</v>
      </c>
      <c r="J1783" s="699">
        <f t="shared" si="804"/>
        <v>0</v>
      </c>
      <c r="K1783" s="681">
        <f t="shared" si="805"/>
        <v>0</v>
      </c>
      <c r="L1783" s="711">
        <f>IF($L$5="Yes",HLOOKUP(B1783,'Outdoor Supply'!$D$32:$P$38,7,FALSE),0)</f>
        <v>0</v>
      </c>
      <c r="M1783" s="701">
        <f t="shared" si="806"/>
        <v>0</v>
      </c>
      <c r="N1783" s="564">
        <f t="shared" si="807"/>
        <v>0</v>
      </c>
      <c r="O1783" s="564">
        <f t="shared" si="808"/>
        <v>0</v>
      </c>
      <c r="P1783" s="564">
        <f t="shared" si="809"/>
        <v>0</v>
      </c>
      <c r="Q1783" s="564">
        <f t="shared" si="810"/>
        <v>0</v>
      </c>
      <c r="R1783" s="661">
        <f t="shared" si="799"/>
        <v>0</v>
      </c>
      <c r="S1783" s="662">
        <f t="shared" si="800"/>
        <v>0</v>
      </c>
      <c r="T1783" s="699">
        <f t="shared" si="801"/>
        <v>0</v>
      </c>
      <c r="U1783" s="681">
        <f t="shared" si="811"/>
        <v>0</v>
      </c>
      <c r="V1783" s="701">
        <f t="shared" si="812"/>
        <v>0</v>
      </c>
      <c r="W1783" s="662">
        <f t="shared" si="813"/>
        <v>0</v>
      </c>
      <c r="X1783" s="662">
        <f t="shared" si="814"/>
        <v>0</v>
      </c>
      <c r="Y1783" s="662">
        <f t="shared" si="815"/>
        <v>0</v>
      </c>
      <c r="Z1783" s="699">
        <f t="shared" si="816"/>
        <v>0</v>
      </c>
      <c r="AA1783" s="681">
        <f t="shared" si="819"/>
        <v>0</v>
      </c>
      <c r="AB1783" s="701">
        <f t="shared" si="820"/>
        <v>0</v>
      </c>
      <c r="AC1783" s="662">
        <f t="shared" si="817"/>
        <v>0</v>
      </c>
      <c r="AD1783" s="662">
        <f t="shared" si="821"/>
        <v>0</v>
      </c>
      <c r="AE1783" s="701">
        <f t="shared" si="822"/>
        <v>0</v>
      </c>
      <c r="AF1783" s="662">
        <f t="shared" si="818"/>
        <v>0</v>
      </c>
      <c r="AG1783" s="662">
        <f t="shared" si="823"/>
        <v>0</v>
      </c>
      <c r="AH1783" s="701">
        <f t="shared" si="824"/>
        <v>0</v>
      </c>
    </row>
    <row r="1784" spans="1:34" x14ac:dyDescent="0.35">
      <c r="A1784" s="680">
        <v>39759</v>
      </c>
      <c r="B1784" s="558" t="s">
        <v>31</v>
      </c>
      <c r="C1784" s="558">
        <v>11</v>
      </c>
      <c r="D1784" s="559">
        <f t="shared" si="796"/>
        <v>6</v>
      </c>
      <c r="E1784" s="561">
        <v>0</v>
      </c>
      <c r="F1784" s="699">
        <f t="shared" si="802"/>
        <v>0</v>
      </c>
      <c r="G1784" s="712">
        <f t="shared" si="803"/>
        <v>0</v>
      </c>
      <c r="H1784" s="699">
        <f t="shared" si="797"/>
        <v>0</v>
      </c>
      <c r="I1784" s="712">
        <f t="shared" si="798"/>
        <v>0</v>
      </c>
      <c r="J1784" s="699">
        <f t="shared" si="804"/>
        <v>0</v>
      </c>
      <c r="K1784" s="681">
        <f t="shared" si="805"/>
        <v>0</v>
      </c>
      <c r="L1784" s="711">
        <f>IF($L$5="Yes",HLOOKUP(B1784,'Outdoor Supply'!$D$32:$P$38,7,FALSE),0)</f>
        <v>0</v>
      </c>
      <c r="M1784" s="701">
        <f t="shared" si="806"/>
        <v>0</v>
      </c>
      <c r="N1784" s="564">
        <f t="shared" si="807"/>
        <v>0</v>
      </c>
      <c r="O1784" s="564">
        <f t="shared" si="808"/>
        <v>0</v>
      </c>
      <c r="P1784" s="564">
        <f t="shared" si="809"/>
        <v>0</v>
      </c>
      <c r="Q1784" s="564">
        <f t="shared" si="810"/>
        <v>0</v>
      </c>
      <c r="R1784" s="661">
        <f t="shared" si="799"/>
        <v>0</v>
      </c>
      <c r="S1784" s="662">
        <f t="shared" si="800"/>
        <v>0</v>
      </c>
      <c r="T1784" s="699">
        <f t="shared" si="801"/>
        <v>0</v>
      </c>
      <c r="U1784" s="681">
        <f t="shared" si="811"/>
        <v>0</v>
      </c>
      <c r="V1784" s="701">
        <f t="shared" si="812"/>
        <v>0</v>
      </c>
      <c r="W1784" s="662">
        <f t="shared" si="813"/>
        <v>0</v>
      </c>
      <c r="X1784" s="662">
        <f t="shared" si="814"/>
        <v>0</v>
      </c>
      <c r="Y1784" s="662">
        <f t="shared" si="815"/>
        <v>0</v>
      </c>
      <c r="Z1784" s="699">
        <f t="shared" si="816"/>
        <v>0</v>
      </c>
      <c r="AA1784" s="681">
        <f t="shared" si="819"/>
        <v>0</v>
      </c>
      <c r="AB1784" s="701">
        <f t="shared" si="820"/>
        <v>0</v>
      </c>
      <c r="AC1784" s="662">
        <f t="shared" si="817"/>
        <v>0</v>
      </c>
      <c r="AD1784" s="662">
        <f t="shared" si="821"/>
        <v>0</v>
      </c>
      <c r="AE1784" s="701">
        <f t="shared" si="822"/>
        <v>0</v>
      </c>
      <c r="AF1784" s="662">
        <f t="shared" si="818"/>
        <v>0</v>
      </c>
      <c r="AG1784" s="662">
        <f t="shared" si="823"/>
        <v>0</v>
      </c>
      <c r="AH1784" s="701">
        <f t="shared" si="824"/>
        <v>0</v>
      </c>
    </row>
    <row r="1785" spans="1:34" x14ac:dyDescent="0.35">
      <c r="A1785" s="680">
        <v>39760</v>
      </c>
      <c r="B1785" s="558" t="s">
        <v>31</v>
      </c>
      <c r="C1785" s="558">
        <v>11</v>
      </c>
      <c r="D1785" s="559">
        <f t="shared" si="796"/>
        <v>7</v>
      </c>
      <c r="E1785" s="561">
        <v>0</v>
      </c>
      <c r="F1785" s="699">
        <f t="shared" si="802"/>
        <v>0</v>
      </c>
      <c r="G1785" s="712">
        <f t="shared" si="803"/>
        <v>0</v>
      </c>
      <c r="H1785" s="699">
        <f t="shared" si="797"/>
        <v>0</v>
      </c>
      <c r="I1785" s="712">
        <f t="shared" si="798"/>
        <v>0</v>
      </c>
      <c r="J1785" s="699">
        <f t="shared" si="804"/>
        <v>0</v>
      </c>
      <c r="K1785" s="681">
        <f t="shared" si="805"/>
        <v>0</v>
      </c>
      <c r="L1785" s="711">
        <f>IF($L$5="Yes",HLOOKUP(B1785,'Outdoor Supply'!$D$32:$P$38,7,FALSE),0)</f>
        <v>0</v>
      </c>
      <c r="M1785" s="701">
        <f t="shared" si="806"/>
        <v>0</v>
      </c>
      <c r="N1785" s="564">
        <f t="shared" si="807"/>
        <v>0</v>
      </c>
      <c r="O1785" s="564">
        <f t="shared" si="808"/>
        <v>0</v>
      </c>
      <c r="P1785" s="564">
        <f t="shared" si="809"/>
        <v>0</v>
      </c>
      <c r="Q1785" s="564">
        <f t="shared" si="810"/>
        <v>0</v>
      </c>
      <c r="R1785" s="661">
        <f t="shared" si="799"/>
        <v>0</v>
      </c>
      <c r="S1785" s="662">
        <f t="shared" si="800"/>
        <v>0</v>
      </c>
      <c r="T1785" s="699">
        <f t="shared" si="801"/>
        <v>0</v>
      </c>
      <c r="U1785" s="681">
        <f t="shared" si="811"/>
        <v>0</v>
      </c>
      <c r="V1785" s="701">
        <f t="shared" si="812"/>
        <v>0</v>
      </c>
      <c r="W1785" s="662">
        <f t="shared" si="813"/>
        <v>0</v>
      </c>
      <c r="X1785" s="662">
        <f t="shared" si="814"/>
        <v>0</v>
      </c>
      <c r="Y1785" s="662">
        <f t="shared" si="815"/>
        <v>0</v>
      </c>
      <c r="Z1785" s="699">
        <f t="shared" si="816"/>
        <v>0</v>
      </c>
      <c r="AA1785" s="681">
        <f t="shared" si="819"/>
        <v>0</v>
      </c>
      <c r="AB1785" s="701">
        <f t="shared" si="820"/>
        <v>0</v>
      </c>
      <c r="AC1785" s="662">
        <f t="shared" si="817"/>
        <v>0</v>
      </c>
      <c r="AD1785" s="662">
        <f t="shared" si="821"/>
        <v>0</v>
      </c>
      <c r="AE1785" s="701">
        <f t="shared" si="822"/>
        <v>0</v>
      </c>
      <c r="AF1785" s="662">
        <f t="shared" si="818"/>
        <v>0</v>
      </c>
      <c r="AG1785" s="662">
        <f t="shared" si="823"/>
        <v>0</v>
      </c>
      <c r="AH1785" s="701">
        <f t="shared" si="824"/>
        <v>0</v>
      </c>
    </row>
    <row r="1786" spans="1:34" x14ac:dyDescent="0.35">
      <c r="A1786" s="680">
        <v>39761</v>
      </c>
      <c r="B1786" s="558" t="s">
        <v>31</v>
      </c>
      <c r="C1786" s="558">
        <v>11</v>
      </c>
      <c r="D1786" s="559">
        <f t="shared" si="796"/>
        <v>1</v>
      </c>
      <c r="E1786" s="561">
        <v>0</v>
      </c>
      <c r="F1786" s="699">
        <f t="shared" si="802"/>
        <v>0</v>
      </c>
      <c r="G1786" s="712">
        <f t="shared" si="803"/>
        <v>0</v>
      </c>
      <c r="H1786" s="699">
        <f t="shared" si="797"/>
        <v>0</v>
      </c>
      <c r="I1786" s="712">
        <f t="shared" si="798"/>
        <v>0</v>
      </c>
      <c r="J1786" s="699">
        <f t="shared" si="804"/>
        <v>0</v>
      </c>
      <c r="K1786" s="681">
        <f t="shared" si="805"/>
        <v>0</v>
      </c>
      <c r="L1786" s="711">
        <f>IF($L$5="Yes",HLOOKUP(B1786,'Outdoor Supply'!$D$32:$P$38,7,FALSE),0)</f>
        <v>0</v>
      </c>
      <c r="M1786" s="701">
        <f t="shared" si="806"/>
        <v>0</v>
      </c>
      <c r="N1786" s="564">
        <f t="shared" si="807"/>
        <v>0</v>
      </c>
      <c r="O1786" s="564">
        <f t="shared" si="808"/>
        <v>0</v>
      </c>
      <c r="P1786" s="564">
        <f t="shared" si="809"/>
        <v>0</v>
      </c>
      <c r="Q1786" s="564">
        <f t="shared" si="810"/>
        <v>0</v>
      </c>
      <c r="R1786" s="661">
        <f t="shared" si="799"/>
        <v>0</v>
      </c>
      <c r="S1786" s="662">
        <f t="shared" si="800"/>
        <v>0</v>
      </c>
      <c r="T1786" s="699">
        <f t="shared" si="801"/>
        <v>0</v>
      </c>
      <c r="U1786" s="681">
        <f t="shared" si="811"/>
        <v>0</v>
      </c>
      <c r="V1786" s="701">
        <f t="shared" si="812"/>
        <v>0</v>
      </c>
      <c r="W1786" s="662">
        <f t="shared" si="813"/>
        <v>0</v>
      </c>
      <c r="X1786" s="662">
        <f t="shared" si="814"/>
        <v>0</v>
      </c>
      <c r="Y1786" s="662">
        <f t="shared" si="815"/>
        <v>0</v>
      </c>
      <c r="Z1786" s="699">
        <f t="shared" si="816"/>
        <v>0</v>
      </c>
      <c r="AA1786" s="681">
        <f t="shared" si="819"/>
        <v>0</v>
      </c>
      <c r="AB1786" s="701">
        <f t="shared" si="820"/>
        <v>0</v>
      </c>
      <c r="AC1786" s="662">
        <f t="shared" si="817"/>
        <v>0</v>
      </c>
      <c r="AD1786" s="662">
        <f t="shared" si="821"/>
        <v>0</v>
      </c>
      <c r="AE1786" s="701">
        <f t="shared" si="822"/>
        <v>0</v>
      </c>
      <c r="AF1786" s="662">
        <f t="shared" si="818"/>
        <v>0</v>
      </c>
      <c r="AG1786" s="662">
        <f t="shared" si="823"/>
        <v>0</v>
      </c>
      <c r="AH1786" s="701">
        <f t="shared" si="824"/>
        <v>0</v>
      </c>
    </row>
    <row r="1787" spans="1:34" x14ac:dyDescent="0.35">
      <c r="A1787" s="680">
        <v>39762</v>
      </c>
      <c r="B1787" s="558" t="s">
        <v>31</v>
      </c>
      <c r="C1787" s="558">
        <v>11</v>
      </c>
      <c r="D1787" s="559">
        <f t="shared" si="796"/>
        <v>2</v>
      </c>
      <c r="E1787" s="561">
        <v>0</v>
      </c>
      <c r="F1787" s="699">
        <f t="shared" si="802"/>
        <v>0</v>
      </c>
      <c r="G1787" s="712">
        <f t="shared" si="803"/>
        <v>0</v>
      </c>
      <c r="H1787" s="699">
        <f t="shared" si="797"/>
        <v>0</v>
      </c>
      <c r="I1787" s="712">
        <f t="shared" si="798"/>
        <v>0</v>
      </c>
      <c r="J1787" s="699">
        <f t="shared" si="804"/>
        <v>0</v>
      </c>
      <c r="K1787" s="681">
        <f t="shared" si="805"/>
        <v>0</v>
      </c>
      <c r="L1787" s="711">
        <f>IF($L$5="Yes",HLOOKUP(B1787,'Outdoor Supply'!$D$32:$P$38,7,FALSE),0)</f>
        <v>0</v>
      </c>
      <c r="M1787" s="701">
        <f t="shared" si="806"/>
        <v>0</v>
      </c>
      <c r="N1787" s="564">
        <f t="shared" si="807"/>
        <v>0</v>
      </c>
      <c r="O1787" s="564">
        <f t="shared" si="808"/>
        <v>0</v>
      </c>
      <c r="P1787" s="564">
        <f t="shared" si="809"/>
        <v>0</v>
      </c>
      <c r="Q1787" s="564">
        <f t="shared" si="810"/>
        <v>0</v>
      </c>
      <c r="R1787" s="661">
        <f t="shared" si="799"/>
        <v>0</v>
      </c>
      <c r="S1787" s="662">
        <f t="shared" si="800"/>
        <v>0</v>
      </c>
      <c r="T1787" s="699">
        <f t="shared" si="801"/>
        <v>0</v>
      </c>
      <c r="U1787" s="681">
        <f t="shared" si="811"/>
        <v>0</v>
      </c>
      <c r="V1787" s="701">
        <f t="shared" si="812"/>
        <v>0</v>
      </c>
      <c r="W1787" s="662">
        <f t="shared" si="813"/>
        <v>0</v>
      </c>
      <c r="X1787" s="662">
        <f t="shared" si="814"/>
        <v>0</v>
      </c>
      <c r="Y1787" s="662">
        <f t="shared" si="815"/>
        <v>0</v>
      </c>
      <c r="Z1787" s="699">
        <f t="shared" si="816"/>
        <v>0</v>
      </c>
      <c r="AA1787" s="681">
        <f t="shared" si="819"/>
        <v>0</v>
      </c>
      <c r="AB1787" s="701">
        <f t="shared" si="820"/>
        <v>0</v>
      </c>
      <c r="AC1787" s="662">
        <f t="shared" si="817"/>
        <v>0</v>
      </c>
      <c r="AD1787" s="662">
        <f t="shared" si="821"/>
        <v>0</v>
      </c>
      <c r="AE1787" s="701">
        <f t="shared" si="822"/>
        <v>0</v>
      </c>
      <c r="AF1787" s="662">
        <f t="shared" si="818"/>
        <v>0</v>
      </c>
      <c r="AG1787" s="662">
        <f t="shared" si="823"/>
        <v>0</v>
      </c>
      <c r="AH1787" s="701">
        <f t="shared" si="824"/>
        <v>0</v>
      </c>
    </row>
    <row r="1788" spans="1:34" x14ac:dyDescent="0.35">
      <c r="A1788" s="680">
        <v>39763</v>
      </c>
      <c r="B1788" s="558" t="s">
        <v>31</v>
      </c>
      <c r="C1788" s="558">
        <v>11</v>
      </c>
      <c r="D1788" s="559">
        <f t="shared" si="796"/>
        <v>3</v>
      </c>
      <c r="E1788" s="561">
        <v>0.25</v>
      </c>
      <c r="F1788" s="699">
        <f t="shared" si="802"/>
        <v>0</v>
      </c>
      <c r="G1788" s="712">
        <f t="shared" si="803"/>
        <v>0</v>
      </c>
      <c r="H1788" s="699">
        <f t="shared" si="797"/>
        <v>0</v>
      </c>
      <c r="I1788" s="712">
        <f t="shared" si="798"/>
        <v>0</v>
      </c>
      <c r="J1788" s="699">
        <f t="shared" si="804"/>
        <v>0</v>
      </c>
      <c r="K1788" s="681">
        <f t="shared" si="805"/>
        <v>0</v>
      </c>
      <c r="L1788" s="711">
        <f>IF($L$5="Yes",HLOOKUP(B1788,'Outdoor Supply'!$D$32:$P$38,7,FALSE),0)</f>
        <v>0</v>
      </c>
      <c r="M1788" s="701">
        <f t="shared" si="806"/>
        <v>0</v>
      </c>
      <c r="N1788" s="564">
        <f t="shared" si="807"/>
        <v>0</v>
      </c>
      <c r="O1788" s="564">
        <f t="shared" si="808"/>
        <v>0</v>
      </c>
      <c r="P1788" s="564">
        <f t="shared" si="809"/>
        <v>0</v>
      </c>
      <c r="Q1788" s="564">
        <f t="shared" si="810"/>
        <v>0</v>
      </c>
      <c r="R1788" s="661">
        <f t="shared" si="799"/>
        <v>0</v>
      </c>
      <c r="S1788" s="662">
        <f t="shared" si="800"/>
        <v>0</v>
      </c>
      <c r="T1788" s="699">
        <f t="shared" si="801"/>
        <v>0</v>
      </c>
      <c r="U1788" s="681">
        <f t="shared" si="811"/>
        <v>0</v>
      </c>
      <c r="V1788" s="701">
        <f t="shared" si="812"/>
        <v>0</v>
      </c>
      <c r="W1788" s="662">
        <f t="shared" si="813"/>
        <v>0</v>
      </c>
      <c r="X1788" s="662">
        <f t="shared" si="814"/>
        <v>0</v>
      </c>
      <c r="Y1788" s="662">
        <f t="shared" si="815"/>
        <v>0</v>
      </c>
      <c r="Z1788" s="699">
        <f t="shared" si="816"/>
        <v>0</v>
      </c>
      <c r="AA1788" s="681">
        <f t="shared" si="819"/>
        <v>0</v>
      </c>
      <c r="AB1788" s="701">
        <f t="shared" si="820"/>
        <v>0</v>
      </c>
      <c r="AC1788" s="662">
        <f t="shared" si="817"/>
        <v>0</v>
      </c>
      <c r="AD1788" s="662">
        <f t="shared" si="821"/>
        <v>0</v>
      </c>
      <c r="AE1788" s="701">
        <f t="shared" si="822"/>
        <v>0</v>
      </c>
      <c r="AF1788" s="662">
        <f t="shared" si="818"/>
        <v>0</v>
      </c>
      <c r="AG1788" s="662">
        <f t="shared" si="823"/>
        <v>0</v>
      </c>
      <c r="AH1788" s="701">
        <f t="shared" si="824"/>
        <v>0</v>
      </c>
    </row>
    <row r="1789" spans="1:34" x14ac:dyDescent="0.35">
      <c r="A1789" s="680">
        <v>39764</v>
      </c>
      <c r="B1789" s="558" t="s">
        <v>31</v>
      </c>
      <c r="C1789" s="558">
        <v>11</v>
      </c>
      <c r="D1789" s="559">
        <f t="shared" si="796"/>
        <v>4</v>
      </c>
      <c r="E1789" s="561">
        <v>0.34999999999999432</v>
      </c>
      <c r="F1789" s="699">
        <f t="shared" si="802"/>
        <v>0</v>
      </c>
      <c r="G1789" s="712">
        <f t="shared" si="803"/>
        <v>0</v>
      </c>
      <c r="H1789" s="699">
        <f t="shared" si="797"/>
        <v>0</v>
      </c>
      <c r="I1789" s="712">
        <f t="shared" si="798"/>
        <v>0</v>
      </c>
      <c r="J1789" s="699">
        <f t="shared" si="804"/>
        <v>0</v>
      </c>
      <c r="K1789" s="681">
        <f t="shared" si="805"/>
        <v>0</v>
      </c>
      <c r="L1789" s="711">
        <f>IF($L$5="Yes",HLOOKUP(B1789,'Outdoor Supply'!$D$32:$P$38,7,FALSE),0)</f>
        <v>0</v>
      </c>
      <c r="M1789" s="701">
        <f t="shared" si="806"/>
        <v>0</v>
      </c>
      <c r="N1789" s="564">
        <f t="shared" si="807"/>
        <v>0</v>
      </c>
      <c r="O1789" s="564">
        <f t="shared" si="808"/>
        <v>0</v>
      </c>
      <c r="P1789" s="564">
        <f t="shared" si="809"/>
        <v>0</v>
      </c>
      <c r="Q1789" s="564">
        <f t="shared" si="810"/>
        <v>0</v>
      </c>
      <c r="R1789" s="661">
        <f t="shared" si="799"/>
        <v>0</v>
      </c>
      <c r="S1789" s="662">
        <f t="shared" si="800"/>
        <v>0</v>
      </c>
      <c r="T1789" s="699">
        <f t="shared" si="801"/>
        <v>0</v>
      </c>
      <c r="U1789" s="681">
        <f t="shared" si="811"/>
        <v>0</v>
      </c>
      <c r="V1789" s="701">
        <f t="shared" si="812"/>
        <v>0</v>
      </c>
      <c r="W1789" s="662">
        <f t="shared" si="813"/>
        <v>0</v>
      </c>
      <c r="X1789" s="662">
        <f t="shared" si="814"/>
        <v>0</v>
      </c>
      <c r="Y1789" s="662">
        <f t="shared" si="815"/>
        <v>0</v>
      </c>
      <c r="Z1789" s="699">
        <f t="shared" si="816"/>
        <v>0</v>
      </c>
      <c r="AA1789" s="681">
        <f t="shared" si="819"/>
        <v>0</v>
      </c>
      <c r="AB1789" s="701">
        <f t="shared" si="820"/>
        <v>0</v>
      </c>
      <c r="AC1789" s="662">
        <f t="shared" si="817"/>
        <v>0</v>
      </c>
      <c r="AD1789" s="662">
        <f t="shared" si="821"/>
        <v>0</v>
      </c>
      <c r="AE1789" s="701">
        <f t="shared" si="822"/>
        <v>0</v>
      </c>
      <c r="AF1789" s="662">
        <f t="shared" si="818"/>
        <v>0</v>
      </c>
      <c r="AG1789" s="662">
        <f t="shared" si="823"/>
        <v>0</v>
      </c>
      <c r="AH1789" s="701">
        <f t="shared" si="824"/>
        <v>0</v>
      </c>
    </row>
    <row r="1790" spans="1:34" x14ac:dyDescent="0.35">
      <c r="A1790" s="680">
        <v>39765</v>
      </c>
      <c r="B1790" s="558" t="s">
        <v>31</v>
      </c>
      <c r="C1790" s="558">
        <v>11</v>
      </c>
      <c r="D1790" s="559">
        <f t="shared" si="796"/>
        <v>5</v>
      </c>
      <c r="E1790" s="561">
        <v>0</v>
      </c>
      <c r="F1790" s="699">
        <f t="shared" si="802"/>
        <v>0</v>
      </c>
      <c r="G1790" s="712">
        <f t="shared" si="803"/>
        <v>0</v>
      </c>
      <c r="H1790" s="699">
        <f t="shared" si="797"/>
        <v>0</v>
      </c>
      <c r="I1790" s="712">
        <f t="shared" si="798"/>
        <v>0</v>
      </c>
      <c r="J1790" s="699">
        <f t="shared" si="804"/>
        <v>0</v>
      </c>
      <c r="K1790" s="681">
        <f t="shared" si="805"/>
        <v>0</v>
      </c>
      <c r="L1790" s="711">
        <f>IF($L$5="Yes",HLOOKUP(B1790,'Outdoor Supply'!$D$32:$P$38,7,FALSE),0)</f>
        <v>0</v>
      </c>
      <c r="M1790" s="701">
        <f t="shared" si="806"/>
        <v>0</v>
      </c>
      <c r="N1790" s="564">
        <f t="shared" si="807"/>
        <v>0</v>
      </c>
      <c r="O1790" s="564">
        <f t="shared" si="808"/>
        <v>0</v>
      </c>
      <c r="P1790" s="564">
        <f t="shared" si="809"/>
        <v>0</v>
      </c>
      <c r="Q1790" s="564">
        <f t="shared" si="810"/>
        <v>0</v>
      </c>
      <c r="R1790" s="661">
        <f t="shared" si="799"/>
        <v>0</v>
      </c>
      <c r="S1790" s="662">
        <f t="shared" si="800"/>
        <v>0</v>
      </c>
      <c r="T1790" s="699">
        <f t="shared" si="801"/>
        <v>0</v>
      </c>
      <c r="U1790" s="681">
        <f t="shared" si="811"/>
        <v>0</v>
      </c>
      <c r="V1790" s="701">
        <f t="shared" si="812"/>
        <v>0</v>
      </c>
      <c r="W1790" s="662">
        <f t="shared" si="813"/>
        <v>0</v>
      </c>
      <c r="X1790" s="662">
        <f t="shared" si="814"/>
        <v>0</v>
      </c>
      <c r="Y1790" s="662">
        <f t="shared" si="815"/>
        <v>0</v>
      </c>
      <c r="Z1790" s="699">
        <f t="shared" si="816"/>
        <v>0</v>
      </c>
      <c r="AA1790" s="681">
        <f t="shared" si="819"/>
        <v>0</v>
      </c>
      <c r="AB1790" s="701">
        <f t="shared" si="820"/>
        <v>0</v>
      </c>
      <c r="AC1790" s="662">
        <f t="shared" si="817"/>
        <v>0</v>
      </c>
      <c r="AD1790" s="662">
        <f t="shared" si="821"/>
        <v>0</v>
      </c>
      <c r="AE1790" s="701">
        <f t="shared" si="822"/>
        <v>0</v>
      </c>
      <c r="AF1790" s="662">
        <f t="shared" si="818"/>
        <v>0</v>
      </c>
      <c r="AG1790" s="662">
        <f t="shared" si="823"/>
        <v>0</v>
      </c>
      <c r="AH1790" s="701">
        <f t="shared" si="824"/>
        <v>0</v>
      </c>
    </row>
    <row r="1791" spans="1:34" x14ac:dyDescent="0.35">
      <c r="A1791" s="680">
        <v>39766</v>
      </c>
      <c r="B1791" s="558" t="s">
        <v>31</v>
      </c>
      <c r="C1791" s="558">
        <v>11</v>
      </c>
      <c r="D1791" s="559">
        <f t="shared" si="796"/>
        <v>6</v>
      </c>
      <c r="E1791" s="561">
        <v>0</v>
      </c>
      <c r="F1791" s="699">
        <f t="shared" si="802"/>
        <v>0</v>
      </c>
      <c r="G1791" s="712">
        <f t="shared" si="803"/>
        <v>0</v>
      </c>
      <c r="H1791" s="699">
        <f t="shared" si="797"/>
        <v>0</v>
      </c>
      <c r="I1791" s="712">
        <f t="shared" si="798"/>
        <v>0</v>
      </c>
      <c r="J1791" s="699">
        <f t="shared" si="804"/>
        <v>0</v>
      </c>
      <c r="K1791" s="681">
        <f t="shared" si="805"/>
        <v>0</v>
      </c>
      <c r="L1791" s="711">
        <f>IF($L$5="Yes",HLOOKUP(B1791,'Outdoor Supply'!$D$32:$P$38,7,FALSE),0)</f>
        <v>0</v>
      </c>
      <c r="M1791" s="701">
        <f t="shared" si="806"/>
        <v>0</v>
      </c>
      <c r="N1791" s="564">
        <f t="shared" si="807"/>
        <v>0</v>
      </c>
      <c r="O1791" s="564">
        <f t="shared" si="808"/>
        <v>0</v>
      </c>
      <c r="P1791" s="564">
        <f t="shared" si="809"/>
        <v>0</v>
      </c>
      <c r="Q1791" s="564">
        <f t="shared" si="810"/>
        <v>0</v>
      </c>
      <c r="R1791" s="661">
        <f t="shared" si="799"/>
        <v>0</v>
      </c>
      <c r="S1791" s="662">
        <f t="shared" si="800"/>
        <v>0</v>
      </c>
      <c r="T1791" s="699">
        <f t="shared" si="801"/>
        <v>0</v>
      </c>
      <c r="U1791" s="681">
        <f t="shared" si="811"/>
        <v>0</v>
      </c>
      <c r="V1791" s="701">
        <f t="shared" si="812"/>
        <v>0</v>
      </c>
      <c r="W1791" s="662">
        <f t="shared" si="813"/>
        <v>0</v>
      </c>
      <c r="X1791" s="662">
        <f t="shared" si="814"/>
        <v>0</v>
      </c>
      <c r="Y1791" s="662">
        <f t="shared" si="815"/>
        <v>0</v>
      </c>
      <c r="Z1791" s="699">
        <f t="shared" si="816"/>
        <v>0</v>
      </c>
      <c r="AA1791" s="681">
        <f t="shared" si="819"/>
        <v>0</v>
      </c>
      <c r="AB1791" s="701">
        <f t="shared" si="820"/>
        <v>0</v>
      </c>
      <c r="AC1791" s="662">
        <f t="shared" si="817"/>
        <v>0</v>
      </c>
      <c r="AD1791" s="662">
        <f t="shared" si="821"/>
        <v>0</v>
      </c>
      <c r="AE1791" s="701">
        <f t="shared" si="822"/>
        <v>0</v>
      </c>
      <c r="AF1791" s="662">
        <f t="shared" si="818"/>
        <v>0</v>
      </c>
      <c r="AG1791" s="662">
        <f t="shared" si="823"/>
        <v>0</v>
      </c>
      <c r="AH1791" s="701">
        <f t="shared" si="824"/>
        <v>0</v>
      </c>
    </row>
    <row r="1792" spans="1:34" x14ac:dyDescent="0.35">
      <c r="A1792" s="680">
        <v>39767</v>
      </c>
      <c r="B1792" s="558" t="s">
        <v>31</v>
      </c>
      <c r="C1792" s="558">
        <v>11</v>
      </c>
      <c r="D1792" s="559">
        <f t="shared" si="796"/>
        <v>7</v>
      </c>
      <c r="E1792" s="561">
        <v>0</v>
      </c>
      <c r="F1792" s="699">
        <f t="shared" si="802"/>
        <v>0</v>
      </c>
      <c r="G1792" s="712">
        <f t="shared" si="803"/>
        <v>0</v>
      </c>
      <c r="H1792" s="699">
        <f t="shared" si="797"/>
        <v>0</v>
      </c>
      <c r="I1792" s="712">
        <f t="shared" si="798"/>
        <v>0</v>
      </c>
      <c r="J1792" s="699">
        <f t="shared" si="804"/>
        <v>0</v>
      </c>
      <c r="K1792" s="681">
        <f t="shared" si="805"/>
        <v>0</v>
      </c>
      <c r="L1792" s="711">
        <f>IF($L$5="Yes",HLOOKUP(B1792,'Outdoor Supply'!$D$32:$P$38,7,FALSE),0)</f>
        <v>0</v>
      </c>
      <c r="M1792" s="701">
        <f t="shared" si="806"/>
        <v>0</v>
      </c>
      <c r="N1792" s="564">
        <f t="shared" si="807"/>
        <v>0</v>
      </c>
      <c r="O1792" s="564">
        <f t="shared" si="808"/>
        <v>0</v>
      </c>
      <c r="P1792" s="564">
        <f t="shared" si="809"/>
        <v>0</v>
      </c>
      <c r="Q1792" s="564">
        <f t="shared" si="810"/>
        <v>0</v>
      </c>
      <c r="R1792" s="661">
        <f t="shared" si="799"/>
        <v>0</v>
      </c>
      <c r="S1792" s="662">
        <f t="shared" si="800"/>
        <v>0</v>
      </c>
      <c r="T1792" s="699">
        <f t="shared" si="801"/>
        <v>0</v>
      </c>
      <c r="U1792" s="681">
        <f t="shared" si="811"/>
        <v>0</v>
      </c>
      <c r="V1792" s="701">
        <f t="shared" si="812"/>
        <v>0</v>
      </c>
      <c r="W1792" s="662">
        <f t="shared" si="813"/>
        <v>0</v>
      </c>
      <c r="X1792" s="662">
        <f t="shared" si="814"/>
        <v>0</v>
      </c>
      <c r="Y1792" s="662">
        <f t="shared" si="815"/>
        <v>0</v>
      </c>
      <c r="Z1792" s="699">
        <f t="shared" si="816"/>
        <v>0</v>
      </c>
      <c r="AA1792" s="681">
        <f t="shared" si="819"/>
        <v>0</v>
      </c>
      <c r="AB1792" s="701">
        <f t="shared" si="820"/>
        <v>0</v>
      </c>
      <c r="AC1792" s="662">
        <f t="shared" si="817"/>
        <v>0</v>
      </c>
      <c r="AD1792" s="662">
        <f t="shared" si="821"/>
        <v>0</v>
      </c>
      <c r="AE1792" s="701">
        <f t="shared" si="822"/>
        <v>0</v>
      </c>
      <c r="AF1792" s="662">
        <f t="shared" si="818"/>
        <v>0</v>
      </c>
      <c r="AG1792" s="662">
        <f t="shared" si="823"/>
        <v>0</v>
      </c>
      <c r="AH1792" s="701">
        <f t="shared" si="824"/>
        <v>0</v>
      </c>
    </row>
    <row r="1793" spans="1:34" x14ac:dyDescent="0.35">
      <c r="A1793" s="680">
        <v>39768</v>
      </c>
      <c r="B1793" s="558" t="s">
        <v>31</v>
      </c>
      <c r="C1793" s="558">
        <v>11</v>
      </c>
      <c r="D1793" s="559">
        <f t="shared" si="796"/>
        <v>1</v>
      </c>
      <c r="E1793" s="561">
        <v>0</v>
      </c>
      <c r="F1793" s="699">
        <f t="shared" si="802"/>
        <v>0</v>
      </c>
      <c r="G1793" s="712">
        <f t="shared" si="803"/>
        <v>0</v>
      </c>
      <c r="H1793" s="699">
        <f t="shared" si="797"/>
        <v>0</v>
      </c>
      <c r="I1793" s="712">
        <f t="shared" si="798"/>
        <v>0</v>
      </c>
      <c r="J1793" s="699">
        <f t="shared" si="804"/>
        <v>0</v>
      </c>
      <c r="K1793" s="681">
        <f t="shared" si="805"/>
        <v>0</v>
      </c>
      <c r="L1793" s="711">
        <f>IF($L$5="Yes",HLOOKUP(B1793,'Outdoor Supply'!$D$32:$P$38,7,FALSE),0)</f>
        <v>0</v>
      </c>
      <c r="M1793" s="701">
        <f t="shared" si="806"/>
        <v>0</v>
      </c>
      <c r="N1793" s="564">
        <f t="shared" si="807"/>
        <v>0</v>
      </c>
      <c r="O1793" s="564">
        <f t="shared" si="808"/>
        <v>0</v>
      </c>
      <c r="P1793" s="564">
        <f t="shared" si="809"/>
        <v>0</v>
      </c>
      <c r="Q1793" s="564">
        <f t="shared" si="810"/>
        <v>0</v>
      </c>
      <c r="R1793" s="661">
        <f t="shared" si="799"/>
        <v>0</v>
      </c>
      <c r="S1793" s="662">
        <f t="shared" si="800"/>
        <v>0</v>
      </c>
      <c r="T1793" s="699">
        <f t="shared" si="801"/>
        <v>0</v>
      </c>
      <c r="U1793" s="681">
        <f t="shared" si="811"/>
        <v>0</v>
      </c>
      <c r="V1793" s="701">
        <f t="shared" si="812"/>
        <v>0</v>
      </c>
      <c r="W1793" s="662">
        <f t="shared" si="813"/>
        <v>0</v>
      </c>
      <c r="X1793" s="662">
        <f t="shared" si="814"/>
        <v>0</v>
      </c>
      <c r="Y1793" s="662">
        <f t="shared" si="815"/>
        <v>0</v>
      </c>
      <c r="Z1793" s="699">
        <f t="shared" si="816"/>
        <v>0</v>
      </c>
      <c r="AA1793" s="681">
        <f t="shared" si="819"/>
        <v>0</v>
      </c>
      <c r="AB1793" s="701">
        <f t="shared" si="820"/>
        <v>0</v>
      </c>
      <c r="AC1793" s="662">
        <f t="shared" si="817"/>
        <v>0</v>
      </c>
      <c r="AD1793" s="662">
        <f t="shared" si="821"/>
        <v>0</v>
      </c>
      <c r="AE1793" s="701">
        <f t="shared" si="822"/>
        <v>0</v>
      </c>
      <c r="AF1793" s="662">
        <f t="shared" si="818"/>
        <v>0</v>
      </c>
      <c r="AG1793" s="662">
        <f t="shared" si="823"/>
        <v>0</v>
      </c>
      <c r="AH1793" s="701">
        <f t="shared" si="824"/>
        <v>0</v>
      </c>
    </row>
    <row r="1794" spans="1:34" x14ac:dyDescent="0.35">
      <c r="A1794" s="680">
        <v>39769</v>
      </c>
      <c r="B1794" s="558" t="s">
        <v>31</v>
      </c>
      <c r="C1794" s="558">
        <v>11</v>
      </c>
      <c r="D1794" s="559">
        <f t="shared" si="796"/>
        <v>2</v>
      </c>
      <c r="E1794" s="561">
        <v>0</v>
      </c>
      <c r="F1794" s="699">
        <f t="shared" si="802"/>
        <v>0</v>
      </c>
      <c r="G1794" s="712">
        <f t="shared" si="803"/>
        <v>0</v>
      </c>
      <c r="H1794" s="699">
        <f t="shared" si="797"/>
        <v>0</v>
      </c>
      <c r="I1794" s="712">
        <f t="shared" si="798"/>
        <v>0</v>
      </c>
      <c r="J1794" s="699">
        <f t="shared" si="804"/>
        <v>0</v>
      </c>
      <c r="K1794" s="681">
        <f t="shared" si="805"/>
        <v>0</v>
      </c>
      <c r="L1794" s="711">
        <f>IF($L$5="Yes",HLOOKUP(B1794,'Outdoor Supply'!$D$32:$P$38,7,FALSE),0)</f>
        <v>0</v>
      </c>
      <c r="M1794" s="701">
        <f t="shared" si="806"/>
        <v>0</v>
      </c>
      <c r="N1794" s="564">
        <f t="shared" si="807"/>
        <v>0</v>
      </c>
      <c r="O1794" s="564">
        <f t="shared" si="808"/>
        <v>0</v>
      </c>
      <c r="P1794" s="564">
        <f t="shared" si="809"/>
        <v>0</v>
      </c>
      <c r="Q1794" s="564">
        <f t="shared" si="810"/>
        <v>0</v>
      </c>
      <c r="R1794" s="661">
        <f t="shared" si="799"/>
        <v>0</v>
      </c>
      <c r="S1794" s="662">
        <f t="shared" si="800"/>
        <v>0</v>
      </c>
      <c r="T1794" s="699">
        <f t="shared" si="801"/>
        <v>0</v>
      </c>
      <c r="U1794" s="681">
        <f t="shared" si="811"/>
        <v>0</v>
      </c>
      <c r="V1794" s="701">
        <f t="shared" si="812"/>
        <v>0</v>
      </c>
      <c r="W1794" s="662">
        <f t="shared" si="813"/>
        <v>0</v>
      </c>
      <c r="X1794" s="662">
        <f t="shared" si="814"/>
        <v>0</v>
      </c>
      <c r="Y1794" s="662">
        <f t="shared" si="815"/>
        <v>0</v>
      </c>
      <c r="Z1794" s="699">
        <f t="shared" si="816"/>
        <v>0</v>
      </c>
      <c r="AA1794" s="681">
        <f t="shared" si="819"/>
        <v>0</v>
      </c>
      <c r="AB1794" s="701">
        <f t="shared" si="820"/>
        <v>0</v>
      </c>
      <c r="AC1794" s="662">
        <f t="shared" si="817"/>
        <v>0</v>
      </c>
      <c r="AD1794" s="662">
        <f t="shared" si="821"/>
        <v>0</v>
      </c>
      <c r="AE1794" s="701">
        <f t="shared" si="822"/>
        <v>0</v>
      </c>
      <c r="AF1794" s="662">
        <f t="shared" si="818"/>
        <v>0</v>
      </c>
      <c r="AG1794" s="662">
        <f t="shared" si="823"/>
        <v>0</v>
      </c>
      <c r="AH1794" s="701">
        <f t="shared" si="824"/>
        <v>0</v>
      </c>
    </row>
    <row r="1795" spans="1:34" x14ac:dyDescent="0.35">
      <c r="A1795" s="680">
        <v>39770</v>
      </c>
      <c r="B1795" s="558" t="s">
        <v>31</v>
      </c>
      <c r="C1795" s="558">
        <v>11</v>
      </c>
      <c r="D1795" s="559">
        <f t="shared" si="796"/>
        <v>3</v>
      </c>
      <c r="E1795" s="561">
        <v>0</v>
      </c>
      <c r="F1795" s="699">
        <f t="shared" si="802"/>
        <v>0</v>
      </c>
      <c r="G1795" s="712">
        <f t="shared" si="803"/>
        <v>0</v>
      </c>
      <c r="H1795" s="699">
        <f t="shared" si="797"/>
        <v>0</v>
      </c>
      <c r="I1795" s="712">
        <f t="shared" si="798"/>
        <v>0</v>
      </c>
      <c r="J1795" s="699">
        <f t="shared" si="804"/>
        <v>0</v>
      </c>
      <c r="K1795" s="681">
        <f t="shared" si="805"/>
        <v>0</v>
      </c>
      <c r="L1795" s="711">
        <f>IF($L$5="Yes",HLOOKUP(B1795,'Outdoor Supply'!$D$32:$P$38,7,FALSE),0)</f>
        <v>0</v>
      </c>
      <c r="M1795" s="701">
        <f t="shared" si="806"/>
        <v>0</v>
      </c>
      <c r="N1795" s="564">
        <f t="shared" si="807"/>
        <v>0</v>
      </c>
      <c r="O1795" s="564">
        <f t="shared" si="808"/>
        <v>0</v>
      </c>
      <c r="P1795" s="564">
        <f t="shared" si="809"/>
        <v>0</v>
      </c>
      <c r="Q1795" s="564">
        <f t="shared" si="810"/>
        <v>0</v>
      </c>
      <c r="R1795" s="661">
        <f t="shared" si="799"/>
        <v>0</v>
      </c>
      <c r="S1795" s="662">
        <f t="shared" si="800"/>
        <v>0</v>
      </c>
      <c r="T1795" s="699">
        <f t="shared" si="801"/>
        <v>0</v>
      </c>
      <c r="U1795" s="681">
        <f t="shared" si="811"/>
        <v>0</v>
      </c>
      <c r="V1795" s="701">
        <f t="shared" si="812"/>
        <v>0</v>
      </c>
      <c r="W1795" s="662">
        <f t="shared" si="813"/>
        <v>0</v>
      </c>
      <c r="X1795" s="662">
        <f t="shared" si="814"/>
        <v>0</v>
      </c>
      <c r="Y1795" s="662">
        <f t="shared" si="815"/>
        <v>0</v>
      </c>
      <c r="Z1795" s="699">
        <f t="shared" si="816"/>
        <v>0</v>
      </c>
      <c r="AA1795" s="681">
        <f t="shared" si="819"/>
        <v>0</v>
      </c>
      <c r="AB1795" s="701">
        <f t="shared" si="820"/>
        <v>0</v>
      </c>
      <c r="AC1795" s="662">
        <f t="shared" si="817"/>
        <v>0</v>
      </c>
      <c r="AD1795" s="662">
        <f t="shared" si="821"/>
        <v>0</v>
      </c>
      <c r="AE1795" s="701">
        <f t="shared" si="822"/>
        <v>0</v>
      </c>
      <c r="AF1795" s="662">
        <f t="shared" si="818"/>
        <v>0</v>
      </c>
      <c r="AG1795" s="662">
        <f t="shared" si="823"/>
        <v>0</v>
      </c>
      <c r="AH1795" s="701">
        <f t="shared" si="824"/>
        <v>0</v>
      </c>
    </row>
    <row r="1796" spans="1:34" x14ac:dyDescent="0.35">
      <c r="A1796" s="680">
        <v>39771</v>
      </c>
      <c r="B1796" s="558" t="s">
        <v>31</v>
      </c>
      <c r="C1796" s="558">
        <v>11</v>
      </c>
      <c r="D1796" s="559">
        <f t="shared" si="796"/>
        <v>4</v>
      </c>
      <c r="E1796" s="561">
        <v>0</v>
      </c>
      <c r="F1796" s="699">
        <f t="shared" si="802"/>
        <v>0</v>
      </c>
      <c r="G1796" s="712">
        <f t="shared" si="803"/>
        <v>0</v>
      </c>
      <c r="H1796" s="699">
        <f t="shared" si="797"/>
        <v>0</v>
      </c>
      <c r="I1796" s="712">
        <f t="shared" si="798"/>
        <v>0</v>
      </c>
      <c r="J1796" s="699">
        <f t="shared" si="804"/>
        <v>0</v>
      </c>
      <c r="K1796" s="681">
        <f t="shared" si="805"/>
        <v>0</v>
      </c>
      <c r="L1796" s="711">
        <f>IF($L$5="Yes",HLOOKUP(B1796,'Outdoor Supply'!$D$32:$P$38,7,FALSE),0)</f>
        <v>0</v>
      </c>
      <c r="M1796" s="701">
        <f t="shared" si="806"/>
        <v>0</v>
      </c>
      <c r="N1796" s="564">
        <f t="shared" si="807"/>
        <v>0</v>
      </c>
      <c r="O1796" s="564">
        <f t="shared" si="808"/>
        <v>0</v>
      </c>
      <c r="P1796" s="564">
        <f t="shared" si="809"/>
        <v>0</v>
      </c>
      <c r="Q1796" s="564">
        <f t="shared" si="810"/>
        <v>0</v>
      </c>
      <c r="R1796" s="661">
        <f t="shared" si="799"/>
        <v>0</v>
      </c>
      <c r="S1796" s="662">
        <f t="shared" si="800"/>
        <v>0</v>
      </c>
      <c r="T1796" s="699">
        <f t="shared" si="801"/>
        <v>0</v>
      </c>
      <c r="U1796" s="681">
        <f t="shared" si="811"/>
        <v>0</v>
      </c>
      <c r="V1796" s="701">
        <f t="shared" si="812"/>
        <v>0</v>
      </c>
      <c r="W1796" s="662">
        <f t="shared" si="813"/>
        <v>0</v>
      </c>
      <c r="X1796" s="662">
        <f t="shared" si="814"/>
        <v>0</v>
      </c>
      <c r="Y1796" s="662">
        <f t="shared" si="815"/>
        <v>0</v>
      </c>
      <c r="Z1796" s="699">
        <f t="shared" si="816"/>
        <v>0</v>
      </c>
      <c r="AA1796" s="681">
        <f t="shared" si="819"/>
        <v>0</v>
      </c>
      <c r="AB1796" s="701">
        <f t="shared" si="820"/>
        <v>0</v>
      </c>
      <c r="AC1796" s="662">
        <f t="shared" si="817"/>
        <v>0</v>
      </c>
      <c r="AD1796" s="662">
        <f t="shared" si="821"/>
        <v>0</v>
      </c>
      <c r="AE1796" s="701">
        <f t="shared" si="822"/>
        <v>0</v>
      </c>
      <c r="AF1796" s="662">
        <f t="shared" si="818"/>
        <v>0</v>
      </c>
      <c r="AG1796" s="662">
        <f t="shared" si="823"/>
        <v>0</v>
      </c>
      <c r="AH1796" s="701">
        <f t="shared" si="824"/>
        <v>0</v>
      </c>
    </row>
    <row r="1797" spans="1:34" x14ac:dyDescent="0.35">
      <c r="A1797" s="680">
        <v>39772</v>
      </c>
      <c r="B1797" s="558" t="s">
        <v>31</v>
      </c>
      <c r="C1797" s="558">
        <v>11</v>
      </c>
      <c r="D1797" s="559">
        <f t="shared" si="796"/>
        <v>5</v>
      </c>
      <c r="E1797" s="561">
        <v>0</v>
      </c>
      <c r="F1797" s="699">
        <f t="shared" si="802"/>
        <v>0</v>
      </c>
      <c r="G1797" s="712">
        <f t="shared" si="803"/>
        <v>0</v>
      </c>
      <c r="H1797" s="699">
        <f t="shared" si="797"/>
        <v>0</v>
      </c>
      <c r="I1797" s="712">
        <f t="shared" si="798"/>
        <v>0</v>
      </c>
      <c r="J1797" s="699">
        <f t="shared" si="804"/>
        <v>0</v>
      </c>
      <c r="K1797" s="681">
        <f t="shared" si="805"/>
        <v>0</v>
      </c>
      <c r="L1797" s="711">
        <f>IF($L$5="Yes",HLOOKUP(B1797,'Outdoor Supply'!$D$32:$P$38,7,FALSE),0)</f>
        <v>0</v>
      </c>
      <c r="M1797" s="701">
        <f t="shared" si="806"/>
        <v>0</v>
      </c>
      <c r="N1797" s="564">
        <f t="shared" si="807"/>
        <v>0</v>
      </c>
      <c r="O1797" s="564">
        <f t="shared" si="808"/>
        <v>0</v>
      </c>
      <c r="P1797" s="564">
        <f t="shared" si="809"/>
        <v>0</v>
      </c>
      <c r="Q1797" s="564">
        <f t="shared" si="810"/>
        <v>0</v>
      </c>
      <c r="R1797" s="661">
        <f t="shared" si="799"/>
        <v>0</v>
      </c>
      <c r="S1797" s="662">
        <f t="shared" si="800"/>
        <v>0</v>
      </c>
      <c r="T1797" s="699">
        <f t="shared" si="801"/>
        <v>0</v>
      </c>
      <c r="U1797" s="681">
        <f t="shared" si="811"/>
        <v>0</v>
      </c>
      <c r="V1797" s="701">
        <f t="shared" si="812"/>
        <v>0</v>
      </c>
      <c r="W1797" s="662">
        <f t="shared" si="813"/>
        <v>0</v>
      </c>
      <c r="X1797" s="662">
        <f t="shared" si="814"/>
        <v>0</v>
      </c>
      <c r="Y1797" s="662">
        <f t="shared" si="815"/>
        <v>0</v>
      </c>
      <c r="Z1797" s="699">
        <f t="shared" si="816"/>
        <v>0</v>
      </c>
      <c r="AA1797" s="681">
        <f t="shared" si="819"/>
        <v>0</v>
      </c>
      <c r="AB1797" s="701">
        <f t="shared" si="820"/>
        <v>0</v>
      </c>
      <c r="AC1797" s="662">
        <f t="shared" si="817"/>
        <v>0</v>
      </c>
      <c r="AD1797" s="662">
        <f t="shared" si="821"/>
        <v>0</v>
      </c>
      <c r="AE1797" s="701">
        <f t="shared" si="822"/>
        <v>0</v>
      </c>
      <c r="AF1797" s="662">
        <f t="shared" si="818"/>
        <v>0</v>
      </c>
      <c r="AG1797" s="662">
        <f t="shared" si="823"/>
        <v>0</v>
      </c>
      <c r="AH1797" s="701">
        <f t="shared" si="824"/>
        <v>0</v>
      </c>
    </row>
    <row r="1798" spans="1:34" x14ac:dyDescent="0.35">
      <c r="A1798" s="680">
        <v>39773</v>
      </c>
      <c r="B1798" s="558" t="s">
        <v>31</v>
      </c>
      <c r="C1798" s="558">
        <v>11</v>
      </c>
      <c r="D1798" s="559">
        <f t="shared" si="796"/>
        <v>6</v>
      </c>
      <c r="E1798" s="561">
        <v>0</v>
      </c>
      <c r="F1798" s="699">
        <f t="shared" si="802"/>
        <v>0</v>
      </c>
      <c r="G1798" s="712">
        <f t="shared" si="803"/>
        <v>0</v>
      </c>
      <c r="H1798" s="699">
        <f t="shared" si="797"/>
        <v>0</v>
      </c>
      <c r="I1798" s="712">
        <f t="shared" si="798"/>
        <v>0</v>
      </c>
      <c r="J1798" s="699">
        <f t="shared" si="804"/>
        <v>0</v>
      </c>
      <c r="K1798" s="681">
        <f t="shared" si="805"/>
        <v>0</v>
      </c>
      <c r="L1798" s="711">
        <f>IF($L$5="Yes",HLOOKUP(B1798,'Outdoor Supply'!$D$32:$P$38,7,FALSE),0)</f>
        <v>0</v>
      </c>
      <c r="M1798" s="701">
        <f t="shared" si="806"/>
        <v>0</v>
      </c>
      <c r="N1798" s="564">
        <f t="shared" si="807"/>
        <v>0</v>
      </c>
      <c r="O1798" s="564">
        <f t="shared" si="808"/>
        <v>0</v>
      </c>
      <c r="P1798" s="564">
        <f t="shared" si="809"/>
        <v>0</v>
      </c>
      <c r="Q1798" s="564">
        <f t="shared" si="810"/>
        <v>0</v>
      </c>
      <c r="R1798" s="661">
        <f t="shared" si="799"/>
        <v>0</v>
      </c>
      <c r="S1798" s="662">
        <f t="shared" si="800"/>
        <v>0</v>
      </c>
      <c r="T1798" s="699">
        <f t="shared" si="801"/>
        <v>0</v>
      </c>
      <c r="U1798" s="681">
        <f t="shared" si="811"/>
        <v>0</v>
      </c>
      <c r="V1798" s="701">
        <f t="shared" si="812"/>
        <v>0</v>
      </c>
      <c r="W1798" s="662">
        <f t="shared" si="813"/>
        <v>0</v>
      </c>
      <c r="X1798" s="662">
        <f t="shared" si="814"/>
        <v>0</v>
      </c>
      <c r="Y1798" s="662">
        <f t="shared" si="815"/>
        <v>0</v>
      </c>
      <c r="Z1798" s="699">
        <f t="shared" si="816"/>
        <v>0</v>
      </c>
      <c r="AA1798" s="681">
        <f t="shared" si="819"/>
        <v>0</v>
      </c>
      <c r="AB1798" s="701">
        <f t="shared" si="820"/>
        <v>0</v>
      </c>
      <c r="AC1798" s="662">
        <f t="shared" si="817"/>
        <v>0</v>
      </c>
      <c r="AD1798" s="662">
        <f t="shared" si="821"/>
        <v>0</v>
      </c>
      <c r="AE1798" s="701">
        <f t="shared" si="822"/>
        <v>0</v>
      </c>
      <c r="AF1798" s="662">
        <f t="shared" si="818"/>
        <v>0</v>
      </c>
      <c r="AG1798" s="662">
        <f t="shared" si="823"/>
        <v>0</v>
      </c>
      <c r="AH1798" s="701">
        <f t="shared" si="824"/>
        <v>0</v>
      </c>
    </row>
    <row r="1799" spans="1:34" x14ac:dyDescent="0.35">
      <c r="A1799" s="680">
        <v>39774</v>
      </c>
      <c r="B1799" s="558" t="s">
        <v>31</v>
      </c>
      <c r="C1799" s="558">
        <v>11</v>
      </c>
      <c r="D1799" s="559">
        <f t="shared" si="796"/>
        <v>7</v>
      </c>
      <c r="E1799" s="561">
        <v>0</v>
      </c>
      <c r="F1799" s="699">
        <f t="shared" si="802"/>
        <v>0</v>
      </c>
      <c r="G1799" s="712">
        <f t="shared" si="803"/>
        <v>0</v>
      </c>
      <c r="H1799" s="699">
        <f t="shared" si="797"/>
        <v>0</v>
      </c>
      <c r="I1799" s="712">
        <f t="shared" si="798"/>
        <v>0</v>
      </c>
      <c r="J1799" s="699">
        <f t="shared" si="804"/>
        <v>0</v>
      </c>
      <c r="K1799" s="681">
        <f t="shared" si="805"/>
        <v>0</v>
      </c>
      <c r="L1799" s="711">
        <f>IF($L$5="Yes",HLOOKUP(B1799,'Outdoor Supply'!$D$32:$P$38,7,FALSE),0)</f>
        <v>0</v>
      </c>
      <c r="M1799" s="701">
        <f t="shared" si="806"/>
        <v>0</v>
      </c>
      <c r="N1799" s="564">
        <f t="shared" si="807"/>
        <v>0</v>
      </c>
      <c r="O1799" s="564">
        <f t="shared" si="808"/>
        <v>0</v>
      </c>
      <c r="P1799" s="564">
        <f t="shared" si="809"/>
        <v>0</v>
      </c>
      <c r="Q1799" s="564">
        <f t="shared" si="810"/>
        <v>0</v>
      </c>
      <c r="R1799" s="661">
        <f t="shared" si="799"/>
        <v>0</v>
      </c>
      <c r="S1799" s="662">
        <f t="shared" si="800"/>
        <v>0</v>
      </c>
      <c r="T1799" s="699">
        <f t="shared" si="801"/>
        <v>0</v>
      </c>
      <c r="U1799" s="681">
        <f t="shared" si="811"/>
        <v>0</v>
      </c>
      <c r="V1799" s="701">
        <f t="shared" si="812"/>
        <v>0</v>
      </c>
      <c r="W1799" s="662">
        <f t="shared" si="813"/>
        <v>0</v>
      </c>
      <c r="X1799" s="662">
        <f t="shared" si="814"/>
        <v>0</v>
      </c>
      <c r="Y1799" s="662">
        <f t="shared" si="815"/>
        <v>0</v>
      </c>
      <c r="Z1799" s="699">
        <f t="shared" si="816"/>
        <v>0</v>
      </c>
      <c r="AA1799" s="681">
        <f t="shared" si="819"/>
        <v>0</v>
      </c>
      <c r="AB1799" s="701">
        <f t="shared" si="820"/>
        <v>0</v>
      </c>
      <c r="AC1799" s="662">
        <f t="shared" si="817"/>
        <v>0</v>
      </c>
      <c r="AD1799" s="662">
        <f t="shared" si="821"/>
        <v>0</v>
      </c>
      <c r="AE1799" s="701">
        <f t="shared" si="822"/>
        <v>0</v>
      </c>
      <c r="AF1799" s="662">
        <f t="shared" si="818"/>
        <v>0</v>
      </c>
      <c r="AG1799" s="662">
        <f t="shared" si="823"/>
        <v>0</v>
      </c>
      <c r="AH1799" s="701">
        <f t="shared" si="824"/>
        <v>0</v>
      </c>
    </row>
    <row r="1800" spans="1:34" x14ac:dyDescent="0.35">
      <c r="A1800" s="680">
        <v>39775</v>
      </c>
      <c r="B1800" s="558" t="s">
        <v>31</v>
      </c>
      <c r="C1800" s="558">
        <v>11</v>
      </c>
      <c r="D1800" s="559">
        <f t="shared" si="796"/>
        <v>1</v>
      </c>
      <c r="E1800" s="561">
        <v>4.9999999999982947E-2</v>
      </c>
      <c r="F1800" s="699">
        <f t="shared" si="802"/>
        <v>0</v>
      </c>
      <c r="G1800" s="712">
        <f t="shared" si="803"/>
        <v>0</v>
      </c>
      <c r="H1800" s="699">
        <f t="shared" si="797"/>
        <v>0</v>
      </c>
      <c r="I1800" s="712">
        <f t="shared" si="798"/>
        <v>0</v>
      </c>
      <c r="J1800" s="699">
        <f t="shared" si="804"/>
        <v>0</v>
      </c>
      <c r="K1800" s="681">
        <f t="shared" si="805"/>
        <v>0</v>
      </c>
      <c r="L1800" s="711">
        <f>IF($L$5="Yes",HLOOKUP(B1800,'Outdoor Supply'!$D$32:$P$38,7,FALSE),0)</f>
        <v>0</v>
      </c>
      <c r="M1800" s="701">
        <f t="shared" si="806"/>
        <v>0</v>
      </c>
      <c r="N1800" s="564">
        <f t="shared" si="807"/>
        <v>0</v>
      </c>
      <c r="O1800" s="564">
        <f t="shared" si="808"/>
        <v>0</v>
      </c>
      <c r="P1800" s="564">
        <f t="shared" si="809"/>
        <v>0</v>
      </c>
      <c r="Q1800" s="564">
        <f t="shared" si="810"/>
        <v>0</v>
      </c>
      <c r="R1800" s="661">
        <f t="shared" si="799"/>
        <v>0</v>
      </c>
      <c r="S1800" s="662">
        <f t="shared" si="800"/>
        <v>0</v>
      </c>
      <c r="T1800" s="699">
        <f t="shared" si="801"/>
        <v>0</v>
      </c>
      <c r="U1800" s="681">
        <f t="shared" si="811"/>
        <v>0</v>
      </c>
      <c r="V1800" s="701">
        <f t="shared" si="812"/>
        <v>0</v>
      </c>
      <c r="W1800" s="662">
        <f t="shared" si="813"/>
        <v>0</v>
      </c>
      <c r="X1800" s="662">
        <f t="shared" si="814"/>
        <v>0</v>
      </c>
      <c r="Y1800" s="662">
        <f t="shared" si="815"/>
        <v>0</v>
      </c>
      <c r="Z1800" s="699">
        <f t="shared" si="816"/>
        <v>0</v>
      </c>
      <c r="AA1800" s="681">
        <f t="shared" si="819"/>
        <v>0</v>
      </c>
      <c r="AB1800" s="701">
        <f t="shared" si="820"/>
        <v>0</v>
      </c>
      <c r="AC1800" s="662">
        <f t="shared" si="817"/>
        <v>0</v>
      </c>
      <c r="AD1800" s="662">
        <f t="shared" si="821"/>
        <v>0</v>
      </c>
      <c r="AE1800" s="701">
        <f t="shared" si="822"/>
        <v>0</v>
      </c>
      <c r="AF1800" s="662">
        <f t="shared" si="818"/>
        <v>0</v>
      </c>
      <c r="AG1800" s="662">
        <f t="shared" si="823"/>
        <v>0</v>
      </c>
      <c r="AH1800" s="701">
        <f t="shared" si="824"/>
        <v>0</v>
      </c>
    </row>
    <row r="1801" spans="1:34" x14ac:dyDescent="0.35">
      <c r="A1801" s="680">
        <v>39776</v>
      </c>
      <c r="B1801" s="558" t="s">
        <v>31</v>
      </c>
      <c r="C1801" s="558">
        <v>11</v>
      </c>
      <c r="D1801" s="559">
        <f t="shared" si="796"/>
        <v>2</v>
      </c>
      <c r="E1801" s="561">
        <v>0</v>
      </c>
      <c r="F1801" s="699">
        <f t="shared" si="802"/>
        <v>0</v>
      </c>
      <c r="G1801" s="712">
        <f t="shared" si="803"/>
        <v>0</v>
      </c>
      <c r="H1801" s="699">
        <f t="shared" si="797"/>
        <v>0</v>
      </c>
      <c r="I1801" s="712">
        <f t="shared" si="798"/>
        <v>0</v>
      </c>
      <c r="J1801" s="699">
        <f t="shared" si="804"/>
        <v>0</v>
      </c>
      <c r="K1801" s="681">
        <f t="shared" si="805"/>
        <v>0</v>
      </c>
      <c r="L1801" s="711">
        <f>IF($L$5="Yes",HLOOKUP(B1801,'Outdoor Supply'!$D$32:$P$38,7,FALSE),0)</f>
        <v>0</v>
      </c>
      <c r="M1801" s="701">
        <f t="shared" si="806"/>
        <v>0</v>
      </c>
      <c r="N1801" s="564">
        <f t="shared" si="807"/>
        <v>0</v>
      </c>
      <c r="O1801" s="564">
        <f t="shared" si="808"/>
        <v>0</v>
      </c>
      <c r="P1801" s="564">
        <f t="shared" si="809"/>
        <v>0</v>
      </c>
      <c r="Q1801" s="564">
        <f t="shared" si="810"/>
        <v>0</v>
      </c>
      <c r="R1801" s="661">
        <f t="shared" si="799"/>
        <v>0</v>
      </c>
      <c r="S1801" s="662">
        <f t="shared" si="800"/>
        <v>0</v>
      </c>
      <c r="T1801" s="699">
        <f t="shared" si="801"/>
        <v>0</v>
      </c>
      <c r="U1801" s="681">
        <f t="shared" si="811"/>
        <v>0</v>
      </c>
      <c r="V1801" s="701">
        <f t="shared" si="812"/>
        <v>0</v>
      </c>
      <c r="W1801" s="662">
        <f t="shared" si="813"/>
        <v>0</v>
      </c>
      <c r="X1801" s="662">
        <f t="shared" si="814"/>
        <v>0</v>
      </c>
      <c r="Y1801" s="662">
        <f t="shared" si="815"/>
        <v>0</v>
      </c>
      <c r="Z1801" s="699">
        <f t="shared" si="816"/>
        <v>0</v>
      </c>
      <c r="AA1801" s="681">
        <f t="shared" si="819"/>
        <v>0</v>
      </c>
      <c r="AB1801" s="701">
        <f t="shared" si="820"/>
        <v>0</v>
      </c>
      <c r="AC1801" s="662">
        <f t="shared" si="817"/>
        <v>0</v>
      </c>
      <c r="AD1801" s="662">
        <f t="shared" si="821"/>
        <v>0</v>
      </c>
      <c r="AE1801" s="701">
        <f t="shared" si="822"/>
        <v>0</v>
      </c>
      <c r="AF1801" s="662">
        <f t="shared" si="818"/>
        <v>0</v>
      </c>
      <c r="AG1801" s="662">
        <f t="shared" si="823"/>
        <v>0</v>
      </c>
      <c r="AH1801" s="701">
        <f t="shared" si="824"/>
        <v>0</v>
      </c>
    </row>
    <row r="1802" spans="1:34" x14ac:dyDescent="0.35">
      <c r="A1802" s="680">
        <v>39777</v>
      </c>
      <c r="B1802" s="558" t="s">
        <v>31</v>
      </c>
      <c r="C1802" s="558">
        <v>11</v>
      </c>
      <c r="D1802" s="559">
        <f t="shared" si="796"/>
        <v>3</v>
      </c>
      <c r="E1802" s="561">
        <v>0</v>
      </c>
      <c r="F1802" s="699">
        <f t="shared" si="802"/>
        <v>0</v>
      </c>
      <c r="G1802" s="712">
        <f t="shared" si="803"/>
        <v>0</v>
      </c>
      <c r="H1802" s="699">
        <f t="shared" si="797"/>
        <v>0</v>
      </c>
      <c r="I1802" s="712">
        <f t="shared" si="798"/>
        <v>0</v>
      </c>
      <c r="J1802" s="699">
        <f t="shared" si="804"/>
        <v>0</v>
      </c>
      <c r="K1802" s="681">
        <f t="shared" si="805"/>
        <v>0</v>
      </c>
      <c r="L1802" s="711">
        <f>IF($L$5="Yes",HLOOKUP(B1802,'Outdoor Supply'!$D$32:$P$38,7,FALSE),0)</f>
        <v>0</v>
      </c>
      <c r="M1802" s="701">
        <f t="shared" si="806"/>
        <v>0</v>
      </c>
      <c r="N1802" s="564">
        <f t="shared" si="807"/>
        <v>0</v>
      </c>
      <c r="O1802" s="564">
        <f t="shared" si="808"/>
        <v>0</v>
      </c>
      <c r="P1802" s="564">
        <f t="shared" si="809"/>
        <v>0</v>
      </c>
      <c r="Q1802" s="564">
        <f t="shared" si="810"/>
        <v>0</v>
      </c>
      <c r="R1802" s="661">
        <f t="shared" si="799"/>
        <v>0</v>
      </c>
      <c r="S1802" s="662">
        <f t="shared" si="800"/>
        <v>0</v>
      </c>
      <c r="T1802" s="699">
        <f t="shared" si="801"/>
        <v>0</v>
      </c>
      <c r="U1802" s="681">
        <f t="shared" si="811"/>
        <v>0</v>
      </c>
      <c r="V1802" s="701">
        <f t="shared" si="812"/>
        <v>0</v>
      </c>
      <c r="W1802" s="662">
        <f t="shared" si="813"/>
        <v>0</v>
      </c>
      <c r="X1802" s="662">
        <f t="shared" si="814"/>
        <v>0</v>
      </c>
      <c r="Y1802" s="662">
        <f t="shared" si="815"/>
        <v>0</v>
      </c>
      <c r="Z1802" s="699">
        <f t="shared" si="816"/>
        <v>0</v>
      </c>
      <c r="AA1802" s="681">
        <f t="shared" si="819"/>
        <v>0</v>
      </c>
      <c r="AB1802" s="701">
        <f t="shared" si="820"/>
        <v>0</v>
      </c>
      <c r="AC1802" s="662">
        <f t="shared" si="817"/>
        <v>0</v>
      </c>
      <c r="AD1802" s="662">
        <f t="shared" si="821"/>
        <v>0</v>
      </c>
      <c r="AE1802" s="701">
        <f t="shared" si="822"/>
        <v>0</v>
      </c>
      <c r="AF1802" s="662">
        <f t="shared" si="818"/>
        <v>0</v>
      </c>
      <c r="AG1802" s="662">
        <f t="shared" si="823"/>
        <v>0</v>
      </c>
      <c r="AH1802" s="701">
        <f t="shared" si="824"/>
        <v>0</v>
      </c>
    </row>
    <row r="1803" spans="1:34" x14ac:dyDescent="0.35">
      <c r="A1803" s="680">
        <v>39778</v>
      </c>
      <c r="B1803" s="558" t="s">
        <v>31</v>
      </c>
      <c r="C1803" s="558">
        <v>11</v>
      </c>
      <c r="D1803" s="559">
        <f t="shared" ref="D1803:D1866" si="825">WEEKDAY(A1803)</f>
        <v>4</v>
      </c>
      <c r="E1803" s="561">
        <v>0</v>
      </c>
      <c r="F1803" s="699">
        <f t="shared" si="802"/>
        <v>0</v>
      </c>
      <c r="G1803" s="712">
        <f t="shared" si="803"/>
        <v>0</v>
      </c>
      <c r="H1803" s="699">
        <f t="shared" ref="H1803:H1866" si="826">$C$3*$F$3*(E1803/12)*7.48</f>
        <v>0</v>
      </c>
      <c r="I1803" s="712">
        <f t="shared" ref="I1803:I1866" si="827">$C$4*$F$4*(E1803/12)*7.48</f>
        <v>0</v>
      </c>
      <c r="J1803" s="699">
        <f t="shared" si="804"/>
        <v>0</v>
      </c>
      <c r="K1803" s="681">
        <f t="shared" si="805"/>
        <v>0</v>
      </c>
      <c r="L1803" s="711">
        <f>IF($L$5="Yes",HLOOKUP(B1803,'Outdoor Supply'!$D$32:$P$38,7,FALSE),0)</f>
        <v>0</v>
      </c>
      <c r="M1803" s="701">
        <f t="shared" si="806"/>
        <v>0</v>
      </c>
      <c r="N1803" s="564">
        <f t="shared" si="807"/>
        <v>0</v>
      </c>
      <c r="O1803" s="564">
        <f t="shared" si="808"/>
        <v>0</v>
      </c>
      <c r="P1803" s="564">
        <f t="shared" si="809"/>
        <v>0</v>
      </c>
      <c r="Q1803" s="564">
        <f t="shared" si="810"/>
        <v>0</v>
      </c>
      <c r="R1803" s="661">
        <f t="shared" ref="R1803:R1866" si="828">$Q$3</f>
        <v>0</v>
      </c>
      <c r="S1803" s="662">
        <f t="shared" ref="S1803:S1866" si="829">SUM(N1803:R1803)</f>
        <v>0</v>
      </c>
      <c r="T1803" s="699">
        <f t="shared" ref="T1803:T1866" si="830">IF(V1803&lt;0,0,IF(V1803&gt;$G$3,$G$3,V1803))</f>
        <v>0</v>
      </c>
      <c r="U1803" s="681">
        <f t="shared" si="811"/>
        <v>0</v>
      </c>
      <c r="V1803" s="701">
        <f t="shared" si="812"/>
        <v>0</v>
      </c>
      <c r="W1803" s="662">
        <f t="shared" si="813"/>
        <v>0</v>
      </c>
      <c r="X1803" s="662">
        <f t="shared" si="814"/>
        <v>0</v>
      </c>
      <c r="Y1803" s="662">
        <f t="shared" si="815"/>
        <v>0</v>
      </c>
      <c r="Z1803" s="699">
        <f t="shared" si="816"/>
        <v>0</v>
      </c>
      <c r="AA1803" s="681">
        <f t="shared" si="819"/>
        <v>0</v>
      </c>
      <c r="AB1803" s="701">
        <f t="shared" si="820"/>
        <v>0</v>
      </c>
      <c r="AC1803" s="662">
        <f t="shared" si="817"/>
        <v>0</v>
      </c>
      <c r="AD1803" s="662">
        <f t="shared" si="821"/>
        <v>0</v>
      </c>
      <c r="AE1803" s="701">
        <f t="shared" si="822"/>
        <v>0</v>
      </c>
      <c r="AF1803" s="662">
        <f t="shared" si="818"/>
        <v>0</v>
      </c>
      <c r="AG1803" s="662">
        <f t="shared" si="823"/>
        <v>0</v>
      </c>
      <c r="AH1803" s="701">
        <f t="shared" si="824"/>
        <v>0</v>
      </c>
    </row>
    <row r="1804" spans="1:34" x14ac:dyDescent="0.35">
      <c r="A1804" s="680">
        <v>39779</v>
      </c>
      <c r="B1804" s="558" t="s">
        <v>31</v>
      </c>
      <c r="C1804" s="558">
        <v>11</v>
      </c>
      <c r="D1804" s="559">
        <f t="shared" si="825"/>
        <v>5</v>
      </c>
      <c r="E1804" s="561">
        <v>0</v>
      </c>
      <c r="F1804" s="699">
        <f t="shared" ref="F1804:F1867" si="831">$B$3*$F$3*(E1804/12)*7.48</f>
        <v>0</v>
      </c>
      <c r="G1804" s="712">
        <f t="shared" ref="G1804:G1867" si="832">$B$4*$F$4*(E1804/12)*7.48</f>
        <v>0</v>
      </c>
      <c r="H1804" s="699">
        <f t="shared" si="826"/>
        <v>0</v>
      </c>
      <c r="I1804" s="712">
        <f t="shared" si="827"/>
        <v>0</v>
      </c>
      <c r="J1804" s="699">
        <f t="shared" ref="J1804:J1867" si="833">IF($L$3="Yes",$M$3*$N$3*(E1804/12)*7.48,0)</f>
        <v>0</v>
      </c>
      <c r="K1804" s="681">
        <f t="shared" ref="K1804:K1867" si="834">IF($L$4="Yes",$M$4*$N$4*(E1804/12)*7.48,0)</f>
        <v>0</v>
      </c>
      <c r="L1804" s="711">
        <f>IF($L$5="Yes",HLOOKUP(B1804,'Outdoor Supply'!$D$32:$P$38,7,FALSE),0)</f>
        <v>0</v>
      </c>
      <c r="M1804" s="701">
        <f t="shared" ref="M1804:M1867" si="835">SUM(J1804:L1804)</f>
        <v>0</v>
      </c>
      <c r="N1804" s="564">
        <f t="shared" ref="N1804:N1867" si="836">HLOOKUP(B1804,$U$2:$AF$6,2,FALSE)</f>
        <v>0</v>
      </c>
      <c r="O1804" s="564">
        <f t="shared" ref="O1804:O1867" si="837">HLOOKUP(B1804,$U$2:$AF$6,3,FALSE)</f>
        <v>0</v>
      </c>
      <c r="P1804" s="564">
        <f t="shared" ref="P1804:P1867" si="838">HLOOKUP(B1804,$U$2:$AF$6,4,FALSE)</f>
        <v>0</v>
      </c>
      <c r="Q1804" s="564">
        <f t="shared" ref="Q1804:Q1867" si="839">HLOOKUP(B1804,$U$2:$AF$6,5,FALSE)</f>
        <v>0</v>
      </c>
      <c r="R1804" s="661">
        <f t="shared" si="828"/>
        <v>0</v>
      </c>
      <c r="S1804" s="662">
        <f t="shared" si="829"/>
        <v>0</v>
      </c>
      <c r="T1804" s="699">
        <f t="shared" si="830"/>
        <v>0</v>
      </c>
      <c r="U1804" s="681">
        <f t="shared" ref="U1804:U1867" si="840">IF(F1804+T1803&gt;S1804,S1804,F1804+T1803)</f>
        <v>0</v>
      </c>
      <c r="V1804" s="701">
        <f t="shared" ref="V1804:V1867" si="841">T1803+F1804-S1804</f>
        <v>0</v>
      </c>
      <c r="W1804" s="662">
        <f t="shared" ref="W1804:W1867" si="842">IF(Y1804&lt;0,0,IF(Y1804&gt;$G$4,$G$4,Y1804))</f>
        <v>0</v>
      </c>
      <c r="X1804" s="662">
        <f t="shared" ref="X1804:X1867" si="843">IF(G1804+W1803&gt;S1804,S1804,G1804+W1803)</f>
        <v>0</v>
      </c>
      <c r="Y1804" s="662">
        <f t="shared" ref="Y1804:Y1867" si="844">W1803+G1804-S1804</f>
        <v>0</v>
      </c>
      <c r="Z1804" s="699">
        <f t="shared" ref="Z1804:Z1867" si="845">IF(AB1804&lt;0,0,IF(AB1804&gt;$H$3,$H$3,AB1804))</f>
        <v>0</v>
      </c>
      <c r="AA1804" s="681">
        <f t="shared" si="819"/>
        <v>0</v>
      </c>
      <c r="AB1804" s="701">
        <f t="shared" si="820"/>
        <v>0</v>
      </c>
      <c r="AC1804" s="662">
        <f t="shared" ref="AC1804:AC1867" si="846">IF(AE1804&lt;0,0,IF(AE1804&gt;$H$4,$H$4,AE1804))</f>
        <v>0</v>
      </c>
      <c r="AD1804" s="662">
        <f t="shared" si="821"/>
        <v>0</v>
      </c>
      <c r="AE1804" s="701">
        <f t="shared" si="822"/>
        <v>0</v>
      </c>
      <c r="AF1804" s="662">
        <f t="shared" ref="AF1804:AF1867" si="847">IF(AH1804&lt;0,0,IF(AH1804&gt;$O$3,$O$3,AH1804))</f>
        <v>0</v>
      </c>
      <c r="AG1804" s="662">
        <f t="shared" si="823"/>
        <v>0</v>
      </c>
      <c r="AH1804" s="701">
        <f t="shared" si="824"/>
        <v>0</v>
      </c>
    </row>
    <row r="1805" spans="1:34" x14ac:dyDescent="0.35">
      <c r="A1805" s="680">
        <v>39780</v>
      </c>
      <c r="B1805" s="558" t="s">
        <v>31</v>
      </c>
      <c r="C1805" s="558">
        <v>11</v>
      </c>
      <c r="D1805" s="559">
        <f t="shared" si="825"/>
        <v>6</v>
      </c>
      <c r="E1805" s="561">
        <v>9.9999999999909051E-3</v>
      </c>
      <c r="F1805" s="699">
        <f t="shared" si="831"/>
        <v>0</v>
      </c>
      <c r="G1805" s="712">
        <f t="shared" si="832"/>
        <v>0</v>
      </c>
      <c r="H1805" s="699">
        <f t="shared" si="826"/>
        <v>0</v>
      </c>
      <c r="I1805" s="712">
        <f t="shared" si="827"/>
        <v>0</v>
      </c>
      <c r="J1805" s="699">
        <f t="shared" si="833"/>
        <v>0</v>
      </c>
      <c r="K1805" s="681">
        <f t="shared" si="834"/>
        <v>0</v>
      </c>
      <c r="L1805" s="711">
        <f>IF($L$5="Yes",HLOOKUP(B1805,'Outdoor Supply'!$D$32:$P$38,7,FALSE),0)</f>
        <v>0</v>
      </c>
      <c r="M1805" s="701">
        <f t="shared" si="835"/>
        <v>0</v>
      </c>
      <c r="N1805" s="564">
        <f t="shared" si="836"/>
        <v>0</v>
      </c>
      <c r="O1805" s="564">
        <f t="shared" si="837"/>
        <v>0</v>
      </c>
      <c r="P1805" s="564">
        <f t="shared" si="838"/>
        <v>0</v>
      </c>
      <c r="Q1805" s="564">
        <f t="shared" si="839"/>
        <v>0</v>
      </c>
      <c r="R1805" s="661">
        <f t="shared" si="828"/>
        <v>0</v>
      </c>
      <c r="S1805" s="662">
        <f t="shared" si="829"/>
        <v>0</v>
      </c>
      <c r="T1805" s="699">
        <f t="shared" si="830"/>
        <v>0</v>
      </c>
      <c r="U1805" s="681">
        <f t="shared" si="840"/>
        <v>0</v>
      </c>
      <c r="V1805" s="701">
        <f t="shared" si="841"/>
        <v>0</v>
      </c>
      <c r="W1805" s="662">
        <f t="shared" si="842"/>
        <v>0</v>
      </c>
      <c r="X1805" s="662">
        <f t="shared" si="843"/>
        <v>0</v>
      </c>
      <c r="Y1805" s="662">
        <f t="shared" si="844"/>
        <v>0</v>
      </c>
      <c r="Z1805" s="699">
        <f t="shared" si="845"/>
        <v>0</v>
      </c>
      <c r="AA1805" s="681">
        <f t="shared" ref="AA1805:AA1868" si="848">IF(H1805+Z1804&gt;S1805,S1805,H1805+Z1804)</f>
        <v>0</v>
      </c>
      <c r="AB1805" s="701">
        <f t="shared" ref="AB1805:AB1868" si="849">Z1804+H1805-S1805</f>
        <v>0</v>
      </c>
      <c r="AC1805" s="662">
        <f t="shared" si="846"/>
        <v>0</v>
      </c>
      <c r="AD1805" s="662">
        <f t="shared" ref="AD1805:AD1868" si="850">IF(I1805+AC1804&gt;S1805,S1805,I1805+AC1804)</f>
        <v>0</v>
      </c>
      <c r="AE1805" s="701">
        <f t="shared" ref="AE1805:AE1868" si="851">AC1804+I1805-S1805</f>
        <v>0</v>
      </c>
      <c r="AF1805" s="662">
        <f t="shared" si="847"/>
        <v>0</v>
      </c>
      <c r="AG1805" s="662">
        <f t="shared" ref="AG1805:AG1868" si="852">IF(M1805+AF1804&gt;S1805,S1805,M1805+AF1804)</f>
        <v>0</v>
      </c>
      <c r="AH1805" s="701">
        <f t="shared" ref="AH1805:AH1868" si="853">AF1804+M1805-S1805</f>
        <v>0</v>
      </c>
    </row>
    <row r="1806" spans="1:34" x14ac:dyDescent="0.35">
      <c r="A1806" s="680">
        <v>39781</v>
      </c>
      <c r="B1806" s="558" t="s">
        <v>31</v>
      </c>
      <c r="C1806" s="558">
        <v>11</v>
      </c>
      <c r="D1806" s="559">
        <f t="shared" si="825"/>
        <v>7</v>
      </c>
      <c r="E1806" s="561">
        <v>3.0000000000001137E-2</v>
      </c>
      <c r="F1806" s="699">
        <f t="shared" si="831"/>
        <v>0</v>
      </c>
      <c r="G1806" s="712">
        <f t="shared" si="832"/>
        <v>0</v>
      </c>
      <c r="H1806" s="699">
        <f t="shared" si="826"/>
        <v>0</v>
      </c>
      <c r="I1806" s="712">
        <f t="shared" si="827"/>
        <v>0</v>
      </c>
      <c r="J1806" s="699">
        <f t="shared" si="833"/>
        <v>0</v>
      </c>
      <c r="K1806" s="681">
        <f t="shared" si="834"/>
        <v>0</v>
      </c>
      <c r="L1806" s="711">
        <f>IF($L$5="Yes",HLOOKUP(B1806,'Outdoor Supply'!$D$32:$P$38,7,FALSE),0)</f>
        <v>0</v>
      </c>
      <c r="M1806" s="701">
        <f t="shared" si="835"/>
        <v>0</v>
      </c>
      <c r="N1806" s="564">
        <f t="shared" si="836"/>
        <v>0</v>
      </c>
      <c r="O1806" s="564">
        <f t="shared" si="837"/>
        <v>0</v>
      </c>
      <c r="P1806" s="564">
        <f t="shared" si="838"/>
        <v>0</v>
      </c>
      <c r="Q1806" s="564">
        <f t="shared" si="839"/>
        <v>0</v>
      </c>
      <c r="R1806" s="661">
        <f t="shared" si="828"/>
        <v>0</v>
      </c>
      <c r="S1806" s="662">
        <f t="shared" si="829"/>
        <v>0</v>
      </c>
      <c r="T1806" s="699">
        <f t="shared" si="830"/>
        <v>0</v>
      </c>
      <c r="U1806" s="681">
        <f t="shared" si="840"/>
        <v>0</v>
      </c>
      <c r="V1806" s="701">
        <f t="shared" si="841"/>
        <v>0</v>
      </c>
      <c r="W1806" s="662">
        <f t="shared" si="842"/>
        <v>0</v>
      </c>
      <c r="X1806" s="662">
        <f t="shared" si="843"/>
        <v>0</v>
      </c>
      <c r="Y1806" s="662">
        <f t="shared" si="844"/>
        <v>0</v>
      </c>
      <c r="Z1806" s="699">
        <f t="shared" si="845"/>
        <v>0</v>
      </c>
      <c r="AA1806" s="681">
        <f t="shared" si="848"/>
        <v>0</v>
      </c>
      <c r="AB1806" s="701">
        <f t="shared" si="849"/>
        <v>0</v>
      </c>
      <c r="AC1806" s="662">
        <f t="shared" si="846"/>
        <v>0</v>
      </c>
      <c r="AD1806" s="662">
        <f t="shared" si="850"/>
        <v>0</v>
      </c>
      <c r="AE1806" s="701">
        <f t="shared" si="851"/>
        <v>0</v>
      </c>
      <c r="AF1806" s="662">
        <f t="shared" si="847"/>
        <v>0</v>
      </c>
      <c r="AG1806" s="662">
        <f t="shared" si="852"/>
        <v>0</v>
      </c>
      <c r="AH1806" s="701">
        <f t="shared" si="853"/>
        <v>0</v>
      </c>
    </row>
    <row r="1807" spans="1:34" x14ac:dyDescent="0.35">
      <c r="A1807" s="680">
        <v>39782</v>
      </c>
      <c r="B1807" s="558" t="s">
        <v>31</v>
      </c>
      <c r="C1807" s="558">
        <v>11</v>
      </c>
      <c r="D1807" s="559">
        <f t="shared" si="825"/>
        <v>1</v>
      </c>
      <c r="E1807" s="561">
        <v>1.999999999998181E-2</v>
      </c>
      <c r="F1807" s="699">
        <f t="shared" si="831"/>
        <v>0</v>
      </c>
      <c r="G1807" s="712">
        <f t="shared" si="832"/>
        <v>0</v>
      </c>
      <c r="H1807" s="699">
        <f t="shared" si="826"/>
        <v>0</v>
      </c>
      <c r="I1807" s="712">
        <f t="shared" si="827"/>
        <v>0</v>
      </c>
      <c r="J1807" s="699">
        <f t="shared" si="833"/>
        <v>0</v>
      </c>
      <c r="K1807" s="681">
        <f t="shared" si="834"/>
        <v>0</v>
      </c>
      <c r="L1807" s="711">
        <f>IF($L$5="Yes",HLOOKUP(B1807,'Outdoor Supply'!$D$32:$P$38,7,FALSE),0)</f>
        <v>0</v>
      </c>
      <c r="M1807" s="701">
        <f t="shared" si="835"/>
        <v>0</v>
      </c>
      <c r="N1807" s="564">
        <f t="shared" si="836"/>
        <v>0</v>
      </c>
      <c r="O1807" s="564">
        <f t="shared" si="837"/>
        <v>0</v>
      </c>
      <c r="P1807" s="564">
        <f t="shared" si="838"/>
        <v>0</v>
      </c>
      <c r="Q1807" s="564">
        <f t="shared" si="839"/>
        <v>0</v>
      </c>
      <c r="R1807" s="661">
        <f t="shared" si="828"/>
        <v>0</v>
      </c>
      <c r="S1807" s="662">
        <f t="shared" si="829"/>
        <v>0</v>
      </c>
      <c r="T1807" s="699">
        <f t="shared" si="830"/>
        <v>0</v>
      </c>
      <c r="U1807" s="681">
        <f t="shared" si="840"/>
        <v>0</v>
      </c>
      <c r="V1807" s="701">
        <f t="shared" si="841"/>
        <v>0</v>
      </c>
      <c r="W1807" s="662">
        <f t="shared" si="842"/>
        <v>0</v>
      </c>
      <c r="X1807" s="662">
        <f t="shared" si="843"/>
        <v>0</v>
      </c>
      <c r="Y1807" s="662">
        <f t="shared" si="844"/>
        <v>0</v>
      </c>
      <c r="Z1807" s="699">
        <f t="shared" si="845"/>
        <v>0</v>
      </c>
      <c r="AA1807" s="681">
        <f t="shared" si="848"/>
        <v>0</v>
      </c>
      <c r="AB1807" s="701">
        <f t="shared" si="849"/>
        <v>0</v>
      </c>
      <c r="AC1807" s="662">
        <f t="shared" si="846"/>
        <v>0</v>
      </c>
      <c r="AD1807" s="662">
        <f t="shared" si="850"/>
        <v>0</v>
      </c>
      <c r="AE1807" s="701">
        <f t="shared" si="851"/>
        <v>0</v>
      </c>
      <c r="AF1807" s="662">
        <f t="shared" si="847"/>
        <v>0</v>
      </c>
      <c r="AG1807" s="662">
        <f t="shared" si="852"/>
        <v>0</v>
      </c>
      <c r="AH1807" s="701">
        <f t="shared" si="853"/>
        <v>0</v>
      </c>
    </row>
    <row r="1808" spans="1:34" x14ac:dyDescent="0.35">
      <c r="A1808" s="680">
        <v>39783</v>
      </c>
      <c r="B1808" s="558" t="s">
        <v>32</v>
      </c>
      <c r="C1808" s="558">
        <v>12</v>
      </c>
      <c r="D1808" s="559">
        <f t="shared" si="825"/>
        <v>2</v>
      </c>
      <c r="E1808" s="561">
        <v>0</v>
      </c>
      <c r="F1808" s="699">
        <f t="shared" si="831"/>
        <v>0</v>
      </c>
      <c r="G1808" s="712">
        <f t="shared" si="832"/>
        <v>0</v>
      </c>
      <c r="H1808" s="699">
        <f t="shared" si="826"/>
        <v>0</v>
      </c>
      <c r="I1808" s="712">
        <f t="shared" si="827"/>
        <v>0</v>
      </c>
      <c r="J1808" s="699">
        <f t="shared" si="833"/>
        <v>0</v>
      </c>
      <c r="K1808" s="681">
        <f t="shared" si="834"/>
        <v>0</v>
      </c>
      <c r="L1808" s="711">
        <f>IF($L$5="Yes",HLOOKUP(B1808,'Outdoor Supply'!$D$32:$P$38,7,FALSE),0)</f>
        <v>0</v>
      </c>
      <c r="M1808" s="701">
        <f t="shared" si="835"/>
        <v>0</v>
      </c>
      <c r="N1808" s="564">
        <f t="shared" si="836"/>
        <v>0</v>
      </c>
      <c r="O1808" s="564">
        <f t="shared" si="837"/>
        <v>0</v>
      </c>
      <c r="P1808" s="564">
        <f t="shared" si="838"/>
        <v>0</v>
      </c>
      <c r="Q1808" s="564">
        <f t="shared" si="839"/>
        <v>0</v>
      </c>
      <c r="R1808" s="661">
        <f t="shared" si="828"/>
        <v>0</v>
      </c>
      <c r="S1808" s="662">
        <f t="shared" si="829"/>
        <v>0</v>
      </c>
      <c r="T1808" s="699">
        <f t="shared" si="830"/>
        <v>0</v>
      </c>
      <c r="U1808" s="681">
        <f t="shared" si="840"/>
        <v>0</v>
      </c>
      <c r="V1808" s="701">
        <f t="shared" si="841"/>
        <v>0</v>
      </c>
      <c r="W1808" s="662">
        <f t="shared" si="842"/>
        <v>0</v>
      </c>
      <c r="X1808" s="662">
        <f t="shared" si="843"/>
        <v>0</v>
      </c>
      <c r="Y1808" s="662">
        <f t="shared" si="844"/>
        <v>0</v>
      </c>
      <c r="Z1808" s="699">
        <f t="shared" si="845"/>
        <v>0</v>
      </c>
      <c r="AA1808" s="681">
        <f t="shared" si="848"/>
        <v>0</v>
      </c>
      <c r="AB1808" s="701">
        <f t="shared" si="849"/>
        <v>0</v>
      </c>
      <c r="AC1808" s="662">
        <f t="shared" si="846"/>
        <v>0</v>
      </c>
      <c r="AD1808" s="662">
        <f t="shared" si="850"/>
        <v>0</v>
      </c>
      <c r="AE1808" s="701">
        <f t="shared" si="851"/>
        <v>0</v>
      </c>
      <c r="AF1808" s="662">
        <f t="shared" si="847"/>
        <v>0</v>
      </c>
      <c r="AG1808" s="662">
        <f t="shared" si="852"/>
        <v>0</v>
      </c>
      <c r="AH1808" s="701">
        <f t="shared" si="853"/>
        <v>0</v>
      </c>
    </row>
    <row r="1809" spans="1:34" x14ac:dyDescent="0.35">
      <c r="A1809" s="680">
        <v>39784</v>
      </c>
      <c r="B1809" s="558" t="s">
        <v>32</v>
      </c>
      <c r="C1809" s="558">
        <v>12</v>
      </c>
      <c r="D1809" s="559">
        <f t="shared" si="825"/>
        <v>3</v>
      </c>
      <c r="E1809" s="561">
        <v>0</v>
      </c>
      <c r="F1809" s="699">
        <f t="shared" si="831"/>
        <v>0</v>
      </c>
      <c r="G1809" s="712">
        <f t="shared" si="832"/>
        <v>0</v>
      </c>
      <c r="H1809" s="699">
        <f t="shared" si="826"/>
        <v>0</v>
      </c>
      <c r="I1809" s="712">
        <f t="shared" si="827"/>
        <v>0</v>
      </c>
      <c r="J1809" s="699">
        <f t="shared" si="833"/>
        <v>0</v>
      </c>
      <c r="K1809" s="681">
        <f t="shared" si="834"/>
        <v>0</v>
      </c>
      <c r="L1809" s="711">
        <f>IF($L$5="Yes",HLOOKUP(B1809,'Outdoor Supply'!$D$32:$P$38,7,FALSE),0)</f>
        <v>0</v>
      </c>
      <c r="M1809" s="701">
        <f t="shared" si="835"/>
        <v>0</v>
      </c>
      <c r="N1809" s="564">
        <f t="shared" si="836"/>
        <v>0</v>
      </c>
      <c r="O1809" s="564">
        <f t="shared" si="837"/>
        <v>0</v>
      </c>
      <c r="P1809" s="564">
        <f t="shared" si="838"/>
        <v>0</v>
      </c>
      <c r="Q1809" s="564">
        <f t="shared" si="839"/>
        <v>0</v>
      </c>
      <c r="R1809" s="661">
        <f t="shared" si="828"/>
        <v>0</v>
      </c>
      <c r="S1809" s="662">
        <f t="shared" si="829"/>
        <v>0</v>
      </c>
      <c r="T1809" s="699">
        <f t="shared" si="830"/>
        <v>0</v>
      </c>
      <c r="U1809" s="681">
        <f t="shared" si="840"/>
        <v>0</v>
      </c>
      <c r="V1809" s="701">
        <f t="shared" si="841"/>
        <v>0</v>
      </c>
      <c r="W1809" s="662">
        <f t="shared" si="842"/>
        <v>0</v>
      </c>
      <c r="X1809" s="662">
        <f t="shared" si="843"/>
        <v>0</v>
      </c>
      <c r="Y1809" s="662">
        <f t="shared" si="844"/>
        <v>0</v>
      </c>
      <c r="Z1809" s="699">
        <f t="shared" si="845"/>
        <v>0</v>
      </c>
      <c r="AA1809" s="681">
        <f t="shared" si="848"/>
        <v>0</v>
      </c>
      <c r="AB1809" s="701">
        <f t="shared" si="849"/>
        <v>0</v>
      </c>
      <c r="AC1809" s="662">
        <f t="shared" si="846"/>
        <v>0</v>
      </c>
      <c r="AD1809" s="662">
        <f t="shared" si="850"/>
        <v>0</v>
      </c>
      <c r="AE1809" s="701">
        <f t="shared" si="851"/>
        <v>0</v>
      </c>
      <c r="AF1809" s="662">
        <f t="shared" si="847"/>
        <v>0</v>
      </c>
      <c r="AG1809" s="662">
        <f t="shared" si="852"/>
        <v>0</v>
      </c>
      <c r="AH1809" s="701">
        <f t="shared" si="853"/>
        <v>0</v>
      </c>
    </row>
    <row r="1810" spans="1:34" x14ac:dyDescent="0.35">
      <c r="A1810" s="680">
        <v>39785</v>
      </c>
      <c r="B1810" s="558" t="s">
        <v>32</v>
      </c>
      <c r="C1810" s="558">
        <v>12</v>
      </c>
      <c r="D1810" s="559">
        <f t="shared" si="825"/>
        <v>4</v>
      </c>
      <c r="E1810" s="561">
        <v>0</v>
      </c>
      <c r="F1810" s="699">
        <f t="shared" si="831"/>
        <v>0</v>
      </c>
      <c r="G1810" s="712">
        <f t="shared" si="832"/>
        <v>0</v>
      </c>
      <c r="H1810" s="699">
        <f t="shared" si="826"/>
        <v>0</v>
      </c>
      <c r="I1810" s="712">
        <f t="shared" si="827"/>
        <v>0</v>
      </c>
      <c r="J1810" s="699">
        <f t="shared" si="833"/>
        <v>0</v>
      </c>
      <c r="K1810" s="681">
        <f t="shared" si="834"/>
        <v>0</v>
      </c>
      <c r="L1810" s="711">
        <f>IF($L$5="Yes",HLOOKUP(B1810,'Outdoor Supply'!$D$32:$P$38,7,FALSE),0)</f>
        <v>0</v>
      </c>
      <c r="M1810" s="701">
        <f t="shared" si="835"/>
        <v>0</v>
      </c>
      <c r="N1810" s="564">
        <f t="shared" si="836"/>
        <v>0</v>
      </c>
      <c r="O1810" s="564">
        <f t="shared" si="837"/>
        <v>0</v>
      </c>
      <c r="P1810" s="564">
        <f t="shared" si="838"/>
        <v>0</v>
      </c>
      <c r="Q1810" s="564">
        <f t="shared" si="839"/>
        <v>0</v>
      </c>
      <c r="R1810" s="661">
        <f t="shared" si="828"/>
        <v>0</v>
      </c>
      <c r="S1810" s="662">
        <f t="shared" si="829"/>
        <v>0</v>
      </c>
      <c r="T1810" s="699">
        <f t="shared" si="830"/>
        <v>0</v>
      </c>
      <c r="U1810" s="681">
        <f t="shared" si="840"/>
        <v>0</v>
      </c>
      <c r="V1810" s="701">
        <f t="shared" si="841"/>
        <v>0</v>
      </c>
      <c r="W1810" s="662">
        <f t="shared" si="842"/>
        <v>0</v>
      </c>
      <c r="X1810" s="662">
        <f t="shared" si="843"/>
        <v>0</v>
      </c>
      <c r="Y1810" s="662">
        <f t="shared" si="844"/>
        <v>0</v>
      </c>
      <c r="Z1810" s="699">
        <f t="shared" si="845"/>
        <v>0</v>
      </c>
      <c r="AA1810" s="681">
        <f t="shared" si="848"/>
        <v>0</v>
      </c>
      <c r="AB1810" s="701">
        <f t="shared" si="849"/>
        <v>0</v>
      </c>
      <c r="AC1810" s="662">
        <f t="shared" si="846"/>
        <v>0</v>
      </c>
      <c r="AD1810" s="662">
        <f t="shared" si="850"/>
        <v>0</v>
      </c>
      <c r="AE1810" s="701">
        <f t="shared" si="851"/>
        <v>0</v>
      </c>
      <c r="AF1810" s="662">
        <f t="shared" si="847"/>
        <v>0</v>
      </c>
      <c r="AG1810" s="662">
        <f t="shared" si="852"/>
        <v>0</v>
      </c>
      <c r="AH1810" s="701">
        <f t="shared" si="853"/>
        <v>0</v>
      </c>
    </row>
    <row r="1811" spans="1:34" x14ac:dyDescent="0.35">
      <c r="A1811" s="680">
        <v>39786</v>
      </c>
      <c r="B1811" s="558" t="s">
        <v>32</v>
      </c>
      <c r="C1811" s="558">
        <v>12</v>
      </c>
      <c r="D1811" s="559">
        <f t="shared" si="825"/>
        <v>5</v>
      </c>
      <c r="E1811" s="561">
        <v>0</v>
      </c>
      <c r="F1811" s="699">
        <f t="shared" si="831"/>
        <v>0</v>
      </c>
      <c r="G1811" s="712">
        <f t="shared" si="832"/>
        <v>0</v>
      </c>
      <c r="H1811" s="699">
        <f t="shared" si="826"/>
        <v>0</v>
      </c>
      <c r="I1811" s="712">
        <f t="shared" si="827"/>
        <v>0</v>
      </c>
      <c r="J1811" s="699">
        <f t="shared" si="833"/>
        <v>0</v>
      </c>
      <c r="K1811" s="681">
        <f t="shared" si="834"/>
        <v>0</v>
      </c>
      <c r="L1811" s="711">
        <f>IF($L$5="Yes",HLOOKUP(B1811,'Outdoor Supply'!$D$32:$P$38,7,FALSE),0)</f>
        <v>0</v>
      </c>
      <c r="M1811" s="701">
        <f t="shared" si="835"/>
        <v>0</v>
      </c>
      <c r="N1811" s="564">
        <f t="shared" si="836"/>
        <v>0</v>
      </c>
      <c r="O1811" s="564">
        <f t="shared" si="837"/>
        <v>0</v>
      </c>
      <c r="P1811" s="564">
        <f t="shared" si="838"/>
        <v>0</v>
      </c>
      <c r="Q1811" s="564">
        <f t="shared" si="839"/>
        <v>0</v>
      </c>
      <c r="R1811" s="661">
        <f t="shared" si="828"/>
        <v>0</v>
      </c>
      <c r="S1811" s="662">
        <f t="shared" si="829"/>
        <v>0</v>
      </c>
      <c r="T1811" s="699">
        <f t="shared" si="830"/>
        <v>0</v>
      </c>
      <c r="U1811" s="681">
        <f t="shared" si="840"/>
        <v>0</v>
      </c>
      <c r="V1811" s="701">
        <f t="shared" si="841"/>
        <v>0</v>
      </c>
      <c r="W1811" s="662">
        <f t="shared" si="842"/>
        <v>0</v>
      </c>
      <c r="X1811" s="662">
        <f t="shared" si="843"/>
        <v>0</v>
      </c>
      <c r="Y1811" s="662">
        <f t="shared" si="844"/>
        <v>0</v>
      </c>
      <c r="Z1811" s="699">
        <f t="shared" si="845"/>
        <v>0</v>
      </c>
      <c r="AA1811" s="681">
        <f t="shared" si="848"/>
        <v>0</v>
      </c>
      <c r="AB1811" s="701">
        <f t="shared" si="849"/>
        <v>0</v>
      </c>
      <c r="AC1811" s="662">
        <f t="shared" si="846"/>
        <v>0</v>
      </c>
      <c r="AD1811" s="662">
        <f t="shared" si="850"/>
        <v>0</v>
      </c>
      <c r="AE1811" s="701">
        <f t="shared" si="851"/>
        <v>0</v>
      </c>
      <c r="AF1811" s="662">
        <f t="shared" si="847"/>
        <v>0</v>
      </c>
      <c r="AG1811" s="662">
        <f t="shared" si="852"/>
        <v>0</v>
      </c>
      <c r="AH1811" s="701">
        <f t="shared" si="853"/>
        <v>0</v>
      </c>
    </row>
    <row r="1812" spans="1:34" x14ac:dyDescent="0.35">
      <c r="A1812" s="680">
        <v>39787</v>
      </c>
      <c r="B1812" s="558" t="s">
        <v>32</v>
      </c>
      <c r="C1812" s="558">
        <v>12</v>
      </c>
      <c r="D1812" s="559">
        <f t="shared" si="825"/>
        <v>6</v>
      </c>
      <c r="E1812" s="561">
        <v>0</v>
      </c>
      <c r="F1812" s="699">
        <f t="shared" si="831"/>
        <v>0</v>
      </c>
      <c r="G1812" s="712">
        <f t="shared" si="832"/>
        <v>0</v>
      </c>
      <c r="H1812" s="699">
        <f t="shared" si="826"/>
        <v>0</v>
      </c>
      <c r="I1812" s="712">
        <f t="shared" si="827"/>
        <v>0</v>
      </c>
      <c r="J1812" s="699">
        <f t="shared" si="833"/>
        <v>0</v>
      </c>
      <c r="K1812" s="681">
        <f t="shared" si="834"/>
        <v>0</v>
      </c>
      <c r="L1812" s="711">
        <f>IF($L$5="Yes",HLOOKUP(B1812,'Outdoor Supply'!$D$32:$P$38,7,FALSE),0)</f>
        <v>0</v>
      </c>
      <c r="M1812" s="701">
        <f t="shared" si="835"/>
        <v>0</v>
      </c>
      <c r="N1812" s="564">
        <f t="shared" si="836"/>
        <v>0</v>
      </c>
      <c r="O1812" s="564">
        <f t="shared" si="837"/>
        <v>0</v>
      </c>
      <c r="P1812" s="564">
        <f t="shared" si="838"/>
        <v>0</v>
      </c>
      <c r="Q1812" s="564">
        <f t="shared" si="839"/>
        <v>0</v>
      </c>
      <c r="R1812" s="661">
        <f t="shared" si="828"/>
        <v>0</v>
      </c>
      <c r="S1812" s="662">
        <f t="shared" si="829"/>
        <v>0</v>
      </c>
      <c r="T1812" s="699">
        <f t="shared" si="830"/>
        <v>0</v>
      </c>
      <c r="U1812" s="681">
        <f t="shared" si="840"/>
        <v>0</v>
      </c>
      <c r="V1812" s="701">
        <f t="shared" si="841"/>
        <v>0</v>
      </c>
      <c r="W1812" s="662">
        <f t="shared" si="842"/>
        <v>0</v>
      </c>
      <c r="X1812" s="662">
        <f t="shared" si="843"/>
        <v>0</v>
      </c>
      <c r="Y1812" s="662">
        <f t="shared" si="844"/>
        <v>0</v>
      </c>
      <c r="Z1812" s="699">
        <f t="shared" si="845"/>
        <v>0</v>
      </c>
      <c r="AA1812" s="681">
        <f t="shared" si="848"/>
        <v>0</v>
      </c>
      <c r="AB1812" s="701">
        <f t="shared" si="849"/>
        <v>0</v>
      </c>
      <c r="AC1812" s="662">
        <f t="shared" si="846"/>
        <v>0</v>
      </c>
      <c r="AD1812" s="662">
        <f t="shared" si="850"/>
        <v>0</v>
      </c>
      <c r="AE1812" s="701">
        <f t="shared" si="851"/>
        <v>0</v>
      </c>
      <c r="AF1812" s="662">
        <f t="shared" si="847"/>
        <v>0</v>
      </c>
      <c r="AG1812" s="662">
        <f t="shared" si="852"/>
        <v>0</v>
      </c>
      <c r="AH1812" s="701">
        <f t="shared" si="853"/>
        <v>0</v>
      </c>
    </row>
    <row r="1813" spans="1:34" x14ac:dyDescent="0.35">
      <c r="A1813" s="680">
        <v>39788</v>
      </c>
      <c r="B1813" s="558" t="s">
        <v>32</v>
      </c>
      <c r="C1813" s="558">
        <v>12</v>
      </c>
      <c r="D1813" s="559">
        <f t="shared" si="825"/>
        <v>7</v>
      </c>
      <c r="E1813" s="561">
        <v>0</v>
      </c>
      <c r="F1813" s="699">
        <f t="shared" si="831"/>
        <v>0</v>
      </c>
      <c r="G1813" s="712">
        <f t="shared" si="832"/>
        <v>0</v>
      </c>
      <c r="H1813" s="699">
        <f t="shared" si="826"/>
        <v>0</v>
      </c>
      <c r="I1813" s="712">
        <f t="shared" si="827"/>
        <v>0</v>
      </c>
      <c r="J1813" s="699">
        <f t="shared" si="833"/>
        <v>0</v>
      </c>
      <c r="K1813" s="681">
        <f t="shared" si="834"/>
        <v>0</v>
      </c>
      <c r="L1813" s="711">
        <f>IF($L$5="Yes",HLOOKUP(B1813,'Outdoor Supply'!$D$32:$P$38,7,FALSE),0)</f>
        <v>0</v>
      </c>
      <c r="M1813" s="701">
        <f t="shared" si="835"/>
        <v>0</v>
      </c>
      <c r="N1813" s="564">
        <f t="shared" si="836"/>
        <v>0</v>
      </c>
      <c r="O1813" s="564">
        <f t="shared" si="837"/>
        <v>0</v>
      </c>
      <c r="P1813" s="564">
        <f t="shared" si="838"/>
        <v>0</v>
      </c>
      <c r="Q1813" s="564">
        <f t="shared" si="839"/>
        <v>0</v>
      </c>
      <c r="R1813" s="661">
        <f t="shared" si="828"/>
        <v>0</v>
      </c>
      <c r="S1813" s="662">
        <f t="shared" si="829"/>
        <v>0</v>
      </c>
      <c r="T1813" s="699">
        <f t="shared" si="830"/>
        <v>0</v>
      </c>
      <c r="U1813" s="681">
        <f t="shared" si="840"/>
        <v>0</v>
      </c>
      <c r="V1813" s="701">
        <f t="shared" si="841"/>
        <v>0</v>
      </c>
      <c r="W1813" s="662">
        <f t="shared" si="842"/>
        <v>0</v>
      </c>
      <c r="X1813" s="662">
        <f t="shared" si="843"/>
        <v>0</v>
      </c>
      <c r="Y1813" s="662">
        <f t="shared" si="844"/>
        <v>0</v>
      </c>
      <c r="Z1813" s="699">
        <f t="shared" si="845"/>
        <v>0</v>
      </c>
      <c r="AA1813" s="681">
        <f t="shared" si="848"/>
        <v>0</v>
      </c>
      <c r="AB1813" s="701">
        <f t="shared" si="849"/>
        <v>0</v>
      </c>
      <c r="AC1813" s="662">
        <f t="shared" si="846"/>
        <v>0</v>
      </c>
      <c r="AD1813" s="662">
        <f t="shared" si="850"/>
        <v>0</v>
      </c>
      <c r="AE1813" s="701">
        <f t="shared" si="851"/>
        <v>0</v>
      </c>
      <c r="AF1813" s="662">
        <f t="shared" si="847"/>
        <v>0</v>
      </c>
      <c r="AG1813" s="662">
        <f t="shared" si="852"/>
        <v>0</v>
      </c>
      <c r="AH1813" s="701">
        <f t="shared" si="853"/>
        <v>0</v>
      </c>
    </row>
    <row r="1814" spans="1:34" x14ac:dyDescent="0.35">
      <c r="A1814" s="680">
        <v>39789</v>
      </c>
      <c r="B1814" s="558" t="s">
        <v>32</v>
      </c>
      <c r="C1814" s="558">
        <v>12</v>
      </c>
      <c r="D1814" s="559">
        <f t="shared" si="825"/>
        <v>1</v>
      </c>
      <c r="E1814" s="561">
        <v>0</v>
      </c>
      <c r="F1814" s="699">
        <f t="shared" si="831"/>
        <v>0</v>
      </c>
      <c r="G1814" s="712">
        <f t="shared" si="832"/>
        <v>0</v>
      </c>
      <c r="H1814" s="699">
        <f t="shared" si="826"/>
        <v>0</v>
      </c>
      <c r="I1814" s="712">
        <f t="shared" si="827"/>
        <v>0</v>
      </c>
      <c r="J1814" s="699">
        <f t="shared" si="833"/>
        <v>0</v>
      </c>
      <c r="K1814" s="681">
        <f t="shared" si="834"/>
        <v>0</v>
      </c>
      <c r="L1814" s="711">
        <f>IF($L$5="Yes",HLOOKUP(B1814,'Outdoor Supply'!$D$32:$P$38,7,FALSE),0)</f>
        <v>0</v>
      </c>
      <c r="M1814" s="701">
        <f t="shared" si="835"/>
        <v>0</v>
      </c>
      <c r="N1814" s="564">
        <f t="shared" si="836"/>
        <v>0</v>
      </c>
      <c r="O1814" s="564">
        <f t="shared" si="837"/>
        <v>0</v>
      </c>
      <c r="P1814" s="564">
        <f t="shared" si="838"/>
        <v>0</v>
      </c>
      <c r="Q1814" s="564">
        <f t="shared" si="839"/>
        <v>0</v>
      </c>
      <c r="R1814" s="661">
        <f t="shared" si="828"/>
        <v>0</v>
      </c>
      <c r="S1814" s="662">
        <f t="shared" si="829"/>
        <v>0</v>
      </c>
      <c r="T1814" s="699">
        <f t="shared" si="830"/>
        <v>0</v>
      </c>
      <c r="U1814" s="681">
        <f t="shared" si="840"/>
        <v>0</v>
      </c>
      <c r="V1814" s="701">
        <f t="shared" si="841"/>
        <v>0</v>
      </c>
      <c r="W1814" s="662">
        <f t="shared" si="842"/>
        <v>0</v>
      </c>
      <c r="X1814" s="662">
        <f t="shared" si="843"/>
        <v>0</v>
      </c>
      <c r="Y1814" s="662">
        <f t="shared" si="844"/>
        <v>0</v>
      </c>
      <c r="Z1814" s="699">
        <f t="shared" si="845"/>
        <v>0</v>
      </c>
      <c r="AA1814" s="681">
        <f t="shared" si="848"/>
        <v>0</v>
      </c>
      <c r="AB1814" s="701">
        <f t="shared" si="849"/>
        <v>0</v>
      </c>
      <c r="AC1814" s="662">
        <f t="shared" si="846"/>
        <v>0</v>
      </c>
      <c r="AD1814" s="662">
        <f t="shared" si="850"/>
        <v>0</v>
      </c>
      <c r="AE1814" s="701">
        <f t="shared" si="851"/>
        <v>0</v>
      </c>
      <c r="AF1814" s="662">
        <f t="shared" si="847"/>
        <v>0</v>
      </c>
      <c r="AG1814" s="662">
        <f t="shared" si="852"/>
        <v>0</v>
      </c>
      <c r="AH1814" s="701">
        <f t="shared" si="853"/>
        <v>0</v>
      </c>
    </row>
    <row r="1815" spans="1:34" x14ac:dyDescent="0.35">
      <c r="A1815" s="680">
        <v>39790</v>
      </c>
      <c r="B1815" s="558" t="s">
        <v>32</v>
      </c>
      <c r="C1815" s="558">
        <v>12</v>
      </c>
      <c r="D1815" s="559">
        <f t="shared" si="825"/>
        <v>2</v>
      </c>
      <c r="E1815" s="561">
        <v>0</v>
      </c>
      <c r="F1815" s="699">
        <f t="shared" si="831"/>
        <v>0</v>
      </c>
      <c r="G1815" s="712">
        <f t="shared" si="832"/>
        <v>0</v>
      </c>
      <c r="H1815" s="699">
        <f t="shared" si="826"/>
        <v>0</v>
      </c>
      <c r="I1815" s="712">
        <f t="shared" si="827"/>
        <v>0</v>
      </c>
      <c r="J1815" s="699">
        <f t="shared" si="833"/>
        <v>0</v>
      </c>
      <c r="K1815" s="681">
        <f t="shared" si="834"/>
        <v>0</v>
      </c>
      <c r="L1815" s="711">
        <f>IF($L$5="Yes",HLOOKUP(B1815,'Outdoor Supply'!$D$32:$P$38,7,FALSE),0)</f>
        <v>0</v>
      </c>
      <c r="M1815" s="701">
        <f t="shared" si="835"/>
        <v>0</v>
      </c>
      <c r="N1815" s="564">
        <f t="shared" si="836"/>
        <v>0</v>
      </c>
      <c r="O1815" s="564">
        <f t="shared" si="837"/>
        <v>0</v>
      </c>
      <c r="P1815" s="564">
        <f t="shared" si="838"/>
        <v>0</v>
      </c>
      <c r="Q1815" s="564">
        <f t="shared" si="839"/>
        <v>0</v>
      </c>
      <c r="R1815" s="661">
        <f t="shared" si="828"/>
        <v>0</v>
      </c>
      <c r="S1815" s="662">
        <f t="shared" si="829"/>
        <v>0</v>
      </c>
      <c r="T1815" s="699">
        <f t="shared" si="830"/>
        <v>0</v>
      </c>
      <c r="U1815" s="681">
        <f t="shared" si="840"/>
        <v>0</v>
      </c>
      <c r="V1815" s="701">
        <f t="shared" si="841"/>
        <v>0</v>
      </c>
      <c r="W1815" s="662">
        <f t="shared" si="842"/>
        <v>0</v>
      </c>
      <c r="X1815" s="662">
        <f t="shared" si="843"/>
        <v>0</v>
      </c>
      <c r="Y1815" s="662">
        <f t="shared" si="844"/>
        <v>0</v>
      </c>
      <c r="Z1815" s="699">
        <f t="shared" si="845"/>
        <v>0</v>
      </c>
      <c r="AA1815" s="681">
        <f t="shared" si="848"/>
        <v>0</v>
      </c>
      <c r="AB1815" s="701">
        <f t="shared" si="849"/>
        <v>0</v>
      </c>
      <c r="AC1815" s="662">
        <f t="shared" si="846"/>
        <v>0</v>
      </c>
      <c r="AD1815" s="662">
        <f t="shared" si="850"/>
        <v>0</v>
      </c>
      <c r="AE1815" s="701">
        <f t="shared" si="851"/>
        <v>0</v>
      </c>
      <c r="AF1815" s="662">
        <f t="shared" si="847"/>
        <v>0</v>
      </c>
      <c r="AG1815" s="662">
        <f t="shared" si="852"/>
        <v>0</v>
      </c>
      <c r="AH1815" s="701">
        <f t="shared" si="853"/>
        <v>0</v>
      </c>
    </row>
    <row r="1816" spans="1:34" x14ac:dyDescent="0.35">
      <c r="A1816" s="680">
        <v>39791</v>
      </c>
      <c r="B1816" s="558" t="s">
        <v>32</v>
      </c>
      <c r="C1816" s="558">
        <v>12</v>
      </c>
      <c r="D1816" s="559">
        <f t="shared" si="825"/>
        <v>3</v>
      </c>
      <c r="E1816" s="561">
        <v>9.9999999999909051E-3</v>
      </c>
      <c r="F1816" s="699">
        <f t="shared" si="831"/>
        <v>0</v>
      </c>
      <c r="G1816" s="712">
        <f t="shared" si="832"/>
        <v>0</v>
      </c>
      <c r="H1816" s="699">
        <f t="shared" si="826"/>
        <v>0</v>
      </c>
      <c r="I1816" s="712">
        <f t="shared" si="827"/>
        <v>0</v>
      </c>
      <c r="J1816" s="699">
        <f t="shared" si="833"/>
        <v>0</v>
      </c>
      <c r="K1816" s="681">
        <f t="shared" si="834"/>
        <v>0</v>
      </c>
      <c r="L1816" s="711">
        <f>IF($L$5="Yes",HLOOKUP(B1816,'Outdoor Supply'!$D$32:$P$38,7,FALSE),0)</f>
        <v>0</v>
      </c>
      <c r="M1816" s="701">
        <f t="shared" si="835"/>
        <v>0</v>
      </c>
      <c r="N1816" s="564">
        <f t="shared" si="836"/>
        <v>0</v>
      </c>
      <c r="O1816" s="564">
        <f t="shared" si="837"/>
        <v>0</v>
      </c>
      <c r="P1816" s="564">
        <f t="shared" si="838"/>
        <v>0</v>
      </c>
      <c r="Q1816" s="564">
        <f t="shared" si="839"/>
        <v>0</v>
      </c>
      <c r="R1816" s="661">
        <f t="shared" si="828"/>
        <v>0</v>
      </c>
      <c r="S1816" s="662">
        <f t="shared" si="829"/>
        <v>0</v>
      </c>
      <c r="T1816" s="699">
        <f t="shared" si="830"/>
        <v>0</v>
      </c>
      <c r="U1816" s="681">
        <f t="shared" si="840"/>
        <v>0</v>
      </c>
      <c r="V1816" s="701">
        <f t="shared" si="841"/>
        <v>0</v>
      </c>
      <c r="W1816" s="662">
        <f t="shared" si="842"/>
        <v>0</v>
      </c>
      <c r="X1816" s="662">
        <f t="shared" si="843"/>
        <v>0</v>
      </c>
      <c r="Y1816" s="662">
        <f t="shared" si="844"/>
        <v>0</v>
      </c>
      <c r="Z1816" s="699">
        <f t="shared" si="845"/>
        <v>0</v>
      </c>
      <c r="AA1816" s="681">
        <f t="shared" si="848"/>
        <v>0</v>
      </c>
      <c r="AB1816" s="701">
        <f t="shared" si="849"/>
        <v>0</v>
      </c>
      <c r="AC1816" s="662">
        <f t="shared" si="846"/>
        <v>0</v>
      </c>
      <c r="AD1816" s="662">
        <f t="shared" si="850"/>
        <v>0</v>
      </c>
      <c r="AE1816" s="701">
        <f t="shared" si="851"/>
        <v>0</v>
      </c>
      <c r="AF1816" s="662">
        <f t="shared" si="847"/>
        <v>0</v>
      </c>
      <c r="AG1816" s="662">
        <f t="shared" si="852"/>
        <v>0</v>
      </c>
      <c r="AH1816" s="701">
        <f t="shared" si="853"/>
        <v>0</v>
      </c>
    </row>
    <row r="1817" spans="1:34" x14ac:dyDescent="0.35">
      <c r="A1817" s="680">
        <v>39792</v>
      </c>
      <c r="B1817" s="558" t="s">
        <v>32</v>
      </c>
      <c r="C1817" s="558">
        <v>12</v>
      </c>
      <c r="D1817" s="559">
        <f t="shared" si="825"/>
        <v>4</v>
      </c>
      <c r="E1817" s="561">
        <v>0.24999999999997158</v>
      </c>
      <c r="F1817" s="699">
        <f t="shared" si="831"/>
        <v>0</v>
      </c>
      <c r="G1817" s="712">
        <f t="shared" si="832"/>
        <v>0</v>
      </c>
      <c r="H1817" s="699">
        <f t="shared" si="826"/>
        <v>0</v>
      </c>
      <c r="I1817" s="712">
        <f t="shared" si="827"/>
        <v>0</v>
      </c>
      <c r="J1817" s="699">
        <f t="shared" si="833"/>
        <v>0</v>
      </c>
      <c r="K1817" s="681">
        <f t="shared" si="834"/>
        <v>0</v>
      </c>
      <c r="L1817" s="711">
        <f>IF($L$5="Yes",HLOOKUP(B1817,'Outdoor Supply'!$D$32:$P$38,7,FALSE),0)</f>
        <v>0</v>
      </c>
      <c r="M1817" s="701">
        <f t="shared" si="835"/>
        <v>0</v>
      </c>
      <c r="N1817" s="564">
        <f t="shared" si="836"/>
        <v>0</v>
      </c>
      <c r="O1817" s="564">
        <f t="shared" si="837"/>
        <v>0</v>
      </c>
      <c r="P1817" s="564">
        <f t="shared" si="838"/>
        <v>0</v>
      </c>
      <c r="Q1817" s="564">
        <f t="shared" si="839"/>
        <v>0</v>
      </c>
      <c r="R1817" s="661">
        <f t="shared" si="828"/>
        <v>0</v>
      </c>
      <c r="S1817" s="662">
        <f t="shared" si="829"/>
        <v>0</v>
      </c>
      <c r="T1817" s="699">
        <f t="shared" si="830"/>
        <v>0</v>
      </c>
      <c r="U1817" s="681">
        <f t="shared" si="840"/>
        <v>0</v>
      </c>
      <c r="V1817" s="701">
        <f t="shared" si="841"/>
        <v>0</v>
      </c>
      <c r="W1817" s="662">
        <f t="shared" si="842"/>
        <v>0</v>
      </c>
      <c r="X1817" s="662">
        <f t="shared" si="843"/>
        <v>0</v>
      </c>
      <c r="Y1817" s="662">
        <f t="shared" si="844"/>
        <v>0</v>
      </c>
      <c r="Z1817" s="699">
        <f t="shared" si="845"/>
        <v>0</v>
      </c>
      <c r="AA1817" s="681">
        <f t="shared" si="848"/>
        <v>0</v>
      </c>
      <c r="AB1817" s="701">
        <f t="shared" si="849"/>
        <v>0</v>
      </c>
      <c r="AC1817" s="662">
        <f t="shared" si="846"/>
        <v>0</v>
      </c>
      <c r="AD1817" s="662">
        <f t="shared" si="850"/>
        <v>0</v>
      </c>
      <c r="AE1817" s="701">
        <f t="shared" si="851"/>
        <v>0</v>
      </c>
      <c r="AF1817" s="662">
        <f t="shared" si="847"/>
        <v>0</v>
      </c>
      <c r="AG1817" s="662">
        <f t="shared" si="852"/>
        <v>0</v>
      </c>
      <c r="AH1817" s="701">
        <f t="shared" si="853"/>
        <v>0</v>
      </c>
    </row>
    <row r="1818" spans="1:34" x14ac:dyDescent="0.35">
      <c r="A1818" s="680">
        <v>39793</v>
      </c>
      <c r="B1818" s="558" t="s">
        <v>32</v>
      </c>
      <c r="C1818" s="558">
        <v>12</v>
      </c>
      <c r="D1818" s="559">
        <f t="shared" si="825"/>
        <v>5</v>
      </c>
      <c r="E1818" s="561">
        <v>0</v>
      </c>
      <c r="F1818" s="699">
        <f t="shared" si="831"/>
        <v>0</v>
      </c>
      <c r="G1818" s="712">
        <f t="shared" si="832"/>
        <v>0</v>
      </c>
      <c r="H1818" s="699">
        <f t="shared" si="826"/>
        <v>0</v>
      </c>
      <c r="I1818" s="712">
        <f t="shared" si="827"/>
        <v>0</v>
      </c>
      <c r="J1818" s="699">
        <f t="shared" si="833"/>
        <v>0</v>
      </c>
      <c r="K1818" s="681">
        <f t="shared" si="834"/>
        <v>0</v>
      </c>
      <c r="L1818" s="711">
        <f>IF($L$5="Yes",HLOOKUP(B1818,'Outdoor Supply'!$D$32:$P$38,7,FALSE),0)</f>
        <v>0</v>
      </c>
      <c r="M1818" s="701">
        <f t="shared" si="835"/>
        <v>0</v>
      </c>
      <c r="N1818" s="564">
        <f t="shared" si="836"/>
        <v>0</v>
      </c>
      <c r="O1818" s="564">
        <f t="shared" si="837"/>
        <v>0</v>
      </c>
      <c r="P1818" s="564">
        <f t="shared" si="838"/>
        <v>0</v>
      </c>
      <c r="Q1818" s="564">
        <f t="shared" si="839"/>
        <v>0</v>
      </c>
      <c r="R1818" s="661">
        <f t="shared" si="828"/>
        <v>0</v>
      </c>
      <c r="S1818" s="662">
        <f t="shared" si="829"/>
        <v>0</v>
      </c>
      <c r="T1818" s="699">
        <f t="shared" si="830"/>
        <v>0</v>
      </c>
      <c r="U1818" s="681">
        <f t="shared" si="840"/>
        <v>0</v>
      </c>
      <c r="V1818" s="701">
        <f t="shared" si="841"/>
        <v>0</v>
      </c>
      <c r="W1818" s="662">
        <f t="shared" si="842"/>
        <v>0</v>
      </c>
      <c r="X1818" s="662">
        <f t="shared" si="843"/>
        <v>0</v>
      </c>
      <c r="Y1818" s="662">
        <f t="shared" si="844"/>
        <v>0</v>
      </c>
      <c r="Z1818" s="699">
        <f t="shared" si="845"/>
        <v>0</v>
      </c>
      <c r="AA1818" s="681">
        <f t="shared" si="848"/>
        <v>0</v>
      </c>
      <c r="AB1818" s="701">
        <f t="shared" si="849"/>
        <v>0</v>
      </c>
      <c r="AC1818" s="662">
        <f t="shared" si="846"/>
        <v>0</v>
      </c>
      <c r="AD1818" s="662">
        <f t="shared" si="850"/>
        <v>0</v>
      </c>
      <c r="AE1818" s="701">
        <f t="shared" si="851"/>
        <v>0</v>
      </c>
      <c r="AF1818" s="662">
        <f t="shared" si="847"/>
        <v>0</v>
      </c>
      <c r="AG1818" s="662">
        <f t="shared" si="852"/>
        <v>0</v>
      </c>
      <c r="AH1818" s="701">
        <f t="shared" si="853"/>
        <v>0</v>
      </c>
    </row>
    <row r="1819" spans="1:34" x14ac:dyDescent="0.35">
      <c r="A1819" s="680">
        <v>39794</v>
      </c>
      <c r="B1819" s="558" t="s">
        <v>32</v>
      </c>
      <c r="C1819" s="558">
        <v>12</v>
      </c>
      <c r="D1819" s="559">
        <f t="shared" si="825"/>
        <v>6</v>
      </c>
      <c r="E1819" s="561">
        <v>0</v>
      </c>
      <c r="F1819" s="699">
        <f t="shared" si="831"/>
        <v>0</v>
      </c>
      <c r="G1819" s="712">
        <f t="shared" si="832"/>
        <v>0</v>
      </c>
      <c r="H1819" s="699">
        <f t="shared" si="826"/>
        <v>0</v>
      </c>
      <c r="I1819" s="712">
        <f t="shared" si="827"/>
        <v>0</v>
      </c>
      <c r="J1819" s="699">
        <f t="shared" si="833"/>
        <v>0</v>
      </c>
      <c r="K1819" s="681">
        <f t="shared" si="834"/>
        <v>0</v>
      </c>
      <c r="L1819" s="711">
        <f>IF($L$5="Yes",HLOOKUP(B1819,'Outdoor Supply'!$D$32:$P$38,7,FALSE),0)</f>
        <v>0</v>
      </c>
      <c r="M1819" s="701">
        <f t="shared" si="835"/>
        <v>0</v>
      </c>
      <c r="N1819" s="564">
        <f t="shared" si="836"/>
        <v>0</v>
      </c>
      <c r="O1819" s="564">
        <f t="shared" si="837"/>
        <v>0</v>
      </c>
      <c r="P1819" s="564">
        <f t="shared" si="838"/>
        <v>0</v>
      </c>
      <c r="Q1819" s="564">
        <f t="shared" si="839"/>
        <v>0</v>
      </c>
      <c r="R1819" s="661">
        <f t="shared" si="828"/>
        <v>0</v>
      </c>
      <c r="S1819" s="662">
        <f t="shared" si="829"/>
        <v>0</v>
      </c>
      <c r="T1819" s="699">
        <f t="shared" si="830"/>
        <v>0</v>
      </c>
      <c r="U1819" s="681">
        <f t="shared" si="840"/>
        <v>0</v>
      </c>
      <c r="V1819" s="701">
        <f t="shared" si="841"/>
        <v>0</v>
      </c>
      <c r="W1819" s="662">
        <f t="shared" si="842"/>
        <v>0</v>
      </c>
      <c r="X1819" s="662">
        <f t="shared" si="843"/>
        <v>0</v>
      </c>
      <c r="Y1819" s="662">
        <f t="shared" si="844"/>
        <v>0</v>
      </c>
      <c r="Z1819" s="699">
        <f t="shared" si="845"/>
        <v>0</v>
      </c>
      <c r="AA1819" s="681">
        <f t="shared" si="848"/>
        <v>0</v>
      </c>
      <c r="AB1819" s="701">
        <f t="shared" si="849"/>
        <v>0</v>
      </c>
      <c r="AC1819" s="662">
        <f t="shared" si="846"/>
        <v>0</v>
      </c>
      <c r="AD1819" s="662">
        <f t="shared" si="850"/>
        <v>0</v>
      </c>
      <c r="AE1819" s="701">
        <f t="shared" si="851"/>
        <v>0</v>
      </c>
      <c r="AF1819" s="662">
        <f t="shared" si="847"/>
        <v>0</v>
      </c>
      <c r="AG1819" s="662">
        <f t="shared" si="852"/>
        <v>0</v>
      </c>
      <c r="AH1819" s="701">
        <f t="shared" si="853"/>
        <v>0</v>
      </c>
    </row>
    <row r="1820" spans="1:34" x14ac:dyDescent="0.35">
      <c r="A1820" s="680">
        <v>39795</v>
      </c>
      <c r="B1820" s="558" t="s">
        <v>32</v>
      </c>
      <c r="C1820" s="558">
        <v>12</v>
      </c>
      <c r="D1820" s="559">
        <f t="shared" si="825"/>
        <v>7</v>
      </c>
      <c r="E1820" s="561">
        <v>0</v>
      </c>
      <c r="F1820" s="699">
        <f t="shared" si="831"/>
        <v>0</v>
      </c>
      <c r="G1820" s="712">
        <f t="shared" si="832"/>
        <v>0</v>
      </c>
      <c r="H1820" s="699">
        <f t="shared" si="826"/>
        <v>0</v>
      </c>
      <c r="I1820" s="712">
        <f t="shared" si="827"/>
        <v>0</v>
      </c>
      <c r="J1820" s="699">
        <f t="shared" si="833"/>
        <v>0</v>
      </c>
      <c r="K1820" s="681">
        <f t="shared" si="834"/>
        <v>0</v>
      </c>
      <c r="L1820" s="711">
        <f>IF($L$5="Yes",HLOOKUP(B1820,'Outdoor Supply'!$D$32:$P$38,7,FALSE),0)</f>
        <v>0</v>
      </c>
      <c r="M1820" s="701">
        <f t="shared" si="835"/>
        <v>0</v>
      </c>
      <c r="N1820" s="564">
        <f t="shared" si="836"/>
        <v>0</v>
      </c>
      <c r="O1820" s="564">
        <f t="shared" si="837"/>
        <v>0</v>
      </c>
      <c r="P1820" s="564">
        <f t="shared" si="838"/>
        <v>0</v>
      </c>
      <c r="Q1820" s="564">
        <f t="shared" si="839"/>
        <v>0</v>
      </c>
      <c r="R1820" s="661">
        <f t="shared" si="828"/>
        <v>0</v>
      </c>
      <c r="S1820" s="662">
        <f t="shared" si="829"/>
        <v>0</v>
      </c>
      <c r="T1820" s="699">
        <f t="shared" si="830"/>
        <v>0</v>
      </c>
      <c r="U1820" s="681">
        <f t="shared" si="840"/>
        <v>0</v>
      </c>
      <c r="V1820" s="701">
        <f t="shared" si="841"/>
        <v>0</v>
      </c>
      <c r="W1820" s="662">
        <f t="shared" si="842"/>
        <v>0</v>
      </c>
      <c r="X1820" s="662">
        <f t="shared" si="843"/>
        <v>0</v>
      </c>
      <c r="Y1820" s="662">
        <f t="shared" si="844"/>
        <v>0</v>
      </c>
      <c r="Z1820" s="699">
        <f t="shared" si="845"/>
        <v>0</v>
      </c>
      <c r="AA1820" s="681">
        <f t="shared" si="848"/>
        <v>0</v>
      </c>
      <c r="AB1820" s="701">
        <f t="shared" si="849"/>
        <v>0</v>
      </c>
      <c r="AC1820" s="662">
        <f t="shared" si="846"/>
        <v>0</v>
      </c>
      <c r="AD1820" s="662">
        <f t="shared" si="850"/>
        <v>0</v>
      </c>
      <c r="AE1820" s="701">
        <f t="shared" si="851"/>
        <v>0</v>
      </c>
      <c r="AF1820" s="662">
        <f t="shared" si="847"/>
        <v>0</v>
      </c>
      <c r="AG1820" s="662">
        <f t="shared" si="852"/>
        <v>0</v>
      </c>
      <c r="AH1820" s="701">
        <f t="shared" si="853"/>
        <v>0</v>
      </c>
    </row>
    <row r="1821" spans="1:34" x14ac:dyDescent="0.35">
      <c r="A1821" s="680">
        <v>39796</v>
      </c>
      <c r="B1821" s="558" t="s">
        <v>32</v>
      </c>
      <c r="C1821" s="558">
        <v>12</v>
      </c>
      <c r="D1821" s="559">
        <f t="shared" si="825"/>
        <v>1</v>
      </c>
      <c r="E1821" s="561">
        <v>0</v>
      </c>
      <c r="F1821" s="699">
        <f t="shared" si="831"/>
        <v>0</v>
      </c>
      <c r="G1821" s="712">
        <f t="shared" si="832"/>
        <v>0</v>
      </c>
      <c r="H1821" s="699">
        <f t="shared" si="826"/>
        <v>0</v>
      </c>
      <c r="I1821" s="712">
        <f t="shared" si="827"/>
        <v>0</v>
      </c>
      <c r="J1821" s="699">
        <f t="shared" si="833"/>
        <v>0</v>
      </c>
      <c r="K1821" s="681">
        <f t="shared" si="834"/>
        <v>0</v>
      </c>
      <c r="L1821" s="711">
        <f>IF($L$5="Yes",HLOOKUP(B1821,'Outdoor Supply'!$D$32:$P$38,7,FALSE),0)</f>
        <v>0</v>
      </c>
      <c r="M1821" s="701">
        <f t="shared" si="835"/>
        <v>0</v>
      </c>
      <c r="N1821" s="564">
        <f t="shared" si="836"/>
        <v>0</v>
      </c>
      <c r="O1821" s="564">
        <f t="shared" si="837"/>
        <v>0</v>
      </c>
      <c r="P1821" s="564">
        <f t="shared" si="838"/>
        <v>0</v>
      </c>
      <c r="Q1821" s="564">
        <f t="shared" si="839"/>
        <v>0</v>
      </c>
      <c r="R1821" s="661">
        <f t="shared" si="828"/>
        <v>0</v>
      </c>
      <c r="S1821" s="662">
        <f t="shared" si="829"/>
        <v>0</v>
      </c>
      <c r="T1821" s="699">
        <f t="shared" si="830"/>
        <v>0</v>
      </c>
      <c r="U1821" s="681">
        <f t="shared" si="840"/>
        <v>0</v>
      </c>
      <c r="V1821" s="701">
        <f t="shared" si="841"/>
        <v>0</v>
      </c>
      <c r="W1821" s="662">
        <f t="shared" si="842"/>
        <v>0</v>
      </c>
      <c r="X1821" s="662">
        <f t="shared" si="843"/>
        <v>0</v>
      </c>
      <c r="Y1821" s="662">
        <f t="shared" si="844"/>
        <v>0</v>
      </c>
      <c r="Z1821" s="699">
        <f t="shared" si="845"/>
        <v>0</v>
      </c>
      <c r="AA1821" s="681">
        <f t="shared" si="848"/>
        <v>0</v>
      </c>
      <c r="AB1821" s="701">
        <f t="shared" si="849"/>
        <v>0</v>
      </c>
      <c r="AC1821" s="662">
        <f t="shared" si="846"/>
        <v>0</v>
      </c>
      <c r="AD1821" s="662">
        <f t="shared" si="850"/>
        <v>0</v>
      </c>
      <c r="AE1821" s="701">
        <f t="shared" si="851"/>
        <v>0</v>
      </c>
      <c r="AF1821" s="662">
        <f t="shared" si="847"/>
        <v>0</v>
      </c>
      <c r="AG1821" s="662">
        <f t="shared" si="852"/>
        <v>0</v>
      </c>
      <c r="AH1821" s="701">
        <f t="shared" si="853"/>
        <v>0</v>
      </c>
    </row>
    <row r="1822" spans="1:34" x14ac:dyDescent="0.35">
      <c r="A1822" s="680">
        <v>39797</v>
      </c>
      <c r="B1822" s="558" t="s">
        <v>32</v>
      </c>
      <c r="C1822" s="558">
        <v>12</v>
      </c>
      <c r="D1822" s="559">
        <f t="shared" si="825"/>
        <v>2</v>
      </c>
      <c r="E1822" s="561">
        <v>6.0000000000002274E-2</v>
      </c>
      <c r="F1822" s="699">
        <f t="shared" si="831"/>
        <v>0</v>
      </c>
      <c r="G1822" s="712">
        <f t="shared" si="832"/>
        <v>0</v>
      </c>
      <c r="H1822" s="699">
        <f t="shared" si="826"/>
        <v>0</v>
      </c>
      <c r="I1822" s="712">
        <f t="shared" si="827"/>
        <v>0</v>
      </c>
      <c r="J1822" s="699">
        <f t="shared" si="833"/>
        <v>0</v>
      </c>
      <c r="K1822" s="681">
        <f t="shared" si="834"/>
        <v>0</v>
      </c>
      <c r="L1822" s="711">
        <f>IF($L$5="Yes",HLOOKUP(B1822,'Outdoor Supply'!$D$32:$P$38,7,FALSE),0)</f>
        <v>0</v>
      </c>
      <c r="M1822" s="701">
        <f t="shared" si="835"/>
        <v>0</v>
      </c>
      <c r="N1822" s="564">
        <f t="shared" si="836"/>
        <v>0</v>
      </c>
      <c r="O1822" s="564">
        <f t="shared" si="837"/>
        <v>0</v>
      </c>
      <c r="P1822" s="564">
        <f t="shared" si="838"/>
        <v>0</v>
      </c>
      <c r="Q1822" s="564">
        <f t="shared" si="839"/>
        <v>0</v>
      </c>
      <c r="R1822" s="661">
        <f t="shared" si="828"/>
        <v>0</v>
      </c>
      <c r="S1822" s="662">
        <f t="shared" si="829"/>
        <v>0</v>
      </c>
      <c r="T1822" s="699">
        <f t="shared" si="830"/>
        <v>0</v>
      </c>
      <c r="U1822" s="681">
        <f t="shared" si="840"/>
        <v>0</v>
      </c>
      <c r="V1822" s="701">
        <f t="shared" si="841"/>
        <v>0</v>
      </c>
      <c r="W1822" s="662">
        <f t="shared" si="842"/>
        <v>0</v>
      </c>
      <c r="X1822" s="662">
        <f t="shared" si="843"/>
        <v>0</v>
      </c>
      <c r="Y1822" s="662">
        <f t="shared" si="844"/>
        <v>0</v>
      </c>
      <c r="Z1822" s="699">
        <f t="shared" si="845"/>
        <v>0</v>
      </c>
      <c r="AA1822" s="681">
        <f t="shared" si="848"/>
        <v>0</v>
      </c>
      <c r="AB1822" s="701">
        <f t="shared" si="849"/>
        <v>0</v>
      </c>
      <c r="AC1822" s="662">
        <f t="shared" si="846"/>
        <v>0</v>
      </c>
      <c r="AD1822" s="662">
        <f t="shared" si="850"/>
        <v>0</v>
      </c>
      <c r="AE1822" s="701">
        <f t="shared" si="851"/>
        <v>0</v>
      </c>
      <c r="AF1822" s="662">
        <f t="shared" si="847"/>
        <v>0</v>
      </c>
      <c r="AG1822" s="662">
        <f t="shared" si="852"/>
        <v>0</v>
      </c>
      <c r="AH1822" s="701">
        <f t="shared" si="853"/>
        <v>0</v>
      </c>
    </row>
    <row r="1823" spans="1:34" x14ac:dyDescent="0.35">
      <c r="A1823" s="680">
        <v>39798</v>
      </c>
      <c r="B1823" s="558" t="s">
        <v>32</v>
      </c>
      <c r="C1823" s="558">
        <v>12</v>
      </c>
      <c r="D1823" s="559">
        <f t="shared" si="825"/>
        <v>3</v>
      </c>
      <c r="E1823" s="561">
        <v>0</v>
      </c>
      <c r="F1823" s="699">
        <f t="shared" si="831"/>
        <v>0</v>
      </c>
      <c r="G1823" s="712">
        <f t="shared" si="832"/>
        <v>0</v>
      </c>
      <c r="H1823" s="699">
        <f t="shared" si="826"/>
        <v>0</v>
      </c>
      <c r="I1823" s="712">
        <f t="shared" si="827"/>
        <v>0</v>
      </c>
      <c r="J1823" s="699">
        <f t="shared" si="833"/>
        <v>0</v>
      </c>
      <c r="K1823" s="681">
        <f t="shared" si="834"/>
        <v>0</v>
      </c>
      <c r="L1823" s="711">
        <f>IF($L$5="Yes",HLOOKUP(B1823,'Outdoor Supply'!$D$32:$P$38,7,FALSE),0)</f>
        <v>0</v>
      </c>
      <c r="M1823" s="701">
        <f t="shared" si="835"/>
        <v>0</v>
      </c>
      <c r="N1823" s="564">
        <f t="shared" si="836"/>
        <v>0</v>
      </c>
      <c r="O1823" s="564">
        <f t="shared" si="837"/>
        <v>0</v>
      </c>
      <c r="P1823" s="564">
        <f t="shared" si="838"/>
        <v>0</v>
      </c>
      <c r="Q1823" s="564">
        <f t="shared" si="839"/>
        <v>0</v>
      </c>
      <c r="R1823" s="661">
        <f t="shared" si="828"/>
        <v>0</v>
      </c>
      <c r="S1823" s="662">
        <f t="shared" si="829"/>
        <v>0</v>
      </c>
      <c r="T1823" s="699">
        <f t="shared" si="830"/>
        <v>0</v>
      </c>
      <c r="U1823" s="681">
        <f t="shared" si="840"/>
        <v>0</v>
      </c>
      <c r="V1823" s="701">
        <f t="shared" si="841"/>
        <v>0</v>
      </c>
      <c r="W1823" s="662">
        <f t="shared" si="842"/>
        <v>0</v>
      </c>
      <c r="X1823" s="662">
        <f t="shared" si="843"/>
        <v>0</v>
      </c>
      <c r="Y1823" s="662">
        <f t="shared" si="844"/>
        <v>0</v>
      </c>
      <c r="Z1823" s="699">
        <f t="shared" si="845"/>
        <v>0</v>
      </c>
      <c r="AA1823" s="681">
        <f t="shared" si="848"/>
        <v>0</v>
      </c>
      <c r="AB1823" s="701">
        <f t="shared" si="849"/>
        <v>0</v>
      </c>
      <c r="AC1823" s="662">
        <f t="shared" si="846"/>
        <v>0</v>
      </c>
      <c r="AD1823" s="662">
        <f t="shared" si="850"/>
        <v>0</v>
      </c>
      <c r="AE1823" s="701">
        <f t="shared" si="851"/>
        <v>0</v>
      </c>
      <c r="AF1823" s="662">
        <f t="shared" si="847"/>
        <v>0</v>
      </c>
      <c r="AG1823" s="662">
        <f t="shared" si="852"/>
        <v>0</v>
      </c>
      <c r="AH1823" s="701">
        <f t="shared" si="853"/>
        <v>0</v>
      </c>
    </row>
    <row r="1824" spans="1:34" x14ac:dyDescent="0.35">
      <c r="A1824" s="680">
        <v>39799</v>
      </c>
      <c r="B1824" s="558" t="s">
        <v>32</v>
      </c>
      <c r="C1824" s="558">
        <v>12</v>
      </c>
      <c r="D1824" s="559">
        <f t="shared" si="825"/>
        <v>4</v>
      </c>
      <c r="E1824" s="561">
        <v>0</v>
      </c>
      <c r="F1824" s="699">
        <f t="shared" si="831"/>
        <v>0</v>
      </c>
      <c r="G1824" s="712">
        <f t="shared" si="832"/>
        <v>0</v>
      </c>
      <c r="H1824" s="699">
        <f t="shared" si="826"/>
        <v>0</v>
      </c>
      <c r="I1824" s="712">
        <f t="shared" si="827"/>
        <v>0</v>
      </c>
      <c r="J1824" s="699">
        <f t="shared" si="833"/>
        <v>0</v>
      </c>
      <c r="K1824" s="681">
        <f t="shared" si="834"/>
        <v>0</v>
      </c>
      <c r="L1824" s="711">
        <f>IF($L$5="Yes",HLOOKUP(B1824,'Outdoor Supply'!$D$32:$P$38,7,FALSE),0)</f>
        <v>0</v>
      </c>
      <c r="M1824" s="701">
        <f t="shared" si="835"/>
        <v>0</v>
      </c>
      <c r="N1824" s="564">
        <f t="shared" si="836"/>
        <v>0</v>
      </c>
      <c r="O1824" s="564">
        <f t="shared" si="837"/>
        <v>0</v>
      </c>
      <c r="P1824" s="564">
        <f t="shared" si="838"/>
        <v>0</v>
      </c>
      <c r="Q1824" s="564">
        <f t="shared" si="839"/>
        <v>0</v>
      </c>
      <c r="R1824" s="661">
        <f t="shared" si="828"/>
        <v>0</v>
      </c>
      <c r="S1824" s="662">
        <f t="shared" si="829"/>
        <v>0</v>
      </c>
      <c r="T1824" s="699">
        <f t="shared" si="830"/>
        <v>0</v>
      </c>
      <c r="U1824" s="681">
        <f t="shared" si="840"/>
        <v>0</v>
      </c>
      <c r="V1824" s="701">
        <f t="shared" si="841"/>
        <v>0</v>
      </c>
      <c r="W1824" s="662">
        <f t="shared" si="842"/>
        <v>0</v>
      </c>
      <c r="X1824" s="662">
        <f t="shared" si="843"/>
        <v>0</v>
      </c>
      <c r="Y1824" s="662">
        <f t="shared" si="844"/>
        <v>0</v>
      </c>
      <c r="Z1824" s="699">
        <f t="shared" si="845"/>
        <v>0</v>
      </c>
      <c r="AA1824" s="681">
        <f t="shared" si="848"/>
        <v>0</v>
      </c>
      <c r="AB1824" s="701">
        <f t="shared" si="849"/>
        <v>0</v>
      </c>
      <c r="AC1824" s="662">
        <f t="shared" si="846"/>
        <v>0</v>
      </c>
      <c r="AD1824" s="662">
        <f t="shared" si="850"/>
        <v>0</v>
      </c>
      <c r="AE1824" s="701">
        <f t="shared" si="851"/>
        <v>0</v>
      </c>
      <c r="AF1824" s="662">
        <f t="shared" si="847"/>
        <v>0</v>
      </c>
      <c r="AG1824" s="662">
        <f t="shared" si="852"/>
        <v>0</v>
      </c>
      <c r="AH1824" s="701">
        <f t="shared" si="853"/>
        <v>0</v>
      </c>
    </row>
    <row r="1825" spans="1:34" x14ac:dyDescent="0.35">
      <c r="A1825" s="680">
        <v>39800</v>
      </c>
      <c r="B1825" s="558" t="s">
        <v>32</v>
      </c>
      <c r="C1825" s="558">
        <v>12</v>
      </c>
      <c r="D1825" s="559">
        <f t="shared" si="825"/>
        <v>5</v>
      </c>
      <c r="E1825" s="561">
        <v>2.0000000000010232E-2</v>
      </c>
      <c r="F1825" s="699">
        <f t="shared" si="831"/>
        <v>0</v>
      </c>
      <c r="G1825" s="712">
        <f t="shared" si="832"/>
        <v>0</v>
      </c>
      <c r="H1825" s="699">
        <f t="shared" si="826"/>
        <v>0</v>
      </c>
      <c r="I1825" s="712">
        <f t="shared" si="827"/>
        <v>0</v>
      </c>
      <c r="J1825" s="699">
        <f t="shared" si="833"/>
        <v>0</v>
      </c>
      <c r="K1825" s="681">
        <f t="shared" si="834"/>
        <v>0</v>
      </c>
      <c r="L1825" s="711">
        <f>IF($L$5="Yes",HLOOKUP(B1825,'Outdoor Supply'!$D$32:$P$38,7,FALSE),0)</f>
        <v>0</v>
      </c>
      <c r="M1825" s="701">
        <f t="shared" si="835"/>
        <v>0</v>
      </c>
      <c r="N1825" s="564">
        <f t="shared" si="836"/>
        <v>0</v>
      </c>
      <c r="O1825" s="564">
        <f t="shared" si="837"/>
        <v>0</v>
      </c>
      <c r="P1825" s="564">
        <f t="shared" si="838"/>
        <v>0</v>
      </c>
      <c r="Q1825" s="564">
        <f t="shared" si="839"/>
        <v>0</v>
      </c>
      <c r="R1825" s="661">
        <f t="shared" si="828"/>
        <v>0</v>
      </c>
      <c r="S1825" s="662">
        <f t="shared" si="829"/>
        <v>0</v>
      </c>
      <c r="T1825" s="699">
        <f t="shared" si="830"/>
        <v>0</v>
      </c>
      <c r="U1825" s="681">
        <f t="shared" si="840"/>
        <v>0</v>
      </c>
      <c r="V1825" s="701">
        <f t="shared" si="841"/>
        <v>0</v>
      </c>
      <c r="W1825" s="662">
        <f t="shared" si="842"/>
        <v>0</v>
      </c>
      <c r="X1825" s="662">
        <f t="shared" si="843"/>
        <v>0</v>
      </c>
      <c r="Y1825" s="662">
        <f t="shared" si="844"/>
        <v>0</v>
      </c>
      <c r="Z1825" s="699">
        <f t="shared" si="845"/>
        <v>0</v>
      </c>
      <c r="AA1825" s="681">
        <f t="shared" si="848"/>
        <v>0</v>
      </c>
      <c r="AB1825" s="701">
        <f t="shared" si="849"/>
        <v>0</v>
      </c>
      <c r="AC1825" s="662">
        <f t="shared" si="846"/>
        <v>0</v>
      </c>
      <c r="AD1825" s="662">
        <f t="shared" si="850"/>
        <v>0</v>
      </c>
      <c r="AE1825" s="701">
        <f t="shared" si="851"/>
        <v>0</v>
      </c>
      <c r="AF1825" s="662">
        <f t="shared" si="847"/>
        <v>0</v>
      </c>
      <c r="AG1825" s="662">
        <f t="shared" si="852"/>
        <v>0</v>
      </c>
      <c r="AH1825" s="701">
        <f t="shared" si="853"/>
        <v>0</v>
      </c>
    </row>
    <row r="1826" spans="1:34" x14ac:dyDescent="0.35">
      <c r="A1826" s="680">
        <v>39801</v>
      </c>
      <c r="B1826" s="558" t="s">
        <v>32</v>
      </c>
      <c r="C1826" s="558">
        <v>12</v>
      </c>
      <c r="D1826" s="559">
        <f t="shared" si="825"/>
        <v>6</v>
      </c>
      <c r="E1826" s="561">
        <v>1.999999999998181E-2</v>
      </c>
      <c r="F1826" s="699">
        <f t="shared" si="831"/>
        <v>0</v>
      </c>
      <c r="G1826" s="712">
        <f t="shared" si="832"/>
        <v>0</v>
      </c>
      <c r="H1826" s="699">
        <f t="shared" si="826"/>
        <v>0</v>
      </c>
      <c r="I1826" s="712">
        <f t="shared" si="827"/>
        <v>0</v>
      </c>
      <c r="J1826" s="699">
        <f t="shared" si="833"/>
        <v>0</v>
      </c>
      <c r="K1826" s="681">
        <f t="shared" si="834"/>
        <v>0</v>
      </c>
      <c r="L1826" s="711">
        <f>IF($L$5="Yes",HLOOKUP(B1826,'Outdoor Supply'!$D$32:$P$38,7,FALSE),0)</f>
        <v>0</v>
      </c>
      <c r="M1826" s="701">
        <f t="shared" si="835"/>
        <v>0</v>
      </c>
      <c r="N1826" s="564">
        <f t="shared" si="836"/>
        <v>0</v>
      </c>
      <c r="O1826" s="564">
        <f t="shared" si="837"/>
        <v>0</v>
      </c>
      <c r="P1826" s="564">
        <f t="shared" si="838"/>
        <v>0</v>
      </c>
      <c r="Q1826" s="564">
        <f t="shared" si="839"/>
        <v>0</v>
      </c>
      <c r="R1826" s="661">
        <f t="shared" si="828"/>
        <v>0</v>
      </c>
      <c r="S1826" s="662">
        <f t="shared" si="829"/>
        <v>0</v>
      </c>
      <c r="T1826" s="699">
        <f t="shared" si="830"/>
        <v>0</v>
      </c>
      <c r="U1826" s="681">
        <f t="shared" si="840"/>
        <v>0</v>
      </c>
      <c r="V1826" s="701">
        <f t="shared" si="841"/>
        <v>0</v>
      </c>
      <c r="W1826" s="662">
        <f t="shared" si="842"/>
        <v>0</v>
      </c>
      <c r="X1826" s="662">
        <f t="shared" si="843"/>
        <v>0</v>
      </c>
      <c r="Y1826" s="662">
        <f t="shared" si="844"/>
        <v>0</v>
      </c>
      <c r="Z1826" s="699">
        <f t="shared" si="845"/>
        <v>0</v>
      </c>
      <c r="AA1826" s="681">
        <f t="shared" si="848"/>
        <v>0</v>
      </c>
      <c r="AB1826" s="701">
        <f t="shared" si="849"/>
        <v>0</v>
      </c>
      <c r="AC1826" s="662">
        <f t="shared" si="846"/>
        <v>0</v>
      </c>
      <c r="AD1826" s="662">
        <f t="shared" si="850"/>
        <v>0</v>
      </c>
      <c r="AE1826" s="701">
        <f t="shared" si="851"/>
        <v>0</v>
      </c>
      <c r="AF1826" s="662">
        <f t="shared" si="847"/>
        <v>0</v>
      </c>
      <c r="AG1826" s="662">
        <f t="shared" si="852"/>
        <v>0</v>
      </c>
      <c r="AH1826" s="701">
        <f t="shared" si="853"/>
        <v>0</v>
      </c>
    </row>
    <row r="1827" spans="1:34" x14ac:dyDescent="0.35">
      <c r="A1827" s="680">
        <v>39802</v>
      </c>
      <c r="B1827" s="558" t="s">
        <v>32</v>
      </c>
      <c r="C1827" s="558">
        <v>12</v>
      </c>
      <c r="D1827" s="559">
        <f t="shared" si="825"/>
        <v>7</v>
      </c>
      <c r="E1827" s="561">
        <v>0</v>
      </c>
      <c r="F1827" s="699">
        <f t="shared" si="831"/>
        <v>0</v>
      </c>
      <c r="G1827" s="712">
        <f t="shared" si="832"/>
        <v>0</v>
      </c>
      <c r="H1827" s="699">
        <f t="shared" si="826"/>
        <v>0</v>
      </c>
      <c r="I1827" s="712">
        <f t="shared" si="827"/>
        <v>0</v>
      </c>
      <c r="J1827" s="699">
        <f t="shared" si="833"/>
        <v>0</v>
      </c>
      <c r="K1827" s="681">
        <f t="shared" si="834"/>
        <v>0</v>
      </c>
      <c r="L1827" s="711">
        <f>IF($L$5="Yes",HLOOKUP(B1827,'Outdoor Supply'!$D$32:$P$38,7,FALSE),0)</f>
        <v>0</v>
      </c>
      <c r="M1827" s="701">
        <f t="shared" si="835"/>
        <v>0</v>
      </c>
      <c r="N1827" s="564">
        <f t="shared" si="836"/>
        <v>0</v>
      </c>
      <c r="O1827" s="564">
        <f t="shared" si="837"/>
        <v>0</v>
      </c>
      <c r="P1827" s="564">
        <f t="shared" si="838"/>
        <v>0</v>
      </c>
      <c r="Q1827" s="564">
        <f t="shared" si="839"/>
        <v>0</v>
      </c>
      <c r="R1827" s="661">
        <f t="shared" si="828"/>
        <v>0</v>
      </c>
      <c r="S1827" s="662">
        <f t="shared" si="829"/>
        <v>0</v>
      </c>
      <c r="T1827" s="699">
        <f t="shared" si="830"/>
        <v>0</v>
      </c>
      <c r="U1827" s="681">
        <f t="shared" si="840"/>
        <v>0</v>
      </c>
      <c r="V1827" s="701">
        <f t="shared" si="841"/>
        <v>0</v>
      </c>
      <c r="W1827" s="662">
        <f t="shared" si="842"/>
        <v>0</v>
      </c>
      <c r="X1827" s="662">
        <f t="shared" si="843"/>
        <v>0</v>
      </c>
      <c r="Y1827" s="662">
        <f t="shared" si="844"/>
        <v>0</v>
      </c>
      <c r="Z1827" s="699">
        <f t="shared" si="845"/>
        <v>0</v>
      </c>
      <c r="AA1827" s="681">
        <f t="shared" si="848"/>
        <v>0</v>
      </c>
      <c r="AB1827" s="701">
        <f t="shared" si="849"/>
        <v>0</v>
      </c>
      <c r="AC1827" s="662">
        <f t="shared" si="846"/>
        <v>0</v>
      </c>
      <c r="AD1827" s="662">
        <f t="shared" si="850"/>
        <v>0</v>
      </c>
      <c r="AE1827" s="701">
        <f t="shared" si="851"/>
        <v>0</v>
      </c>
      <c r="AF1827" s="662">
        <f t="shared" si="847"/>
        <v>0</v>
      </c>
      <c r="AG1827" s="662">
        <f t="shared" si="852"/>
        <v>0</v>
      </c>
      <c r="AH1827" s="701">
        <f t="shared" si="853"/>
        <v>0</v>
      </c>
    </row>
    <row r="1828" spans="1:34" x14ac:dyDescent="0.35">
      <c r="A1828" s="680">
        <v>39803</v>
      </c>
      <c r="B1828" s="558" t="s">
        <v>32</v>
      </c>
      <c r="C1828" s="558">
        <v>12</v>
      </c>
      <c r="D1828" s="559">
        <f t="shared" si="825"/>
        <v>1</v>
      </c>
      <c r="E1828" s="561">
        <v>0</v>
      </c>
      <c r="F1828" s="699">
        <f t="shared" si="831"/>
        <v>0</v>
      </c>
      <c r="G1828" s="712">
        <f t="shared" si="832"/>
        <v>0</v>
      </c>
      <c r="H1828" s="699">
        <f t="shared" si="826"/>
        <v>0</v>
      </c>
      <c r="I1828" s="712">
        <f t="shared" si="827"/>
        <v>0</v>
      </c>
      <c r="J1828" s="699">
        <f t="shared" si="833"/>
        <v>0</v>
      </c>
      <c r="K1828" s="681">
        <f t="shared" si="834"/>
        <v>0</v>
      </c>
      <c r="L1828" s="711">
        <f>IF($L$5="Yes",HLOOKUP(B1828,'Outdoor Supply'!$D$32:$P$38,7,FALSE),0)</f>
        <v>0</v>
      </c>
      <c r="M1828" s="701">
        <f t="shared" si="835"/>
        <v>0</v>
      </c>
      <c r="N1828" s="564">
        <f t="shared" si="836"/>
        <v>0</v>
      </c>
      <c r="O1828" s="564">
        <f t="shared" si="837"/>
        <v>0</v>
      </c>
      <c r="P1828" s="564">
        <f t="shared" si="838"/>
        <v>0</v>
      </c>
      <c r="Q1828" s="564">
        <f t="shared" si="839"/>
        <v>0</v>
      </c>
      <c r="R1828" s="661">
        <f t="shared" si="828"/>
        <v>0</v>
      </c>
      <c r="S1828" s="662">
        <f t="shared" si="829"/>
        <v>0</v>
      </c>
      <c r="T1828" s="699">
        <f t="shared" si="830"/>
        <v>0</v>
      </c>
      <c r="U1828" s="681">
        <f t="shared" si="840"/>
        <v>0</v>
      </c>
      <c r="V1828" s="701">
        <f t="shared" si="841"/>
        <v>0</v>
      </c>
      <c r="W1828" s="662">
        <f t="shared" si="842"/>
        <v>0</v>
      </c>
      <c r="X1828" s="662">
        <f t="shared" si="843"/>
        <v>0</v>
      </c>
      <c r="Y1828" s="662">
        <f t="shared" si="844"/>
        <v>0</v>
      </c>
      <c r="Z1828" s="699">
        <f t="shared" si="845"/>
        <v>0</v>
      </c>
      <c r="AA1828" s="681">
        <f t="shared" si="848"/>
        <v>0</v>
      </c>
      <c r="AB1828" s="701">
        <f t="shared" si="849"/>
        <v>0</v>
      </c>
      <c r="AC1828" s="662">
        <f t="shared" si="846"/>
        <v>0</v>
      </c>
      <c r="AD1828" s="662">
        <f t="shared" si="850"/>
        <v>0</v>
      </c>
      <c r="AE1828" s="701">
        <f t="shared" si="851"/>
        <v>0</v>
      </c>
      <c r="AF1828" s="662">
        <f t="shared" si="847"/>
        <v>0</v>
      </c>
      <c r="AG1828" s="662">
        <f t="shared" si="852"/>
        <v>0</v>
      </c>
      <c r="AH1828" s="701">
        <f t="shared" si="853"/>
        <v>0</v>
      </c>
    </row>
    <row r="1829" spans="1:34" x14ac:dyDescent="0.35">
      <c r="A1829" s="680">
        <v>39804</v>
      </c>
      <c r="B1829" s="558" t="s">
        <v>32</v>
      </c>
      <c r="C1829" s="558">
        <v>12</v>
      </c>
      <c r="D1829" s="559">
        <f t="shared" si="825"/>
        <v>2</v>
      </c>
      <c r="E1829" s="561">
        <v>9.9999999999909051E-3</v>
      </c>
      <c r="F1829" s="699">
        <f t="shared" si="831"/>
        <v>0</v>
      </c>
      <c r="G1829" s="712">
        <f t="shared" si="832"/>
        <v>0</v>
      </c>
      <c r="H1829" s="699">
        <f t="shared" si="826"/>
        <v>0</v>
      </c>
      <c r="I1829" s="712">
        <f t="shared" si="827"/>
        <v>0</v>
      </c>
      <c r="J1829" s="699">
        <f t="shared" si="833"/>
        <v>0</v>
      </c>
      <c r="K1829" s="681">
        <f t="shared" si="834"/>
        <v>0</v>
      </c>
      <c r="L1829" s="711">
        <f>IF($L$5="Yes",HLOOKUP(B1829,'Outdoor Supply'!$D$32:$P$38,7,FALSE),0)</f>
        <v>0</v>
      </c>
      <c r="M1829" s="701">
        <f t="shared" si="835"/>
        <v>0</v>
      </c>
      <c r="N1829" s="564">
        <f t="shared" si="836"/>
        <v>0</v>
      </c>
      <c r="O1829" s="564">
        <f t="shared" si="837"/>
        <v>0</v>
      </c>
      <c r="P1829" s="564">
        <f t="shared" si="838"/>
        <v>0</v>
      </c>
      <c r="Q1829" s="564">
        <f t="shared" si="839"/>
        <v>0</v>
      </c>
      <c r="R1829" s="661">
        <f t="shared" si="828"/>
        <v>0</v>
      </c>
      <c r="S1829" s="662">
        <f t="shared" si="829"/>
        <v>0</v>
      </c>
      <c r="T1829" s="699">
        <f t="shared" si="830"/>
        <v>0</v>
      </c>
      <c r="U1829" s="681">
        <f t="shared" si="840"/>
        <v>0</v>
      </c>
      <c r="V1829" s="701">
        <f t="shared" si="841"/>
        <v>0</v>
      </c>
      <c r="W1829" s="662">
        <f t="shared" si="842"/>
        <v>0</v>
      </c>
      <c r="X1829" s="662">
        <f t="shared" si="843"/>
        <v>0</v>
      </c>
      <c r="Y1829" s="662">
        <f t="shared" si="844"/>
        <v>0</v>
      </c>
      <c r="Z1829" s="699">
        <f t="shared" si="845"/>
        <v>0</v>
      </c>
      <c r="AA1829" s="681">
        <f t="shared" si="848"/>
        <v>0</v>
      </c>
      <c r="AB1829" s="701">
        <f t="shared" si="849"/>
        <v>0</v>
      </c>
      <c r="AC1829" s="662">
        <f t="shared" si="846"/>
        <v>0</v>
      </c>
      <c r="AD1829" s="662">
        <f t="shared" si="850"/>
        <v>0</v>
      </c>
      <c r="AE1829" s="701">
        <f t="shared" si="851"/>
        <v>0</v>
      </c>
      <c r="AF1829" s="662">
        <f t="shared" si="847"/>
        <v>0</v>
      </c>
      <c r="AG1829" s="662">
        <f t="shared" si="852"/>
        <v>0</v>
      </c>
      <c r="AH1829" s="701">
        <f t="shared" si="853"/>
        <v>0</v>
      </c>
    </row>
    <row r="1830" spans="1:34" x14ac:dyDescent="0.35">
      <c r="A1830" s="680">
        <v>39805</v>
      </c>
      <c r="B1830" s="558" t="s">
        <v>32</v>
      </c>
      <c r="C1830" s="558">
        <v>12</v>
      </c>
      <c r="D1830" s="559">
        <f t="shared" si="825"/>
        <v>3</v>
      </c>
      <c r="E1830" s="561">
        <v>1.999999999998181E-2</v>
      </c>
      <c r="F1830" s="699">
        <f t="shared" si="831"/>
        <v>0</v>
      </c>
      <c r="G1830" s="712">
        <f t="shared" si="832"/>
        <v>0</v>
      </c>
      <c r="H1830" s="699">
        <f t="shared" si="826"/>
        <v>0</v>
      </c>
      <c r="I1830" s="712">
        <f t="shared" si="827"/>
        <v>0</v>
      </c>
      <c r="J1830" s="699">
        <f t="shared" si="833"/>
        <v>0</v>
      </c>
      <c r="K1830" s="681">
        <f t="shared" si="834"/>
        <v>0</v>
      </c>
      <c r="L1830" s="711">
        <f>IF($L$5="Yes",HLOOKUP(B1830,'Outdoor Supply'!$D$32:$P$38,7,FALSE),0)</f>
        <v>0</v>
      </c>
      <c r="M1830" s="701">
        <f t="shared" si="835"/>
        <v>0</v>
      </c>
      <c r="N1830" s="564">
        <f t="shared" si="836"/>
        <v>0</v>
      </c>
      <c r="O1830" s="564">
        <f t="shared" si="837"/>
        <v>0</v>
      </c>
      <c r="P1830" s="564">
        <f t="shared" si="838"/>
        <v>0</v>
      </c>
      <c r="Q1830" s="564">
        <f t="shared" si="839"/>
        <v>0</v>
      </c>
      <c r="R1830" s="661">
        <f t="shared" si="828"/>
        <v>0</v>
      </c>
      <c r="S1830" s="662">
        <f t="shared" si="829"/>
        <v>0</v>
      </c>
      <c r="T1830" s="699">
        <f t="shared" si="830"/>
        <v>0</v>
      </c>
      <c r="U1830" s="681">
        <f t="shared" si="840"/>
        <v>0</v>
      </c>
      <c r="V1830" s="701">
        <f t="shared" si="841"/>
        <v>0</v>
      </c>
      <c r="W1830" s="662">
        <f t="shared" si="842"/>
        <v>0</v>
      </c>
      <c r="X1830" s="662">
        <f t="shared" si="843"/>
        <v>0</v>
      </c>
      <c r="Y1830" s="662">
        <f t="shared" si="844"/>
        <v>0</v>
      </c>
      <c r="Z1830" s="699">
        <f t="shared" si="845"/>
        <v>0</v>
      </c>
      <c r="AA1830" s="681">
        <f t="shared" si="848"/>
        <v>0</v>
      </c>
      <c r="AB1830" s="701">
        <f t="shared" si="849"/>
        <v>0</v>
      </c>
      <c r="AC1830" s="662">
        <f t="shared" si="846"/>
        <v>0</v>
      </c>
      <c r="AD1830" s="662">
        <f t="shared" si="850"/>
        <v>0</v>
      </c>
      <c r="AE1830" s="701">
        <f t="shared" si="851"/>
        <v>0</v>
      </c>
      <c r="AF1830" s="662">
        <f t="shared" si="847"/>
        <v>0</v>
      </c>
      <c r="AG1830" s="662">
        <f t="shared" si="852"/>
        <v>0</v>
      </c>
      <c r="AH1830" s="701">
        <f t="shared" si="853"/>
        <v>0</v>
      </c>
    </row>
    <row r="1831" spans="1:34" x14ac:dyDescent="0.35">
      <c r="A1831" s="680">
        <v>39806</v>
      </c>
      <c r="B1831" s="558" t="s">
        <v>32</v>
      </c>
      <c r="C1831" s="558">
        <v>12</v>
      </c>
      <c r="D1831" s="559">
        <f t="shared" si="825"/>
        <v>4</v>
      </c>
      <c r="E1831" s="561">
        <v>0</v>
      </c>
      <c r="F1831" s="699">
        <f t="shared" si="831"/>
        <v>0</v>
      </c>
      <c r="G1831" s="712">
        <f t="shared" si="832"/>
        <v>0</v>
      </c>
      <c r="H1831" s="699">
        <f t="shared" si="826"/>
        <v>0</v>
      </c>
      <c r="I1831" s="712">
        <f t="shared" si="827"/>
        <v>0</v>
      </c>
      <c r="J1831" s="699">
        <f t="shared" si="833"/>
        <v>0</v>
      </c>
      <c r="K1831" s="681">
        <f t="shared" si="834"/>
        <v>0</v>
      </c>
      <c r="L1831" s="711">
        <f>IF($L$5="Yes",HLOOKUP(B1831,'Outdoor Supply'!$D$32:$P$38,7,FALSE),0)</f>
        <v>0</v>
      </c>
      <c r="M1831" s="701">
        <f t="shared" si="835"/>
        <v>0</v>
      </c>
      <c r="N1831" s="564">
        <f t="shared" si="836"/>
        <v>0</v>
      </c>
      <c r="O1831" s="564">
        <f t="shared" si="837"/>
        <v>0</v>
      </c>
      <c r="P1831" s="564">
        <f t="shared" si="838"/>
        <v>0</v>
      </c>
      <c r="Q1831" s="564">
        <f t="shared" si="839"/>
        <v>0</v>
      </c>
      <c r="R1831" s="661">
        <f t="shared" si="828"/>
        <v>0</v>
      </c>
      <c r="S1831" s="662">
        <f t="shared" si="829"/>
        <v>0</v>
      </c>
      <c r="T1831" s="699">
        <f t="shared" si="830"/>
        <v>0</v>
      </c>
      <c r="U1831" s="681">
        <f t="shared" si="840"/>
        <v>0</v>
      </c>
      <c r="V1831" s="701">
        <f t="shared" si="841"/>
        <v>0</v>
      </c>
      <c r="W1831" s="662">
        <f t="shared" si="842"/>
        <v>0</v>
      </c>
      <c r="X1831" s="662">
        <f t="shared" si="843"/>
        <v>0</v>
      </c>
      <c r="Y1831" s="662">
        <f t="shared" si="844"/>
        <v>0</v>
      </c>
      <c r="Z1831" s="699">
        <f t="shared" si="845"/>
        <v>0</v>
      </c>
      <c r="AA1831" s="681">
        <f t="shared" si="848"/>
        <v>0</v>
      </c>
      <c r="AB1831" s="701">
        <f t="shared" si="849"/>
        <v>0</v>
      </c>
      <c r="AC1831" s="662">
        <f t="shared" si="846"/>
        <v>0</v>
      </c>
      <c r="AD1831" s="662">
        <f t="shared" si="850"/>
        <v>0</v>
      </c>
      <c r="AE1831" s="701">
        <f t="shared" si="851"/>
        <v>0</v>
      </c>
      <c r="AF1831" s="662">
        <f t="shared" si="847"/>
        <v>0</v>
      </c>
      <c r="AG1831" s="662">
        <f t="shared" si="852"/>
        <v>0</v>
      </c>
      <c r="AH1831" s="701">
        <f t="shared" si="853"/>
        <v>0</v>
      </c>
    </row>
    <row r="1832" spans="1:34" x14ac:dyDescent="0.35">
      <c r="A1832" s="680">
        <v>39807</v>
      </c>
      <c r="B1832" s="558" t="s">
        <v>32</v>
      </c>
      <c r="C1832" s="558">
        <v>12</v>
      </c>
      <c r="D1832" s="559">
        <f t="shared" si="825"/>
        <v>5</v>
      </c>
      <c r="E1832" s="561">
        <v>0</v>
      </c>
      <c r="F1832" s="699">
        <f t="shared" si="831"/>
        <v>0</v>
      </c>
      <c r="G1832" s="712">
        <f t="shared" si="832"/>
        <v>0</v>
      </c>
      <c r="H1832" s="699">
        <f t="shared" si="826"/>
        <v>0</v>
      </c>
      <c r="I1832" s="712">
        <f t="shared" si="827"/>
        <v>0</v>
      </c>
      <c r="J1832" s="699">
        <f t="shared" si="833"/>
        <v>0</v>
      </c>
      <c r="K1832" s="681">
        <f t="shared" si="834"/>
        <v>0</v>
      </c>
      <c r="L1832" s="711">
        <f>IF($L$5="Yes",HLOOKUP(B1832,'Outdoor Supply'!$D$32:$P$38,7,FALSE),0)</f>
        <v>0</v>
      </c>
      <c r="M1832" s="701">
        <f t="shared" si="835"/>
        <v>0</v>
      </c>
      <c r="N1832" s="564">
        <f t="shared" si="836"/>
        <v>0</v>
      </c>
      <c r="O1832" s="564">
        <f t="shared" si="837"/>
        <v>0</v>
      </c>
      <c r="P1832" s="564">
        <f t="shared" si="838"/>
        <v>0</v>
      </c>
      <c r="Q1832" s="564">
        <f t="shared" si="839"/>
        <v>0</v>
      </c>
      <c r="R1832" s="661">
        <f t="shared" si="828"/>
        <v>0</v>
      </c>
      <c r="S1832" s="662">
        <f t="shared" si="829"/>
        <v>0</v>
      </c>
      <c r="T1832" s="699">
        <f t="shared" si="830"/>
        <v>0</v>
      </c>
      <c r="U1832" s="681">
        <f t="shared" si="840"/>
        <v>0</v>
      </c>
      <c r="V1832" s="701">
        <f t="shared" si="841"/>
        <v>0</v>
      </c>
      <c r="W1832" s="662">
        <f t="shared" si="842"/>
        <v>0</v>
      </c>
      <c r="X1832" s="662">
        <f t="shared" si="843"/>
        <v>0</v>
      </c>
      <c r="Y1832" s="662">
        <f t="shared" si="844"/>
        <v>0</v>
      </c>
      <c r="Z1832" s="699">
        <f t="shared" si="845"/>
        <v>0</v>
      </c>
      <c r="AA1832" s="681">
        <f t="shared" si="848"/>
        <v>0</v>
      </c>
      <c r="AB1832" s="701">
        <f t="shared" si="849"/>
        <v>0</v>
      </c>
      <c r="AC1832" s="662">
        <f t="shared" si="846"/>
        <v>0</v>
      </c>
      <c r="AD1832" s="662">
        <f t="shared" si="850"/>
        <v>0</v>
      </c>
      <c r="AE1832" s="701">
        <f t="shared" si="851"/>
        <v>0</v>
      </c>
      <c r="AF1832" s="662">
        <f t="shared" si="847"/>
        <v>0</v>
      </c>
      <c r="AG1832" s="662">
        <f t="shared" si="852"/>
        <v>0</v>
      </c>
      <c r="AH1832" s="701">
        <f t="shared" si="853"/>
        <v>0</v>
      </c>
    </row>
    <row r="1833" spans="1:34" x14ac:dyDescent="0.35">
      <c r="A1833" s="680">
        <v>39808</v>
      </c>
      <c r="B1833" s="558" t="s">
        <v>32</v>
      </c>
      <c r="C1833" s="558">
        <v>12</v>
      </c>
      <c r="D1833" s="559">
        <f t="shared" si="825"/>
        <v>6</v>
      </c>
      <c r="E1833" s="561">
        <v>0</v>
      </c>
      <c r="F1833" s="699">
        <f t="shared" si="831"/>
        <v>0</v>
      </c>
      <c r="G1833" s="712">
        <f t="shared" si="832"/>
        <v>0</v>
      </c>
      <c r="H1833" s="699">
        <f t="shared" si="826"/>
        <v>0</v>
      </c>
      <c r="I1833" s="712">
        <f t="shared" si="827"/>
        <v>0</v>
      </c>
      <c r="J1833" s="699">
        <f t="shared" si="833"/>
        <v>0</v>
      </c>
      <c r="K1833" s="681">
        <f t="shared" si="834"/>
        <v>0</v>
      </c>
      <c r="L1833" s="711">
        <f>IF($L$5="Yes",HLOOKUP(B1833,'Outdoor Supply'!$D$32:$P$38,7,FALSE),0)</f>
        <v>0</v>
      </c>
      <c r="M1833" s="701">
        <f t="shared" si="835"/>
        <v>0</v>
      </c>
      <c r="N1833" s="564">
        <f t="shared" si="836"/>
        <v>0</v>
      </c>
      <c r="O1833" s="564">
        <f t="shared" si="837"/>
        <v>0</v>
      </c>
      <c r="P1833" s="564">
        <f t="shared" si="838"/>
        <v>0</v>
      </c>
      <c r="Q1833" s="564">
        <f t="shared" si="839"/>
        <v>0</v>
      </c>
      <c r="R1833" s="661">
        <f t="shared" si="828"/>
        <v>0</v>
      </c>
      <c r="S1833" s="662">
        <f t="shared" si="829"/>
        <v>0</v>
      </c>
      <c r="T1833" s="699">
        <f t="shared" si="830"/>
        <v>0</v>
      </c>
      <c r="U1833" s="681">
        <f t="shared" si="840"/>
        <v>0</v>
      </c>
      <c r="V1833" s="701">
        <f t="shared" si="841"/>
        <v>0</v>
      </c>
      <c r="W1833" s="662">
        <f t="shared" si="842"/>
        <v>0</v>
      </c>
      <c r="X1833" s="662">
        <f t="shared" si="843"/>
        <v>0</v>
      </c>
      <c r="Y1833" s="662">
        <f t="shared" si="844"/>
        <v>0</v>
      </c>
      <c r="Z1833" s="699">
        <f t="shared" si="845"/>
        <v>0</v>
      </c>
      <c r="AA1833" s="681">
        <f t="shared" si="848"/>
        <v>0</v>
      </c>
      <c r="AB1833" s="701">
        <f t="shared" si="849"/>
        <v>0</v>
      </c>
      <c r="AC1833" s="662">
        <f t="shared" si="846"/>
        <v>0</v>
      </c>
      <c r="AD1833" s="662">
        <f t="shared" si="850"/>
        <v>0</v>
      </c>
      <c r="AE1833" s="701">
        <f t="shared" si="851"/>
        <v>0</v>
      </c>
      <c r="AF1833" s="662">
        <f t="shared" si="847"/>
        <v>0</v>
      </c>
      <c r="AG1833" s="662">
        <f t="shared" si="852"/>
        <v>0</v>
      </c>
      <c r="AH1833" s="701">
        <f t="shared" si="853"/>
        <v>0</v>
      </c>
    </row>
    <row r="1834" spans="1:34" x14ac:dyDescent="0.35">
      <c r="A1834" s="680">
        <v>39809</v>
      </c>
      <c r="B1834" s="558" t="s">
        <v>32</v>
      </c>
      <c r="C1834" s="558">
        <v>12</v>
      </c>
      <c r="D1834" s="559">
        <f t="shared" si="825"/>
        <v>7</v>
      </c>
      <c r="E1834" s="561">
        <v>0</v>
      </c>
      <c r="F1834" s="699">
        <f t="shared" si="831"/>
        <v>0</v>
      </c>
      <c r="G1834" s="712">
        <f t="shared" si="832"/>
        <v>0</v>
      </c>
      <c r="H1834" s="699">
        <f t="shared" si="826"/>
        <v>0</v>
      </c>
      <c r="I1834" s="712">
        <f t="shared" si="827"/>
        <v>0</v>
      </c>
      <c r="J1834" s="699">
        <f t="shared" si="833"/>
        <v>0</v>
      </c>
      <c r="K1834" s="681">
        <f t="shared" si="834"/>
        <v>0</v>
      </c>
      <c r="L1834" s="711">
        <f>IF($L$5="Yes",HLOOKUP(B1834,'Outdoor Supply'!$D$32:$P$38,7,FALSE),0)</f>
        <v>0</v>
      </c>
      <c r="M1834" s="701">
        <f t="shared" si="835"/>
        <v>0</v>
      </c>
      <c r="N1834" s="564">
        <f t="shared" si="836"/>
        <v>0</v>
      </c>
      <c r="O1834" s="564">
        <f t="shared" si="837"/>
        <v>0</v>
      </c>
      <c r="P1834" s="564">
        <f t="shared" si="838"/>
        <v>0</v>
      </c>
      <c r="Q1834" s="564">
        <f t="shared" si="839"/>
        <v>0</v>
      </c>
      <c r="R1834" s="661">
        <f t="shared" si="828"/>
        <v>0</v>
      </c>
      <c r="S1834" s="662">
        <f t="shared" si="829"/>
        <v>0</v>
      </c>
      <c r="T1834" s="699">
        <f t="shared" si="830"/>
        <v>0</v>
      </c>
      <c r="U1834" s="681">
        <f t="shared" si="840"/>
        <v>0</v>
      </c>
      <c r="V1834" s="701">
        <f t="shared" si="841"/>
        <v>0</v>
      </c>
      <c r="W1834" s="662">
        <f t="shared" si="842"/>
        <v>0</v>
      </c>
      <c r="X1834" s="662">
        <f t="shared" si="843"/>
        <v>0</v>
      </c>
      <c r="Y1834" s="662">
        <f t="shared" si="844"/>
        <v>0</v>
      </c>
      <c r="Z1834" s="699">
        <f t="shared" si="845"/>
        <v>0</v>
      </c>
      <c r="AA1834" s="681">
        <f t="shared" si="848"/>
        <v>0</v>
      </c>
      <c r="AB1834" s="701">
        <f t="shared" si="849"/>
        <v>0</v>
      </c>
      <c r="AC1834" s="662">
        <f t="shared" si="846"/>
        <v>0</v>
      </c>
      <c r="AD1834" s="662">
        <f t="shared" si="850"/>
        <v>0</v>
      </c>
      <c r="AE1834" s="701">
        <f t="shared" si="851"/>
        <v>0</v>
      </c>
      <c r="AF1834" s="662">
        <f t="shared" si="847"/>
        <v>0</v>
      </c>
      <c r="AG1834" s="662">
        <f t="shared" si="852"/>
        <v>0</v>
      </c>
      <c r="AH1834" s="701">
        <f t="shared" si="853"/>
        <v>0</v>
      </c>
    </row>
    <row r="1835" spans="1:34" x14ac:dyDescent="0.35">
      <c r="A1835" s="680">
        <v>39810</v>
      </c>
      <c r="B1835" s="558" t="s">
        <v>32</v>
      </c>
      <c r="C1835" s="558">
        <v>12</v>
      </c>
      <c r="D1835" s="559">
        <f t="shared" si="825"/>
        <v>1</v>
      </c>
      <c r="E1835" s="561">
        <v>9.9999999999909051E-3</v>
      </c>
      <c r="F1835" s="699">
        <f t="shared" si="831"/>
        <v>0</v>
      </c>
      <c r="G1835" s="712">
        <f t="shared" si="832"/>
        <v>0</v>
      </c>
      <c r="H1835" s="699">
        <f t="shared" si="826"/>
        <v>0</v>
      </c>
      <c r="I1835" s="712">
        <f t="shared" si="827"/>
        <v>0</v>
      </c>
      <c r="J1835" s="699">
        <f t="shared" si="833"/>
        <v>0</v>
      </c>
      <c r="K1835" s="681">
        <f t="shared" si="834"/>
        <v>0</v>
      </c>
      <c r="L1835" s="711">
        <f>IF($L$5="Yes",HLOOKUP(B1835,'Outdoor Supply'!$D$32:$P$38,7,FALSE),0)</f>
        <v>0</v>
      </c>
      <c r="M1835" s="701">
        <f t="shared" si="835"/>
        <v>0</v>
      </c>
      <c r="N1835" s="564">
        <f t="shared" si="836"/>
        <v>0</v>
      </c>
      <c r="O1835" s="564">
        <f t="shared" si="837"/>
        <v>0</v>
      </c>
      <c r="P1835" s="564">
        <f t="shared" si="838"/>
        <v>0</v>
      </c>
      <c r="Q1835" s="564">
        <f t="shared" si="839"/>
        <v>0</v>
      </c>
      <c r="R1835" s="661">
        <f t="shared" si="828"/>
        <v>0</v>
      </c>
      <c r="S1835" s="662">
        <f t="shared" si="829"/>
        <v>0</v>
      </c>
      <c r="T1835" s="699">
        <f t="shared" si="830"/>
        <v>0</v>
      </c>
      <c r="U1835" s="681">
        <f t="shared" si="840"/>
        <v>0</v>
      </c>
      <c r="V1835" s="701">
        <f t="shared" si="841"/>
        <v>0</v>
      </c>
      <c r="W1835" s="662">
        <f t="shared" si="842"/>
        <v>0</v>
      </c>
      <c r="X1835" s="662">
        <f t="shared" si="843"/>
        <v>0</v>
      </c>
      <c r="Y1835" s="662">
        <f t="shared" si="844"/>
        <v>0</v>
      </c>
      <c r="Z1835" s="699">
        <f t="shared" si="845"/>
        <v>0</v>
      </c>
      <c r="AA1835" s="681">
        <f t="shared" si="848"/>
        <v>0</v>
      </c>
      <c r="AB1835" s="701">
        <f t="shared" si="849"/>
        <v>0</v>
      </c>
      <c r="AC1835" s="662">
        <f t="shared" si="846"/>
        <v>0</v>
      </c>
      <c r="AD1835" s="662">
        <f t="shared" si="850"/>
        <v>0</v>
      </c>
      <c r="AE1835" s="701">
        <f t="shared" si="851"/>
        <v>0</v>
      </c>
      <c r="AF1835" s="662">
        <f t="shared" si="847"/>
        <v>0</v>
      </c>
      <c r="AG1835" s="662">
        <f t="shared" si="852"/>
        <v>0</v>
      </c>
      <c r="AH1835" s="701">
        <f t="shared" si="853"/>
        <v>0</v>
      </c>
    </row>
    <row r="1836" spans="1:34" x14ac:dyDescent="0.35">
      <c r="A1836" s="680">
        <v>39811</v>
      </c>
      <c r="B1836" s="558" t="s">
        <v>32</v>
      </c>
      <c r="C1836" s="558">
        <v>12</v>
      </c>
      <c r="D1836" s="559">
        <f t="shared" si="825"/>
        <v>2</v>
      </c>
      <c r="E1836" s="561">
        <v>0</v>
      </c>
      <c r="F1836" s="699">
        <f t="shared" si="831"/>
        <v>0</v>
      </c>
      <c r="G1836" s="712">
        <f t="shared" si="832"/>
        <v>0</v>
      </c>
      <c r="H1836" s="699">
        <f t="shared" si="826"/>
        <v>0</v>
      </c>
      <c r="I1836" s="712">
        <f t="shared" si="827"/>
        <v>0</v>
      </c>
      <c r="J1836" s="699">
        <f t="shared" si="833"/>
        <v>0</v>
      </c>
      <c r="K1836" s="681">
        <f t="shared" si="834"/>
        <v>0</v>
      </c>
      <c r="L1836" s="711">
        <f>IF($L$5="Yes",HLOOKUP(B1836,'Outdoor Supply'!$D$32:$P$38,7,FALSE),0)</f>
        <v>0</v>
      </c>
      <c r="M1836" s="701">
        <f t="shared" si="835"/>
        <v>0</v>
      </c>
      <c r="N1836" s="564">
        <f t="shared" si="836"/>
        <v>0</v>
      </c>
      <c r="O1836" s="564">
        <f t="shared" si="837"/>
        <v>0</v>
      </c>
      <c r="P1836" s="564">
        <f t="shared" si="838"/>
        <v>0</v>
      </c>
      <c r="Q1836" s="564">
        <f t="shared" si="839"/>
        <v>0</v>
      </c>
      <c r="R1836" s="661">
        <f t="shared" si="828"/>
        <v>0</v>
      </c>
      <c r="S1836" s="662">
        <f t="shared" si="829"/>
        <v>0</v>
      </c>
      <c r="T1836" s="699">
        <f t="shared" si="830"/>
        <v>0</v>
      </c>
      <c r="U1836" s="681">
        <f t="shared" si="840"/>
        <v>0</v>
      </c>
      <c r="V1836" s="701">
        <f t="shared" si="841"/>
        <v>0</v>
      </c>
      <c r="W1836" s="662">
        <f t="shared" si="842"/>
        <v>0</v>
      </c>
      <c r="X1836" s="662">
        <f t="shared" si="843"/>
        <v>0</v>
      </c>
      <c r="Y1836" s="662">
        <f t="shared" si="844"/>
        <v>0</v>
      </c>
      <c r="Z1836" s="699">
        <f t="shared" si="845"/>
        <v>0</v>
      </c>
      <c r="AA1836" s="681">
        <f t="shared" si="848"/>
        <v>0</v>
      </c>
      <c r="AB1836" s="701">
        <f t="shared" si="849"/>
        <v>0</v>
      </c>
      <c r="AC1836" s="662">
        <f t="shared" si="846"/>
        <v>0</v>
      </c>
      <c r="AD1836" s="662">
        <f t="shared" si="850"/>
        <v>0</v>
      </c>
      <c r="AE1836" s="701">
        <f t="shared" si="851"/>
        <v>0</v>
      </c>
      <c r="AF1836" s="662">
        <f t="shared" si="847"/>
        <v>0</v>
      </c>
      <c r="AG1836" s="662">
        <f t="shared" si="852"/>
        <v>0</v>
      </c>
      <c r="AH1836" s="701">
        <f t="shared" si="853"/>
        <v>0</v>
      </c>
    </row>
    <row r="1837" spans="1:34" x14ac:dyDescent="0.35">
      <c r="A1837" s="680">
        <v>39812</v>
      </c>
      <c r="B1837" s="558" t="s">
        <v>32</v>
      </c>
      <c r="C1837" s="558">
        <v>12</v>
      </c>
      <c r="D1837" s="559">
        <f t="shared" si="825"/>
        <v>3</v>
      </c>
      <c r="E1837" s="561">
        <v>0</v>
      </c>
      <c r="F1837" s="699">
        <f t="shared" si="831"/>
        <v>0</v>
      </c>
      <c r="G1837" s="712">
        <f t="shared" si="832"/>
        <v>0</v>
      </c>
      <c r="H1837" s="699">
        <f t="shared" si="826"/>
        <v>0</v>
      </c>
      <c r="I1837" s="712">
        <f t="shared" si="827"/>
        <v>0</v>
      </c>
      <c r="J1837" s="699">
        <f t="shared" si="833"/>
        <v>0</v>
      </c>
      <c r="K1837" s="681">
        <f t="shared" si="834"/>
        <v>0</v>
      </c>
      <c r="L1837" s="711">
        <f>IF($L$5="Yes",HLOOKUP(B1837,'Outdoor Supply'!$D$32:$P$38,7,FALSE),0)</f>
        <v>0</v>
      </c>
      <c r="M1837" s="701">
        <f t="shared" si="835"/>
        <v>0</v>
      </c>
      <c r="N1837" s="564">
        <f t="shared" si="836"/>
        <v>0</v>
      </c>
      <c r="O1837" s="564">
        <f t="shared" si="837"/>
        <v>0</v>
      </c>
      <c r="P1837" s="564">
        <f t="shared" si="838"/>
        <v>0</v>
      </c>
      <c r="Q1837" s="564">
        <f t="shared" si="839"/>
        <v>0</v>
      </c>
      <c r="R1837" s="661">
        <f t="shared" si="828"/>
        <v>0</v>
      </c>
      <c r="S1837" s="662">
        <f t="shared" si="829"/>
        <v>0</v>
      </c>
      <c r="T1837" s="699">
        <f t="shared" si="830"/>
        <v>0</v>
      </c>
      <c r="U1837" s="681">
        <f t="shared" si="840"/>
        <v>0</v>
      </c>
      <c r="V1837" s="701">
        <f t="shared" si="841"/>
        <v>0</v>
      </c>
      <c r="W1837" s="662">
        <f t="shared" si="842"/>
        <v>0</v>
      </c>
      <c r="X1837" s="662">
        <f t="shared" si="843"/>
        <v>0</v>
      </c>
      <c r="Y1837" s="662">
        <f t="shared" si="844"/>
        <v>0</v>
      </c>
      <c r="Z1837" s="699">
        <f t="shared" si="845"/>
        <v>0</v>
      </c>
      <c r="AA1837" s="681">
        <f t="shared" si="848"/>
        <v>0</v>
      </c>
      <c r="AB1837" s="701">
        <f t="shared" si="849"/>
        <v>0</v>
      </c>
      <c r="AC1837" s="662">
        <f t="shared" si="846"/>
        <v>0</v>
      </c>
      <c r="AD1837" s="662">
        <f t="shared" si="850"/>
        <v>0</v>
      </c>
      <c r="AE1837" s="701">
        <f t="shared" si="851"/>
        <v>0</v>
      </c>
      <c r="AF1837" s="662">
        <f t="shared" si="847"/>
        <v>0</v>
      </c>
      <c r="AG1837" s="662">
        <f t="shared" si="852"/>
        <v>0</v>
      </c>
      <c r="AH1837" s="701">
        <f t="shared" si="853"/>
        <v>0</v>
      </c>
    </row>
    <row r="1838" spans="1:34" x14ac:dyDescent="0.35">
      <c r="A1838" s="680">
        <v>39813</v>
      </c>
      <c r="B1838" s="558" t="s">
        <v>32</v>
      </c>
      <c r="C1838" s="558">
        <v>12</v>
      </c>
      <c r="D1838" s="559">
        <f t="shared" si="825"/>
        <v>4</v>
      </c>
      <c r="E1838" s="561">
        <v>0</v>
      </c>
      <c r="F1838" s="699">
        <f t="shared" si="831"/>
        <v>0</v>
      </c>
      <c r="G1838" s="712">
        <f t="shared" si="832"/>
        <v>0</v>
      </c>
      <c r="H1838" s="699">
        <f t="shared" si="826"/>
        <v>0</v>
      </c>
      <c r="I1838" s="712">
        <f t="shared" si="827"/>
        <v>0</v>
      </c>
      <c r="J1838" s="699">
        <f t="shared" si="833"/>
        <v>0</v>
      </c>
      <c r="K1838" s="681">
        <f t="shared" si="834"/>
        <v>0</v>
      </c>
      <c r="L1838" s="711">
        <f>IF($L$5="Yes",HLOOKUP(B1838,'Outdoor Supply'!$D$32:$P$38,7,FALSE),0)</f>
        <v>0</v>
      </c>
      <c r="M1838" s="701">
        <f t="shared" si="835"/>
        <v>0</v>
      </c>
      <c r="N1838" s="564">
        <f t="shared" si="836"/>
        <v>0</v>
      </c>
      <c r="O1838" s="564">
        <f t="shared" si="837"/>
        <v>0</v>
      </c>
      <c r="P1838" s="564">
        <f t="shared" si="838"/>
        <v>0</v>
      </c>
      <c r="Q1838" s="564">
        <f t="shared" si="839"/>
        <v>0</v>
      </c>
      <c r="R1838" s="661">
        <f t="shared" si="828"/>
        <v>0</v>
      </c>
      <c r="S1838" s="662">
        <f t="shared" si="829"/>
        <v>0</v>
      </c>
      <c r="T1838" s="699">
        <f t="shared" si="830"/>
        <v>0</v>
      </c>
      <c r="U1838" s="681">
        <f t="shared" si="840"/>
        <v>0</v>
      </c>
      <c r="V1838" s="701">
        <f t="shared" si="841"/>
        <v>0</v>
      </c>
      <c r="W1838" s="662">
        <f t="shared" si="842"/>
        <v>0</v>
      </c>
      <c r="X1838" s="662">
        <f t="shared" si="843"/>
        <v>0</v>
      </c>
      <c r="Y1838" s="662">
        <f t="shared" si="844"/>
        <v>0</v>
      </c>
      <c r="Z1838" s="699">
        <f t="shared" si="845"/>
        <v>0</v>
      </c>
      <c r="AA1838" s="681">
        <f t="shared" si="848"/>
        <v>0</v>
      </c>
      <c r="AB1838" s="701">
        <f t="shared" si="849"/>
        <v>0</v>
      </c>
      <c r="AC1838" s="662">
        <f t="shared" si="846"/>
        <v>0</v>
      </c>
      <c r="AD1838" s="662">
        <f t="shared" si="850"/>
        <v>0</v>
      </c>
      <c r="AE1838" s="701">
        <f t="shared" si="851"/>
        <v>0</v>
      </c>
      <c r="AF1838" s="662">
        <f t="shared" si="847"/>
        <v>0</v>
      </c>
      <c r="AG1838" s="662">
        <f t="shared" si="852"/>
        <v>0</v>
      </c>
      <c r="AH1838" s="701">
        <f t="shared" si="853"/>
        <v>0</v>
      </c>
    </row>
    <row r="1839" spans="1:34" x14ac:dyDescent="0.35">
      <c r="A1839" s="680">
        <v>39814</v>
      </c>
      <c r="B1839" s="558" t="s">
        <v>21</v>
      </c>
      <c r="C1839" s="558">
        <v>1</v>
      </c>
      <c r="D1839" s="559">
        <f t="shared" si="825"/>
        <v>5</v>
      </c>
      <c r="E1839" s="561">
        <v>0</v>
      </c>
      <c r="F1839" s="699">
        <f t="shared" si="831"/>
        <v>0</v>
      </c>
      <c r="G1839" s="712">
        <f t="shared" si="832"/>
        <v>0</v>
      </c>
      <c r="H1839" s="699">
        <f t="shared" si="826"/>
        <v>0</v>
      </c>
      <c r="I1839" s="712">
        <f t="shared" si="827"/>
        <v>0</v>
      </c>
      <c r="J1839" s="699">
        <f t="shared" si="833"/>
        <v>0</v>
      </c>
      <c r="K1839" s="681">
        <f t="shared" si="834"/>
        <v>0</v>
      </c>
      <c r="L1839" s="711">
        <f>IF($L$5="Yes",HLOOKUP(B1839,'Outdoor Supply'!$D$32:$P$38,7,FALSE),0)</f>
        <v>0</v>
      </c>
      <c r="M1839" s="701">
        <f t="shared" si="835"/>
        <v>0</v>
      </c>
      <c r="N1839" s="564">
        <f t="shared" si="836"/>
        <v>0</v>
      </c>
      <c r="O1839" s="564">
        <f t="shared" si="837"/>
        <v>0</v>
      </c>
      <c r="P1839" s="564">
        <f t="shared" si="838"/>
        <v>0</v>
      </c>
      <c r="Q1839" s="564">
        <f t="shared" si="839"/>
        <v>0</v>
      </c>
      <c r="R1839" s="661">
        <f t="shared" si="828"/>
        <v>0</v>
      </c>
      <c r="S1839" s="662">
        <f t="shared" si="829"/>
        <v>0</v>
      </c>
      <c r="T1839" s="699">
        <f t="shared" si="830"/>
        <v>0</v>
      </c>
      <c r="U1839" s="681">
        <f t="shared" si="840"/>
        <v>0</v>
      </c>
      <c r="V1839" s="701">
        <f t="shared" si="841"/>
        <v>0</v>
      </c>
      <c r="W1839" s="662">
        <f t="shared" si="842"/>
        <v>0</v>
      </c>
      <c r="X1839" s="662">
        <f t="shared" si="843"/>
        <v>0</v>
      </c>
      <c r="Y1839" s="662">
        <f t="shared" si="844"/>
        <v>0</v>
      </c>
      <c r="Z1839" s="699">
        <f t="shared" si="845"/>
        <v>0</v>
      </c>
      <c r="AA1839" s="681">
        <f t="shared" si="848"/>
        <v>0</v>
      </c>
      <c r="AB1839" s="701">
        <f t="shared" si="849"/>
        <v>0</v>
      </c>
      <c r="AC1839" s="662">
        <f t="shared" si="846"/>
        <v>0</v>
      </c>
      <c r="AD1839" s="662">
        <f t="shared" si="850"/>
        <v>0</v>
      </c>
      <c r="AE1839" s="701">
        <f t="shared" si="851"/>
        <v>0</v>
      </c>
      <c r="AF1839" s="662">
        <f t="shared" si="847"/>
        <v>0</v>
      </c>
      <c r="AG1839" s="662">
        <f t="shared" si="852"/>
        <v>0</v>
      </c>
      <c r="AH1839" s="701">
        <f t="shared" si="853"/>
        <v>0</v>
      </c>
    </row>
    <row r="1840" spans="1:34" x14ac:dyDescent="0.35">
      <c r="A1840" s="680">
        <v>39815</v>
      </c>
      <c r="B1840" s="558" t="s">
        <v>21</v>
      </c>
      <c r="C1840" s="558">
        <v>1</v>
      </c>
      <c r="D1840" s="559">
        <f t="shared" si="825"/>
        <v>6</v>
      </c>
      <c r="E1840" s="561">
        <v>0</v>
      </c>
      <c r="F1840" s="699">
        <f t="shared" si="831"/>
        <v>0</v>
      </c>
      <c r="G1840" s="712">
        <f t="shared" si="832"/>
        <v>0</v>
      </c>
      <c r="H1840" s="699">
        <f t="shared" si="826"/>
        <v>0</v>
      </c>
      <c r="I1840" s="712">
        <f t="shared" si="827"/>
        <v>0</v>
      </c>
      <c r="J1840" s="699">
        <f t="shared" si="833"/>
        <v>0</v>
      </c>
      <c r="K1840" s="681">
        <f t="shared" si="834"/>
        <v>0</v>
      </c>
      <c r="L1840" s="711">
        <f>IF($L$5="Yes",HLOOKUP(B1840,'Outdoor Supply'!$D$32:$P$38,7,FALSE),0)</f>
        <v>0</v>
      </c>
      <c r="M1840" s="701">
        <f t="shared" si="835"/>
        <v>0</v>
      </c>
      <c r="N1840" s="564">
        <f t="shared" si="836"/>
        <v>0</v>
      </c>
      <c r="O1840" s="564">
        <f t="shared" si="837"/>
        <v>0</v>
      </c>
      <c r="P1840" s="564">
        <f t="shared" si="838"/>
        <v>0</v>
      </c>
      <c r="Q1840" s="564">
        <f t="shared" si="839"/>
        <v>0</v>
      </c>
      <c r="R1840" s="661">
        <f t="shared" si="828"/>
        <v>0</v>
      </c>
      <c r="S1840" s="662">
        <f t="shared" si="829"/>
        <v>0</v>
      </c>
      <c r="T1840" s="699">
        <f t="shared" si="830"/>
        <v>0</v>
      </c>
      <c r="U1840" s="681">
        <f t="shared" si="840"/>
        <v>0</v>
      </c>
      <c r="V1840" s="701">
        <f t="shared" si="841"/>
        <v>0</v>
      </c>
      <c r="W1840" s="662">
        <f t="shared" si="842"/>
        <v>0</v>
      </c>
      <c r="X1840" s="662">
        <f t="shared" si="843"/>
        <v>0</v>
      </c>
      <c r="Y1840" s="662">
        <f t="shared" si="844"/>
        <v>0</v>
      </c>
      <c r="Z1840" s="699">
        <f t="shared" si="845"/>
        <v>0</v>
      </c>
      <c r="AA1840" s="681">
        <f t="shared" si="848"/>
        <v>0</v>
      </c>
      <c r="AB1840" s="701">
        <f t="shared" si="849"/>
        <v>0</v>
      </c>
      <c r="AC1840" s="662">
        <f t="shared" si="846"/>
        <v>0</v>
      </c>
      <c r="AD1840" s="662">
        <f t="shared" si="850"/>
        <v>0</v>
      </c>
      <c r="AE1840" s="701">
        <f t="shared" si="851"/>
        <v>0</v>
      </c>
      <c r="AF1840" s="662">
        <f t="shared" si="847"/>
        <v>0</v>
      </c>
      <c r="AG1840" s="662">
        <f t="shared" si="852"/>
        <v>0</v>
      </c>
      <c r="AH1840" s="701">
        <f t="shared" si="853"/>
        <v>0</v>
      </c>
    </row>
    <row r="1841" spans="1:34" x14ac:dyDescent="0.35">
      <c r="A1841" s="680">
        <v>39816</v>
      </c>
      <c r="B1841" s="558" t="s">
        <v>21</v>
      </c>
      <c r="C1841" s="558">
        <v>1</v>
      </c>
      <c r="D1841" s="559">
        <f t="shared" si="825"/>
        <v>7</v>
      </c>
      <c r="E1841" s="561">
        <v>0</v>
      </c>
      <c r="F1841" s="699">
        <f t="shared" si="831"/>
        <v>0</v>
      </c>
      <c r="G1841" s="712">
        <f t="shared" si="832"/>
        <v>0</v>
      </c>
      <c r="H1841" s="699">
        <f t="shared" si="826"/>
        <v>0</v>
      </c>
      <c r="I1841" s="712">
        <f t="shared" si="827"/>
        <v>0</v>
      </c>
      <c r="J1841" s="699">
        <f t="shared" si="833"/>
        <v>0</v>
      </c>
      <c r="K1841" s="681">
        <f t="shared" si="834"/>
        <v>0</v>
      </c>
      <c r="L1841" s="711">
        <f>IF($L$5="Yes",HLOOKUP(B1841,'Outdoor Supply'!$D$32:$P$38,7,FALSE),0)</f>
        <v>0</v>
      </c>
      <c r="M1841" s="701">
        <f t="shared" si="835"/>
        <v>0</v>
      </c>
      <c r="N1841" s="564">
        <f t="shared" si="836"/>
        <v>0</v>
      </c>
      <c r="O1841" s="564">
        <f t="shared" si="837"/>
        <v>0</v>
      </c>
      <c r="P1841" s="564">
        <f t="shared" si="838"/>
        <v>0</v>
      </c>
      <c r="Q1841" s="564">
        <f t="shared" si="839"/>
        <v>0</v>
      </c>
      <c r="R1841" s="661">
        <f t="shared" si="828"/>
        <v>0</v>
      </c>
      <c r="S1841" s="662">
        <f t="shared" si="829"/>
        <v>0</v>
      </c>
      <c r="T1841" s="699">
        <f t="shared" si="830"/>
        <v>0</v>
      </c>
      <c r="U1841" s="681">
        <f t="shared" si="840"/>
        <v>0</v>
      </c>
      <c r="V1841" s="701">
        <f t="shared" si="841"/>
        <v>0</v>
      </c>
      <c r="W1841" s="662">
        <f t="shared" si="842"/>
        <v>0</v>
      </c>
      <c r="X1841" s="662">
        <f t="shared" si="843"/>
        <v>0</v>
      </c>
      <c r="Y1841" s="662">
        <f t="shared" si="844"/>
        <v>0</v>
      </c>
      <c r="Z1841" s="699">
        <f t="shared" si="845"/>
        <v>0</v>
      </c>
      <c r="AA1841" s="681">
        <f t="shared" si="848"/>
        <v>0</v>
      </c>
      <c r="AB1841" s="701">
        <f t="shared" si="849"/>
        <v>0</v>
      </c>
      <c r="AC1841" s="662">
        <f t="shared" si="846"/>
        <v>0</v>
      </c>
      <c r="AD1841" s="662">
        <f t="shared" si="850"/>
        <v>0</v>
      </c>
      <c r="AE1841" s="701">
        <f t="shared" si="851"/>
        <v>0</v>
      </c>
      <c r="AF1841" s="662">
        <f t="shared" si="847"/>
        <v>0</v>
      </c>
      <c r="AG1841" s="662">
        <f t="shared" si="852"/>
        <v>0</v>
      </c>
      <c r="AH1841" s="701">
        <f t="shared" si="853"/>
        <v>0</v>
      </c>
    </row>
    <row r="1842" spans="1:34" x14ac:dyDescent="0.35">
      <c r="A1842" s="680">
        <v>39817</v>
      </c>
      <c r="B1842" s="558" t="s">
        <v>21</v>
      </c>
      <c r="C1842" s="558">
        <v>1</v>
      </c>
      <c r="D1842" s="559">
        <f t="shared" si="825"/>
        <v>1</v>
      </c>
      <c r="E1842" s="561">
        <v>0</v>
      </c>
      <c r="F1842" s="699">
        <f t="shared" si="831"/>
        <v>0</v>
      </c>
      <c r="G1842" s="712">
        <f t="shared" si="832"/>
        <v>0</v>
      </c>
      <c r="H1842" s="699">
        <f t="shared" si="826"/>
        <v>0</v>
      </c>
      <c r="I1842" s="712">
        <f t="shared" si="827"/>
        <v>0</v>
      </c>
      <c r="J1842" s="699">
        <f t="shared" si="833"/>
        <v>0</v>
      </c>
      <c r="K1842" s="681">
        <f t="shared" si="834"/>
        <v>0</v>
      </c>
      <c r="L1842" s="711">
        <f>IF($L$5="Yes",HLOOKUP(B1842,'Outdoor Supply'!$D$32:$P$38,7,FALSE),0)</f>
        <v>0</v>
      </c>
      <c r="M1842" s="701">
        <f t="shared" si="835"/>
        <v>0</v>
      </c>
      <c r="N1842" s="564">
        <f t="shared" si="836"/>
        <v>0</v>
      </c>
      <c r="O1842" s="564">
        <f t="shared" si="837"/>
        <v>0</v>
      </c>
      <c r="P1842" s="564">
        <f t="shared" si="838"/>
        <v>0</v>
      </c>
      <c r="Q1842" s="564">
        <f t="shared" si="839"/>
        <v>0</v>
      </c>
      <c r="R1842" s="661">
        <f t="shared" si="828"/>
        <v>0</v>
      </c>
      <c r="S1842" s="662">
        <f t="shared" si="829"/>
        <v>0</v>
      </c>
      <c r="T1842" s="699">
        <f t="shared" si="830"/>
        <v>0</v>
      </c>
      <c r="U1842" s="681">
        <f t="shared" si="840"/>
        <v>0</v>
      </c>
      <c r="V1842" s="701">
        <f t="shared" si="841"/>
        <v>0</v>
      </c>
      <c r="W1842" s="662">
        <f t="shared" si="842"/>
        <v>0</v>
      </c>
      <c r="X1842" s="662">
        <f t="shared" si="843"/>
        <v>0</v>
      </c>
      <c r="Y1842" s="662">
        <f t="shared" si="844"/>
        <v>0</v>
      </c>
      <c r="Z1842" s="699">
        <f t="shared" si="845"/>
        <v>0</v>
      </c>
      <c r="AA1842" s="681">
        <f t="shared" si="848"/>
        <v>0</v>
      </c>
      <c r="AB1842" s="701">
        <f t="shared" si="849"/>
        <v>0</v>
      </c>
      <c r="AC1842" s="662">
        <f t="shared" si="846"/>
        <v>0</v>
      </c>
      <c r="AD1842" s="662">
        <f t="shared" si="850"/>
        <v>0</v>
      </c>
      <c r="AE1842" s="701">
        <f t="shared" si="851"/>
        <v>0</v>
      </c>
      <c r="AF1842" s="662">
        <f t="shared" si="847"/>
        <v>0</v>
      </c>
      <c r="AG1842" s="662">
        <f t="shared" si="852"/>
        <v>0</v>
      </c>
      <c r="AH1842" s="701">
        <f t="shared" si="853"/>
        <v>0</v>
      </c>
    </row>
    <row r="1843" spans="1:34" x14ac:dyDescent="0.35">
      <c r="A1843" s="680">
        <v>39818</v>
      </c>
      <c r="B1843" s="558" t="s">
        <v>21</v>
      </c>
      <c r="C1843" s="558">
        <v>1</v>
      </c>
      <c r="D1843" s="559">
        <f t="shared" si="825"/>
        <v>2</v>
      </c>
      <c r="E1843" s="561">
        <v>8.0000000000012506E-2</v>
      </c>
      <c r="F1843" s="699">
        <f t="shared" si="831"/>
        <v>0</v>
      </c>
      <c r="G1843" s="712">
        <f t="shared" si="832"/>
        <v>0</v>
      </c>
      <c r="H1843" s="699">
        <f t="shared" si="826"/>
        <v>0</v>
      </c>
      <c r="I1843" s="712">
        <f t="shared" si="827"/>
        <v>0</v>
      </c>
      <c r="J1843" s="699">
        <f t="shared" si="833"/>
        <v>0</v>
      </c>
      <c r="K1843" s="681">
        <f t="shared" si="834"/>
        <v>0</v>
      </c>
      <c r="L1843" s="711">
        <f>IF($L$5="Yes",HLOOKUP(B1843,'Outdoor Supply'!$D$32:$P$38,7,FALSE),0)</f>
        <v>0</v>
      </c>
      <c r="M1843" s="701">
        <f t="shared" si="835"/>
        <v>0</v>
      </c>
      <c r="N1843" s="564">
        <f t="shared" si="836"/>
        <v>0</v>
      </c>
      <c r="O1843" s="564">
        <f t="shared" si="837"/>
        <v>0</v>
      </c>
      <c r="P1843" s="564">
        <f t="shared" si="838"/>
        <v>0</v>
      </c>
      <c r="Q1843" s="564">
        <f t="shared" si="839"/>
        <v>0</v>
      </c>
      <c r="R1843" s="661">
        <f t="shared" si="828"/>
        <v>0</v>
      </c>
      <c r="S1843" s="662">
        <f t="shared" si="829"/>
        <v>0</v>
      </c>
      <c r="T1843" s="699">
        <f t="shared" si="830"/>
        <v>0</v>
      </c>
      <c r="U1843" s="681">
        <f t="shared" si="840"/>
        <v>0</v>
      </c>
      <c r="V1843" s="701">
        <f t="shared" si="841"/>
        <v>0</v>
      </c>
      <c r="W1843" s="662">
        <f t="shared" si="842"/>
        <v>0</v>
      </c>
      <c r="X1843" s="662">
        <f t="shared" si="843"/>
        <v>0</v>
      </c>
      <c r="Y1843" s="662">
        <f t="shared" si="844"/>
        <v>0</v>
      </c>
      <c r="Z1843" s="699">
        <f t="shared" si="845"/>
        <v>0</v>
      </c>
      <c r="AA1843" s="681">
        <f t="shared" si="848"/>
        <v>0</v>
      </c>
      <c r="AB1843" s="701">
        <f t="shared" si="849"/>
        <v>0</v>
      </c>
      <c r="AC1843" s="662">
        <f t="shared" si="846"/>
        <v>0</v>
      </c>
      <c r="AD1843" s="662">
        <f t="shared" si="850"/>
        <v>0</v>
      </c>
      <c r="AE1843" s="701">
        <f t="shared" si="851"/>
        <v>0</v>
      </c>
      <c r="AF1843" s="662">
        <f t="shared" si="847"/>
        <v>0</v>
      </c>
      <c r="AG1843" s="662">
        <f t="shared" si="852"/>
        <v>0</v>
      </c>
      <c r="AH1843" s="701">
        <f t="shared" si="853"/>
        <v>0</v>
      </c>
    </row>
    <row r="1844" spans="1:34" x14ac:dyDescent="0.35">
      <c r="A1844" s="680">
        <v>39819</v>
      </c>
      <c r="B1844" s="558" t="s">
        <v>21</v>
      </c>
      <c r="C1844" s="558">
        <v>1</v>
      </c>
      <c r="D1844" s="559">
        <f t="shared" si="825"/>
        <v>3</v>
      </c>
      <c r="E1844" s="561">
        <v>0.50000000000002842</v>
      </c>
      <c r="F1844" s="699">
        <f t="shared" si="831"/>
        <v>0</v>
      </c>
      <c r="G1844" s="712">
        <f t="shared" si="832"/>
        <v>0</v>
      </c>
      <c r="H1844" s="699">
        <f t="shared" si="826"/>
        <v>0</v>
      </c>
      <c r="I1844" s="712">
        <f t="shared" si="827"/>
        <v>0</v>
      </c>
      <c r="J1844" s="699">
        <f t="shared" si="833"/>
        <v>0</v>
      </c>
      <c r="K1844" s="681">
        <f t="shared" si="834"/>
        <v>0</v>
      </c>
      <c r="L1844" s="711">
        <f>IF($L$5="Yes",HLOOKUP(B1844,'Outdoor Supply'!$D$32:$P$38,7,FALSE),0)</f>
        <v>0</v>
      </c>
      <c r="M1844" s="701">
        <f t="shared" si="835"/>
        <v>0</v>
      </c>
      <c r="N1844" s="564">
        <f t="shared" si="836"/>
        <v>0</v>
      </c>
      <c r="O1844" s="564">
        <f t="shared" si="837"/>
        <v>0</v>
      </c>
      <c r="P1844" s="564">
        <f t="shared" si="838"/>
        <v>0</v>
      </c>
      <c r="Q1844" s="564">
        <f t="shared" si="839"/>
        <v>0</v>
      </c>
      <c r="R1844" s="661">
        <f t="shared" si="828"/>
        <v>0</v>
      </c>
      <c r="S1844" s="662">
        <f t="shared" si="829"/>
        <v>0</v>
      </c>
      <c r="T1844" s="699">
        <f t="shared" si="830"/>
        <v>0</v>
      </c>
      <c r="U1844" s="681">
        <f t="shared" si="840"/>
        <v>0</v>
      </c>
      <c r="V1844" s="701">
        <f t="shared" si="841"/>
        <v>0</v>
      </c>
      <c r="W1844" s="662">
        <f t="shared" si="842"/>
        <v>0</v>
      </c>
      <c r="X1844" s="662">
        <f t="shared" si="843"/>
        <v>0</v>
      </c>
      <c r="Y1844" s="662">
        <f t="shared" si="844"/>
        <v>0</v>
      </c>
      <c r="Z1844" s="699">
        <f t="shared" si="845"/>
        <v>0</v>
      </c>
      <c r="AA1844" s="681">
        <f t="shared" si="848"/>
        <v>0</v>
      </c>
      <c r="AB1844" s="701">
        <f t="shared" si="849"/>
        <v>0</v>
      </c>
      <c r="AC1844" s="662">
        <f t="shared" si="846"/>
        <v>0</v>
      </c>
      <c r="AD1844" s="662">
        <f t="shared" si="850"/>
        <v>0</v>
      </c>
      <c r="AE1844" s="701">
        <f t="shared" si="851"/>
        <v>0</v>
      </c>
      <c r="AF1844" s="662">
        <f t="shared" si="847"/>
        <v>0</v>
      </c>
      <c r="AG1844" s="662">
        <f t="shared" si="852"/>
        <v>0</v>
      </c>
      <c r="AH1844" s="701">
        <f t="shared" si="853"/>
        <v>0</v>
      </c>
    </row>
    <row r="1845" spans="1:34" x14ac:dyDescent="0.35">
      <c r="A1845" s="680">
        <v>39820</v>
      </c>
      <c r="B1845" s="558" t="s">
        <v>21</v>
      </c>
      <c r="C1845" s="558">
        <v>1</v>
      </c>
      <c r="D1845" s="559">
        <f t="shared" si="825"/>
        <v>4</v>
      </c>
      <c r="E1845" s="561">
        <v>0</v>
      </c>
      <c r="F1845" s="699">
        <f t="shared" si="831"/>
        <v>0</v>
      </c>
      <c r="G1845" s="712">
        <f t="shared" si="832"/>
        <v>0</v>
      </c>
      <c r="H1845" s="699">
        <f t="shared" si="826"/>
        <v>0</v>
      </c>
      <c r="I1845" s="712">
        <f t="shared" si="827"/>
        <v>0</v>
      </c>
      <c r="J1845" s="699">
        <f t="shared" si="833"/>
        <v>0</v>
      </c>
      <c r="K1845" s="681">
        <f t="shared" si="834"/>
        <v>0</v>
      </c>
      <c r="L1845" s="711">
        <f>IF($L$5="Yes",HLOOKUP(B1845,'Outdoor Supply'!$D$32:$P$38,7,FALSE),0)</f>
        <v>0</v>
      </c>
      <c r="M1845" s="701">
        <f t="shared" si="835"/>
        <v>0</v>
      </c>
      <c r="N1845" s="564">
        <f t="shared" si="836"/>
        <v>0</v>
      </c>
      <c r="O1845" s="564">
        <f t="shared" si="837"/>
        <v>0</v>
      </c>
      <c r="P1845" s="564">
        <f t="shared" si="838"/>
        <v>0</v>
      </c>
      <c r="Q1845" s="564">
        <f t="shared" si="839"/>
        <v>0</v>
      </c>
      <c r="R1845" s="661">
        <f t="shared" si="828"/>
        <v>0</v>
      </c>
      <c r="S1845" s="662">
        <f t="shared" si="829"/>
        <v>0</v>
      </c>
      <c r="T1845" s="699">
        <f t="shared" si="830"/>
        <v>0</v>
      </c>
      <c r="U1845" s="681">
        <f t="shared" si="840"/>
        <v>0</v>
      </c>
      <c r="V1845" s="701">
        <f t="shared" si="841"/>
        <v>0</v>
      </c>
      <c r="W1845" s="662">
        <f t="shared" si="842"/>
        <v>0</v>
      </c>
      <c r="X1845" s="662">
        <f t="shared" si="843"/>
        <v>0</v>
      </c>
      <c r="Y1845" s="662">
        <f t="shared" si="844"/>
        <v>0</v>
      </c>
      <c r="Z1845" s="699">
        <f t="shared" si="845"/>
        <v>0</v>
      </c>
      <c r="AA1845" s="681">
        <f t="shared" si="848"/>
        <v>0</v>
      </c>
      <c r="AB1845" s="701">
        <f t="shared" si="849"/>
        <v>0</v>
      </c>
      <c r="AC1845" s="662">
        <f t="shared" si="846"/>
        <v>0</v>
      </c>
      <c r="AD1845" s="662">
        <f t="shared" si="850"/>
        <v>0</v>
      </c>
      <c r="AE1845" s="701">
        <f t="shared" si="851"/>
        <v>0</v>
      </c>
      <c r="AF1845" s="662">
        <f t="shared" si="847"/>
        <v>0</v>
      </c>
      <c r="AG1845" s="662">
        <f t="shared" si="852"/>
        <v>0</v>
      </c>
      <c r="AH1845" s="701">
        <f t="shared" si="853"/>
        <v>0</v>
      </c>
    </row>
    <row r="1846" spans="1:34" x14ac:dyDescent="0.35">
      <c r="A1846" s="680">
        <v>39821</v>
      </c>
      <c r="B1846" s="558" t="s">
        <v>21</v>
      </c>
      <c r="C1846" s="558">
        <v>1</v>
      </c>
      <c r="D1846" s="559">
        <f t="shared" si="825"/>
        <v>5</v>
      </c>
      <c r="E1846" s="561">
        <v>0</v>
      </c>
      <c r="F1846" s="699">
        <f t="shared" si="831"/>
        <v>0</v>
      </c>
      <c r="G1846" s="712">
        <f t="shared" si="832"/>
        <v>0</v>
      </c>
      <c r="H1846" s="699">
        <f t="shared" si="826"/>
        <v>0</v>
      </c>
      <c r="I1846" s="712">
        <f t="shared" si="827"/>
        <v>0</v>
      </c>
      <c r="J1846" s="699">
        <f t="shared" si="833"/>
        <v>0</v>
      </c>
      <c r="K1846" s="681">
        <f t="shared" si="834"/>
        <v>0</v>
      </c>
      <c r="L1846" s="711">
        <f>IF($L$5="Yes",HLOOKUP(B1846,'Outdoor Supply'!$D$32:$P$38,7,FALSE),0)</f>
        <v>0</v>
      </c>
      <c r="M1846" s="701">
        <f t="shared" si="835"/>
        <v>0</v>
      </c>
      <c r="N1846" s="564">
        <f t="shared" si="836"/>
        <v>0</v>
      </c>
      <c r="O1846" s="564">
        <f t="shared" si="837"/>
        <v>0</v>
      </c>
      <c r="P1846" s="564">
        <f t="shared" si="838"/>
        <v>0</v>
      </c>
      <c r="Q1846" s="564">
        <f t="shared" si="839"/>
        <v>0</v>
      </c>
      <c r="R1846" s="661">
        <f t="shared" si="828"/>
        <v>0</v>
      </c>
      <c r="S1846" s="662">
        <f t="shared" si="829"/>
        <v>0</v>
      </c>
      <c r="T1846" s="699">
        <f t="shared" si="830"/>
        <v>0</v>
      </c>
      <c r="U1846" s="681">
        <f t="shared" si="840"/>
        <v>0</v>
      </c>
      <c r="V1846" s="701">
        <f t="shared" si="841"/>
        <v>0</v>
      </c>
      <c r="W1846" s="662">
        <f t="shared" si="842"/>
        <v>0</v>
      </c>
      <c r="X1846" s="662">
        <f t="shared" si="843"/>
        <v>0</v>
      </c>
      <c r="Y1846" s="662">
        <f t="shared" si="844"/>
        <v>0</v>
      </c>
      <c r="Z1846" s="699">
        <f t="shared" si="845"/>
        <v>0</v>
      </c>
      <c r="AA1846" s="681">
        <f t="shared" si="848"/>
        <v>0</v>
      </c>
      <c r="AB1846" s="701">
        <f t="shared" si="849"/>
        <v>0</v>
      </c>
      <c r="AC1846" s="662">
        <f t="shared" si="846"/>
        <v>0</v>
      </c>
      <c r="AD1846" s="662">
        <f t="shared" si="850"/>
        <v>0</v>
      </c>
      <c r="AE1846" s="701">
        <f t="shared" si="851"/>
        <v>0</v>
      </c>
      <c r="AF1846" s="662">
        <f t="shared" si="847"/>
        <v>0</v>
      </c>
      <c r="AG1846" s="662">
        <f t="shared" si="852"/>
        <v>0</v>
      </c>
      <c r="AH1846" s="701">
        <f t="shared" si="853"/>
        <v>0</v>
      </c>
    </row>
    <row r="1847" spans="1:34" x14ac:dyDescent="0.35">
      <c r="A1847" s="680">
        <v>39822</v>
      </c>
      <c r="B1847" s="558" t="s">
        <v>21</v>
      </c>
      <c r="C1847" s="558">
        <v>1</v>
      </c>
      <c r="D1847" s="559">
        <f t="shared" si="825"/>
        <v>6</v>
      </c>
      <c r="E1847" s="561">
        <v>9.9999999999909051E-3</v>
      </c>
      <c r="F1847" s="699">
        <f t="shared" si="831"/>
        <v>0</v>
      </c>
      <c r="G1847" s="712">
        <f t="shared" si="832"/>
        <v>0</v>
      </c>
      <c r="H1847" s="699">
        <f t="shared" si="826"/>
        <v>0</v>
      </c>
      <c r="I1847" s="712">
        <f t="shared" si="827"/>
        <v>0</v>
      </c>
      <c r="J1847" s="699">
        <f t="shared" si="833"/>
        <v>0</v>
      </c>
      <c r="K1847" s="681">
        <f t="shared" si="834"/>
        <v>0</v>
      </c>
      <c r="L1847" s="711">
        <f>IF($L$5="Yes",HLOOKUP(B1847,'Outdoor Supply'!$D$32:$P$38,7,FALSE),0)</f>
        <v>0</v>
      </c>
      <c r="M1847" s="701">
        <f t="shared" si="835"/>
        <v>0</v>
      </c>
      <c r="N1847" s="564">
        <f t="shared" si="836"/>
        <v>0</v>
      </c>
      <c r="O1847" s="564">
        <f t="shared" si="837"/>
        <v>0</v>
      </c>
      <c r="P1847" s="564">
        <f t="shared" si="838"/>
        <v>0</v>
      </c>
      <c r="Q1847" s="564">
        <f t="shared" si="839"/>
        <v>0</v>
      </c>
      <c r="R1847" s="661">
        <f t="shared" si="828"/>
        <v>0</v>
      </c>
      <c r="S1847" s="662">
        <f t="shared" si="829"/>
        <v>0</v>
      </c>
      <c r="T1847" s="699">
        <f t="shared" si="830"/>
        <v>0</v>
      </c>
      <c r="U1847" s="681">
        <f t="shared" si="840"/>
        <v>0</v>
      </c>
      <c r="V1847" s="701">
        <f t="shared" si="841"/>
        <v>0</v>
      </c>
      <c r="W1847" s="662">
        <f t="shared" si="842"/>
        <v>0</v>
      </c>
      <c r="X1847" s="662">
        <f t="shared" si="843"/>
        <v>0</v>
      </c>
      <c r="Y1847" s="662">
        <f t="shared" si="844"/>
        <v>0</v>
      </c>
      <c r="Z1847" s="699">
        <f t="shared" si="845"/>
        <v>0</v>
      </c>
      <c r="AA1847" s="681">
        <f t="shared" si="848"/>
        <v>0</v>
      </c>
      <c r="AB1847" s="701">
        <f t="shared" si="849"/>
        <v>0</v>
      </c>
      <c r="AC1847" s="662">
        <f t="shared" si="846"/>
        <v>0</v>
      </c>
      <c r="AD1847" s="662">
        <f t="shared" si="850"/>
        <v>0</v>
      </c>
      <c r="AE1847" s="701">
        <f t="shared" si="851"/>
        <v>0</v>
      </c>
      <c r="AF1847" s="662">
        <f t="shared" si="847"/>
        <v>0</v>
      </c>
      <c r="AG1847" s="662">
        <f t="shared" si="852"/>
        <v>0</v>
      </c>
      <c r="AH1847" s="701">
        <f t="shared" si="853"/>
        <v>0</v>
      </c>
    </row>
    <row r="1848" spans="1:34" x14ac:dyDescent="0.35">
      <c r="A1848" s="680">
        <v>39823</v>
      </c>
      <c r="B1848" s="558" t="s">
        <v>21</v>
      </c>
      <c r="C1848" s="558">
        <v>1</v>
      </c>
      <c r="D1848" s="559">
        <f t="shared" si="825"/>
        <v>7</v>
      </c>
      <c r="E1848" s="561">
        <v>9.9999999999909051E-3</v>
      </c>
      <c r="F1848" s="699">
        <f t="shared" si="831"/>
        <v>0</v>
      </c>
      <c r="G1848" s="712">
        <f t="shared" si="832"/>
        <v>0</v>
      </c>
      <c r="H1848" s="699">
        <f t="shared" si="826"/>
        <v>0</v>
      </c>
      <c r="I1848" s="712">
        <f t="shared" si="827"/>
        <v>0</v>
      </c>
      <c r="J1848" s="699">
        <f t="shared" si="833"/>
        <v>0</v>
      </c>
      <c r="K1848" s="681">
        <f t="shared" si="834"/>
        <v>0</v>
      </c>
      <c r="L1848" s="711">
        <f>IF($L$5="Yes",HLOOKUP(B1848,'Outdoor Supply'!$D$32:$P$38,7,FALSE),0)</f>
        <v>0</v>
      </c>
      <c r="M1848" s="701">
        <f t="shared" si="835"/>
        <v>0</v>
      </c>
      <c r="N1848" s="564">
        <f t="shared" si="836"/>
        <v>0</v>
      </c>
      <c r="O1848" s="564">
        <f t="shared" si="837"/>
        <v>0</v>
      </c>
      <c r="P1848" s="564">
        <f t="shared" si="838"/>
        <v>0</v>
      </c>
      <c r="Q1848" s="564">
        <f t="shared" si="839"/>
        <v>0</v>
      </c>
      <c r="R1848" s="661">
        <f t="shared" si="828"/>
        <v>0</v>
      </c>
      <c r="S1848" s="662">
        <f t="shared" si="829"/>
        <v>0</v>
      </c>
      <c r="T1848" s="699">
        <f t="shared" si="830"/>
        <v>0</v>
      </c>
      <c r="U1848" s="681">
        <f t="shared" si="840"/>
        <v>0</v>
      </c>
      <c r="V1848" s="701">
        <f t="shared" si="841"/>
        <v>0</v>
      </c>
      <c r="W1848" s="662">
        <f t="shared" si="842"/>
        <v>0</v>
      </c>
      <c r="X1848" s="662">
        <f t="shared" si="843"/>
        <v>0</v>
      </c>
      <c r="Y1848" s="662">
        <f t="shared" si="844"/>
        <v>0</v>
      </c>
      <c r="Z1848" s="699">
        <f t="shared" si="845"/>
        <v>0</v>
      </c>
      <c r="AA1848" s="681">
        <f t="shared" si="848"/>
        <v>0</v>
      </c>
      <c r="AB1848" s="701">
        <f t="shared" si="849"/>
        <v>0</v>
      </c>
      <c r="AC1848" s="662">
        <f t="shared" si="846"/>
        <v>0</v>
      </c>
      <c r="AD1848" s="662">
        <f t="shared" si="850"/>
        <v>0</v>
      </c>
      <c r="AE1848" s="701">
        <f t="shared" si="851"/>
        <v>0</v>
      </c>
      <c r="AF1848" s="662">
        <f t="shared" si="847"/>
        <v>0</v>
      </c>
      <c r="AG1848" s="662">
        <f t="shared" si="852"/>
        <v>0</v>
      </c>
      <c r="AH1848" s="701">
        <f t="shared" si="853"/>
        <v>0</v>
      </c>
    </row>
    <row r="1849" spans="1:34" x14ac:dyDescent="0.35">
      <c r="A1849" s="680">
        <v>39824</v>
      </c>
      <c r="B1849" s="558" t="s">
        <v>21</v>
      </c>
      <c r="C1849" s="558">
        <v>1</v>
      </c>
      <c r="D1849" s="559">
        <f t="shared" si="825"/>
        <v>1</v>
      </c>
      <c r="E1849" s="561">
        <v>0</v>
      </c>
      <c r="F1849" s="699">
        <f t="shared" si="831"/>
        <v>0</v>
      </c>
      <c r="G1849" s="712">
        <f t="shared" si="832"/>
        <v>0</v>
      </c>
      <c r="H1849" s="699">
        <f t="shared" si="826"/>
        <v>0</v>
      </c>
      <c r="I1849" s="712">
        <f t="shared" si="827"/>
        <v>0</v>
      </c>
      <c r="J1849" s="699">
        <f t="shared" si="833"/>
        <v>0</v>
      </c>
      <c r="K1849" s="681">
        <f t="shared" si="834"/>
        <v>0</v>
      </c>
      <c r="L1849" s="711">
        <f>IF($L$5="Yes",HLOOKUP(B1849,'Outdoor Supply'!$D$32:$P$38,7,FALSE),0)</f>
        <v>0</v>
      </c>
      <c r="M1849" s="701">
        <f t="shared" si="835"/>
        <v>0</v>
      </c>
      <c r="N1849" s="564">
        <f t="shared" si="836"/>
        <v>0</v>
      </c>
      <c r="O1849" s="564">
        <f t="shared" si="837"/>
        <v>0</v>
      </c>
      <c r="P1849" s="564">
        <f t="shared" si="838"/>
        <v>0</v>
      </c>
      <c r="Q1849" s="564">
        <f t="shared" si="839"/>
        <v>0</v>
      </c>
      <c r="R1849" s="661">
        <f t="shared" si="828"/>
        <v>0</v>
      </c>
      <c r="S1849" s="662">
        <f t="shared" si="829"/>
        <v>0</v>
      </c>
      <c r="T1849" s="699">
        <f t="shared" si="830"/>
        <v>0</v>
      </c>
      <c r="U1849" s="681">
        <f t="shared" si="840"/>
        <v>0</v>
      </c>
      <c r="V1849" s="701">
        <f t="shared" si="841"/>
        <v>0</v>
      </c>
      <c r="W1849" s="662">
        <f t="shared" si="842"/>
        <v>0</v>
      </c>
      <c r="X1849" s="662">
        <f t="shared" si="843"/>
        <v>0</v>
      </c>
      <c r="Y1849" s="662">
        <f t="shared" si="844"/>
        <v>0</v>
      </c>
      <c r="Z1849" s="699">
        <f t="shared" si="845"/>
        <v>0</v>
      </c>
      <c r="AA1849" s="681">
        <f t="shared" si="848"/>
        <v>0</v>
      </c>
      <c r="AB1849" s="701">
        <f t="shared" si="849"/>
        <v>0</v>
      </c>
      <c r="AC1849" s="662">
        <f t="shared" si="846"/>
        <v>0</v>
      </c>
      <c r="AD1849" s="662">
        <f t="shared" si="850"/>
        <v>0</v>
      </c>
      <c r="AE1849" s="701">
        <f t="shared" si="851"/>
        <v>0</v>
      </c>
      <c r="AF1849" s="662">
        <f t="shared" si="847"/>
        <v>0</v>
      </c>
      <c r="AG1849" s="662">
        <f t="shared" si="852"/>
        <v>0</v>
      </c>
      <c r="AH1849" s="701">
        <f t="shared" si="853"/>
        <v>0</v>
      </c>
    </row>
    <row r="1850" spans="1:34" x14ac:dyDescent="0.35">
      <c r="A1850" s="680">
        <v>39825</v>
      </c>
      <c r="B1850" s="558" t="s">
        <v>21</v>
      </c>
      <c r="C1850" s="558">
        <v>1</v>
      </c>
      <c r="D1850" s="559">
        <f t="shared" si="825"/>
        <v>2</v>
      </c>
      <c r="E1850" s="561">
        <v>0</v>
      </c>
      <c r="F1850" s="699">
        <f t="shared" si="831"/>
        <v>0</v>
      </c>
      <c r="G1850" s="712">
        <f t="shared" si="832"/>
        <v>0</v>
      </c>
      <c r="H1850" s="699">
        <f t="shared" si="826"/>
        <v>0</v>
      </c>
      <c r="I1850" s="712">
        <f t="shared" si="827"/>
        <v>0</v>
      </c>
      <c r="J1850" s="699">
        <f t="shared" si="833"/>
        <v>0</v>
      </c>
      <c r="K1850" s="681">
        <f t="shared" si="834"/>
        <v>0</v>
      </c>
      <c r="L1850" s="711">
        <f>IF($L$5="Yes",HLOOKUP(B1850,'Outdoor Supply'!$D$32:$P$38,7,FALSE),0)</f>
        <v>0</v>
      </c>
      <c r="M1850" s="701">
        <f t="shared" si="835"/>
        <v>0</v>
      </c>
      <c r="N1850" s="564">
        <f t="shared" si="836"/>
        <v>0</v>
      </c>
      <c r="O1850" s="564">
        <f t="shared" si="837"/>
        <v>0</v>
      </c>
      <c r="P1850" s="564">
        <f t="shared" si="838"/>
        <v>0</v>
      </c>
      <c r="Q1850" s="564">
        <f t="shared" si="839"/>
        <v>0</v>
      </c>
      <c r="R1850" s="661">
        <f t="shared" si="828"/>
        <v>0</v>
      </c>
      <c r="S1850" s="662">
        <f t="shared" si="829"/>
        <v>0</v>
      </c>
      <c r="T1850" s="699">
        <f t="shared" si="830"/>
        <v>0</v>
      </c>
      <c r="U1850" s="681">
        <f t="shared" si="840"/>
        <v>0</v>
      </c>
      <c r="V1850" s="701">
        <f t="shared" si="841"/>
        <v>0</v>
      </c>
      <c r="W1850" s="662">
        <f t="shared" si="842"/>
        <v>0</v>
      </c>
      <c r="X1850" s="662">
        <f t="shared" si="843"/>
        <v>0</v>
      </c>
      <c r="Y1850" s="662">
        <f t="shared" si="844"/>
        <v>0</v>
      </c>
      <c r="Z1850" s="699">
        <f t="shared" si="845"/>
        <v>0</v>
      </c>
      <c r="AA1850" s="681">
        <f t="shared" si="848"/>
        <v>0</v>
      </c>
      <c r="AB1850" s="701">
        <f t="shared" si="849"/>
        <v>0</v>
      </c>
      <c r="AC1850" s="662">
        <f t="shared" si="846"/>
        <v>0</v>
      </c>
      <c r="AD1850" s="662">
        <f t="shared" si="850"/>
        <v>0</v>
      </c>
      <c r="AE1850" s="701">
        <f t="shared" si="851"/>
        <v>0</v>
      </c>
      <c r="AF1850" s="662">
        <f t="shared" si="847"/>
        <v>0</v>
      </c>
      <c r="AG1850" s="662">
        <f t="shared" si="852"/>
        <v>0</v>
      </c>
      <c r="AH1850" s="701">
        <f t="shared" si="853"/>
        <v>0</v>
      </c>
    </row>
    <row r="1851" spans="1:34" x14ac:dyDescent="0.35">
      <c r="A1851" s="680">
        <v>39826</v>
      </c>
      <c r="B1851" s="558" t="s">
        <v>21</v>
      </c>
      <c r="C1851" s="558">
        <v>1</v>
      </c>
      <c r="D1851" s="559">
        <f t="shared" si="825"/>
        <v>3</v>
      </c>
      <c r="E1851" s="561">
        <v>0</v>
      </c>
      <c r="F1851" s="699">
        <f t="shared" si="831"/>
        <v>0</v>
      </c>
      <c r="G1851" s="712">
        <f t="shared" si="832"/>
        <v>0</v>
      </c>
      <c r="H1851" s="699">
        <f t="shared" si="826"/>
        <v>0</v>
      </c>
      <c r="I1851" s="712">
        <f t="shared" si="827"/>
        <v>0</v>
      </c>
      <c r="J1851" s="699">
        <f t="shared" si="833"/>
        <v>0</v>
      </c>
      <c r="K1851" s="681">
        <f t="shared" si="834"/>
        <v>0</v>
      </c>
      <c r="L1851" s="711">
        <f>IF($L$5="Yes",HLOOKUP(B1851,'Outdoor Supply'!$D$32:$P$38,7,FALSE),0)</f>
        <v>0</v>
      </c>
      <c r="M1851" s="701">
        <f t="shared" si="835"/>
        <v>0</v>
      </c>
      <c r="N1851" s="564">
        <f t="shared" si="836"/>
        <v>0</v>
      </c>
      <c r="O1851" s="564">
        <f t="shared" si="837"/>
        <v>0</v>
      </c>
      <c r="P1851" s="564">
        <f t="shared" si="838"/>
        <v>0</v>
      </c>
      <c r="Q1851" s="564">
        <f t="shared" si="839"/>
        <v>0</v>
      </c>
      <c r="R1851" s="661">
        <f t="shared" si="828"/>
        <v>0</v>
      </c>
      <c r="S1851" s="662">
        <f t="shared" si="829"/>
        <v>0</v>
      </c>
      <c r="T1851" s="699">
        <f t="shared" si="830"/>
        <v>0</v>
      </c>
      <c r="U1851" s="681">
        <f t="shared" si="840"/>
        <v>0</v>
      </c>
      <c r="V1851" s="701">
        <f t="shared" si="841"/>
        <v>0</v>
      </c>
      <c r="W1851" s="662">
        <f t="shared" si="842"/>
        <v>0</v>
      </c>
      <c r="X1851" s="662">
        <f t="shared" si="843"/>
        <v>0</v>
      </c>
      <c r="Y1851" s="662">
        <f t="shared" si="844"/>
        <v>0</v>
      </c>
      <c r="Z1851" s="699">
        <f t="shared" si="845"/>
        <v>0</v>
      </c>
      <c r="AA1851" s="681">
        <f t="shared" si="848"/>
        <v>0</v>
      </c>
      <c r="AB1851" s="701">
        <f t="shared" si="849"/>
        <v>0</v>
      </c>
      <c r="AC1851" s="662">
        <f t="shared" si="846"/>
        <v>0</v>
      </c>
      <c r="AD1851" s="662">
        <f t="shared" si="850"/>
        <v>0</v>
      </c>
      <c r="AE1851" s="701">
        <f t="shared" si="851"/>
        <v>0</v>
      </c>
      <c r="AF1851" s="662">
        <f t="shared" si="847"/>
        <v>0</v>
      </c>
      <c r="AG1851" s="662">
        <f t="shared" si="852"/>
        <v>0</v>
      </c>
      <c r="AH1851" s="701">
        <f t="shared" si="853"/>
        <v>0</v>
      </c>
    </row>
    <row r="1852" spans="1:34" x14ac:dyDescent="0.35">
      <c r="A1852" s="680">
        <v>39827</v>
      </c>
      <c r="B1852" s="558" t="s">
        <v>21</v>
      </c>
      <c r="C1852" s="558">
        <v>1</v>
      </c>
      <c r="D1852" s="559">
        <f t="shared" si="825"/>
        <v>4</v>
      </c>
      <c r="E1852" s="561">
        <v>0</v>
      </c>
      <c r="F1852" s="699">
        <f t="shared" si="831"/>
        <v>0</v>
      </c>
      <c r="G1852" s="712">
        <f t="shared" si="832"/>
        <v>0</v>
      </c>
      <c r="H1852" s="699">
        <f t="shared" si="826"/>
        <v>0</v>
      </c>
      <c r="I1852" s="712">
        <f t="shared" si="827"/>
        <v>0</v>
      </c>
      <c r="J1852" s="699">
        <f t="shared" si="833"/>
        <v>0</v>
      </c>
      <c r="K1852" s="681">
        <f t="shared" si="834"/>
        <v>0</v>
      </c>
      <c r="L1852" s="711">
        <f>IF($L$5="Yes",HLOOKUP(B1852,'Outdoor Supply'!$D$32:$P$38,7,FALSE),0)</f>
        <v>0</v>
      </c>
      <c r="M1852" s="701">
        <f t="shared" si="835"/>
        <v>0</v>
      </c>
      <c r="N1852" s="564">
        <f t="shared" si="836"/>
        <v>0</v>
      </c>
      <c r="O1852" s="564">
        <f t="shared" si="837"/>
        <v>0</v>
      </c>
      <c r="P1852" s="564">
        <f t="shared" si="838"/>
        <v>0</v>
      </c>
      <c r="Q1852" s="564">
        <f t="shared" si="839"/>
        <v>0</v>
      </c>
      <c r="R1852" s="661">
        <f t="shared" si="828"/>
        <v>0</v>
      </c>
      <c r="S1852" s="662">
        <f t="shared" si="829"/>
        <v>0</v>
      </c>
      <c r="T1852" s="699">
        <f t="shared" si="830"/>
        <v>0</v>
      </c>
      <c r="U1852" s="681">
        <f t="shared" si="840"/>
        <v>0</v>
      </c>
      <c r="V1852" s="701">
        <f t="shared" si="841"/>
        <v>0</v>
      </c>
      <c r="W1852" s="662">
        <f t="shared" si="842"/>
        <v>0</v>
      </c>
      <c r="X1852" s="662">
        <f t="shared" si="843"/>
        <v>0</v>
      </c>
      <c r="Y1852" s="662">
        <f t="shared" si="844"/>
        <v>0</v>
      </c>
      <c r="Z1852" s="699">
        <f t="shared" si="845"/>
        <v>0</v>
      </c>
      <c r="AA1852" s="681">
        <f t="shared" si="848"/>
        <v>0</v>
      </c>
      <c r="AB1852" s="701">
        <f t="shared" si="849"/>
        <v>0</v>
      </c>
      <c r="AC1852" s="662">
        <f t="shared" si="846"/>
        <v>0</v>
      </c>
      <c r="AD1852" s="662">
        <f t="shared" si="850"/>
        <v>0</v>
      </c>
      <c r="AE1852" s="701">
        <f t="shared" si="851"/>
        <v>0</v>
      </c>
      <c r="AF1852" s="662">
        <f t="shared" si="847"/>
        <v>0</v>
      </c>
      <c r="AG1852" s="662">
        <f t="shared" si="852"/>
        <v>0</v>
      </c>
      <c r="AH1852" s="701">
        <f t="shared" si="853"/>
        <v>0</v>
      </c>
    </row>
    <row r="1853" spans="1:34" x14ac:dyDescent="0.35">
      <c r="A1853" s="680">
        <v>39828</v>
      </c>
      <c r="B1853" s="558" t="s">
        <v>21</v>
      </c>
      <c r="C1853" s="558">
        <v>1</v>
      </c>
      <c r="D1853" s="559">
        <f t="shared" si="825"/>
        <v>5</v>
      </c>
      <c r="E1853" s="561">
        <v>0</v>
      </c>
      <c r="F1853" s="699">
        <f t="shared" si="831"/>
        <v>0</v>
      </c>
      <c r="G1853" s="712">
        <f t="shared" si="832"/>
        <v>0</v>
      </c>
      <c r="H1853" s="699">
        <f t="shared" si="826"/>
        <v>0</v>
      </c>
      <c r="I1853" s="712">
        <f t="shared" si="827"/>
        <v>0</v>
      </c>
      <c r="J1853" s="699">
        <f t="shared" si="833"/>
        <v>0</v>
      </c>
      <c r="K1853" s="681">
        <f t="shared" si="834"/>
        <v>0</v>
      </c>
      <c r="L1853" s="711">
        <f>IF($L$5="Yes",HLOOKUP(B1853,'Outdoor Supply'!$D$32:$P$38,7,FALSE),0)</f>
        <v>0</v>
      </c>
      <c r="M1853" s="701">
        <f t="shared" si="835"/>
        <v>0</v>
      </c>
      <c r="N1853" s="564">
        <f t="shared" si="836"/>
        <v>0</v>
      </c>
      <c r="O1853" s="564">
        <f t="shared" si="837"/>
        <v>0</v>
      </c>
      <c r="P1853" s="564">
        <f t="shared" si="838"/>
        <v>0</v>
      </c>
      <c r="Q1853" s="564">
        <f t="shared" si="839"/>
        <v>0</v>
      </c>
      <c r="R1853" s="661">
        <f t="shared" si="828"/>
        <v>0</v>
      </c>
      <c r="S1853" s="662">
        <f t="shared" si="829"/>
        <v>0</v>
      </c>
      <c r="T1853" s="699">
        <f t="shared" si="830"/>
        <v>0</v>
      </c>
      <c r="U1853" s="681">
        <f t="shared" si="840"/>
        <v>0</v>
      </c>
      <c r="V1853" s="701">
        <f t="shared" si="841"/>
        <v>0</v>
      </c>
      <c r="W1853" s="662">
        <f t="shared" si="842"/>
        <v>0</v>
      </c>
      <c r="X1853" s="662">
        <f t="shared" si="843"/>
        <v>0</v>
      </c>
      <c r="Y1853" s="662">
        <f t="shared" si="844"/>
        <v>0</v>
      </c>
      <c r="Z1853" s="699">
        <f t="shared" si="845"/>
        <v>0</v>
      </c>
      <c r="AA1853" s="681">
        <f t="shared" si="848"/>
        <v>0</v>
      </c>
      <c r="AB1853" s="701">
        <f t="shared" si="849"/>
        <v>0</v>
      </c>
      <c r="AC1853" s="662">
        <f t="shared" si="846"/>
        <v>0</v>
      </c>
      <c r="AD1853" s="662">
        <f t="shared" si="850"/>
        <v>0</v>
      </c>
      <c r="AE1853" s="701">
        <f t="shared" si="851"/>
        <v>0</v>
      </c>
      <c r="AF1853" s="662">
        <f t="shared" si="847"/>
        <v>0</v>
      </c>
      <c r="AG1853" s="662">
        <f t="shared" si="852"/>
        <v>0</v>
      </c>
      <c r="AH1853" s="701">
        <f t="shared" si="853"/>
        <v>0</v>
      </c>
    </row>
    <row r="1854" spans="1:34" x14ac:dyDescent="0.35">
      <c r="A1854" s="680">
        <v>39829</v>
      </c>
      <c r="B1854" s="558" t="s">
        <v>21</v>
      </c>
      <c r="C1854" s="558">
        <v>1</v>
      </c>
      <c r="D1854" s="559">
        <f t="shared" si="825"/>
        <v>6</v>
      </c>
      <c r="E1854" s="561">
        <v>0</v>
      </c>
      <c r="F1854" s="699">
        <f t="shared" si="831"/>
        <v>0</v>
      </c>
      <c r="G1854" s="712">
        <f t="shared" si="832"/>
        <v>0</v>
      </c>
      <c r="H1854" s="699">
        <f t="shared" si="826"/>
        <v>0</v>
      </c>
      <c r="I1854" s="712">
        <f t="shared" si="827"/>
        <v>0</v>
      </c>
      <c r="J1854" s="699">
        <f t="shared" si="833"/>
        <v>0</v>
      </c>
      <c r="K1854" s="681">
        <f t="shared" si="834"/>
        <v>0</v>
      </c>
      <c r="L1854" s="711">
        <f>IF($L$5="Yes",HLOOKUP(B1854,'Outdoor Supply'!$D$32:$P$38,7,FALSE),0)</f>
        <v>0</v>
      </c>
      <c r="M1854" s="701">
        <f t="shared" si="835"/>
        <v>0</v>
      </c>
      <c r="N1854" s="564">
        <f t="shared" si="836"/>
        <v>0</v>
      </c>
      <c r="O1854" s="564">
        <f t="shared" si="837"/>
        <v>0</v>
      </c>
      <c r="P1854" s="564">
        <f t="shared" si="838"/>
        <v>0</v>
      </c>
      <c r="Q1854" s="564">
        <f t="shared" si="839"/>
        <v>0</v>
      </c>
      <c r="R1854" s="661">
        <f t="shared" si="828"/>
        <v>0</v>
      </c>
      <c r="S1854" s="662">
        <f t="shared" si="829"/>
        <v>0</v>
      </c>
      <c r="T1854" s="699">
        <f t="shared" si="830"/>
        <v>0</v>
      </c>
      <c r="U1854" s="681">
        <f t="shared" si="840"/>
        <v>0</v>
      </c>
      <c r="V1854" s="701">
        <f t="shared" si="841"/>
        <v>0</v>
      </c>
      <c r="W1854" s="662">
        <f t="shared" si="842"/>
        <v>0</v>
      </c>
      <c r="X1854" s="662">
        <f t="shared" si="843"/>
        <v>0</v>
      </c>
      <c r="Y1854" s="662">
        <f t="shared" si="844"/>
        <v>0</v>
      </c>
      <c r="Z1854" s="699">
        <f t="shared" si="845"/>
        <v>0</v>
      </c>
      <c r="AA1854" s="681">
        <f t="shared" si="848"/>
        <v>0</v>
      </c>
      <c r="AB1854" s="701">
        <f t="shared" si="849"/>
        <v>0</v>
      </c>
      <c r="AC1854" s="662">
        <f t="shared" si="846"/>
        <v>0</v>
      </c>
      <c r="AD1854" s="662">
        <f t="shared" si="850"/>
        <v>0</v>
      </c>
      <c r="AE1854" s="701">
        <f t="shared" si="851"/>
        <v>0</v>
      </c>
      <c r="AF1854" s="662">
        <f t="shared" si="847"/>
        <v>0</v>
      </c>
      <c r="AG1854" s="662">
        <f t="shared" si="852"/>
        <v>0</v>
      </c>
      <c r="AH1854" s="701">
        <f t="shared" si="853"/>
        <v>0</v>
      </c>
    </row>
    <row r="1855" spans="1:34" x14ac:dyDescent="0.35">
      <c r="A1855" s="680">
        <v>39830</v>
      </c>
      <c r="B1855" s="558" t="s">
        <v>21</v>
      </c>
      <c r="C1855" s="558">
        <v>1</v>
      </c>
      <c r="D1855" s="559">
        <f t="shared" si="825"/>
        <v>7</v>
      </c>
      <c r="E1855" s="561">
        <v>0</v>
      </c>
      <c r="F1855" s="699">
        <f t="shared" si="831"/>
        <v>0</v>
      </c>
      <c r="G1855" s="712">
        <f t="shared" si="832"/>
        <v>0</v>
      </c>
      <c r="H1855" s="699">
        <f t="shared" si="826"/>
        <v>0</v>
      </c>
      <c r="I1855" s="712">
        <f t="shared" si="827"/>
        <v>0</v>
      </c>
      <c r="J1855" s="699">
        <f t="shared" si="833"/>
        <v>0</v>
      </c>
      <c r="K1855" s="681">
        <f t="shared" si="834"/>
        <v>0</v>
      </c>
      <c r="L1855" s="711">
        <f>IF($L$5="Yes",HLOOKUP(B1855,'Outdoor Supply'!$D$32:$P$38,7,FALSE),0)</f>
        <v>0</v>
      </c>
      <c r="M1855" s="701">
        <f t="shared" si="835"/>
        <v>0</v>
      </c>
      <c r="N1855" s="564">
        <f t="shared" si="836"/>
        <v>0</v>
      </c>
      <c r="O1855" s="564">
        <f t="shared" si="837"/>
        <v>0</v>
      </c>
      <c r="P1855" s="564">
        <f t="shared" si="838"/>
        <v>0</v>
      </c>
      <c r="Q1855" s="564">
        <f t="shared" si="839"/>
        <v>0</v>
      </c>
      <c r="R1855" s="661">
        <f t="shared" si="828"/>
        <v>0</v>
      </c>
      <c r="S1855" s="662">
        <f t="shared" si="829"/>
        <v>0</v>
      </c>
      <c r="T1855" s="699">
        <f t="shared" si="830"/>
        <v>0</v>
      </c>
      <c r="U1855" s="681">
        <f t="shared" si="840"/>
        <v>0</v>
      </c>
      <c r="V1855" s="701">
        <f t="shared" si="841"/>
        <v>0</v>
      </c>
      <c r="W1855" s="662">
        <f t="shared" si="842"/>
        <v>0</v>
      </c>
      <c r="X1855" s="662">
        <f t="shared" si="843"/>
        <v>0</v>
      </c>
      <c r="Y1855" s="662">
        <f t="shared" si="844"/>
        <v>0</v>
      </c>
      <c r="Z1855" s="699">
        <f t="shared" si="845"/>
        <v>0</v>
      </c>
      <c r="AA1855" s="681">
        <f t="shared" si="848"/>
        <v>0</v>
      </c>
      <c r="AB1855" s="701">
        <f t="shared" si="849"/>
        <v>0</v>
      </c>
      <c r="AC1855" s="662">
        <f t="shared" si="846"/>
        <v>0</v>
      </c>
      <c r="AD1855" s="662">
        <f t="shared" si="850"/>
        <v>0</v>
      </c>
      <c r="AE1855" s="701">
        <f t="shared" si="851"/>
        <v>0</v>
      </c>
      <c r="AF1855" s="662">
        <f t="shared" si="847"/>
        <v>0</v>
      </c>
      <c r="AG1855" s="662">
        <f t="shared" si="852"/>
        <v>0</v>
      </c>
      <c r="AH1855" s="701">
        <f t="shared" si="853"/>
        <v>0</v>
      </c>
    </row>
    <row r="1856" spans="1:34" x14ac:dyDescent="0.35">
      <c r="A1856" s="680">
        <v>39831</v>
      </c>
      <c r="B1856" s="558" t="s">
        <v>21</v>
      </c>
      <c r="C1856" s="558">
        <v>1</v>
      </c>
      <c r="D1856" s="559">
        <f t="shared" si="825"/>
        <v>1</v>
      </c>
      <c r="E1856" s="561">
        <v>0</v>
      </c>
      <c r="F1856" s="699">
        <f t="shared" si="831"/>
        <v>0</v>
      </c>
      <c r="G1856" s="712">
        <f t="shared" si="832"/>
        <v>0</v>
      </c>
      <c r="H1856" s="699">
        <f t="shared" si="826"/>
        <v>0</v>
      </c>
      <c r="I1856" s="712">
        <f t="shared" si="827"/>
        <v>0</v>
      </c>
      <c r="J1856" s="699">
        <f t="shared" si="833"/>
        <v>0</v>
      </c>
      <c r="K1856" s="681">
        <f t="shared" si="834"/>
        <v>0</v>
      </c>
      <c r="L1856" s="711">
        <f>IF($L$5="Yes",HLOOKUP(B1856,'Outdoor Supply'!$D$32:$P$38,7,FALSE),0)</f>
        <v>0</v>
      </c>
      <c r="M1856" s="701">
        <f t="shared" si="835"/>
        <v>0</v>
      </c>
      <c r="N1856" s="564">
        <f t="shared" si="836"/>
        <v>0</v>
      </c>
      <c r="O1856" s="564">
        <f t="shared" si="837"/>
        <v>0</v>
      </c>
      <c r="P1856" s="564">
        <f t="shared" si="838"/>
        <v>0</v>
      </c>
      <c r="Q1856" s="564">
        <f t="shared" si="839"/>
        <v>0</v>
      </c>
      <c r="R1856" s="661">
        <f t="shared" si="828"/>
        <v>0</v>
      </c>
      <c r="S1856" s="662">
        <f t="shared" si="829"/>
        <v>0</v>
      </c>
      <c r="T1856" s="699">
        <f t="shared" si="830"/>
        <v>0</v>
      </c>
      <c r="U1856" s="681">
        <f t="shared" si="840"/>
        <v>0</v>
      </c>
      <c r="V1856" s="701">
        <f t="shared" si="841"/>
        <v>0</v>
      </c>
      <c r="W1856" s="662">
        <f t="shared" si="842"/>
        <v>0</v>
      </c>
      <c r="X1856" s="662">
        <f t="shared" si="843"/>
        <v>0</v>
      </c>
      <c r="Y1856" s="662">
        <f t="shared" si="844"/>
        <v>0</v>
      </c>
      <c r="Z1856" s="699">
        <f t="shared" si="845"/>
        <v>0</v>
      </c>
      <c r="AA1856" s="681">
        <f t="shared" si="848"/>
        <v>0</v>
      </c>
      <c r="AB1856" s="701">
        <f t="shared" si="849"/>
        <v>0</v>
      </c>
      <c r="AC1856" s="662">
        <f t="shared" si="846"/>
        <v>0</v>
      </c>
      <c r="AD1856" s="662">
        <f t="shared" si="850"/>
        <v>0</v>
      </c>
      <c r="AE1856" s="701">
        <f t="shared" si="851"/>
        <v>0</v>
      </c>
      <c r="AF1856" s="662">
        <f t="shared" si="847"/>
        <v>0</v>
      </c>
      <c r="AG1856" s="662">
        <f t="shared" si="852"/>
        <v>0</v>
      </c>
      <c r="AH1856" s="701">
        <f t="shared" si="853"/>
        <v>0</v>
      </c>
    </row>
    <row r="1857" spans="1:34" x14ac:dyDescent="0.35">
      <c r="A1857" s="680">
        <v>39832</v>
      </c>
      <c r="B1857" s="558" t="s">
        <v>21</v>
      </c>
      <c r="C1857" s="558">
        <v>1</v>
      </c>
      <c r="D1857" s="559">
        <f t="shared" si="825"/>
        <v>2</v>
      </c>
      <c r="E1857" s="561">
        <v>0</v>
      </c>
      <c r="F1857" s="699">
        <f t="shared" si="831"/>
        <v>0</v>
      </c>
      <c r="G1857" s="712">
        <f t="shared" si="832"/>
        <v>0</v>
      </c>
      <c r="H1857" s="699">
        <f t="shared" si="826"/>
        <v>0</v>
      </c>
      <c r="I1857" s="712">
        <f t="shared" si="827"/>
        <v>0</v>
      </c>
      <c r="J1857" s="699">
        <f t="shared" si="833"/>
        <v>0</v>
      </c>
      <c r="K1857" s="681">
        <f t="shared" si="834"/>
        <v>0</v>
      </c>
      <c r="L1857" s="711">
        <f>IF($L$5="Yes",HLOOKUP(B1857,'Outdoor Supply'!$D$32:$P$38,7,FALSE),0)</f>
        <v>0</v>
      </c>
      <c r="M1857" s="701">
        <f t="shared" si="835"/>
        <v>0</v>
      </c>
      <c r="N1857" s="564">
        <f t="shared" si="836"/>
        <v>0</v>
      </c>
      <c r="O1857" s="564">
        <f t="shared" si="837"/>
        <v>0</v>
      </c>
      <c r="P1857" s="564">
        <f t="shared" si="838"/>
        <v>0</v>
      </c>
      <c r="Q1857" s="564">
        <f t="shared" si="839"/>
        <v>0</v>
      </c>
      <c r="R1857" s="661">
        <f t="shared" si="828"/>
        <v>0</v>
      </c>
      <c r="S1857" s="662">
        <f t="shared" si="829"/>
        <v>0</v>
      </c>
      <c r="T1857" s="699">
        <f t="shared" si="830"/>
        <v>0</v>
      </c>
      <c r="U1857" s="681">
        <f t="shared" si="840"/>
        <v>0</v>
      </c>
      <c r="V1857" s="701">
        <f t="shared" si="841"/>
        <v>0</v>
      </c>
      <c r="W1857" s="662">
        <f t="shared" si="842"/>
        <v>0</v>
      </c>
      <c r="X1857" s="662">
        <f t="shared" si="843"/>
        <v>0</v>
      </c>
      <c r="Y1857" s="662">
        <f t="shared" si="844"/>
        <v>0</v>
      </c>
      <c r="Z1857" s="699">
        <f t="shared" si="845"/>
        <v>0</v>
      </c>
      <c r="AA1857" s="681">
        <f t="shared" si="848"/>
        <v>0</v>
      </c>
      <c r="AB1857" s="701">
        <f t="shared" si="849"/>
        <v>0</v>
      </c>
      <c r="AC1857" s="662">
        <f t="shared" si="846"/>
        <v>0</v>
      </c>
      <c r="AD1857" s="662">
        <f t="shared" si="850"/>
        <v>0</v>
      </c>
      <c r="AE1857" s="701">
        <f t="shared" si="851"/>
        <v>0</v>
      </c>
      <c r="AF1857" s="662">
        <f t="shared" si="847"/>
        <v>0</v>
      </c>
      <c r="AG1857" s="662">
        <f t="shared" si="852"/>
        <v>0</v>
      </c>
      <c r="AH1857" s="701">
        <f t="shared" si="853"/>
        <v>0</v>
      </c>
    </row>
    <row r="1858" spans="1:34" x14ac:dyDescent="0.35">
      <c r="A1858" s="680">
        <v>39833</v>
      </c>
      <c r="B1858" s="558" t="s">
        <v>21</v>
      </c>
      <c r="C1858" s="558">
        <v>1</v>
      </c>
      <c r="D1858" s="559">
        <f t="shared" si="825"/>
        <v>3</v>
      </c>
      <c r="E1858" s="561">
        <v>0</v>
      </c>
      <c r="F1858" s="699">
        <f t="shared" si="831"/>
        <v>0</v>
      </c>
      <c r="G1858" s="712">
        <f t="shared" si="832"/>
        <v>0</v>
      </c>
      <c r="H1858" s="699">
        <f t="shared" si="826"/>
        <v>0</v>
      </c>
      <c r="I1858" s="712">
        <f t="shared" si="827"/>
        <v>0</v>
      </c>
      <c r="J1858" s="699">
        <f t="shared" si="833"/>
        <v>0</v>
      </c>
      <c r="K1858" s="681">
        <f t="shared" si="834"/>
        <v>0</v>
      </c>
      <c r="L1858" s="711">
        <f>IF($L$5="Yes",HLOOKUP(B1858,'Outdoor Supply'!$D$32:$P$38,7,FALSE),0)</f>
        <v>0</v>
      </c>
      <c r="M1858" s="701">
        <f t="shared" si="835"/>
        <v>0</v>
      </c>
      <c r="N1858" s="564">
        <f t="shared" si="836"/>
        <v>0</v>
      </c>
      <c r="O1858" s="564">
        <f t="shared" si="837"/>
        <v>0</v>
      </c>
      <c r="P1858" s="564">
        <f t="shared" si="838"/>
        <v>0</v>
      </c>
      <c r="Q1858" s="564">
        <f t="shared" si="839"/>
        <v>0</v>
      </c>
      <c r="R1858" s="661">
        <f t="shared" si="828"/>
        <v>0</v>
      </c>
      <c r="S1858" s="662">
        <f t="shared" si="829"/>
        <v>0</v>
      </c>
      <c r="T1858" s="699">
        <f t="shared" si="830"/>
        <v>0</v>
      </c>
      <c r="U1858" s="681">
        <f t="shared" si="840"/>
        <v>0</v>
      </c>
      <c r="V1858" s="701">
        <f t="shared" si="841"/>
        <v>0</v>
      </c>
      <c r="W1858" s="662">
        <f t="shared" si="842"/>
        <v>0</v>
      </c>
      <c r="X1858" s="662">
        <f t="shared" si="843"/>
        <v>0</v>
      </c>
      <c r="Y1858" s="662">
        <f t="shared" si="844"/>
        <v>0</v>
      </c>
      <c r="Z1858" s="699">
        <f t="shared" si="845"/>
        <v>0</v>
      </c>
      <c r="AA1858" s="681">
        <f t="shared" si="848"/>
        <v>0</v>
      </c>
      <c r="AB1858" s="701">
        <f t="shared" si="849"/>
        <v>0</v>
      </c>
      <c r="AC1858" s="662">
        <f t="shared" si="846"/>
        <v>0</v>
      </c>
      <c r="AD1858" s="662">
        <f t="shared" si="850"/>
        <v>0</v>
      </c>
      <c r="AE1858" s="701">
        <f t="shared" si="851"/>
        <v>0</v>
      </c>
      <c r="AF1858" s="662">
        <f t="shared" si="847"/>
        <v>0</v>
      </c>
      <c r="AG1858" s="662">
        <f t="shared" si="852"/>
        <v>0</v>
      </c>
      <c r="AH1858" s="701">
        <f t="shared" si="853"/>
        <v>0</v>
      </c>
    </row>
    <row r="1859" spans="1:34" x14ac:dyDescent="0.35">
      <c r="A1859" s="680">
        <v>39834</v>
      </c>
      <c r="B1859" s="558" t="s">
        <v>21</v>
      </c>
      <c r="C1859" s="558">
        <v>1</v>
      </c>
      <c r="D1859" s="559">
        <f t="shared" si="825"/>
        <v>4</v>
      </c>
      <c r="E1859" s="561">
        <v>0</v>
      </c>
      <c r="F1859" s="699">
        <f t="shared" si="831"/>
        <v>0</v>
      </c>
      <c r="G1859" s="712">
        <f t="shared" si="832"/>
        <v>0</v>
      </c>
      <c r="H1859" s="699">
        <f t="shared" si="826"/>
        <v>0</v>
      </c>
      <c r="I1859" s="712">
        <f t="shared" si="827"/>
        <v>0</v>
      </c>
      <c r="J1859" s="699">
        <f t="shared" si="833"/>
        <v>0</v>
      </c>
      <c r="K1859" s="681">
        <f t="shared" si="834"/>
        <v>0</v>
      </c>
      <c r="L1859" s="711">
        <f>IF($L$5="Yes",HLOOKUP(B1859,'Outdoor Supply'!$D$32:$P$38,7,FALSE),0)</f>
        <v>0</v>
      </c>
      <c r="M1859" s="701">
        <f t="shared" si="835"/>
        <v>0</v>
      </c>
      <c r="N1859" s="564">
        <f t="shared" si="836"/>
        <v>0</v>
      </c>
      <c r="O1859" s="564">
        <f t="shared" si="837"/>
        <v>0</v>
      </c>
      <c r="P1859" s="564">
        <f t="shared" si="838"/>
        <v>0</v>
      </c>
      <c r="Q1859" s="564">
        <f t="shared" si="839"/>
        <v>0</v>
      </c>
      <c r="R1859" s="661">
        <f t="shared" si="828"/>
        <v>0</v>
      </c>
      <c r="S1859" s="662">
        <f t="shared" si="829"/>
        <v>0</v>
      </c>
      <c r="T1859" s="699">
        <f t="shared" si="830"/>
        <v>0</v>
      </c>
      <c r="U1859" s="681">
        <f t="shared" si="840"/>
        <v>0</v>
      </c>
      <c r="V1859" s="701">
        <f t="shared" si="841"/>
        <v>0</v>
      </c>
      <c r="W1859" s="662">
        <f t="shared" si="842"/>
        <v>0</v>
      </c>
      <c r="X1859" s="662">
        <f t="shared" si="843"/>
        <v>0</v>
      </c>
      <c r="Y1859" s="662">
        <f t="shared" si="844"/>
        <v>0</v>
      </c>
      <c r="Z1859" s="699">
        <f t="shared" si="845"/>
        <v>0</v>
      </c>
      <c r="AA1859" s="681">
        <f t="shared" si="848"/>
        <v>0</v>
      </c>
      <c r="AB1859" s="701">
        <f t="shared" si="849"/>
        <v>0</v>
      </c>
      <c r="AC1859" s="662">
        <f t="shared" si="846"/>
        <v>0</v>
      </c>
      <c r="AD1859" s="662">
        <f t="shared" si="850"/>
        <v>0</v>
      </c>
      <c r="AE1859" s="701">
        <f t="shared" si="851"/>
        <v>0</v>
      </c>
      <c r="AF1859" s="662">
        <f t="shared" si="847"/>
        <v>0</v>
      </c>
      <c r="AG1859" s="662">
        <f t="shared" si="852"/>
        <v>0</v>
      </c>
      <c r="AH1859" s="701">
        <f t="shared" si="853"/>
        <v>0</v>
      </c>
    </row>
    <row r="1860" spans="1:34" x14ac:dyDescent="0.35">
      <c r="A1860" s="680">
        <v>39835</v>
      </c>
      <c r="B1860" s="558" t="s">
        <v>21</v>
      </c>
      <c r="C1860" s="558">
        <v>1</v>
      </c>
      <c r="D1860" s="559">
        <f t="shared" si="825"/>
        <v>5</v>
      </c>
      <c r="E1860" s="561">
        <v>0</v>
      </c>
      <c r="F1860" s="699">
        <f t="shared" si="831"/>
        <v>0</v>
      </c>
      <c r="G1860" s="712">
        <f t="shared" si="832"/>
        <v>0</v>
      </c>
      <c r="H1860" s="699">
        <f t="shared" si="826"/>
        <v>0</v>
      </c>
      <c r="I1860" s="712">
        <f t="shared" si="827"/>
        <v>0</v>
      </c>
      <c r="J1860" s="699">
        <f t="shared" si="833"/>
        <v>0</v>
      </c>
      <c r="K1860" s="681">
        <f t="shared" si="834"/>
        <v>0</v>
      </c>
      <c r="L1860" s="711">
        <f>IF($L$5="Yes",HLOOKUP(B1860,'Outdoor Supply'!$D$32:$P$38,7,FALSE),0)</f>
        <v>0</v>
      </c>
      <c r="M1860" s="701">
        <f t="shared" si="835"/>
        <v>0</v>
      </c>
      <c r="N1860" s="564">
        <f t="shared" si="836"/>
        <v>0</v>
      </c>
      <c r="O1860" s="564">
        <f t="shared" si="837"/>
        <v>0</v>
      </c>
      <c r="P1860" s="564">
        <f t="shared" si="838"/>
        <v>0</v>
      </c>
      <c r="Q1860" s="564">
        <f t="shared" si="839"/>
        <v>0</v>
      </c>
      <c r="R1860" s="661">
        <f t="shared" si="828"/>
        <v>0</v>
      </c>
      <c r="S1860" s="662">
        <f t="shared" si="829"/>
        <v>0</v>
      </c>
      <c r="T1860" s="699">
        <f t="shared" si="830"/>
        <v>0</v>
      </c>
      <c r="U1860" s="681">
        <f t="shared" si="840"/>
        <v>0</v>
      </c>
      <c r="V1860" s="701">
        <f t="shared" si="841"/>
        <v>0</v>
      </c>
      <c r="W1860" s="662">
        <f t="shared" si="842"/>
        <v>0</v>
      </c>
      <c r="X1860" s="662">
        <f t="shared" si="843"/>
        <v>0</v>
      </c>
      <c r="Y1860" s="662">
        <f t="shared" si="844"/>
        <v>0</v>
      </c>
      <c r="Z1860" s="699">
        <f t="shared" si="845"/>
        <v>0</v>
      </c>
      <c r="AA1860" s="681">
        <f t="shared" si="848"/>
        <v>0</v>
      </c>
      <c r="AB1860" s="701">
        <f t="shared" si="849"/>
        <v>0</v>
      </c>
      <c r="AC1860" s="662">
        <f t="shared" si="846"/>
        <v>0</v>
      </c>
      <c r="AD1860" s="662">
        <f t="shared" si="850"/>
        <v>0</v>
      </c>
      <c r="AE1860" s="701">
        <f t="shared" si="851"/>
        <v>0</v>
      </c>
      <c r="AF1860" s="662">
        <f t="shared" si="847"/>
        <v>0</v>
      </c>
      <c r="AG1860" s="662">
        <f t="shared" si="852"/>
        <v>0</v>
      </c>
      <c r="AH1860" s="701">
        <f t="shared" si="853"/>
        <v>0</v>
      </c>
    </row>
    <row r="1861" spans="1:34" x14ac:dyDescent="0.35">
      <c r="A1861" s="680">
        <v>39836</v>
      </c>
      <c r="B1861" s="558" t="s">
        <v>21</v>
      </c>
      <c r="C1861" s="558">
        <v>1</v>
      </c>
      <c r="D1861" s="559">
        <f t="shared" si="825"/>
        <v>6</v>
      </c>
      <c r="E1861" s="561">
        <v>0</v>
      </c>
      <c r="F1861" s="699">
        <f t="shared" si="831"/>
        <v>0</v>
      </c>
      <c r="G1861" s="712">
        <f t="shared" si="832"/>
        <v>0</v>
      </c>
      <c r="H1861" s="699">
        <f t="shared" si="826"/>
        <v>0</v>
      </c>
      <c r="I1861" s="712">
        <f t="shared" si="827"/>
        <v>0</v>
      </c>
      <c r="J1861" s="699">
        <f t="shared" si="833"/>
        <v>0</v>
      </c>
      <c r="K1861" s="681">
        <f t="shared" si="834"/>
        <v>0</v>
      </c>
      <c r="L1861" s="711">
        <f>IF($L$5="Yes",HLOOKUP(B1861,'Outdoor Supply'!$D$32:$P$38,7,FALSE),0)</f>
        <v>0</v>
      </c>
      <c r="M1861" s="701">
        <f t="shared" si="835"/>
        <v>0</v>
      </c>
      <c r="N1861" s="564">
        <f t="shared" si="836"/>
        <v>0</v>
      </c>
      <c r="O1861" s="564">
        <f t="shared" si="837"/>
        <v>0</v>
      </c>
      <c r="P1861" s="564">
        <f t="shared" si="838"/>
        <v>0</v>
      </c>
      <c r="Q1861" s="564">
        <f t="shared" si="839"/>
        <v>0</v>
      </c>
      <c r="R1861" s="661">
        <f t="shared" si="828"/>
        <v>0</v>
      </c>
      <c r="S1861" s="662">
        <f t="shared" si="829"/>
        <v>0</v>
      </c>
      <c r="T1861" s="699">
        <f t="shared" si="830"/>
        <v>0</v>
      </c>
      <c r="U1861" s="681">
        <f t="shared" si="840"/>
        <v>0</v>
      </c>
      <c r="V1861" s="701">
        <f t="shared" si="841"/>
        <v>0</v>
      </c>
      <c r="W1861" s="662">
        <f t="shared" si="842"/>
        <v>0</v>
      </c>
      <c r="X1861" s="662">
        <f t="shared" si="843"/>
        <v>0</v>
      </c>
      <c r="Y1861" s="662">
        <f t="shared" si="844"/>
        <v>0</v>
      </c>
      <c r="Z1861" s="699">
        <f t="shared" si="845"/>
        <v>0</v>
      </c>
      <c r="AA1861" s="681">
        <f t="shared" si="848"/>
        <v>0</v>
      </c>
      <c r="AB1861" s="701">
        <f t="shared" si="849"/>
        <v>0</v>
      </c>
      <c r="AC1861" s="662">
        <f t="shared" si="846"/>
        <v>0</v>
      </c>
      <c r="AD1861" s="662">
        <f t="shared" si="850"/>
        <v>0</v>
      </c>
      <c r="AE1861" s="701">
        <f t="shared" si="851"/>
        <v>0</v>
      </c>
      <c r="AF1861" s="662">
        <f t="shared" si="847"/>
        <v>0</v>
      </c>
      <c r="AG1861" s="662">
        <f t="shared" si="852"/>
        <v>0</v>
      </c>
      <c r="AH1861" s="701">
        <f t="shared" si="853"/>
        <v>0</v>
      </c>
    </row>
    <row r="1862" spans="1:34" x14ac:dyDescent="0.35">
      <c r="A1862" s="680">
        <v>39837</v>
      </c>
      <c r="B1862" s="558" t="s">
        <v>21</v>
      </c>
      <c r="C1862" s="558">
        <v>1</v>
      </c>
      <c r="D1862" s="559">
        <f t="shared" si="825"/>
        <v>7</v>
      </c>
      <c r="E1862" s="561">
        <v>0</v>
      </c>
      <c r="F1862" s="699">
        <f t="shared" si="831"/>
        <v>0</v>
      </c>
      <c r="G1862" s="712">
        <f t="shared" si="832"/>
        <v>0</v>
      </c>
      <c r="H1862" s="699">
        <f t="shared" si="826"/>
        <v>0</v>
      </c>
      <c r="I1862" s="712">
        <f t="shared" si="827"/>
        <v>0</v>
      </c>
      <c r="J1862" s="699">
        <f t="shared" si="833"/>
        <v>0</v>
      </c>
      <c r="K1862" s="681">
        <f t="shared" si="834"/>
        <v>0</v>
      </c>
      <c r="L1862" s="711">
        <f>IF($L$5="Yes",HLOOKUP(B1862,'Outdoor Supply'!$D$32:$P$38,7,FALSE),0)</f>
        <v>0</v>
      </c>
      <c r="M1862" s="701">
        <f t="shared" si="835"/>
        <v>0</v>
      </c>
      <c r="N1862" s="564">
        <f t="shared" si="836"/>
        <v>0</v>
      </c>
      <c r="O1862" s="564">
        <f t="shared" si="837"/>
        <v>0</v>
      </c>
      <c r="P1862" s="564">
        <f t="shared" si="838"/>
        <v>0</v>
      </c>
      <c r="Q1862" s="564">
        <f t="shared" si="839"/>
        <v>0</v>
      </c>
      <c r="R1862" s="661">
        <f t="shared" si="828"/>
        <v>0</v>
      </c>
      <c r="S1862" s="662">
        <f t="shared" si="829"/>
        <v>0</v>
      </c>
      <c r="T1862" s="699">
        <f t="shared" si="830"/>
        <v>0</v>
      </c>
      <c r="U1862" s="681">
        <f t="shared" si="840"/>
        <v>0</v>
      </c>
      <c r="V1862" s="701">
        <f t="shared" si="841"/>
        <v>0</v>
      </c>
      <c r="W1862" s="662">
        <f t="shared" si="842"/>
        <v>0</v>
      </c>
      <c r="X1862" s="662">
        <f t="shared" si="843"/>
        <v>0</v>
      </c>
      <c r="Y1862" s="662">
        <f t="shared" si="844"/>
        <v>0</v>
      </c>
      <c r="Z1862" s="699">
        <f t="shared" si="845"/>
        <v>0</v>
      </c>
      <c r="AA1862" s="681">
        <f t="shared" si="848"/>
        <v>0</v>
      </c>
      <c r="AB1862" s="701">
        <f t="shared" si="849"/>
        <v>0</v>
      </c>
      <c r="AC1862" s="662">
        <f t="shared" si="846"/>
        <v>0</v>
      </c>
      <c r="AD1862" s="662">
        <f t="shared" si="850"/>
        <v>0</v>
      </c>
      <c r="AE1862" s="701">
        <f t="shared" si="851"/>
        <v>0</v>
      </c>
      <c r="AF1862" s="662">
        <f t="shared" si="847"/>
        <v>0</v>
      </c>
      <c r="AG1862" s="662">
        <f t="shared" si="852"/>
        <v>0</v>
      </c>
      <c r="AH1862" s="701">
        <f t="shared" si="853"/>
        <v>0</v>
      </c>
    </row>
    <row r="1863" spans="1:34" x14ac:dyDescent="0.35">
      <c r="A1863" s="680">
        <v>39838</v>
      </c>
      <c r="B1863" s="558" t="s">
        <v>21</v>
      </c>
      <c r="C1863" s="558">
        <v>1</v>
      </c>
      <c r="D1863" s="559">
        <f t="shared" si="825"/>
        <v>1</v>
      </c>
      <c r="E1863" s="561">
        <v>0</v>
      </c>
      <c r="F1863" s="699">
        <f t="shared" si="831"/>
        <v>0</v>
      </c>
      <c r="G1863" s="712">
        <f t="shared" si="832"/>
        <v>0</v>
      </c>
      <c r="H1863" s="699">
        <f t="shared" si="826"/>
        <v>0</v>
      </c>
      <c r="I1863" s="712">
        <f t="shared" si="827"/>
        <v>0</v>
      </c>
      <c r="J1863" s="699">
        <f t="shared" si="833"/>
        <v>0</v>
      </c>
      <c r="K1863" s="681">
        <f t="shared" si="834"/>
        <v>0</v>
      </c>
      <c r="L1863" s="711">
        <f>IF($L$5="Yes",HLOOKUP(B1863,'Outdoor Supply'!$D$32:$P$38,7,FALSE),0)</f>
        <v>0</v>
      </c>
      <c r="M1863" s="701">
        <f t="shared" si="835"/>
        <v>0</v>
      </c>
      <c r="N1863" s="564">
        <f t="shared" si="836"/>
        <v>0</v>
      </c>
      <c r="O1863" s="564">
        <f t="shared" si="837"/>
        <v>0</v>
      </c>
      <c r="P1863" s="564">
        <f t="shared" si="838"/>
        <v>0</v>
      </c>
      <c r="Q1863" s="564">
        <f t="shared" si="839"/>
        <v>0</v>
      </c>
      <c r="R1863" s="661">
        <f t="shared" si="828"/>
        <v>0</v>
      </c>
      <c r="S1863" s="662">
        <f t="shared" si="829"/>
        <v>0</v>
      </c>
      <c r="T1863" s="699">
        <f t="shared" si="830"/>
        <v>0</v>
      </c>
      <c r="U1863" s="681">
        <f t="shared" si="840"/>
        <v>0</v>
      </c>
      <c r="V1863" s="701">
        <f t="shared" si="841"/>
        <v>0</v>
      </c>
      <c r="W1863" s="662">
        <f t="shared" si="842"/>
        <v>0</v>
      </c>
      <c r="X1863" s="662">
        <f t="shared" si="843"/>
        <v>0</v>
      </c>
      <c r="Y1863" s="662">
        <f t="shared" si="844"/>
        <v>0</v>
      </c>
      <c r="Z1863" s="699">
        <f t="shared" si="845"/>
        <v>0</v>
      </c>
      <c r="AA1863" s="681">
        <f t="shared" si="848"/>
        <v>0</v>
      </c>
      <c r="AB1863" s="701">
        <f t="shared" si="849"/>
        <v>0</v>
      </c>
      <c r="AC1863" s="662">
        <f t="shared" si="846"/>
        <v>0</v>
      </c>
      <c r="AD1863" s="662">
        <f t="shared" si="850"/>
        <v>0</v>
      </c>
      <c r="AE1863" s="701">
        <f t="shared" si="851"/>
        <v>0</v>
      </c>
      <c r="AF1863" s="662">
        <f t="shared" si="847"/>
        <v>0</v>
      </c>
      <c r="AG1863" s="662">
        <f t="shared" si="852"/>
        <v>0</v>
      </c>
      <c r="AH1863" s="701">
        <f t="shared" si="853"/>
        <v>0</v>
      </c>
    </row>
    <row r="1864" spans="1:34" x14ac:dyDescent="0.35">
      <c r="A1864" s="680">
        <v>39839</v>
      </c>
      <c r="B1864" s="558" t="s">
        <v>21</v>
      </c>
      <c r="C1864" s="558">
        <v>1</v>
      </c>
      <c r="D1864" s="559">
        <f t="shared" si="825"/>
        <v>2</v>
      </c>
      <c r="E1864" s="561">
        <v>0</v>
      </c>
      <c r="F1864" s="699">
        <f t="shared" si="831"/>
        <v>0</v>
      </c>
      <c r="G1864" s="712">
        <f t="shared" si="832"/>
        <v>0</v>
      </c>
      <c r="H1864" s="699">
        <f t="shared" si="826"/>
        <v>0</v>
      </c>
      <c r="I1864" s="712">
        <f t="shared" si="827"/>
        <v>0</v>
      </c>
      <c r="J1864" s="699">
        <f t="shared" si="833"/>
        <v>0</v>
      </c>
      <c r="K1864" s="681">
        <f t="shared" si="834"/>
        <v>0</v>
      </c>
      <c r="L1864" s="711">
        <f>IF($L$5="Yes",HLOOKUP(B1864,'Outdoor Supply'!$D$32:$P$38,7,FALSE),0)</f>
        <v>0</v>
      </c>
      <c r="M1864" s="701">
        <f t="shared" si="835"/>
        <v>0</v>
      </c>
      <c r="N1864" s="564">
        <f t="shared" si="836"/>
        <v>0</v>
      </c>
      <c r="O1864" s="564">
        <f t="shared" si="837"/>
        <v>0</v>
      </c>
      <c r="P1864" s="564">
        <f t="shared" si="838"/>
        <v>0</v>
      </c>
      <c r="Q1864" s="564">
        <f t="shared" si="839"/>
        <v>0</v>
      </c>
      <c r="R1864" s="661">
        <f t="shared" si="828"/>
        <v>0</v>
      </c>
      <c r="S1864" s="662">
        <f t="shared" si="829"/>
        <v>0</v>
      </c>
      <c r="T1864" s="699">
        <f t="shared" si="830"/>
        <v>0</v>
      </c>
      <c r="U1864" s="681">
        <f t="shared" si="840"/>
        <v>0</v>
      </c>
      <c r="V1864" s="701">
        <f t="shared" si="841"/>
        <v>0</v>
      </c>
      <c r="W1864" s="662">
        <f t="shared" si="842"/>
        <v>0</v>
      </c>
      <c r="X1864" s="662">
        <f t="shared" si="843"/>
        <v>0</v>
      </c>
      <c r="Y1864" s="662">
        <f t="shared" si="844"/>
        <v>0</v>
      </c>
      <c r="Z1864" s="699">
        <f t="shared" si="845"/>
        <v>0</v>
      </c>
      <c r="AA1864" s="681">
        <f t="shared" si="848"/>
        <v>0</v>
      </c>
      <c r="AB1864" s="701">
        <f t="shared" si="849"/>
        <v>0</v>
      </c>
      <c r="AC1864" s="662">
        <f t="shared" si="846"/>
        <v>0</v>
      </c>
      <c r="AD1864" s="662">
        <f t="shared" si="850"/>
        <v>0</v>
      </c>
      <c r="AE1864" s="701">
        <f t="shared" si="851"/>
        <v>0</v>
      </c>
      <c r="AF1864" s="662">
        <f t="shared" si="847"/>
        <v>0</v>
      </c>
      <c r="AG1864" s="662">
        <f t="shared" si="852"/>
        <v>0</v>
      </c>
      <c r="AH1864" s="701">
        <f t="shared" si="853"/>
        <v>0</v>
      </c>
    </row>
    <row r="1865" spans="1:34" x14ac:dyDescent="0.35">
      <c r="A1865" s="680">
        <v>39840</v>
      </c>
      <c r="B1865" s="558" t="s">
        <v>21</v>
      </c>
      <c r="C1865" s="558">
        <v>1</v>
      </c>
      <c r="D1865" s="559">
        <f t="shared" si="825"/>
        <v>3</v>
      </c>
      <c r="E1865" s="561">
        <v>3.9999999999992042E-2</v>
      </c>
      <c r="F1865" s="699">
        <f t="shared" si="831"/>
        <v>0</v>
      </c>
      <c r="G1865" s="712">
        <f t="shared" si="832"/>
        <v>0</v>
      </c>
      <c r="H1865" s="699">
        <f t="shared" si="826"/>
        <v>0</v>
      </c>
      <c r="I1865" s="712">
        <f t="shared" si="827"/>
        <v>0</v>
      </c>
      <c r="J1865" s="699">
        <f t="shared" si="833"/>
        <v>0</v>
      </c>
      <c r="K1865" s="681">
        <f t="shared" si="834"/>
        <v>0</v>
      </c>
      <c r="L1865" s="711">
        <f>IF($L$5="Yes",HLOOKUP(B1865,'Outdoor Supply'!$D$32:$P$38,7,FALSE),0)</f>
        <v>0</v>
      </c>
      <c r="M1865" s="701">
        <f t="shared" si="835"/>
        <v>0</v>
      </c>
      <c r="N1865" s="564">
        <f t="shared" si="836"/>
        <v>0</v>
      </c>
      <c r="O1865" s="564">
        <f t="shared" si="837"/>
        <v>0</v>
      </c>
      <c r="P1865" s="564">
        <f t="shared" si="838"/>
        <v>0</v>
      </c>
      <c r="Q1865" s="564">
        <f t="shared" si="839"/>
        <v>0</v>
      </c>
      <c r="R1865" s="661">
        <f t="shared" si="828"/>
        <v>0</v>
      </c>
      <c r="S1865" s="662">
        <f t="shared" si="829"/>
        <v>0</v>
      </c>
      <c r="T1865" s="699">
        <f t="shared" si="830"/>
        <v>0</v>
      </c>
      <c r="U1865" s="681">
        <f t="shared" si="840"/>
        <v>0</v>
      </c>
      <c r="V1865" s="701">
        <f t="shared" si="841"/>
        <v>0</v>
      </c>
      <c r="W1865" s="662">
        <f t="shared" si="842"/>
        <v>0</v>
      </c>
      <c r="X1865" s="662">
        <f t="shared" si="843"/>
        <v>0</v>
      </c>
      <c r="Y1865" s="662">
        <f t="shared" si="844"/>
        <v>0</v>
      </c>
      <c r="Z1865" s="699">
        <f t="shared" si="845"/>
        <v>0</v>
      </c>
      <c r="AA1865" s="681">
        <f t="shared" si="848"/>
        <v>0</v>
      </c>
      <c r="AB1865" s="701">
        <f t="shared" si="849"/>
        <v>0</v>
      </c>
      <c r="AC1865" s="662">
        <f t="shared" si="846"/>
        <v>0</v>
      </c>
      <c r="AD1865" s="662">
        <f t="shared" si="850"/>
        <v>0</v>
      </c>
      <c r="AE1865" s="701">
        <f t="shared" si="851"/>
        <v>0</v>
      </c>
      <c r="AF1865" s="662">
        <f t="shared" si="847"/>
        <v>0</v>
      </c>
      <c r="AG1865" s="662">
        <f t="shared" si="852"/>
        <v>0</v>
      </c>
      <c r="AH1865" s="701">
        <f t="shared" si="853"/>
        <v>0</v>
      </c>
    </row>
    <row r="1866" spans="1:34" x14ac:dyDescent="0.35">
      <c r="A1866" s="680">
        <v>39841</v>
      </c>
      <c r="B1866" s="558" t="s">
        <v>21</v>
      </c>
      <c r="C1866" s="558">
        <v>1</v>
      </c>
      <c r="D1866" s="559">
        <f t="shared" si="825"/>
        <v>4</v>
      </c>
      <c r="E1866" s="561">
        <v>9.9999999999994316E-2</v>
      </c>
      <c r="F1866" s="699">
        <f t="shared" si="831"/>
        <v>0</v>
      </c>
      <c r="G1866" s="712">
        <f t="shared" si="832"/>
        <v>0</v>
      </c>
      <c r="H1866" s="699">
        <f t="shared" si="826"/>
        <v>0</v>
      </c>
      <c r="I1866" s="712">
        <f t="shared" si="827"/>
        <v>0</v>
      </c>
      <c r="J1866" s="699">
        <f t="shared" si="833"/>
        <v>0</v>
      </c>
      <c r="K1866" s="681">
        <f t="shared" si="834"/>
        <v>0</v>
      </c>
      <c r="L1866" s="711">
        <f>IF($L$5="Yes",HLOOKUP(B1866,'Outdoor Supply'!$D$32:$P$38,7,FALSE),0)</f>
        <v>0</v>
      </c>
      <c r="M1866" s="701">
        <f t="shared" si="835"/>
        <v>0</v>
      </c>
      <c r="N1866" s="564">
        <f t="shared" si="836"/>
        <v>0</v>
      </c>
      <c r="O1866" s="564">
        <f t="shared" si="837"/>
        <v>0</v>
      </c>
      <c r="P1866" s="564">
        <f t="shared" si="838"/>
        <v>0</v>
      </c>
      <c r="Q1866" s="564">
        <f t="shared" si="839"/>
        <v>0</v>
      </c>
      <c r="R1866" s="661">
        <f t="shared" si="828"/>
        <v>0</v>
      </c>
      <c r="S1866" s="662">
        <f t="shared" si="829"/>
        <v>0</v>
      </c>
      <c r="T1866" s="699">
        <f t="shared" si="830"/>
        <v>0</v>
      </c>
      <c r="U1866" s="681">
        <f t="shared" si="840"/>
        <v>0</v>
      </c>
      <c r="V1866" s="701">
        <f t="shared" si="841"/>
        <v>0</v>
      </c>
      <c r="W1866" s="662">
        <f t="shared" si="842"/>
        <v>0</v>
      </c>
      <c r="X1866" s="662">
        <f t="shared" si="843"/>
        <v>0</v>
      </c>
      <c r="Y1866" s="662">
        <f t="shared" si="844"/>
        <v>0</v>
      </c>
      <c r="Z1866" s="699">
        <f t="shared" si="845"/>
        <v>0</v>
      </c>
      <c r="AA1866" s="681">
        <f t="shared" si="848"/>
        <v>0</v>
      </c>
      <c r="AB1866" s="701">
        <f t="shared" si="849"/>
        <v>0</v>
      </c>
      <c r="AC1866" s="662">
        <f t="shared" si="846"/>
        <v>0</v>
      </c>
      <c r="AD1866" s="662">
        <f t="shared" si="850"/>
        <v>0</v>
      </c>
      <c r="AE1866" s="701">
        <f t="shared" si="851"/>
        <v>0</v>
      </c>
      <c r="AF1866" s="662">
        <f t="shared" si="847"/>
        <v>0</v>
      </c>
      <c r="AG1866" s="662">
        <f t="shared" si="852"/>
        <v>0</v>
      </c>
      <c r="AH1866" s="701">
        <f t="shared" si="853"/>
        <v>0</v>
      </c>
    </row>
    <row r="1867" spans="1:34" x14ac:dyDescent="0.35">
      <c r="A1867" s="680">
        <v>39842</v>
      </c>
      <c r="B1867" s="558" t="s">
        <v>21</v>
      </c>
      <c r="C1867" s="558">
        <v>1</v>
      </c>
      <c r="D1867" s="559">
        <f t="shared" ref="D1867:D1930" si="854">WEEKDAY(A1867)</f>
        <v>5</v>
      </c>
      <c r="E1867" s="561">
        <v>0</v>
      </c>
      <c r="F1867" s="699">
        <f t="shared" si="831"/>
        <v>0</v>
      </c>
      <c r="G1867" s="712">
        <f t="shared" si="832"/>
        <v>0</v>
      </c>
      <c r="H1867" s="699">
        <f t="shared" ref="H1867:H1930" si="855">$C$3*$F$3*(E1867/12)*7.48</f>
        <v>0</v>
      </c>
      <c r="I1867" s="712">
        <f t="shared" ref="I1867:I1930" si="856">$C$4*$F$4*(E1867/12)*7.48</f>
        <v>0</v>
      </c>
      <c r="J1867" s="699">
        <f t="shared" si="833"/>
        <v>0</v>
      </c>
      <c r="K1867" s="681">
        <f t="shared" si="834"/>
        <v>0</v>
      </c>
      <c r="L1867" s="711">
        <f>IF($L$5="Yes",HLOOKUP(B1867,'Outdoor Supply'!$D$32:$P$38,7,FALSE),0)</f>
        <v>0</v>
      </c>
      <c r="M1867" s="701">
        <f t="shared" si="835"/>
        <v>0</v>
      </c>
      <c r="N1867" s="564">
        <f t="shared" si="836"/>
        <v>0</v>
      </c>
      <c r="O1867" s="564">
        <f t="shared" si="837"/>
        <v>0</v>
      </c>
      <c r="P1867" s="564">
        <f t="shared" si="838"/>
        <v>0</v>
      </c>
      <c r="Q1867" s="564">
        <f t="shared" si="839"/>
        <v>0</v>
      </c>
      <c r="R1867" s="661">
        <f t="shared" ref="R1867:R1930" si="857">$Q$3</f>
        <v>0</v>
      </c>
      <c r="S1867" s="662">
        <f t="shared" ref="S1867:S1930" si="858">SUM(N1867:R1867)</f>
        <v>0</v>
      </c>
      <c r="T1867" s="699">
        <f t="shared" ref="T1867:T1930" si="859">IF(V1867&lt;0,0,IF(V1867&gt;$G$3,$G$3,V1867))</f>
        <v>0</v>
      </c>
      <c r="U1867" s="681">
        <f t="shared" si="840"/>
        <v>0</v>
      </c>
      <c r="V1867" s="701">
        <f t="shared" si="841"/>
        <v>0</v>
      </c>
      <c r="W1867" s="662">
        <f t="shared" si="842"/>
        <v>0</v>
      </c>
      <c r="X1867" s="662">
        <f t="shared" si="843"/>
        <v>0</v>
      </c>
      <c r="Y1867" s="662">
        <f t="shared" si="844"/>
        <v>0</v>
      </c>
      <c r="Z1867" s="699">
        <f t="shared" si="845"/>
        <v>0</v>
      </c>
      <c r="AA1867" s="681">
        <f t="shared" si="848"/>
        <v>0</v>
      </c>
      <c r="AB1867" s="701">
        <f t="shared" si="849"/>
        <v>0</v>
      </c>
      <c r="AC1867" s="662">
        <f t="shared" si="846"/>
        <v>0</v>
      </c>
      <c r="AD1867" s="662">
        <f t="shared" si="850"/>
        <v>0</v>
      </c>
      <c r="AE1867" s="701">
        <f t="shared" si="851"/>
        <v>0</v>
      </c>
      <c r="AF1867" s="662">
        <f t="shared" si="847"/>
        <v>0</v>
      </c>
      <c r="AG1867" s="662">
        <f t="shared" si="852"/>
        <v>0</v>
      </c>
      <c r="AH1867" s="701">
        <f t="shared" si="853"/>
        <v>0</v>
      </c>
    </row>
    <row r="1868" spans="1:34" x14ac:dyDescent="0.35">
      <c r="A1868" s="680">
        <v>39843</v>
      </c>
      <c r="B1868" s="558" t="s">
        <v>21</v>
      </c>
      <c r="C1868" s="558">
        <v>1</v>
      </c>
      <c r="D1868" s="559">
        <f t="shared" si="854"/>
        <v>6</v>
      </c>
      <c r="E1868" s="561">
        <v>0</v>
      </c>
      <c r="F1868" s="699">
        <f t="shared" ref="F1868:F1931" si="860">$B$3*$F$3*(E1868/12)*7.48</f>
        <v>0</v>
      </c>
      <c r="G1868" s="712">
        <f t="shared" ref="G1868:G1931" si="861">$B$4*$F$4*(E1868/12)*7.48</f>
        <v>0</v>
      </c>
      <c r="H1868" s="699">
        <f t="shared" si="855"/>
        <v>0</v>
      </c>
      <c r="I1868" s="712">
        <f t="shared" si="856"/>
        <v>0</v>
      </c>
      <c r="J1868" s="699">
        <f t="shared" ref="J1868:J1931" si="862">IF($L$3="Yes",$M$3*$N$3*(E1868/12)*7.48,0)</f>
        <v>0</v>
      </c>
      <c r="K1868" s="681">
        <f t="shared" ref="K1868:K1931" si="863">IF($L$4="Yes",$M$4*$N$4*(E1868/12)*7.48,0)</f>
        <v>0</v>
      </c>
      <c r="L1868" s="711">
        <f>IF($L$5="Yes",HLOOKUP(B1868,'Outdoor Supply'!$D$32:$P$38,7,FALSE),0)</f>
        <v>0</v>
      </c>
      <c r="M1868" s="701">
        <f t="shared" ref="M1868:M1931" si="864">SUM(J1868:L1868)</f>
        <v>0</v>
      </c>
      <c r="N1868" s="564">
        <f t="shared" ref="N1868:N1931" si="865">HLOOKUP(B1868,$U$2:$AF$6,2,FALSE)</f>
        <v>0</v>
      </c>
      <c r="O1868" s="564">
        <f t="shared" ref="O1868:O1931" si="866">HLOOKUP(B1868,$U$2:$AF$6,3,FALSE)</f>
        <v>0</v>
      </c>
      <c r="P1868" s="564">
        <f t="shared" ref="P1868:P1931" si="867">HLOOKUP(B1868,$U$2:$AF$6,4,FALSE)</f>
        <v>0</v>
      </c>
      <c r="Q1868" s="564">
        <f t="shared" ref="Q1868:Q1931" si="868">HLOOKUP(B1868,$U$2:$AF$6,5,FALSE)</f>
        <v>0</v>
      </c>
      <c r="R1868" s="661">
        <f t="shared" si="857"/>
        <v>0</v>
      </c>
      <c r="S1868" s="662">
        <f t="shared" si="858"/>
        <v>0</v>
      </c>
      <c r="T1868" s="699">
        <f t="shared" si="859"/>
        <v>0</v>
      </c>
      <c r="U1868" s="681">
        <f t="shared" ref="U1868:U1931" si="869">IF(F1868+T1867&gt;S1868,S1868,F1868+T1867)</f>
        <v>0</v>
      </c>
      <c r="V1868" s="701">
        <f t="shared" ref="V1868:V1931" si="870">T1867+F1868-S1868</f>
        <v>0</v>
      </c>
      <c r="W1868" s="662">
        <f t="shared" ref="W1868:W1931" si="871">IF(Y1868&lt;0,0,IF(Y1868&gt;$G$4,$G$4,Y1868))</f>
        <v>0</v>
      </c>
      <c r="X1868" s="662">
        <f t="shared" ref="X1868:X1931" si="872">IF(G1868+W1867&gt;S1868,S1868,G1868+W1867)</f>
        <v>0</v>
      </c>
      <c r="Y1868" s="662">
        <f t="shared" ref="Y1868:Y1931" si="873">W1867+G1868-S1868</f>
        <v>0</v>
      </c>
      <c r="Z1868" s="699">
        <f t="shared" ref="Z1868:Z1931" si="874">IF(AB1868&lt;0,0,IF(AB1868&gt;$H$3,$H$3,AB1868))</f>
        <v>0</v>
      </c>
      <c r="AA1868" s="681">
        <f t="shared" si="848"/>
        <v>0</v>
      </c>
      <c r="AB1868" s="701">
        <f t="shared" si="849"/>
        <v>0</v>
      </c>
      <c r="AC1868" s="662">
        <f t="shared" ref="AC1868:AC1931" si="875">IF(AE1868&lt;0,0,IF(AE1868&gt;$H$4,$H$4,AE1868))</f>
        <v>0</v>
      </c>
      <c r="AD1868" s="662">
        <f t="shared" si="850"/>
        <v>0</v>
      </c>
      <c r="AE1868" s="701">
        <f t="shared" si="851"/>
        <v>0</v>
      </c>
      <c r="AF1868" s="662">
        <f t="shared" ref="AF1868:AF1931" si="876">IF(AH1868&lt;0,0,IF(AH1868&gt;$O$3,$O$3,AH1868))</f>
        <v>0</v>
      </c>
      <c r="AG1868" s="662">
        <f t="shared" si="852"/>
        <v>0</v>
      </c>
      <c r="AH1868" s="701">
        <f t="shared" si="853"/>
        <v>0</v>
      </c>
    </row>
    <row r="1869" spans="1:34" x14ac:dyDescent="0.35">
      <c r="A1869" s="680">
        <v>39844</v>
      </c>
      <c r="B1869" s="558" t="s">
        <v>21</v>
      </c>
      <c r="C1869" s="558">
        <v>1</v>
      </c>
      <c r="D1869" s="559">
        <f t="shared" si="854"/>
        <v>7</v>
      </c>
      <c r="E1869" s="561">
        <v>0</v>
      </c>
      <c r="F1869" s="699">
        <f t="shared" si="860"/>
        <v>0</v>
      </c>
      <c r="G1869" s="712">
        <f t="shared" si="861"/>
        <v>0</v>
      </c>
      <c r="H1869" s="699">
        <f t="shared" si="855"/>
        <v>0</v>
      </c>
      <c r="I1869" s="712">
        <f t="shared" si="856"/>
        <v>0</v>
      </c>
      <c r="J1869" s="699">
        <f t="shared" si="862"/>
        <v>0</v>
      </c>
      <c r="K1869" s="681">
        <f t="shared" si="863"/>
        <v>0</v>
      </c>
      <c r="L1869" s="711">
        <f>IF($L$5="Yes",HLOOKUP(B1869,'Outdoor Supply'!$D$32:$P$38,7,FALSE),0)</f>
        <v>0</v>
      </c>
      <c r="M1869" s="701">
        <f t="shared" si="864"/>
        <v>0</v>
      </c>
      <c r="N1869" s="564">
        <f t="shared" si="865"/>
        <v>0</v>
      </c>
      <c r="O1869" s="564">
        <f t="shared" si="866"/>
        <v>0</v>
      </c>
      <c r="P1869" s="564">
        <f t="shared" si="867"/>
        <v>0</v>
      </c>
      <c r="Q1869" s="564">
        <f t="shared" si="868"/>
        <v>0</v>
      </c>
      <c r="R1869" s="661">
        <f t="shared" si="857"/>
        <v>0</v>
      </c>
      <c r="S1869" s="662">
        <f t="shared" si="858"/>
        <v>0</v>
      </c>
      <c r="T1869" s="699">
        <f t="shared" si="859"/>
        <v>0</v>
      </c>
      <c r="U1869" s="681">
        <f t="shared" si="869"/>
        <v>0</v>
      </c>
      <c r="V1869" s="701">
        <f t="shared" si="870"/>
        <v>0</v>
      </c>
      <c r="W1869" s="662">
        <f t="shared" si="871"/>
        <v>0</v>
      </c>
      <c r="X1869" s="662">
        <f t="shared" si="872"/>
        <v>0</v>
      </c>
      <c r="Y1869" s="662">
        <f t="shared" si="873"/>
        <v>0</v>
      </c>
      <c r="Z1869" s="699">
        <f t="shared" si="874"/>
        <v>0</v>
      </c>
      <c r="AA1869" s="681">
        <f t="shared" ref="AA1869:AA1932" si="877">IF(H1869+Z1868&gt;S1869,S1869,H1869+Z1868)</f>
        <v>0</v>
      </c>
      <c r="AB1869" s="701">
        <f t="shared" ref="AB1869:AB1932" si="878">Z1868+H1869-S1869</f>
        <v>0</v>
      </c>
      <c r="AC1869" s="662">
        <f t="shared" si="875"/>
        <v>0</v>
      </c>
      <c r="AD1869" s="662">
        <f t="shared" ref="AD1869:AD1932" si="879">IF(I1869+AC1868&gt;S1869,S1869,I1869+AC1868)</f>
        <v>0</v>
      </c>
      <c r="AE1869" s="701">
        <f t="shared" ref="AE1869:AE1932" si="880">AC1868+I1869-S1869</f>
        <v>0</v>
      </c>
      <c r="AF1869" s="662">
        <f t="shared" si="876"/>
        <v>0</v>
      </c>
      <c r="AG1869" s="662">
        <f t="shared" ref="AG1869:AG1932" si="881">IF(M1869+AF1868&gt;S1869,S1869,M1869+AF1868)</f>
        <v>0</v>
      </c>
      <c r="AH1869" s="701">
        <f t="shared" ref="AH1869:AH1932" si="882">AF1868+M1869-S1869</f>
        <v>0</v>
      </c>
    </row>
    <row r="1870" spans="1:34" x14ac:dyDescent="0.35">
      <c r="A1870" s="680">
        <v>39845</v>
      </c>
      <c r="B1870" s="558" t="s">
        <v>22</v>
      </c>
      <c r="C1870" s="558">
        <v>2</v>
      </c>
      <c r="D1870" s="559">
        <f t="shared" si="854"/>
        <v>1</v>
      </c>
      <c r="E1870" s="561">
        <v>0</v>
      </c>
      <c r="F1870" s="699">
        <f t="shared" si="860"/>
        <v>0</v>
      </c>
      <c r="G1870" s="712">
        <f t="shared" si="861"/>
        <v>0</v>
      </c>
      <c r="H1870" s="699">
        <f t="shared" si="855"/>
        <v>0</v>
      </c>
      <c r="I1870" s="712">
        <f t="shared" si="856"/>
        <v>0</v>
      </c>
      <c r="J1870" s="699">
        <f t="shared" si="862"/>
        <v>0</v>
      </c>
      <c r="K1870" s="681">
        <f t="shared" si="863"/>
        <v>0</v>
      </c>
      <c r="L1870" s="711">
        <f>IF($L$5="Yes",HLOOKUP(B1870,'Outdoor Supply'!$D$32:$P$38,7,FALSE),0)</f>
        <v>0</v>
      </c>
      <c r="M1870" s="701">
        <f t="shared" si="864"/>
        <v>0</v>
      </c>
      <c r="N1870" s="564">
        <f t="shared" si="865"/>
        <v>0</v>
      </c>
      <c r="O1870" s="564">
        <f t="shared" si="866"/>
        <v>0</v>
      </c>
      <c r="P1870" s="564">
        <f t="shared" si="867"/>
        <v>0</v>
      </c>
      <c r="Q1870" s="564">
        <f t="shared" si="868"/>
        <v>0</v>
      </c>
      <c r="R1870" s="661">
        <f t="shared" si="857"/>
        <v>0</v>
      </c>
      <c r="S1870" s="662">
        <f t="shared" si="858"/>
        <v>0</v>
      </c>
      <c r="T1870" s="699">
        <f t="shared" si="859"/>
        <v>0</v>
      </c>
      <c r="U1870" s="681">
        <f t="shared" si="869"/>
        <v>0</v>
      </c>
      <c r="V1870" s="701">
        <f t="shared" si="870"/>
        <v>0</v>
      </c>
      <c r="W1870" s="662">
        <f t="shared" si="871"/>
        <v>0</v>
      </c>
      <c r="X1870" s="662">
        <f t="shared" si="872"/>
        <v>0</v>
      </c>
      <c r="Y1870" s="662">
        <f t="shared" si="873"/>
        <v>0</v>
      </c>
      <c r="Z1870" s="699">
        <f t="shared" si="874"/>
        <v>0</v>
      </c>
      <c r="AA1870" s="681">
        <f t="shared" si="877"/>
        <v>0</v>
      </c>
      <c r="AB1870" s="701">
        <f t="shared" si="878"/>
        <v>0</v>
      </c>
      <c r="AC1870" s="662">
        <f t="shared" si="875"/>
        <v>0</v>
      </c>
      <c r="AD1870" s="662">
        <f t="shared" si="879"/>
        <v>0</v>
      </c>
      <c r="AE1870" s="701">
        <f t="shared" si="880"/>
        <v>0</v>
      </c>
      <c r="AF1870" s="662">
        <f t="shared" si="876"/>
        <v>0</v>
      </c>
      <c r="AG1870" s="662">
        <f t="shared" si="881"/>
        <v>0</v>
      </c>
      <c r="AH1870" s="701">
        <f t="shared" si="882"/>
        <v>0</v>
      </c>
    </row>
    <row r="1871" spans="1:34" x14ac:dyDescent="0.35">
      <c r="A1871" s="680">
        <v>39846</v>
      </c>
      <c r="B1871" s="558" t="s">
        <v>22</v>
      </c>
      <c r="C1871" s="558">
        <v>2</v>
      </c>
      <c r="D1871" s="559">
        <f t="shared" si="854"/>
        <v>2</v>
      </c>
      <c r="E1871" s="561">
        <v>0</v>
      </c>
      <c r="F1871" s="699">
        <f t="shared" si="860"/>
        <v>0</v>
      </c>
      <c r="G1871" s="712">
        <f t="shared" si="861"/>
        <v>0</v>
      </c>
      <c r="H1871" s="699">
        <f t="shared" si="855"/>
        <v>0</v>
      </c>
      <c r="I1871" s="712">
        <f t="shared" si="856"/>
        <v>0</v>
      </c>
      <c r="J1871" s="699">
        <f t="shared" si="862"/>
        <v>0</v>
      </c>
      <c r="K1871" s="681">
        <f t="shared" si="863"/>
        <v>0</v>
      </c>
      <c r="L1871" s="711">
        <f>IF($L$5="Yes",HLOOKUP(B1871,'Outdoor Supply'!$D$32:$P$38,7,FALSE),0)</f>
        <v>0</v>
      </c>
      <c r="M1871" s="701">
        <f t="shared" si="864"/>
        <v>0</v>
      </c>
      <c r="N1871" s="564">
        <f t="shared" si="865"/>
        <v>0</v>
      </c>
      <c r="O1871" s="564">
        <f t="shared" si="866"/>
        <v>0</v>
      </c>
      <c r="P1871" s="564">
        <f t="shared" si="867"/>
        <v>0</v>
      </c>
      <c r="Q1871" s="564">
        <f t="shared" si="868"/>
        <v>0</v>
      </c>
      <c r="R1871" s="661">
        <f t="shared" si="857"/>
        <v>0</v>
      </c>
      <c r="S1871" s="662">
        <f t="shared" si="858"/>
        <v>0</v>
      </c>
      <c r="T1871" s="699">
        <f t="shared" si="859"/>
        <v>0</v>
      </c>
      <c r="U1871" s="681">
        <f t="shared" si="869"/>
        <v>0</v>
      </c>
      <c r="V1871" s="701">
        <f t="shared" si="870"/>
        <v>0</v>
      </c>
      <c r="W1871" s="662">
        <f t="shared" si="871"/>
        <v>0</v>
      </c>
      <c r="X1871" s="662">
        <f t="shared" si="872"/>
        <v>0</v>
      </c>
      <c r="Y1871" s="662">
        <f t="shared" si="873"/>
        <v>0</v>
      </c>
      <c r="Z1871" s="699">
        <f t="shared" si="874"/>
        <v>0</v>
      </c>
      <c r="AA1871" s="681">
        <f t="shared" si="877"/>
        <v>0</v>
      </c>
      <c r="AB1871" s="701">
        <f t="shared" si="878"/>
        <v>0</v>
      </c>
      <c r="AC1871" s="662">
        <f t="shared" si="875"/>
        <v>0</v>
      </c>
      <c r="AD1871" s="662">
        <f t="shared" si="879"/>
        <v>0</v>
      </c>
      <c r="AE1871" s="701">
        <f t="shared" si="880"/>
        <v>0</v>
      </c>
      <c r="AF1871" s="662">
        <f t="shared" si="876"/>
        <v>0</v>
      </c>
      <c r="AG1871" s="662">
        <f t="shared" si="881"/>
        <v>0</v>
      </c>
      <c r="AH1871" s="701">
        <f t="shared" si="882"/>
        <v>0</v>
      </c>
    </row>
    <row r="1872" spans="1:34" x14ac:dyDescent="0.35">
      <c r="A1872" s="680">
        <v>39847</v>
      </c>
      <c r="B1872" s="558" t="s">
        <v>22</v>
      </c>
      <c r="C1872" s="558">
        <v>2</v>
      </c>
      <c r="D1872" s="559">
        <f t="shared" si="854"/>
        <v>3</v>
      </c>
      <c r="E1872" s="561">
        <v>0</v>
      </c>
      <c r="F1872" s="699">
        <f t="shared" si="860"/>
        <v>0</v>
      </c>
      <c r="G1872" s="712">
        <f t="shared" si="861"/>
        <v>0</v>
      </c>
      <c r="H1872" s="699">
        <f t="shared" si="855"/>
        <v>0</v>
      </c>
      <c r="I1872" s="712">
        <f t="shared" si="856"/>
        <v>0</v>
      </c>
      <c r="J1872" s="699">
        <f t="shared" si="862"/>
        <v>0</v>
      </c>
      <c r="K1872" s="681">
        <f t="shared" si="863"/>
        <v>0</v>
      </c>
      <c r="L1872" s="711">
        <f>IF($L$5="Yes",HLOOKUP(B1872,'Outdoor Supply'!$D$32:$P$38,7,FALSE),0)</f>
        <v>0</v>
      </c>
      <c r="M1872" s="701">
        <f t="shared" si="864"/>
        <v>0</v>
      </c>
      <c r="N1872" s="564">
        <f t="shared" si="865"/>
        <v>0</v>
      </c>
      <c r="O1872" s="564">
        <f t="shared" si="866"/>
        <v>0</v>
      </c>
      <c r="P1872" s="564">
        <f t="shared" si="867"/>
        <v>0</v>
      </c>
      <c r="Q1872" s="564">
        <f t="shared" si="868"/>
        <v>0</v>
      </c>
      <c r="R1872" s="661">
        <f t="shared" si="857"/>
        <v>0</v>
      </c>
      <c r="S1872" s="662">
        <f t="shared" si="858"/>
        <v>0</v>
      </c>
      <c r="T1872" s="699">
        <f t="shared" si="859"/>
        <v>0</v>
      </c>
      <c r="U1872" s="681">
        <f t="shared" si="869"/>
        <v>0</v>
      </c>
      <c r="V1872" s="701">
        <f t="shared" si="870"/>
        <v>0</v>
      </c>
      <c r="W1872" s="662">
        <f t="shared" si="871"/>
        <v>0</v>
      </c>
      <c r="X1872" s="662">
        <f t="shared" si="872"/>
        <v>0</v>
      </c>
      <c r="Y1872" s="662">
        <f t="shared" si="873"/>
        <v>0</v>
      </c>
      <c r="Z1872" s="699">
        <f t="shared" si="874"/>
        <v>0</v>
      </c>
      <c r="AA1872" s="681">
        <f t="shared" si="877"/>
        <v>0</v>
      </c>
      <c r="AB1872" s="701">
        <f t="shared" si="878"/>
        <v>0</v>
      </c>
      <c r="AC1872" s="662">
        <f t="shared" si="875"/>
        <v>0</v>
      </c>
      <c r="AD1872" s="662">
        <f t="shared" si="879"/>
        <v>0</v>
      </c>
      <c r="AE1872" s="701">
        <f t="shared" si="880"/>
        <v>0</v>
      </c>
      <c r="AF1872" s="662">
        <f t="shared" si="876"/>
        <v>0</v>
      </c>
      <c r="AG1872" s="662">
        <f t="shared" si="881"/>
        <v>0</v>
      </c>
      <c r="AH1872" s="701">
        <f t="shared" si="882"/>
        <v>0</v>
      </c>
    </row>
    <row r="1873" spans="1:34" x14ac:dyDescent="0.35">
      <c r="A1873" s="680">
        <v>39848</v>
      </c>
      <c r="B1873" s="558" t="s">
        <v>22</v>
      </c>
      <c r="C1873" s="558">
        <v>2</v>
      </c>
      <c r="D1873" s="559">
        <f t="shared" si="854"/>
        <v>4</v>
      </c>
      <c r="E1873" s="561">
        <v>0</v>
      </c>
      <c r="F1873" s="699">
        <f t="shared" si="860"/>
        <v>0</v>
      </c>
      <c r="G1873" s="712">
        <f t="shared" si="861"/>
        <v>0</v>
      </c>
      <c r="H1873" s="699">
        <f t="shared" si="855"/>
        <v>0</v>
      </c>
      <c r="I1873" s="712">
        <f t="shared" si="856"/>
        <v>0</v>
      </c>
      <c r="J1873" s="699">
        <f t="shared" si="862"/>
        <v>0</v>
      </c>
      <c r="K1873" s="681">
        <f t="shared" si="863"/>
        <v>0</v>
      </c>
      <c r="L1873" s="711">
        <f>IF($L$5="Yes",HLOOKUP(B1873,'Outdoor Supply'!$D$32:$P$38,7,FALSE),0)</f>
        <v>0</v>
      </c>
      <c r="M1873" s="701">
        <f t="shared" si="864"/>
        <v>0</v>
      </c>
      <c r="N1873" s="564">
        <f t="shared" si="865"/>
        <v>0</v>
      </c>
      <c r="O1873" s="564">
        <f t="shared" si="866"/>
        <v>0</v>
      </c>
      <c r="P1873" s="564">
        <f t="shared" si="867"/>
        <v>0</v>
      </c>
      <c r="Q1873" s="564">
        <f t="shared" si="868"/>
        <v>0</v>
      </c>
      <c r="R1873" s="661">
        <f t="shared" si="857"/>
        <v>0</v>
      </c>
      <c r="S1873" s="662">
        <f t="shared" si="858"/>
        <v>0</v>
      </c>
      <c r="T1873" s="699">
        <f t="shared" si="859"/>
        <v>0</v>
      </c>
      <c r="U1873" s="681">
        <f t="shared" si="869"/>
        <v>0</v>
      </c>
      <c r="V1873" s="701">
        <f t="shared" si="870"/>
        <v>0</v>
      </c>
      <c r="W1873" s="662">
        <f t="shared" si="871"/>
        <v>0</v>
      </c>
      <c r="X1873" s="662">
        <f t="shared" si="872"/>
        <v>0</v>
      </c>
      <c r="Y1873" s="662">
        <f t="shared" si="873"/>
        <v>0</v>
      </c>
      <c r="Z1873" s="699">
        <f t="shared" si="874"/>
        <v>0</v>
      </c>
      <c r="AA1873" s="681">
        <f t="shared" si="877"/>
        <v>0</v>
      </c>
      <c r="AB1873" s="701">
        <f t="shared" si="878"/>
        <v>0</v>
      </c>
      <c r="AC1873" s="662">
        <f t="shared" si="875"/>
        <v>0</v>
      </c>
      <c r="AD1873" s="662">
        <f t="shared" si="879"/>
        <v>0</v>
      </c>
      <c r="AE1873" s="701">
        <f t="shared" si="880"/>
        <v>0</v>
      </c>
      <c r="AF1873" s="662">
        <f t="shared" si="876"/>
        <v>0</v>
      </c>
      <c r="AG1873" s="662">
        <f t="shared" si="881"/>
        <v>0</v>
      </c>
      <c r="AH1873" s="701">
        <f t="shared" si="882"/>
        <v>0</v>
      </c>
    </row>
    <row r="1874" spans="1:34" x14ac:dyDescent="0.35">
      <c r="A1874" s="680">
        <v>39849</v>
      </c>
      <c r="B1874" s="558" t="s">
        <v>22</v>
      </c>
      <c r="C1874" s="558">
        <v>2</v>
      </c>
      <c r="D1874" s="559">
        <f t="shared" si="854"/>
        <v>5</v>
      </c>
      <c r="E1874" s="561">
        <v>0</v>
      </c>
      <c r="F1874" s="699">
        <f t="shared" si="860"/>
        <v>0</v>
      </c>
      <c r="G1874" s="712">
        <f t="shared" si="861"/>
        <v>0</v>
      </c>
      <c r="H1874" s="699">
        <f t="shared" si="855"/>
        <v>0</v>
      </c>
      <c r="I1874" s="712">
        <f t="shared" si="856"/>
        <v>0</v>
      </c>
      <c r="J1874" s="699">
        <f t="shared" si="862"/>
        <v>0</v>
      </c>
      <c r="K1874" s="681">
        <f t="shared" si="863"/>
        <v>0</v>
      </c>
      <c r="L1874" s="711">
        <f>IF($L$5="Yes",HLOOKUP(B1874,'Outdoor Supply'!$D$32:$P$38,7,FALSE),0)</f>
        <v>0</v>
      </c>
      <c r="M1874" s="701">
        <f t="shared" si="864"/>
        <v>0</v>
      </c>
      <c r="N1874" s="564">
        <f t="shared" si="865"/>
        <v>0</v>
      </c>
      <c r="O1874" s="564">
        <f t="shared" si="866"/>
        <v>0</v>
      </c>
      <c r="P1874" s="564">
        <f t="shared" si="867"/>
        <v>0</v>
      </c>
      <c r="Q1874" s="564">
        <f t="shared" si="868"/>
        <v>0</v>
      </c>
      <c r="R1874" s="661">
        <f t="shared" si="857"/>
        <v>0</v>
      </c>
      <c r="S1874" s="662">
        <f t="shared" si="858"/>
        <v>0</v>
      </c>
      <c r="T1874" s="699">
        <f t="shared" si="859"/>
        <v>0</v>
      </c>
      <c r="U1874" s="681">
        <f t="shared" si="869"/>
        <v>0</v>
      </c>
      <c r="V1874" s="701">
        <f t="shared" si="870"/>
        <v>0</v>
      </c>
      <c r="W1874" s="662">
        <f t="shared" si="871"/>
        <v>0</v>
      </c>
      <c r="X1874" s="662">
        <f t="shared" si="872"/>
        <v>0</v>
      </c>
      <c r="Y1874" s="662">
        <f t="shared" si="873"/>
        <v>0</v>
      </c>
      <c r="Z1874" s="699">
        <f t="shared" si="874"/>
        <v>0</v>
      </c>
      <c r="AA1874" s="681">
        <f t="shared" si="877"/>
        <v>0</v>
      </c>
      <c r="AB1874" s="701">
        <f t="shared" si="878"/>
        <v>0</v>
      </c>
      <c r="AC1874" s="662">
        <f t="shared" si="875"/>
        <v>0</v>
      </c>
      <c r="AD1874" s="662">
        <f t="shared" si="879"/>
        <v>0</v>
      </c>
      <c r="AE1874" s="701">
        <f t="shared" si="880"/>
        <v>0</v>
      </c>
      <c r="AF1874" s="662">
        <f t="shared" si="876"/>
        <v>0</v>
      </c>
      <c r="AG1874" s="662">
        <f t="shared" si="881"/>
        <v>0</v>
      </c>
      <c r="AH1874" s="701">
        <f t="shared" si="882"/>
        <v>0</v>
      </c>
    </row>
    <row r="1875" spans="1:34" x14ac:dyDescent="0.35">
      <c r="A1875" s="680">
        <v>39850</v>
      </c>
      <c r="B1875" s="558" t="s">
        <v>22</v>
      </c>
      <c r="C1875" s="558">
        <v>2</v>
      </c>
      <c r="D1875" s="559">
        <f t="shared" si="854"/>
        <v>6</v>
      </c>
      <c r="E1875" s="561">
        <v>0</v>
      </c>
      <c r="F1875" s="699">
        <f t="shared" si="860"/>
        <v>0</v>
      </c>
      <c r="G1875" s="712">
        <f t="shared" si="861"/>
        <v>0</v>
      </c>
      <c r="H1875" s="699">
        <f t="shared" si="855"/>
        <v>0</v>
      </c>
      <c r="I1875" s="712">
        <f t="shared" si="856"/>
        <v>0</v>
      </c>
      <c r="J1875" s="699">
        <f t="shared" si="862"/>
        <v>0</v>
      </c>
      <c r="K1875" s="681">
        <f t="shared" si="863"/>
        <v>0</v>
      </c>
      <c r="L1875" s="711">
        <f>IF($L$5="Yes",HLOOKUP(B1875,'Outdoor Supply'!$D$32:$P$38,7,FALSE),0)</f>
        <v>0</v>
      </c>
      <c r="M1875" s="701">
        <f t="shared" si="864"/>
        <v>0</v>
      </c>
      <c r="N1875" s="564">
        <f t="shared" si="865"/>
        <v>0</v>
      </c>
      <c r="O1875" s="564">
        <f t="shared" si="866"/>
        <v>0</v>
      </c>
      <c r="P1875" s="564">
        <f t="shared" si="867"/>
        <v>0</v>
      </c>
      <c r="Q1875" s="564">
        <f t="shared" si="868"/>
        <v>0</v>
      </c>
      <c r="R1875" s="661">
        <f t="shared" si="857"/>
        <v>0</v>
      </c>
      <c r="S1875" s="662">
        <f t="shared" si="858"/>
        <v>0</v>
      </c>
      <c r="T1875" s="699">
        <f t="shared" si="859"/>
        <v>0</v>
      </c>
      <c r="U1875" s="681">
        <f t="shared" si="869"/>
        <v>0</v>
      </c>
      <c r="V1875" s="701">
        <f t="shared" si="870"/>
        <v>0</v>
      </c>
      <c r="W1875" s="662">
        <f t="shared" si="871"/>
        <v>0</v>
      </c>
      <c r="X1875" s="662">
        <f t="shared" si="872"/>
        <v>0</v>
      </c>
      <c r="Y1875" s="662">
        <f t="shared" si="873"/>
        <v>0</v>
      </c>
      <c r="Z1875" s="699">
        <f t="shared" si="874"/>
        <v>0</v>
      </c>
      <c r="AA1875" s="681">
        <f t="shared" si="877"/>
        <v>0</v>
      </c>
      <c r="AB1875" s="701">
        <f t="shared" si="878"/>
        <v>0</v>
      </c>
      <c r="AC1875" s="662">
        <f t="shared" si="875"/>
        <v>0</v>
      </c>
      <c r="AD1875" s="662">
        <f t="shared" si="879"/>
        <v>0</v>
      </c>
      <c r="AE1875" s="701">
        <f t="shared" si="880"/>
        <v>0</v>
      </c>
      <c r="AF1875" s="662">
        <f t="shared" si="876"/>
        <v>0</v>
      </c>
      <c r="AG1875" s="662">
        <f t="shared" si="881"/>
        <v>0</v>
      </c>
      <c r="AH1875" s="701">
        <f t="shared" si="882"/>
        <v>0</v>
      </c>
    </row>
    <row r="1876" spans="1:34" x14ac:dyDescent="0.35">
      <c r="A1876" s="680">
        <v>39851</v>
      </c>
      <c r="B1876" s="558" t="s">
        <v>22</v>
      </c>
      <c r="C1876" s="558">
        <v>2</v>
      </c>
      <c r="D1876" s="559">
        <f t="shared" si="854"/>
        <v>7</v>
      </c>
      <c r="E1876" s="561">
        <v>0</v>
      </c>
      <c r="F1876" s="699">
        <f t="shared" si="860"/>
        <v>0</v>
      </c>
      <c r="G1876" s="712">
        <f t="shared" si="861"/>
        <v>0</v>
      </c>
      <c r="H1876" s="699">
        <f t="shared" si="855"/>
        <v>0</v>
      </c>
      <c r="I1876" s="712">
        <f t="shared" si="856"/>
        <v>0</v>
      </c>
      <c r="J1876" s="699">
        <f t="shared" si="862"/>
        <v>0</v>
      </c>
      <c r="K1876" s="681">
        <f t="shared" si="863"/>
        <v>0</v>
      </c>
      <c r="L1876" s="711">
        <f>IF($L$5="Yes",HLOOKUP(B1876,'Outdoor Supply'!$D$32:$P$38,7,FALSE),0)</f>
        <v>0</v>
      </c>
      <c r="M1876" s="701">
        <f t="shared" si="864"/>
        <v>0</v>
      </c>
      <c r="N1876" s="564">
        <f t="shared" si="865"/>
        <v>0</v>
      </c>
      <c r="O1876" s="564">
        <f t="shared" si="866"/>
        <v>0</v>
      </c>
      <c r="P1876" s="564">
        <f t="shared" si="867"/>
        <v>0</v>
      </c>
      <c r="Q1876" s="564">
        <f t="shared" si="868"/>
        <v>0</v>
      </c>
      <c r="R1876" s="661">
        <f t="shared" si="857"/>
        <v>0</v>
      </c>
      <c r="S1876" s="662">
        <f t="shared" si="858"/>
        <v>0</v>
      </c>
      <c r="T1876" s="699">
        <f t="shared" si="859"/>
        <v>0</v>
      </c>
      <c r="U1876" s="681">
        <f t="shared" si="869"/>
        <v>0</v>
      </c>
      <c r="V1876" s="701">
        <f t="shared" si="870"/>
        <v>0</v>
      </c>
      <c r="W1876" s="662">
        <f t="shared" si="871"/>
        <v>0</v>
      </c>
      <c r="X1876" s="662">
        <f t="shared" si="872"/>
        <v>0</v>
      </c>
      <c r="Y1876" s="662">
        <f t="shared" si="873"/>
        <v>0</v>
      </c>
      <c r="Z1876" s="699">
        <f t="shared" si="874"/>
        <v>0</v>
      </c>
      <c r="AA1876" s="681">
        <f t="shared" si="877"/>
        <v>0</v>
      </c>
      <c r="AB1876" s="701">
        <f t="shared" si="878"/>
        <v>0</v>
      </c>
      <c r="AC1876" s="662">
        <f t="shared" si="875"/>
        <v>0</v>
      </c>
      <c r="AD1876" s="662">
        <f t="shared" si="879"/>
        <v>0</v>
      </c>
      <c r="AE1876" s="701">
        <f t="shared" si="880"/>
        <v>0</v>
      </c>
      <c r="AF1876" s="662">
        <f t="shared" si="876"/>
        <v>0</v>
      </c>
      <c r="AG1876" s="662">
        <f t="shared" si="881"/>
        <v>0</v>
      </c>
      <c r="AH1876" s="701">
        <f t="shared" si="882"/>
        <v>0</v>
      </c>
    </row>
    <row r="1877" spans="1:34" x14ac:dyDescent="0.35">
      <c r="A1877" s="680">
        <v>39852</v>
      </c>
      <c r="B1877" s="558" t="s">
        <v>22</v>
      </c>
      <c r="C1877" s="558">
        <v>2</v>
      </c>
      <c r="D1877" s="559">
        <f t="shared" si="854"/>
        <v>1</v>
      </c>
      <c r="E1877" s="561">
        <v>0</v>
      </c>
      <c r="F1877" s="699">
        <f t="shared" si="860"/>
        <v>0</v>
      </c>
      <c r="G1877" s="712">
        <f t="shared" si="861"/>
        <v>0</v>
      </c>
      <c r="H1877" s="699">
        <f t="shared" si="855"/>
        <v>0</v>
      </c>
      <c r="I1877" s="712">
        <f t="shared" si="856"/>
        <v>0</v>
      </c>
      <c r="J1877" s="699">
        <f t="shared" si="862"/>
        <v>0</v>
      </c>
      <c r="K1877" s="681">
        <f t="shared" si="863"/>
        <v>0</v>
      </c>
      <c r="L1877" s="711">
        <f>IF($L$5="Yes",HLOOKUP(B1877,'Outdoor Supply'!$D$32:$P$38,7,FALSE),0)</f>
        <v>0</v>
      </c>
      <c r="M1877" s="701">
        <f t="shared" si="864"/>
        <v>0</v>
      </c>
      <c r="N1877" s="564">
        <f t="shared" si="865"/>
        <v>0</v>
      </c>
      <c r="O1877" s="564">
        <f t="shared" si="866"/>
        <v>0</v>
      </c>
      <c r="P1877" s="564">
        <f t="shared" si="867"/>
        <v>0</v>
      </c>
      <c r="Q1877" s="564">
        <f t="shared" si="868"/>
        <v>0</v>
      </c>
      <c r="R1877" s="661">
        <f t="shared" si="857"/>
        <v>0</v>
      </c>
      <c r="S1877" s="662">
        <f t="shared" si="858"/>
        <v>0</v>
      </c>
      <c r="T1877" s="699">
        <f t="shared" si="859"/>
        <v>0</v>
      </c>
      <c r="U1877" s="681">
        <f t="shared" si="869"/>
        <v>0</v>
      </c>
      <c r="V1877" s="701">
        <f t="shared" si="870"/>
        <v>0</v>
      </c>
      <c r="W1877" s="662">
        <f t="shared" si="871"/>
        <v>0</v>
      </c>
      <c r="X1877" s="662">
        <f t="shared" si="872"/>
        <v>0</v>
      </c>
      <c r="Y1877" s="662">
        <f t="shared" si="873"/>
        <v>0</v>
      </c>
      <c r="Z1877" s="699">
        <f t="shared" si="874"/>
        <v>0</v>
      </c>
      <c r="AA1877" s="681">
        <f t="shared" si="877"/>
        <v>0</v>
      </c>
      <c r="AB1877" s="701">
        <f t="shared" si="878"/>
        <v>0</v>
      </c>
      <c r="AC1877" s="662">
        <f t="shared" si="875"/>
        <v>0</v>
      </c>
      <c r="AD1877" s="662">
        <f t="shared" si="879"/>
        <v>0</v>
      </c>
      <c r="AE1877" s="701">
        <f t="shared" si="880"/>
        <v>0</v>
      </c>
      <c r="AF1877" s="662">
        <f t="shared" si="876"/>
        <v>0</v>
      </c>
      <c r="AG1877" s="662">
        <f t="shared" si="881"/>
        <v>0</v>
      </c>
      <c r="AH1877" s="701">
        <f t="shared" si="882"/>
        <v>0</v>
      </c>
    </row>
    <row r="1878" spans="1:34" x14ac:dyDescent="0.35">
      <c r="A1878" s="680">
        <v>39853</v>
      </c>
      <c r="B1878" s="558" t="s">
        <v>22</v>
      </c>
      <c r="C1878" s="558">
        <v>2</v>
      </c>
      <c r="D1878" s="559">
        <f t="shared" si="854"/>
        <v>2</v>
      </c>
      <c r="E1878" s="561">
        <v>0.69999999999996021</v>
      </c>
      <c r="F1878" s="699">
        <f t="shared" si="860"/>
        <v>0</v>
      </c>
      <c r="G1878" s="712">
        <f t="shared" si="861"/>
        <v>0</v>
      </c>
      <c r="H1878" s="699">
        <f t="shared" si="855"/>
        <v>0</v>
      </c>
      <c r="I1878" s="712">
        <f t="shared" si="856"/>
        <v>0</v>
      </c>
      <c r="J1878" s="699">
        <f t="shared" si="862"/>
        <v>0</v>
      </c>
      <c r="K1878" s="681">
        <f t="shared" si="863"/>
        <v>0</v>
      </c>
      <c r="L1878" s="711">
        <f>IF($L$5="Yes",HLOOKUP(B1878,'Outdoor Supply'!$D$32:$P$38,7,FALSE),0)</f>
        <v>0</v>
      </c>
      <c r="M1878" s="701">
        <f t="shared" si="864"/>
        <v>0</v>
      </c>
      <c r="N1878" s="564">
        <f t="shared" si="865"/>
        <v>0</v>
      </c>
      <c r="O1878" s="564">
        <f t="shared" si="866"/>
        <v>0</v>
      </c>
      <c r="P1878" s="564">
        <f t="shared" si="867"/>
        <v>0</v>
      </c>
      <c r="Q1878" s="564">
        <f t="shared" si="868"/>
        <v>0</v>
      </c>
      <c r="R1878" s="661">
        <f t="shared" si="857"/>
        <v>0</v>
      </c>
      <c r="S1878" s="662">
        <f t="shared" si="858"/>
        <v>0</v>
      </c>
      <c r="T1878" s="699">
        <f t="shared" si="859"/>
        <v>0</v>
      </c>
      <c r="U1878" s="681">
        <f t="shared" si="869"/>
        <v>0</v>
      </c>
      <c r="V1878" s="701">
        <f t="shared" si="870"/>
        <v>0</v>
      </c>
      <c r="W1878" s="662">
        <f t="shared" si="871"/>
        <v>0</v>
      </c>
      <c r="X1878" s="662">
        <f t="shared" si="872"/>
        <v>0</v>
      </c>
      <c r="Y1878" s="662">
        <f t="shared" si="873"/>
        <v>0</v>
      </c>
      <c r="Z1878" s="699">
        <f t="shared" si="874"/>
        <v>0</v>
      </c>
      <c r="AA1878" s="681">
        <f t="shared" si="877"/>
        <v>0</v>
      </c>
      <c r="AB1878" s="701">
        <f t="shared" si="878"/>
        <v>0</v>
      </c>
      <c r="AC1878" s="662">
        <f t="shared" si="875"/>
        <v>0</v>
      </c>
      <c r="AD1878" s="662">
        <f t="shared" si="879"/>
        <v>0</v>
      </c>
      <c r="AE1878" s="701">
        <f t="shared" si="880"/>
        <v>0</v>
      </c>
      <c r="AF1878" s="662">
        <f t="shared" si="876"/>
        <v>0</v>
      </c>
      <c r="AG1878" s="662">
        <f t="shared" si="881"/>
        <v>0</v>
      </c>
      <c r="AH1878" s="701">
        <f t="shared" si="882"/>
        <v>0</v>
      </c>
    </row>
    <row r="1879" spans="1:34" x14ac:dyDescent="0.35">
      <c r="A1879" s="680">
        <v>39854</v>
      </c>
      <c r="B1879" s="558" t="s">
        <v>22</v>
      </c>
      <c r="C1879" s="558">
        <v>2</v>
      </c>
      <c r="D1879" s="559">
        <f t="shared" si="854"/>
        <v>3</v>
      </c>
      <c r="E1879" s="561">
        <v>0</v>
      </c>
      <c r="F1879" s="699">
        <f t="shared" si="860"/>
        <v>0</v>
      </c>
      <c r="G1879" s="712">
        <f t="shared" si="861"/>
        <v>0</v>
      </c>
      <c r="H1879" s="699">
        <f t="shared" si="855"/>
        <v>0</v>
      </c>
      <c r="I1879" s="712">
        <f t="shared" si="856"/>
        <v>0</v>
      </c>
      <c r="J1879" s="699">
        <f t="shared" si="862"/>
        <v>0</v>
      </c>
      <c r="K1879" s="681">
        <f t="shared" si="863"/>
        <v>0</v>
      </c>
      <c r="L1879" s="711">
        <f>IF($L$5="Yes",HLOOKUP(B1879,'Outdoor Supply'!$D$32:$P$38,7,FALSE),0)</f>
        <v>0</v>
      </c>
      <c r="M1879" s="701">
        <f t="shared" si="864"/>
        <v>0</v>
      </c>
      <c r="N1879" s="564">
        <f t="shared" si="865"/>
        <v>0</v>
      </c>
      <c r="O1879" s="564">
        <f t="shared" si="866"/>
        <v>0</v>
      </c>
      <c r="P1879" s="564">
        <f t="shared" si="867"/>
        <v>0</v>
      </c>
      <c r="Q1879" s="564">
        <f t="shared" si="868"/>
        <v>0</v>
      </c>
      <c r="R1879" s="661">
        <f t="shared" si="857"/>
        <v>0</v>
      </c>
      <c r="S1879" s="662">
        <f t="shared" si="858"/>
        <v>0</v>
      </c>
      <c r="T1879" s="699">
        <f t="shared" si="859"/>
        <v>0</v>
      </c>
      <c r="U1879" s="681">
        <f t="shared" si="869"/>
        <v>0</v>
      </c>
      <c r="V1879" s="701">
        <f t="shared" si="870"/>
        <v>0</v>
      </c>
      <c r="W1879" s="662">
        <f t="shared" si="871"/>
        <v>0</v>
      </c>
      <c r="X1879" s="662">
        <f t="shared" si="872"/>
        <v>0</v>
      </c>
      <c r="Y1879" s="662">
        <f t="shared" si="873"/>
        <v>0</v>
      </c>
      <c r="Z1879" s="699">
        <f t="shared" si="874"/>
        <v>0</v>
      </c>
      <c r="AA1879" s="681">
        <f t="shared" si="877"/>
        <v>0</v>
      </c>
      <c r="AB1879" s="701">
        <f t="shared" si="878"/>
        <v>0</v>
      </c>
      <c r="AC1879" s="662">
        <f t="shared" si="875"/>
        <v>0</v>
      </c>
      <c r="AD1879" s="662">
        <f t="shared" si="879"/>
        <v>0</v>
      </c>
      <c r="AE1879" s="701">
        <f t="shared" si="880"/>
        <v>0</v>
      </c>
      <c r="AF1879" s="662">
        <f t="shared" si="876"/>
        <v>0</v>
      </c>
      <c r="AG1879" s="662">
        <f t="shared" si="881"/>
        <v>0</v>
      </c>
      <c r="AH1879" s="701">
        <f t="shared" si="882"/>
        <v>0</v>
      </c>
    </row>
    <row r="1880" spans="1:34" x14ac:dyDescent="0.35">
      <c r="A1880" s="680">
        <v>39855</v>
      </c>
      <c r="B1880" s="558" t="s">
        <v>22</v>
      </c>
      <c r="C1880" s="558">
        <v>2</v>
      </c>
      <c r="D1880" s="559">
        <f t="shared" si="854"/>
        <v>4</v>
      </c>
      <c r="E1880" s="561">
        <v>0.69999999999998863</v>
      </c>
      <c r="F1880" s="699">
        <f t="shared" si="860"/>
        <v>0</v>
      </c>
      <c r="G1880" s="712">
        <f t="shared" si="861"/>
        <v>0</v>
      </c>
      <c r="H1880" s="699">
        <f t="shared" si="855"/>
        <v>0</v>
      </c>
      <c r="I1880" s="712">
        <f t="shared" si="856"/>
        <v>0</v>
      </c>
      <c r="J1880" s="699">
        <f t="shared" si="862"/>
        <v>0</v>
      </c>
      <c r="K1880" s="681">
        <f t="shared" si="863"/>
        <v>0</v>
      </c>
      <c r="L1880" s="711">
        <f>IF($L$5="Yes",HLOOKUP(B1880,'Outdoor Supply'!$D$32:$P$38,7,FALSE),0)</f>
        <v>0</v>
      </c>
      <c r="M1880" s="701">
        <f t="shared" si="864"/>
        <v>0</v>
      </c>
      <c r="N1880" s="564">
        <f t="shared" si="865"/>
        <v>0</v>
      </c>
      <c r="O1880" s="564">
        <f t="shared" si="866"/>
        <v>0</v>
      </c>
      <c r="P1880" s="564">
        <f t="shared" si="867"/>
        <v>0</v>
      </c>
      <c r="Q1880" s="564">
        <f t="shared" si="868"/>
        <v>0</v>
      </c>
      <c r="R1880" s="661">
        <f t="shared" si="857"/>
        <v>0</v>
      </c>
      <c r="S1880" s="662">
        <f t="shared" si="858"/>
        <v>0</v>
      </c>
      <c r="T1880" s="699">
        <f t="shared" si="859"/>
        <v>0</v>
      </c>
      <c r="U1880" s="681">
        <f t="shared" si="869"/>
        <v>0</v>
      </c>
      <c r="V1880" s="701">
        <f t="shared" si="870"/>
        <v>0</v>
      </c>
      <c r="W1880" s="662">
        <f t="shared" si="871"/>
        <v>0</v>
      </c>
      <c r="X1880" s="662">
        <f t="shared" si="872"/>
        <v>0</v>
      </c>
      <c r="Y1880" s="662">
        <f t="shared" si="873"/>
        <v>0</v>
      </c>
      <c r="Z1880" s="699">
        <f t="shared" si="874"/>
        <v>0</v>
      </c>
      <c r="AA1880" s="681">
        <f t="shared" si="877"/>
        <v>0</v>
      </c>
      <c r="AB1880" s="701">
        <f t="shared" si="878"/>
        <v>0</v>
      </c>
      <c r="AC1880" s="662">
        <f t="shared" si="875"/>
        <v>0</v>
      </c>
      <c r="AD1880" s="662">
        <f t="shared" si="879"/>
        <v>0</v>
      </c>
      <c r="AE1880" s="701">
        <f t="shared" si="880"/>
        <v>0</v>
      </c>
      <c r="AF1880" s="662">
        <f t="shared" si="876"/>
        <v>0</v>
      </c>
      <c r="AG1880" s="662">
        <f t="shared" si="881"/>
        <v>0</v>
      </c>
      <c r="AH1880" s="701">
        <f t="shared" si="882"/>
        <v>0</v>
      </c>
    </row>
    <row r="1881" spans="1:34" x14ac:dyDescent="0.35">
      <c r="A1881" s="680">
        <v>39856</v>
      </c>
      <c r="B1881" s="558" t="s">
        <v>22</v>
      </c>
      <c r="C1881" s="558">
        <v>2</v>
      </c>
      <c r="D1881" s="559">
        <f t="shared" si="854"/>
        <v>5</v>
      </c>
      <c r="E1881" s="561">
        <v>0</v>
      </c>
      <c r="F1881" s="699">
        <f t="shared" si="860"/>
        <v>0</v>
      </c>
      <c r="G1881" s="712">
        <f t="shared" si="861"/>
        <v>0</v>
      </c>
      <c r="H1881" s="699">
        <f t="shared" si="855"/>
        <v>0</v>
      </c>
      <c r="I1881" s="712">
        <f t="shared" si="856"/>
        <v>0</v>
      </c>
      <c r="J1881" s="699">
        <f t="shared" si="862"/>
        <v>0</v>
      </c>
      <c r="K1881" s="681">
        <f t="shared" si="863"/>
        <v>0</v>
      </c>
      <c r="L1881" s="711">
        <f>IF($L$5="Yes",HLOOKUP(B1881,'Outdoor Supply'!$D$32:$P$38,7,FALSE),0)</f>
        <v>0</v>
      </c>
      <c r="M1881" s="701">
        <f t="shared" si="864"/>
        <v>0</v>
      </c>
      <c r="N1881" s="564">
        <f t="shared" si="865"/>
        <v>0</v>
      </c>
      <c r="O1881" s="564">
        <f t="shared" si="866"/>
        <v>0</v>
      </c>
      <c r="P1881" s="564">
        <f t="shared" si="867"/>
        <v>0</v>
      </c>
      <c r="Q1881" s="564">
        <f t="shared" si="868"/>
        <v>0</v>
      </c>
      <c r="R1881" s="661">
        <f t="shared" si="857"/>
        <v>0</v>
      </c>
      <c r="S1881" s="662">
        <f t="shared" si="858"/>
        <v>0</v>
      </c>
      <c r="T1881" s="699">
        <f t="shared" si="859"/>
        <v>0</v>
      </c>
      <c r="U1881" s="681">
        <f t="shared" si="869"/>
        <v>0</v>
      </c>
      <c r="V1881" s="701">
        <f t="shared" si="870"/>
        <v>0</v>
      </c>
      <c r="W1881" s="662">
        <f t="shared" si="871"/>
        <v>0</v>
      </c>
      <c r="X1881" s="662">
        <f t="shared" si="872"/>
        <v>0</v>
      </c>
      <c r="Y1881" s="662">
        <f t="shared" si="873"/>
        <v>0</v>
      </c>
      <c r="Z1881" s="699">
        <f t="shared" si="874"/>
        <v>0</v>
      </c>
      <c r="AA1881" s="681">
        <f t="shared" si="877"/>
        <v>0</v>
      </c>
      <c r="AB1881" s="701">
        <f t="shared" si="878"/>
        <v>0</v>
      </c>
      <c r="AC1881" s="662">
        <f t="shared" si="875"/>
        <v>0</v>
      </c>
      <c r="AD1881" s="662">
        <f t="shared" si="879"/>
        <v>0</v>
      </c>
      <c r="AE1881" s="701">
        <f t="shared" si="880"/>
        <v>0</v>
      </c>
      <c r="AF1881" s="662">
        <f t="shared" si="876"/>
        <v>0</v>
      </c>
      <c r="AG1881" s="662">
        <f t="shared" si="881"/>
        <v>0</v>
      </c>
      <c r="AH1881" s="701">
        <f t="shared" si="882"/>
        <v>0</v>
      </c>
    </row>
    <row r="1882" spans="1:34" x14ac:dyDescent="0.35">
      <c r="A1882" s="680">
        <v>39857</v>
      </c>
      <c r="B1882" s="558" t="s">
        <v>22</v>
      </c>
      <c r="C1882" s="558">
        <v>2</v>
      </c>
      <c r="D1882" s="559">
        <f t="shared" si="854"/>
        <v>6</v>
      </c>
      <c r="E1882" s="561">
        <v>0</v>
      </c>
      <c r="F1882" s="699">
        <f t="shared" si="860"/>
        <v>0</v>
      </c>
      <c r="G1882" s="712">
        <f t="shared" si="861"/>
        <v>0</v>
      </c>
      <c r="H1882" s="699">
        <f t="shared" si="855"/>
        <v>0</v>
      </c>
      <c r="I1882" s="712">
        <f t="shared" si="856"/>
        <v>0</v>
      </c>
      <c r="J1882" s="699">
        <f t="shared" si="862"/>
        <v>0</v>
      </c>
      <c r="K1882" s="681">
        <f t="shared" si="863"/>
        <v>0</v>
      </c>
      <c r="L1882" s="711">
        <f>IF($L$5="Yes",HLOOKUP(B1882,'Outdoor Supply'!$D$32:$P$38,7,FALSE),0)</f>
        <v>0</v>
      </c>
      <c r="M1882" s="701">
        <f t="shared" si="864"/>
        <v>0</v>
      </c>
      <c r="N1882" s="564">
        <f t="shared" si="865"/>
        <v>0</v>
      </c>
      <c r="O1882" s="564">
        <f t="shared" si="866"/>
        <v>0</v>
      </c>
      <c r="P1882" s="564">
        <f t="shared" si="867"/>
        <v>0</v>
      </c>
      <c r="Q1882" s="564">
        <f t="shared" si="868"/>
        <v>0</v>
      </c>
      <c r="R1882" s="661">
        <f t="shared" si="857"/>
        <v>0</v>
      </c>
      <c r="S1882" s="662">
        <f t="shared" si="858"/>
        <v>0</v>
      </c>
      <c r="T1882" s="699">
        <f t="shared" si="859"/>
        <v>0</v>
      </c>
      <c r="U1882" s="681">
        <f t="shared" si="869"/>
        <v>0</v>
      </c>
      <c r="V1882" s="701">
        <f t="shared" si="870"/>
        <v>0</v>
      </c>
      <c r="W1882" s="662">
        <f t="shared" si="871"/>
        <v>0</v>
      </c>
      <c r="X1882" s="662">
        <f t="shared" si="872"/>
        <v>0</v>
      </c>
      <c r="Y1882" s="662">
        <f t="shared" si="873"/>
        <v>0</v>
      </c>
      <c r="Z1882" s="699">
        <f t="shared" si="874"/>
        <v>0</v>
      </c>
      <c r="AA1882" s="681">
        <f t="shared" si="877"/>
        <v>0</v>
      </c>
      <c r="AB1882" s="701">
        <f t="shared" si="878"/>
        <v>0</v>
      </c>
      <c r="AC1882" s="662">
        <f t="shared" si="875"/>
        <v>0</v>
      </c>
      <c r="AD1882" s="662">
        <f t="shared" si="879"/>
        <v>0</v>
      </c>
      <c r="AE1882" s="701">
        <f t="shared" si="880"/>
        <v>0</v>
      </c>
      <c r="AF1882" s="662">
        <f t="shared" si="876"/>
        <v>0</v>
      </c>
      <c r="AG1882" s="662">
        <f t="shared" si="881"/>
        <v>0</v>
      </c>
      <c r="AH1882" s="701">
        <f t="shared" si="882"/>
        <v>0</v>
      </c>
    </row>
    <row r="1883" spans="1:34" x14ac:dyDescent="0.35">
      <c r="A1883" s="680">
        <v>39858</v>
      </c>
      <c r="B1883" s="558" t="s">
        <v>22</v>
      </c>
      <c r="C1883" s="558">
        <v>2</v>
      </c>
      <c r="D1883" s="559">
        <f t="shared" si="854"/>
        <v>7</v>
      </c>
      <c r="E1883" s="561">
        <v>0</v>
      </c>
      <c r="F1883" s="699">
        <f t="shared" si="860"/>
        <v>0</v>
      </c>
      <c r="G1883" s="712">
        <f t="shared" si="861"/>
        <v>0</v>
      </c>
      <c r="H1883" s="699">
        <f t="shared" si="855"/>
        <v>0</v>
      </c>
      <c r="I1883" s="712">
        <f t="shared" si="856"/>
        <v>0</v>
      </c>
      <c r="J1883" s="699">
        <f t="shared" si="862"/>
        <v>0</v>
      </c>
      <c r="K1883" s="681">
        <f t="shared" si="863"/>
        <v>0</v>
      </c>
      <c r="L1883" s="711">
        <f>IF($L$5="Yes",HLOOKUP(B1883,'Outdoor Supply'!$D$32:$P$38,7,FALSE),0)</f>
        <v>0</v>
      </c>
      <c r="M1883" s="701">
        <f t="shared" si="864"/>
        <v>0</v>
      </c>
      <c r="N1883" s="564">
        <f t="shared" si="865"/>
        <v>0</v>
      </c>
      <c r="O1883" s="564">
        <f t="shared" si="866"/>
        <v>0</v>
      </c>
      <c r="P1883" s="564">
        <f t="shared" si="867"/>
        <v>0</v>
      </c>
      <c r="Q1883" s="564">
        <f t="shared" si="868"/>
        <v>0</v>
      </c>
      <c r="R1883" s="661">
        <f t="shared" si="857"/>
        <v>0</v>
      </c>
      <c r="S1883" s="662">
        <f t="shared" si="858"/>
        <v>0</v>
      </c>
      <c r="T1883" s="699">
        <f t="shared" si="859"/>
        <v>0</v>
      </c>
      <c r="U1883" s="681">
        <f t="shared" si="869"/>
        <v>0</v>
      </c>
      <c r="V1883" s="701">
        <f t="shared" si="870"/>
        <v>0</v>
      </c>
      <c r="W1883" s="662">
        <f t="shared" si="871"/>
        <v>0</v>
      </c>
      <c r="X1883" s="662">
        <f t="shared" si="872"/>
        <v>0</v>
      </c>
      <c r="Y1883" s="662">
        <f t="shared" si="873"/>
        <v>0</v>
      </c>
      <c r="Z1883" s="699">
        <f t="shared" si="874"/>
        <v>0</v>
      </c>
      <c r="AA1883" s="681">
        <f t="shared" si="877"/>
        <v>0</v>
      </c>
      <c r="AB1883" s="701">
        <f t="shared" si="878"/>
        <v>0</v>
      </c>
      <c r="AC1883" s="662">
        <f t="shared" si="875"/>
        <v>0</v>
      </c>
      <c r="AD1883" s="662">
        <f t="shared" si="879"/>
        <v>0</v>
      </c>
      <c r="AE1883" s="701">
        <f t="shared" si="880"/>
        <v>0</v>
      </c>
      <c r="AF1883" s="662">
        <f t="shared" si="876"/>
        <v>0</v>
      </c>
      <c r="AG1883" s="662">
        <f t="shared" si="881"/>
        <v>0</v>
      </c>
      <c r="AH1883" s="701">
        <f t="shared" si="882"/>
        <v>0</v>
      </c>
    </row>
    <row r="1884" spans="1:34" x14ac:dyDescent="0.35">
      <c r="A1884" s="680">
        <v>39859</v>
      </c>
      <c r="B1884" s="558" t="s">
        <v>22</v>
      </c>
      <c r="C1884" s="558">
        <v>2</v>
      </c>
      <c r="D1884" s="559">
        <f t="shared" si="854"/>
        <v>1</v>
      </c>
      <c r="E1884" s="561">
        <v>0</v>
      </c>
      <c r="F1884" s="699">
        <f t="shared" si="860"/>
        <v>0</v>
      </c>
      <c r="G1884" s="712">
        <f t="shared" si="861"/>
        <v>0</v>
      </c>
      <c r="H1884" s="699">
        <f t="shared" si="855"/>
        <v>0</v>
      </c>
      <c r="I1884" s="712">
        <f t="shared" si="856"/>
        <v>0</v>
      </c>
      <c r="J1884" s="699">
        <f t="shared" si="862"/>
        <v>0</v>
      </c>
      <c r="K1884" s="681">
        <f t="shared" si="863"/>
        <v>0</v>
      </c>
      <c r="L1884" s="711">
        <f>IF($L$5="Yes",HLOOKUP(B1884,'Outdoor Supply'!$D$32:$P$38,7,FALSE),0)</f>
        <v>0</v>
      </c>
      <c r="M1884" s="701">
        <f t="shared" si="864"/>
        <v>0</v>
      </c>
      <c r="N1884" s="564">
        <f t="shared" si="865"/>
        <v>0</v>
      </c>
      <c r="O1884" s="564">
        <f t="shared" si="866"/>
        <v>0</v>
      </c>
      <c r="P1884" s="564">
        <f t="shared" si="867"/>
        <v>0</v>
      </c>
      <c r="Q1884" s="564">
        <f t="shared" si="868"/>
        <v>0</v>
      </c>
      <c r="R1884" s="661">
        <f t="shared" si="857"/>
        <v>0</v>
      </c>
      <c r="S1884" s="662">
        <f t="shared" si="858"/>
        <v>0</v>
      </c>
      <c r="T1884" s="699">
        <f t="shared" si="859"/>
        <v>0</v>
      </c>
      <c r="U1884" s="681">
        <f t="shared" si="869"/>
        <v>0</v>
      </c>
      <c r="V1884" s="701">
        <f t="shared" si="870"/>
        <v>0</v>
      </c>
      <c r="W1884" s="662">
        <f t="shared" si="871"/>
        <v>0</v>
      </c>
      <c r="X1884" s="662">
        <f t="shared" si="872"/>
        <v>0</v>
      </c>
      <c r="Y1884" s="662">
        <f t="shared" si="873"/>
        <v>0</v>
      </c>
      <c r="Z1884" s="699">
        <f t="shared" si="874"/>
        <v>0</v>
      </c>
      <c r="AA1884" s="681">
        <f t="shared" si="877"/>
        <v>0</v>
      </c>
      <c r="AB1884" s="701">
        <f t="shared" si="878"/>
        <v>0</v>
      </c>
      <c r="AC1884" s="662">
        <f t="shared" si="875"/>
        <v>0</v>
      </c>
      <c r="AD1884" s="662">
        <f t="shared" si="879"/>
        <v>0</v>
      </c>
      <c r="AE1884" s="701">
        <f t="shared" si="880"/>
        <v>0</v>
      </c>
      <c r="AF1884" s="662">
        <f t="shared" si="876"/>
        <v>0</v>
      </c>
      <c r="AG1884" s="662">
        <f t="shared" si="881"/>
        <v>0</v>
      </c>
      <c r="AH1884" s="701">
        <f t="shared" si="882"/>
        <v>0</v>
      </c>
    </row>
    <row r="1885" spans="1:34" x14ac:dyDescent="0.35">
      <c r="A1885" s="680">
        <v>39860</v>
      </c>
      <c r="B1885" s="558" t="s">
        <v>22</v>
      </c>
      <c r="C1885" s="558">
        <v>2</v>
      </c>
      <c r="D1885" s="559">
        <f t="shared" si="854"/>
        <v>2</v>
      </c>
      <c r="E1885" s="561">
        <v>0</v>
      </c>
      <c r="F1885" s="699">
        <f t="shared" si="860"/>
        <v>0</v>
      </c>
      <c r="G1885" s="712">
        <f t="shared" si="861"/>
        <v>0</v>
      </c>
      <c r="H1885" s="699">
        <f t="shared" si="855"/>
        <v>0</v>
      </c>
      <c r="I1885" s="712">
        <f t="shared" si="856"/>
        <v>0</v>
      </c>
      <c r="J1885" s="699">
        <f t="shared" si="862"/>
        <v>0</v>
      </c>
      <c r="K1885" s="681">
        <f t="shared" si="863"/>
        <v>0</v>
      </c>
      <c r="L1885" s="711">
        <f>IF($L$5="Yes",HLOOKUP(B1885,'Outdoor Supply'!$D$32:$P$38,7,FALSE),0)</f>
        <v>0</v>
      </c>
      <c r="M1885" s="701">
        <f t="shared" si="864"/>
        <v>0</v>
      </c>
      <c r="N1885" s="564">
        <f t="shared" si="865"/>
        <v>0</v>
      </c>
      <c r="O1885" s="564">
        <f t="shared" si="866"/>
        <v>0</v>
      </c>
      <c r="P1885" s="564">
        <f t="shared" si="867"/>
        <v>0</v>
      </c>
      <c r="Q1885" s="564">
        <f t="shared" si="868"/>
        <v>0</v>
      </c>
      <c r="R1885" s="661">
        <f t="shared" si="857"/>
        <v>0</v>
      </c>
      <c r="S1885" s="662">
        <f t="shared" si="858"/>
        <v>0</v>
      </c>
      <c r="T1885" s="699">
        <f t="shared" si="859"/>
        <v>0</v>
      </c>
      <c r="U1885" s="681">
        <f t="shared" si="869"/>
        <v>0</v>
      </c>
      <c r="V1885" s="701">
        <f t="shared" si="870"/>
        <v>0</v>
      </c>
      <c r="W1885" s="662">
        <f t="shared" si="871"/>
        <v>0</v>
      </c>
      <c r="X1885" s="662">
        <f t="shared" si="872"/>
        <v>0</v>
      </c>
      <c r="Y1885" s="662">
        <f t="shared" si="873"/>
        <v>0</v>
      </c>
      <c r="Z1885" s="699">
        <f t="shared" si="874"/>
        <v>0</v>
      </c>
      <c r="AA1885" s="681">
        <f t="shared" si="877"/>
        <v>0</v>
      </c>
      <c r="AB1885" s="701">
        <f t="shared" si="878"/>
        <v>0</v>
      </c>
      <c r="AC1885" s="662">
        <f t="shared" si="875"/>
        <v>0</v>
      </c>
      <c r="AD1885" s="662">
        <f t="shared" si="879"/>
        <v>0</v>
      </c>
      <c r="AE1885" s="701">
        <f t="shared" si="880"/>
        <v>0</v>
      </c>
      <c r="AF1885" s="662">
        <f t="shared" si="876"/>
        <v>0</v>
      </c>
      <c r="AG1885" s="662">
        <f t="shared" si="881"/>
        <v>0</v>
      </c>
      <c r="AH1885" s="701">
        <f t="shared" si="882"/>
        <v>0</v>
      </c>
    </row>
    <row r="1886" spans="1:34" x14ac:dyDescent="0.35">
      <c r="A1886" s="680">
        <v>39861</v>
      </c>
      <c r="B1886" s="558" t="s">
        <v>22</v>
      </c>
      <c r="C1886" s="558">
        <v>2</v>
      </c>
      <c r="D1886" s="559">
        <f t="shared" si="854"/>
        <v>3</v>
      </c>
      <c r="E1886" s="561">
        <v>6.0000000000002274E-2</v>
      </c>
      <c r="F1886" s="699">
        <f t="shared" si="860"/>
        <v>0</v>
      </c>
      <c r="G1886" s="712">
        <f t="shared" si="861"/>
        <v>0</v>
      </c>
      <c r="H1886" s="699">
        <f t="shared" si="855"/>
        <v>0</v>
      </c>
      <c r="I1886" s="712">
        <f t="shared" si="856"/>
        <v>0</v>
      </c>
      <c r="J1886" s="699">
        <f t="shared" si="862"/>
        <v>0</v>
      </c>
      <c r="K1886" s="681">
        <f t="shared" si="863"/>
        <v>0</v>
      </c>
      <c r="L1886" s="711">
        <f>IF($L$5="Yes",HLOOKUP(B1886,'Outdoor Supply'!$D$32:$P$38,7,FALSE),0)</f>
        <v>0</v>
      </c>
      <c r="M1886" s="701">
        <f t="shared" si="864"/>
        <v>0</v>
      </c>
      <c r="N1886" s="564">
        <f t="shared" si="865"/>
        <v>0</v>
      </c>
      <c r="O1886" s="564">
        <f t="shared" si="866"/>
        <v>0</v>
      </c>
      <c r="P1886" s="564">
        <f t="shared" si="867"/>
        <v>0</v>
      </c>
      <c r="Q1886" s="564">
        <f t="shared" si="868"/>
        <v>0</v>
      </c>
      <c r="R1886" s="661">
        <f t="shared" si="857"/>
        <v>0</v>
      </c>
      <c r="S1886" s="662">
        <f t="shared" si="858"/>
        <v>0</v>
      </c>
      <c r="T1886" s="699">
        <f t="shared" si="859"/>
        <v>0</v>
      </c>
      <c r="U1886" s="681">
        <f t="shared" si="869"/>
        <v>0</v>
      </c>
      <c r="V1886" s="701">
        <f t="shared" si="870"/>
        <v>0</v>
      </c>
      <c r="W1886" s="662">
        <f t="shared" si="871"/>
        <v>0</v>
      </c>
      <c r="X1886" s="662">
        <f t="shared" si="872"/>
        <v>0</v>
      </c>
      <c r="Y1886" s="662">
        <f t="shared" si="873"/>
        <v>0</v>
      </c>
      <c r="Z1886" s="699">
        <f t="shared" si="874"/>
        <v>0</v>
      </c>
      <c r="AA1886" s="681">
        <f t="shared" si="877"/>
        <v>0</v>
      </c>
      <c r="AB1886" s="701">
        <f t="shared" si="878"/>
        <v>0</v>
      </c>
      <c r="AC1886" s="662">
        <f t="shared" si="875"/>
        <v>0</v>
      </c>
      <c r="AD1886" s="662">
        <f t="shared" si="879"/>
        <v>0</v>
      </c>
      <c r="AE1886" s="701">
        <f t="shared" si="880"/>
        <v>0</v>
      </c>
      <c r="AF1886" s="662">
        <f t="shared" si="876"/>
        <v>0</v>
      </c>
      <c r="AG1886" s="662">
        <f t="shared" si="881"/>
        <v>0</v>
      </c>
      <c r="AH1886" s="701">
        <f t="shared" si="882"/>
        <v>0</v>
      </c>
    </row>
    <row r="1887" spans="1:34" x14ac:dyDescent="0.35">
      <c r="A1887" s="680">
        <v>39862</v>
      </c>
      <c r="B1887" s="558" t="s">
        <v>22</v>
      </c>
      <c r="C1887" s="558">
        <v>2</v>
      </c>
      <c r="D1887" s="559">
        <f t="shared" si="854"/>
        <v>4</v>
      </c>
      <c r="E1887" s="561">
        <v>9.9999999999909051E-3</v>
      </c>
      <c r="F1887" s="699">
        <f t="shared" si="860"/>
        <v>0</v>
      </c>
      <c r="G1887" s="712">
        <f t="shared" si="861"/>
        <v>0</v>
      </c>
      <c r="H1887" s="699">
        <f t="shared" si="855"/>
        <v>0</v>
      </c>
      <c r="I1887" s="712">
        <f t="shared" si="856"/>
        <v>0</v>
      </c>
      <c r="J1887" s="699">
        <f t="shared" si="862"/>
        <v>0</v>
      </c>
      <c r="K1887" s="681">
        <f t="shared" si="863"/>
        <v>0</v>
      </c>
      <c r="L1887" s="711">
        <f>IF($L$5="Yes",HLOOKUP(B1887,'Outdoor Supply'!$D$32:$P$38,7,FALSE),0)</f>
        <v>0</v>
      </c>
      <c r="M1887" s="701">
        <f t="shared" si="864"/>
        <v>0</v>
      </c>
      <c r="N1887" s="564">
        <f t="shared" si="865"/>
        <v>0</v>
      </c>
      <c r="O1887" s="564">
        <f t="shared" si="866"/>
        <v>0</v>
      </c>
      <c r="P1887" s="564">
        <f t="shared" si="867"/>
        <v>0</v>
      </c>
      <c r="Q1887" s="564">
        <f t="shared" si="868"/>
        <v>0</v>
      </c>
      <c r="R1887" s="661">
        <f t="shared" si="857"/>
        <v>0</v>
      </c>
      <c r="S1887" s="662">
        <f t="shared" si="858"/>
        <v>0</v>
      </c>
      <c r="T1887" s="699">
        <f t="shared" si="859"/>
        <v>0</v>
      </c>
      <c r="U1887" s="681">
        <f t="shared" si="869"/>
        <v>0</v>
      </c>
      <c r="V1887" s="701">
        <f t="shared" si="870"/>
        <v>0</v>
      </c>
      <c r="W1887" s="662">
        <f t="shared" si="871"/>
        <v>0</v>
      </c>
      <c r="X1887" s="662">
        <f t="shared" si="872"/>
        <v>0</v>
      </c>
      <c r="Y1887" s="662">
        <f t="shared" si="873"/>
        <v>0</v>
      </c>
      <c r="Z1887" s="699">
        <f t="shared" si="874"/>
        <v>0</v>
      </c>
      <c r="AA1887" s="681">
        <f t="shared" si="877"/>
        <v>0</v>
      </c>
      <c r="AB1887" s="701">
        <f t="shared" si="878"/>
        <v>0</v>
      </c>
      <c r="AC1887" s="662">
        <f t="shared" si="875"/>
        <v>0</v>
      </c>
      <c r="AD1887" s="662">
        <f t="shared" si="879"/>
        <v>0</v>
      </c>
      <c r="AE1887" s="701">
        <f t="shared" si="880"/>
        <v>0</v>
      </c>
      <c r="AF1887" s="662">
        <f t="shared" si="876"/>
        <v>0</v>
      </c>
      <c r="AG1887" s="662">
        <f t="shared" si="881"/>
        <v>0</v>
      </c>
      <c r="AH1887" s="701">
        <f t="shared" si="882"/>
        <v>0</v>
      </c>
    </row>
    <row r="1888" spans="1:34" x14ac:dyDescent="0.35">
      <c r="A1888" s="680">
        <v>39863</v>
      </c>
      <c r="B1888" s="558" t="s">
        <v>22</v>
      </c>
      <c r="C1888" s="558">
        <v>2</v>
      </c>
      <c r="D1888" s="559">
        <f t="shared" si="854"/>
        <v>5</v>
      </c>
      <c r="E1888" s="561">
        <v>0</v>
      </c>
      <c r="F1888" s="699">
        <f t="shared" si="860"/>
        <v>0</v>
      </c>
      <c r="G1888" s="712">
        <f t="shared" si="861"/>
        <v>0</v>
      </c>
      <c r="H1888" s="699">
        <f t="shared" si="855"/>
        <v>0</v>
      </c>
      <c r="I1888" s="712">
        <f t="shared" si="856"/>
        <v>0</v>
      </c>
      <c r="J1888" s="699">
        <f t="shared" si="862"/>
        <v>0</v>
      </c>
      <c r="K1888" s="681">
        <f t="shared" si="863"/>
        <v>0</v>
      </c>
      <c r="L1888" s="711">
        <f>IF($L$5="Yes",HLOOKUP(B1888,'Outdoor Supply'!$D$32:$P$38,7,FALSE),0)</f>
        <v>0</v>
      </c>
      <c r="M1888" s="701">
        <f t="shared" si="864"/>
        <v>0</v>
      </c>
      <c r="N1888" s="564">
        <f t="shared" si="865"/>
        <v>0</v>
      </c>
      <c r="O1888" s="564">
        <f t="shared" si="866"/>
        <v>0</v>
      </c>
      <c r="P1888" s="564">
        <f t="shared" si="867"/>
        <v>0</v>
      </c>
      <c r="Q1888" s="564">
        <f t="shared" si="868"/>
        <v>0</v>
      </c>
      <c r="R1888" s="661">
        <f t="shared" si="857"/>
        <v>0</v>
      </c>
      <c r="S1888" s="662">
        <f t="shared" si="858"/>
        <v>0</v>
      </c>
      <c r="T1888" s="699">
        <f t="shared" si="859"/>
        <v>0</v>
      </c>
      <c r="U1888" s="681">
        <f t="shared" si="869"/>
        <v>0</v>
      </c>
      <c r="V1888" s="701">
        <f t="shared" si="870"/>
        <v>0</v>
      </c>
      <c r="W1888" s="662">
        <f t="shared" si="871"/>
        <v>0</v>
      </c>
      <c r="X1888" s="662">
        <f t="shared" si="872"/>
        <v>0</v>
      </c>
      <c r="Y1888" s="662">
        <f t="shared" si="873"/>
        <v>0</v>
      </c>
      <c r="Z1888" s="699">
        <f t="shared" si="874"/>
        <v>0</v>
      </c>
      <c r="AA1888" s="681">
        <f t="shared" si="877"/>
        <v>0</v>
      </c>
      <c r="AB1888" s="701">
        <f t="shared" si="878"/>
        <v>0</v>
      </c>
      <c r="AC1888" s="662">
        <f t="shared" si="875"/>
        <v>0</v>
      </c>
      <c r="AD1888" s="662">
        <f t="shared" si="879"/>
        <v>0</v>
      </c>
      <c r="AE1888" s="701">
        <f t="shared" si="880"/>
        <v>0</v>
      </c>
      <c r="AF1888" s="662">
        <f t="shared" si="876"/>
        <v>0</v>
      </c>
      <c r="AG1888" s="662">
        <f t="shared" si="881"/>
        <v>0</v>
      </c>
      <c r="AH1888" s="701">
        <f t="shared" si="882"/>
        <v>0</v>
      </c>
    </row>
    <row r="1889" spans="1:34" x14ac:dyDescent="0.35">
      <c r="A1889" s="680">
        <v>39864</v>
      </c>
      <c r="B1889" s="558" t="s">
        <v>22</v>
      </c>
      <c r="C1889" s="558">
        <v>2</v>
      </c>
      <c r="D1889" s="559">
        <f t="shared" si="854"/>
        <v>6</v>
      </c>
      <c r="E1889" s="561">
        <v>0</v>
      </c>
      <c r="F1889" s="699">
        <f t="shared" si="860"/>
        <v>0</v>
      </c>
      <c r="G1889" s="712">
        <f t="shared" si="861"/>
        <v>0</v>
      </c>
      <c r="H1889" s="699">
        <f t="shared" si="855"/>
        <v>0</v>
      </c>
      <c r="I1889" s="712">
        <f t="shared" si="856"/>
        <v>0</v>
      </c>
      <c r="J1889" s="699">
        <f t="shared" si="862"/>
        <v>0</v>
      </c>
      <c r="K1889" s="681">
        <f t="shared" si="863"/>
        <v>0</v>
      </c>
      <c r="L1889" s="711">
        <f>IF($L$5="Yes",HLOOKUP(B1889,'Outdoor Supply'!$D$32:$P$38,7,FALSE),0)</f>
        <v>0</v>
      </c>
      <c r="M1889" s="701">
        <f t="shared" si="864"/>
        <v>0</v>
      </c>
      <c r="N1889" s="564">
        <f t="shared" si="865"/>
        <v>0</v>
      </c>
      <c r="O1889" s="564">
        <f t="shared" si="866"/>
        <v>0</v>
      </c>
      <c r="P1889" s="564">
        <f t="shared" si="867"/>
        <v>0</v>
      </c>
      <c r="Q1889" s="564">
        <f t="shared" si="868"/>
        <v>0</v>
      </c>
      <c r="R1889" s="661">
        <f t="shared" si="857"/>
        <v>0</v>
      </c>
      <c r="S1889" s="662">
        <f t="shared" si="858"/>
        <v>0</v>
      </c>
      <c r="T1889" s="699">
        <f t="shared" si="859"/>
        <v>0</v>
      </c>
      <c r="U1889" s="681">
        <f t="shared" si="869"/>
        <v>0</v>
      </c>
      <c r="V1889" s="701">
        <f t="shared" si="870"/>
        <v>0</v>
      </c>
      <c r="W1889" s="662">
        <f t="shared" si="871"/>
        <v>0</v>
      </c>
      <c r="X1889" s="662">
        <f t="shared" si="872"/>
        <v>0</v>
      </c>
      <c r="Y1889" s="662">
        <f t="shared" si="873"/>
        <v>0</v>
      </c>
      <c r="Z1889" s="699">
        <f t="shared" si="874"/>
        <v>0</v>
      </c>
      <c r="AA1889" s="681">
        <f t="shared" si="877"/>
        <v>0</v>
      </c>
      <c r="AB1889" s="701">
        <f t="shared" si="878"/>
        <v>0</v>
      </c>
      <c r="AC1889" s="662">
        <f t="shared" si="875"/>
        <v>0</v>
      </c>
      <c r="AD1889" s="662">
        <f t="shared" si="879"/>
        <v>0</v>
      </c>
      <c r="AE1889" s="701">
        <f t="shared" si="880"/>
        <v>0</v>
      </c>
      <c r="AF1889" s="662">
        <f t="shared" si="876"/>
        <v>0</v>
      </c>
      <c r="AG1889" s="662">
        <f t="shared" si="881"/>
        <v>0</v>
      </c>
      <c r="AH1889" s="701">
        <f t="shared" si="882"/>
        <v>0</v>
      </c>
    </row>
    <row r="1890" spans="1:34" x14ac:dyDescent="0.35">
      <c r="A1890" s="680">
        <v>39865</v>
      </c>
      <c r="B1890" s="558" t="s">
        <v>22</v>
      </c>
      <c r="C1890" s="558">
        <v>2</v>
      </c>
      <c r="D1890" s="559">
        <f t="shared" si="854"/>
        <v>7</v>
      </c>
      <c r="E1890" s="561">
        <v>0</v>
      </c>
      <c r="F1890" s="699">
        <f t="shared" si="860"/>
        <v>0</v>
      </c>
      <c r="G1890" s="712">
        <f t="shared" si="861"/>
        <v>0</v>
      </c>
      <c r="H1890" s="699">
        <f t="shared" si="855"/>
        <v>0</v>
      </c>
      <c r="I1890" s="712">
        <f t="shared" si="856"/>
        <v>0</v>
      </c>
      <c r="J1890" s="699">
        <f t="shared" si="862"/>
        <v>0</v>
      </c>
      <c r="K1890" s="681">
        <f t="shared" si="863"/>
        <v>0</v>
      </c>
      <c r="L1890" s="711">
        <f>IF($L$5="Yes",HLOOKUP(B1890,'Outdoor Supply'!$D$32:$P$38,7,FALSE),0)</f>
        <v>0</v>
      </c>
      <c r="M1890" s="701">
        <f t="shared" si="864"/>
        <v>0</v>
      </c>
      <c r="N1890" s="564">
        <f t="shared" si="865"/>
        <v>0</v>
      </c>
      <c r="O1890" s="564">
        <f t="shared" si="866"/>
        <v>0</v>
      </c>
      <c r="P1890" s="564">
        <f t="shared" si="867"/>
        <v>0</v>
      </c>
      <c r="Q1890" s="564">
        <f t="shared" si="868"/>
        <v>0</v>
      </c>
      <c r="R1890" s="661">
        <f t="shared" si="857"/>
        <v>0</v>
      </c>
      <c r="S1890" s="662">
        <f t="shared" si="858"/>
        <v>0</v>
      </c>
      <c r="T1890" s="699">
        <f t="shared" si="859"/>
        <v>0</v>
      </c>
      <c r="U1890" s="681">
        <f t="shared" si="869"/>
        <v>0</v>
      </c>
      <c r="V1890" s="701">
        <f t="shared" si="870"/>
        <v>0</v>
      </c>
      <c r="W1890" s="662">
        <f t="shared" si="871"/>
        <v>0</v>
      </c>
      <c r="X1890" s="662">
        <f t="shared" si="872"/>
        <v>0</v>
      </c>
      <c r="Y1890" s="662">
        <f t="shared" si="873"/>
        <v>0</v>
      </c>
      <c r="Z1890" s="699">
        <f t="shared" si="874"/>
        <v>0</v>
      </c>
      <c r="AA1890" s="681">
        <f t="shared" si="877"/>
        <v>0</v>
      </c>
      <c r="AB1890" s="701">
        <f t="shared" si="878"/>
        <v>0</v>
      </c>
      <c r="AC1890" s="662">
        <f t="shared" si="875"/>
        <v>0</v>
      </c>
      <c r="AD1890" s="662">
        <f t="shared" si="879"/>
        <v>0</v>
      </c>
      <c r="AE1890" s="701">
        <f t="shared" si="880"/>
        <v>0</v>
      </c>
      <c r="AF1890" s="662">
        <f t="shared" si="876"/>
        <v>0</v>
      </c>
      <c r="AG1890" s="662">
        <f t="shared" si="881"/>
        <v>0</v>
      </c>
      <c r="AH1890" s="701">
        <f t="shared" si="882"/>
        <v>0</v>
      </c>
    </row>
    <row r="1891" spans="1:34" x14ac:dyDescent="0.35">
      <c r="A1891" s="680">
        <v>39866</v>
      </c>
      <c r="B1891" s="558" t="s">
        <v>22</v>
      </c>
      <c r="C1891" s="558">
        <v>2</v>
      </c>
      <c r="D1891" s="559">
        <f t="shared" si="854"/>
        <v>1</v>
      </c>
      <c r="E1891" s="561">
        <v>0</v>
      </c>
      <c r="F1891" s="699">
        <f t="shared" si="860"/>
        <v>0</v>
      </c>
      <c r="G1891" s="712">
        <f t="shared" si="861"/>
        <v>0</v>
      </c>
      <c r="H1891" s="699">
        <f t="shared" si="855"/>
        <v>0</v>
      </c>
      <c r="I1891" s="712">
        <f t="shared" si="856"/>
        <v>0</v>
      </c>
      <c r="J1891" s="699">
        <f t="shared" si="862"/>
        <v>0</v>
      </c>
      <c r="K1891" s="681">
        <f t="shared" si="863"/>
        <v>0</v>
      </c>
      <c r="L1891" s="711">
        <f>IF($L$5="Yes",HLOOKUP(B1891,'Outdoor Supply'!$D$32:$P$38,7,FALSE),0)</f>
        <v>0</v>
      </c>
      <c r="M1891" s="701">
        <f t="shared" si="864"/>
        <v>0</v>
      </c>
      <c r="N1891" s="564">
        <f t="shared" si="865"/>
        <v>0</v>
      </c>
      <c r="O1891" s="564">
        <f t="shared" si="866"/>
        <v>0</v>
      </c>
      <c r="P1891" s="564">
        <f t="shared" si="867"/>
        <v>0</v>
      </c>
      <c r="Q1891" s="564">
        <f t="shared" si="868"/>
        <v>0</v>
      </c>
      <c r="R1891" s="661">
        <f t="shared" si="857"/>
        <v>0</v>
      </c>
      <c r="S1891" s="662">
        <f t="shared" si="858"/>
        <v>0</v>
      </c>
      <c r="T1891" s="699">
        <f t="shared" si="859"/>
        <v>0</v>
      </c>
      <c r="U1891" s="681">
        <f t="shared" si="869"/>
        <v>0</v>
      </c>
      <c r="V1891" s="701">
        <f t="shared" si="870"/>
        <v>0</v>
      </c>
      <c r="W1891" s="662">
        <f t="shared" si="871"/>
        <v>0</v>
      </c>
      <c r="X1891" s="662">
        <f t="shared" si="872"/>
        <v>0</v>
      </c>
      <c r="Y1891" s="662">
        <f t="shared" si="873"/>
        <v>0</v>
      </c>
      <c r="Z1891" s="699">
        <f t="shared" si="874"/>
        <v>0</v>
      </c>
      <c r="AA1891" s="681">
        <f t="shared" si="877"/>
        <v>0</v>
      </c>
      <c r="AB1891" s="701">
        <f t="shared" si="878"/>
        <v>0</v>
      </c>
      <c r="AC1891" s="662">
        <f t="shared" si="875"/>
        <v>0</v>
      </c>
      <c r="AD1891" s="662">
        <f t="shared" si="879"/>
        <v>0</v>
      </c>
      <c r="AE1891" s="701">
        <f t="shared" si="880"/>
        <v>0</v>
      </c>
      <c r="AF1891" s="662">
        <f t="shared" si="876"/>
        <v>0</v>
      </c>
      <c r="AG1891" s="662">
        <f t="shared" si="881"/>
        <v>0</v>
      </c>
      <c r="AH1891" s="701">
        <f t="shared" si="882"/>
        <v>0</v>
      </c>
    </row>
    <row r="1892" spans="1:34" x14ac:dyDescent="0.35">
      <c r="A1892" s="680">
        <v>39867</v>
      </c>
      <c r="B1892" s="558" t="s">
        <v>22</v>
      </c>
      <c r="C1892" s="558">
        <v>2</v>
      </c>
      <c r="D1892" s="559">
        <f t="shared" si="854"/>
        <v>2</v>
      </c>
      <c r="E1892" s="561">
        <v>0</v>
      </c>
      <c r="F1892" s="699">
        <f t="shared" si="860"/>
        <v>0</v>
      </c>
      <c r="G1892" s="712">
        <f t="shared" si="861"/>
        <v>0</v>
      </c>
      <c r="H1892" s="699">
        <f t="shared" si="855"/>
        <v>0</v>
      </c>
      <c r="I1892" s="712">
        <f t="shared" si="856"/>
        <v>0</v>
      </c>
      <c r="J1892" s="699">
        <f t="shared" si="862"/>
        <v>0</v>
      </c>
      <c r="K1892" s="681">
        <f t="shared" si="863"/>
        <v>0</v>
      </c>
      <c r="L1892" s="711">
        <f>IF($L$5="Yes",HLOOKUP(B1892,'Outdoor Supply'!$D$32:$P$38,7,FALSE),0)</f>
        <v>0</v>
      </c>
      <c r="M1892" s="701">
        <f t="shared" si="864"/>
        <v>0</v>
      </c>
      <c r="N1892" s="564">
        <f t="shared" si="865"/>
        <v>0</v>
      </c>
      <c r="O1892" s="564">
        <f t="shared" si="866"/>
        <v>0</v>
      </c>
      <c r="P1892" s="564">
        <f t="shared" si="867"/>
        <v>0</v>
      </c>
      <c r="Q1892" s="564">
        <f t="shared" si="868"/>
        <v>0</v>
      </c>
      <c r="R1892" s="661">
        <f t="shared" si="857"/>
        <v>0</v>
      </c>
      <c r="S1892" s="662">
        <f t="shared" si="858"/>
        <v>0</v>
      </c>
      <c r="T1892" s="699">
        <f t="shared" si="859"/>
        <v>0</v>
      </c>
      <c r="U1892" s="681">
        <f t="shared" si="869"/>
        <v>0</v>
      </c>
      <c r="V1892" s="701">
        <f t="shared" si="870"/>
        <v>0</v>
      </c>
      <c r="W1892" s="662">
        <f t="shared" si="871"/>
        <v>0</v>
      </c>
      <c r="X1892" s="662">
        <f t="shared" si="872"/>
        <v>0</v>
      </c>
      <c r="Y1892" s="662">
        <f t="shared" si="873"/>
        <v>0</v>
      </c>
      <c r="Z1892" s="699">
        <f t="shared" si="874"/>
        <v>0</v>
      </c>
      <c r="AA1892" s="681">
        <f t="shared" si="877"/>
        <v>0</v>
      </c>
      <c r="AB1892" s="701">
        <f t="shared" si="878"/>
        <v>0</v>
      </c>
      <c r="AC1892" s="662">
        <f t="shared" si="875"/>
        <v>0</v>
      </c>
      <c r="AD1892" s="662">
        <f t="shared" si="879"/>
        <v>0</v>
      </c>
      <c r="AE1892" s="701">
        <f t="shared" si="880"/>
        <v>0</v>
      </c>
      <c r="AF1892" s="662">
        <f t="shared" si="876"/>
        <v>0</v>
      </c>
      <c r="AG1892" s="662">
        <f t="shared" si="881"/>
        <v>0</v>
      </c>
      <c r="AH1892" s="701">
        <f t="shared" si="882"/>
        <v>0</v>
      </c>
    </row>
    <row r="1893" spans="1:34" x14ac:dyDescent="0.35">
      <c r="A1893" s="680">
        <v>39868</v>
      </c>
      <c r="B1893" s="558" t="s">
        <v>22</v>
      </c>
      <c r="C1893" s="558">
        <v>2</v>
      </c>
      <c r="D1893" s="559">
        <f t="shared" si="854"/>
        <v>3</v>
      </c>
      <c r="E1893" s="561">
        <v>0</v>
      </c>
      <c r="F1893" s="699">
        <f t="shared" si="860"/>
        <v>0</v>
      </c>
      <c r="G1893" s="712">
        <f t="shared" si="861"/>
        <v>0</v>
      </c>
      <c r="H1893" s="699">
        <f t="shared" si="855"/>
        <v>0</v>
      </c>
      <c r="I1893" s="712">
        <f t="shared" si="856"/>
        <v>0</v>
      </c>
      <c r="J1893" s="699">
        <f t="shared" si="862"/>
        <v>0</v>
      </c>
      <c r="K1893" s="681">
        <f t="shared" si="863"/>
        <v>0</v>
      </c>
      <c r="L1893" s="711">
        <f>IF($L$5="Yes",HLOOKUP(B1893,'Outdoor Supply'!$D$32:$P$38,7,FALSE),0)</f>
        <v>0</v>
      </c>
      <c r="M1893" s="701">
        <f t="shared" si="864"/>
        <v>0</v>
      </c>
      <c r="N1893" s="564">
        <f t="shared" si="865"/>
        <v>0</v>
      </c>
      <c r="O1893" s="564">
        <f t="shared" si="866"/>
        <v>0</v>
      </c>
      <c r="P1893" s="564">
        <f t="shared" si="867"/>
        <v>0</v>
      </c>
      <c r="Q1893" s="564">
        <f t="shared" si="868"/>
        <v>0</v>
      </c>
      <c r="R1893" s="661">
        <f t="shared" si="857"/>
        <v>0</v>
      </c>
      <c r="S1893" s="662">
        <f t="shared" si="858"/>
        <v>0</v>
      </c>
      <c r="T1893" s="699">
        <f t="shared" si="859"/>
        <v>0</v>
      </c>
      <c r="U1893" s="681">
        <f t="shared" si="869"/>
        <v>0</v>
      </c>
      <c r="V1893" s="701">
        <f t="shared" si="870"/>
        <v>0</v>
      </c>
      <c r="W1893" s="662">
        <f t="shared" si="871"/>
        <v>0</v>
      </c>
      <c r="X1893" s="662">
        <f t="shared" si="872"/>
        <v>0</v>
      </c>
      <c r="Y1893" s="662">
        <f t="shared" si="873"/>
        <v>0</v>
      </c>
      <c r="Z1893" s="699">
        <f t="shared" si="874"/>
        <v>0</v>
      </c>
      <c r="AA1893" s="681">
        <f t="shared" si="877"/>
        <v>0</v>
      </c>
      <c r="AB1893" s="701">
        <f t="shared" si="878"/>
        <v>0</v>
      </c>
      <c r="AC1893" s="662">
        <f t="shared" si="875"/>
        <v>0</v>
      </c>
      <c r="AD1893" s="662">
        <f t="shared" si="879"/>
        <v>0</v>
      </c>
      <c r="AE1893" s="701">
        <f t="shared" si="880"/>
        <v>0</v>
      </c>
      <c r="AF1893" s="662">
        <f t="shared" si="876"/>
        <v>0</v>
      </c>
      <c r="AG1893" s="662">
        <f t="shared" si="881"/>
        <v>0</v>
      </c>
      <c r="AH1893" s="701">
        <f t="shared" si="882"/>
        <v>0</v>
      </c>
    </row>
    <row r="1894" spans="1:34" x14ac:dyDescent="0.35">
      <c r="A1894" s="680">
        <v>39869</v>
      </c>
      <c r="B1894" s="558" t="s">
        <v>22</v>
      </c>
      <c r="C1894" s="558">
        <v>2</v>
      </c>
      <c r="D1894" s="559">
        <f t="shared" si="854"/>
        <v>4</v>
      </c>
      <c r="E1894" s="561">
        <v>0</v>
      </c>
      <c r="F1894" s="699">
        <f t="shared" si="860"/>
        <v>0</v>
      </c>
      <c r="G1894" s="712">
        <f t="shared" si="861"/>
        <v>0</v>
      </c>
      <c r="H1894" s="699">
        <f t="shared" si="855"/>
        <v>0</v>
      </c>
      <c r="I1894" s="712">
        <f t="shared" si="856"/>
        <v>0</v>
      </c>
      <c r="J1894" s="699">
        <f t="shared" si="862"/>
        <v>0</v>
      </c>
      <c r="K1894" s="681">
        <f t="shared" si="863"/>
        <v>0</v>
      </c>
      <c r="L1894" s="711">
        <f>IF($L$5="Yes",HLOOKUP(B1894,'Outdoor Supply'!$D$32:$P$38,7,FALSE),0)</f>
        <v>0</v>
      </c>
      <c r="M1894" s="701">
        <f t="shared" si="864"/>
        <v>0</v>
      </c>
      <c r="N1894" s="564">
        <f t="shared" si="865"/>
        <v>0</v>
      </c>
      <c r="O1894" s="564">
        <f t="shared" si="866"/>
        <v>0</v>
      </c>
      <c r="P1894" s="564">
        <f t="shared" si="867"/>
        <v>0</v>
      </c>
      <c r="Q1894" s="564">
        <f t="shared" si="868"/>
        <v>0</v>
      </c>
      <c r="R1894" s="661">
        <f t="shared" si="857"/>
        <v>0</v>
      </c>
      <c r="S1894" s="662">
        <f t="shared" si="858"/>
        <v>0</v>
      </c>
      <c r="T1894" s="699">
        <f t="shared" si="859"/>
        <v>0</v>
      </c>
      <c r="U1894" s="681">
        <f t="shared" si="869"/>
        <v>0</v>
      </c>
      <c r="V1894" s="701">
        <f t="shared" si="870"/>
        <v>0</v>
      </c>
      <c r="W1894" s="662">
        <f t="shared" si="871"/>
        <v>0</v>
      </c>
      <c r="X1894" s="662">
        <f t="shared" si="872"/>
        <v>0</v>
      </c>
      <c r="Y1894" s="662">
        <f t="shared" si="873"/>
        <v>0</v>
      </c>
      <c r="Z1894" s="699">
        <f t="shared" si="874"/>
        <v>0</v>
      </c>
      <c r="AA1894" s="681">
        <f t="shared" si="877"/>
        <v>0</v>
      </c>
      <c r="AB1894" s="701">
        <f t="shared" si="878"/>
        <v>0</v>
      </c>
      <c r="AC1894" s="662">
        <f t="shared" si="875"/>
        <v>0</v>
      </c>
      <c r="AD1894" s="662">
        <f t="shared" si="879"/>
        <v>0</v>
      </c>
      <c r="AE1894" s="701">
        <f t="shared" si="880"/>
        <v>0</v>
      </c>
      <c r="AF1894" s="662">
        <f t="shared" si="876"/>
        <v>0</v>
      </c>
      <c r="AG1894" s="662">
        <f t="shared" si="881"/>
        <v>0</v>
      </c>
      <c r="AH1894" s="701">
        <f t="shared" si="882"/>
        <v>0</v>
      </c>
    </row>
    <row r="1895" spans="1:34" x14ac:dyDescent="0.35">
      <c r="A1895" s="680">
        <v>39870</v>
      </c>
      <c r="B1895" s="558" t="s">
        <v>22</v>
      </c>
      <c r="C1895" s="558">
        <v>2</v>
      </c>
      <c r="D1895" s="559">
        <f t="shared" si="854"/>
        <v>5</v>
      </c>
      <c r="E1895" s="561">
        <v>0</v>
      </c>
      <c r="F1895" s="699">
        <f t="shared" si="860"/>
        <v>0</v>
      </c>
      <c r="G1895" s="712">
        <f t="shared" si="861"/>
        <v>0</v>
      </c>
      <c r="H1895" s="699">
        <f t="shared" si="855"/>
        <v>0</v>
      </c>
      <c r="I1895" s="712">
        <f t="shared" si="856"/>
        <v>0</v>
      </c>
      <c r="J1895" s="699">
        <f t="shared" si="862"/>
        <v>0</v>
      </c>
      <c r="K1895" s="681">
        <f t="shared" si="863"/>
        <v>0</v>
      </c>
      <c r="L1895" s="711">
        <f>IF($L$5="Yes",HLOOKUP(B1895,'Outdoor Supply'!$D$32:$P$38,7,FALSE),0)</f>
        <v>0</v>
      </c>
      <c r="M1895" s="701">
        <f t="shared" si="864"/>
        <v>0</v>
      </c>
      <c r="N1895" s="564">
        <f t="shared" si="865"/>
        <v>0</v>
      </c>
      <c r="O1895" s="564">
        <f t="shared" si="866"/>
        <v>0</v>
      </c>
      <c r="P1895" s="564">
        <f t="shared" si="867"/>
        <v>0</v>
      </c>
      <c r="Q1895" s="564">
        <f t="shared" si="868"/>
        <v>0</v>
      </c>
      <c r="R1895" s="661">
        <f t="shared" si="857"/>
        <v>0</v>
      </c>
      <c r="S1895" s="662">
        <f t="shared" si="858"/>
        <v>0</v>
      </c>
      <c r="T1895" s="699">
        <f t="shared" si="859"/>
        <v>0</v>
      </c>
      <c r="U1895" s="681">
        <f t="shared" si="869"/>
        <v>0</v>
      </c>
      <c r="V1895" s="701">
        <f t="shared" si="870"/>
        <v>0</v>
      </c>
      <c r="W1895" s="662">
        <f t="shared" si="871"/>
        <v>0</v>
      </c>
      <c r="X1895" s="662">
        <f t="shared" si="872"/>
        <v>0</v>
      </c>
      <c r="Y1895" s="662">
        <f t="shared" si="873"/>
        <v>0</v>
      </c>
      <c r="Z1895" s="699">
        <f t="shared" si="874"/>
        <v>0</v>
      </c>
      <c r="AA1895" s="681">
        <f t="shared" si="877"/>
        <v>0</v>
      </c>
      <c r="AB1895" s="701">
        <f t="shared" si="878"/>
        <v>0</v>
      </c>
      <c r="AC1895" s="662">
        <f t="shared" si="875"/>
        <v>0</v>
      </c>
      <c r="AD1895" s="662">
        <f t="shared" si="879"/>
        <v>0</v>
      </c>
      <c r="AE1895" s="701">
        <f t="shared" si="880"/>
        <v>0</v>
      </c>
      <c r="AF1895" s="662">
        <f t="shared" si="876"/>
        <v>0</v>
      </c>
      <c r="AG1895" s="662">
        <f t="shared" si="881"/>
        <v>0</v>
      </c>
      <c r="AH1895" s="701">
        <f t="shared" si="882"/>
        <v>0</v>
      </c>
    </row>
    <row r="1896" spans="1:34" x14ac:dyDescent="0.35">
      <c r="A1896" s="680">
        <v>39871</v>
      </c>
      <c r="B1896" s="558" t="s">
        <v>22</v>
      </c>
      <c r="C1896" s="558">
        <v>2</v>
      </c>
      <c r="D1896" s="559">
        <f t="shared" si="854"/>
        <v>6</v>
      </c>
      <c r="E1896" s="561">
        <v>0</v>
      </c>
      <c r="F1896" s="699">
        <f t="shared" si="860"/>
        <v>0</v>
      </c>
      <c r="G1896" s="712">
        <f t="shared" si="861"/>
        <v>0</v>
      </c>
      <c r="H1896" s="699">
        <f t="shared" si="855"/>
        <v>0</v>
      </c>
      <c r="I1896" s="712">
        <f t="shared" si="856"/>
        <v>0</v>
      </c>
      <c r="J1896" s="699">
        <f t="shared" si="862"/>
        <v>0</v>
      </c>
      <c r="K1896" s="681">
        <f t="shared" si="863"/>
        <v>0</v>
      </c>
      <c r="L1896" s="711">
        <f>IF($L$5="Yes",HLOOKUP(B1896,'Outdoor Supply'!$D$32:$P$38,7,FALSE),0)</f>
        <v>0</v>
      </c>
      <c r="M1896" s="701">
        <f t="shared" si="864"/>
        <v>0</v>
      </c>
      <c r="N1896" s="564">
        <f t="shared" si="865"/>
        <v>0</v>
      </c>
      <c r="O1896" s="564">
        <f t="shared" si="866"/>
        <v>0</v>
      </c>
      <c r="P1896" s="564">
        <f t="shared" si="867"/>
        <v>0</v>
      </c>
      <c r="Q1896" s="564">
        <f t="shared" si="868"/>
        <v>0</v>
      </c>
      <c r="R1896" s="661">
        <f t="shared" si="857"/>
        <v>0</v>
      </c>
      <c r="S1896" s="662">
        <f t="shared" si="858"/>
        <v>0</v>
      </c>
      <c r="T1896" s="699">
        <f t="shared" si="859"/>
        <v>0</v>
      </c>
      <c r="U1896" s="681">
        <f t="shared" si="869"/>
        <v>0</v>
      </c>
      <c r="V1896" s="701">
        <f t="shared" si="870"/>
        <v>0</v>
      </c>
      <c r="W1896" s="662">
        <f t="shared" si="871"/>
        <v>0</v>
      </c>
      <c r="X1896" s="662">
        <f t="shared" si="872"/>
        <v>0</v>
      </c>
      <c r="Y1896" s="662">
        <f t="shared" si="873"/>
        <v>0</v>
      </c>
      <c r="Z1896" s="699">
        <f t="shared" si="874"/>
        <v>0</v>
      </c>
      <c r="AA1896" s="681">
        <f t="shared" si="877"/>
        <v>0</v>
      </c>
      <c r="AB1896" s="701">
        <f t="shared" si="878"/>
        <v>0</v>
      </c>
      <c r="AC1896" s="662">
        <f t="shared" si="875"/>
        <v>0</v>
      </c>
      <c r="AD1896" s="662">
        <f t="shared" si="879"/>
        <v>0</v>
      </c>
      <c r="AE1896" s="701">
        <f t="shared" si="880"/>
        <v>0</v>
      </c>
      <c r="AF1896" s="662">
        <f t="shared" si="876"/>
        <v>0</v>
      </c>
      <c r="AG1896" s="662">
        <f t="shared" si="881"/>
        <v>0</v>
      </c>
      <c r="AH1896" s="701">
        <f t="shared" si="882"/>
        <v>0</v>
      </c>
    </row>
    <row r="1897" spans="1:34" x14ac:dyDescent="0.35">
      <c r="A1897" s="680">
        <v>39872</v>
      </c>
      <c r="B1897" s="558" t="s">
        <v>22</v>
      </c>
      <c r="C1897" s="558">
        <v>2</v>
      </c>
      <c r="D1897" s="559">
        <f t="shared" si="854"/>
        <v>7</v>
      </c>
      <c r="E1897" s="561">
        <v>0</v>
      </c>
      <c r="F1897" s="699">
        <f t="shared" si="860"/>
        <v>0</v>
      </c>
      <c r="G1897" s="712">
        <f t="shared" si="861"/>
        <v>0</v>
      </c>
      <c r="H1897" s="699">
        <f t="shared" si="855"/>
        <v>0</v>
      </c>
      <c r="I1897" s="712">
        <f t="shared" si="856"/>
        <v>0</v>
      </c>
      <c r="J1897" s="699">
        <f t="shared" si="862"/>
        <v>0</v>
      </c>
      <c r="K1897" s="681">
        <f t="shared" si="863"/>
        <v>0</v>
      </c>
      <c r="L1897" s="711">
        <f>IF($L$5="Yes",HLOOKUP(B1897,'Outdoor Supply'!$D$32:$P$38,7,FALSE),0)</f>
        <v>0</v>
      </c>
      <c r="M1897" s="701">
        <f t="shared" si="864"/>
        <v>0</v>
      </c>
      <c r="N1897" s="564">
        <f t="shared" si="865"/>
        <v>0</v>
      </c>
      <c r="O1897" s="564">
        <f t="shared" si="866"/>
        <v>0</v>
      </c>
      <c r="P1897" s="564">
        <f t="shared" si="867"/>
        <v>0</v>
      </c>
      <c r="Q1897" s="564">
        <f t="shared" si="868"/>
        <v>0</v>
      </c>
      <c r="R1897" s="661">
        <f t="shared" si="857"/>
        <v>0</v>
      </c>
      <c r="S1897" s="662">
        <f t="shared" si="858"/>
        <v>0</v>
      </c>
      <c r="T1897" s="699">
        <f t="shared" si="859"/>
        <v>0</v>
      </c>
      <c r="U1897" s="681">
        <f t="shared" si="869"/>
        <v>0</v>
      </c>
      <c r="V1897" s="701">
        <f t="shared" si="870"/>
        <v>0</v>
      </c>
      <c r="W1897" s="662">
        <f t="shared" si="871"/>
        <v>0</v>
      </c>
      <c r="X1897" s="662">
        <f t="shared" si="872"/>
        <v>0</v>
      </c>
      <c r="Y1897" s="662">
        <f t="shared" si="873"/>
        <v>0</v>
      </c>
      <c r="Z1897" s="699">
        <f t="shared" si="874"/>
        <v>0</v>
      </c>
      <c r="AA1897" s="681">
        <f t="shared" si="877"/>
        <v>0</v>
      </c>
      <c r="AB1897" s="701">
        <f t="shared" si="878"/>
        <v>0</v>
      </c>
      <c r="AC1897" s="662">
        <f t="shared" si="875"/>
        <v>0</v>
      </c>
      <c r="AD1897" s="662">
        <f t="shared" si="879"/>
        <v>0</v>
      </c>
      <c r="AE1897" s="701">
        <f t="shared" si="880"/>
        <v>0</v>
      </c>
      <c r="AF1897" s="662">
        <f t="shared" si="876"/>
        <v>0</v>
      </c>
      <c r="AG1897" s="662">
        <f t="shared" si="881"/>
        <v>0</v>
      </c>
      <c r="AH1897" s="701">
        <f t="shared" si="882"/>
        <v>0</v>
      </c>
    </row>
    <row r="1898" spans="1:34" x14ac:dyDescent="0.35">
      <c r="A1898" s="680">
        <v>39873</v>
      </c>
      <c r="B1898" s="558" t="s">
        <v>23</v>
      </c>
      <c r="C1898" s="558">
        <v>3</v>
      </c>
      <c r="D1898" s="559">
        <f t="shared" si="854"/>
        <v>1</v>
      </c>
      <c r="E1898" s="561">
        <v>0</v>
      </c>
      <c r="F1898" s="699">
        <f t="shared" si="860"/>
        <v>0</v>
      </c>
      <c r="G1898" s="712">
        <f t="shared" si="861"/>
        <v>0</v>
      </c>
      <c r="H1898" s="699">
        <f t="shared" si="855"/>
        <v>0</v>
      </c>
      <c r="I1898" s="712">
        <f t="shared" si="856"/>
        <v>0</v>
      </c>
      <c r="J1898" s="699">
        <f t="shared" si="862"/>
        <v>0</v>
      </c>
      <c r="K1898" s="681">
        <f t="shared" si="863"/>
        <v>0</v>
      </c>
      <c r="L1898" s="711">
        <f>IF($L$5="Yes",HLOOKUP(B1898,'Outdoor Supply'!$D$32:$P$38,7,FALSE),0)</f>
        <v>0</v>
      </c>
      <c r="M1898" s="701">
        <f t="shared" si="864"/>
        <v>0</v>
      </c>
      <c r="N1898" s="564">
        <f t="shared" si="865"/>
        <v>0</v>
      </c>
      <c r="O1898" s="564">
        <f t="shared" si="866"/>
        <v>0</v>
      </c>
      <c r="P1898" s="564">
        <f t="shared" si="867"/>
        <v>0</v>
      </c>
      <c r="Q1898" s="564">
        <f t="shared" si="868"/>
        <v>0</v>
      </c>
      <c r="R1898" s="661">
        <f t="shared" si="857"/>
        <v>0</v>
      </c>
      <c r="S1898" s="662">
        <f t="shared" si="858"/>
        <v>0</v>
      </c>
      <c r="T1898" s="699">
        <f t="shared" si="859"/>
        <v>0</v>
      </c>
      <c r="U1898" s="681">
        <f t="shared" si="869"/>
        <v>0</v>
      </c>
      <c r="V1898" s="701">
        <f t="shared" si="870"/>
        <v>0</v>
      </c>
      <c r="W1898" s="662">
        <f t="shared" si="871"/>
        <v>0</v>
      </c>
      <c r="X1898" s="662">
        <f t="shared" si="872"/>
        <v>0</v>
      </c>
      <c r="Y1898" s="662">
        <f t="shared" si="873"/>
        <v>0</v>
      </c>
      <c r="Z1898" s="699">
        <f t="shared" si="874"/>
        <v>0</v>
      </c>
      <c r="AA1898" s="681">
        <f t="shared" si="877"/>
        <v>0</v>
      </c>
      <c r="AB1898" s="701">
        <f t="shared" si="878"/>
        <v>0</v>
      </c>
      <c r="AC1898" s="662">
        <f t="shared" si="875"/>
        <v>0</v>
      </c>
      <c r="AD1898" s="662">
        <f t="shared" si="879"/>
        <v>0</v>
      </c>
      <c r="AE1898" s="701">
        <f t="shared" si="880"/>
        <v>0</v>
      </c>
      <c r="AF1898" s="662">
        <f t="shared" si="876"/>
        <v>0</v>
      </c>
      <c r="AG1898" s="662">
        <f t="shared" si="881"/>
        <v>0</v>
      </c>
      <c r="AH1898" s="701">
        <f t="shared" si="882"/>
        <v>0</v>
      </c>
    </row>
    <row r="1899" spans="1:34" x14ac:dyDescent="0.35">
      <c r="A1899" s="680">
        <v>39874</v>
      </c>
      <c r="B1899" s="558" t="s">
        <v>23</v>
      </c>
      <c r="C1899" s="558">
        <v>3</v>
      </c>
      <c r="D1899" s="559">
        <f t="shared" si="854"/>
        <v>2</v>
      </c>
      <c r="E1899" s="561">
        <v>0</v>
      </c>
      <c r="F1899" s="699">
        <f t="shared" si="860"/>
        <v>0</v>
      </c>
      <c r="G1899" s="712">
        <f t="shared" si="861"/>
        <v>0</v>
      </c>
      <c r="H1899" s="699">
        <f t="shared" si="855"/>
        <v>0</v>
      </c>
      <c r="I1899" s="712">
        <f t="shared" si="856"/>
        <v>0</v>
      </c>
      <c r="J1899" s="699">
        <f t="shared" si="862"/>
        <v>0</v>
      </c>
      <c r="K1899" s="681">
        <f t="shared" si="863"/>
        <v>0</v>
      </c>
      <c r="L1899" s="711">
        <f>IF($L$5="Yes",HLOOKUP(B1899,'Outdoor Supply'!$D$32:$P$38,7,FALSE),0)</f>
        <v>0</v>
      </c>
      <c r="M1899" s="701">
        <f t="shared" si="864"/>
        <v>0</v>
      </c>
      <c r="N1899" s="564">
        <f t="shared" si="865"/>
        <v>0</v>
      </c>
      <c r="O1899" s="564">
        <f t="shared" si="866"/>
        <v>0</v>
      </c>
      <c r="P1899" s="564">
        <f t="shared" si="867"/>
        <v>0</v>
      </c>
      <c r="Q1899" s="564">
        <f t="shared" si="868"/>
        <v>0</v>
      </c>
      <c r="R1899" s="661">
        <f t="shared" si="857"/>
        <v>0</v>
      </c>
      <c r="S1899" s="662">
        <f t="shared" si="858"/>
        <v>0</v>
      </c>
      <c r="T1899" s="699">
        <f t="shared" si="859"/>
        <v>0</v>
      </c>
      <c r="U1899" s="681">
        <f t="shared" si="869"/>
        <v>0</v>
      </c>
      <c r="V1899" s="701">
        <f t="shared" si="870"/>
        <v>0</v>
      </c>
      <c r="W1899" s="662">
        <f t="shared" si="871"/>
        <v>0</v>
      </c>
      <c r="X1899" s="662">
        <f t="shared" si="872"/>
        <v>0</v>
      </c>
      <c r="Y1899" s="662">
        <f t="shared" si="873"/>
        <v>0</v>
      </c>
      <c r="Z1899" s="699">
        <f t="shared" si="874"/>
        <v>0</v>
      </c>
      <c r="AA1899" s="681">
        <f t="shared" si="877"/>
        <v>0</v>
      </c>
      <c r="AB1899" s="701">
        <f t="shared" si="878"/>
        <v>0</v>
      </c>
      <c r="AC1899" s="662">
        <f t="shared" si="875"/>
        <v>0</v>
      </c>
      <c r="AD1899" s="662">
        <f t="shared" si="879"/>
        <v>0</v>
      </c>
      <c r="AE1899" s="701">
        <f t="shared" si="880"/>
        <v>0</v>
      </c>
      <c r="AF1899" s="662">
        <f t="shared" si="876"/>
        <v>0</v>
      </c>
      <c r="AG1899" s="662">
        <f t="shared" si="881"/>
        <v>0</v>
      </c>
      <c r="AH1899" s="701">
        <f t="shared" si="882"/>
        <v>0</v>
      </c>
    </row>
    <row r="1900" spans="1:34" x14ac:dyDescent="0.35">
      <c r="A1900" s="680">
        <v>39875</v>
      </c>
      <c r="B1900" s="558" t="s">
        <v>23</v>
      </c>
      <c r="C1900" s="558">
        <v>3</v>
      </c>
      <c r="D1900" s="559">
        <f t="shared" si="854"/>
        <v>3</v>
      </c>
      <c r="E1900" s="561">
        <v>0</v>
      </c>
      <c r="F1900" s="699">
        <f t="shared" si="860"/>
        <v>0</v>
      </c>
      <c r="G1900" s="712">
        <f t="shared" si="861"/>
        <v>0</v>
      </c>
      <c r="H1900" s="699">
        <f t="shared" si="855"/>
        <v>0</v>
      </c>
      <c r="I1900" s="712">
        <f t="shared" si="856"/>
        <v>0</v>
      </c>
      <c r="J1900" s="699">
        <f t="shared" si="862"/>
        <v>0</v>
      </c>
      <c r="K1900" s="681">
        <f t="shared" si="863"/>
        <v>0</v>
      </c>
      <c r="L1900" s="711">
        <f>IF($L$5="Yes",HLOOKUP(B1900,'Outdoor Supply'!$D$32:$P$38,7,FALSE),0)</f>
        <v>0</v>
      </c>
      <c r="M1900" s="701">
        <f t="shared" si="864"/>
        <v>0</v>
      </c>
      <c r="N1900" s="564">
        <f t="shared" si="865"/>
        <v>0</v>
      </c>
      <c r="O1900" s="564">
        <f t="shared" si="866"/>
        <v>0</v>
      </c>
      <c r="P1900" s="564">
        <f t="shared" si="867"/>
        <v>0</v>
      </c>
      <c r="Q1900" s="564">
        <f t="shared" si="868"/>
        <v>0</v>
      </c>
      <c r="R1900" s="661">
        <f t="shared" si="857"/>
        <v>0</v>
      </c>
      <c r="S1900" s="662">
        <f t="shared" si="858"/>
        <v>0</v>
      </c>
      <c r="T1900" s="699">
        <f t="shared" si="859"/>
        <v>0</v>
      </c>
      <c r="U1900" s="681">
        <f t="shared" si="869"/>
        <v>0</v>
      </c>
      <c r="V1900" s="701">
        <f t="shared" si="870"/>
        <v>0</v>
      </c>
      <c r="W1900" s="662">
        <f t="shared" si="871"/>
        <v>0</v>
      </c>
      <c r="X1900" s="662">
        <f t="shared" si="872"/>
        <v>0</v>
      </c>
      <c r="Y1900" s="662">
        <f t="shared" si="873"/>
        <v>0</v>
      </c>
      <c r="Z1900" s="699">
        <f t="shared" si="874"/>
        <v>0</v>
      </c>
      <c r="AA1900" s="681">
        <f t="shared" si="877"/>
        <v>0</v>
      </c>
      <c r="AB1900" s="701">
        <f t="shared" si="878"/>
        <v>0</v>
      </c>
      <c r="AC1900" s="662">
        <f t="shared" si="875"/>
        <v>0</v>
      </c>
      <c r="AD1900" s="662">
        <f t="shared" si="879"/>
        <v>0</v>
      </c>
      <c r="AE1900" s="701">
        <f t="shared" si="880"/>
        <v>0</v>
      </c>
      <c r="AF1900" s="662">
        <f t="shared" si="876"/>
        <v>0</v>
      </c>
      <c r="AG1900" s="662">
        <f t="shared" si="881"/>
        <v>0</v>
      </c>
      <c r="AH1900" s="701">
        <f t="shared" si="882"/>
        <v>0</v>
      </c>
    </row>
    <row r="1901" spans="1:34" x14ac:dyDescent="0.35">
      <c r="A1901" s="680">
        <v>39876</v>
      </c>
      <c r="B1901" s="558" t="s">
        <v>23</v>
      </c>
      <c r="C1901" s="558">
        <v>3</v>
      </c>
      <c r="D1901" s="559">
        <f t="shared" si="854"/>
        <v>4</v>
      </c>
      <c r="E1901" s="561">
        <v>0</v>
      </c>
      <c r="F1901" s="699">
        <f t="shared" si="860"/>
        <v>0</v>
      </c>
      <c r="G1901" s="712">
        <f t="shared" si="861"/>
        <v>0</v>
      </c>
      <c r="H1901" s="699">
        <f t="shared" si="855"/>
        <v>0</v>
      </c>
      <c r="I1901" s="712">
        <f t="shared" si="856"/>
        <v>0</v>
      </c>
      <c r="J1901" s="699">
        <f t="shared" si="862"/>
        <v>0</v>
      </c>
      <c r="K1901" s="681">
        <f t="shared" si="863"/>
        <v>0</v>
      </c>
      <c r="L1901" s="711">
        <f>IF($L$5="Yes",HLOOKUP(B1901,'Outdoor Supply'!$D$32:$P$38,7,FALSE),0)</f>
        <v>0</v>
      </c>
      <c r="M1901" s="701">
        <f t="shared" si="864"/>
        <v>0</v>
      </c>
      <c r="N1901" s="564">
        <f t="shared" si="865"/>
        <v>0</v>
      </c>
      <c r="O1901" s="564">
        <f t="shared" si="866"/>
        <v>0</v>
      </c>
      <c r="P1901" s="564">
        <f t="shared" si="867"/>
        <v>0</v>
      </c>
      <c r="Q1901" s="564">
        <f t="shared" si="868"/>
        <v>0</v>
      </c>
      <c r="R1901" s="661">
        <f t="shared" si="857"/>
        <v>0</v>
      </c>
      <c r="S1901" s="662">
        <f t="shared" si="858"/>
        <v>0</v>
      </c>
      <c r="T1901" s="699">
        <f t="shared" si="859"/>
        <v>0</v>
      </c>
      <c r="U1901" s="681">
        <f t="shared" si="869"/>
        <v>0</v>
      </c>
      <c r="V1901" s="701">
        <f t="shared" si="870"/>
        <v>0</v>
      </c>
      <c r="W1901" s="662">
        <f t="shared" si="871"/>
        <v>0</v>
      </c>
      <c r="X1901" s="662">
        <f t="shared" si="872"/>
        <v>0</v>
      </c>
      <c r="Y1901" s="662">
        <f t="shared" si="873"/>
        <v>0</v>
      </c>
      <c r="Z1901" s="699">
        <f t="shared" si="874"/>
        <v>0</v>
      </c>
      <c r="AA1901" s="681">
        <f t="shared" si="877"/>
        <v>0</v>
      </c>
      <c r="AB1901" s="701">
        <f t="shared" si="878"/>
        <v>0</v>
      </c>
      <c r="AC1901" s="662">
        <f t="shared" si="875"/>
        <v>0</v>
      </c>
      <c r="AD1901" s="662">
        <f t="shared" si="879"/>
        <v>0</v>
      </c>
      <c r="AE1901" s="701">
        <f t="shared" si="880"/>
        <v>0</v>
      </c>
      <c r="AF1901" s="662">
        <f t="shared" si="876"/>
        <v>0</v>
      </c>
      <c r="AG1901" s="662">
        <f t="shared" si="881"/>
        <v>0</v>
      </c>
      <c r="AH1901" s="701">
        <f t="shared" si="882"/>
        <v>0</v>
      </c>
    </row>
    <row r="1902" spans="1:34" x14ac:dyDescent="0.35">
      <c r="A1902" s="680">
        <v>39877</v>
      </c>
      <c r="B1902" s="558" t="s">
        <v>23</v>
      </c>
      <c r="C1902" s="558">
        <v>3</v>
      </c>
      <c r="D1902" s="559">
        <f t="shared" si="854"/>
        <v>5</v>
      </c>
      <c r="E1902" s="561">
        <v>0</v>
      </c>
      <c r="F1902" s="699">
        <f t="shared" si="860"/>
        <v>0</v>
      </c>
      <c r="G1902" s="712">
        <f t="shared" si="861"/>
        <v>0</v>
      </c>
      <c r="H1902" s="699">
        <f t="shared" si="855"/>
        <v>0</v>
      </c>
      <c r="I1902" s="712">
        <f t="shared" si="856"/>
        <v>0</v>
      </c>
      <c r="J1902" s="699">
        <f t="shared" si="862"/>
        <v>0</v>
      </c>
      <c r="K1902" s="681">
        <f t="shared" si="863"/>
        <v>0</v>
      </c>
      <c r="L1902" s="711">
        <f>IF($L$5="Yes",HLOOKUP(B1902,'Outdoor Supply'!$D$32:$P$38,7,FALSE),0)</f>
        <v>0</v>
      </c>
      <c r="M1902" s="701">
        <f t="shared" si="864"/>
        <v>0</v>
      </c>
      <c r="N1902" s="564">
        <f t="shared" si="865"/>
        <v>0</v>
      </c>
      <c r="O1902" s="564">
        <f t="shared" si="866"/>
        <v>0</v>
      </c>
      <c r="P1902" s="564">
        <f t="shared" si="867"/>
        <v>0</v>
      </c>
      <c r="Q1902" s="564">
        <f t="shared" si="868"/>
        <v>0</v>
      </c>
      <c r="R1902" s="661">
        <f t="shared" si="857"/>
        <v>0</v>
      </c>
      <c r="S1902" s="662">
        <f t="shared" si="858"/>
        <v>0</v>
      </c>
      <c r="T1902" s="699">
        <f t="shared" si="859"/>
        <v>0</v>
      </c>
      <c r="U1902" s="681">
        <f t="shared" si="869"/>
        <v>0</v>
      </c>
      <c r="V1902" s="701">
        <f t="shared" si="870"/>
        <v>0</v>
      </c>
      <c r="W1902" s="662">
        <f t="shared" si="871"/>
        <v>0</v>
      </c>
      <c r="X1902" s="662">
        <f t="shared" si="872"/>
        <v>0</v>
      </c>
      <c r="Y1902" s="662">
        <f t="shared" si="873"/>
        <v>0</v>
      </c>
      <c r="Z1902" s="699">
        <f t="shared" si="874"/>
        <v>0</v>
      </c>
      <c r="AA1902" s="681">
        <f t="shared" si="877"/>
        <v>0</v>
      </c>
      <c r="AB1902" s="701">
        <f t="shared" si="878"/>
        <v>0</v>
      </c>
      <c r="AC1902" s="662">
        <f t="shared" si="875"/>
        <v>0</v>
      </c>
      <c r="AD1902" s="662">
        <f t="shared" si="879"/>
        <v>0</v>
      </c>
      <c r="AE1902" s="701">
        <f t="shared" si="880"/>
        <v>0</v>
      </c>
      <c r="AF1902" s="662">
        <f t="shared" si="876"/>
        <v>0</v>
      </c>
      <c r="AG1902" s="662">
        <f t="shared" si="881"/>
        <v>0</v>
      </c>
      <c r="AH1902" s="701">
        <f t="shared" si="882"/>
        <v>0</v>
      </c>
    </row>
    <row r="1903" spans="1:34" x14ac:dyDescent="0.35">
      <c r="A1903" s="680">
        <v>39878</v>
      </c>
      <c r="B1903" s="558" t="s">
        <v>23</v>
      </c>
      <c r="C1903" s="558">
        <v>3</v>
      </c>
      <c r="D1903" s="559">
        <f t="shared" si="854"/>
        <v>6</v>
      </c>
      <c r="E1903" s="561">
        <v>0</v>
      </c>
      <c r="F1903" s="699">
        <f t="shared" si="860"/>
        <v>0</v>
      </c>
      <c r="G1903" s="712">
        <f t="shared" si="861"/>
        <v>0</v>
      </c>
      <c r="H1903" s="699">
        <f t="shared" si="855"/>
        <v>0</v>
      </c>
      <c r="I1903" s="712">
        <f t="shared" si="856"/>
        <v>0</v>
      </c>
      <c r="J1903" s="699">
        <f t="shared" si="862"/>
        <v>0</v>
      </c>
      <c r="K1903" s="681">
        <f t="shared" si="863"/>
        <v>0</v>
      </c>
      <c r="L1903" s="711">
        <f>IF($L$5="Yes",HLOOKUP(B1903,'Outdoor Supply'!$D$32:$P$38,7,FALSE),0)</f>
        <v>0</v>
      </c>
      <c r="M1903" s="701">
        <f t="shared" si="864"/>
        <v>0</v>
      </c>
      <c r="N1903" s="564">
        <f t="shared" si="865"/>
        <v>0</v>
      </c>
      <c r="O1903" s="564">
        <f t="shared" si="866"/>
        <v>0</v>
      </c>
      <c r="P1903" s="564">
        <f t="shared" si="867"/>
        <v>0</v>
      </c>
      <c r="Q1903" s="564">
        <f t="shared" si="868"/>
        <v>0</v>
      </c>
      <c r="R1903" s="661">
        <f t="shared" si="857"/>
        <v>0</v>
      </c>
      <c r="S1903" s="662">
        <f t="shared" si="858"/>
        <v>0</v>
      </c>
      <c r="T1903" s="699">
        <f t="shared" si="859"/>
        <v>0</v>
      </c>
      <c r="U1903" s="681">
        <f t="shared" si="869"/>
        <v>0</v>
      </c>
      <c r="V1903" s="701">
        <f t="shared" si="870"/>
        <v>0</v>
      </c>
      <c r="W1903" s="662">
        <f t="shared" si="871"/>
        <v>0</v>
      </c>
      <c r="X1903" s="662">
        <f t="shared" si="872"/>
        <v>0</v>
      </c>
      <c r="Y1903" s="662">
        <f t="shared" si="873"/>
        <v>0</v>
      </c>
      <c r="Z1903" s="699">
        <f t="shared" si="874"/>
        <v>0</v>
      </c>
      <c r="AA1903" s="681">
        <f t="shared" si="877"/>
        <v>0</v>
      </c>
      <c r="AB1903" s="701">
        <f t="shared" si="878"/>
        <v>0</v>
      </c>
      <c r="AC1903" s="662">
        <f t="shared" si="875"/>
        <v>0</v>
      </c>
      <c r="AD1903" s="662">
        <f t="shared" si="879"/>
        <v>0</v>
      </c>
      <c r="AE1903" s="701">
        <f t="shared" si="880"/>
        <v>0</v>
      </c>
      <c r="AF1903" s="662">
        <f t="shared" si="876"/>
        <v>0</v>
      </c>
      <c r="AG1903" s="662">
        <f t="shared" si="881"/>
        <v>0</v>
      </c>
      <c r="AH1903" s="701">
        <f t="shared" si="882"/>
        <v>0</v>
      </c>
    </row>
    <row r="1904" spans="1:34" x14ac:dyDescent="0.35">
      <c r="A1904" s="680">
        <v>39879</v>
      </c>
      <c r="B1904" s="558" t="s">
        <v>23</v>
      </c>
      <c r="C1904" s="558">
        <v>3</v>
      </c>
      <c r="D1904" s="559">
        <f t="shared" si="854"/>
        <v>7</v>
      </c>
      <c r="E1904" s="561">
        <v>0</v>
      </c>
      <c r="F1904" s="699">
        <f t="shared" si="860"/>
        <v>0</v>
      </c>
      <c r="G1904" s="712">
        <f t="shared" si="861"/>
        <v>0</v>
      </c>
      <c r="H1904" s="699">
        <f t="shared" si="855"/>
        <v>0</v>
      </c>
      <c r="I1904" s="712">
        <f t="shared" si="856"/>
        <v>0</v>
      </c>
      <c r="J1904" s="699">
        <f t="shared" si="862"/>
        <v>0</v>
      </c>
      <c r="K1904" s="681">
        <f t="shared" si="863"/>
        <v>0</v>
      </c>
      <c r="L1904" s="711">
        <f>IF($L$5="Yes",HLOOKUP(B1904,'Outdoor Supply'!$D$32:$P$38,7,FALSE),0)</f>
        <v>0</v>
      </c>
      <c r="M1904" s="701">
        <f t="shared" si="864"/>
        <v>0</v>
      </c>
      <c r="N1904" s="564">
        <f t="shared" si="865"/>
        <v>0</v>
      </c>
      <c r="O1904" s="564">
        <f t="shared" si="866"/>
        <v>0</v>
      </c>
      <c r="P1904" s="564">
        <f t="shared" si="867"/>
        <v>0</v>
      </c>
      <c r="Q1904" s="564">
        <f t="shared" si="868"/>
        <v>0</v>
      </c>
      <c r="R1904" s="661">
        <f t="shared" si="857"/>
        <v>0</v>
      </c>
      <c r="S1904" s="662">
        <f t="shared" si="858"/>
        <v>0</v>
      </c>
      <c r="T1904" s="699">
        <f t="shared" si="859"/>
        <v>0</v>
      </c>
      <c r="U1904" s="681">
        <f t="shared" si="869"/>
        <v>0</v>
      </c>
      <c r="V1904" s="701">
        <f t="shared" si="870"/>
        <v>0</v>
      </c>
      <c r="W1904" s="662">
        <f t="shared" si="871"/>
        <v>0</v>
      </c>
      <c r="X1904" s="662">
        <f t="shared" si="872"/>
        <v>0</v>
      </c>
      <c r="Y1904" s="662">
        <f t="shared" si="873"/>
        <v>0</v>
      </c>
      <c r="Z1904" s="699">
        <f t="shared" si="874"/>
        <v>0</v>
      </c>
      <c r="AA1904" s="681">
        <f t="shared" si="877"/>
        <v>0</v>
      </c>
      <c r="AB1904" s="701">
        <f t="shared" si="878"/>
        <v>0</v>
      </c>
      <c r="AC1904" s="662">
        <f t="shared" si="875"/>
        <v>0</v>
      </c>
      <c r="AD1904" s="662">
        <f t="shared" si="879"/>
        <v>0</v>
      </c>
      <c r="AE1904" s="701">
        <f t="shared" si="880"/>
        <v>0</v>
      </c>
      <c r="AF1904" s="662">
        <f t="shared" si="876"/>
        <v>0</v>
      </c>
      <c r="AG1904" s="662">
        <f t="shared" si="881"/>
        <v>0</v>
      </c>
      <c r="AH1904" s="701">
        <f t="shared" si="882"/>
        <v>0</v>
      </c>
    </row>
    <row r="1905" spans="1:34" x14ac:dyDescent="0.35">
      <c r="A1905" s="680">
        <v>39880</v>
      </c>
      <c r="B1905" s="558" t="s">
        <v>23</v>
      </c>
      <c r="C1905" s="558">
        <v>3</v>
      </c>
      <c r="D1905" s="559">
        <f t="shared" si="854"/>
        <v>1</v>
      </c>
      <c r="E1905" s="561">
        <v>0</v>
      </c>
      <c r="F1905" s="699">
        <f t="shared" si="860"/>
        <v>0</v>
      </c>
      <c r="G1905" s="712">
        <f t="shared" si="861"/>
        <v>0</v>
      </c>
      <c r="H1905" s="699">
        <f t="shared" si="855"/>
        <v>0</v>
      </c>
      <c r="I1905" s="712">
        <f t="shared" si="856"/>
        <v>0</v>
      </c>
      <c r="J1905" s="699">
        <f t="shared" si="862"/>
        <v>0</v>
      </c>
      <c r="K1905" s="681">
        <f t="shared" si="863"/>
        <v>0</v>
      </c>
      <c r="L1905" s="711">
        <f>IF($L$5="Yes",HLOOKUP(B1905,'Outdoor Supply'!$D$32:$P$38,7,FALSE),0)</f>
        <v>0</v>
      </c>
      <c r="M1905" s="701">
        <f t="shared" si="864"/>
        <v>0</v>
      </c>
      <c r="N1905" s="564">
        <f t="shared" si="865"/>
        <v>0</v>
      </c>
      <c r="O1905" s="564">
        <f t="shared" si="866"/>
        <v>0</v>
      </c>
      <c r="P1905" s="564">
        <f t="shared" si="867"/>
        <v>0</v>
      </c>
      <c r="Q1905" s="564">
        <f t="shared" si="868"/>
        <v>0</v>
      </c>
      <c r="R1905" s="661">
        <f t="shared" si="857"/>
        <v>0</v>
      </c>
      <c r="S1905" s="662">
        <f t="shared" si="858"/>
        <v>0</v>
      </c>
      <c r="T1905" s="699">
        <f t="shared" si="859"/>
        <v>0</v>
      </c>
      <c r="U1905" s="681">
        <f t="shared" si="869"/>
        <v>0</v>
      </c>
      <c r="V1905" s="701">
        <f t="shared" si="870"/>
        <v>0</v>
      </c>
      <c r="W1905" s="662">
        <f t="shared" si="871"/>
        <v>0</v>
      </c>
      <c r="X1905" s="662">
        <f t="shared" si="872"/>
        <v>0</v>
      </c>
      <c r="Y1905" s="662">
        <f t="shared" si="873"/>
        <v>0</v>
      </c>
      <c r="Z1905" s="699">
        <f t="shared" si="874"/>
        <v>0</v>
      </c>
      <c r="AA1905" s="681">
        <f t="shared" si="877"/>
        <v>0</v>
      </c>
      <c r="AB1905" s="701">
        <f t="shared" si="878"/>
        <v>0</v>
      </c>
      <c r="AC1905" s="662">
        <f t="shared" si="875"/>
        <v>0</v>
      </c>
      <c r="AD1905" s="662">
        <f t="shared" si="879"/>
        <v>0</v>
      </c>
      <c r="AE1905" s="701">
        <f t="shared" si="880"/>
        <v>0</v>
      </c>
      <c r="AF1905" s="662">
        <f t="shared" si="876"/>
        <v>0</v>
      </c>
      <c r="AG1905" s="662">
        <f t="shared" si="881"/>
        <v>0</v>
      </c>
      <c r="AH1905" s="701">
        <f t="shared" si="882"/>
        <v>0</v>
      </c>
    </row>
    <row r="1906" spans="1:34" x14ac:dyDescent="0.35">
      <c r="A1906" s="680">
        <v>39881</v>
      </c>
      <c r="B1906" s="558" t="s">
        <v>23</v>
      </c>
      <c r="C1906" s="558">
        <v>3</v>
      </c>
      <c r="D1906" s="559">
        <f t="shared" si="854"/>
        <v>2</v>
      </c>
      <c r="E1906" s="561">
        <v>0</v>
      </c>
      <c r="F1906" s="699">
        <f t="shared" si="860"/>
        <v>0</v>
      </c>
      <c r="G1906" s="712">
        <f t="shared" si="861"/>
        <v>0</v>
      </c>
      <c r="H1906" s="699">
        <f t="shared" si="855"/>
        <v>0</v>
      </c>
      <c r="I1906" s="712">
        <f t="shared" si="856"/>
        <v>0</v>
      </c>
      <c r="J1906" s="699">
        <f t="shared" si="862"/>
        <v>0</v>
      </c>
      <c r="K1906" s="681">
        <f t="shared" si="863"/>
        <v>0</v>
      </c>
      <c r="L1906" s="711">
        <f>IF($L$5="Yes",HLOOKUP(B1906,'Outdoor Supply'!$D$32:$P$38,7,FALSE),0)</f>
        <v>0</v>
      </c>
      <c r="M1906" s="701">
        <f t="shared" si="864"/>
        <v>0</v>
      </c>
      <c r="N1906" s="564">
        <f t="shared" si="865"/>
        <v>0</v>
      </c>
      <c r="O1906" s="564">
        <f t="shared" si="866"/>
        <v>0</v>
      </c>
      <c r="P1906" s="564">
        <f t="shared" si="867"/>
        <v>0</v>
      </c>
      <c r="Q1906" s="564">
        <f t="shared" si="868"/>
        <v>0</v>
      </c>
      <c r="R1906" s="661">
        <f t="shared" si="857"/>
        <v>0</v>
      </c>
      <c r="S1906" s="662">
        <f t="shared" si="858"/>
        <v>0</v>
      </c>
      <c r="T1906" s="699">
        <f t="shared" si="859"/>
        <v>0</v>
      </c>
      <c r="U1906" s="681">
        <f t="shared" si="869"/>
        <v>0</v>
      </c>
      <c r="V1906" s="701">
        <f t="shared" si="870"/>
        <v>0</v>
      </c>
      <c r="W1906" s="662">
        <f t="shared" si="871"/>
        <v>0</v>
      </c>
      <c r="X1906" s="662">
        <f t="shared" si="872"/>
        <v>0</v>
      </c>
      <c r="Y1906" s="662">
        <f t="shared" si="873"/>
        <v>0</v>
      </c>
      <c r="Z1906" s="699">
        <f t="shared" si="874"/>
        <v>0</v>
      </c>
      <c r="AA1906" s="681">
        <f t="shared" si="877"/>
        <v>0</v>
      </c>
      <c r="AB1906" s="701">
        <f t="shared" si="878"/>
        <v>0</v>
      </c>
      <c r="AC1906" s="662">
        <f t="shared" si="875"/>
        <v>0</v>
      </c>
      <c r="AD1906" s="662">
        <f t="shared" si="879"/>
        <v>0</v>
      </c>
      <c r="AE1906" s="701">
        <f t="shared" si="880"/>
        <v>0</v>
      </c>
      <c r="AF1906" s="662">
        <f t="shared" si="876"/>
        <v>0</v>
      </c>
      <c r="AG1906" s="662">
        <f t="shared" si="881"/>
        <v>0</v>
      </c>
      <c r="AH1906" s="701">
        <f t="shared" si="882"/>
        <v>0</v>
      </c>
    </row>
    <row r="1907" spans="1:34" x14ac:dyDescent="0.35">
      <c r="A1907" s="680">
        <v>39882</v>
      </c>
      <c r="B1907" s="558" t="s">
        <v>23</v>
      </c>
      <c r="C1907" s="558">
        <v>3</v>
      </c>
      <c r="D1907" s="559">
        <f t="shared" si="854"/>
        <v>3</v>
      </c>
      <c r="E1907" s="561">
        <v>0</v>
      </c>
      <c r="F1907" s="699">
        <f t="shared" si="860"/>
        <v>0</v>
      </c>
      <c r="G1907" s="712">
        <f t="shared" si="861"/>
        <v>0</v>
      </c>
      <c r="H1907" s="699">
        <f t="shared" si="855"/>
        <v>0</v>
      </c>
      <c r="I1907" s="712">
        <f t="shared" si="856"/>
        <v>0</v>
      </c>
      <c r="J1907" s="699">
        <f t="shared" si="862"/>
        <v>0</v>
      </c>
      <c r="K1907" s="681">
        <f t="shared" si="863"/>
        <v>0</v>
      </c>
      <c r="L1907" s="711">
        <f>IF($L$5="Yes",HLOOKUP(B1907,'Outdoor Supply'!$D$32:$P$38,7,FALSE),0)</f>
        <v>0</v>
      </c>
      <c r="M1907" s="701">
        <f t="shared" si="864"/>
        <v>0</v>
      </c>
      <c r="N1907" s="564">
        <f t="shared" si="865"/>
        <v>0</v>
      </c>
      <c r="O1907" s="564">
        <f t="shared" si="866"/>
        <v>0</v>
      </c>
      <c r="P1907" s="564">
        <f t="shared" si="867"/>
        <v>0</v>
      </c>
      <c r="Q1907" s="564">
        <f t="shared" si="868"/>
        <v>0</v>
      </c>
      <c r="R1907" s="661">
        <f t="shared" si="857"/>
        <v>0</v>
      </c>
      <c r="S1907" s="662">
        <f t="shared" si="858"/>
        <v>0</v>
      </c>
      <c r="T1907" s="699">
        <f t="shared" si="859"/>
        <v>0</v>
      </c>
      <c r="U1907" s="681">
        <f t="shared" si="869"/>
        <v>0</v>
      </c>
      <c r="V1907" s="701">
        <f t="shared" si="870"/>
        <v>0</v>
      </c>
      <c r="W1907" s="662">
        <f t="shared" si="871"/>
        <v>0</v>
      </c>
      <c r="X1907" s="662">
        <f t="shared" si="872"/>
        <v>0</v>
      </c>
      <c r="Y1907" s="662">
        <f t="shared" si="873"/>
        <v>0</v>
      </c>
      <c r="Z1907" s="699">
        <f t="shared" si="874"/>
        <v>0</v>
      </c>
      <c r="AA1907" s="681">
        <f t="shared" si="877"/>
        <v>0</v>
      </c>
      <c r="AB1907" s="701">
        <f t="shared" si="878"/>
        <v>0</v>
      </c>
      <c r="AC1907" s="662">
        <f t="shared" si="875"/>
        <v>0</v>
      </c>
      <c r="AD1907" s="662">
        <f t="shared" si="879"/>
        <v>0</v>
      </c>
      <c r="AE1907" s="701">
        <f t="shared" si="880"/>
        <v>0</v>
      </c>
      <c r="AF1907" s="662">
        <f t="shared" si="876"/>
        <v>0</v>
      </c>
      <c r="AG1907" s="662">
        <f t="shared" si="881"/>
        <v>0</v>
      </c>
      <c r="AH1907" s="701">
        <f t="shared" si="882"/>
        <v>0</v>
      </c>
    </row>
    <row r="1908" spans="1:34" x14ac:dyDescent="0.35">
      <c r="A1908" s="680">
        <v>39883</v>
      </c>
      <c r="B1908" s="558" t="s">
        <v>23</v>
      </c>
      <c r="C1908" s="558">
        <v>3</v>
      </c>
      <c r="D1908" s="559">
        <f t="shared" si="854"/>
        <v>4</v>
      </c>
      <c r="E1908" s="561">
        <v>0.17000000000004434</v>
      </c>
      <c r="F1908" s="699">
        <f t="shared" si="860"/>
        <v>0</v>
      </c>
      <c r="G1908" s="712">
        <f t="shared" si="861"/>
        <v>0</v>
      </c>
      <c r="H1908" s="699">
        <f t="shared" si="855"/>
        <v>0</v>
      </c>
      <c r="I1908" s="712">
        <f t="shared" si="856"/>
        <v>0</v>
      </c>
      <c r="J1908" s="699">
        <f t="shared" si="862"/>
        <v>0</v>
      </c>
      <c r="K1908" s="681">
        <f t="shared" si="863"/>
        <v>0</v>
      </c>
      <c r="L1908" s="711">
        <f>IF($L$5="Yes",HLOOKUP(B1908,'Outdoor Supply'!$D$32:$P$38,7,FALSE),0)</f>
        <v>0</v>
      </c>
      <c r="M1908" s="701">
        <f t="shared" si="864"/>
        <v>0</v>
      </c>
      <c r="N1908" s="564">
        <f t="shared" si="865"/>
        <v>0</v>
      </c>
      <c r="O1908" s="564">
        <f t="shared" si="866"/>
        <v>0</v>
      </c>
      <c r="P1908" s="564">
        <f t="shared" si="867"/>
        <v>0</v>
      </c>
      <c r="Q1908" s="564">
        <f t="shared" si="868"/>
        <v>0</v>
      </c>
      <c r="R1908" s="661">
        <f t="shared" si="857"/>
        <v>0</v>
      </c>
      <c r="S1908" s="662">
        <f t="shared" si="858"/>
        <v>0</v>
      </c>
      <c r="T1908" s="699">
        <f t="shared" si="859"/>
        <v>0</v>
      </c>
      <c r="U1908" s="681">
        <f t="shared" si="869"/>
        <v>0</v>
      </c>
      <c r="V1908" s="701">
        <f t="shared" si="870"/>
        <v>0</v>
      </c>
      <c r="W1908" s="662">
        <f t="shared" si="871"/>
        <v>0</v>
      </c>
      <c r="X1908" s="662">
        <f t="shared" si="872"/>
        <v>0</v>
      </c>
      <c r="Y1908" s="662">
        <f t="shared" si="873"/>
        <v>0</v>
      </c>
      <c r="Z1908" s="699">
        <f t="shared" si="874"/>
        <v>0</v>
      </c>
      <c r="AA1908" s="681">
        <f t="shared" si="877"/>
        <v>0</v>
      </c>
      <c r="AB1908" s="701">
        <f t="shared" si="878"/>
        <v>0</v>
      </c>
      <c r="AC1908" s="662">
        <f t="shared" si="875"/>
        <v>0</v>
      </c>
      <c r="AD1908" s="662">
        <f t="shared" si="879"/>
        <v>0</v>
      </c>
      <c r="AE1908" s="701">
        <f t="shared" si="880"/>
        <v>0</v>
      </c>
      <c r="AF1908" s="662">
        <f t="shared" si="876"/>
        <v>0</v>
      </c>
      <c r="AG1908" s="662">
        <f t="shared" si="881"/>
        <v>0</v>
      </c>
      <c r="AH1908" s="701">
        <f t="shared" si="882"/>
        <v>0</v>
      </c>
    </row>
    <row r="1909" spans="1:34" x14ac:dyDescent="0.35">
      <c r="A1909" s="680">
        <v>39884</v>
      </c>
      <c r="B1909" s="558" t="s">
        <v>23</v>
      </c>
      <c r="C1909" s="558">
        <v>3</v>
      </c>
      <c r="D1909" s="559">
        <f t="shared" si="854"/>
        <v>5</v>
      </c>
      <c r="E1909" s="561">
        <v>1.7600000000000193</v>
      </c>
      <c r="F1909" s="699">
        <f t="shared" si="860"/>
        <v>0</v>
      </c>
      <c r="G1909" s="712">
        <f t="shared" si="861"/>
        <v>0</v>
      </c>
      <c r="H1909" s="699">
        <f t="shared" si="855"/>
        <v>0</v>
      </c>
      <c r="I1909" s="712">
        <f t="shared" si="856"/>
        <v>0</v>
      </c>
      <c r="J1909" s="699">
        <f t="shared" si="862"/>
        <v>0</v>
      </c>
      <c r="K1909" s="681">
        <f t="shared" si="863"/>
        <v>0</v>
      </c>
      <c r="L1909" s="711">
        <f>IF($L$5="Yes",HLOOKUP(B1909,'Outdoor Supply'!$D$32:$P$38,7,FALSE),0)</f>
        <v>0</v>
      </c>
      <c r="M1909" s="701">
        <f t="shared" si="864"/>
        <v>0</v>
      </c>
      <c r="N1909" s="564">
        <f t="shared" si="865"/>
        <v>0</v>
      </c>
      <c r="O1909" s="564">
        <f t="shared" si="866"/>
        <v>0</v>
      </c>
      <c r="P1909" s="564">
        <f t="shared" si="867"/>
        <v>0</v>
      </c>
      <c r="Q1909" s="564">
        <f t="shared" si="868"/>
        <v>0</v>
      </c>
      <c r="R1909" s="661">
        <f t="shared" si="857"/>
        <v>0</v>
      </c>
      <c r="S1909" s="662">
        <f t="shared" si="858"/>
        <v>0</v>
      </c>
      <c r="T1909" s="699">
        <f t="shared" si="859"/>
        <v>0</v>
      </c>
      <c r="U1909" s="681">
        <f t="shared" si="869"/>
        <v>0</v>
      </c>
      <c r="V1909" s="701">
        <f t="shared" si="870"/>
        <v>0</v>
      </c>
      <c r="W1909" s="662">
        <f t="shared" si="871"/>
        <v>0</v>
      </c>
      <c r="X1909" s="662">
        <f t="shared" si="872"/>
        <v>0</v>
      </c>
      <c r="Y1909" s="662">
        <f t="shared" si="873"/>
        <v>0</v>
      </c>
      <c r="Z1909" s="699">
        <f t="shared" si="874"/>
        <v>0</v>
      </c>
      <c r="AA1909" s="681">
        <f t="shared" si="877"/>
        <v>0</v>
      </c>
      <c r="AB1909" s="701">
        <f t="shared" si="878"/>
        <v>0</v>
      </c>
      <c r="AC1909" s="662">
        <f t="shared" si="875"/>
        <v>0</v>
      </c>
      <c r="AD1909" s="662">
        <f t="shared" si="879"/>
        <v>0</v>
      </c>
      <c r="AE1909" s="701">
        <f t="shared" si="880"/>
        <v>0</v>
      </c>
      <c r="AF1909" s="662">
        <f t="shared" si="876"/>
        <v>0</v>
      </c>
      <c r="AG1909" s="662">
        <f t="shared" si="881"/>
        <v>0</v>
      </c>
      <c r="AH1909" s="701">
        <f t="shared" si="882"/>
        <v>0</v>
      </c>
    </row>
    <row r="1910" spans="1:34" x14ac:dyDescent="0.35">
      <c r="A1910" s="680">
        <v>39885</v>
      </c>
      <c r="B1910" s="558" t="s">
        <v>23</v>
      </c>
      <c r="C1910" s="558">
        <v>3</v>
      </c>
      <c r="D1910" s="559">
        <f t="shared" si="854"/>
        <v>6</v>
      </c>
      <c r="E1910" s="561">
        <v>0.28999999999999204</v>
      </c>
      <c r="F1910" s="699">
        <f t="shared" si="860"/>
        <v>0</v>
      </c>
      <c r="G1910" s="712">
        <f t="shared" si="861"/>
        <v>0</v>
      </c>
      <c r="H1910" s="699">
        <f t="shared" si="855"/>
        <v>0</v>
      </c>
      <c r="I1910" s="712">
        <f t="shared" si="856"/>
        <v>0</v>
      </c>
      <c r="J1910" s="699">
        <f t="shared" si="862"/>
        <v>0</v>
      </c>
      <c r="K1910" s="681">
        <f t="shared" si="863"/>
        <v>0</v>
      </c>
      <c r="L1910" s="711">
        <f>IF($L$5="Yes",HLOOKUP(B1910,'Outdoor Supply'!$D$32:$P$38,7,FALSE),0)</f>
        <v>0</v>
      </c>
      <c r="M1910" s="701">
        <f t="shared" si="864"/>
        <v>0</v>
      </c>
      <c r="N1910" s="564">
        <f t="shared" si="865"/>
        <v>0</v>
      </c>
      <c r="O1910" s="564">
        <f t="shared" si="866"/>
        <v>0</v>
      </c>
      <c r="P1910" s="564">
        <f t="shared" si="867"/>
        <v>0</v>
      </c>
      <c r="Q1910" s="564">
        <f t="shared" si="868"/>
        <v>0</v>
      </c>
      <c r="R1910" s="661">
        <f t="shared" si="857"/>
        <v>0</v>
      </c>
      <c r="S1910" s="662">
        <f t="shared" si="858"/>
        <v>0</v>
      </c>
      <c r="T1910" s="699">
        <f t="shared" si="859"/>
        <v>0</v>
      </c>
      <c r="U1910" s="681">
        <f t="shared" si="869"/>
        <v>0</v>
      </c>
      <c r="V1910" s="701">
        <f t="shared" si="870"/>
        <v>0</v>
      </c>
      <c r="W1910" s="662">
        <f t="shared" si="871"/>
        <v>0</v>
      </c>
      <c r="X1910" s="662">
        <f t="shared" si="872"/>
        <v>0</v>
      </c>
      <c r="Y1910" s="662">
        <f t="shared" si="873"/>
        <v>0</v>
      </c>
      <c r="Z1910" s="699">
        <f t="shared" si="874"/>
        <v>0</v>
      </c>
      <c r="AA1910" s="681">
        <f t="shared" si="877"/>
        <v>0</v>
      </c>
      <c r="AB1910" s="701">
        <f t="shared" si="878"/>
        <v>0</v>
      </c>
      <c r="AC1910" s="662">
        <f t="shared" si="875"/>
        <v>0</v>
      </c>
      <c r="AD1910" s="662">
        <f t="shared" si="879"/>
        <v>0</v>
      </c>
      <c r="AE1910" s="701">
        <f t="shared" si="880"/>
        <v>0</v>
      </c>
      <c r="AF1910" s="662">
        <f t="shared" si="876"/>
        <v>0</v>
      </c>
      <c r="AG1910" s="662">
        <f t="shared" si="881"/>
        <v>0</v>
      </c>
      <c r="AH1910" s="701">
        <f t="shared" si="882"/>
        <v>0</v>
      </c>
    </row>
    <row r="1911" spans="1:34" x14ac:dyDescent="0.35">
      <c r="A1911" s="680">
        <v>39886</v>
      </c>
      <c r="B1911" s="558" t="s">
        <v>23</v>
      </c>
      <c r="C1911" s="558">
        <v>3</v>
      </c>
      <c r="D1911" s="559">
        <f t="shared" si="854"/>
        <v>7</v>
      </c>
      <c r="E1911" s="561">
        <v>0.16999999999995907</v>
      </c>
      <c r="F1911" s="699">
        <f t="shared" si="860"/>
        <v>0</v>
      </c>
      <c r="G1911" s="712">
        <f t="shared" si="861"/>
        <v>0</v>
      </c>
      <c r="H1911" s="699">
        <f t="shared" si="855"/>
        <v>0</v>
      </c>
      <c r="I1911" s="712">
        <f t="shared" si="856"/>
        <v>0</v>
      </c>
      <c r="J1911" s="699">
        <f t="shared" si="862"/>
        <v>0</v>
      </c>
      <c r="K1911" s="681">
        <f t="shared" si="863"/>
        <v>0</v>
      </c>
      <c r="L1911" s="711">
        <f>IF($L$5="Yes",HLOOKUP(B1911,'Outdoor Supply'!$D$32:$P$38,7,FALSE),0)</f>
        <v>0</v>
      </c>
      <c r="M1911" s="701">
        <f t="shared" si="864"/>
        <v>0</v>
      </c>
      <c r="N1911" s="564">
        <f t="shared" si="865"/>
        <v>0</v>
      </c>
      <c r="O1911" s="564">
        <f t="shared" si="866"/>
        <v>0</v>
      </c>
      <c r="P1911" s="564">
        <f t="shared" si="867"/>
        <v>0</v>
      </c>
      <c r="Q1911" s="564">
        <f t="shared" si="868"/>
        <v>0</v>
      </c>
      <c r="R1911" s="661">
        <f t="shared" si="857"/>
        <v>0</v>
      </c>
      <c r="S1911" s="662">
        <f t="shared" si="858"/>
        <v>0</v>
      </c>
      <c r="T1911" s="699">
        <f t="shared" si="859"/>
        <v>0</v>
      </c>
      <c r="U1911" s="681">
        <f t="shared" si="869"/>
        <v>0</v>
      </c>
      <c r="V1911" s="701">
        <f t="shared" si="870"/>
        <v>0</v>
      </c>
      <c r="W1911" s="662">
        <f t="shared" si="871"/>
        <v>0</v>
      </c>
      <c r="X1911" s="662">
        <f t="shared" si="872"/>
        <v>0</v>
      </c>
      <c r="Y1911" s="662">
        <f t="shared" si="873"/>
        <v>0</v>
      </c>
      <c r="Z1911" s="699">
        <f t="shared" si="874"/>
        <v>0</v>
      </c>
      <c r="AA1911" s="681">
        <f t="shared" si="877"/>
        <v>0</v>
      </c>
      <c r="AB1911" s="701">
        <f t="shared" si="878"/>
        <v>0</v>
      </c>
      <c r="AC1911" s="662">
        <f t="shared" si="875"/>
        <v>0</v>
      </c>
      <c r="AD1911" s="662">
        <f t="shared" si="879"/>
        <v>0</v>
      </c>
      <c r="AE1911" s="701">
        <f t="shared" si="880"/>
        <v>0</v>
      </c>
      <c r="AF1911" s="662">
        <f t="shared" si="876"/>
        <v>0</v>
      </c>
      <c r="AG1911" s="662">
        <f t="shared" si="881"/>
        <v>0</v>
      </c>
      <c r="AH1911" s="701">
        <f t="shared" si="882"/>
        <v>0</v>
      </c>
    </row>
    <row r="1912" spans="1:34" x14ac:dyDescent="0.35">
      <c r="A1912" s="680">
        <v>39887</v>
      </c>
      <c r="B1912" s="558" t="s">
        <v>23</v>
      </c>
      <c r="C1912" s="558">
        <v>3</v>
      </c>
      <c r="D1912" s="559">
        <f t="shared" si="854"/>
        <v>1</v>
      </c>
      <c r="E1912" s="561">
        <v>9.9999999999909051E-3</v>
      </c>
      <c r="F1912" s="699">
        <f t="shared" si="860"/>
        <v>0</v>
      </c>
      <c r="G1912" s="712">
        <f t="shared" si="861"/>
        <v>0</v>
      </c>
      <c r="H1912" s="699">
        <f t="shared" si="855"/>
        <v>0</v>
      </c>
      <c r="I1912" s="712">
        <f t="shared" si="856"/>
        <v>0</v>
      </c>
      <c r="J1912" s="699">
        <f t="shared" si="862"/>
        <v>0</v>
      </c>
      <c r="K1912" s="681">
        <f t="shared" si="863"/>
        <v>0</v>
      </c>
      <c r="L1912" s="711">
        <f>IF($L$5="Yes",HLOOKUP(B1912,'Outdoor Supply'!$D$32:$P$38,7,FALSE),0)</f>
        <v>0</v>
      </c>
      <c r="M1912" s="701">
        <f t="shared" si="864"/>
        <v>0</v>
      </c>
      <c r="N1912" s="564">
        <f t="shared" si="865"/>
        <v>0</v>
      </c>
      <c r="O1912" s="564">
        <f t="shared" si="866"/>
        <v>0</v>
      </c>
      <c r="P1912" s="564">
        <f t="shared" si="867"/>
        <v>0</v>
      </c>
      <c r="Q1912" s="564">
        <f t="shared" si="868"/>
        <v>0</v>
      </c>
      <c r="R1912" s="661">
        <f t="shared" si="857"/>
        <v>0</v>
      </c>
      <c r="S1912" s="662">
        <f t="shared" si="858"/>
        <v>0</v>
      </c>
      <c r="T1912" s="699">
        <f t="shared" si="859"/>
        <v>0</v>
      </c>
      <c r="U1912" s="681">
        <f t="shared" si="869"/>
        <v>0</v>
      </c>
      <c r="V1912" s="701">
        <f t="shared" si="870"/>
        <v>0</v>
      </c>
      <c r="W1912" s="662">
        <f t="shared" si="871"/>
        <v>0</v>
      </c>
      <c r="X1912" s="662">
        <f t="shared" si="872"/>
        <v>0</v>
      </c>
      <c r="Y1912" s="662">
        <f t="shared" si="873"/>
        <v>0</v>
      </c>
      <c r="Z1912" s="699">
        <f t="shared" si="874"/>
        <v>0</v>
      </c>
      <c r="AA1912" s="681">
        <f t="shared" si="877"/>
        <v>0</v>
      </c>
      <c r="AB1912" s="701">
        <f t="shared" si="878"/>
        <v>0</v>
      </c>
      <c r="AC1912" s="662">
        <f t="shared" si="875"/>
        <v>0</v>
      </c>
      <c r="AD1912" s="662">
        <f t="shared" si="879"/>
        <v>0</v>
      </c>
      <c r="AE1912" s="701">
        <f t="shared" si="880"/>
        <v>0</v>
      </c>
      <c r="AF1912" s="662">
        <f t="shared" si="876"/>
        <v>0</v>
      </c>
      <c r="AG1912" s="662">
        <f t="shared" si="881"/>
        <v>0</v>
      </c>
      <c r="AH1912" s="701">
        <f t="shared" si="882"/>
        <v>0</v>
      </c>
    </row>
    <row r="1913" spans="1:34" x14ac:dyDescent="0.35">
      <c r="A1913" s="680">
        <v>39888</v>
      </c>
      <c r="B1913" s="558" t="s">
        <v>23</v>
      </c>
      <c r="C1913" s="558">
        <v>3</v>
      </c>
      <c r="D1913" s="559">
        <f t="shared" si="854"/>
        <v>2</v>
      </c>
      <c r="E1913" s="561">
        <v>0</v>
      </c>
      <c r="F1913" s="699">
        <f t="shared" si="860"/>
        <v>0</v>
      </c>
      <c r="G1913" s="712">
        <f t="shared" si="861"/>
        <v>0</v>
      </c>
      <c r="H1913" s="699">
        <f t="shared" si="855"/>
        <v>0</v>
      </c>
      <c r="I1913" s="712">
        <f t="shared" si="856"/>
        <v>0</v>
      </c>
      <c r="J1913" s="699">
        <f t="shared" si="862"/>
        <v>0</v>
      </c>
      <c r="K1913" s="681">
        <f t="shared" si="863"/>
        <v>0</v>
      </c>
      <c r="L1913" s="711">
        <f>IF($L$5="Yes",HLOOKUP(B1913,'Outdoor Supply'!$D$32:$P$38,7,FALSE),0)</f>
        <v>0</v>
      </c>
      <c r="M1913" s="701">
        <f t="shared" si="864"/>
        <v>0</v>
      </c>
      <c r="N1913" s="564">
        <f t="shared" si="865"/>
        <v>0</v>
      </c>
      <c r="O1913" s="564">
        <f t="shared" si="866"/>
        <v>0</v>
      </c>
      <c r="P1913" s="564">
        <f t="shared" si="867"/>
        <v>0</v>
      </c>
      <c r="Q1913" s="564">
        <f t="shared" si="868"/>
        <v>0</v>
      </c>
      <c r="R1913" s="661">
        <f t="shared" si="857"/>
        <v>0</v>
      </c>
      <c r="S1913" s="662">
        <f t="shared" si="858"/>
        <v>0</v>
      </c>
      <c r="T1913" s="699">
        <f t="shared" si="859"/>
        <v>0</v>
      </c>
      <c r="U1913" s="681">
        <f t="shared" si="869"/>
        <v>0</v>
      </c>
      <c r="V1913" s="701">
        <f t="shared" si="870"/>
        <v>0</v>
      </c>
      <c r="W1913" s="662">
        <f t="shared" si="871"/>
        <v>0</v>
      </c>
      <c r="X1913" s="662">
        <f t="shared" si="872"/>
        <v>0</v>
      </c>
      <c r="Y1913" s="662">
        <f t="shared" si="873"/>
        <v>0</v>
      </c>
      <c r="Z1913" s="699">
        <f t="shared" si="874"/>
        <v>0</v>
      </c>
      <c r="AA1913" s="681">
        <f t="shared" si="877"/>
        <v>0</v>
      </c>
      <c r="AB1913" s="701">
        <f t="shared" si="878"/>
        <v>0</v>
      </c>
      <c r="AC1913" s="662">
        <f t="shared" si="875"/>
        <v>0</v>
      </c>
      <c r="AD1913" s="662">
        <f t="shared" si="879"/>
        <v>0</v>
      </c>
      <c r="AE1913" s="701">
        <f t="shared" si="880"/>
        <v>0</v>
      </c>
      <c r="AF1913" s="662">
        <f t="shared" si="876"/>
        <v>0</v>
      </c>
      <c r="AG1913" s="662">
        <f t="shared" si="881"/>
        <v>0</v>
      </c>
      <c r="AH1913" s="701">
        <f t="shared" si="882"/>
        <v>0</v>
      </c>
    </row>
    <row r="1914" spans="1:34" x14ac:dyDescent="0.35">
      <c r="A1914" s="680">
        <v>39889</v>
      </c>
      <c r="B1914" s="558" t="s">
        <v>23</v>
      </c>
      <c r="C1914" s="558">
        <v>3</v>
      </c>
      <c r="D1914" s="559">
        <f t="shared" si="854"/>
        <v>3</v>
      </c>
      <c r="E1914" s="561">
        <v>0</v>
      </c>
      <c r="F1914" s="699">
        <f t="shared" si="860"/>
        <v>0</v>
      </c>
      <c r="G1914" s="712">
        <f t="shared" si="861"/>
        <v>0</v>
      </c>
      <c r="H1914" s="699">
        <f t="shared" si="855"/>
        <v>0</v>
      </c>
      <c r="I1914" s="712">
        <f t="shared" si="856"/>
        <v>0</v>
      </c>
      <c r="J1914" s="699">
        <f t="shared" si="862"/>
        <v>0</v>
      </c>
      <c r="K1914" s="681">
        <f t="shared" si="863"/>
        <v>0</v>
      </c>
      <c r="L1914" s="711">
        <f>IF($L$5="Yes",HLOOKUP(B1914,'Outdoor Supply'!$D$32:$P$38,7,FALSE),0)</f>
        <v>0</v>
      </c>
      <c r="M1914" s="701">
        <f t="shared" si="864"/>
        <v>0</v>
      </c>
      <c r="N1914" s="564">
        <f t="shared" si="865"/>
        <v>0</v>
      </c>
      <c r="O1914" s="564">
        <f t="shared" si="866"/>
        <v>0</v>
      </c>
      <c r="P1914" s="564">
        <f t="shared" si="867"/>
        <v>0</v>
      </c>
      <c r="Q1914" s="564">
        <f t="shared" si="868"/>
        <v>0</v>
      </c>
      <c r="R1914" s="661">
        <f t="shared" si="857"/>
        <v>0</v>
      </c>
      <c r="S1914" s="662">
        <f t="shared" si="858"/>
        <v>0</v>
      </c>
      <c r="T1914" s="699">
        <f t="shared" si="859"/>
        <v>0</v>
      </c>
      <c r="U1914" s="681">
        <f t="shared" si="869"/>
        <v>0</v>
      </c>
      <c r="V1914" s="701">
        <f t="shared" si="870"/>
        <v>0</v>
      </c>
      <c r="W1914" s="662">
        <f t="shared" si="871"/>
        <v>0</v>
      </c>
      <c r="X1914" s="662">
        <f t="shared" si="872"/>
        <v>0</v>
      </c>
      <c r="Y1914" s="662">
        <f t="shared" si="873"/>
        <v>0</v>
      </c>
      <c r="Z1914" s="699">
        <f t="shared" si="874"/>
        <v>0</v>
      </c>
      <c r="AA1914" s="681">
        <f t="shared" si="877"/>
        <v>0</v>
      </c>
      <c r="AB1914" s="701">
        <f t="shared" si="878"/>
        <v>0</v>
      </c>
      <c r="AC1914" s="662">
        <f t="shared" si="875"/>
        <v>0</v>
      </c>
      <c r="AD1914" s="662">
        <f t="shared" si="879"/>
        <v>0</v>
      </c>
      <c r="AE1914" s="701">
        <f t="shared" si="880"/>
        <v>0</v>
      </c>
      <c r="AF1914" s="662">
        <f t="shared" si="876"/>
        <v>0</v>
      </c>
      <c r="AG1914" s="662">
        <f t="shared" si="881"/>
        <v>0</v>
      </c>
      <c r="AH1914" s="701">
        <f t="shared" si="882"/>
        <v>0</v>
      </c>
    </row>
    <row r="1915" spans="1:34" x14ac:dyDescent="0.35">
      <c r="A1915" s="680">
        <v>39890</v>
      </c>
      <c r="B1915" s="558" t="s">
        <v>23</v>
      </c>
      <c r="C1915" s="558">
        <v>3</v>
      </c>
      <c r="D1915" s="559">
        <f t="shared" si="854"/>
        <v>4</v>
      </c>
      <c r="E1915" s="561">
        <v>0</v>
      </c>
      <c r="F1915" s="699">
        <f t="shared" si="860"/>
        <v>0</v>
      </c>
      <c r="G1915" s="712">
        <f t="shared" si="861"/>
        <v>0</v>
      </c>
      <c r="H1915" s="699">
        <f t="shared" si="855"/>
        <v>0</v>
      </c>
      <c r="I1915" s="712">
        <f t="shared" si="856"/>
        <v>0</v>
      </c>
      <c r="J1915" s="699">
        <f t="shared" si="862"/>
        <v>0</v>
      </c>
      <c r="K1915" s="681">
        <f t="shared" si="863"/>
        <v>0</v>
      </c>
      <c r="L1915" s="711">
        <f>IF($L$5="Yes",HLOOKUP(B1915,'Outdoor Supply'!$D$32:$P$38,7,FALSE),0)</f>
        <v>0</v>
      </c>
      <c r="M1915" s="701">
        <f t="shared" si="864"/>
        <v>0</v>
      </c>
      <c r="N1915" s="564">
        <f t="shared" si="865"/>
        <v>0</v>
      </c>
      <c r="O1915" s="564">
        <f t="shared" si="866"/>
        <v>0</v>
      </c>
      <c r="P1915" s="564">
        <f t="shared" si="867"/>
        <v>0</v>
      </c>
      <c r="Q1915" s="564">
        <f t="shared" si="868"/>
        <v>0</v>
      </c>
      <c r="R1915" s="661">
        <f t="shared" si="857"/>
        <v>0</v>
      </c>
      <c r="S1915" s="662">
        <f t="shared" si="858"/>
        <v>0</v>
      </c>
      <c r="T1915" s="699">
        <f t="shared" si="859"/>
        <v>0</v>
      </c>
      <c r="U1915" s="681">
        <f t="shared" si="869"/>
        <v>0</v>
      </c>
      <c r="V1915" s="701">
        <f t="shared" si="870"/>
        <v>0</v>
      </c>
      <c r="W1915" s="662">
        <f t="shared" si="871"/>
        <v>0</v>
      </c>
      <c r="X1915" s="662">
        <f t="shared" si="872"/>
        <v>0</v>
      </c>
      <c r="Y1915" s="662">
        <f t="shared" si="873"/>
        <v>0</v>
      </c>
      <c r="Z1915" s="699">
        <f t="shared" si="874"/>
        <v>0</v>
      </c>
      <c r="AA1915" s="681">
        <f t="shared" si="877"/>
        <v>0</v>
      </c>
      <c r="AB1915" s="701">
        <f t="shared" si="878"/>
        <v>0</v>
      </c>
      <c r="AC1915" s="662">
        <f t="shared" si="875"/>
        <v>0</v>
      </c>
      <c r="AD1915" s="662">
        <f t="shared" si="879"/>
        <v>0</v>
      </c>
      <c r="AE1915" s="701">
        <f t="shared" si="880"/>
        <v>0</v>
      </c>
      <c r="AF1915" s="662">
        <f t="shared" si="876"/>
        <v>0</v>
      </c>
      <c r="AG1915" s="662">
        <f t="shared" si="881"/>
        <v>0</v>
      </c>
      <c r="AH1915" s="701">
        <f t="shared" si="882"/>
        <v>0</v>
      </c>
    </row>
    <row r="1916" spans="1:34" x14ac:dyDescent="0.35">
      <c r="A1916" s="680">
        <v>39891</v>
      </c>
      <c r="B1916" s="558" t="s">
        <v>23</v>
      </c>
      <c r="C1916" s="558">
        <v>3</v>
      </c>
      <c r="D1916" s="559">
        <f t="shared" si="854"/>
        <v>5</v>
      </c>
      <c r="E1916" s="561">
        <v>0</v>
      </c>
      <c r="F1916" s="699">
        <f t="shared" si="860"/>
        <v>0</v>
      </c>
      <c r="G1916" s="712">
        <f t="shared" si="861"/>
        <v>0</v>
      </c>
      <c r="H1916" s="699">
        <f t="shared" si="855"/>
        <v>0</v>
      </c>
      <c r="I1916" s="712">
        <f t="shared" si="856"/>
        <v>0</v>
      </c>
      <c r="J1916" s="699">
        <f t="shared" si="862"/>
        <v>0</v>
      </c>
      <c r="K1916" s="681">
        <f t="shared" si="863"/>
        <v>0</v>
      </c>
      <c r="L1916" s="711">
        <f>IF($L$5="Yes",HLOOKUP(B1916,'Outdoor Supply'!$D$32:$P$38,7,FALSE),0)</f>
        <v>0</v>
      </c>
      <c r="M1916" s="701">
        <f t="shared" si="864"/>
        <v>0</v>
      </c>
      <c r="N1916" s="564">
        <f t="shared" si="865"/>
        <v>0</v>
      </c>
      <c r="O1916" s="564">
        <f t="shared" si="866"/>
        <v>0</v>
      </c>
      <c r="P1916" s="564">
        <f t="shared" si="867"/>
        <v>0</v>
      </c>
      <c r="Q1916" s="564">
        <f t="shared" si="868"/>
        <v>0</v>
      </c>
      <c r="R1916" s="661">
        <f t="shared" si="857"/>
        <v>0</v>
      </c>
      <c r="S1916" s="662">
        <f t="shared" si="858"/>
        <v>0</v>
      </c>
      <c r="T1916" s="699">
        <f t="shared" si="859"/>
        <v>0</v>
      </c>
      <c r="U1916" s="681">
        <f t="shared" si="869"/>
        <v>0</v>
      </c>
      <c r="V1916" s="701">
        <f t="shared" si="870"/>
        <v>0</v>
      </c>
      <c r="W1916" s="662">
        <f t="shared" si="871"/>
        <v>0</v>
      </c>
      <c r="X1916" s="662">
        <f t="shared" si="872"/>
        <v>0</v>
      </c>
      <c r="Y1916" s="662">
        <f t="shared" si="873"/>
        <v>0</v>
      </c>
      <c r="Z1916" s="699">
        <f t="shared" si="874"/>
        <v>0</v>
      </c>
      <c r="AA1916" s="681">
        <f t="shared" si="877"/>
        <v>0</v>
      </c>
      <c r="AB1916" s="701">
        <f t="shared" si="878"/>
        <v>0</v>
      </c>
      <c r="AC1916" s="662">
        <f t="shared" si="875"/>
        <v>0</v>
      </c>
      <c r="AD1916" s="662">
        <f t="shared" si="879"/>
        <v>0</v>
      </c>
      <c r="AE1916" s="701">
        <f t="shared" si="880"/>
        <v>0</v>
      </c>
      <c r="AF1916" s="662">
        <f t="shared" si="876"/>
        <v>0</v>
      </c>
      <c r="AG1916" s="662">
        <f t="shared" si="881"/>
        <v>0</v>
      </c>
      <c r="AH1916" s="701">
        <f t="shared" si="882"/>
        <v>0</v>
      </c>
    </row>
    <row r="1917" spans="1:34" x14ac:dyDescent="0.35">
      <c r="A1917" s="680">
        <v>39892</v>
      </c>
      <c r="B1917" s="558" t="s">
        <v>23</v>
      </c>
      <c r="C1917" s="558">
        <v>3</v>
      </c>
      <c r="D1917" s="559">
        <f t="shared" si="854"/>
        <v>6</v>
      </c>
      <c r="E1917" s="561">
        <v>0</v>
      </c>
      <c r="F1917" s="699">
        <f t="shared" si="860"/>
        <v>0</v>
      </c>
      <c r="G1917" s="712">
        <f t="shared" si="861"/>
        <v>0</v>
      </c>
      <c r="H1917" s="699">
        <f t="shared" si="855"/>
        <v>0</v>
      </c>
      <c r="I1917" s="712">
        <f t="shared" si="856"/>
        <v>0</v>
      </c>
      <c r="J1917" s="699">
        <f t="shared" si="862"/>
        <v>0</v>
      </c>
      <c r="K1917" s="681">
        <f t="shared" si="863"/>
        <v>0</v>
      </c>
      <c r="L1917" s="711">
        <f>IF($L$5="Yes",HLOOKUP(B1917,'Outdoor Supply'!$D$32:$P$38,7,FALSE),0)</f>
        <v>0</v>
      </c>
      <c r="M1917" s="701">
        <f t="shared" si="864"/>
        <v>0</v>
      </c>
      <c r="N1917" s="564">
        <f t="shared" si="865"/>
        <v>0</v>
      </c>
      <c r="O1917" s="564">
        <f t="shared" si="866"/>
        <v>0</v>
      </c>
      <c r="P1917" s="564">
        <f t="shared" si="867"/>
        <v>0</v>
      </c>
      <c r="Q1917" s="564">
        <f t="shared" si="868"/>
        <v>0</v>
      </c>
      <c r="R1917" s="661">
        <f t="shared" si="857"/>
        <v>0</v>
      </c>
      <c r="S1917" s="662">
        <f t="shared" si="858"/>
        <v>0</v>
      </c>
      <c r="T1917" s="699">
        <f t="shared" si="859"/>
        <v>0</v>
      </c>
      <c r="U1917" s="681">
        <f t="shared" si="869"/>
        <v>0</v>
      </c>
      <c r="V1917" s="701">
        <f t="shared" si="870"/>
        <v>0</v>
      </c>
      <c r="W1917" s="662">
        <f t="shared" si="871"/>
        <v>0</v>
      </c>
      <c r="X1917" s="662">
        <f t="shared" si="872"/>
        <v>0</v>
      </c>
      <c r="Y1917" s="662">
        <f t="shared" si="873"/>
        <v>0</v>
      </c>
      <c r="Z1917" s="699">
        <f t="shared" si="874"/>
        <v>0</v>
      </c>
      <c r="AA1917" s="681">
        <f t="shared" si="877"/>
        <v>0</v>
      </c>
      <c r="AB1917" s="701">
        <f t="shared" si="878"/>
        <v>0</v>
      </c>
      <c r="AC1917" s="662">
        <f t="shared" si="875"/>
        <v>0</v>
      </c>
      <c r="AD1917" s="662">
        <f t="shared" si="879"/>
        <v>0</v>
      </c>
      <c r="AE1917" s="701">
        <f t="shared" si="880"/>
        <v>0</v>
      </c>
      <c r="AF1917" s="662">
        <f t="shared" si="876"/>
        <v>0</v>
      </c>
      <c r="AG1917" s="662">
        <f t="shared" si="881"/>
        <v>0</v>
      </c>
      <c r="AH1917" s="701">
        <f t="shared" si="882"/>
        <v>0</v>
      </c>
    </row>
    <row r="1918" spans="1:34" x14ac:dyDescent="0.35">
      <c r="A1918" s="680">
        <v>39893</v>
      </c>
      <c r="B1918" s="558" t="s">
        <v>23</v>
      </c>
      <c r="C1918" s="558">
        <v>3</v>
      </c>
      <c r="D1918" s="559">
        <f t="shared" si="854"/>
        <v>7</v>
      </c>
      <c r="E1918" s="561">
        <v>0</v>
      </c>
      <c r="F1918" s="699">
        <f t="shared" si="860"/>
        <v>0</v>
      </c>
      <c r="G1918" s="712">
        <f t="shared" si="861"/>
        <v>0</v>
      </c>
      <c r="H1918" s="699">
        <f t="shared" si="855"/>
        <v>0</v>
      </c>
      <c r="I1918" s="712">
        <f t="shared" si="856"/>
        <v>0</v>
      </c>
      <c r="J1918" s="699">
        <f t="shared" si="862"/>
        <v>0</v>
      </c>
      <c r="K1918" s="681">
        <f t="shared" si="863"/>
        <v>0</v>
      </c>
      <c r="L1918" s="711">
        <f>IF($L$5="Yes",HLOOKUP(B1918,'Outdoor Supply'!$D$32:$P$38,7,FALSE),0)</f>
        <v>0</v>
      </c>
      <c r="M1918" s="701">
        <f t="shared" si="864"/>
        <v>0</v>
      </c>
      <c r="N1918" s="564">
        <f t="shared" si="865"/>
        <v>0</v>
      </c>
      <c r="O1918" s="564">
        <f t="shared" si="866"/>
        <v>0</v>
      </c>
      <c r="P1918" s="564">
        <f t="shared" si="867"/>
        <v>0</v>
      </c>
      <c r="Q1918" s="564">
        <f t="shared" si="868"/>
        <v>0</v>
      </c>
      <c r="R1918" s="661">
        <f t="shared" si="857"/>
        <v>0</v>
      </c>
      <c r="S1918" s="662">
        <f t="shared" si="858"/>
        <v>0</v>
      </c>
      <c r="T1918" s="699">
        <f t="shared" si="859"/>
        <v>0</v>
      </c>
      <c r="U1918" s="681">
        <f t="shared" si="869"/>
        <v>0</v>
      </c>
      <c r="V1918" s="701">
        <f t="shared" si="870"/>
        <v>0</v>
      </c>
      <c r="W1918" s="662">
        <f t="shared" si="871"/>
        <v>0</v>
      </c>
      <c r="X1918" s="662">
        <f t="shared" si="872"/>
        <v>0</v>
      </c>
      <c r="Y1918" s="662">
        <f t="shared" si="873"/>
        <v>0</v>
      </c>
      <c r="Z1918" s="699">
        <f t="shared" si="874"/>
        <v>0</v>
      </c>
      <c r="AA1918" s="681">
        <f t="shared" si="877"/>
        <v>0</v>
      </c>
      <c r="AB1918" s="701">
        <f t="shared" si="878"/>
        <v>0</v>
      </c>
      <c r="AC1918" s="662">
        <f t="shared" si="875"/>
        <v>0</v>
      </c>
      <c r="AD1918" s="662">
        <f t="shared" si="879"/>
        <v>0</v>
      </c>
      <c r="AE1918" s="701">
        <f t="shared" si="880"/>
        <v>0</v>
      </c>
      <c r="AF1918" s="662">
        <f t="shared" si="876"/>
        <v>0</v>
      </c>
      <c r="AG1918" s="662">
        <f t="shared" si="881"/>
        <v>0</v>
      </c>
      <c r="AH1918" s="701">
        <f t="shared" si="882"/>
        <v>0</v>
      </c>
    </row>
    <row r="1919" spans="1:34" x14ac:dyDescent="0.35">
      <c r="A1919" s="680">
        <v>39894</v>
      </c>
      <c r="B1919" s="558" t="s">
        <v>23</v>
      </c>
      <c r="C1919" s="558">
        <v>3</v>
      </c>
      <c r="D1919" s="559">
        <f t="shared" si="854"/>
        <v>1</v>
      </c>
      <c r="E1919" s="561">
        <v>0</v>
      </c>
      <c r="F1919" s="699">
        <f t="shared" si="860"/>
        <v>0</v>
      </c>
      <c r="G1919" s="712">
        <f t="shared" si="861"/>
        <v>0</v>
      </c>
      <c r="H1919" s="699">
        <f t="shared" si="855"/>
        <v>0</v>
      </c>
      <c r="I1919" s="712">
        <f t="shared" si="856"/>
        <v>0</v>
      </c>
      <c r="J1919" s="699">
        <f t="shared" si="862"/>
        <v>0</v>
      </c>
      <c r="K1919" s="681">
        <f t="shared" si="863"/>
        <v>0</v>
      </c>
      <c r="L1919" s="711">
        <f>IF($L$5="Yes",HLOOKUP(B1919,'Outdoor Supply'!$D$32:$P$38,7,FALSE),0)</f>
        <v>0</v>
      </c>
      <c r="M1919" s="701">
        <f t="shared" si="864"/>
        <v>0</v>
      </c>
      <c r="N1919" s="564">
        <f t="shared" si="865"/>
        <v>0</v>
      </c>
      <c r="O1919" s="564">
        <f t="shared" si="866"/>
        <v>0</v>
      </c>
      <c r="P1919" s="564">
        <f t="shared" si="867"/>
        <v>0</v>
      </c>
      <c r="Q1919" s="564">
        <f t="shared" si="868"/>
        <v>0</v>
      </c>
      <c r="R1919" s="661">
        <f t="shared" si="857"/>
        <v>0</v>
      </c>
      <c r="S1919" s="662">
        <f t="shared" si="858"/>
        <v>0</v>
      </c>
      <c r="T1919" s="699">
        <f t="shared" si="859"/>
        <v>0</v>
      </c>
      <c r="U1919" s="681">
        <f t="shared" si="869"/>
        <v>0</v>
      </c>
      <c r="V1919" s="701">
        <f t="shared" si="870"/>
        <v>0</v>
      </c>
      <c r="W1919" s="662">
        <f t="shared" si="871"/>
        <v>0</v>
      </c>
      <c r="X1919" s="662">
        <f t="shared" si="872"/>
        <v>0</v>
      </c>
      <c r="Y1919" s="662">
        <f t="shared" si="873"/>
        <v>0</v>
      </c>
      <c r="Z1919" s="699">
        <f t="shared" si="874"/>
        <v>0</v>
      </c>
      <c r="AA1919" s="681">
        <f t="shared" si="877"/>
        <v>0</v>
      </c>
      <c r="AB1919" s="701">
        <f t="shared" si="878"/>
        <v>0</v>
      </c>
      <c r="AC1919" s="662">
        <f t="shared" si="875"/>
        <v>0</v>
      </c>
      <c r="AD1919" s="662">
        <f t="shared" si="879"/>
        <v>0</v>
      </c>
      <c r="AE1919" s="701">
        <f t="shared" si="880"/>
        <v>0</v>
      </c>
      <c r="AF1919" s="662">
        <f t="shared" si="876"/>
        <v>0</v>
      </c>
      <c r="AG1919" s="662">
        <f t="shared" si="881"/>
        <v>0</v>
      </c>
      <c r="AH1919" s="701">
        <f t="shared" si="882"/>
        <v>0</v>
      </c>
    </row>
    <row r="1920" spans="1:34" x14ac:dyDescent="0.35">
      <c r="A1920" s="680">
        <v>39895</v>
      </c>
      <c r="B1920" s="558" t="s">
        <v>23</v>
      </c>
      <c r="C1920" s="558">
        <v>3</v>
      </c>
      <c r="D1920" s="559">
        <f t="shared" si="854"/>
        <v>2</v>
      </c>
      <c r="E1920" s="561">
        <v>0</v>
      </c>
      <c r="F1920" s="699">
        <f t="shared" si="860"/>
        <v>0</v>
      </c>
      <c r="G1920" s="712">
        <f t="shared" si="861"/>
        <v>0</v>
      </c>
      <c r="H1920" s="699">
        <f t="shared" si="855"/>
        <v>0</v>
      </c>
      <c r="I1920" s="712">
        <f t="shared" si="856"/>
        <v>0</v>
      </c>
      <c r="J1920" s="699">
        <f t="shared" si="862"/>
        <v>0</v>
      </c>
      <c r="K1920" s="681">
        <f t="shared" si="863"/>
        <v>0</v>
      </c>
      <c r="L1920" s="711">
        <f>IF($L$5="Yes",HLOOKUP(B1920,'Outdoor Supply'!$D$32:$P$38,7,FALSE),0)</f>
        <v>0</v>
      </c>
      <c r="M1920" s="701">
        <f t="shared" si="864"/>
        <v>0</v>
      </c>
      <c r="N1920" s="564">
        <f t="shared" si="865"/>
        <v>0</v>
      </c>
      <c r="O1920" s="564">
        <f t="shared" si="866"/>
        <v>0</v>
      </c>
      <c r="P1920" s="564">
        <f t="shared" si="867"/>
        <v>0</v>
      </c>
      <c r="Q1920" s="564">
        <f t="shared" si="868"/>
        <v>0</v>
      </c>
      <c r="R1920" s="661">
        <f t="shared" si="857"/>
        <v>0</v>
      </c>
      <c r="S1920" s="662">
        <f t="shared" si="858"/>
        <v>0</v>
      </c>
      <c r="T1920" s="699">
        <f t="shared" si="859"/>
        <v>0</v>
      </c>
      <c r="U1920" s="681">
        <f t="shared" si="869"/>
        <v>0</v>
      </c>
      <c r="V1920" s="701">
        <f t="shared" si="870"/>
        <v>0</v>
      </c>
      <c r="W1920" s="662">
        <f t="shared" si="871"/>
        <v>0</v>
      </c>
      <c r="X1920" s="662">
        <f t="shared" si="872"/>
        <v>0</v>
      </c>
      <c r="Y1920" s="662">
        <f t="shared" si="873"/>
        <v>0</v>
      </c>
      <c r="Z1920" s="699">
        <f t="shared" si="874"/>
        <v>0</v>
      </c>
      <c r="AA1920" s="681">
        <f t="shared" si="877"/>
        <v>0</v>
      </c>
      <c r="AB1920" s="701">
        <f t="shared" si="878"/>
        <v>0</v>
      </c>
      <c r="AC1920" s="662">
        <f t="shared" si="875"/>
        <v>0</v>
      </c>
      <c r="AD1920" s="662">
        <f t="shared" si="879"/>
        <v>0</v>
      </c>
      <c r="AE1920" s="701">
        <f t="shared" si="880"/>
        <v>0</v>
      </c>
      <c r="AF1920" s="662">
        <f t="shared" si="876"/>
        <v>0</v>
      </c>
      <c r="AG1920" s="662">
        <f t="shared" si="881"/>
        <v>0</v>
      </c>
      <c r="AH1920" s="701">
        <f t="shared" si="882"/>
        <v>0</v>
      </c>
    </row>
    <row r="1921" spans="1:34" x14ac:dyDescent="0.35">
      <c r="A1921" s="680">
        <v>39896</v>
      </c>
      <c r="B1921" s="558" t="s">
        <v>23</v>
      </c>
      <c r="C1921" s="558">
        <v>3</v>
      </c>
      <c r="D1921" s="559">
        <f t="shared" si="854"/>
        <v>3</v>
      </c>
      <c r="E1921" s="561">
        <v>3.0000000000001137E-2</v>
      </c>
      <c r="F1921" s="699">
        <f t="shared" si="860"/>
        <v>0</v>
      </c>
      <c r="G1921" s="712">
        <f t="shared" si="861"/>
        <v>0</v>
      </c>
      <c r="H1921" s="699">
        <f t="shared" si="855"/>
        <v>0</v>
      </c>
      <c r="I1921" s="712">
        <f t="shared" si="856"/>
        <v>0</v>
      </c>
      <c r="J1921" s="699">
        <f t="shared" si="862"/>
        <v>0</v>
      </c>
      <c r="K1921" s="681">
        <f t="shared" si="863"/>
        <v>0</v>
      </c>
      <c r="L1921" s="711">
        <f>IF($L$5="Yes",HLOOKUP(B1921,'Outdoor Supply'!$D$32:$P$38,7,FALSE),0)</f>
        <v>0</v>
      </c>
      <c r="M1921" s="701">
        <f t="shared" si="864"/>
        <v>0</v>
      </c>
      <c r="N1921" s="564">
        <f t="shared" si="865"/>
        <v>0</v>
      </c>
      <c r="O1921" s="564">
        <f t="shared" si="866"/>
        <v>0</v>
      </c>
      <c r="P1921" s="564">
        <f t="shared" si="867"/>
        <v>0</v>
      </c>
      <c r="Q1921" s="564">
        <f t="shared" si="868"/>
        <v>0</v>
      </c>
      <c r="R1921" s="661">
        <f t="shared" si="857"/>
        <v>0</v>
      </c>
      <c r="S1921" s="662">
        <f t="shared" si="858"/>
        <v>0</v>
      </c>
      <c r="T1921" s="699">
        <f t="shared" si="859"/>
        <v>0</v>
      </c>
      <c r="U1921" s="681">
        <f t="shared" si="869"/>
        <v>0</v>
      </c>
      <c r="V1921" s="701">
        <f t="shared" si="870"/>
        <v>0</v>
      </c>
      <c r="W1921" s="662">
        <f t="shared" si="871"/>
        <v>0</v>
      </c>
      <c r="X1921" s="662">
        <f t="shared" si="872"/>
        <v>0</v>
      </c>
      <c r="Y1921" s="662">
        <f t="shared" si="873"/>
        <v>0</v>
      </c>
      <c r="Z1921" s="699">
        <f t="shared" si="874"/>
        <v>0</v>
      </c>
      <c r="AA1921" s="681">
        <f t="shared" si="877"/>
        <v>0</v>
      </c>
      <c r="AB1921" s="701">
        <f t="shared" si="878"/>
        <v>0</v>
      </c>
      <c r="AC1921" s="662">
        <f t="shared" si="875"/>
        <v>0</v>
      </c>
      <c r="AD1921" s="662">
        <f t="shared" si="879"/>
        <v>0</v>
      </c>
      <c r="AE1921" s="701">
        <f t="shared" si="880"/>
        <v>0</v>
      </c>
      <c r="AF1921" s="662">
        <f t="shared" si="876"/>
        <v>0</v>
      </c>
      <c r="AG1921" s="662">
        <f t="shared" si="881"/>
        <v>0</v>
      </c>
      <c r="AH1921" s="701">
        <f t="shared" si="882"/>
        <v>0</v>
      </c>
    </row>
    <row r="1922" spans="1:34" x14ac:dyDescent="0.35">
      <c r="A1922" s="680">
        <v>39897</v>
      </c>
      <c r="B1922" s="558" t="s">
        <v>23</v>
      </c>
      <c r="C1922" s="558">
        <v>3</v>
      </c>
      <c r="D1922" s="559">
        <f t="shared" si="854"/>
        <v>4</v>
      </c>
      <c r="E1922" s="561">
        <v>9.9999999999909051E-3</v>
      </c>
      <c r="F1922" s="699">
        <f t="shared" si="860"/>
        <v>0</v>
      </c>
      <c r="G1922" s="712">
        <f t="shared" si="861"/>
        <v>0</v>
      </c>
      <c r="H1922" s="699">
        <f t="shared" si="855"/>
        <v>0</v>
      </c>
      <c r="I1922" s="712">
        <f t="shared" si="856"/>
        <v>0</v>
      </c>
      <c r="J1922" s="699">
        <f t="shared" si="862"/>
        <v>0</v>
      </c>
      <c r="K1922" s="681">
        <f t="shared" si="863"/>
        <v>0</v>
      </c>
      <c r="L1922" s="711">
        <f>IF($L$5="Yes",HLOOKUP(B1922,'Outdoor Supply'!$D$32:$P$38,7,FALSE),0)</f>
        <v>0</v>
      </c>
      <c r="M1922" s="701">
        <f t="shared" si="864"/>
        <v>0</v>
      </c>
      <c r="N1922" s="564">
        <f t="shared" si="865"/>
        <v>0</v>
      </c>
      <c r="O1922" s="564">
        <f t="shared" si="866"/>
        <v>0</v>
      </c>
      <c r="P1922" s="564">
        <f t="shared" si="867"/>
        <v>0</v>
      </c>
      <c r="Q1922" s="564">
        <f t="shared" si="868"/>
        <v>0</v>
      </c>
      <c r="R1922" s="661">
        <f t="shared" si="857"/>
        <v>0</v>
      </c>
      <c r="S1922" s="662">
        <f t="shared" si="858"/>
        <v>0</v>
      </c>
      <c r="T1922" s="699">
        <f t="shared" si="859"/>
        <v>0</v>
      </c>
      <c r="U1922" s="681">
        <f t="shared" si="869"/>
        <v>0</v>
      </c>
      <c r="V1922" s="701">
        <f t="shared" si="870"/>
        <v>0</v>
      </c>
      <c r="W1922" s="662">
        <f t="shared" si="871"/>
        <v>0</v>
      </c>
      <c r="X1922" s="662">
        <f t="shared" si="872"/>
        <v>0</v>
      </c>
      <c r="Y1922" s="662">
        <f t="shared" si="873"/>
        <v>0</v>
      </c>
      <c r="Z1922" s="699">
        <f t="shared" si="874"/>
        <v>0</v>
      </c>
      <c r="AA1922" s="681">
        <f t="shared" si="877"/>
        <v>0</v>
      </c>
      <c r="AB1922" s="701">
        <f t="shared" si="878"/>
        <v>0</v>
      </c>
      <c r="AC1922" s="662">
        <f t="shared" si="875"/>
        <v>0</v>
      </c>
      <c r="AD1922" s="662">
        <f t="shared" si="879"/>
        <v>0</v>
      </c>
      <c r="AE1922" s="701">
        <f t="shared" si="880"/>
        <v>0</v>
      </c>
      <c r="AF1922" s="662">
        <f t="shared" si="876"/>
        <v>0</v>
      </c>
      <c r="AG1922" s="662">
        <f t="shared" si="881"/>
        <v>0</v>
      </c>
      <c r="AH1922" s="701">
        <f t="shared" si="882"/>
        <v>0</v>
      </c>
    </row>
    <row r="1923" spans="1:34" x14ac:dyDescent="0.35">
      <c r="A1923" s="680">
        <v>39898</v>
      </c>
      <c r="B1923" s="558" t="s">
        <v>23</v>
      </c>
      <c r="C1923" s="558">
        <v>3</v>
      </c>
      <c r="D1923" s="559">
        <f t="shared" si="854"/>
        <v>5</v>
      </c>
      <c r="E1923" s="561">
        <v>0.24999999999997158</v>
      </c>
      <c r="F1923" s="699">
        <f t="shared" si="860"/>
        <v>0</v>
      </c>
      <c r="G1923" s="712">
        <f t="shared" si="861"/>
        <v>0</v>
      </c>
      <c r="H1923" s="699">
        <f t="shared" si="855"/>
        <v>0</v>
      </c>
      <c r="I1923" s="712">
        <f t="shared" si="856"/>
        <v>0</v>
      </c>
      <c r="J1923" s="699">
        <f t="shared" si="862"/>
        <v>0</v>
      </c>
      <c r="K1923" s="681">
        <f t="shared" si="863"/>
        <v>0</v>
      </c>
      <c r="L1923" s="711">
        <f>IF($L$5="Yes",HLOOKUP(B1923,'Outdoor Supply'!$D$32:$P$38,7,FALSE),0)</f>
        <v>0</v>
      </c>
      <c r="M1923" s="701">
        <f t="shared" si="864"/>
        <v>0</v>
      </c>
      <c r="N1923" s="564">
        <f t="shared" si="865"/>
        <v>0</v>
      </c>
      <c r="O1923" s="564">
        <f t="shared" si="866"/>
        <v>0</v>
      </c>
      <c r="P1923" s="564">
        <f t="shared" si="867"/>
        <v>0</v>
      </c>
      <c r="Q1923" s="564">
        <f t="shared" si="868"/>
        <v>0</v>
      </c>
      <c r="R1923" s="661">
        <f t="shared" si="857"/>
        <v>0</v>
      </c>
      <c r="S1923" s="662">
        <f t="shared" si="858"/>
        <v>0</v>
      </c>
      <c r="T1923" s="699">
        <f t="shared" si="859"/>
        <v>0</v>
      </c>
      <c r="U1923" s="681">
        <f t="shared" si="869"/>
        <v>0</v>
      </c>
      <c r="V1923" s="701">
        <f t="shared" si="870"/>
        <v>0</v>
      </c>
      <c r="W1923" s="662">
        <f t="shared" si="871"/>
        <v>0</v>
      </c>
      <c r="X1923" s="662">
        <f t="shared" si="872"/>
        <v>0</v>
      </c>
      <c r="Y1923" s="662">
        <f t="shared" si="873"/>
        <v>0</v>
      </c>
      <c r="Z1923" s="699">
        <f t="shared" si="874"/>
        <v>0</v>
      </c>
      <c r="AA1923" s="681">
        <f t="shared" si="877"/>
        <v>0</v>
      </c>
      <c r="AB1923" s="701">
        <f t="shared" si="878"/>
        <v>0</v>
      </c>
      <c r="AC1923" s="662">
        <f t="shared" si="875"/>
        <v>0</v>
      </c>
      <c r="AD1923" s="662">
        <f t="shared" si="879"/>
        <v>0</v>
      </c>
      <c r="AE1923" s="701">
        <f t="shared" si="880"/>
        <v>0</v>
      </c>
      <c r="AF1923" s="662">
        <f t="shared" si="876"/>
        <v>0</v>
      </c>
      <c r="AG1923" s="662">
        <f t="shared" si="881"/>
        <v>0</v>
      </c>
      <c r="AH1923" s="701">
        <f t="shared" si="882"/>
        <v>0</v>
      </c>
    </row>
    <row r="1924" spans="1:34" x14ac:dyDescent="0.35">
      <c r="A1924" s="680">
        <v>39899</v>
      </c>
      <c r="B1924" s="558" t="s">
        <v>23</v>
      </c>
      <c r="C1924" s="558">
        <v>3</v>
      </c>
      <c r="D1924" s="559">
        <f t="shared" si="854"/>
        <v>6</v>
      </c>
      <c r="E1924" s="561">
        <v>0.32999999999998408</v>
      </c>
      <c r="F1924" s="699">
        <f t="shared" si="860"/>
        <v>0</v>
      </c>
      <c r="G1924" s="712">
        <f t="shared" si="861"/>
        <v>0</v>
      </c>
      <c r="H1924" s="699">
        <f t="shared" si="855"/>
        <v>0</v>
      </c>
      <c r="I1924" s="712">
        <f t="shared" si="856"/>
        <v>0</v>
      </c>
      <c r="J1924" s="699">
        <f t="shared" si="862"/>
        <v>0</v>
      </c>
      <c r="K1924" s="681">
        <f t="shared" si="863"/>
        <v>0</v>
      </c>
      <c r="L1924" s="711">
        <f>IF($L$5="Yes",HLOOKUP(B1924,'Outdoor Supply'!$D$32:$P$38,7,FALSE),0)</f>
        <v>0</v>
      </c>
      <c r="M1924" s="701">
        <f t="shared" si="864"/>
        <v>0</v>
      </c>
      <c r="N1924" s="564">
        <f t="shared" si="865"/>
        <v>0</v>
      </c>
      <c r="O1924" s="564">
        <f t="shared" si="866"/>
        <v>0</v>
      </c>
      <c r="P1924" s="564">
        <f t="shared" si="867"/>
        <v>0</v>
      </c>
      <c r="Q1924" s="564">
        <f t="shared" si="868"/>
        <v>0</v>
      </c>
      <c r="R1924" s="661">
        <f t="shared" si="857"/>
        <v>0</v>
      </c>
      <c r="S1924" s="662">
        <f t="shared" si="858"/>
        <v>0</v>
      </c>
      <c r="T1924" s="699">
        <f t="shared" si="859"/>
        <v>0</v>
      </c>
      <c r="U1924" s="681">
        <f t="shared" si="869"/>
        <v>0</v>
      </c>
      <c r="V1924" s="701">
        <f t="shared" si="870"/>
        <v>0</v>
      </c>
      <c r="W1924" s="662">
        <f t="shared" si="871"/>
        <v>0</v>
      </c>
      <c r="X1924" s="662">
        <f t="shared" si="872"/>
        <v>0</v>
      </c>
      <c r="Y1924" s="662">
        <f t="shared" si="873"/>
        <v>0</v>
      </c>
      <c r="Z1924" s="699">
        <f t="shared" si="874"/>
        <v>0</v>
      </c>
      <c r="AA1924" s="681">
        <f t="shared" si="877"/>
        <v>0</v>
      </c>
      <c r="AB1924" s="701">
        <f t="shared" si="878"/>
        <v>0</v>
      </c>
      <c r="AC1924" s="662">
        <f t="shared" si="875"/>
        <v>0</v>
      </c>
      <c r="AD1924" s="662">
        <f t="shared" si="879"/>
        <v>0</v>
      </c>
      <c r="AE1924" s="701">
        <f t="shared" si="880"/>
        <v>0</v>
      </c>
      <c r="AF1924" s="662">
        <f t="shared" si="876"/>
        <v>0</v>
      </c>
      <c r="AG1924" s="662">
        <f t="shared" si="881"/>
        <v>0</v>
      </c>
      <c r="AH1924" s="701">
        <f t="shared" si="882"/>
        <v>0</v>
      </c>
    </row>
    <row r="1925" spans="1:34" x14ac:dyDescent="0.35">
      <c r="A1925" s="680">
        <v>39900</v>
      </c>
      <c r="B1925" s="558" t="s">
        <v>23</v>
      </c>
      <c r="C1925" s="558">
        <v>3</v>
      </c>
      <c r="D1925" s="559">
        <f t="shared" si="854"/>
        <v>7</v>
      </c>
      <c r="E1925" s="561">
        <v>0</v>
      </c>
      <c r="F1925" s="699">
        <f t="shared" si="860"/>
        <v>0</v>
      </c>
      <c r="G1925" s="712">
        <f t="shared" si="861"/>
        <v>0</v>
      </c>
      <c r="H1925" s="699">
        <f t="shared" si="855"/>
        <v>0</v>
      </c>
      <c r="I1925" s="712">
        <f t="shared" si="856"/>
        <v>0</v>
      </c>
      <c r="J1925" s="699">
        <f t="shared" si="862"/>
        <v>0</v>
      </c>
      <c r="K1925" s="681">
        <f t="shared" si="863"/>
        <v>0</v>
      </c>
      <c r="L1925" s="711">
        <f>IF($L$5="Yes",HLOOKUP(B1925,'Outdoor Supply'!$D$32:$P$38,7,FALSE),0)</f>
        <v>0</v>
      </c>
      <c r="M1925" s="701">
        <f t="shared" si="864"/>
        <v>0</v>
      </c>
      <c r="N1925" s="564">
        <f t="shared" si="865"/>
        <v>0</v>
      </c>
      <c r="O1925" s="564">
        <f t="shared" si="866"/>
        <v>0</v>
      </c>
      <c r="P1925" s="564">
        <f t="shared" si="867"/>
        <v>0</v>
      </c>
      <c r="Q1925" s="564">
        <f t="shared" si="868"/>
        <v>0</v>
      </c>
      <c r="R1925" s="661">
        <f t="shared" si="857"/>
        <v>0</v>
      </c>
      <c r="S1925" s="662">
        <f t="shared" si="858"/>
        <v>0</v>
      </c>
      <c r="T1925" s="699">
        <f t="shared" si="859"/>
        <v>0</v>
      </c>
      <c r="U1925" s="681">
        <f t="shared" si="869"/>
        <v>0</v>
      </c>
      <c r="V1925" s="701">
        <f t="shared" si="870"/>
        <v>0</v>
      </c>
      <c r="W1925" s="662">
        <f t="shared" si="871"/>
        <v>0</v>
      </c>
      <c r="X1925" s="662">
        <f t="shared" si="872"/>
        <v>0</v>
      </c>
      <c r="Y1925" s="662">
        <f t="shared" si="873"/>
        <v>0</v>
      </c>
      <c r="Z1925" s="699">
        <f t="shared" si="874"/>
        <v>0</v>
      </c>
      <c r="AA1925" s="681">
        <f t="shared" si="877"/>
        <v>0</v>
      </c>
      <c r="AB1925" s="701">
        <f t="shared" si="878"/>
        <v>0</v>
      </c>
      <c r="AC1925" s="662">
        <f t="shared" si="875"/>
        <v>0</v>
      </c>
      <c r="AD1925" s="662">
        <f t="shared" si="879"/>
        <v>0</v>
      </c>
      <c r="AE1925" s="701">
        <f t="shared" si="880"/>
        <v>0</v>
      </c>
      <c r="AF1925" s="662">
        <f t="shared" si="876"/>
        <v>0</v>
      </c>
      <c r="AG1925" s="662">
        <f t="shared" si="881"/>
        <v>0</v>
      </c>
      <c r="AH1925" s="701">
        <f t="shared" si="882"/>
        <v>0</v>
      </c>
    </row>
    <row r="1926" spans="1:34" x14ac:dyDescent="0.35">
      <c r="A1926" s="680">
        <v>39901</v>
      </c>
      <c r="B1926" s="558" t="s">
        <v>23</v>
      </c>
      <c r="C1926" s="558">
        <v>3</v>
      </c>
      <c r="D1926" s="559">
        <f t="shared" si="854"/>
        <v>1</v>
      </c>
      <c r="E1926" s="561">
        <v>0</v>
      </c>
      <c r="F1926" s="699">
        <f t="shared" si="860"/>
        <v>0</v>
      </c>
      <c r="G1926" s="712">
        <f t="shared" si="861"/>
        <v>0</v>
      </c>
      <c r="H1926" s="699">
        <f t="shared" si="855"/>
        <v>0</v>
      </c>
      <c r="I1926" s="712">
        <f t="shared" si="856"/>
        <v>0</v>
      </c>
      <c r="J1926" s="699">
        <f t="shared" si="862"/>
        <v>0</v>
      </c>
      <c r="K1926" s="681">
        <f t="shared" si="863"/>
        <v>0</v>
      </c>
      <c r="L1926" s="711">
        <f>IF($L$5="Yes",HLOOKUP(B1926,'Outdoor Supply'!$D$32:$P$38,7,FALSE),0)</f>
        <v>0</v>
      </c>
      <c r="M1926" s="701">
        <f t="shared" si="864"/>
        <v>0</v>
      </c>
      <c r="N1926" s="564">
        <f t="shared" si="865"/>
        <v>0</v>
      </c>
      <c r="O1926" s="564">
        <f t="shared" si="866"/>
        <v>0</v>
      </c>
      <c r="P1926" s="564">
        <f t="shared" si="867"/>
        <v>0</v>
      </c>
      <c r="Q1926" s="564">
        <f t="shared" si="868"/>
        <v>0</v>
      </c>
      <c r="R1926" s="661">
        <f t="shared" si="857"/>
        <v>0</v>
      </c>
      <c r="S1926" s="662">
        <f t="shared" si="858"/>
        <v>0</v>
      </c>
      <c r="T1926" s="699">
        <f t="shared" si="859"/>
        <v>0</v>
      </c>
      <c r="U1926" s="681">
        <f t="shared" si="869"/>
        <v>0</v>
      </c>
      <c r="V1926" s="701">
        <f t="shared" si="870"/>
        <v>0</v>
      </c>
      <c r="W1926" s="662">
        <f t="shared" si="871"/>
        <v>0</v>
      </c>
      <c r="X1926" s="662">
        <f t="shared" si="872"/>
        <v>0</v>
      </c>
      <c r="Y1926" s="662">
        <f t="shared" si="873"/>
        <v>0</v>
      </c>
      <c r="Z1926" s="699">
        <f t="shared" si="874"/>
        <v>0</v>
      </c>
      <c r="AA1926" s="681">
        <f t="shared" si="877"/>
        <v>0</v>
      </c>
      <c r="AB1926" s="701">
        <f t="shared" si="878"/>
        <v>0</v>
      </c>
      <c r="AC1926" s="662">
        <f t="shared" si="875"/>
        <v>0</v>
      </c>
      <c r="AD1926" s="662">
        <f t="shared" si="879"/>
        <v>0</v>
      </c>
      <c r="AE1926" s="701">
        <f t="shared" si="880"/>
        <v>0</v>
      </c>
      <c r="AF1926" s="662">
        <f t="shared" si="876"/>
        <v>0</v>
      </c>
      <c r="AG1926" s="662">
        <f t="shared" si="881"/>
        <v>0</v>
      </c>
      <c r="AH1926" s="701">
        <f t="shared" si="882"/>
        <v>0</v>
      </c>
    </row>
    <row r="1927" spans="1:34" x14ac:dyDescent="0.35">
      <c r="A1927" s="680">
        <v>39902</v>
      </c>
      <c r="B1927" s="558" t="s">
        <v>23</v>
      </c>
      <c r="C1927" s="558">
        <v>3</v>
      </c>
      <c r="D1927" s="559">
        <f t="shared" si="854"/>
        <v>2</v>
      </c>
      <c r="E1927" s="561">
        <v>0</v>
      </c>
      <c r="F1927" s="699">
        <f t="shared" si="860"/>
        <v>0</v>
      </c>
      <c r="G1927" s="712">
        <f t="shared" si="861"/>
        <v>0</v>
      </c>
      <c r="H1927" s="699">
        <f t="shared" si="855"/>
        <v>0</v>
      </c>
      <c r="I1927" s="712">
        <f t="shared" si="856"/>
        <v>0</v>
      </c>
      <c r="J1927" s="699">
        <f t="shared" si="862"/>
        <v>0</v>
      </c>
      <c r="K1927" s="681">
        <f t="shared" si="863"/>
        <v>0</v>
      </c>
      <c r="L1927" s="711">
        <f>IF($L$5="Yes",HLOOKUP(B1927,'Outdoor Supply'!$D$32:$P$38,7,FALSE),0)</f>
        <v>0</v>
      </c>
      <c r="M1927" s="701">
        <f t="shared" si="864"/>
        <v>0</v>
      </c>
      <c r="N1927" s="564">
        <f t="shared" si="865"/>
        <v>0</v>
      </c>
      <c r="O1927" s="564">
        <f t="shared" si="866"/>
        <v>0</v>
      </c>
      <c r="P1927" s="564">
        <f t="shared" si="867"/>
        <v>0</v>
      </c>
      <c r="Q1927" s="564">
        <f t="shared" si="868"/>
        <v>0</v>
      </c>
      <c r="R1927" s="661">
        <f t="shared" si="857"/>
        <v>0</v>
      </c>
      <c r="S1927" s="662">
        <f t="shared" si="858"/>
        <v>0</v>
      </c>
      <c r="T1927" s="699">
        <f t="shared" si="859"/>
        <v>0</v>
      </c>
      <c r="U1927" s="681">
        <f t="shared" si="869"/>
        <v>0</v>
      </c>
      <c r="V1927" s="701">
        <f t="shared" si="870"/>
        <v>0</v>
      </c>
      <c r="W1927" s="662">
        <f t="shared" si="871"/>
        <v>0</v>
      </c>
      <c r="X1927" s="662">
        <f t="shared" si="872"/>
        <v>0</v>
      </c>
      <c r="Y1927" s="662">
        <f t="shared" si="873"/>
        <v>0</v>
      </c>
      <c r="Z1927" s="699">
        <f t="shared" si="874"/>
        <v>0</v>
      </c>
      <c r="AA1927" s="681">
        <f t="shared" si="877"/>
        <v>0</v>
      </c>
      <c r="AB1927" s="701">
        <f t="shared" si="878"/>
        <v>0</v>
      </c>
      <c r="AC1927" s="662">
        <f t="shared" si="875"/>
        <v>0</v>
      </c>
      <c r="AD1927" s="662">
        <f t="shared" si="879"/>
        <v>0</v>
      </c>
      <c r="AE1927" s="701">
        <f t="shared" si="880"/>
        <v>0</v>
      </c>
      <c r="AF1927" s="662">
        <f t="shared" si="876"/>
        <v>0</v>
      </c>
      <c r="AG1927" s="662">
        <f t="shared" si="881"/>
        <v>0</v>
      </c>
      <c r="AH1927" s="701">
        <f t="shared" si="882"/>
        <v>0</v>
      </c>
    </row>
    <row r="1928" spans="1:34" x14ac:dyDescent="0.35">
      <c r="A1928" s="680">
        <v>39903</v>
      </c>
      <c r="B1928" s="558" t="s">
        <v>23</v>
      </c>
      <c r="C1928" s="558">
        <v>3</v>
      </c>
      <c r="D1928" s="559">
        <f t="shared" si="854"/>
        <v>3</v>
      </c>
      <c r="E1928" s="561">
        <v>2.0000000000010232E-2</v>
      </c>
      <c r="F1928" s="699">
        <f t="shared" si="860"/>
        <v>0</v>
      </c>
      <c r="G1928" s="712">
        <f t="shared" si="861"/>
        <v>0</v>
      </c>
      <c r="H1928" s="699">
        <f t="shared" si="855"/>
        <v>0</v>
      </c>
      <c r="I1928" s="712">
        <f t="shared" si="856"/>
        <v>0</v>
      </c>
      <c r="J1928" s="699">
        <f t="shared" si="862"/>
        <v>0</v>
      </c>
      <c r="K1928" s="681">
        <f t="shared" si="863"/>
        <v>0</v>
      </c>
      <c r="L1928" s="711">
        <f>IF($L$5="Yes",HLOOKUP(B1928,'Outdoor Supply'!$D$32:$P$38,7,FALSE),0)</f>
        <v>0</v>
      </c>
      <c r="M1928" s="701">
        <f t="shared" si="864"/>
        <v>0</v>
      </c>
      <c r="N1928" s="564">
        <f t="shared" si="865"/>
        <v>0</v>
      </c>
      <c r="O1928" s="564">
        <f t="shared" si="866"/>
        <v>0</v>
      </c>
      <c r="P1928" s="564">
        <f t="shared" si="867"/>
        <v>0</v>
      </c>
      <c r="Q1928" s="564">
        <f t="shared" si="868"/>
        <v>0</v>
      </c>
      <c r="R1928" s="661">
        <f t="shared" si="857"/>
        <v>0</v>
      </c>
      <c r="S1928" s="662">
        <f t="shared" si="858"/>
        <v>0</v>
      </c>
      <c r="T1928" s="699">
        <f t="shared" si="859"/>
        <v>0</v>
      </c>
      <c r="U1928" s="681">
        <f t="shared" si="869"/>
        <v>0</v>
      </c>
      <c r="V1928" s="701">
        <f t="shared" si="870"/>
        <v>0</v>
      </c>
      <c r="W1928" s="662">
        <f t="shared" si="871"/>
        <v>0</v>
      </c>
      <c r="X1928" s="662">
        <f t="shared" si="872"/>
        <v>0</v>
      </c>
      <c r="Y1928" s="662">
        <f t="shared" si="873"/>
        <v>0</v>
      </c>
      <c r="Z1928" s="699">
        <f t="shared" si="874"/>
        <v>0</v>
      </c>
      <c r="AA1928" s="681">
        <f t="shared" si="877"/>
        <v>0</v>
      </c>
      <c r="AB1928" s="701">
        <f t="shared" si="878"/>
        <v>0</v>
      </c>
      <c r="AC1928" s="662">
        <f t="shared" si="875"/>
        <v>0</v>
      </c>
      <c r="AD1928" s="662">
        <f t="shared" si="879"/>
        <v>0</v>
      </c>
      <c r="AE1928" s="701">
        <f t="shared" si="880"/>
        <v>0</v>
      </c>
      <c r="AF1928" s="662">
        <f t="shared" si="876"/>
        <v>0</v>
      </c>
      <c r="AG1928" s="662">
        <f t="shared" si="881"/>
        <v>0</v>
      </c>
      <c r="AH1928" s="701">
        <f t="shared" si="882"/>
        <v>0</v>
      </c>
    </row>
    <row r="1929" spans="1:34" x14ac:dyDescent="0.35">
      <c r="A1929" s="680">
        <v>39904</v>
      </c>
      <c r="B1929" s="558" t="s">
        <v>24</v>
      </c>
      <c r="C1929" s="558">
        <v>4</v>
      </c>
      <c r="D1929" s="559">
        <f t="shared" si="854"/>
        <v>4</v>
      </c>
      <c r="E1929" s="561">
        <v>0</v>
      </c>
      <c r="F1929" s="699">
        <f t="shared" si="860"/>
        <v>0</v>
      </c>
      <c r="G1929" s="712">
        <f t="shared" si="861"/>
        <v>0</v>
      </c>
      <c r="H1929" s="699">
        <f t="shared" si="855"/>
        <v>0</v>
      </c>
      <c r="I1929" s="712">
        <f t="shared" si="856"/>
        <v>0</v>
      </c>
      <c r="J1929" s="699">
        <f t="shared" si="862"/>
        <v>0</v>
      </c>
      <c r="K1929" s="681">
        <f t="shared" si="863"/>
        <v>0</v>
      </c>
      <c r="L1929" s="711">
        <f>IF($L$5="Yes",HLOOKUP(B1929,'Outdoor Supply'!$D$32:$P$38,7,FALSE),0)</f>
        <v>0</v>
      </c>
      <c r="M1929" s="701">
        <f t="shared" si="864"/>
        <v>0</v>
      </c>
      <c r="N1929" s="564">
        <f t="shared" si="865"/>
        <v>0</v>
      </c>
      <c r="O1929" s="564">
        <f t="shared" si="866"/>
        <v>0</v>
      </c>
      <c r="P1929" s="564">
        <f t="shared" si="867"/>
        <v>0</v>
      </c>
      <c r="Q1929" s="564">
        <f t="shared" si="868"/>
        <v>0</v>
      </c>
      <c r="R1929" s="661">
        <f t="shared" si="857"/>
        <v>0</v>
      </c>
      <c r="S1929" s="662">
        <f t="shared" si="858"/>
        <v>0</v>
      </c>
      <c r="T1929" s="699">
        <f t="shared" si="859"/>
        <v>0</v>
      </c>
      <c r="U1929" s="681">
        <f t="shared" si="869"/>
        <v>0</v>
      </c>
      <c r="V1929" s="701">
        <f t="shared" si="870"/>
        <v>0</v>
      </c>
      <c r="W1929" s="662">
        <f t="shared" si="871"/>
        <v>0</v>
      </c>
      <c r="X1929" s="662">
        <f t="shared" si="872"/>
        <v>0</v>
      </c>
      <c r="Y1929" s="662">
        <f t="shared" si="873"/>
        <v>0</v>
      </c>
      <c r="Z1929" s="699">
        <f t="shared" si="874"/>
        <v>0</v>
      </c>
      <c r="AA1929" s="681">
        <f t="shared" si="877"/>
        <v>0</v>
      </c>
      <c r="AB1929" s="701">
        <f t="shared" si="878"/>
        <v>0</v>
      </c>
      <c r="AC1929" s="662">
        <f t="shared" si="875"/>
        <v>0</v>
      </c>
      <c r="AD1929" s="662">
        <f t="shared" si="879"/>
        <v>0</v>
      </c>
      <c r="AE1929" s="701">
        <f t="shared" si="880"/>
        <v>0</v>
      </c>
      <c r="AF1929" s="662">
        <f t="shared" si="876"/>
        <v>0</v>
      </c>
      <c r="AG1929" s="662">
        <f t="shared" si="881"/>
        <v>0</v>
      </c>
      <c r="AH1929" s="701">
        <f t="shared" si="882"/>
        <v>0</v>
      </c>
    </row>
    <row r="1930" spans="1:34" x14ac:dyDescent="0.35">
      <c r="A1930" s="680">
        <v>39905</v>
      </c>
      <c r="B1930" s="558" t="s">
        <v>24</v>
      </c>
      <c r="C1930" s="558">
        <v>4</v>
      </c>
      <c r="D1930" s="559">
        <f t="shared" si="854"/>
        <v>5</v>
      </c>
      <c r="E1930" s="561">
        <v>0.30000000000001137</v>
      </c>
      <c r="F1930" s="699">
        <f t="shared" si="860"/>
        <v>0</v>
      </c>
      <c r="G1930" s="712">
        <f t="shared" si="861"/>
        <v>0</v>
      </c>
      <c r="H1930" s="699">
        <f t="shared" si="855"/>
        <v>0</v>
      </c>
      <c r="I1930" s="712">
        <f t="shared" si="856"/>
        <v>0</v>
      </c>
      <c r="J1930" s="699">
        <f t="shared" si="862"/>
        <v>0</v>
      </c>
      <c r="K1930" s="681">
        <f t="shared" si="863"/>
        <v>0</v>
      </c>
      <c r="L1930" s="711">
        <f>IF($L$5="Yes",HLOOKUP(B1930,'Outdoor Supply'!$D$32:$P$38,7,FALSE),0)</f>
        <v>0</v>
      </c>
      <c r="M1930" s="701">
        <f t="shared" si="864"/>
        <v>0</v>
      </c>
      <c r="N1930" s="564">
        <f t="shared" si="865"/>
        <v>0</v>
      </c>
      <c r="O1930" s="564">
        <f t="shared" si="866"/>
        <v>0</v>
      </c>
      <c r="P1930" s="564">
        <f t="shared" si="867"/>
        <v>0</v>
      </c>
      <c r="Q1930" s="564">
        <f t="shared" si="868"/>
        <v>0</v>
      </c>
      <c r="R1930" s="661">
        <f t="shared" si="857"/>
        <v>0</v>
      </c>
      <c r="S1930" s="662">
        <f t="shared" si="858"/>
        <v>0</v>
      </c>
      <c r="T1930" s="699">
        <f t="shared" si="859"/>
        <v>0</v>
      </c>
      <c r="U1930" s="681">
        <f t="shared" si="869"/>
        <v>0</v>
      </c>
      <c r="V1930" s="701">
        <f t="shared" si="870"/>
        <v>0</v>
      </c>
      <c r="W1930" s="662">
        <f t="shared" si="871"/>
        <v>0</v>
      </c>
      <c r="X1930" s="662">
        <f t="shared" si="872"/>
        <v>0</v>
      </c>
      <c r="Y1930" s="662">
        <f t="shared" si="873"/>
        <v>0</v>
      </c>
      <c r="Z1930" s="699">
        <f t="shared" si="874"/>
        <v>0</v>
      </c>
      <c r="AA1930" s="681">
        <f t="shared" si="877"/>
        <v>0</v>
      </c>
      <c r="AB1930" s="701">
        <f t="shared" si="878"/>
        <v>0</v>
      </c>
      <c r="AC1930" s="662">
        <f t="shared" si="875"/>
        <v>0</v>
      </c>
      <c r="AD1930" s="662">
        <f t="shared" si="879"/>
        <v>0</v>
      </c>
      <c r="AE1930" s="701">
        <f t="shared" si="880"/>
        <v>0</v>
      </c>
      <c r="AF1930" s="662">
        <f t="shared" si="876"/>
        <v>0</v>
      </c>
      <c r="AG1930" s="662">
        <f t="shared" si="881"/>
        <v>0</v>
      </c>
      <c r="AH1930" s="701">
        <f t="shared" si="882"/>
        <v>0</v>
      </c>
    </row>
    <row r="1931" spans="1:34" x14ac:dyDescent="0.35">
      <c r="A1931" s="680">
        <v>39906</v>
      </c>
      <c r="B1931" s="558" t="s">
        <v>24</v>
      </c>
      <c r="C1931" s="558">
        <v>4</v>
      </c>
      <c r="D1931" s="559">
        <f t="shared" ref="D1931:D1994" si="883">WEEKDAY(A1931)</f>
        <v>6</v>
      </c>
      <c r="E1931" s="561">
        <v>0</v>
      </c>
      <c r="F1931" s="699">
        <f t="shared" si="860"/>
        <v>0</v>
      </c>
      <c r="G1931" s="712">
        <f t="shared" si="861"/>
        <v>0</v>
      </c>
      <c r="H1931" s="699">
        <f t="shared" ref="H1931:H1994" si="884">$C$3*$F$3*(E1931/12)*7.48</f>
        <v>0</v>
      </c>
      <c r="I1931" s="712">
        <f t="shared" ref="I1931:I1994" si="885">$C$4*$F$4*(E1931/12)*7.48</f>
        <v>0</v>
      </c>
      <c r="J1931" s="699">
        <f t="shared" si="862"/>
        <v>0</v>
      </c>
      <c r="K1931" s="681">
        <f t="shared" si="863"/>
        <v>0</v>
      </c>
      <c r="L1931" s="711">
        <f>IF($L$5="Yes",HLOOKUP(B1931,'Outdoor Supply'!$D$32:$P$38,7,FALSE),0)</f>
        <v>0</v>
      </c>
      <c r="M1931" s="701">
        <f t="shared" si="864"/>
        <v>0</v>
      </c>
      <c r="N1931" s="564">
        <f t="shared" si="865"/>
        <v>0</v>
      </c>
      <c r="O1931" s="564">
        <f t="shared" si="866"/>
        <v>0</v>
      </c>
      <c r="P1931" s="564">
        <f t="shared" si="867"/>
        <v>0</v>
      </c>
      <c r="Q1931" s="564">
        <f t="shared" si="868"/>
        <v>0</v>
      </c>
      <c r="R1931" s="661">
        <f t="shared" ref="R1931:R1994" si="886">$Q$3</f>
        <v>0</v>
      </c>
      <c r="S1931" s="662">
        <f t="shared" ref="S1931:S1994" si="887">SUM(N1931:R1931)</f>
        <v>0</v>
      </c>
      <c r="T1931" s="699">
        <f t="shared" ref="T1931:T1994" si="888">IF(V1931&lt;0,0,IF(V1931&gt;$G$3,$G$3,V1931))</f>
        <v>0</v>
      </c>
      <c r="U1931" s="681">
        <f t="shared" si="869"/>
        <v>0</v>
      </c>
      <c r="V1931" s="701">
        <f t="shared" si="870"/>
        <v>0</v>
      </c>
      <c r="W1931" s="662">
        <f t="shared" si="871"/>
        <v>0</v>
      </c>
      <c r="X1931" s="662">
        <f t="shared" si="872"/>
        <v>0</v>
      </c>
      <c r="Y1931" s="662">
        <f t="shared" si="873"/>
        <v>0</v>
      </c>
      <c r="Z1931" s="699">
        <f t="shared" si="874"/>
        <v>0</v>
      </c>
      <c r="AA1931" s="681">
        <f t="shared" si="877"/>
        <v>0</v>
      </c>
      <c r="AB1931" s="701">
        <f t="shared" si="878"/>
        <v>0</v>
      </c>
      <c r="AC1931" s="662">
        <f t="shared" si="875"/>
        <v>0</v>
      </c>
      <c r="AD1931" s="662">
        <f t="shared" si="879"/>
        <v>0</v>
      </c>
      <c r="AE1931" s="701">
        <f t="shared" si="880"/>
        <v>0</v>
      </c>
      <c r="AF1931" s="662">
        <f t="shared" si="876"/>
        <v>0</v>
      </c>
      <c r="AG1931" s="662">
        <f t="shared" si="881"/>
        <v>0</v>
      </c>
      <c r="AH1931" s="701">
        <f t="shared" si="882"/>
        <v>0</v>
      </c>
    </row>
    <row r="1932" spans="1:34" x14ac:dyDescent="0.35">
      <c r="A1932" s="680">
        <v>39907</v>
      </c>
      <c r="B1932" s="558" t="s">
        <v>24</v>
      </c>
      <c r="C1932" s="558">
        <v>4</v>
      </c>
      <c r="D1932" s="559">
        <f t="shared" si="883"/>
        <v>7</v>
      </c>
      <c r="E1932" s="561">
        <v>0</v>
      </c>
      <c r="F1932" s="699">
        <f t="shared" ref="F1932:F1995" si="889">$B$3*$F$3*(E1932/12)*7.48</f>
        <v>0</v>
      </c>
      <c r="G1932" s="712">
        <f t="shared" ref="G1932:G1995" si="890">$B$4*$F$4*(E1932/12)*7.48</f>
        <v>0</v>
      </c>
      <c r="H1932" s="699">
        <f t="shared" si="884"/>
        <v>0</v>
      </c>
      <c r="I1932" s="712">
        <f t="shared" si="885"/>
        <v>0</v>
      </c>
      <c r="J1932" s="699">
        <f t="shared" ref="J1932:J1995" si="891">IF($L$3="Yes",$M$3*$N$3*(E1932/12)*7.48,0)</f>
        <v>0</v>
      </c>
      <c r="K1932" s="681">
        <f t="shared" ref="K1932:K1995" si="892">IF($L$4="Yes",$M$4*$N$4*(E1932/12)*7.48,0)</f>
        <v>0</v>
      </c>
      <c r="L1932" s="711">
        <f>IF($L$5="Yes",HLOOKUP(B1932,'Outdoor Supply'!$D$32:$P$38,7,FALSE),0)</f>
        <v>0</v>
      </c>
      <c r="M1932" s="701">
        <f t="shared" ref="M1932:M1995" si="893">SUM(J1932:L1932)</f>
        <v>0</v>
      </c>
      <c r="N1932" s="564">
        <f t="shared" ref="N1932:N1995" si="894">HLOOKUP(B1932,$U$2:$AF$6,2,FALSE)</f>
        <v>0</v>
      </c>
      <c r="O1932" s="564">
        <f t="shared" ref="O1932:O1995" si="895">HLOOKUP(B1932,$U$2:$AF$6,3,FALSE)</f>
        <v>0</v>
      </c>
      <c r="P1932" s="564">
        <f t="shared" ref="P1932:P1995" si="896">HLOOKUP(B1932,$U$2:$AF$6,4,FALSE)</f>
        <v>0</v>
      </c>
      <c r="Q1932" s="564">
        <f t="shared" ref="Q1932:Q1995" si="897">HLOOKUP(B1932,$U$2:$AF$6,5,FALSE)</f>
        <v>0</v>
      </c>
      <c r="R1932" s="661">
        <f t="shared" si="886"/>
        <v>0</v>
      </c>
      <c r="S1932" s="662">
        <f t="shared" si="887"/>
        <v>0</v>
      </c>
      <c r="T1932" s="699">
        <f t="shared" si="888"/>
        <v>0</v>
      </c>
      <c r="U1932" s="681">
        <f t="shared" ref="U1932:U1995" si="898">IF(F1932+T1931&gt;S1932,S1932,F1932+T1931)</f>
        <v>0</v>
      </c>
      <c r="V1932" s="701">
        <f t="shared" ref="V1932:V1995" si="899">T1931+F1932-S1932</f>
        <v>0</v>
      </c>
      <c r="W1932" s="662">
        <f t="shared" ref="W1932:W1995" si="900">IF(Y1932&lt;0,0,IF(Y1932&gt;$G$4,$G$4,Y1932))</f>
        <v>0</v>
      </c>
      <c r="X1932" s="662">
        <f t="shared" ref="X1932:X1995" si="901">IF(G1932+W1931&gt;S1932,S1932,G1932+W1931)</f>
        <v>0</v>
      </c>
      <c r="Y1932" s="662">
        <f t="shared" ref="Y1932:Y1995" si="902">W1931+G1932-S1932</f>
        <v>0</v>
      </c>
      <c r="Z1932" s="699">
        <f t="shared" ref="Z1932:Z1995" si="903">IF(AB1932&lt;0,0,IF(AB1932&gt;$H$3,$H$3,AB1932))</f>
        <v>0</v>
      </c>
      <c r="AA1932" s="681">
        <f t="shared" si="877"/>
        <v>0</v>
      </c>
      <c r="AB1932" s="701">
        <f t="shared" si="878"/>
        <v>0</v>
      </c>
      <c r="AC1932" s="662">
        <f t="shared" ref="AC1932:AC1995" si="904">IF(AE1932&lt;0,0,IF(AE1932&gt;$H$4,$H$4,AE1932))</f>
        <v>0</v>
      </c>
      <c r="AD1932" s="662">
        <f t="shared" si="879"/>
        <v>0</v>
      </c>
      <c r="AE1932" s="701">
        <f t="shared" si="880"/>
        <v>0</v>
      </c>
      <c r="AF1932" s="662">
        <f t="shared" ref="AF1932:AF1995" si="905">IF(AH1932&lt;0,0,IF(AH1932&gt;$O$3,$O$3,AH1932))</f>
        <v>0</v>
      </c>
      <c r="AG1932" s="662">
        <f t="shared" si="881"/>
        <v>0</v>
      </c>
      <c r="AH1932" s="701">
        <f t="shared" si="882"/>
        <v>0</v>
      </c>
    </row>
    <row r="1933" spans="1:34" x14ac:dyDescent="0.35">
      <c r="A1933" s="680">
        <v>39908</v>
      </c>
      <c r="B1933" s="558" t="s">
        <v>24</v>
      </c>
      <c r="C1933" s="558">
        <v>4</v>
      </c>
      <c r="D1933" s="559">
        <f t="shared" si="883"/>
        <v>1</v>
      </c>
      <c r="E1933" s="561">
        <v>0</v>
      </c>
      <c r="F1933" s="699">
        <f t="shared" si="889"/>
        <v>0</v>
      </c>
      <c r="G1933" s="712">
        <f t="shared" si="890"/>
        <v>0</v>
      </c>
      <c r="H1933" s="699">
        <f t="shared" si="884"/>
        <v>0</v>
      </c>
      <c r="I1933" s="712">
        <f t="shared" si="885"/>
        <v>0</v>
      </c>
      <c r="J1933" s="699">
        <f t="shared" si="891"/>
        <v>0</v>
      </c>
      <c r="K1933" s="681">
        <f t="shared" si="892"/>
        <v>0</v>
      </c>
      <c r="L1933" s="711">
        <f>IF($L$5="Yes",HLOOKUP(B1933,'Outdoor Supply'!$D$32:$P$38,7,FALSE),0)</f>
        <v>0</v>
      </c>
      <c r="M1933" s="701">
        <f t="shared" si="893"/>
        <v>0</v>
      </c>
      <c r="N1933" s="564">
        <f t="shared" si="894"/>
        <v>0</v>
      </c>
      <c r="O1933" s="564">
        <f t="shared" si="895"/>
        <v>0</v>
      </c>
      <c r="P1933" s="564">
        <f t="shared" si="896"/>
        <v>0</v>
      </c>
      <c r="Q1933" s="564">
        <f t="shared" si="897"/>
        <v>0</v>
      </c>
      <c r="R1933" s="661">
        <f t="shared" si="886"/>
        <v>0</v>
      </c>
      <c r="S1933" s="662">
        <f t="shared" si="887"/>
        <v>0</v>
      </c>
      <c r="T1933" s="699">
        <f t="shared" si="888"/>
        <v>0</v>
      </c>
      <c r="U1933" s="681">
        <f t="shared" si="898"/>
        <v>0</v>
      </c>
      <c r="V1933" s="701">
        <f t="shared" si="899"/>
        <v>0</v>
      </c>
      <c r="W1933" s="662">
        <f t="shared" si="900"/>
        <v>0</v>
      </c>
      <c r="X1933" s="662">
        <f t="shared" si="901"/>
        <v>0</v>
      </c>
      <c r="Y1933" s="662">
        <f t="shared" si="902"/>
        <v>0</v>
      </c>
      <c r="Z1933" s="699">
        <f t="shared" si="903"/>
        <v>0</v>
      </c>
      <c r="AA1933" s="681">
        <f t="shared" ref="AA1933:AA1996" si="906">IF(H1933+Z1932&gt;S1933,S1933,H1933+Z1932)</f>
        <v>0</v>
      </c>
      <c r="AB1933" s="701">
        <f t="shared" ref="AB1933:AB1996" si="907">Z1932+H1933-S1933</f>
        <v>0</v>
      </c>
      <c r="AC1933" s="662">
        <f t="shared" si="904"/>
        <v>0</v>
      </c>
      <c r="AD1933" s="662">
        <f t="shared" ref="AD1933:AD1996" si="908">IF(I1933+AC1932&gt;S1933,S1933,I1933+AC1932)</f>
        <v>0</v>
      </c>
      <c r="AE1933" s="701">
        <f t="shared" ref="AE1933:AE1996" si="909">AC1932+I1933-S1933</f>
        <v>0</v>
      </c>
      <c r="AF1933" s="662">
        <f t="shared" si="905"/>
        <v>0</v>
      </c>
      <c r="AG1933" s="662">
        <f t="shared" ref="AG1933:AG1996" si="910">IF(M1933+AF1932&gt;S1933,S1933,M1933+AF1932)</f>
        <v>0</v>
      </c>
      <c r="AH1933" s="701">
        <f t="shared" ref="AH1933:AH1996" si="911">AF1932+M1933-S1933</f>
        <v>0</v>
      </c>
    </row>
    <row r="1934" spans="1:34" x14ac:dyDescent="0.35">
      <c r="A1934" s="680">
        <v>39909</v>
      </c>
      <c r="B1934" s="558" t="s">
        <v>24</v>
      </c>
      <c r="C1934" s="558">
        <v>4</v>
      </c>
      <c r="D1934" s="559">
        <f t="shared" si="883"/>
        <v>2</v>
      </c>
      <c r="E1934" s="561">
        <v>0</v>
      </c>
      <c r="F1934" s="699">
        <f t="shared" si="889"/>
        <v>0</v>
      </c>
      <c r="G1934" s="712">
        <f t="shared" si="890"/>
        <v>0</v>
      </c>
      <c r="H1934" s="699">
        <f t="shared" si="884"/>
        <v>0</v>
      </c>
      <c r="I1934" s="712">
        <f t="shared" si="885"/>
        <v>0</v>
      </c>
      <c r="J1934" s="699">
        <f t="shared" si="891"/>
        <v>0</v>
      </c>
      <c r="K1934" s="681">
        <f t="shared" si="892"/>
        <v>0</v>
      </c>
      <c r="L1934" s="711">
        <f>IF($L$5="Yes",HLOOKUP(B1934,'Outdoor Supply'!$D$32:$P$38,7,FALSE),0)</f>
        <v>0</v>
      </c>
      <c r="M1934" s="701">
        <f t="shared" si="893"/>
        <v>0</v>
      </c>
      <c r="N1934" s="564">
        <f t="shared" si="894"/>
        <v>0</v>
      </c>
      <c r="O1934" s="564">
        <f t="shared" si="895"/>
        <v>0</v>
      </c>
      <c r="P1934" s="564">
        <f t="shared" si="896"/>
        <v>0</v>
      </c>
      <c r="Q1934" s="564">
        <f t="shared" si="897"/>
        <v>0</v>
      </c>
      <c r="R1934" s="661">
        <f t="shared" si="886"/>
        <v>0</v>
      </c>
      <c r="S1934" s="662">
        <f t="shared" si="887"/>
        <v>0</v>
      </c>
      <c r="T1934" s="699">
        <f t="shared" si="888"/>
        <v>0</v>
      </c>
      <c r="U1934" s="681">
        <f t="shared" si="898"/>
        <v>0</v>
      </c>
      <c r="V1934" s="701">
        <f t="shared" si="899"/>
        <v>0</v>
      </c>
      <c r="W1934" s="662">
        <f t="shared" si="900"/>
        <v>0</v>
      </c>
      <c r="X1934" s="662">
        <f t="shared" si="901"/>
        <v>0</v>
      </c>
      <c r="Y1934" s="662">
        <f t="shared" si="902"/>
        <v>0</v>
      </c>
      <c r="Z1934" s="699">
        <f t="shared" si="903"/>
        <v>0</v>
      </c>
      <c r="AA1934" s="681">
        <f t="shared" si="906"/>
        <v>0</v>
      </c>
      <c r="AB1934" s="701">
        <f t="shared" si="907"/>
        <v>0</v>
      </c>
      <c r="AC1934" s="662">
        <f t="shared" si="904"/>
        <v>0</v>
      </c>
      <c r="AD1934" s="662">
        <f t="shared" si="908"/>
        <v>0</v>
      </c>
      <c r="AE1934" s="701">
        <f t="shared" si="909"/>
        <v>0</v>
      </c>
      <c r="AF1934" s="662">
        <f t="shared" si="905"/>
        <v>0</v>
      </c>
      <c r="AG1934" s="662">
        <f t="shared" si="910"/>
        <v>0</v>
      </c>
      <c r="AH1934" s="701">
        <f t="shared" si="911"/>
        <v>0</v>
      </c>
    </row>
    <row r="1935" spans="1:34" x14ac:dyDescent="0.35">
      <c r="A1935" s="680">
        <v>39910</v>
      </c>
      <c r="B1935" s="558" t="s">
        <v>24</v>
      </c>
      <c r="C1935" s="558">
        <v>4</v>
      </c>
      <c r="D1935" s="559">
        <f t="shared" si="883"/>
        <v>3</v>
      </c>
      <c r="E1935" s="561">
        <v>0</v>
      </c>
      <c r="F1935" s="699">
        <f t="shared" si="889"/>
        <v>0</v>
      </c>
      <c r="G1935" s="712">
        <f t="shared" si="890"/>
        <v>0</v>
      </c>
      <c r="H1935" s="699">
        <f t="shared" si="884"/>
        <v>0</v>
      </c>
      <c r="I1935" s="712">
        <f t="shared" si="885"/>
        <v>0</v>
      </c>
      <c r="J1935" s="699">
        <f t="shared" si="891"/>
        <v>0</v>
      </c>
      <c r="K1935" s="681">
        <f t="shared" si="892"/>
        <v>0</v>
      </c>
      <c r="L1935" s="711">
        <f>IF($L$5="Yes",HLOOKUP(B1935,'Outdoor Supply'!$D$32:$P$38,7,FALSE),0)</f>
        <v>0</v>
      </c>
      <c r="M1935" s="701">
        <f t="shared" si="893"/>
        <v>0</v>
      </c>
      <c r="N1935" s="564">
        <f t="shared" si="894"/>
        <v>0</v>
      </c>
      <c r="O1935" s="564">
        <f t="shared" si="895"/>
        <v>0</v>
      </c>
      <c r="P1935" s="564">
        <f t="shared" si="896"/>
        <v>0</v>
      </c>
      <c r="Q1935" s="564">
        <f t="shared" si="897"/>
        <v>0</v>
      </c>
      <c r="R1935" s="661">
        <f t="shared" si="886"/>
        <v>0</v>
      </c>
      <c r="S1935" s="662">
        <f t="shared" si="887"/>
        <v>0</v>
      </c>
      <c r="T1935" s="699">
        <f t="shared" si="888"/>
        <v>0</v>
      </c>
      <c r="U1935" s="681">
        <f t="shared" si="898"/>
        <v>0</v>
      </c>
      <c r="V1935" s="701">
        <f t="shared" si="899"/>
        <v>0</v>
      </c>
      <c r="W1935" s="662">
        <f t="shared" si="900"/>
        <v>0</v>
      </c>
      <c r="X1935" s="662">
        <f t="shared" si="901"/>
        <v>0</v>
      </c>
      <c r="Y1935" s="662">
        <f t="shared" si="902"/>
        <v>0</v>
      </c>
      <c r="Z1935" s="699">
        <f t="shared" si="903"/>
        <v>0</v>
      </c>
      <c r="AA1935" s="681">
        <f t="shared" si="906"/>
        <v>0</v>
      </c>
      <c r="AB1935" s="701">
        <f t="shared" si="907"/>
        <v>0</v>
      </c>
      <c r="AC1935" s="662">
        <f t="shared" si="904"/>
        <v>0</v>
      </c>
      <c r="AD1935" s="662">
        <f t="shared" si="908"/>
        <v>0</v>
      </c>
      <c r="AE1935" s="701">
        <f t="shared" si="909"/>
        <v>0</v>
      </c>
      <c r="AF1935" s="662">
        <f t="shared" si="905"/>
        <v>0</v>
      </c>
      <c r="AG1935" s="662">
        <f t="shared" si="910"/>
        <v>0</v>
      </c>
      <c r="AH1935" s="701">
        <f t="shared" si="911"/>
        <v>0</v>
      </c>
    </row>
    <row r="1936" spans="1:34" x14ac:dyDescent="0.35">
      <c r="A1936" s="680">
        <v>39911</v>
      </c>
      <c r="B1936" s="558" t="s">
        <v>24</v>
      </c>
      <c r="C1936" s="558">
        <v>4</v>
      </c>
      <c r="D1936" s="559">
        <f t="shared" si="883"/>
        <v>4</v>
      </c>
      <c r="E1936" s="561">
        <v>0</v>
      </c>
      <c r="F1936" s="699">
        <f t="shared" si="889"/>
        <v>0</v>
      </c>
      <c r="G1936" s="712">
        <f t="shared" si="890"/>
        <v>0</v>
      </c>
      <c r="H1936" s="699">
        <f t="shared" si="884"/>
        <v>0</v>
      </c>
      <c r="I1936" s="712">
        <f t="shared" si="885"/>
        <v>0</v>
      </c>
      <c r="J1936" s="699">
        <f t="shared" si="891"/>
        <v>0</v>
      </c>
      <c r="K1936" s="681">
        <f t="shared" si="892"/>
        <v>0</v>
      </c>
      <c r="L1936" s="711">
        <f>IF($L$5="Yes",HLOOKUP(B1936,'Outdoor Supply'!$D$32:$P$38,7,FALSE),0)</f>
        <v>0</v>
      </c>
      <c r="M1936" s="701">
        <f t="shared" si="893"/>
        <v>0</v>
      </c>
      <c r="N1936" s="564">
        <f t="shared" si="894"/>
        <v>0</v>
      </c>
      <c r="O1936" s="564">
        <f t="shared" si="895"/>
        <v>0</v>
      </c>
      <c r="P1936" s="564">
        <f t="shared" si="896"/>
        <v>0</v>
      </c>
      <c r="Q1936" s="564">
        <f t="shared" si="897"/>
        <v>0</v>
      </c>
      <c r="R1936" s="661">
        <f t="shared" si="886"/>
        <v>0</v>
      </c>
      <c r="S1936" s="662">
        <f t="shared" si="887"/>
        <v>0</v>
      </c>
      <c r="T1936" s="699">
        <f t="shared" si="888"/>
        <v>0</v>
      </c>
      <c r="U1936" s="681">
        <f t="shared" si="898"/>
        <v>0</v>
      </c>
      <c r="V1936" s="701">
        <f t="shared" si="899"/>
        <v>0</v>
      </c>
      <c r="W1936" s="662">
        <f t="shared" si="900"/>
        <v>0</v>
      </c>
      <c r="X1936" s="662">
        <f t="shared" si="901"/>
        <v>0</v>
      </c>
      <c r="Y1936" s="662">
        <f t="shared" si="902"/>
        <v>0</v>
      </c>
      <c r="Z1936" s="699">
        <f t="shared" si="903"/>
        <v>0</v>
      </c>
      <c r="AA1936" s="681">
        <f t="shared" si="906"/>
        <v>0</v>
      </c>
      <c r="AB1936" s="701">
        <f t="shared" si="907"/>
        <v>0</v>
      </c>
      <c r="AC1936" s="662">
        <f t="shared" si="904"/>
        <v>0</v>
      </c>
      <c r="AD1936" s="662">
        <f t="shared" si="908"/>
        <v>0</v>
      </c>
      <c r="AE1936" s="701">
        <f t="shared" si="909"/>
        <v>0</v>
      </c>
      <c r="AF1936" s="662">
        <f t="shared" si="905"/>
        <v>0</v>
      </c>
      <c r="AG1936" s="662">
        <f t="shared" si="910"/>
        <v>0</v>
      </c>
      <c r="AH1936" s="701">
        <f t="shared" si="911"/>
        <v>0</v>
      </c>
    </row>
    <row r="1937" spans="1:34" x14ac:dyDescent="0.35">
      <c r="A1937" s="680">
        <v>39912</v>
      </c>
      <c r="B1937" s="558" t="s">
        <v>24</v>
      </c>
      <c r="C1937" s="558">
        <v>4</v>
      </c>
      <c r="D1937" s="559">
        <f t="shared" si="883"/>
        <v>5</v>
      </c>
      <c r="E1937" s="561">
        <v>0</v>
      </c>
      <c r="F1937" s="699">
        <f t="shared" si="889"/>
        <v>0</v>
      </c>
      <c r="G1937" s="712">
        <f t="shared" si="890"/>
        <v>0</v>
      </c>
      <c r="H1937" s="699">
        <f t="shared" si="884"/>
        <v>0</v>
      </c>
      <c r="I1937" s="712">
        <f t="shared" si="885"/>
        <v>0</v>
      </c>
      <c r="J1937" s="699">
        <f t="shared" si="891"/>
        <v>0</v>
      </c>
      <c r="K1937" s="681">
        <f t="shared" si="892"/>
        <v>0</v>
      </c>
      <c r="L1937" s="711">
        <f>IF($L$5="Yes",HLOOKUP(B1937,'Outdoor Supply'!$D$32:$P$38,7,FALSE),0)</f>
        <v>0</v>
      </c>
      <c r="M1937" s="701">
        <f t="shared" si="893"/>
        <v>0</v>
      </c>
      <c r="N1937" s="564">
        <f t="shared" si="894"/>
        <v>0</v>
      </c>
      <c r="O1937" s="564">
        <f t="shared" si="895"/>
        <v>0</v>
      </c>
      <c r="P1937" s="564">
        <f t="shared" si="896"/>
        <v>0</v>
      </c>
      <c r="Q1937" s="564">
        <f t="shared" si="897"/>
        <v>0</v>
      </c>
      <c r="R1937" s="661">
        <f t="shared" si="886"/>
        <v>0</v>
      </c>
      <c r="S1937" s="662">
        <f t="shared" si="887"/>
        <v>0</v>
      </c>
      <c r="T1937" s="699">
        <f t="shared" si="888"/>
        <v>0</v>
      </c>
      <c r="U1937" s="681">
        <f t="shared" si="898"/>
        <v>0</v>
      </c>
      <c r="V1937" s="701">
        <f t="shared" si="899"/>
        <v>0</v>
      </c>
      <c r="W1937" s="662">
        <f t="shared" si="900"/>
        <v>0</v>
      </c>
      <c r="X1937" s="662">
        <f t="shared" si="901"/>
        <v>0</v>
      </c>
      <c r="Y1937" s="662">
        <f t="shared" si="902"/>
        <v>0</v>
      </c>
      <c r="Z1937" s="699">
        <f t="shared" si="903"/>
        <v>0</v>
      </c>
      <c r="AA1937" s="681">
        <f t="shared" si="906"/>
        <v>0</v>
      </c>
      <c r="AB1937" s="701">
        <f t="shared" si="907"/>
        <v>0</v>
      </c>
      <c r="AC1937" s="662">
        <f t="shared" si="904"/>
        <v>0</v>
      </c>
      <c r="AD1937" s="662">
        <f t="shared" si="908"/>
        <v>0</v>
      </c>
      <c r="AE1937" s="701">
        <f t="shared" si="909"/>
        <v>0</v>
      </c>
      <c r="AF1937" s="662">
        <f t="shared" si="905"/>
        <v>0</v>
      </c>
      <c r="AG1937" s="662">
        <f t="shared" si="910"/>
        <v>0</v>
      </c>
      <c r="AH1937" s="701">
        <f t="shared" si="911"/>
        <v>0</v>
      </c>
    </row>
    <row r="1938" spans="1:34" x14ac:dyDescent="0.35">
      <c r="A1938" s="680">
        <v>39913</v>
      </c>
      <c r="B1938" s="558" t="s">
        <v>24</v>
      </c>
      <c r="C1938" s="558">
        <v>4</v>
      </c>
      <c r="D1938" s="559">
        <f t="shared" si="883"/>
        <v>6</v>
      </c>
      <c r="E1938" s="561">
        <v>0</v>
      </c>
      <c r="F1938" s="699">
        <f t="shared" si="889"/>
        <v>0</v>
      </c>
      <c r="G1938" s="712">
        <f t="shared" si="890"/>
        <v>0</v>
      </c>
      <c r="H1938" s="699">
        <f t="shared" si="884"/>
        <v>0</v>
      </c>
      <c r="I1938" s="712">
        <f t="shared" si="885"/>
        <v>0</v>
      </c>
      <c r="J1938" s="699">
        <f t="shared" si="891"/>
        <v>0</v>
      </c>
      <c r="K1938" s="681">
        <f t="shared" si="892"/>
        <v>0</v>
      </c>
      <c r="L1938" s="711">
        <f>IF($L$5="Yes",HLOOKUP(B1938,'Outdoor Supply'!$D$32:$P$38,7,FALSE),0)</f>
        <v>0</v>
      </c>
      <c r="M1938" s="701">
        <f t="shared" si="893"/>
        <v>0</v>
      </c>
      <c r="N1938" s="564">
        <f t="shared" si="894"/>
        <v>0</v>
      </c>
      <c r="O1938" s="564">
        <f t="shared" si="895"/>
        <v>0</v>
      </c>
      <c r="P1938" s="564">
        <f t="shared" si="896"/>
        <v>0</v>
      </c>
      <c r="Q1938" s="564">
        <f t="shared" si="897"/>
        <v>0</v>
      </c>
      <c r="R1938" s="661">
        <f t="shared" si="886"/>
        <v>0</v>
      </c>
      <c r="S1938" s="662">
        <f t="shared" si="887"/>
        <v>0</v>
      </c>
      <c r="T1938" s="699">
        <f t="shared" si="888"/>
        <v>0</v>
      </c>
      <c r="U1938" s="681">
        <f t="shared" si="898"/>
        <v>0</v>
      </c>
      <c r="V1938" s="701">
        <f t="shared" si="899"/>
        <v>0</v>
      </c>
      <c r="W1938" s="662">
        <f t="shared" si="900"/>
        <v>0</v>
      </c>
      <c r="X1938" s="662">
        <f t="shared" si="901"/>
        <v>0</v>
      </c>
      <c r="Y1938" s="662">
        <f t="shared" si="902"/>
        <v>0</v>
      </c>
      <c r="Z1938" s="699">
        <f t="shared" si="903"/>
        <v>0</v>
      </c>
      <c r="AA1938" s="681">
        <f t="shared" si="906"/>
        <v>0</v>
      </c>
      <c r="AB1938" s="701">
        <f t="shared" si="907"/>
        <v>0</v>
      </c>
      <c r="AC1938" s="662">
        <f t="shared" si="904"/>
        <v>0</v>
      </c>
      <c r="AD1938" s="662">
        <f t="shared" si="908"/>
        <v>0</v>
      </c>
      <c r="AE1938" s="701">
        <f t="shared" si="909"/>
        <v>0</v>
      </c>
      <c r="AF1938" s="662">
        <f t="shared" si="905"/>
        <v>0</v>
      </c>
      <c r="AG1938" s="662">
        <f t="shared" si="910"/>
        <v>0</v>
      </c>
      <c r="AH1938" s="701">
        <f t="shared" si="911"/>
        <v>0</v>
      </c>
    </row>
    <row r="1939" spans="1:34" x14ac:dyDescent="0.35">
      <c r="A1939" s="680">
        <v>39914</v>
      </c>
      <c r="B1939" s="558" t="s">
        <v>24</v>
      </c>
      <c r="C1939" s="558">
        <v>4</v>
      </c>
      <c r="D1939" s="559">
        <f t="shared" si="883"/>
        <v>7</v>
      </c>
      <c r="E1939" s="561">
        <v>0</v>
      </c>
      <c r="F1939" s="699">
        <f t="shared" si="889"/>
        <v>0</v>
      </c>
      <c r="G1939" s="712">
        <f t="shared" si="890"/>
        <v>0</v>
      </c>
      <c r="H1939" s="699">
        <f t="shared" si="884"/>
        <v>0</v>
      </c>
      <c r="I1939" s="712">
        <f t="shared" si="885"/>
        <v>0</v>
      </c>
      <c r="J1939" s="699">
        <f t="shared" si="891"/>
        <v>0</v>
      </c>
      <c r="K1939" s="681">
        <f t="shared" si="892"/>
        <v>0</v>
      </c>
      <c r="L1939" s="711">
        <f>IF($L$5="Yes",HLOOKUP(B1939,'Outdoor Supply'!$D$32:$P$38,7,FALSE),0)</f>
        <v>0</v>
      </c>
      <c r="M1939" s="701">
        <f t="shared" si="893"/>
        <v>0</v>
      </c>
      <c r="N1939" s="564">
        <f t="shared" si="894"/>
        <v>0</v>
      </c>
      <c r="O1939" s="564">
        <f t="shared" si="895"/>
        <v>0</v>
      </c>
      <c r="P1939" s="564">
        <f t="shared" si="896"/>
        <v>0</v>
      </c>
      <c r="Q1939" s="564">
        <f t="shared" si="897"/>
        <v>0</v>
      </c>
      <c r="R1939" s="661">
        <f t="shared" si="886"/>
        <v>0</v>
      </c>
      <c r="S1939" s="662">
        <f t="shared" si="887"/>
        <v>0</v>
      </c>
      <c r="T1939" s="699">
        <f t="shared" si="888"/>
        <v>0</v>
      </c>
      <c r="U1939" s="681">
        <f t="shared" si="898"/>
        <v>0</v>
      </c>
      <c r="V1939" s="701">
        <f t="shared" si="899"/>
        <v>0</v>
      </c>
      <c r="W1939" s="662">
        <f t="shared" si="900"/>
        <v>0</v>
      </c>
      <c r="X1939" s="662">
        <f t="shared" si="901"/>
        <v>0</v>
      </c>
      <c r="Y1939" s="662">
        <f t="shared" si="902"/>
        <v>0</v>
      </c>
      <c r="Z1939" s="699">
        <f t="shared" si="903"/>
        <v>0</v>
      </c>
      <c r="AA1939" s="681">
        <f t="shared" si="906"/>
        <v>0</v>
      </c>
      <c r="AB1939" s="701">
        <f t="shared" si="907"/>
        <v>0</v>
      </c>
      <c r="AC1939" s="662">
        <f t="shared" si="904"/>
        <v>0</v>
      </c>
      <c r="AD1939" s="662">
        <f t="shared" si="908"/>
        <v>0</v>
      </c>
      <c r="AE1939" s="701">
        <f t="shared" si="909"/>
        <v>0</v>
      </c>
      <c r="AF1939" s="662">
        <f t="shared" si="905"/>
        <v>0</v>
      </c>
      <c r="AG1939" s="662">
        <f t="shared" si="910"/>
        <v>0</v>
      </c>
      <c r="AH1939" s="701">
        <f t="shared" si="911"/>
        <v>0</v>
      </c>
    </row>
    <row r="1940" spans="1:34" x14ac:dyDescent="0.35">
      <c r="A1940" s="680">
        <v>39915</v>
      </c>
      <c r="B1940" s="558" t="s">
        <v>24</v>
      </c>
      <c r="C1940" s="558">
        <v>4</v>
      </c>
      <c r="D1940" s="559">
        <f t="shared" si="883"/>
        <v>1</v>
      </c>
      <c r="E1940" s="561">
        <v>0.42000000000001592</v>
      </c>
      <c r="F1940" s="699">
        <f t="shared" si="889"/>
        <v>0</v>
      </c>
      <c r="G1940" s="712">
        <f t="shared" si="890"/>
        <v>0</v>
      </c>
      <c r="H1940" s="699">
        <f t="shared" si="884"/>
        <v>0</v>
      </c>
      <c r="I1940" s="712">
        <f t="shared" si="885"/>
        <v>0</v>
      </c>
      <c r="J1940" s="699">
        <f t="shared" si="891"/>
        <v>0</v>
      </c>
      <c r="K1940" s="681">
        <f t="shared" si="892"/>
        <v>0</v>
      </c>
      <c r="L1940" s="711">
        <f>IF($L$5="Yes",HLOOKUP(B1940,'Outdoor Supply'!$D$32:$P$38,7,FALSE),0)</f>
        <v>0</v>
      </c>
      <c r="M1940" s="701">
        <f t="shared" si="893"/>
        <v>0</v>
      </c>
      <c r="N1940" s="564">
        <f t="shared" si="894"/>
        <v>0</v>
      </c>
      <c r="O1940" s="564">
        <f t="shared" si="895"/>
        <v>0</v>
      </c>
      <c r="P1940" s="564">
        <f t="shared" si="896"/>
        <v>0</v>
      </c>
      <c r="Q1940" s="564">
        <f t="shared" si="897"/>
        <v>0</v>
      </c>
      <c r="R1940" s="661">
        <f t="shared" si="886"/>
        <v>0</v>
      </c>
      <c r="S1940" s="662">
        <f t="shared" si="887"/>
        <v>0</v>
      </c>
      <c r="T1940" s="699">
        <f t="shared" si="888"/>
        <v>0</v>
      </c>
      <c r="U1940" s="681">
        <f t="shared" si="898"/>
        <v>0</v>
      </c>
      <c r="V1940" s="701">
        <f t="shared" si="899"/>
        <v>0</v>
      </c>
      <c r="W1940" s="662">
        <f t="shared" si="900"/>
        <v>0</v>
      </c>
      <c r="X1940" s="662">
        <f t="shared" si="901"/>
        <v>0</v>
      </c>
      <c r="Y1940" s="662">
        <f t="shared" si="902"/>
        <v>0</v>
      </c>
      <c r="Z1940" s="699">
        <f t="shared" si="903"/>
        <v>0</v>
      </c>
      <c r="AA1940" s="681">
        <f t="shared" si="906"/>
        <v>0</v>
      </c>
      <c r="AB1940" s="701">
        <f t="shared" si="907"/>
        <v>0</v>
      </c>
      <c r="AC1940" s="662">
        <f t="shared" si="904"/>
        <v>0</v>
      </c>
      <c r="AD1940" s="662">
        <f t="shared" si="908"/>
        <v>0</v>
      </c>
      <c r="AE1940" s="701">
        <f t="shared" si="909"/>
        <v>0</v>
      </c>
      <c r="AF1940" s="662">
        <f t="shared" si="905"/>
        <v>0</v>
      </c>
      <c r="AG1940" s="662">
        <f t="shared" si="910"/>
        <v>0</v>
      </c>
      <c r="AH1940" s="701">
        <f t="shared" si="911"/>
        <v>0</v>
      </c>
    </row>
    <row r="1941" spans="1:34" x14ac:dyDescent="0.35">
      <c r="A1941" s="680">
        <v>39916</v>
      </c>
      <c r="B1941" s="558" t="s">
        <v>24</v>
      </c>
      <c r="C1941" s="558">
        <v>4</v>
      </c>
      <c r="D1941" s="559">
        <f t="shared" si="883"/>
        <v>2</v>
      </c>
      <c r="E1941" s="561">
        <v>0</v>
      </c>
      <c r="F1941" s="699">
        <f t="shared" si="889"/>
        <v>0</v>
      </c>
      <c r="G1941" s="712">
        <f t="shared" si="890"/>
        <v>0</v>
      </c>
      <c r="H1941" s="699">
        <f t="shared" si="884"/>
        <v>0</v>
      </c>
      <c r="I1941" s="712">
        <f t="shared" si="885"/>
        <v>0</v>
      </c>
      <c r="J1941" s="699">
        <f t="shared" si="891"/>
        <v>0</v>
      </c>
      <c r="K1941" s="681">
        <f t="shared" si="892"/>
        <v>0</v>
      </c>
      <c r="L1941" s="711">
        <f>IF($L$5="Yes",HLOOKUP(B1941,'Outdoor Supply'!$D$32:$P$38,7,FALSE),0)</f>
        <v>0</v>
      </c>
      <c r="M1941" s="701">
        <f t="shared" si="893"/>
        <v>0</v>
      </c>
      <c r="N1941" s="564">
        <f t="shared" si="894"/>
        <v>0</v>
      </c>
      <c r="O1941" s="564">
        <f t="shared" si="895"/>
        <v>0</v>
      </c>
      <c r="P1941" s="564">
        <f t="shared" si="896"/>
        <v>0</v>
      </c>
      <c r="Q1941" s="564">
        <f t="shared" si="897"/>
        <v>0</v>
      </c>
      <c r="R1941" s="661">
        <f t="shared" si="886"/>
        <v>0</v>
      </c>
      <c r="S1941" s="662">
        <f t="shared" si="887"/>
        <v>0</v>
      </c>
      <c r="T1941" s="699">
        <f t="shared" si="888"/>
        <v>0</v>
      </c>
      <c r="U1941" s="681">
        <f t="shared" si="898"/>
        <v>0</v>
      </c>
      <c r="V1941" s="701">
        <f t="shared" si="899"/>
        <v>0</v>
      </c>
      <c r="W1941" s="662">
        <f t="shared" si="900"/>
        <v>0</v>
      </c>
      <c r="X1941" s="662">
        <f t="shared" si="901"/>
        <v>0</v>
      </c>
      <c r="Y1941" s="662">
        <f t="shared" si="902"/>
        <v>0</v>
      </c>
      <c r="Z1941" s="699">
        <f t="shared" si="903"/>
        <v>0</v>
      </c>
      <c r="AA1941" s="681">
        <f t="shared" si="906"/>
        <v>0</v>
      </c>
      <c r="AB1941" s="701">
        <f t="shared" si="907"/>
        <v>0</v>
      </c>
      <c r="AC1941" s="662">
        <f t="shared" si="904"/>
        <v>0</v>
      </c>
      <c r="AD1941" s="662">
        <f t="shared" si="908"/>
        <v>0</v>
      </c>
      <c r="AE1941" s="701">
        <f t="shared" si="909"/>
        <v>0</v>
      </c>
      <c r="AF1941" s="662">
        <f t="shared" si="905"/>
        <v>0</v>
      </c>
      <c r="AG1941" s="662">
        <f t="shared" si="910"/>
        <v>0</v>
      </c>
      <c r="AH1941" s="701">
        <f t="shared" si="911"/>
        <v>0</v>
      </c>
    </row>
    <row r="1942" spans="1:34" x14ac:dyDescent="0.35">
      <c r="A1942" s="680">
        <v>39917</v>
      </c>
      <c r="B1942" s="558" t="s">
        <v>24</v>
      </c>
      <c r="C1942" s="558">
        <v>4</v>
      </c>
      <c r="D1942" s="559">
        <f t="shared" si="883"/>
        <v>3</v>
      </c>
      <c r="E1942" s="561">
        <v>0</v>
      </c>
      <c r="F1942" s="699">
        <f t="shared" si="889"/>
        <v>0</v>
      </c>
      <c r="G1942" s="712">
        <f t="shared" si="890"/>
        <v>0</v>
      </c>
      <c r="H1942" s="699">
        <f t="shared" si="884"/>
        <v>0</v>
      </c>
      <c r="I1942" s="712">
        <f t="shared" si="885"/>
        <v>0</v>
      </c>
      <c r="J1942" s="699">
        <f t="shared" si="891"/>
        <v>0</v>
      </c>
      <c r="K1942" s="681">
        <f t="shared" si="892"/>
        <v>0</v>
      </c>
      <c r="L1942" s="711">
        <f>IF($L$5="Yes",HLOOKUP(B1942,'Outdoor Supply'!$D$32:$P$38,7,FALSE),0)</f>
        <v>0</v>
      </c>
      <c r="M1942" s="701">
        <f t="shared" si="893"/>
        <v>0</v>
      </c>
      <c r="N1942" s="564">
        <f t="shared" si="894"/>
        <v>0</v>
      </c>
      <c r="O1942" s="564">
        <f t="shared" si="895"/>
        <v>0</v>
      </c>
      <c r="P1942" s="564">
        <f t="shared" si="896"/>
        <v>0</v>
      </c>
      <c r="Q1942" s="564">
        <f t="shared" si="897"/>
        <v>0</v>
      </c>
      <c r="R1942" s="661">
        <f t="shared" si="886"/>
        <v>0</v>
      </c>
      <c r="S1942" s="662">
        <f t="shared" si="887"/>
        <v>0</v>
      </c>
      <c r="T1942" s="699">
        <f t="shared" si="888"/>
        <v>0</v>
      </c>
      <c r="U1942" s="681">
        <f t="shared" si="898"/>
        <v>0</v>
      </c>
      <c r="V1942" s="701">
        <f t="shared" si="899"/>
        <v>0</v>
      </c>
      <c r="W1942" s="662">
        <f t="shared" si="900"/>
        <v>0</v>
      </c>
      <c r="X1942" s="662">
        <f t="shared" si="901"/>
        <v>0</v>
      </c>
      <c r="Y1942" s="662">
        <f t="shared" si="902"/>
        <v>0</v>
      </c>
      <c r="Z1942" s="699">
        <f t="shared" si="903"/>
        <v>0</v>
      </c>
      <c r="AA1942" s="681">
        <f t="shared" si="906"/>
        <v>0</v>
      </c>
      <c r="AB1942" s="701">
        <f t="shared" si="907"/>
        <v>0</v>
      </c>
      <c r="AC1942" s="662">
        <f t="shared" si="904"/>
        <v>0</v>
      </c>
      <c r="AD1942" s="662">
        <f t="shared" si="908"/>
        <v>0</v>
      </c>
      <c r="AE1942" s="701">
        <f t="shared" si="909"/>
        <v>0</v>
      </c>
      <c r="AF1942" s="662">
        <f t="shared" si="905"/>
        <v>0</v>
      </c>
      <c r="AG1942" s="662">
        <f t="shared" si="910"/>
        <v>0</v>
      </c>
      <c r="AH1942" s="701">
        <f t="shared" si="911"/>
        <v>0</v>
      </c>
    </row>
    <row r="1943" spans="1:34" x14ac:dyDescent="0.35">
      <c r="A1943" s="680">
        <v>39918</v>
      </c>
      <c r="B1943" s="558" t="s">
        <v>24</v>
      </c>
      <c r="C1943" s="558">
        <v>4</v>
      </c>
      <c r="D1943" s="559">
        <f t="shared" si="883"/>
        <v>4</v>
      </c>
      <c r="E1943" s="561">
        <v>0</v>
      </c>
      <c r="F1943" s="699">
        <f t="shared" si="889"/>
        <v>0</v>
      </c>
      <c r="G1943" s="712">
        <f t="shared" si="890"/>
        <v>0</v>
      </c>
      <c r="H1943" s="699">
        <f t="shared" si="884"/>
        <v>0</v>
      </c>
      <c r="I1943" s="712">
        <f t="shared" si="885"/>
        <v>0</v>
      </c>
      <c r="J1943" s="699">
        <f t="shared" si="891"/>
        <v>0</v>
      </c>
      <c r="K1943" s="681">
        <f t="shared" si="892"/>
        <v>0</v>
      </c>
      <c r="L1943" s="711">
        <f>IF($L$5="Yes",HLOOKUP(B1943,'Outdoor Supply'!$D$32:$P$38,7,FALSE),0)</f>
        <v>0</v>
      </c>
      <c r="M1943" s="701">
        <f t="shared" si="893"/>
        <v>0</v>
      </c>
      <c r="N1943" s="564">
        <f t="shared" si="894"/>
        <v>0</v>
      </c>
      <c r="O1943" s="564">
        <f t="shared" si="895"/>
        <v>0</v>
      </c>
      <c r="P1943" s="564">
        <f t="shared" si="896"/>
        <v>0</v>
      </c>
      <c r="Q1943" s="564">
        <f t="shared" si="897"/>
        <v>0</v>
      </c>
      <c r="R1943" s="661">
        <f t="shared" si="886"/>
        <v>0</v>
      </c>
      <c r="S1943" s="662">
        <f t="shared" si="887"/>
        <v>0</v>
      </c>
      <c r="T1943" s="699">
        <f t="shared" si="888"/>
        <v>0</v>
      </c>
      <c r="U1943" s="681">
        <f t="shared" si="898"/>
        <v>0</v>
      </c>
      <c r="V1943" s="701">
        <f t="shared" si="899"/>
        <v>0</v>
      </c>
      <c r="W1943" s="662">
        <f t="shared" si="900"/>
        <v>0</v>
      </c>
      <c r="X1943" s="662">
        <f t="shared" si="901"/>
        <v>0</v>
      </c>
      <c r="Y1943" s="662">
        <f t="shared" si="902"/>
        <v>0</v>
      </c>
      <c r="Z1943" s="699">
        <f t="shared" si="903"/>
        <v>0</v>
      </c>
      <c r="AA1943" s="681">
        <f t="shared" si="906"/>
        <v>0</v>
      </c>
      <c r="AB1943" s="701">
        <f t="shared" si="907"/>
        <v>0</v>
      </c>
      <c r="AC1943" s="662">
        <f t="shared" si="904"/>
        <v>0</v>
      </c>
      <c r="AD1943" s="662">
        <f t="shared" si="908"/>
        <v>0</v>
      </c>
      <c r="AE1943" s="701">
        <f t="shared" si="909"/>
        <v>0</v>
      </c>
      <c r="AF1943" s="662">
        <f t="shared" si="905"/>
        <v>0</v>
      </c>
      <c r="AG1943" s="662">
        <f t="shared" si="910"/>
        <v>0</v>
      </c>
      <c r="AH1943" s="701">
        <f t="shared" si="911"/>
        <v>0</v>
      </c>
    </row>
    <row r="1944" spans="1:34" x14ac:dyDescent="0.35">
      <c r="A1944" s="680">
        <v>39919</v>
      </c>
      <c r="B1944" s="558" t="s">
        <v>24</v>
      </c>
      <c r="C1944" s="558">
        <v>4</v>
      </c>
      <c r="D1944" s="559">
        <f t="shared" si="883"/>
        <v>5</v>
      </c>
      <c r="E1944" s="561">
        <v>0</v>
      </c>
      <c r="F1944" s="699">
        <f t="shared" si="889"/>
        <v>0</v>
      </c>
      <c r="G1944" s="712">
        <f t="shared" si="890"/>
        <v>0</v>
      </c>
      <c r="H1944" s="699">
        <f t="shared" si="884"/>
        <v>0</v>
      </c>
      <c r="I1944" s="712">
        <f t="shared" si="885"/>
        <v>0</v>
      </c>
      <c r="J1944" s="699">
        <f t="shared" si="891"/>
        <v>0</v>
      </c>
      <c r="K1944" s="681">
        <f t="shared" si="892"/>
        <v>0</v>
      </c>
      <c r="L1944" s="711">
        <f>IF($L$5="Yes",HLOOKUP(B1944,'Outdoor Supply'!$D$32:$P$38,7,FALSE),0)</f>
        <v>0</v>
      </c>
      <c r="M1944" s="701">
        <f t="shared" si="893"/>
        <v>0</v>
      </c>
      <c r="N1944" s="564">
        <f t="shared" si="894"/>
        <v>0</v>
      </c>
      <c r="O1944" s="564">
        <f t="shared" si="895"/>
        <v>0</v>
      </c>
      <c r="P1944" s="564">
        <f t="shared" si="896"/>
        <v>0</v>
      </c>
      <c r="Q1944" s="564">
        <f t="shared" si="897"/>
        <v>0</v>
      </c>
      <c r="R1944" s="661">
        <f t="shared" si="886"/>
        <v>0</v>
      </c>
      <c r="S1944" s="662">
        <f t="shared" si="887"/>
        <v>0</v>
      </c>
      <c r="T1944" s="699">
        <f t="shared" si="888"/>
        <v>0</v>
      </c>
      <c r="U1944" s="681">
        <f t="shared" si="898"/>
        <v>0</v>
      </c>
      <c r="V1944" s="701">
        <f t="shared" si="899"/>
        <v>0</v>
      </c>
      <c r="W1944" s="662">
        <f t="shared" si="900"/>
        <v>0</v>
      </c>
      <c r="X1944" s="662">
        <f t="shared" si="901"/>
        <v>0</v>
      </c>
      <c r="Y1944" s="662">
        <f t="shared" si="902"/>
        <v>0</v>
      </c>
      <c r="Z1944" s="699">
        <f t="shared" si="903"/>
        <v>0</v>
      </c>
      <c r="AA1944" s="681">
        <f t="shared" si="906"/>
        <v>0</v>
      </c>
      <c r="AB1944" s="701">
        <f t="shared" si="907"/>
        <v>0</v>
      </c>
      <c r="AC1944" s="662">
        <f t="shared" si="904"/>
        <v>0</v>
      </c>
      <c r="AD1944" s="662">
        <f t="shared" si="908"/>
        <v>0</v>
      </c>
      <c r="AE1944" s="701">
        <f t="shared" si="909"/>
        <v>0</v>
      </c>
      <c r="AF1944" s="662">
        <f t="shared" si="905"/>
        <v>0</v>
      </c>
      <c r="AG1944" s="662">
        <f t="shared" si="910"/>
        <v>0</v>
      </c>
      <c r="AH1944" s="701">
        <f t="shared" si="911"/>
        <v>0</v>
      </c>
    </row>
    <row r="1945" spans="1:34" x14ac:dyDescent="0.35">
      <c r="A1945" s="680">
        <v>39920</v>
      </c>
      <c r="B1945" s="558" t="s">
        <v>24</v>
      </c>
      <c r="C1945" s="558">
        <v>4</v>
      </c>
      <c r="D1945" s="559">
        <f t="shared" si="883"/>
        <v>6</v>
      </c>
      <c r="E1945" s="561">
        <v>0.93000000000000682</v>
      </c>
      <c r="F1945" s="699">
        <f t="shared" si="889"/>
        <v>0</v>
      </c>
      <c r="G1945" s="712">
        <f t="shared" si="890"/>
        <v>0</v>
      </c>
      <c r="H1945" s="699">
        <f t="shared" si="884"/>
        <v>0</v>
      </c>
      <c r="I1945" s="712">
        <f t="shared" si="885"/>
        <v>0</v>
      </c>
      <c r="J1945" s="699">
        <f t="shared" si="891"/>
        <v>0</v>
      </c>
      <c r="K1945" s="681">
        <f t="shared" si="892"/>
        <v>0</v>
      </c>
      <c r="L1945" s="711">
        <f>IF($L$5="Yes",HLOOKUP(B1945,'Outdoor Supply'!$D$32:$P$38,7,FALSE),0)</f>
        <v>0</v>
      </c>
      <c r="M1945" s="701">
        <f t="shared" si="893"/>
        <v>0</v>
      </c>
      <c r="N1945" s="564">
        <f t="shared" si="894"/>
        <v>0</v>
      </c>
      <c r="O1945" s="564">
        <f t="shared" si="895"/>
        <v>0</v>
      </c>
      <c r="P1945" s="564">
        <f t="shared" si="896"/>
        <v>0</v>
      </c>
      <c r="Q1945" s="564">
        <f t="shared" si="897"/>
        <v>0</v>
      </c>
      <c r="R1945" s="661">
        <f t="shared" si="886"/>
        <v>0</v>
      </c>
      <c r="S1945" s="662">
        <f t="shared" si="887"/>
        <v>0</v>
      </c>
      <c r="T1945" s="699">
        <f t="shared" si="888"/>
        <v>0</v>
      </c>
      <c r="U1945" s="681">
        <f t="shared" si="898"/>
        <v>0</v>
      </c>
      <c r="V1945" s="701">
        <f t="shared" si="899"/>
        <v>0</v>
      </c>
      <c r="W1945" s="662">
        <f t="shared" si="900"/>
        <v>0</v>
      </c>
      <c r="X1945" s="662">
        <f t="shared" si="901"/>
        <v>0</v>
      </c>
      <c r="Y1945" s="662">
        <f t="shared" si="902"/>
        <v>0</v>
      </c>
      <c r="Z1945" s="699">
        <f t="shared" si="903"/>
        <v>0</v>
      </c>
      <c r="AA1945" s="681">
        <f t="shared" si="906"/>
        <v>0</v>
      </c>
      <c r="AB1945" s="701">
        <f t="shared" si="907"/>
        <v>0</v>
      </c>
      <c r="AC1945" s="662">
        <f t="shared" si="904"/>
        <v>0</v>
      </c>
      <c r="AD1945" s="662">
        <f t="shared" si="908"/>
        <v>0</v>
      </c>
      <c r="AE1945" s="701">
        <f t="shared" si="909"/>
        <v>0</v>
      </c>
      <c r="AF1945" s="662">
        <f t="shared" si="905"/>
        <v>0</v>
      </c>
      <c r="AG1945" s="662">
        <f t="shared" si="910"/>
        <v>0</v>
      </c>
      <c r="AH1945" s="701">
        <f t="shared" si="911"/>
        <v>0</v>
      </c>
    </row>
    <row r="1946" spans="1:34" x14ac:dyDescent="0.35">
      <c r="A1946" s="680">
        <v>39921</v>
      </c>
      <c r="B1946" s="558" t="s">
        <v>24</v>
      </c>
      <c r="C1946" s="558">
        <v>4</v>
      </c>
      <c r="D1946" s="559">
        <f t="shared" si="883"/>
        <v>7</v>
      </c>
      <c r="E1946" s="561">
        <v>0.43000000000000682</v>
      </c>
      <c r="F1946" s="699">
        <f t="shared" si="889"/>
        <v>0</v>
      </c>
      <c r="G1946" s="712">
        <f t="shared" si="890"/>
        <v>0</v>
      </c>
      <c r="H1946" s="699">
        <f t="shared" si="884"/>
        <v>0</v>
      </c>
      <c r="I1946" s="712">
        <f t="shared" si="885"/>
        <v>0</v>
      </c>
      <c r="J1946" s="699">
        <f t="shared" si="891"/>
        <v>0</v>
      </c>
      <c r="K1946" s="681">
        <f t="shared" si="892"/>
        <v>0</v>
      </c>
      <c r="L1946" s="711">
        <f>IF($L$5="Yes",HLOOKUP(B1946,'Outdoor Supply'!$D$32:$P$38,7,FALSE),0)</f>
        <v>0</v>
      </c>
      <c r="M1946" s="701">
        <f t="shared" si="893"/>
        <v>0</v>
      </c>
      <c r="N1946" s="564">
        <f t="shared" si="894"/>
        <v>0</v>
      </c>
      <c r="O1946" s="564">
        <f t="shared" si="895"/>
        <v>0</v>
      </c>
      <c r="P1946" s="564">
        <f t="shared" si="896"/>
        <v>0</v>
      </c>
      <c r="Q1946" s="564">
        <f t="shared" si="897"/>
        <v>0</v>
      </c>
      <c r="R1946" s="661">
        <f t="shared" si="886"/>
        <v>0</v>
      </c>
      <c r="S1946" s="662">
        <f t="shared" si="887"/>
        <v>0</v>
      </c>
      <c r="T1946" s="699">
        <f t="shared" si="888"/>
        <v>0</v>
      </c>
      <c r="U1946" s="681">
        <f t="shared" si="898"/>
        <v>0</v>
      </c>
      <c r="V1946" s="701">
        <f t="shared" si="899"/>
        <v>0</v>
      </c>
      <c r="W1946" s="662">
        <f t="shared" si="900"/>
        <v>0</v>
      </c>
      <c r="X1946" s="662">
        <f t="shared" si="901"/>
        <v>0</v>
      </c>
      <c r="Y1946" s="662">
        <f t="shared" si="902"/>
        <v>0</v>
      </c>
      <c r="Z1946" s="699">
        <f t="shared" si="903"/>
        <v>0</v>
      </c>
      <c r="AA1946" s="681">
        <f t="shared" si="906"/>
        <v>0</v>
      </c>
      <c r="AB1946" s="701">
        <f t="shared" si="907"/>
        <v>0</v>
      </c>
      <c r="AC1946" s="662">
        <f t="shared" si="904"/>
        <v>0</v>
      </c>
      <c r="AD1946" s="662">
        <f t="shared" si="908"/>
        <v>0</v>
      </c>
      <c r="AE1946" s="701">
        <f t="shared" si="909"/>
        <v>0</v>
      </c>
      <c r="AF1946" s="662">
        <f t="shared" si="905"/>
        <v>0</v>
      </c>
      <c r="AG1946" s="662">
        <f t="shared" si="910"/>
        <v>0</v>
      </c>
      <c r="AH1946" s="701">
        <f t="shared" si="911"/>
        <v>0</v>
      </c>
    </row>
    <row r="1947" spans="1:34" x14ac:dyDescent="0.35">
      <c r="A1947" s="680">
        <v>39922</v>
      </c>
      <c r="B1947" s="558" t="s">
        <v>24</v>
      </c>
      <c r="C1947" s="558">
        <v>4</v>
      </c>
      <c r="D1947" s="559">
        <f t="shared" si="883"/>
        <v>1</v>
      </c>
      <c r="E1947" s="561">
        <v>0</v>
      </c>
      <c r="F1947" s="699">
        <f t="shared" si="889"/>
        <v>0</v>
      </c>
      <c r="G1947" s="712">
        <f t="shared" si="890"/>
        <v>0</v>
      </c>
      <c r="H1947" s="699">
        <f t="shared" si="884"/>
        <v>0</v>
      </c>
      <c r="I1947" s="712">
        <f t="shared" si="885"/>
        <v>0</v>
      </c>
      <c r="J1947" s="699">
        <f t="shared" si="891"/>
        <v>0</v>
      </c>
      <c r="K1947" s="681">
        <f t="shared" si="892"/>
        <v>0</v>
      </c>
      <c r="L1947" s="711">
        <f>IF($L$5="Yes",HLOOKUP(B1947,'Outdoor Supply'!$D$32:$P$38,7,FALSE),0)</f>
        <v>0</v>
      </c>
      <c r="M1947" s="701">
        <f t="shared" si="893"/>
        <v>0</v>
      </c>
      <c r="N1947" s="564">
        <f t="shared" si="894"/>
        <v>0</v>
      </c>
      <c r="O1947" s="564">
        <f t="shared" si="895"/>
        <v>0</v>
      </c>
      <c r="P1947" s="564">
        <f t="shared" si="896"/>
        <v>0</v>
      </c>
      <c r="Q1947" s="564">
        <f t="shared" si="897"/>
        <v>0</v>
      </c>
      <c r="R1947" s="661">
        <f t="shared" si="886"/>
        <v>0</v>
      </c>
      <c r="S1947" s="662">
        <f t="shared" si="887"/>
        <v>0</v>
      </c>
      <c r="T1947" s="699">
        <f t="shared" si="888"/>
        <v>0</v>
      </c>
      <c r="U1947" s="681">
        <f t="shared" si="898"/>
        <v>0</v>
      </c>
      <c r="V1947" s="701">
        <f t="shared" si="899"/>
        <v>0</v>
      </c>
      <c r="W1947" s="662">
        <f t="shared" si="900"/>
        <v>0</v>
      </c>
      <c r="X1947" s="662">
        <f t="shared" si="901"/>
        <v>0</v>
      </c>
      <c r="Y1947" s="662">
        <f t="shared" si="902"/>
        <v>0</v>
      </c>
      <c r="Z1947" s="699">
        <f t="shared" si="903"/>
        <v>0</v>
      </c>
      <c r="AA1947" s="681">
        <f t="shared" si="906"/>
        <v>0</v>
      </c>
      <c r="AB1947" s="701">
        <f t="shared" si="907"/>
        <v>0</v>
      </c>
      <c r="AC1947" s="662">
        <f t="shared" si="904"/>
        <v>0</v>
      </c>
      <c r="AD1947" s="662">
        <f t="shared" si="908"/>
        <v>0</v>
      </c>
      <c r="AE1947" s="701">
        <f t="shared" si="909"/>
        <v>0</v>
      </c>
      <c r="AF1947" s="662">
        <f t="shared" si="905"/>
        <v>0</v>
      </c>
      <c r="AG1947" s="662">
        <f t="shared" si="910"/>
        <v>0</v>
      </c>
      <c r="AH1947" s="701">
        <f t="shared" si="911"/>
        <v>0</v>
      </c>
    </row>
    <row r="1948" spans="1:34" x14ac:dyDescent="0.35">
      <c r="A1948" s="680">
        <v>39923</v>
      </c>
      <c r="B1948" s="558" t="s">
        <v>24</v>
      </c>
      <c r="C1948" s="558">
        <v>4</v>
      </c>
      <c r="D1948" s="559">
        <f t="shared" si="883"/>
        <v>2</v>
      </c>
      <c r="E1948" s="561">
        <v>0</v>
      </c>
      <c r="F1948" s="699">
        <f t="shared" si="889"/>
        <v>0</v>
      </c>
      <c r="G1948" s="712">
        <f t="shared" si="890"/>
        <v>0</v>
      </c>
      <c r="H1948" s="699">
        <f t="shared" si="884"/>
        <v>0</v>
      </c>
      <c r="I1948" s="712">
        <f t="shared" si="885"/>
        <v>0</v>
      </c>
      <c r="J1948" s="699">
        <f t="shared" si="891"/>
        <v>0</v>
      </c>
      <c r="K1948" s="681">
        <f t="shared" si="892"/>
        <v>0</v>
      </c>
      <c r="L1948" s="711">
        <f>IF($L$5="Yes",HLOOKUP(B1948,'Outdoor Supply'!$D$32:$P$38,7,FALSE),0)</f>
        <v>0</v>
      </c>
      <c r="M1948" s="701">
        <f t="shared" si="893"/>
        <v>0</v>
      </c>
      <c r="N1948" s="564">
        <f t="shared" si="894"/>
        <v>0</v>
      </c>
      <c r="O1948" s="564">
        <f t="shared" si="895"/>
        <v>0</v>
      </c>
      <c r="P1948" s="564">
        <f t="shared" si="896"/>
        <v>0</v>
      </c>
      <c r="Q1948" s="564">
        <f t="shared" si="897"/>
        <v>0</v>
      </c>
      <c r="R1948" s="661">
        <f t="shared" si="886"/>
        <v>0</v>
      </c>
      <c r="S1948" s="662">
        <f t="shared" si="887"/>
        <v>0</v>
      </c>
      <c r="T1948" s="699">
        <f t="shared" si="888"/>
        <v>0</v>
      </c>
      <c r="U1948" s="681">
        <f t="shared" si="898"/>
        <v>0</v>
      </c>
      <c r="V1948" s="701">
        <f t="shared" si="899"/>
        <v>0</v>
      </c>
      <c r="W1948" s="662">
        <f t="shared" si="900"/>
        <v>0</v>
      </c>
      <c r="X1948" s="662">
        <f t="shared" si="901"/>
        <v>0</v>
      </c>
      <c r="Y1948" s="662">
        <f t="shared" si="902"/>
        <v>0</v>
      </c>
      <c r="Z1948" s="699">
        <f t="shared" si="903"/>
        <v>0</v>
      </c>
      <c r="AA1948" s="681">
        <f t="shared" si="906"/>
        <v>0</v>
      </c>
      <c r="AB1948" s="701">
        <f t="shared" si="907"/>
        <v>0</v>
      </c>
      <c r="AC1948" s="662">
        <f t="shared" si="904"/>
        <v>0</v>
      </c>
      <c r="AD1948" s="662">
        <f t="shared" si="908"/>
        <v>0</v>
      </c>
      <c r="AE1948" s="701">
        <f t="shared" si="909"/>
        <v>0</v>
      </c>
      <c r="AF1948" s="662">
        <f t="shared" si="905"/>
        <v>0</v>
      </c>
      <c r="AG1948" s="662">
        <f t="shared" si="910"/>
        <v>0</v>
      </c>
      <c r="AH1948" s="701">
        <f t="shared" si="911"/>
        <v>0</v>
      </c>
    </row>
    <row r="1949" spans="1:34" x14ac:dyDescent="0.35">
      <c r="A1949" s="680">
        <v>39924</v>
      </c>
      <c r="B1949" s="558" t="s">
        <v>24</v>
      </c>
      <c r="C1949" s="558">
        <v>4</v>
      </c>
      <c r="D1949" s="559">
        <f t="shared" si="883"/>
        <v>3</v>
      </c>
      <c r="E1949" s="561">
        <v>0</v>
      </c>
      <c r="F1949" s="699">
        <f t="shared" si="889"/>
        <v>0</v>
      </c>
      <c r="G1949" s="712">
        <f t="shared" si="890"/>
        <v>0</v>
      </c>
      <c r="H1949" s="699">
        <f t="shared" si="884"/>
        <v>0</v>
      </c>
      <c r="I1949" s="712">
        <f t="shared" si="885"/>
        <v>0</v>
      </c>
      <c r="J1949" s="699">
        <f t="shared" si="891"/>
        <v>0</v>
      </c>
      <c r="K1949" s="681">
        <f t="shared" si="892"/>
        <v>0</v>
      </c>
      <c r="L1949" s="711">
        <f>IF($L$5="Yes",HLOOKUP(B1949,'Outdoor Supply'!$D$32:$P$38,7,FALSE),0)</f>
        <v>0</v>
      </c>
      <c r="M1949" s="701">
        <f t="shared" si="893"/>
        <v>0</v>
      </c>
      <c r="N1949" s="564">
        <f t="shared" si="894"/>
        <v>0</v>
      </c>
      <c r="O1949" s="564">
        <f t="shared" si="895"/>
        <v>0</v>
      </c>
      <c r="P1949" s="564">
        <f t="shared" si="896"/>
        <v>0</v>
      </c>
      <c r="Q1949" s="564">
        <f t="shared" si="897"/>
        <v>0</v>
      </c>
      <c r="R1949" s="661">
        <f t="shared" si="886"/>
        <v>0</v>
      </c>
      <c r="S1949" s="662">
        <f t="shared" si="887"/>
        <v>0</v>
      </c>
      <c r="T1949" s="699">
        <f t="shared" si="888"/>
        <v>0</v>
      </c>
      <c r="U1949" s="681">
        <f t="shared" si="898"/>
        <v>0</v>
      </c>
      <c r="V1949" s="701">
        <f t="shared" si="899"/>
        <v>0</v>
      </c>
      <c r="W1949" s="662">
        <f t="shared" si="900"/>
        <v>0</v>
      </c>
      <c r="X1949" s="662">
        <f t="shared" si="901"/>
        <v>0</v>
      </c>
      <c r="Y1949" s="662">
        <f t="shared" si="902"/>
        <v>0</v>
      </c>
      <c r="Z1949" s="699">
        <f t="shared" si="903"/>
        <v>0</v>
      </c>
      <c r="AA1949" s="681">
        <f t="shared" si="906"/>
        <v>0</v>
      </c>
      <c r="AB1949" s="701">
        <f t="shared" si="907"/>
        <v>0</v>
      </c>
      <c r="AC1949" s="662">
        <f t="shared" si="904"/>
        <v>0</v>
      </c>
      <c r="AD1949" s="662">
        <f t="shared" si="908"/>
        <v>0</v>
      </c>
      <c r="AE1949" s="701">
        <f t="shared" si="909"/>
        <v>0</v>
      </c>
      <c r="AF1949" s="662">
        <f t="shared" si="905"/>
        <v>0</v>
      </c>
      <c r="AG1949" s="662">
        <f t="shared" si="910"/>
        <v>0</v>
      </c>
      <c r="AH1949" s="701">
        <f t="shared" si="911"/>
        <v>0</v>
      </c>
    </row>
    <row r="1950" spans="1:34" x14ac:dyDescent="0.35">
      <c r="A1950" s="680">
        <v>39925</v>
      </c>
      <c r="B1950" s="558" t="s">
        <v>24</v>
      </c>
      <c r="C1950" s="558">
        <v>4</v>
      </c>
      <c r="D1950" s="559">
        <f t="shared" si="883"/>
        <v>4</v>
      </c>
      <c r="E1950" s="561">
        <v>0</v>
      </c>
      <c r="F1950" s="699">
        <f t="shared" si="889"/>
        <v>0</v>
      </c>
      <c r="G1950" s="712">
        <f t="shared" si="890"/>
        <v>0</v>
      </c>
      <c r="H1950" s="699">
        <f t="shared" si="884"/>
        <v>0</v>
      </c>
      <c r="I1950" s="712">
        <f t="shared" si="885"/>
        <v>0</v>
      </c>
      <c r="J1950" s="699">
        <f t="shared" si="891"/>
        <v>0</v>
      </c>
      <c r="K1950" s="681">
        <f t="shared" si="892"/>
        <v>0</v>
      </c>
      <c r="L1950" s="711">
        <f>IF($L$5="Yes",HLOOKUP(B1950,'Outdoor Supply'!$D$32:$P$38,7,FALSE),0)</f>
        <v>0</v>
      </c>
      <c r="M1950" s="701">
        <f t="shared" si="893"/>
        <v>0</v>
      </c>
      <c r="N1950" s="564">
        <f t="shared" si="894"/>
        <v>0</v>
      </c>
      <c r="O1950" s="564">
        <f t="shared" si="895"/>
        <v>0</v>
      </c>
      <c r="P1950" s="564">
        <f t="shared" si="896"/>
        <v>0</v>
      </c>
      <c r="Q1950" s="564">
        <f t="shared" si="897"/>
        <v>0</v>
      </c>
      <c r="R1950" s="661">
        <f t="shared" si="886"/>
        <v>0</v>
      </c>
      <c r="S1950" s="662">
        <f t="shared" si="887"/>
        <v>0</v>
      </c>
      <c r="T1950" s="699">
        <f t="shared" si="888"/>
        <v>0</v>
      </c>
      <c r="U1950" s="681">
        <f t="shared" si="898"/>
        <v>0</v>
      </c>
      <c r="V1950" s="701">
        <f t="shared" si="899"/>
        <v>0</v>
      </c>
      <c r="W1950" s="662">
        <f t="shared" si="900"/>
        <v>0</v>
      </c>
      <c r="X1950" s="662">
        <f t="shared" si="901"/>
        <v>0</v>
      </c>
      <c r="Y1950" s="662">
        <f t="shared" si="902"/>
        <v>0</v>
      </c>
      <c r="Z1950" s="699">
        <f t="shared" si="903"/>
        <v>0</v>
      </c>
      <c r="AA1950" s="681">
        <f t="shared" si="906"/>
        <v>0</v>
      </c>
      <c r="AB1950" s="701">
        <f t="shared" si="907"/>
        <v>0</v>
      </c>
      <c r="AC1950" s="662">
        <f t="shared" si="904"/>
        <v>0</v>
      </c>
      <c r="AD1950" s="662">
        <f t="shared" si="908"/>
        <v>0</v>
      </c>
      <c r="AE1950" s="701">
        <f t="shared" si="909"/>
        <v>0</v>
      </c>
      <c r="AF1950" s="662">
        <f t="shared" si="905"/>
        <v>0</v>
      </c>
      <c r="AG1950" s="662">
        <f t="shared" si="910"/>
        <v>0</v>
      </c>
      <c r="AH1950" s="701">
        <f t="shared" si="911"/>
        <v>0</v>
      </c>
    </row>
    <row r="1951" spans="1:34" x14ac:dyDescent="0.35">
      <c r="A1951" s="680">
        <v>39926</v>
      </c>
      <c r="B1951" s="558" t="s">
        <v>24</v>
      </c>
      <c r="C1951" s="558">
        <v>4</v>
      </c>
      <c r="D1951" s="559">
        <f t="shared" si="883"/>
        <v>5</v>
      </c>
      <c r="E1951" s="561">
        <v>0</v>
      </c>
      <c r="F1951" s="699">
        <f t="shared" si="889"/>
        <v>0</v>
      </c>
      <c r="G1951" s="712">
        <f t="shared" si="890"/>
        <v>0</v>
      </c>
      <c r="H1951" s="699">
        <f t="shared" si="884"/>
        <v>0</v>
      </c>
      <c r="I1951" s="712">
        <f t="shared" si="885"/>
        <v>0</v>
      </c>
      <c r="J1951" s="699">
        <f t="shared" si="891"/>
        <v>0</v>
      </c>
      <c r="K1951" s="681">
        <f t="shared" si="892"/>
        <v>0</v>
      </c>
      <c r="L1951" s="711">
        <f>IF($L$5="Yes",HLOOKUP(B1951,'Outdoor Supply'!$D$32:$P$38,7,FALSE),0)</f>
        <v>0</v>
      </c>
      <c r="M1951" s="701">
        <f t="shared" si="893"/>
        <v>0</v>
      </c>
      <c r="N1951" s="564">
        <f t="shared" si="894"/>
        <v>0</v>
      </c>
      <c r="O1951" s="564">
        <f t="shared" si="895"/>
        <v>0</v>
      </c>
      <c r="P1951" s="564">
        <f t="shared" si="896"/>
        <v>0</v>
      </c>
      <c r="Q1951" s="564">
        <f t="shared" si="897"/>
        <v>0</v>
      </c>
      <c r="R1951" s="661">
        <f t="shared" si="886"/>
        <v>0</v>
      </c>
      <c r="S1951" s="662">
        <f t="shared" si="887"/>
        <v>0</v>
      </c>
      <c r="T1951" s="699">
        <f t="shared" si="888"/>
        <v>0</v>
      </c>
      <c r="U1951" s="681">
        <f t="shared" si="898"/>
        <v>0</v>
      </c>
      <c r="V1951" s="701">
        <f t="shared" si="899"/>
        <v>0</v>
      </c>
      <c r="W1951" s="662">
        <f t="shared" si="900"/>
        <v>0</v>
      </c>
      <c r="X1951" s="662">
        <f t="shared" si="901"/>
        <v>0</v>
      </c>
      <c r="Y1951" s="662">
        <f t="shared" si="902"/>
        <v>0</v>
      </c>
      <c r="Z1951" s="699">
        <f t="shared" si="903"/>
        <v>0</v>
      </c>
      <c r="AA1951" s="681">
        <f t="shared" si="906"/>
        <v>0</v>
      </c>
      <c r="AB1951" s="701">
        <f t="shared" si="907"/>
        <v>0</v>
      </c>
      <c r="AC1951" s="662">
        <f t="shared" si="904"/>
        <v>0</v>
      </c>
      <c r="AD1951" s="662">
        <f t="shared" si="908"/>
        <v>0</v>
      </c>
      <c r="AE1951" s="701">
        <f t="shared" si="909"/>
        <v>0</v>
      </c>
      <c r="AF1951" s="662">
        <f t="shared" si="905"/>
        <v>0</v>
      </c>
      <c r="AG1951" s="662">
        <f t="shared" si="910"/>
        <v>0</v>
      </c>
      <c r="AH1951" s="701">
        <f t="shared" si="911"/>
        <v>0</v>
      </c>
    </row>
    <row r="1952" spans="1:34" x14ac:dyDescent="0.35">
      <c r="A1952" s="680">
        <v>39927</v>
      </c>
      <c r="B1952" s="558" t="s">
        <v>24</v>
      </c>
      <c r="C1952" s="558">
        <v>4</v>
      </c>
      <c r="D1952" s="559">
        <f t="shared" si="883"/>
        <v>6</v>
      </c>
      <c r="E1952" s="561">
        <v>0</v>
      </c>
      <c r="F1952" s="699">
        <f t="shared" si="889"/>
        <v>0</v>
      </c>
      <c r="G1952" s="712">
        <f t="shared" si="890"/>
        <v>0</v>
      </c>
      <c r="H1952" s="699">
        <f t="shared" si="884"/>
        <v>0</v>
      </c>
      <c r="I1952" s="712">
        <f t="shared" si="885"/>
        <v>0</v>
      </c>
      <c r="J1952" s="699">
        <f t="shared" si="891"/>
        <v>0</v>
      </c>
      <c r="K1952" s="681">
        <f t="shared" si="892"/>
        <v>0</v>
      </c>
      <c r="L1952" s="711">
        <f>IF($L$5="Yes",HLOOKUP(B1952,'Outdoor Supply'!$D$32:$P$38,7,FALSE),0)</f>
        <v>0</v>
      </c>
      <c r="M1952" s="701">
        <f t="shared" si="893"/>
        <v>0</v>
      </c>
      <c r="N1952" s="564">
        <f t="shared" si="894"/>
        <v>0</v>
      </c>
      <c r="O1952" s="564">
        <f t="shared" si="895"/>
        <v>0</v>
      </c>
      <c r="P1952" s="564">
        <f t="shared" si="896"/>
        <v>0</v>
      </c>
      <c r="Q1952" s="564">
        <f t="shared" si="897"/>
        <v>0</v>
      </c>
      <c r="R1952" s="661">
        <f t="shared" si="886"/>
        <v>0</v>
      </c>
      <c r="S1952" s="662">
        <f t="shared" si="887"/>
        <v>0</v>
      </c>
      <c r="T1952" s="699">
        <f t="shared" si="888"/>
        <v>0</v>
      </c>
      <c r="U1952" s="681">
        <f t="shared" si="898"/>
        <v>0</v>
      </c>
      <c r="V1952" s="701">
        <f t="shared" si="899"/>
        <v>0</v>
      </c>
      <c r="W1952" s="662">
        <f t="shared" si="900"/>
        <v>0</v>
      </c>
      <c r="X1952" s="662">
        <f t="shared" si="901"/>
        <v>0</v>
      </c>
      <c r="Y1952" s="662">
        <f t="shared" si="902"/>
        <v>0</v>
      </c>
      <c r="Z1952" s="699">
        <f t="shared" si="903"/>
        <v>0</v>
      </c>
      <c r="AA1952" s="681">
        <f t="shared" si="906"/>
        <v>0</v>
      </c>
      <c r="AB1952" s="701">
        <f t="shared" si="907"/>
        <v>0</v>
      </c>
      <c r="AC1952" s="662">
        <f t="shared" si="904"/>
        <v>0</v>
      </c>
      <c r="AD1952" s="662">
        <f t="shared" si="908"/>
        <v>0</v>
      </c>
      <c r="AE1952" s="701">
        <f t="shared" si="909"/>
        <v>0</v>
      </c>
      <c r="AF1952" s="662">
        <f t="shared" si="905"/>
        <v>0</v>
      </c>
      <c r="AG1952" s="662">
        <f t="shared" si="910"/>
        <v>0</v>
      </c>
      <c r="AH1952" s="701">
        <f t="shared" si="911"/>
        <v>0</v>
      </c>
    </row>
    <row r="1953" spans="1:34" x14ac:dyDescent="0.35">
      <c r="A1953" s="680">
        <v>39928</v>
      </c>
      <c r="B1953" s="558" t="s">
        <v>24</v>
      </c>
      <c r="C1953" s="558">
        <v>4</v>
      </c>
      <c r="D1953" s="559">
        <f t="shared" si="883"/>
        <v>7</v>
      </c>
      <c r="E1953" s="561">
        <v>9.9999999999909051E-3</v>
      </c>
      <c r="F1953" s="699">
        <f t="shared" si="889"/>
        <v>0</v>
      </c>
      <c r="G1953" s="712">
        <f t="shared" si="890"/>
        <v>0</v>
      </c>
      <c r="H1953" s="699">
        <f t="shared" si="884"/>
        <v>0</v>
      </c>
      <c r="I1953" s="712">
        <f t="shared" si="885"/>
        <v>0</v>
      </c>
      <c r="J1953" s="699">
        <f t="shared" si="891"/>
        <v>0</v>
      </c>
      <c r="K1953" s="681">
        <f t="shared" si="892"/>
        <v>0</v>
      </c>
      <c r="L1953" s="711">
        <f>IF($L$5="Yes",HLOOKUP(B1953,'Outdoor Supply'!$D$32:$P$38,7,FALSE),0)</f>
        <v>0</v>
      </c>
      <c r="M1953" s="701">
        <f t="shared" si="893"/>
        <v>0</v>
      </c>
      <c r="N1953" s="564">
        <f t="shared" si="894"/>
        <v>0</v>
      </c>
      <c r="O1953" s="564">
        <f t="shared" si="895"/>
        <v>0</v>
      </c>
      <c r="P1953" s="564">
        <f t="shared" si="896"/>
        <v>0</v>
      </c>
      <c r="Q1953" s="564">
        <f t="shared" si="897"/>
        <v>0</v>
      </c>
      <c r="R1953" s="661">
        <f t="shared" si="886"/>
        <v>0</v>
      </c>
      <c r="S1953" s="662">
        <f t="shared" si="887"/>
        <v>0</v>
      </c>
      <c r="T1953" s="699">
        <f t="shared" si="888"/>
        <v>0</v>
      </c>
      <c r="U1953" s="681">
        <f t="shared" si="898"/>
        <v>0</v>
      </c>
      <c r="V1953" s="701">
        <f t="shared" si="899"/>
        <v>0</v>
      </c>
      <c r="W1953" s="662">
        <f t="shared" si="900"/>
        <v>0</v>
      </c>
      <c r="X1953" s="662">
        <f t="shared" si="901"/>
        <v>0</v>
      </c>
      <c r="Y1953" s="662">
        <f t="shared" si="902"/>
        <v>0</v>
      </c>
      <c r="Z1953" s="699">
        <f t="shared" si="903"/>
        <v>0</v>
      </c>
      <c r="AA1953" s="681">
        <f t="shared" si="906"/>
        <v>0</v>
      </c>
      <c r="AB1953" s="701">
        <f t="shared" si="907"/>
        <v>0</v>
      </c>
      <c r="AC1953" s="662">
        <f t="shared" si="904"/>
        <v>0</v>
      </c>
      <c r="AD1953" s="662">
        <f t="shared" si="908"/>
        <v>0</v>
      </c>
      <c r="AE1953" s="701">
        <f t="shared" si="909"/>
        <v>0</v>
      </c>
      <c r="AF1953" s="662">
        <f t="shared" si="905"/>
        <v>0</v>
      </c>
      <c r="AG1953" s="662">
        <f t="shared" si="910"/>
        <v>0</v>
      </c>
      <c r="AH1953" s="701">
        <f t="shared" si="911"/>
        <v>0</v>
      </c>
    </row>
    <row r="1954" spans="1:34" x14ac:dyDescent="0.35">
      <c r="A1954" s="680">
        <v>39929</v>
      </c>
      <c r="B1954" s="558" t="s">
        <v>24</v>
      </c>
      <c r="C1954" s="558">
        <v>4</v>
      </c>
      <c r="D1954" s="559">
        <f t="shared" si="883"/>
        <v>1</v>
      </c>
      <c r="E1954" s="561">
        <v>1.999999999998181E-2</v>
      </c>
      <c r="F1954" s="699">
        <f t="shared" si="889"/>
        <v>0</v>
      </c>
      <c r="G1954" s="712">
        <f t="shared" si="890"/>
        <v>0</v>
      </c>
      <c r="H1954" s="699">
        <f t="shared" si="884"/>
        <v>0</v>
      </c>
      <c r="I1954" s="712">
        <f t="shared" si="885"/>
        <v>0</v>
      </c>
      <c r="J1954" s="699">
        <f t="shared" si="891"/>
        <v>0</v>
      </c>
      <c r="K1954" s="681">
        <f t="shared" si="892"/>
        <v>0</v>
      </c>
      <c r="L1954" s="711">
        <f>IF($L$5="Yes",HLOOKUP(B1954,'Outdoor Supply'!$D$32:$P$38,7,FALSE),0)</f>
        <v>0</v>
      </c>
      <c r="M1954" s="701">
        <f t="shared" si="893"/>
        <v>0</v>
      </c>
      <c r="N1954" s="564">
        <f t="shared" si="894"/>
        <v>0</v>
      </c>
      <c r="O1954" s="564">
        <f t="shared" si="895"/>
        <v>0</v>
      </c>
      <c r="P1954" s="564">
        <f t="shared" si="896"/>
        <v>0</v>
      </c>
      <c r="Q1954" s="564">
        <f t="shared" si="897"/>
        <v>0</v>
      </c>
      <c r="R1954" s="661">
        <f t="shared" si="886"/>
        <v>0</v>
      </c>
      <c r="S1954" s="662">
        <f t="shared" si="887"/>
        <v>0</v>
      </c>
      <c r="T1954" s="699">
        <f t="shared" si="888"/>
        <v>0</v>
      </c>
      <c r="U1954" s="681">
        <f t="shared" si="898"/>
        <v>0</v>
      </c>
      <c r="V1954" s="701">
        <f t="shared" si="899"/>
        <v>0</v>
      </c>
      <c r="W1954" s="662">
        <f t="shared" si="900"/>
        <v>0</v>
      </c>
      <c r="X1954" s="662">
        <f t="shared" si="901"/>
        <v>0</v>
      </c>
      <c r="Y1954" s="662">
        <f t="shared" si="902"/>
        <v>0</v>
      </c>
      <c r="Z1954" s="699">
        <f t="shared" si="903"/>
        <v>0</v>
      </c>
      <c r="AA1954" s="681">
        <f t="shared" si="906"/>
        <v>0</v>
      </c>
      <c r="AB1954" s="701">
        <f t="shared" si="907"/>
        <v>0</v>
      </c>
      <c r="AC1954" s="662">
        <f t="shared" si="904"/>
        <v>0</v>
      </c>
      <c r="AD1954" s="662">
        <f t="shared" si="908"/>
        <v>0</v>
      </c>
      <c r="AE1954" s="701">
        <f t="shared" si="909"/>
        <v>0</v>
      </c>
      <c r="AF1954" s="662">
        <f t="shared" si="905"/>
        <v>0</v>
      </c>
      <c r="AG1954" s="662">
        <f t="shared" si="910"/>
        <v>0</v>
      </c>
      <c r="AH1954" s="701">
        <f t="shared" si="911"/>
        <v>0</v>
      </c>
    </row>
    <row r="1955" spans="1:34" x14ac:dyDescent="0.35">
      <c r="A1955" s="680">
        <v>39930</v>
      </c>
      <c r="B1955" s="558" t="s">
        <v>24</v>
      </c>
      <c r="C1955" s="558">
        <v>4</v>
      </c>
      <c r="D1955" s="559">
        <f t="shared" si="883"/>
        <v>2</v>
      </c>
      <c r="E1955" s="561">
        <v>0.15999999999999659</v>
      </c>
      <c r="F1955" s="699">
        <f t="shared" si="889"/>
        <v>0</v>
      </c>
      <c r="G1955" s="712">
        <f t="shared" si="890"/>
        <v>0</v>
      </c>
      <c r="H1955" s="699">
        <f t="shared" si="884"/>
        <v>0</v>
      </c>
      <c r="I1955" s="712">
        <f t="shared" si="885"/>
        <v>0</v>
      </c>
      <c r="J1955" s="699">
        <f t="shared" si="891"/>
        <v>0</v>
      </c>
      <c r="K1955" s="681">
        <f t="shared" si="892"/>
        <v>0</v>
      </c>
      <c r="L1955" s="711">
        <f>IF($L$5="Yes",HLOOKUP(B1955,'Outdoor Supply'!$D$32:$P$38,7,FALSE),0)</f>
        <v>0</v>
      </c>
      <c r="M1955" s="701">
        <f t="shared" si="893"/>
        <v>0</v>
      </c>
      <c r="N1955" s="564">
        <f t="shared" si="894"/>
        <v>0</v>
      </c>
      <c r="O1955" s="564">
        <f t="shared" si="895"/>
        <v>0</v>
      </c>
      <c r="P1955" s="564">
        <f t="shared" si="896"/>
        <v>0</v>
      </c>
      <c r="Q1955" s="564">
        <f t="shared" si="897"/>
        <v>0</v>
      </c>
      <c r="R1955" s="661">
        <f t="shared" si="886"/>
        <v>0</v>
      </c>
      <c r="S1955" s="662">
        <f t="shared" si="887"/>
        <v>0</v>
      </c>
      <c r="T1955" s="699">
        <f t="shared" si="888"/>
        <v>0</v>
      </c>
      <c r="U1955" s="681">
        <f t="shared" si="898"/>
        <v>0</v>
      </c>
      <c r="V1955" s="701">
        <f t="shared" si="899"/>
        <v>0</v>
      </c>
      <c r="W1955" s="662">
        <f t="shared" si="900"/>
        <v>0</v>
      </c>
      <c r="X1955" s="662">
        <f t="shared" si="901"/>
        <v>0</v>
      </c>
      <c r="Y1955" s="662">
        <f t="shared" si="902"/>
        <v>0</v>
      </c>
      <c r="Z1955" s="699">
        <f t="shared" si="903"/>
        <v>0</v>
      </c>
      <c r="AA1955" s="681">
        <f t="shared" si="906"/>
        <v>0</v>
      </c>
      <c r="AB1955" s="701">
        <f t="shared" si="907"/>
        <v>0</v>
      </c>
      <c r="AC1955" s="662">
        <f t="shared" si="904"/>
        <v>0</v>
      </c>
      <c r="AD1955" s="662">
        <f t="shared" si="908"/>
        <v>0</v>
      </c>
      <c r="AE1955" s="701">
        <f t="shared" si="909"/>
        <v>0</v>
      </c>
      <c r="AF1955" s="662">
        <f t="shared" si="905"/>
        <v>0</v>
      </c>
      <c r="AG1955" s="662">
        <f t="shared" si="910"/>
        <v>0</v>
      </c>
      <c r="AH1955" s="701">
        <f t="shared" si="911"/>
        <v>0</v>
      </c>
    </row>
    <row r="1956" spans="1:34" x14ac:dyDescent="0.35">
      <c r="A1956" s="680">
        <v>39931</v>
      </c>
      <c r="B1956" s="558" t="s">
        <v>24</v>
      </c>
      <c r="C1956" s="558">
        <v>4</v>
      </c>
      <c r="D1956" s="559">
        <f t="shared" si="883"/>
        <v>3</v>
      </c>
      <c r="E1956" s="561">
        <v>0.56999999999999318</v>
      </c>
      <c r="F1956" s="699">
        <f t="shared" si="889"/>
        <v>0</v>
      </c>
      <c r="G1956" s="712">
        <f t="shared" si="890"/>
        <v>0</v>
      </c>
      <c r="H1956" s="699">
        <f t="shared" si="884"/>
        <v>0</v>
      </c>
      <c r="I1956" s="712">
        <f t="shared" si="885"/>
        <v>0</v>
      </c>
      <c r="J1956" s="699">
        <f t="shared" si="891"/>
        <v>0</v>
      </c>
      <c r="K1956" s="681">
        <f t="shared" si="892"/>
        <v>0</v>
      </c>
      <c r="L1956" s="711">
        <f>IF($L$5="Yes",HLOOKUP(B1956,'Outdoor Supply'!$D$32:$P$38,7,FALSE),0)</f>
        <v>0</v>
      </c>
      <c r="M1956" s="701">
        <f t="shared" si="893"/>
        <v>0</v>
      </c>
      <c r="N1956" s="564">
        <f t="shared" si="894"/>
        <v>0</v>
      </c>
      <c r="O1956" s="564">
        <f t="shared" si="895"/>
        <v>0</v>
      </c>
      <c r="P1956" s="564">
        <f t="shared" si="896"/>
        <v>0</v>
      </c>
      <c r="Q1956" s="564">
        <f t="shared" si="897"/>
        <v>0</v>
      </c>
      <c r="R1956" s="661">
        <f t="shared" si="886"/>
        <v>0</v>
      </c>
      <c r="S1956" s="662">
        <f t="shared" si="887"/>
        <v>0</v>
      </c>
      <c r="T1956" s="699">
        <f t="shared" si="888"/>
        <v>0</v>
      </c>
      <c r="U1956" s="681">
        <f t="shared" si="898"/>
        <v>0</v>
      </c>
      <c r="V1956" s="701">
        <f t="shared" si="899"/>
        <v>0</v>
      </c>
      <c r="W1956" s="662">
        <f t="shared" si="900"/>
        <v>0</v>
      </c>
      <c r="X1956" s="662">
        <f t="shared" si="901"/>
        <v>0</v>
      </c>
      <c r="Y1956" s="662">
        <f t="shared" si="902"/>
        <v>0</v>
      </c>
      <c r="Z1956" s="699">
        <f t="shared" si="903"/>
        <v>0</v>
      </c>
      <c r="AA1956" s="681">
        <f t="shared" si="906"/>
        <v>0</v>
      </c>
      <c r="AB1956" s="701">
        <f t="shared" si="907"/>
        <v>0</v>
      </c>
      <c r="AC1956" s="662">
        <f t="shared" si="904"/>
        <v>0</v>
      </c>
      <c r="AD1956" s="662">
        <f t="shared" si="908"/>
        <v>0</v>
      </c>
      <c r="AE1956" s="701">
        <f t="shared" si="909"/>
        <v>0</v>
      </c>
      <c r="AF1956" s="662">
        <f t="shared" si="905"/>
        <v>0</v>
      </c>
      <c r="AG1956" s="662">
        <f t="shared" si="910"/>
        <v>0</v>
      </c>
      <c r="AH1956" s="701">
        <f t="shared" si="911"/>
        <v>0</v>
      </c>
    </row>
    <row r="1957" spans="1:34" x14ac:dyDescent="0.35">
      <c r="A1957" s="680">
        <v>39932</v>
      </c>
      <c r="B1957" s="558" t="s">
        <v>24</v>
      </c>
      <c r="C1957" s="558">
        <v>4</v>
      </c>
      <c r="D1957" s="559">
        <f t="shared" si="883"/>
        <v>4</v>
      </c>
      <c r="E1957" s="561">
        <v>0</v>
      </c>
      <c r="F1957" s="699">
        <f t="shared" si="889"/>
        <v>0</v>
      </c>
      <c r="G1957" s="712">
        <f t="shared" si="890"/>
        <v>0</v>
      </c>
      <c r="H1957" s="699">
        <f t="shared" si="884"/>
        <v>0</v>
      </c>
      <c r="I1957" s="712">
        <f t="shared" si="885"/>
        <v>0</v>
      </c>
      <c r="J1957" s="699">
        <f t="shared" si="891"/>
        <v>0</v>
      </c>
      <c r="K1957" s="681">
        <f t="shared" si="892"/>
        <v>0</v>
      </c>
      <c r="L1957" s="711">
        <f>IF($L$5="Yes",HLOOKUP(B1957,'Outdoor Supply'!$D$32:$P$38,7,FALSE),0)</f>
        <v>0</v>
      </c>
      <c r="M1957" s="701">
        <f t="shared" si="893"/>
        <v>0</v>
      </c>
      <c r="N1957" s="564">
        <f t="shared" si="894"/>
        <v>0</v>
      </c>
      <c r="O1957" s="564">
        <f t="shared" si="895"/>
        <v>0</v>
      </c>
      <c r="P1957" s="564">
        <f t="shared" si="896"/>
        <v>0</v>
      </c>
      <c r="Q1957" s="564">
        <f t="shared" si="897"/>
        <v>0</v>
      </c>
      <c r="R1957" s="661">
        <f t="shared" si="886"/>
        <v>0</v>
      </c>
      <c r="S1957" s="662">
        <f t="shared" si="887"/>
        <v>0</v>
      </c>
      <c r="T1957" s="699">
        <f t="shared" si="888"/>
        <v>0</v>
      </c>
      <c r="U1957" s="681">
        <f t="shared" si="898"/>
        <v>0</v>
      </c>
      <c r="V1957" s="701">
        <f t="shared" si="899"/>
        <v>0</v>
      </c>
      <c r="W1957" s="662">
        <f t="shared" si="900"/>
        <v>0</v>
      </c>
      <c r="X1957" s="662">
        <f t="shared" si="901"/>
        <v>0</v>
      </c>
      <c r="Y1957" s="662">
        <f t="shared" si="902"/>
        <v>0</v>
      </c>
      <c r="Z1957" s="699">
        <f t="shared" si="903"/>
        <v>0</v>
      </c>
      <c r="AA1957" s="681">
        <f t="shared" si="906"/>
        <v>0</v>
      </c>
      <c r="AB1957" s="701">
        <f t="shared" si="907"/>
        <v>0</v>
      </c>
      <c r="AC1957" s="662">
        <f t="shared" si="904"/>
        <v>0</v>
      </c>
      <c r="AD1957" s="662">
        <f t="shared" si="908"/>
        <v>0</v>
      </c>
      <c r="AE1957" s="701">
        <f t="shared" si="909"/>
        <v>0</v>
      </c>
      <c r="AF1957" s="662">
        <f t="shared" si="905"/>
        <v>0</v>
      </c>
      <c r="AG1957" s="662">
        <f t="shared" si="910"/>
        <v>0</v>
      </c>
      <c r="AH1957" s="701">
        <f t="shared" si="911"/>
        <v>0</v>
      </c>
    </row>
    <row r="1958" spans="1:34" x14ac:dyDescent="0.35">
      <c r="A1958" s="680">
        <v>39933</v>
      </c>
      <c r="B1958" s="558" t="s">
        <v>24</v>
      </c>
      <c r="C1958" s="558">
        <v>4</v>
      </c>
      <c r="D1958" s="559">
        <f t="shared" si="883"/>
        <v>5</v>
      </c>
      <c r="E1958" s="561">
        <v>0</v>
      </c>
      <c r="F1958" s="699">
        <f t="shared" si="889"/>
        <v>0</v>
      </c>
      <c r="G1958" s="712">
        <f t="shared" si="890"/>
        <v>0</v>
      </c>
      <c r="H1958" s="699">
        <f t="shared" si="884"/>
        <v>0</v>
      </c>
      <c r="I1958" s="712">
        <f t="shared" si="885"/>
        <v>0</v>
      </c>
      <c r="J1958" s="699">
        <f t="shared" si="891"/>
        <v>0</v>
      </c>
      <c r="K1958" s="681">
        <f t="shared" si="892"/>
        <v>0</v>
      </c>
      <c r="L1958" s="711">
        <f>IF($L$5="Yes",HLOOKUP(B1958,'Outdoor Supply'!$D$32:$P$38,7,FALSE),0)</f>
        <v>0</v>
      </c>
      <c r="M1958" s="701">
        <f t="shared" si="893"/>
        <v>0</v>
      </c>
      <c r="N1958" s="564">
        <f t="shared" si="894"/>
        <v>0</v>
      </c>
      <c r="O1958" s="564">
        <f t="shared" si="895"/>
        <v>0</v>
      </c>
      <c r="P1958" s="564">
        <f t="shared" si="896"/>
        <v>0</v>
      </c>
      <c r="Q1958" s="564">
        <f t="shared" si="897"/>
        <v>0</v>
      </c>
      <c r="R1958" s="661">
        <f t="shared" si="886"/>
        <v>0</v>
      </c>
      <c r="S1958" s="662">
        <f t="shared" si="887"/>
        <v>0</v>
      </c>
      <c r="T1958" s="699">
        <f t="shared" si="888"/>
        <v>0</v>
      </c>
      <c r="U1958" s="681">
        <f t="shared" si="898"/>
        <v>0</v>
      </c>
      <c r="V1958" s="701">
        <f t="shared" si="899"/>
        <v>0</v>
      </c>
      <c r="W1958" s="662">
        <f t="shared" si="900"/>
        <v>0</v>
      </c>
      <c r="X1958" s="662">
        <f t="shared" si="901"/>
        <v>0</v>
      </c>
      <c r="Y1958" s="662">
        <f t="shared" si="902"/>
        <v>0</v>
      </c>
      <c r="Z1958" s="699">
        <f t="shared" si="903"/>
        <v>0</v>
      </c>
      <c r="AA1958" s="681">
        <f t="shared" si="906"/>
        <v>0</v>
      </c>
      <c r="AB1958" s="701">
        <f t="shared" si="907"/>
        <v>0</v>
      </c>
      <c r="AC1958" s="662">
        <f t="shared" si="904"/>
        <v>0</v>
      </c>
      <c r="AD1958" s="662">
        <f t="shared" si="908"/>
        <v>0</v>
      </c>
      <c r="AE1958" s="701">
        <f t="shared" si="909"/>
        <v>0</v>
      </c>
      <c r="AF1958" s="662">
        <f t="shared" si="905"/>
        <v>0</v>
      </c>
      <c r="AG1958" s="662">
        <f t="shared" si="910"/>
        <v>0</v>
      </c>
      <c r="AH1958" s="701">
        <f t="shared" si="911"/>
        <v>0</v>
      </c>
    </row>
    <row r="1959" spans="1:34" x14ac:dyDescent="0.35">
      <c r="A1959" s="680">
        <v>39934</v>
      </c>
      <c r="B1959" s="558" t="s">
        <v>25</v>
      </c>
      <c r="C1959" s="558">
        <v>5</v>
      </c>
      <c r="D1959" s="559">
        <f t="shared" si="883"/>
        <v>6</v>
      </c>
      <c r="E1959" s="561">
        <v>0</v>
      </c>
      <c r="F1959" s="699">
        <f t="shared" si="889"/>
        <v>0</v>
      </c>
      <c r="G1959" s="712">
        <f t="shared" si="890"/>
        <v>0</v>
      </c>
      <c r="H1959" s="699">
        <f t="shared" si="884"/>
        <v>0</v>
      </c>
      <c r="I1959" s="712">
        <f t="shared" si="885"/>
        <v>0</v>
      </c>
      <c r="J1959" s="699">
        <f t="shared" si="891"/>
        <v>0</v>
      </c>
      <c r="K1959" s="681">
        <f t="shared" si="892"/>
        <v>0</v>
      </c>
      <c r="L1959" s="711">
        <f>IF($L$5="Yes",HLOOKUP(B1959,'Outdoor Supply'!$D$32:$P$38,7,FALSE),0)</f>
        <v>0</v>
      </c>
      <c r="M1959" s="701">
        <f t="shared" si="893"/>
        <v>0</v>
      </c>
      <c r="N1959" s="564">
        <f t="shared" si="894"/>
        <v>0</v>
      </c>
      <c r="O1959" s="564">
        <f t="shared" si="895"/>
        <v>0</v>
      </c>
      <c r="P1959" s="564">
        <f t="shared" si="896"/>
        <v>0</v>
      </c>
      <c r="Q1959" s="564">
        <f t="shared" si="897"/>
        <v>0</v>
      </c>
      <c r="R1959" s="661">
        <f t="shared" si="886"/>
        <v>0</v>
      </c>
      <c r="S1959" s="662">
        <f t="shared" si="887"/>
        <v>0</v>
      </c>
      <c r="T1959" s="699">
        <f t="shared" si="888"/>
        <v>0</v>
      </c>
      <c r="U1959" s="681">
        <f t="shared" si="898"/>
        <v>0</v>
      </c>
      <c r="V1959" s="701">
        <f t="shared" si="899"/>
        <v>0</v>
      </c>
      <c r="W1959" s="662">
        <f t="shared" si="900"/>
        <v>0</v>
      </c>
      <c r="X1959" s="662">
        <f t="shared" si="901"/>
        <v>0</v>
      </c>
      <c r="Y1959" s="662">
        <f t="shared" si="902"/>
        <v>0</v>
      </c>
      <c r="Z1959" s="699">
        <f t="shared" si="903"/>
        <v>0</v>
      </c>
      <c r="AA1959" s="681">
        <f t="shared" si="906"/>
        <v>0</v>
      </c>
      <c r="AB1959" s="701">
        <f t="shared" si="907"/>
        <v>0</v>
      </c>
      <c r="AC1959" s="662">
        <f t="shared" si="904"/>
        <v>0</v>
      </c>
      <c r="AD1959" s="662">
        <f t="shared" si="908"/>
        <v>0</v>
      </c>
      <c r="AE1959" s="701">
        <f t="shared" si="909"/>
        <v>0</v>
      </c>
      <c r="AF1959" s="662">
        <f t="shared" si="905"/>
        <v>0</v>
      </c>
      <c r="AG1959" s="662">
        <f t="shared" si="910"/>
        <v>0</v>
      </c>
      <c r="AH1959" s="701">
        <f t="shared" si="911"/>
        <v>0</v>
      </c>
    </row>
    <row r="1960" spans="1:34" x14ac:dyDescent="0.35">
      <c r="A1960" s="680">
        <v>39935</v>
      </c>
      <c r="B1960" s="558" t="s">
        <v>25</v>
      </c>
      <c r="C1960" s="558">
        <v>5</v>
      </c>
      <c r="D1960" s="559">
        <f t="shared" si="883"/>
        <v>7</v>
      </c>
      <c r="E1960" s="561">
        <v>0</v>
      </c>
      <c r="F1960" s="699">
        <f t="shared" si="889"/>
        <v>0</v>
      </c>
      <c r="G1960" s="712">
        <f t="shared" si="890"/>
        <v>0</v>
      </c>
      <c r="H1960" s="699">
        <f t="shared" si="884"/>
        <v>0</v>
      </c>
      <c r="I1960" s="712">
        <f t="shared" si="885"/>
        <v>0</v>
      </c>
      <c r="J1960" s="699">
        <f t="shared" si="891"/>
        <v>0</v>
      </c>
      <c r="K1960" s="681">
        <f t="shared" si="892"/>
        <v>0</v>
      </c>
      <c r="L1960" s="711">
        <f>IF($L$5="Yes",HLOOKUP(B1960,'Outdoor Supply'!$D$32:$P$38,7,FALSE),0)</f>
        <v>0</v>
      </c>
      <c r="M1960" s="701">
        <f t="shared" si="893"/>
        <v>0</v>
      </c>
      <c r="N1960" s="564">
        <f t="shared" si="894"/>
        <v>0</v>
      </c>
      <c r="O1960" s="564">
        <f t="shared" si="895"/>
        <v>0</v>
      </c>
      <c r="P1960" s="564">
        <f t="shared" si="896"/>
        <v>0</v>
      </c>
      <c r="Q1960" s="564">
        <f t="shared" si="897"/>
        <v>0</v>
      </c>
      <c r="R1960" s="661">
        <f t="shared" si="886"/>
        <v>0</v>
      </c>
      <c r="S1960" s="662">
        <f t="shared" si="887"/>
        <v>0</v>
      </c>
      <c r="T1960" s="699">
        <f t="shared" si="888"/>
        <v>0</v>
      </c>
      <c r="U1960" s="681">
        <f t="shared" si="898"/>
        <v>0</v>
      </c>
      <c r="V1960" s="701">
        <f t="shared" si="899"/>
        <v>0</v>
      </c>
      <c r="W1960" s="662">
        <f t="shared" si="900"/>
        <v>0</v>
      </c>
      <c r="X1960" s="662">
        <f t="shared" si="901"/>
        <v>0</v>
      </c>
      <c r="Y1960" s="662">
        <f t="shared" si="902"/>
        <v>0</v>
      </c>
      <c r="Z1960" s="699">
        <f t="shared" si="903"/>
        <v>0</v>
      </c>
      <c r="AA1960" s="681">
        <f t="shared" si="906"/>
        <v>0</v>
      </c>
      <c r="AB1960" s="701">
        <f t="shared" si="907"/>
        <v>0</v>
      </c>
      <c r="AC1960" s="662">
        <f t="shared" si="904"/>
        <v>0</v>
      </c>
      <c r="AD1960" s="662">
        <f t="shared" si="908"/>
        <v>0</v>
      </c>
      <c r="AE1960" s="701">
        <f t="shared" si="909"/>
        <v>0</v>
      </c>
      <c r="AF1960" s="662">
        <f t="shared" si="905"/>
        <v>0</v>
      </c>
      <c r="AG1960" s="662">
        <f t="shared" si="910"/>
        <v>0</v>
      </c>
      <c r="AH1960" s="701">
        <f t="shared" si="911"/>
        <v>0</v>
      </c>
    </row>
    <row r="1961" spans="1:34" x14ac:dyDescent="0.35">
      <c r="A1961" s="680">
        <v>39936</v>
      </c>
      <c r="B1961" s="558" t="s">
        <v>25</v>
      </c>
      <c r="C1961" s="558">
        <v>5</v>
      </c>
      <c r="D1961" s="559">
        <f t="shared" si="883"/>
        <v>1</v>
      </c>
      <c r="E1961" s="561">
        <v>7.9999999999984084E-2</v>
      </c>
      <c r="F1961" s="699">
        <f t="shared" si="889"/>
        <v>0</v>
      </c>
      <c r="G1961" s="712">
        <f t="shared" si="890"/>
        <v>0</v>
      </c>
      <c r="H1961" s="699">
        <f t="shared" si="884"/>
        <v>0</v>
      </c>
      <c r="I1961" s="712">
        <f t="shared" si="885"/>
        <v>0</v>
      </c>
      <c r="J1961" s="699">
        <f t="shared" si="891"/>
        <v>0</v>
      </c>
      <c r="K1961" s="681">
        <f t="shared" si="892"/>
        <v>0</v>
      </c>
      <c r="L1961" s="711">
        <f>IF($L$5="Yes",HLOOKUP(B1961,'Outdoor Supply'!$D$32:$P$38,7,FALSE),0)</f>
        <v>0</v>
      </c>
      <c r="M1961" s="701">
        <f t="shared" si="893"/>
        <v>0</v>
      </c>
      <c r="N1961" s="564">
        <f t="shared" si="894"/>
        <v>0</v>
      </c>
      <c r="O1961" s="564">
        <f t="shared" si="895"/>
        <v>0</v>
      </c>
      <c r="P1961" s="564">
        <f t="shared" si="896"/>
        <v>0</v>
      </c>
      <c r="Q1961" s="564">
        <f t="shared" si="897"/>
        <v>0</v>
      </c>
      <c r="R1961" s="661">
        <f t="shared" si="886"/>
        <v>0</v>
      </c>
      <c r="S1961" s="662">
        <f t="shared" si="887"/>
        <v>0</v>
      </c>
      <c r="T1961" s="699">
        <f t="shared" si="888"/>
        <v>0</v>
      </c>
      <c r="U1961" s="681">
        <f t="shared" si="898"/>
        <v>0</v>
      </c>
      <c r="V1961" s="701">
        <f t="shared" si="899"/>
        <v>0</v>
      </c>
      <c r="W1961" s="662">
        <f t="shared" si="900"/>
        <v>0</v>
      </c>
      <c r="X1961" s="662">
        <f t="shared" si="901"/>
        <v>0</v>
      </c>
      <c r="Y1961" s="662">
        <f t="shared" si="902"/>
        <v>0</v>
      </c>
      <c r="Z1961" s="699">
        <f t="shared" si="903"/>
        <v>0</v>
      </c>
      <c r="AA1961" s="681">
        <f t="shared" si="906"/>
        <v>0</v>
      </c>
      <c r="AB1961" s="701">
        <f t="shared" si="907"/>
        <v>0</v>
      </c>
      <c r="AC1961" s="662">
        <f t="shared" si="904"/>
        <v>0</v>
      </c>
      <c r="AD1961" s="662">
        <f t="shared" si="908"/>
        <v>0</v>
      </c>
      <c r="AE1961" s="701">
        <f t="shared" si="909"/>
        <v>0</v>
      </c>
      <c r="AF1961" s="662">
        <f t="shared" si="905"/>
        <v>0</v>
      </c>
      <c r="AG1961" s="662">
        <f t="shared" si="910"/>
        <v>0</v>
      </c>
      <c r="AH1961" s="701">
        <f t="shared" si="911"/>
        <v>0</v>
      </c>
    </row>
    <row r="1962" spans="1:34" x14ac:dyDescent="0.35">
      <c r="A1962" s="680">
        <v>39937</v>
      </c>
      <c r="B1962" s="558" t="s">
        <v>25</v>
      </c>
      <c r="C1962" s="558">
        <v>5</v>
      </c>
      <c r="D1962" s="559">
        <f t="shared" si="883"/>
        <v>2</v>
      </c>
      <c r="E1962" s="561">
        <v>0</v>
      </c>
      <c r="F1962" s="699">
        <f t="shared" si="889"/>
        <v>0</v>
      </c>
      <c r="G1962" s="712">
        <f t="shared" si="890"/>
        <v>0</v>
      </c>
      <c r="H1962" s="699">
        <f t="shared" si="884"/>
        <v>0</v>
      </c>
      <c r="I1962" s="712">
        <f t="shared" si="885"/>
        <v>0</v>
      </c>
      <c r="J1962" s="699">
        <f t="shared" si="891"/>
        <v>0</v>
      </c>
      <c r="K1962" s="681">
        <f t="shared" si="892"/>
        <v>0</v>
      </c>
      <c r="L1962" s="711">
        <f>IF($L$5="Yes",HLOOKUP(B1962,'Outdoor Supply'!$D$32:$P$38,7,FALSE),0)</f>
        <v>0</v>
      </c>
      <c r="M1962" s="701">
        <f t="shared" si="893"/>
        <v>0</v>
      </c>
      <c r="N1962" s="564">
        <f t="shared" si="894"/>
        <v>0</v>
      </c>
      <c r="O1962" s="564">
        <f t="shared" si="895"/>
        <v>0</v>
      </c>
      <c r="P1962" s="564">
        <f t="shared" si="896"/>
        <v>0</v>
      </c>
      <c r="Q1962" s="564">
        <f t="shared" si="897"/>
        <v>0</v>
      </c>
      <c r="R1962" s="661">
        <f t="shared" si="886"/>
        <v>0</v>
      </c>
      <c r="S1962" s="662">
        <f t="shared" si="887"/>
        <v>0</v>
      </c>
      <c r="T1962" s="699">
        <f t="shared" si="888"/>
        <v>0</v>
      </c>
      <c r="U1962" s="681">
        <f t="shared" si="898"/>
        <v>0</v>
      </c>
      <c r="V1962" s="701">
        <f t="shared" si="899"/>
        <v>0</v>
      </c>
      <c r="W1962" s="662">
        <f t="shared" si="900"/>
        <v>0</v>
      </c>
      <c r="X1962" s="662">
        <f t="shared" si="901"/>
        <v>0</v>
      </c>
      <c r="Y1962" s="662">
        <f t="shared" si="902"/>
        <v>0</v>
      </c>
      <c r="Z1962" s="699">
        <f t="shared" si="903"/>
        <v>0</v>
      </c>
      <c r="AA1962" s="681">
        <f t="shared" si="906"/>
        <v>0</v>
      </c>
      <c r="AB1962" s="701">
        <f t="shared" si="907"/>
        <v>0</v>
      </c>
      <c r="AC1962" s="662">
        <f t="shared" si="904"/>
        <v>0</v>
      </c>
      <c r="AD1962" s="662">
        <f t="shared" si="908"/>
        <v>0</v>
      </c>
      <c r="AE1962" s="701">
        <f t="shared" si="909"/>
        <v>0</v>
      </c>
      <c r="AF1962" s="662">
        <f t="shared" si="905"/>
        <v>0</v>
      </c>
      <c r="AG1962" s="662">
        <f t="shared" si="910"/>
        <v>0</v>
      </c>
      <c r="AH1962" s="701">
        <f t="shared" si="911"/>
        <v>0</v>
      </c>
    </row>
    <row r="1963" spans="1:34" x14ac:dyDescent="0.35">
      <c r="A1963" s="680">
        <v>39938</v>
      </c>
      <c r="B1963" s="558" t="s">
        <v>25</v>
      </c>
      <c r="C1963" s="558">
        <v>5</v>
      </c>
      <c r="D1963" s="559">
        <f t="shared" si="883"/>
        <v>3</v>
      </c>
      <c r="E1963" s="561">
        <v>0</v>
      </c>
      <c r="F1963" s="699">
        <f t="shared" si="889"/>
        <v>0</v>
      </c>
      <c r="G1963" s="712">
        <f t="shared" si="890"/>
        <v>0</v>
      </c>
      <c r="H1963" s="699">
        <f t="shared" si="884"/>
        <v>0</v>
      </c>
      <c r="I1963" s="712">
        <f t="shared" si="885"/>
        <v>0</v>
      </c>
      <c r="J1963" s="699">
        <f t="shared" si="891"/>
        <v>0</v>
      </c>
      <c r="K1963" s="681">
        <f t="shared" si="892"/>
        <v>0</v>
      </c>
      <c r="L1963" s="711">
        <f>IF($L$5="Yes",HLOOKUP(B1963,'Outdoor Supply'!$D$32:$P$38,7,FALSE),0)</f>
        <v>0</v>
      </c>
      <c r="M1963" s="701">
        <f t="shared" si="893"/>
        <v>0</v>
      </c>
      <c r="N1963" s="564">
        <f t="shared" si="894"/>
        <v>0</v>
      </c>
      <c r="O1963" s="564">
        <f t="shared" si="895"/>
        <v>0</v>
      </c>
      <c r="P1963" s="564">
        <f t="shared" si="896"/>
        <v>0</v>
      </c>
      <c r="Q1963" s="564">
        <f t="shared" si="897"/>
        <v>0</v>
      </c>
      <c r="R1963" s="661">
        <f t="shared" si="886"/>
        <v>0</v>
      </c>
      <c r="S1963" s="662">
        <f t="shared" si="887"/>
        <v>0</v>
      </c>
      <c r="T1963" s="699">
        <f t="shared" si="888"/>
        <v>0</v>
      </c>
      <c r="U1963" s="681">
        <f t="shared" si="898"/>
        <v>0</v>
      </c>
      <c r="V1963" s="701">
        <f t="shared" si="899"/>
        <v>0</v>
      </c>
      <c r="W1963" s="662">
        <f t="shared" si="900"/>
        <v>0</v>
      </c>
      <c r="X1963" s="662">
        <f t="shared" si="901"/>
        <v>0</v>
      </c>
      <c r="Y1963" s="662">
        <f t="shared" si="902"/>
        <v>0</v>
      </c>
      <c r="Z1963" s="699">
        <f t="shared" si="903"/>
        <v>0</v>
      </c>
      <c r="AA1963" s="681">
        <f t="shared" si="906"/>
        <v>0</v>
      </c>
      <c r="AB1963" s="701">
        <f t="shared" si="907"/>
        <v>0</v>
      </c>
      <c r="AC1963" s="662">
        <f t="shared" si="904"/>
        <v>0</v>
      </c>
      <c r="AD1963" s="662">
        <f t="shared" si="908"/>
        <v>0</v>
      </c>
      <c r="AE1963" s="701">
        <f t="shared" si="909"/>
        <v>0</v>
      </c>
      <c r="AF1963" s="662">
        <f t="shared" si="905"/>
        <v>0</v>
      </c>
      <c r="AG1963" s="662">
        <f t="shared" si="910"/>
        <v>0</v>
      </c>
      <c r="AH1963" s="701">
        <f t="shared" si="911"/>
        <v>0</v>
      </c>
    </row>
    <row r="1964" spans="1:34" x14ac:dyDescent="0.35">
      <c r="A1964" s="680">
        <v>39939</v>
      </c>
      <c r="B1964" s="558" t="s">
        <v>25</v>
      </c>
      <c r="C1964" s="558">
        <v>5</v>
      </c>
      <c r="D1964" s="559">
        <f t="shared" si="883"/>
        <v>4</v>
      </c>
      <c r="E1964" s="561">
        <v>0</v>
      </c>
      <c r="F1964" s="699">
        <f t="shared" si="889"/>
        <v>0</v>
      </c>
      <c r="G1964" s="712">
        <f t="shared" si="890"/>
        <v>0</v>
      </c>
      <c r="H1964" s="699">
        <f t="shared" si="884"/>
        <v>0</v>
      </c>
      <c r="I1964" s="712">
        <f t="shared" si="885"/>
        <v>0</v>
      </c>
      <c r="J1964" s="699">
        <f t="shared" si="891"/>
        <v>0</v>
      </c>
      <c r="K1964" s="681">
        <f t="shared" si="892"/>
        <v>0</v>
      </c>
      <c r="L1964" s="711">
        <f>IF($L$5="Yes",HLOOKUP(B1964,'Outdoor Supply'!$D$32:$P$38,7,FALSE),0)</f>
        <v>0</v>
      </c>
      <c r="M1964" s="701">
        <f t="shared" si="893"/>
        <v>0</v>
      </c>
      <c r="N1964" s="564">
        <f t="shared" si="894"/>
        <v>0</v>
      </c>
      <c r="O1964" s="564">
        <f t="shared" si="895"/>
        <v>0</v>
      </c>
      <c r="P1964" s="564">
        <f t="shared" si="896"/>
        <v>0</v>
      </c>
      <c r="Q1964" s="564">
        <f t="shared" si="897"/>
        <v>0</v>
      </c>
      <c r="R1964" s="661">
        <f t="shared" si="886"/>
        <v>0</v>
      </c>
      <c r="S1964" s="662">
        <f t="shared" si="887"/>
        <v>0</v>
      </c>
      <c r="T1964" s="699">
        <f t="shared" si="888"/>
        <v>0</v>
      </c>
      <c r="U1964" s="681">
        <f t="shared" si="898"/>
        <v>0</v>
      </c>
      <c r="V1964" s="701">
        <f t="shared" si="899"/>
        <v>0</v>
      </c>
      <c r="W1964" s="662">
        <f t="shared" si="900"/>
        <v>0</v>
      </c>
      <c r="X1964" s="662">
        <f t="shared" si="901"/>
        <v>0</v>
      </c>
      <c r="Y1964" s="662">
        <f t="shared" si="902"/>
        <v>0</v>
      </c>
      <c r="Z1964" s="699">
        <f t="shared" si="903"/>
        <v>0</v>
      </c>
      <c r="AA1964" s="681">
        <f t="shared" si="906"/>
        <v>0</v>
      </c>
      <c r="AB1964" s="701">
        <f t="shared" si="907"/>
        <v>0</v>
      </c>
      <c r="AC1964" s="662">
        <f t="shared" si="904"/>
        <v>0</v>
      </c>
      <c r="AD1964" s="662">
        <f t="shared" si="908"/>
        <v>0</v>
      </c>
      <c r="AE1964" s="701">
        <f t="shared" si="909"/>
        <v>0</v>
      </c>
      <c r="AF1964" s="662">
        <f t="shared" si="905"/>
        <v>0</v>
      </c>
      <c r="AG1964" s="662">
        <f t="shared" si="910"/>
        <v>0</v>
      </c>
      <c r="AH1964" s="701">
        <f t="shared" si="911"/>
        <v>0</v>
      </c>
    </row>
    <row r="1965" spans="1:34" x14ac:dyDescent="0.35">
      <c r="A1965" s="680">
        <v>39940</v>
      </c>
      <c r="B1965" s="558" t="s">
        <v>25</v>
      </c>
      <c r="C1965" s="558">
        <v>5</v>
      </c>
      <c r="D1965" s="559">
        <f t="shared" si="883"/>
        <v>5</v>
      </c>
      <c r="E1965" s="561">
        <v>0</v>
      </c>
      <c r="F1965" s="699">
        <f t="shared" si="889"/>
        <v>0</v>
      </c>
      <c r="G1965" s="712">
        <f t="shared" si="890"/>
        <v>0</v>
      </c>
      <c r="H1965" s="699">
        <f t="shared" si="884"/>
        <v>0</v>
      </c>
      <c r="I1965" s="712">
        <f t="shared" si="885"/>
        <v>0</v>
      </c>
      <c r="J1965" s="699">
        <f t="shared" si="891"/>
        <v>0</v>
      </c>
      <c r="K1965" s="681">
        <f t="shared" si="892"/>
        <v>0</v>
      </c>
      <c r="L1965" s="711">
        <f>IF($L$5="Yes",HLOOKUP(B1965,'Outdoor Supply'!$D$32:$P$38,7,FALSE),0)</f>
        <v>0</v>
      </c>
      <c r="M1965" s="701">
        <f t="shared" si="893"/>
        <v>0</v>
      </c>
      <c r="N1965" s="564">
        <f t="shared" si="894"/>
        <v>0</v>
      </c>
      <c r="O1965" s="564">
        <f t="shared" si="895"/>
        <v>0</v>
      </c>
      <c r="P1965" s="564">
        <f t="shared" si="896"/>
        <v>0</v>
      </c>
      <c r="Q1965" s="564">
        <f t="shared" si="897"/>
        <v>0</v>
      </c>
      <c r="R1965" s="661">
        <f t="shared" si="886"/>
        <v>0</v>
      </c>
      <c r="S1965" s="662">
        <f t="shared" si="887"/>
        <v>0</v>
      </c>
      <c r="T1965" s="699">
        <f t="shared" si="888"/>
        <v>0</v>
      </c>
      <c r="U1965" s="681">
        <f t="shared" si="898"/>
        <v>0</v>
      </c>
      <c r="V1965" s="701">
        <f t="shared" si="899"/>
        <v>0</v>
      </c>
      <c r="W1965" s="662">
        <f t="shared" si="900"/>
        <v>0</v>
      </c>
      <c r="X1965" s="662">
        <f t="shared" si="901"/>
        <v>0</v>
      </c>
      <c r="Y1965" s="662">
        <f t="shared" si="902"/>
        <v>0</v>
      </c>
      <c r="Z1965" s="699">
        <f t="shared" si="903"/>
        <v>0</v>
      </c>
      <c r="AA1965" s="681">
        <f t="shared" si="906"/>
        <v>0</v>
      </c>
      <c r="AB1965" s="701">
        <f t="shared" si="907"/>
        <v>0</v>
      </c>
      <c r="AC1965" s="662">
        <f t="shared" si="904"/>
        <v>0</v>
      </c>
      <c r="AD1965" s="662">
        <f t="shared" si="908"/>
        <v>0</v>
      </c>
      <c r="AE1965" s="701">
        <f t="shared" si="909"/>
        <v>0</v>
      </c>
      <c r="AF1965" s="662">
        <f t="shared" si="905"/>
        <v>0</v>
      </c>
      <c r="AG1965" s="662">
        <f t="shared" si="910"/>
        <v>0</v>
      </c>
      <c r="AH1965" s="701">
        <f t="shared" si="911"/>
        <v>0</v>
      </c>
    </row>
    <row r="1966" spans="1:34" x14ac:dyDescent="0.35">
      <c r="A1966" s="680">
        <v>39941</v>
      </c>
      <c r="B1966" s="558" t="s">
        <v>25</v>
      </c>
      <c r="C1966" s="558">
        <v>5</v>
      </c>
      <c r="D1966" s="559">
        <f t="shared" si="883"/>
        <v>6</v>
      </c>
      <c r="E1966" s="561">
        <v>0</v>
      </c>
      <c r="F1966" s="699">
        <f t="shared" si="889"/>
        <v>0</v>
      </c>
      <c r="G1966" s="712">
        <f t="shared" si="890"/>
        <v>0</v>
      </c>
      <c r="H1966" s="699">
        <f t="shared" si="884"/>
        <v>0</v>
      </c>
      <c r="I1966" s="712">
        <f t="shared" si="885"/>
        <v>0</v>
      </c>
      <c r="J1966" s="699">
        <f t="shared" si="891"/>
        <v>0</v>
      </c>
      <c r="K1966" s="681">
        <f t="shared" si="892"/>
        <v>0</v>
      </c>
      <c r="L1966" s="711">
        <f>IF($L$5="Yes",HLOOKUP(B1966,'Outdoor Supply'!$D$32:$P$38,7,FALSE),0)</f>
        <v>0</v>
      </c>
      <c r="M1966" s="701">
        <f t="shared" si="893"/>
        <v>0</v>
      </c>
      <c r="N1966" s="564">
        <f t="shared" si="894"/>
        <v>0</v>
      </c>
      <c r="O1966" s="564">
        <f t="shared" si="895"/>
        <v>0</v>
      </c>
      <c r="P1966" s="564">
        <f t="shared" si="896"/>
        <v>0</v>
      </c>
      <c r="Q1966" s="564">
        <f t="shared" si="897"/>
        <v>0</v>
      </c>
      <c r="R1966" s="661">
        <f t="shared" si="886"/>
        <v>0</v>
      </c>
      <c r="S1966" s="662">
        <f t="shared" si="887"/>
        <v>0</v>
      </c>
      <c r="T1966" s="699">
        <f t="shared" si="888"/>
        <v>0</v>
      </c>
      <c r="U1966" s="681">
        <f t="shared" si="898"/>
        <v>0</v>
      </c>
      <c r="V1966" s="701">
        <f t="shared" si="899"/>
        <v>0</v>
      </c>
      <c r="W1966" s="662">
        <f t="shared" si="900"/>
        <v>0</v>
      </c>
      <c r="X1966" s="662">
        <f t="shared" si="901"/>
        <v>0</v>
      </c>
      <c r="Y1966" s="662">
        <f t="shared" si="902"/>
        <v>0</v>
      </c>
      <c r="Z1966" s="699">
        <f t="shared" si="903"/>
        <v>0</v>
      </c>
      <c r="AA1966" s="681">
        <f t="shared" si="906"/>
        <v>0</v>
      </c>
      <c r="AB1966" s="701">
        <f t="shared" si="907"/>
        <v>0</v>
      </c>
      <c r="AC1966" s="662">
        <f t="shared" si="904"/>
        <v>0</v>
      </c>
      <c r="AD1966" s="662">
        <f t="shared" si="908"/>
        <v>0</v>
      </c>
      <c r="AE1966" s="701">
        <f t="shared" si="909"/>
        <v>0</v>
      </c>
      <c r="AF1966" s="662">
        <f t="shared" si="905"/>
        <v>0</v>
      </c>
      <c r="AG1966" s="662">
        <f t="shared" si="910"/>
        <v>0</v>
      </c>
      <c r="AH1966" s="701">
        <f t="shared" si="911"/>
        <v>0</v>
      </c>
    </row>
    <row r="1967" spans="1:34" x14ac:dyDescent="0.35">
      <c r="A1967" s="680">
        <v>39942</v>
      </c>
      <c r="B1967" s="558" t="s">
        <v>25</v>
      </c>
      <c r="C1967" s="558">
        <v>5</v>
      </c>
      <c r="D1967" s="559">
        <f t="shared" si="883"/>
        <v>7</v>
      </c>
      <c r="E1967" s="561">
        <v>0</v>
      </c>
      <c r="F1967" s="699">
        <f t="shared" si="889"/>
        <v>0</v>
      </c>
      <c r="G1967" s="712">
        <f t="shared" si="890"/>
        <v>0</v>
      </c>
      <c r="H1967" s="699">
        <f t="shared" si="884"/>
        <v>0</v>
      </c>
      <c r="I1967" s="712">
        <f t="shared" si="885"/>
        <v>0</v>
      </c>
      <c r="J1967" s="699">
        <f t="shared" si="891"/>
        <v>0</v>
      </c>
      <c r="K1967" s="681">
        <f t="shared" si="892"/>
        <v>0</v>
      </c>
      <c r="L1967" s="711">
        <f>IF($L$5="Yes",HLOOKUP(B1967,'Outdoor Supply'!$D$32:$P$38,7,FALSE),0)</f>
        <v>0</v>
      </c>
      <c r="M1967" s="701">
        <f t="shared" si="893"/>
        <v>0</v>
      </c>
      <c r="N1967" s="564">
        <f t="shared" si="894"/>
        <v>0</v>
      </c>
      <c r="O1967" s="564">
        <f t="shared" si="895"/>
        <v>0</v>
      </c>
      <c r="P1967" s="564">
        <f t="shared" si="896"/>
        <v>0</v>
      </c>
      <c r="Q1967" s="564">
        <f t="shared" si="897"/>
        <v>0</v>
      </c>
      <c r="R1967" s="661">
        <f t="shared" si="886"/>
        <v>0</v>
      </c>
      <c r="S1967" s="662">
        <f t="shared" si="887"/>
        <v>0</v>
      </c>
      <c r="T1967" s="699">
        <f t="shared" si="888"/>
        <v>0</v>
      </c>
      <c r="U1967" s="681">
        <f t="shared" si="898"/>
        <v>0</v>
      </c>
      <c r="V1967" s="701">
        <f t="shared" si="899"/>
        <v>0</v>
      </c>
      <c r="W1967" s="662">
        <f t="shared" si="900"/>
        <v>0</v>
      </c>
      <c r="X1967" s="662">
        <f t="shared" si="901"/>
        <v>0</v>
      </c>
      <c r="Y1967" s="662">
        <f t="shared" si="902"/>
        <v>0</v>
      </c>
      <c r="Z1967" s="699">
        <f t="shared" si="903"/>
        <v>0</v>
      </c>
      <c r="AA1967" s="681">
        <f t="shared" si="906"/>
        <v>0</v>
      </c>
      <c r="AB1967" s="701">
        <f t="shared" si="907"/>
        <v>0</v>
      </c>
      <c r="AC1967" s="662">
        <f t="shared" si="904"/>
        <v>0</v>
      </c>
      <c r="AD1967" s="662">
        <f t="shared" si="908"/>
        <v>0</v>
      </c>
      <c r="AE1967" s="701">
        <f t="shared" si="909"/>
        <v>0</v>
      </c>
      <c r="AF1967" s="662">
        <f t="shared" si="905"/>
        <v>0</v>
      </c>
      <c r="AG1967" s="662">
        <f t="shared" si="910"/>
        <v>0</v>
      </c>
      <c r="AH1967" s="701">
        <f t="shared" si="911"/>
        <v>0</v>
      </c>
    </row>
    <row r="1968" spans="1:34" x14ac:dyDescent="0.35">
      <c r="A1968" s="680">
        <v>39943</v>
      </c>
      <c r="B1968" s="558" t="s">
        <v>25</v>
      </c>
      <c r="C1968" s="558">
        <v>5</v>
      </c>
      <c r="D1968" s="559">
        <f t="shared" si="883"/>
        <v>1</v>
      </c>
      <c r="E1968" s="561">
        <v>0</v>
      </c>
      <c r="F1968" s="699">
        <f t="shared" si="889"/>
        <v>0</v>
      </c>
      <c r="G1968" s="712">
        <f t="shared" si="890"/>
        <v>0</v>
      </c>
      <c r="H1968" s="699">
        <f t="shared" si="884"/>
        <v>0</v>
      </c>
      <c r="I1968" s="712">
        <f t="shared" si="885"/>
        <v>0</v>
      </c>
      <c r="J1968" s="699">
        <f t="shared" si="891"/>
        <v>0</v>
      </c>
      <c r="K1968" s="681">
        <f t="shared" si="892"/>
        <v>0</v>
      </c>
      <c r="L1968" s="711">
        <f>IF($L$5="Yes",HLOOKUP(B1968,'Outdoor Supply'!$D$32:$P$38,7,FALSE),0)</f>
        <v>0</v>
      </c>
      <c r="M1968" s="701">
        <f t="shared" si="893"/>
        <v>0</v>
      </c>
      <c r="N1968" s="564">
        <f t="shared" si="894"/>
        <v>0</v>
      </c>
      <c r="O1968" s="564">
        <f t="shared" si="895"/>
        <v>0</v>
      </c>
      <c r="P1968" s="564">
        <f t="shared" si="896"/>
        <v>0</v>
      </c>
      <c r="Q1968" s="564">
        <f t="shared" si="897"/>
        <v>0</v>
      </c>
      <c r="R1968" s="661">
        <f t="shared" si="886"/>
        <v>0</v>
      </c>
      <c r="S1968" s="662">
        <f t="shared" si="887"/>
        <v>0</v>
      </c>
      <c r="T1968" s="699">
        <f t="shared" si="888"/>
        <v>0</v>
      </c>
      <c r="U1968" s="681">
        <f t="shared" si="898"/>
        <v>0</v>
      </c>
      <c r="V1968" s="701">
        <f t="shared" si="899"/>
        <v>0</v>
      </c>
      <c r="W1968" s="662">
        <f t="shared" si="900"/>
        <v>0</v>
      </c>
      <c r="X1968" s="662">
        <f t="shared" si="901"/>
        <v>0</v>
      </c>
      <c r="Y1968" s="662">
        <f t="shared" si="902"/>
        <v>0</v>
      </c>
      <c r="Z1968" s="699">
        <f t="shared" si="903"/>
        <v>0</v>
      </c>
      <c r="AA1968" s="681">
        <f t="shared" si="906"/>
        <v>0</v>
      </c>
      <c r="AB1968" s="701">
        <f t="shared" si="907"/>
        <v>0</v>
      </c>
      <c r="AC1968" s="662">
        <f t="shared" si="904"/>
        <v>0</v>
      </c>
      <c r="AD1968" s="662">
        <f t="shared" si="908"/>
        <v>0</v>
      </c>
      <c r="AE1968" s="701">
        <f t="shared" si="909"/>
        <v>0</v>
      </c>
      <c r="AF1968" s="662">
        <f t="shared" si="905"/>
        <v>0</v>
      </c>
      <c r="AG1968" s="662">
        <f t="shared" si="910"/>
        <v>0</v>
      </c>
      <c r="AH1968" s="701">
        <f t="shared" si="911"/>
        <v>0</v>
      </c>
    </row>
    <row r="1969" spans="1:34" x14ac:dyDescent="0.35">
      <c r="A1969" s="680">
        <v>39944</v>
      </c>
      <c r="B1969" s="558" t="s">
        <v>25</v>
      </c>
      <c r="C1969" s="558">
        <v>5</v>
      </c>
      <c r="D1969" s="559">
        <f t="shared" si="883"/>
        <v>2</v>
      </c>
      <c r="E1969" s="561">
        <v>0</v>
      </c>
      <c r="F1969" s="699">
        <f t="shared" si="889"/>
        <v>0</v>
      </c>
      <c r="G1969" s="712">
        <f t="shared" si="890"/>
        <v>0</v>
      </c>
      <c r="H1969" s="699">
        <f t="shared" si="884"/>
        <v>0</v>
      </c>
      <c r="I1969" s="712">
        <f t="shared" si="885"/>
        <v>0</v>
      </c>
      <c r="J1969" s="699">
        <f t="shared" si="891"/>
        <v>0</v>
      </c>
      <c r="K1969" s="681">
        <f t="shared" si="892"/>
        <v>0</v>
      </c>
      <c r="L1969" s="711">
        <f>IF($L$5="Yes",HLOOKUP(B1969,'Outdoor Supply'!$D$32:$P$38,7,FALSE),0)</f>
        <v>0</v>
      </c>
      <c r="M1969" s="701">
        <f t="shared" si="893"/>
        <v>0</v>
      </c>
      <c r="N1969" s="564">
        <f t="shared" si="894"/>
        <v>0</v>
      </c>
      <c r="O1969" s="564">
        <f t="shared" si="895"/>
        <v>0</v>
      </c>
      <c r="P1969" s="564">
        <f t="shared" si="896"/>
        <v>0</v>
      </c>
      <c r="Q1969" s="564">
        <f t="shared" si="897"/>
        <v>0</v>
      </c>
      <c r="R1969" s="661">
        <f t="shared" si="886"/>
        <v>0</v>
      </c>
      <c r="S1969" s="662">
        <f t="shared" si="887"/>
        <v>0</v>
      </c>
      <c r="T1969" s="699">
        <f t="shared" si="888"/>
        <v>0</v>
      </c>
      <c r="U1969" s="681">
        <f t="shared" si="898"/>
        <v>0</v>
      </c>
      <c r="V1969" s="701">
        <f t="shared" si="899"/>
        <v>0</v>
      </c>
      <c r="W1969" s="662">
        <f t="shared" si="900"/>
        <v>0</v>
      </c>
      <c r="X1969" s="662">
        <f t="shared" si="901"/>
        <v>0</v>
      </c>
      <c r="Y1969" s="662">
        <f t="shared" si="902"/>
        <v>0</v>
      </c>
      <c r="Z1969" s="699">
        <f t="shared" si="903"/>
        <v>0</v>
      </c>
      <c r="AA1969" s="681">
        <f t="shared" si="906"/>
        <v>0</v>
      </c>
      <c r="AB1969" s="701">
        <f t="shared" si="907"/>
        <v>0</v>
      </c>
      <c r="AC1969" s="662">
        <f t="shared" si="904"/>
        <v>0</v>
      </c>
      <c r="AD1969" s="662">
        <f t="shared" si="908"/>
        <v>0</v>
      </c>
      <c r="AE1969" s="701">
        <f t="shared" si="909"/>
        <v>0</v>
      </c>
      <c r="AF1969" s="662">
        <f t="shared" si="905"/>
        <v>0</v>
      </c>
      <c r="AG1969" s="662">
        <f t="shared" si="910"/>
        <v>0</v>
      </c>
      <c r="AH1969" s="701">
        <f t="shared" si="911"/>
        <v>0</v>
      </c>
    </row>
    <row r="1970" spans="1:34" x14ac:dyDescent="0.35">
      <c r="A1970" s="680">
        <v>39945</v>
      </c>
      <c r="B1970" s="558" t="s">
        <v>25</v>
      </c>
      <c r="C1970" s="558">
        <v>5</v>
      </c>
      <c r="D1970" s="559">
        <f t="shared" si="883"/>
        <v>3</v>
      </c>
      <c r="E1970" s="561">
        <v>0</v>
      </c>
      <c r="F1970" s="699">
        <f t="shared" si="889"/>
        <v>0</v>
      </c>
      <c r="G1970" s="712">
        <f t="shared" si="890"/>
        <v>0</v>
      </c>
      <c r="H1970" s="699">
        <f t="shared" si="884"/>
        <v>0</v>
      </c>
      <c r="I1970" s="712">
        <f t="shared" si="885"/>
        <v>0</v>
      </c>
      <c r="J1970" s="699">
        <f t="shared" si="891"/>
        <v>0</v>
      </c>
      <c r="K1970" s="681">
        <f t="shared" si="892"/>
        <v>0</v>
      </c>
      <c r="L1970" s="711">
        <f>IF($L$5="Yes",HLOOKUP(B1970,'Outdoor Supply'!$D$32:$P$38,7,FALSE),0)</f>
        <v>0</v>
      </c>
      <c r="M1970" s="701">
        <f t="shared" si="893"/>
        <v>0</v>
      </c>
      <c r="N1970" s="564">
        <f t="shared" si="894"/>
        <v>0</v>
      </c>
      <c r="O1970" s="564">
        <f t="shared" si="895"/>
        <v>0</v>
      </c>
      <c r="P1970" s="564">
        <f t="shared" si="896"/>
        <v>0</v>
      </c>
      <c r="Q1970" s="564">
        <f t="shared" si="897"/>
        <v>0</v>
      </c>
      <c r="R1970" s="661">
        <f t="shared" si="886"/>
        <v>0</v>
      </c>
      <c r="S1970" s="662">
        <f t="shared" si="887"/>
        <v>0</v>
      </c>
      <c r="T1970" s="699">
        <f t="shared" si="888"/>
        <v>0</v>
      </c>
      <c r="U1970" s="681">
        <f t="shared" si="898"/>
        <v>0</v>
      </c>
      <c r="V1970" s="701">
        <f t="shared" si="899"/>
        <v>0</v>
      </c>
      <c r="W1970" s="662">
        <f t="shared" si="900"/>
        <v>0</v>
      </c>
      <c r="X1970" s="662">
        <f t="shared" si="901"/>
        <v>0</v>
      </c>
      <c r="Y1970" s="662">
        <f t="shared" si="902"/>
        <v>0</v>
      </c>
      <c r="Z1970" s="699">
        <f t="shared" si="903"/>
        <v>0</v>
      </c>
      <c r="AA1970" s="681">
        <f t="shared" si="906"/>
        <v>0</v>
      </c>
      <c r="AB1970" s="701">
        <f t="shared" si="907"/>
        <v>0</v>
      </c>
      <c r="AC1970" s="662">
        <f t="shared" si="904"/>
        <v>0</v>
      </c>
      <c r="AD1970" s="662">
        <f t="shared" si="908"/>
        <v>0</v>
      </c>
      <c r="AE1970" s="701">
        <f t="shared" si="909"/>
        <v>0</v>
      </c>
      <c r="AF1970" s="662">
        <f t="shared" si="905"/>
        <v>0</v>
      </c>
      <c r="AG1970" s="662">
        <f t="shared" si="910"/>
        <v>0</v>
      </c>
      <c r="AH1970" s="701">
        <f t="shared" si="911"/>
        <v>0</v>
      </c>
    </row>
    <row r="1971" spans="1:34" x14ac:dyDescent="0.35">
      <c r="A1971" s="680">
        <v>39946</v>
      </c>
      <c r="B1971" s="558" t="s">
        <v>25</v>
      </c>
      <c r="C1971" s="558">
        <v>5</v>
      </c>
      <c r="D1971" s="559">
        <f t="shared" si="883"/>
        <v>4</v>
      </c>
      <c r="E1971" s="561">
        <v>0</v>
      </c>
      <c r="F1971" s="699">
        <f t="shared" si="889"/>
        <v>0</v>
      </c>
      <c r="G1971" s="712">
        <f t="shared" si="890"/>
        <v>0</v>
      </c>
      <c r="H1971" s="699">
        <f t="shared" si="884"/>
        <v>0</v>
      </c>
      <c r="I1971" s="712">
        <f t="shared" si="885"/>
        <v>0</v>
      </c>
      <c r="J1971" s="699">
        <f t="shared" si="891"/>
        <v>0</v>
      </c>
      <c r="K1971" s="681">
        <f t="shared" si="892"/>
        <v>0</v>
      </c>
      <c r="L1971" s="711">
        <f>IF($L$5="Yes",HLOOKUP(B1971,'Outdoor Supply'!$D$32:$P$38,7,FALSE),0)</f>
        <v>0</v>
      </c>
      <c r="M1971" s="701">
        <f t="shared" si="893"/>
        <v>0</v>
      </c>
      <c r="N1971" s="564">
        <f t="shared" si="894"/>
        <v>0</v>
      </c>
      <c r="O1971" s="564">
        <f t="shared" si="895"/>
        <v>0</v>
      </c>
      <c r="P1971" s="564">
        <f t="shared" si="896"/>
        <v>0</v>
      </c>
      <c r="Q1971" s="564">
        <f t="shared" si="897"/>
        <v>0</v>
      </c>
      <c r="R1971" s="661">
        <f t="shared" si="886"/>
        <v>0</v>
      </c>
      <c r="S1971" s="662">
        <f t="shared" si="887"/>
        <v>0</v>
      </c>
      <c r="T1971" s="699">
        <f t="shared" si="888"/>
        <v>0</v>
      </c>
      <c r="U1971" s="681">
        <f t="shared" si="898"/>
        <v>0</v>
      </c>
      <c r="V1971" s="701">
        <f t="shared" si="899"/>
        <v>0</v>
      </c>
      <c r="W1971" s="662">
        <f t="shared" si="900"/>
        <v>0</v>
      </c>
      <c r="X1971" s="662">
        <f t="shared" si="901"/>
        <v>0</v>
      </c>
      <c r="Y1971" s="662">
        <f t="shared" si="902"/>
        <v>0</v>
      </c>
      <c r="Z1971" s="699">
        <f t="shared" si="903"/>
        <v>0</v>
      </c>
      <c r="AA1971" s="681">
        <f t="shared" si="906"/>
        <v>0</v>
      </c>
      <c r="AB1971" s="701">
        <f t="shared" si="907"/>
        <v>0</v>
      </c>
      <c r="AC1971" s="662">
        <f t="shared" si="904"/>
        <v>0</v>
      </c>
      <c r="AD1971" s="662">
        <f t="shared" si="908"/>
        <v>0</v>
      </c>
      <c r="AE1971" s="701">
        <f t="shared" si="909"/>
        <v>0</v>
      </c>
      <c r="AF1971" s="662">
        <f t="shared" si="905"/>
        <v>0</v>
      </c>
      <c r="AG1971" s="662">
        <f t="shared" si="910"/>
        <v>0</v>
      </c>
      <c r="AH1971" s="701">
        <f t="shared" si="911"/>
        <v>0</v>
      </c>
    </row>
    <row r="1972" spans="1:34" x14ac:dyDescent="0.35">
      <c r="A1972" s="680">
        <v>39947</v>
      </c>
      <c r="B1972" s="558" t="s">
        <v>25</v>
      </c>
      <c r="C1972" s="558">
        <v>5</v>
      </c>
      <c r="D1972" s="559">
        <f t="shared" si="883"/>
        <v>5</v>
      </c>
      <c r="E1972" s="561">
        <v>0</v>
      </c>
      <c r="F1972" s="699">
        <f t="shared" si="889"/>
        <v>0</v>
      </c>
      <c r="G1972" s="712">
        <f t="shared" si="890"/>
        <v>0</v>
      </c>
      <c r="H1972" s="699">
        <f t="shared" si="884"/>
        <v>0</v>
      </c>
      <c r="I1972" s="712">
        <f t="shared" si="885"/>
        <v>0</v>
      </c>
      <c r="J1972" s="699">
        <f t="shared" si="891"/>
        <v>0</v>
      </c>
      <c r="K1972" s="681">
        <f t="shared" si="892"/>
        <v>0</v>
      </c>
      <c r="L1972" s="711">
        <f>IF($L$5="Yes",HLOOKUP(B1972,'Outdoor Supply'!$D$32:$P$38,7,FALSE),0)</f>
        <v>0</v>
      </c>
      <c r="M1972" s="701">
        <f t="shared" si="893"/>
        <v>0</v>
      </c>
      <c r="N1972" s="564">
        <f t="shared" si="894"/>
        <v>0</v>
      </c>
      <c r="O1972" s="564">
        <f t="shared" si="895"/>
        <v>0</v>
      </c>
      <c r="P1972" s="564">
        <f t="shared" si="896"/>
        <v>0</v>
      </c>
      <c r="Q1972" s="564">
        <f t="shared" si="897"/>
        <v>0</v>
      </c>
      <c r="R1972" s="661">
        <f t="shared" si="886"/>
        <v>0</v>
      </c>
      <c r="S1972" s="662">
        <f t="shared" si="887"/>
        <v>0</v>
      </c>
      <c r="T1972" s="699">
        <f t="shared" si="888"/>
        <v>0</v>
      </c>
      <c r="U1972" s="681">
        <f t="shared" si="898"/>
        <v>0</v>
      </c>
      <c r="V1972" s="701">
        <f t="shared" si="899"/>
        <v>0</v>
      </c>
      <c r="W1972" s="662">
        <f t="shared" si="900"/>
        <v>0</v>
      </c>
      <c r="X1972" s="662">
        <f t="shared" si="901"/>
        <v>0</v>
      </c>
      <c r="Y1972" s="662">
        <f t="shared" si="902"/>
        <v>0</v>
      </c>
      <c r="Z1972" s="699">
        <f t="shared" si="903"/>
        <v>0</v>
      </c>
      <c r="AA1972" s="681">
        <f t="shared" si="906"/>
        <v>0</v>
      </c>
      <c r="AB1972" s="701">
        <f t="shared" si="907"/>
        <v>0</v>
      </c>
      <c r="AC1972" s="662">
        <f t="shared" si="904"/>
        <v>0</v>
      </c>
      <c r="AD1972" s="662">
        <f t="shared" si="908"/>
        <v>0</v>
      </c>
      <c r="AE1972" s="701">
        <f t="shared" si="909"/>
        <v>0</v>
      </c>
      <c r="AF1972" s="662">
        <f t="shared" si="905"/>
        <v>0</v>
      </c>
      <c r="AG1972" s="662">
        <f t="shared" si="910"/>
        <v>0</v>
      </c>
      <c r="AH1972" s="701">
        <f t="shared" si="911"/>
        <v>0</v>
      </c>
    </row>
    <row r="1973" spans="1:34" x14ac:dyDescent="0.35">
      <c r="A1973" s="680">
        <v>39948</v>
      </c>
      <c r="B1973" s="558" t="s">
        <v>25</v>
      </c>
      <c r="C1973" s="558">
        <v>5</v>
      </c>
      <c r="D1973" s="559">
        <f t="shared" si="883"/>
        <v>6</v>
      </c>
      <c r="E1973" s="561">
        <v>0</v>
      </c>
      <c r="F1973" s="699">
        <f t="shared" si="889"/>
        <v>0</v>
      </c>
      <c r="G1973" s="712">
        <f t="shared" si="890"/>
        <v>0</v>
      </c>
      <c r="H1973" s="699">
        <f t="shared" si="884"/>
        <v>0</v>
      </c>
      <c r="I1973" s="712">
        <f t="shared" si="885"/>
        <v>0</v>
      </c>
      <c r="J1973" s="699">
        <f t="shared" si="891"/>
        <v>0</v>
      </c>
      <c r="K1973" s="681">
        <f t="shared" si="892"/>
        <v>0</v>
      </c>
      <c r="L1973" s="711">
        <f>IF($L$5="Yes",HLOOKUP(B1973,'Outdoor Supply'!$D$32:$P$38,7,FALSE),0)</f>
        <v>0</v>
      </c>
      <c r="M1973" s="701">
        <f t="shared" si="893"/>
        <v>0</v>
      </c>
      <c r="N1973" s="564">
        <f t="shared" si="894"/>
        <v>0</v>
      </c>
      <c r="O1973" s="564">
        <f t="shared" si="895"/>
        <v>0</v>
      </c>
      <c r="P1973" s="564">
        <f t="shared" si="896"/>
        <v>0</v>
      </c>
      <c r="Q1973" s="564">
        <f t="shared" si="897"/>
        <v>0</v>
      </c>
      <c r="R1973" s="661">
        <f t="shared" si="886"/>
        <v>0</v>
      </c>
      <c r="S1973" s="662">
        <f t="shared" si="887"/>
        <v>0</v>
      </c>
      <c r="T1973" s="699">
        <f t="shared" si="888"/>
        <v>0</v>
      </c>
      <c r="U1973" s="681">
        <f t="shared" si="898"/>
        <v>0</v>
      </c>
      <c r="V1973" s="701">
        <f t="shared" si="899"/>
        <v>0</v>
      </c>
      <c r="W1973" s="662">
        <f t="shared" si="900"/>
        <v>0</v>
      </c>
      <c r="X1973" s="662">
        <f t="shared" si="901"/>
        <v>0</v>
      </c>
      <c r="Y1973" s="662">
        <f t="shared" si="902"/>
        <v>0</v>
      </c>
      <c r="Z1973" s="699">
        <f t="shared" si="903"/>
        <v>0</v>
      </c>
      <c r="AA1973" s="681">
        <f t="shared" si="906"/>
        <v>0</v>
      </c>
      <c r="AB1973" s="701">
        <f t="shared" si="907"/>
        <v>0</v>
      </c>
      <c r="AC1973" s="662">
        <f t="shared" si="904"/>
        <v>0</v>
      </c>
      <c r="AD1973" s="662">
        <f t="shared" si="908"/>
        <v>0</v>
      </c>
      <c r="AE1973" s="701">
        <f t="shared" si="909"/>
        <v>0</v>
      </c>
      <c r="AF1973" s="662">
        <f t="shared" si="905"/>
        <v>0</v>
      </c>
      <c r="AG1973" s="662">
        <f t="shared" si="910"/>
        <v>0</v>
      </c>
      <c r="AH1973" s="701">
        <f t="shared" si="911"/>
        <v>0</v>
      </c>
    </row>
    <row r="1974" spans="1:34" x14ac:dyDescent="0.35">
      <c r="A1974" s="680">
        <v>39949</v>
      </c>
      <c r="B1974" s="558" t="s">
        <v>25</v>
      </c>
      <c r="C1974" s="558">
        <v>5</v>
      </c>
      <c r="D1974" s="559">
        <f t="shared" si="883"/>
        <v>7</v>
      </c>
      <c r="E1974" s="561">
        <v>1.1400000000000148</v>
      </c>
      <c r="F1974" s="699">
        <f t="shared" si="889"/>
        <v>0</v>
      </c>
      <c r="G1974" s="712">
        <f t="shared" si="890"/>
        <v>0</v>
      </c>
      <c r="H1974" s="699">
        <f t="shared" si="884"/>
        <v>0</v>
      </c>
      <c r="I1974" s="712">
        <f t="shared" si="885"/>
        <v>0</v>
      </c>
      <c r="J1974" s="699">
        <f t="shared" si="891"/>
        <v>0</v>
      </c>
      <c r="K1974" s="681">
        <f t="shared" si="892"/>
        <v>0</v>
      </c>
      <c r="L1974" s="711">
        <f>IF($L$5="Yes",HLOOKUP(B1974,'Outdoor Supply'!$D$32:$P$38,7,FALSE),0)</f>
        <v>0</v>
      </c>
      <c r="M1974" s="701">
        <f t="shared" si="893"/>
        <v>0</v>
      </c>
      <c r="N1974" s="564">
        <f t="shared" si="894"/>
        <v>0</v>
      </c>
      <c r="O1974" s="564">
        <f t="shared" si="895"/>
        <v>0</v>
      </c>
      <c r="P1974" s="564">
        <f t="shared" si="896"/>
        <v>0</v>
      </c>
      <c r="Q1974" s="564">
        <f t="shared" si="897"/>
        <v>0</v>
      </c>
      <c r="R1974" s="661">
        <f t="shared" si="886"/>
        <v>0</v>
      </c>
      <c r="S1974" s="662">
        <f t="shared" si="887"/>
        <v>0</v>
      </c>
      <c r="T1974" s="699">
        <f t="shared" si="888"/>
        <v>0</v>
      </c>
      <c r="U1974" s="681">
        <f t="shared" si="898"/>
        <v>0</v>
      </c>
      <c r="V1974" s="701">
        <f t="shared" si="899"/>
        <v>0</v>
      </c>
      <c r="W1974" s="662">
        <f t="shared" si="900"/>
        <v>0</v>
      </c>
      <c r="X1974" s="662">
        <f t="shared" si="901"/>
        <v>0</v>
      </c>
      <c r="Y1974" s="662">
        <f t="shared" si="902"/>
        <v>0</v>
      </c>
      <c r="Z1974" s="699">
        <f t="shared" si="903"/>
        <v>0</v>
      </c>
      <c r="AA1974" s="681">
        <f t="shared" si="906"/>
        <v>0</v>
      </c>
      <c r="AB1974" s="701">
        <f t="shared" si="907"/>
        <v>0</v>
      </c>
      <c r="AC1974" s="662">
        <f t="shared" si="904"/>
        <v>0</v>
      </c>
      <c r="AD1974" s="662">
        <f t="shared" si="908"/>
        <v>0</v>
      </c>
      <c r="AE1974" s="701">
        <f t="shared" si="909"/>
        <v>0</v>
      </c>
      <c r="AF1974" s="662">
        <f t="shared" si="905"/>
        <v>0</v>
      </c>
      <c r="AG1974" s="662">
        <f t="shared" si="910"/>
        <v>0</v>
      </c>
      <c r="AH1974" s="701">
        <f t="shared" si="911"/>
        <v>0</v>
      </c>
    </row>
    <row r="1975" spans="1:34" x14ac:dyDescent="0.35">
      <c r="A1975" s="680">
        <v>39950</v>
      </c>
      <c r="B1975" s="558" t="s">
        <v>25</v>
      </c>
      <c r="C1975" s="558">
        <v>5</v>
      </c>
      <c r="D1975" s="559">
        <f t="shared" si="883"/>
        <v>1</v>
      </c>
      <c r="E1975" s="561">
        <v>0.39000000000001478</v>
      </c>
      <c r="F1975" s="699">
        <f t="shared" si="889"/>
        <v>0</v>
      </c>
      <c r="G1975" s="712">
        <f t="shared" si="890"/>
        <v>0</v>
      </c>
      <c r="H1975" s="699">
        <f t="shared" si="884"/>
        <v>0</v>
      </c>
      <c r="I1975" s="712">
        <f t="shared" si="885"/>
        <v>0</v>
      </c>
      <c r="J1975" s="699">
        <f t="shared" si="891"/>
        <v>0</v>
      </c>
      <c r="K1975" s="681">
        <f t="shared" si="892"/>
        <v>0</v>
      </c>
      <c r="L1975" s="711">
        <f>IF($L$5="Yes",HLOOKUP(B1975,'Outdoor Supply'!$D$32:$P$38,7,FALSE),0)</f>
        <v>0</v>
      </c>
      <c r="M1975" s="701">
        <f t="shared" si="893"/>
        <v>0</v>
      </c>
      <c r="N1975" s="564">
        <f t="shared" si="894"/>
        <v>0</v>
      </c>
      <c r="O1975" s="564">
        <f t="shared" si="895"/>
        <v>0</v>
      </c>
      <c r="P1975" s="564">
        <f t="shared" si="896"/>
        <v>0</v>
      </c>
      <c r="Q1975" s="564">
        <f t="shared" si="897"/>
        <v>0</v>
      </c>
      <c r="R1975" s="661">
        <f t="shared" si="886"/>
        <v>0</v>
      </c>
      <c r="S1975" s="662">
        <f t="shared" si="887"/>
        <v>0</v>
      </c>
      <c r="T1975" s="699">
        <f t="shared" si="888"/>
        <v>0</v>
      </c>
      <c r="U1975" s="681">
        <f t="shared" si="898"/>
        <v>0</v>
      </c>
      <c r="V1975" s="701">
        <f t="shared" si="899"/>
        <v>0</v>
      </c>
      <c r="W1975" s="662">
        <f t="shared" si="900"/>
        <v>0</v>
      </c>
      <c r="X1975" s="662">
        <f t="shared" si="901"/>
        <v>0</v>
      </c>
      <c r="Y1975" s="662">
        <f t="shared" si="902"/>
        <v>0</v>
      </c>
      <c r="Z1975" s="699">
        <f t="shared" si="903"/>
        <v>0</v>
      </c>
      <c r="AA1975" s="681">
        <f t="shared" si="906"/>
        <v>0</v>
      </c>
      <c r="AB1975" s="701">
        <f t="shared" si="907"/>
        <v>0</v>
      </c>
      <c r="AC1975" s="662">
        <f t="shared" si="904"/>
        <v>0</v>
      </c>
      <c r="AD1975" s="662">
        <f t="shared" si="908"/>
        <v>0</v>
      </c>
      <c r="AE1975" s="701">
        <f t="shared" si="909"/>
        <v>0</v>
      </c>
      <c r="AF1975" s="662">
        <f t="shared" si="905"/>
        <v>0</v>
      </c>
      <c r="AG1975" s="662">
        <f t="shared" si="910"/>
        <v>0</v>
      </c>
      <c r="AH1975" s="701">
        <f t="shared" si="911"/>
        <v>0</v>
      </c>
    </row>
    <row r="1976" spans="1:34" x14ac:dyDescent="0.35">
      <c r="A1976" s="680">
        <v>39951</v>
      </c>
      <c r="B1976" s="558" t="s">
        <v>25</v>
      </c>
      <c r="C1976" s="558">
        <v>5</v>
      </c>
      <c r="D1976" s="559">
        <f t="shared" si="883"/>
        <v>2</v>
      </c>
      <c r="E1976" s="561">
        <v>0</v>
      </c>
      <c r="F1976" s="699">
        <f t="shared" si="889"/>
        <v>0</v>
      </c>
      <c r="G1976" s="712">
        <f t="shared" si="890"/>
        <v>0</v>
      </c>
      <c r="H1976" s="699">
        <f t="shared" si="884"/>
        <v>0</v>
      </c>
      <c r="I1976" s="712">
        <f t="shared" si="885"/>
        <v>0</v>
      </c>
      <c r="J1976" s="699">
        <f t="shared" si="891"/>
        <v>0</v>
      </c>
      <c r="K1976" s="681">
        <f t="shared" si="892"/>
        <v>0</v>
      </c>
      <c r="L1976" s="711">
        <f>IF($L$5="Yes",HLOOKUP(B1976,'Outdoor Supply'!$D$32:$P$38,7,FALSE),0)</f>
        <v>0</v>
      </c>
      <c r="M1976" s="701">
        <f t="shared" si="893"/>
        <v>0</v>
      </c>
      <c r="N1976" s="564">
        <f t="shared" si="894"/>
        <v>0</v>
      </c>
      <c r="O1976" s="564">
        <f t="shared" si="895"/>
        <v>0</v>
      </c>
      <c r="P1976" s="564">
        <f t="shared" si="896"/>
        <v>0</v>
      </c>
      <c r="Q1976" s="564">
        <f t="shared" si="897"/>
        <v>0</v>
      </c>
      <c r="R1976" s="661">
        <f t="shared" si="886"/>
        <v>0</v>
      </c>
      <c r="S1976" s="662">
        <f t="shared" si="887"/>
        <v>0</v>
      </c>
      <c r="T1976" s="699">
        <f t="shared" si="888"/>
        <v>0</v>
      </c>
      <c r="U1976" s="681">
        <f t="shared" si="898"/>
        <v>0</v>
      </c>
      <c r="V1976" s="701">
        <f t="shared" si="899"/>
        <v>0</v>
      </c>
      <c r="W1976" s="662">
        <f t="shared" si="900"/>
        <v>0</v>
      </c>
      <c r="X1976" s="662">
        <f t="shared" si="901"/>
        <v>0</v>
      </c>
      <c r="Y1976" s="662">
        <f t="shared" si="902"/>
        <v>0</v>
      </c>
      <c r="Z1976" s="699">
        <f t="shared" si="903"/>
        <v>0</v>
      </c>
      <c r="AA1976" s="681">
        <f t="shared" si="906"/>
        <v>0</v>
      </c>
      <c r="AB1976" s="701">
        <f t="shared" si="907"/>
        <v>0</v>
      </c>
      <c r="AC1976" s="662">
        <f t="shared" si="904"/>
        <v>0</v>
      </c>
      <c r="AD1976" s="662">
        <f t="shared" si="908"/>
        <v>0</v>
      </c>
      <c r="AE1976" s="701">
        <f t="shared" si="909"/>
        <v>0</v>
      </c>
      <c r="AF1976" s="662">
        <f t="shared" si="905"/>
        <v>0</v>
      </c>
      <c r="AG1976" s="662">
        <f t="shared" si="910"/>
        <v>0</v>
      </c>
      <c r="AH1976" s="701">
        <f t="shared" si="911"/>
        <v>0</v>
      </c>
    </row>
    <row r="1977" spans="1:34" x14ac:dyDescent="0.35">
      <c r="A1977" s="680">
        <v>39952</v>
      </c>
      <c r="B1977" s="558" t="s">
        <v>25</v>
      </c>
      <c r="C1977" s="558">
        <v>5</v>
      </c>
      <c r="D1977" s="559">
        <f t="shared" si="883"/>
        <v>3</v>
      </c>
      <c r="E1977" s="561">
        <v>0</v>
      </c>
      <c r="F1977" s="699">
        <f t="shared" si="889"/>
        <v>0</v>
      </c>
      <c r="G1977" s="712">
        <f t="shared" si="890"/>
        <v>0</v>
      </c>
      <c r="H1977" s="699">
        <f t="shared" si="884"/>
        <v>0</v>
      </c>
      <c r="I1977" s="712">
        <f t="shared" si="885"/>
        <v>0</v>
      </c>
      <c r="J1977" s="699">
        <f t="shared" si="891"/>
        <v>0</v>
      </c>
      <c r="K1977" s="681">
        <f t="shared" si="892"/>
        <v>0</v>
      </c>
      <c r="L1977" s="711">
        <f>IF($L$5="Yes",HLOOKUP(B1977,'Outdoor Supply'!$D$32:$P$38,7,FALSE),0)</f>
        <v>0</v>
      </c>
      <c r="M1977" s="701">
        <f t="shared" si="893"/>
        <v>0</v>
      </c>
      <c r="N1977" s="564">
        <f t="shared" si="894"/>
        <v>0</v>
      </c>
      <c r="O1977" s="564">
        <f t="shared" si="895"/>
        <v>0</v>
      </c>
      <c r="P1977" s="564">
        <f t="shared" si="896"/>
        <v>0</v>
      </c>
      <c r="Q1977" s="564">
        <f t="shared" si="897"/>
        <v>0</v>
      </c>
      <c r="R1977" s="661">
        <f t="shared" si="886"/>
        <v>0</v>
      </c>
      <c r="S1977" s="662">
        <f t="shared" si="887"/>
        <v>0</v>
      </c>
      <c r="T1977" s="699">
        <f t="shared" si="888"/>
        <v>0</v>
      </c>
      <c r="U1977" s="681">
        <f t="shared" si="898"/>
        <v>0</v>
      </c>
      <c r="V1977" s="701">
        <f t="shared" si="899"/>
        <v>0</v>
      </c>
      <c r="W1977" s="662">
        <f t="shared" si="900"/>
        <v>0</v>
      </c>
      <c r="X1977" s="662">
        <f t="shared" si="901"/>
        <v>0</v>
      </c>
      <c r="Y1977" s="662">
        <f t="shared" si="902"/>
        <v>0</v>
      </c>
      <c r="Z1977" s="699">
        <f t="shared" si="903"/>
        <v>0</v>
      </c>
      <c r="AA1977" s="681">
        <f t="shared" si="906"/>
        <v>0</v>
      </c>
      <c r="AB1977" s="701">
        <f t="shared" si="907"/>
        <v>0</v>
      </c>
      <c r="AC1977" s="662">
        <f t="shared" si="904"/>
        <v>0</v>
      </c>
      <c r="AD1977" s="662">
        <f t="shared" si="908"/>
        <v>0</v>
      </c>
      <c r="AE1977" s="701">
        <f t="shared" si="909"/>
        <v>0</v>
      </c>
      <c r="AF1977" s="662">
        <f t="shared" si="905"/>
        <v>0</v>
      </c>
      <c r="AG1977" s="662">
        <f t="shared" si="910"/>
        <v>0</v>
      </c>
      <c r="AH1977" s="701">
        <f t="shared" si="911"/>
        <v>0</v>
      </c>
    </row>
    <row r="1978" spans="1:34" x14ac:dyDescent="0.35">
      <c r="A1978" s="680">
        <v>39953</v>
      </c>
      <c r="B1978" s="558" t="s">
        <v>25</v>
      </c>
      <c r="C1978" s="558">
        <v>5</v>
      </c>
      <c r="D1978" s="559">
        <f t="shared" si="883"/>
        <v>4</v>
      </c>
      <c r="E1978" s="561">
        <v>0</v>
      </c>
      <c r="F1978" s="699">
        <f t="shared" si="889"/>
        <v>0</v>
      </c>
      <c r="G1978" s="712">
        <f t="shared" si="890"/>
        <v>0</v>
      </c>
      <c r="H1978" s="699">
        <f t="shared" si="884"/>
        <v>0</v>
      </c>
      <c r="I1978" s="712">
        <f t="shared" si="885"/>
        <v>0</v>
      </c>
      <c r="J1978" s="699">
        <f t="shared" si="891"/>
        <v>0</v>
      </c>
      <c r="K1978" s="681">
        <f t="shared" si="892"/>
        <v>0</v>
      </c>
      <c r="L1978" s="711">
        <f>IF($L$5="Yes",HLOOKUP(B1978,'Outdoor Supply'!$D$32:$P$38,7,FALSE),0)</f>
        <v>0</v>
      </c>
      <c r="M1978" s="701">
        <f t="shared" si="893"/>
        <v>0</v>
      </c>
      <c r="N1978" s="564">
        <f t="shared" si="894"/>
        <v>0</v>
      </c>
      <c r="O1978" s="564">
        <f t="shared" si="895"/>
        <v>0</v>
      </c>
      <c r="P1978" s="564">
        <f t="shared" si="896"/>
        <v>0</v>
      </c>
      <c r="Q1978" s="564">
        <f t="shared" si="897"/>
        <v>0</v>
      </c>
      <c r="R1978" s="661">
        <f t="shared" si="886"/>
        <v>0</v>
      </c>
      <c r="S1978" s="662">
        <f t="shared" si="887"/>
        <v>0</v>
      </c>
      <c r="T1978" s="699">
        <f t="shared" si="888"/>
        <v>0</v>
      </c>
      <c r="U1978" s="681">
        <f t="shared" si="898"/>
        <v>0</v>
      </c>
      <c r="V1978" s="701">
        <f t="shared" si="899"/>
        <v>0</v>
      </c>
      <c r="W1978" s="662">
        <f t="shared" si="900"/>
        <v>0</v>
      </c>
      <c r="X1978" s="662">
        <f t="shared" si="901"/>
        <v>0</v>
      </c>
      <c r="Y1978" s="662">
        <f t="shared" si="902"/>
        <v>0</v>
      </c>
      <c r="Z1978" s="699">
        <f t="shared" si="903"/>
        <v>0</v>
      </c>
      <c r="AA1978" s="681">
        <f t="shared" si="906"/>
        <v>0</v>
      </c>
      <c r="AB1978" s="701">
        <f t="shared" si="907"/>
        <v>0</v>
      </c>
      <c r="AC1978" s="662">
        <f t="shared" si="904"/>
        <v>0</v>
      </c>
      <c r="AD1978" s="662">
        <f t="shared" si="908"/>
        <v>0</v>
      </c>
      <c r="AE1978" s="701">
        <f t="shared" si="909"/>
        <v>0</v>
      </c>
      <c r="AF1978" s="662">
        <f t="shared" si="905"/>
        <v>0</v>
      </c>
      <c r="AG1978" s="662">
        <f t="shared" si="910"/>
        <v>0</v>
      </c>
      <c r="AH1978" s="701">
        <f t="shared" si="911"/>
        <v>0</v>
      </c>
    </row>
    <row r="1979" spans="1:34" x14ac:dyDescent="0.35">
      <c r="A1979" s="680">
        <v>39954</v>
      </c>
      <c r="B1979" s="558" t="s">
        <v>25</v>
      </c>
      <c r="C1979" s="558">
        <v>5</v>
      </c>
      <c r="D1979" s="559">
        <f t="shared" si="883"/>
        <v>5</v>
      </c>
      <c r="E1979" s="561">
        <v>0</v>
      </c>
      <c r="F1979" s="699">
        <f t="shared" si="889"/>
        <v>0</v>
      </c>
      <c r="G1979" s="712">
        <f t="shared" si="890"/>
        <v>0</v>
      </c>
      <c r="H1979" s="699">
        <f t="shared" si="884"/>
        <v>0</v>
      </c>
      <c r="I1979" s="712">
        <f t="shared" si="885"/>
        <v>0</v>
      </c>
      <c r="J1979" s="699">
        <f t="shared" si="891"/>
        <v>0</v>
      </c>
      <c r="K1979" s="681">
        <f t="shared" si="892"/>
        <v>0</v>
      </c>
      <c r="L1979" s="711">
        <f>IF($L$5="Yes",HLOOKUP(B1979,'Outdoor Supply'!$D$32:$P$38,7,FALSE),0)</f>
        <v>0</v>
      </c>
      <c r="M1979" s="701">
        <f t="shared" si="893"/>
        <v>0</v>
      </c>
      <c r="N1979" s="564">
        <f t="shared" si="894"/>
        <v>0</v>
      </c>
      <c r="O1979" s="564">
        <f t="shared" si="895"/>
        <v>0</v>
      </c>
      <c r="P1979" s="564">
        <f t="shared" si="896"/>
        <v>0</v>
      </c>
      <c r="Q1979" s="564">
        <f t="shared" si="897"/>
        <v>0</v>
      </c>
      <c r="R1979" s="661">
        <f t="shared" si="886"/>
        <v>0</v>
      </c>
      <c r="S1979" s="662">
        <f t="shared" si="887"/>
        <v>0</v>
      </c>
      <c r="T1979" s="699">
        <f t="shared" si="888"/>
        <v>0</v>
      </c>
      <c r="U1979" s="681">
        <f t="shared" si="898"/>
        <v>0</v>
      </c>
      <c r="V1979" s="701">
        <f t="shared" si="899"/>
        <v>0</v>
      </c>
      <c r="W1979" s="662">
        <f t="shared" si="900"/>
        <v>0</v>
      </c>
      <c r="X1979" s="662">
        <f t="shared" si="901"/>
        <v>0</v>
      </c>
      <c r="Y1979" s="662">
        <f t="shared" si="902"/>
        <v>0</v>
      </c>
      <c r="Z1979" s="699">
        <f t="shared" si="903"/>
        <v>0</v>
      </c>
      <c r="AA1979" s="681">
        <f t="shared" si="906"/>
        <v>0</v>
      </c>
      <c r="AB1979" s="701">
        <f t="shared" si="907"/>
        <v>0</v>
      </c>
      <c r="AC1979" s="662">
        <f t="shared" si="904"/>
        <v>0</v>
      </c>
      <c r="AD1979" s="662">
        <f t="shared" si="908"/>
        <v>0</v>
      </c>
      <c r="AE1979" s="701">
        <f t="shared" si="909"/>
        <v>0</v>
      </c>
      <c r="AF1979" s="662">
        <f t="shared" si="905"/>
        <v>0</v>
      </c>
      <c r="AG1979" s="662">
        <f t="shared" si="910"/>
        <v>0</v>
      </c>
      <c r="AH1979" s="701">
        <f t="shared" si="911"/>
        <v>0</v>
      </c>
    </row>
    <row r="1980" spans="1:34" x14ac:dyDescent="0.35">
      <c r="A1980" s="680">
        <v>39955</v>
      </c>
      <c r="B1980" s="558" t="s">
        <v>25</v>
      </c>
      <c r="C1980" s="558">
        <v>5</v>
      </c>
      <c r="D1980" s="559">
        <f t="shared" si="883"/>
        <v>6</v>
      </c>
      <c r="E1980" s="561">
        <v>0</v>
      </c>
      <c r="F1980" s="699">
        <f t="shared" si="889"/>
        <v>0</v>
      </c>
      <c r="G1980" s="712">
        <f t="shared" si="890"/>
        <v>0</v>
      </c>
      <c r="H1980" s="699">
        <f t="shared" si="884"/>
        <v>0</v>
      </c>
      <c r="I1980" s="712">
        <f t="shared" si="885"/>
        <v>0</v>
      </c>
      <c r="J1980" s="699">
        <f t="shared" si="891"/>
        <v>0</v>
      </c>
      <c r="K1980" s="681">
        <f t="shared" si="892"/>
        <v>0</v>
      </c>
      <c r="L1980" s="711">
        <f>IF($L$5="Yes",HLOOKUP(B1980,'Outdoor Supply'!$D$32:$P$38,7,FALSE),0)</f>
        <v>0</v>
      </c>
      <c r="M1980" s="701">
        <f t="shared" si="893"/>
        <v>0</v>
      </c>
      <c r="N1980" s="564">
        <f t="shared" si="894"/>
        <v>0</v>
      </c>
      <c r="O1980" s="564">
        <f t="shared" si="895"/>
        <v>0</v>
      </c>
      <c r="P1980" s="564">
        <f t="shared" si="896"/>
        <v>0</v>
      </c>
      <c r="Q1980" s="564">
        <f t="shared" si="897"/>
        <v>0</v>
      </c>
      <c r="R1980" s="661">
        <f t="shared" si="886"/>
        <v>0</v>
      </c>
      <c r="S1980" s="662">
        <f t="shared" si="887"/>
        <v>0</v>
      </c>
      <c r="T1980" s="699">
        <f t="shared" si="888"/>
        <v>0</v>
      </c>
      <c r="U1980" s="681">
        <f t="shared" si="898"/>
        <v>0</v>
      </c>
      <c r="V1980" s="701">
        <f t="shared" si="899"/>
        <v>0</v>
      </c>
      <c r="W1980" s="662">
        <f t="shared" si="900"/>
        <v>0</v>
      </c>
      <c r="X1980" s="662">
        <f t="shared" si="901"/>
        <v>0</v>
      </c>
      <c r="Y1980" s="662">
        <f t="shared" si="902"/>
        <v>0</v>
      </c>
      <c r="Z1980" s="699">
        <f t="shared" si="903"/>
        <v>0</v>
      </c>
      <c r="AA1980" s="681">
        <f t="shared" si="906"/>
        <v>0</v>
      </c>
      <c r="AB1980" s="701">
        <f t="shared" si="907"/>
        <v>0</v>
      </c>
      <c r="AC1980" s="662">
        <f t="shared" si="904"/>
        <v>0</v>
      </c>
      <c r="AD1980" s="662">
        <f t="shared" si="908"/>
        <v>0</v>
      </c>
      <c r="AE1980" s="701">
        <f t="shared" si="909"/>
        <v>0</v>
      </c>
      <c r="AF1980" s="662">
        <f t="shared" si="905"/>
        <v>0</v>
      </c>
      <c r="AG1980" s="662">
        <f t="shared" si="910"/>
        <v>0</v>
      </c>
      <c r="AH1980" s="701">
        <f t="shared" si="911"/>
        <v>0</v>
      </c>
    </row>
    <row r="1981" spans="1:34" x14ac:dyDescent="0.35">
      <c r="A1981" s="680">
        <v>39956</v>
      </c>
      <c r="B1981" s="558" t="s">
        <v>25</v>
      </c>
      <c r="C1981" s="558">
        <v>5</v>
      </c>
      <c r="D1981" s="559">
        <f t="shared" si="883"/>
        <v>7</v>
      </c>
      <c r="E1981" s="561">
        <v>0</v>
      </c>
      <c r="F1981" s="699">
        <f t="shared" si="889"/>
        <v>0</v>
      </c>
      <c r="G1981" s="712">
        <f t="shared" si="890"/>
        <v>0</v>
      </c>
      <c r="H1981" s="699">
        <f t="shared" si="884"/>
        <v>0</v>
      </c>
      <c r="I1981" s="712">
        <f t="shared" si="885"/>
        <v>0</v>
      </c>
      <c r="J1981" s="699">
        <f t="shared" si="891"/>
        <v>0</v>
      </c>
      <c r="K1981" s="681">
        <f t="shared" si="892"/>
        <v>0</v>
      </c>
      <c r="L1981" s="711">
        <f>IF($L$5="Yes",HLOOKUP(B1981,'Outdoor Supply'!$D$32:$P$38,7,FALSE),0)</f>
        <v>0</v>
      </c>
      <c r="M1981" s="701">
        <f t="shared" si="893"/>
        <v>0</v>
      </c>
      <c r="N1981" s="564">
        <f t="shared" si="894"/>
        <v>0</v>
      </c>
      <c r="O1981" s="564">
        <f t="shared" si="895"/>
        <v>0</v>
      </c>
      <c r="P1981" s="564">
        <f t="shared" si="896"/>
        <v>0</v>
      </c>
      <c r="Q1981" s="564">
        <f t="shared" si="897"/>
        <v>0</v>
      </c>
      <c r="R1981" s="661">
        <f t="shared" si="886"/>
        <v>0</v>
      </c>
      <c r="S1981" s="662">
        <f t="shared" si="887"/>
        <v>0</v>
      </c>
      <c r="T1981" s="699">
        <f t="shared" si="888"/>
        <v>0</v>
      </c>
      <c r="U1981" s="681">
        <f t="shared" si="898"/>
        <v>0</v>
      </c>
      <c r="V1981" s="701">
        <f t="shared" si="899"/>
        <v>0</v>
      </c>
      <c r="W1981" s="662">
        <f t="shared" si="900"/>
        <v>0</v>
      </c>
      <c r="X1981" s="662">
        <f t="shared" si="901"/>
        <v>0</v>
      </c>
      <c r="Y1981" s="662">
        <f t="shared" si="902"/>
        <v>0</v>
      </c>
      <c r="Z1981" s="699">
        <f t="shared" si="903"/>
        <v>0</v>
      </c>
      <c r="AA1981" s="681">
        <f t="shared" si="906"/>
        <v>0</v>
      </c>
      <c r="AB1981" s="701">
        <f t="shared" si="907"/>
        <v>0</v>
      </c>
      <c r="AC1981" s="662">
        <f t="shared" si="904"/>
        <v>0</v>
      </c>
      <c r="AD1981" s="662">
        <f t="shared" si="908"/>
        <v>0</v>
      </c>
      <c r="AE1981" s="701">
        <f t="shared" si="909"/>
        <v>0</v>
      </c>
      <c r="AF1981" s="662">
        <f t="shared" si="905"/>
        <v>0</v>
      </c>
      <c r="AG1981" s="662">
        <f t="shared" si="910"/>
        <v>0</v>
      </c>
      <c r="AH1981" s="701">
        <f t="shared" si="911"/>
        <v>0</v>
      </c>
    </row>
    <row r="1982" spans="1:34" x14ac:dyDescent="0.35">
      <c r="A1982" s="680">
        <v>39957</v>
      </c>
      <c r="B1982" s="558" t="s">
        <v>25</v>
      </c>
      <c r="C1982" s="558">
        <v>5</v>
      </c>
      <c r="D1982" s="559">
        <f t="shared" si="883"/>
        <v>1</v>
      </c>
      <c r="E1982" s="561">
        <v>0.16000000000002501</v>
      </c>
      <c r="F1982" s="699">
        <f t="shared" si="889"/>
        <v>0</v>
      </c>
      <c r="G1982" s="712">
        <f t="shared" si="890"/>
        <v>0</v>
      </c>
      <c r="H1982" s="699">
        <f t="shared" si="884"/>
        <v>0</v>
      </c>
      <c r="I1982" s="712">
        <f t="shared" si="885"/>
        <v>0</v>
      </c>
      <c r="J1982" s="699">
        <f t="shared" si="891"/>
        <v>0</v>
      </c>
      <c r="K1982" s="681">
        <f t="shared" si="892"/>
        <v>0</v>
      </c>
      <c r="L1982" s="711">
        <f>IF($L$5="Yes",HLOOKUP(B1982,'Outdoor Supply'!$D$32:$P$38,7,FALSE),0)</f>
        <v>0</v>
      </c>
      <c r="M1982" s="701">
        <f t="shared" si="893"/>
        <v>0</v>
      </c>
      <c r="N1982" s="564">
        <f t="shared" si="894"/>
        <v>0</v>
      </c>
      <c r="O1982" s="564">
        <f t="shared" si="895"/>
        <v>0</v>
      </c>
      <c r="P1982" s="564">
        <f t="shared" si="896"/>
        <v>0</v>
      </c>
      <c r="Q1982" s="564">
        <f t="shared" si="897"/>
        <v>0</v>
      </c>
      <c r="R1982" s="661">
        <f t="shared" si="886"/>
        <v>0</v>
      </c>
      <c r="S1982" s="662">
        <f t="shared" si="887"/>
        <v>0</v>
      </c>
      <c r="T1982" s="699">
        <f t="shared" si="888"/>
        <v>0</v>
      </c>
      <c r="U1982" s="681">
        <f t="shared" si="898"/>
        <v>0</v>
      </c>
      <c r="V1982" s="701">
        <f t="shared" si="899"/>
        <v>0</v>
      </c>
      <c r="W1982" s="662">
        <f t="shared" si="900"/>
        <v>0</v>
      </c>
      <c r="X1982" s="662">
        <f t="shared" si="901"/>
        <v>0</v>
      </c>
      <c r="Y1982" s="662">
        <f t="shared" si="902"/>
        <v>0</v>
      </c>
      <c r="Z1982" s="699">
        <f t="shared" si="903"/>
        <v>0</v>
      </c>
      <c r="AA1982" s="681">
        <f t="shared" si="906"/>
        <v>0</v>
      </c>
      <c r="AB1982" s="701">
        <f t="shared" si="907"/>
        <v>0</v>
      </c>
      <c r="AC1982" s="662">
        <f t="shared" si="904"/>
        <v>0</v>
      </c>
      <c r="AD1982" s="662">
        <f t="shared" si="908"/>
        <v>0</v>
      </c>
      <c r="AE1982" s="701">
        <f t="shared" si="909"/>
        <v>0</v>
      </c>
      <c r="AF1982" s="662">
        <f t="shared" si="905"/>
        <v>0</v>
      </c>
      <c r="AG1982" s="662">
        <f t="shared" si="910"/>
        <v>0</v>
      </c>
      <c r="AH1982" s="701">
        <f t="shared" si="911"/>
        <v>0</v>
      </c>
    </row>
    <row r="1983" spans="1:34" x14ac:dyDescent="0.35">
      <c r="A1983" s="680">
        <v>39958</v>
      </c>
      <c r="B1983" s="558" t="s">
        <v>25</v>
      </c>
      <c r="C1983" s="558">
        <v>5</v>
      </c>
      <c r="D1983" s="559">
        <f t="shared" si="883"/>
        <v>2</v>
      </c>
      <c r="E1983" s="561">
        <v>0</v>
      </c>
      <c r="F1983" s="699">
        <f t="shared" si="889"/>
        <v>0</v>
      </c>
      <c r="G1983" s="712">
        <f t="shared" si="890"/>
        <v>0</v>
      </c>
      <c r="H1983" s="699">
        <f t="shared" si="884"/>
        <v>0</v>
      </c>
      <c r="I1983" s="712">
        <f t="shared" si="885"/>
        <v>0</v>
      </c>
      <c r="J1983" s="699">
        <f t="shared" si="891"/>
        <v>0</v>
      </c>
      <c r="K1983" s="681">
        <f t="shared" si="892"/>
        <v>0</v>
      </c>
      <c r="L1983" s="711">
        <f>IF($L$5="Yes",HLOOKUP(B1983,'Outdoor Supply'!$D$32:$P$38,7,FALSE),0)</f>
        <v>0</v>
      </c>
      <c r="M1983" s="701">
        <f t="shared" si="893"/>
        <v>0</v>
      </c>
      <c r="N1983" s="564">
        <f t="shared" si="894"/>
        <v>0</v>
      </c>
      <c r="O1983" s="564">
        <f t="shared" si="895"/>
        <v>0</v>
      </c>
      <c r="P1983" s="564">
        <f t="shared" si="896"/>
        <v>0</v>
      </c>
      <c r="Q1983" s="564">
        <f t="shared" si="897"/>
        <v>0</v>
      </c>
      <c r="R1983" s="661">
        <f t="shared" si="886"/>
        <v>0</v>
      </c>
      <c r="S1983" s="662">
        <f t="shared" si="887"/>
        <v>0</v>
      </c>
      <c r="T1983" s="699">
        <f t="shared" si="888"/>
        <v>0</v>
      </c>
      <c r="U1983" s="681">
        <f t="shared" si="898"/>
        <v>0</v>
      </c>
      <c r="V1983" s="701">
        <f t="shared" si="899"/>
        <v>0</v>
      </c>
      <c r="W1983" s="662">
        <f t="shared" si="900"/>
        <v>0</v>
      </c>
      <c r="X1983" s="662">
        <f t="shared" si="901"/>
        <v>0</v>
      </c>
      <c r="Y1983" s="662">
        <f t="shared" si="902"/>
        <v>0</v>
      </c>
      <c r="Z1983" s="699">
        <f t="shared" si="903"/>
        <v>0</v>
      </c>
      <c r="AA1983" s="681">
        <f t="shared" si="906"/>
        <v>0</v>
      </c>
      <c r="AB1983" s="701">
        <f t="shared" si="907"/>
        <v>0</v>
      </c>
      <c r="AC1983" s="662">
        <f t="shared" si="904"/>
        <v>0</v>
      </c>
      <c r="AD1983" s="662">
        <f t="shared" si="908"/>
        <v>0</v>
      </c>
      <c r="AE1983" s="701">
        <f t="shared" si="909"/>
        <v>0</v>
      </c>
      <c r="AF1983" s="662">
        <f t="shared" si="905"/>
        <v>0</v>
      </c>
      <c r="AG1983" s="662">
        <f t="shared" si="910"/>
        <v>0</v>
      </c>
      <c r="AH1983" s="701">
        <f t="shared" si="911"/>
        <v>0</v>
      </c>
    </row>
    <row r="1984" spans="1:34" x14ac:dyDescent="0.35">
      <c r="A1984" s="680">
        <v>39959</v>
      </c>
      <c r="B1984" s="558" t="s">
        <v>25</v>
      </c>
      <c r="C1984" s="558">
        <v>5</v>
      </c>
      <c r="D1984" s="559">
        <f t="shared" si="883"/>
        <v>3</v>
      </c>
      <c r="E1984" s="561">
        <v>0</v>
      </c>
      <c r="F1984" s="699">
        <f t="shared" si="889"/>
        <v>0</v>
      </c>
      <c r="G1984" s="712">
        <f t="shared" si="890"/>
        <v>0</v>
      </c>
      <c r="H1984" s="699">
        <f t="shared" si="884"/>
        <v>0</v>
      </c>
      <c r="I1984" s="712">
        <f t="shared" si="885"/>
        <v>0</v>
      </c>
      <c r="J1984" s="699">
        <f t="shared" si="891"/>
        <v>0</v>
      </c>
      <c r="K1984" s="681">
        <f t="shared" si="892"/>
        <v>0</v>
      </c>
      <c r="L1984" s="711">
        <f>IF($L$5="Yes",HLOOKUP(B1984,'Outdoor Supply'!$D$32:$P$38,7,FALSE),0)</f>
        <v>0</v>
      </c>
      <c r="M1984" s="701">
        <f t="shared" si="893"/>
        <v>0</v>
      </c>
      <c r="N1984" s="564">
        <f t="shared" si="894"/>
        <v>0</v>
      </c>
      <c r="O1984" s="564">
        <f t="shared" si="895"/>
        <v>0</v>
      </c>
      <c r="P1984" s="564">
        <f t="shared" si="896"/>
        <v>0</v>
      </c>
      <c r="Q1984" s="564">
        <f t="shared" si="897"/>
        <v>0</v>
      </c>
      <c r="R1984" s="661">
        <f t="shared" si="886"/>
        <v>0</v>
      </c>
      <c r="S1984" s="662">
        <f t="shared" si="887"/>
        <v>0</v>
      </c>
      <c r="T1984" s="699">
        <f t="shared" si="888"/>
        <v>0</v>
      </c>
      <c r="U1984" s="681">
        <f t="shared" si="898"/>
        <v>0</v>
      </c>
      <c r="V1984" s="701">
        <f t="shared" si="899"/>
        <v>0</v>
      </c>
      <c r="W1984" s="662">
        <f t="shared" si="900"/>
        <v>0</v>
      </c>
      <c r="X1984" s="662">
        <f t="shared" si="901"/>
        <v>0</v>
      </c>
      <c r="Y1984" s="662">
        <f t="shared" si="902"/>
        <v>0</v>
      </c>
      <c r="Z1984" s="699">
        <f t="shared" si="903"/>
        <v>0</v>
      </c>
      <c r="AA1984" s="681">
        <f t="shared" si="906"/>
        <v>0</v>
      </c>
      <c r="AB1984" s="701">
        <f t="shared" si="907"/>
        <v>0</v>
      </c>
      <c r="AC1984" s="662">
        <f t="shared" si="904"/>
        <v>0</v>
      </c>
      <c r="AD1984" s="662">
        <f t="shared" si="908"/>
        <v>0</v>
      </c>
      <c r="AE1984" s="701">
        <f t="shared" si="909"/>
        <v>0</v>
      </c>
      <c r="AF1984" s="662">
        <f t="shared" si="905"/>
        <v>0</v>
      </c>
      <c r="AG1984" s="662">
        <f t="shared" si="910"/>
        <v>0</v>
      </c>
      <c r="AH1984" s="701">
        <f t="shared" si="911"/>
        <v>0</v>
      </c>
    </row>
    <row r="1985" spans="1:34" x14ac:dyDescent="0.35">
      <c r="A1985" s="680">
        <v>39960</v>
      </c>
      <c r="B1985" s="558" t="s">
        <v>25</v>
      </c>
      <c r="C1985" s="558">
        <v>5</v>
      </c>
      <c r="D1985" s="559">
        <f t="shared" si="883"/>
        <v>4</v>
      </c>
      <c r="E1985" s="561">
        <v>0</v>
      </c>
      <c r="F1985" s="699">
        <f t="shared" si="889"/>
        <v>0</v>
      </c>
      <c r="G1985" s="712">
        <f t="shared" si="890"/>
        <v>0</v>
      </c>
      <c r="H1985" s="699">
        <f t="shared" si="884"/>
        <v>0</v>
      </c>
      <c r="I1985" s="712">
        <f t="shared" si="885"/>
        <v>0</v>
      </c>
      <c r="J1985" s="699">
        <f t="shared" si="891"/>
        <v>0</v>
      </c>
      <c r="K1985" s="681">
        <f t="shared" si="892"/>
        <v>0</v>
      </c>
      <c r="L1985" s="711">
        <f>IF($L$5="Yes",HLOOKUP(B1985,'Outdoor Supply'!$D$32:$P$38,7,FALSE),0)</f>
        <v>0</v>
      </c>
      <c r="M1985" s="701">
        <f t="shared" si="893"/>
        <v>0</v>
      </c>
      <c r="N1985" s="564">
        <f t="shared" si="894"/>
        <v>0</v>
      </c>
      <c r="O1985" s="564">
        <f t="shared" si="895"/>
        <v>0</v>
      </c>
      <c r="P1985" s="564">
        <f t="shared" si="896"/>
        <v>0</v>
      </c>
      <c r="Q1985" s="564">
        <f t="shared" si="897"/>
        <v>0</v>
      </c>
      <c r="R1985" s="661">
        <f t="shared" si="886"/>
        <v>0</v>
      </c>
      <c r="S1985" s="662">
        <f t="shared" si="887"/>
        <v>0</v>
      </c>
      <c r="T1985" s="699">
        <f t="shared" si="888"/>
        <v>0</v>
      </c>
      <c r="U1985" s="681">
        <f t="shared" si="898"/>
        <v>0</v>
      </c>
      <c r="V1985" s="701">
        <f t="shared" si="899"/>
        <v>0</v>
      </c>
      <c r="W1985" s="662">
        <f t="shared" si="900"/>
        <v>0</v>
      </c>
      <c r="X1985" s="662">
        <f t="shared" si="901"/>
        <v>0</v>
      </c>
      <c r="Y1985" s="662">
        <f t="shared" si="902"/>
        <v>0</v>
      </c>
      <c r="Z1985" s="699">
        <f t="shared" si="903"/>
        <v>0</v>
      </c>
      <c r="AA1985" s="681">
        <f t="shared" si="906"/>
        <v>0</v>
      </c>
      <c r="AB1985" s="701">
        <f t="shared" si="907"/>
        <v>0</v>
      </c>
      <c r="AC1985" s="662">
        <f t="shared" si="904"/>
        <v>0</v>
      </c>
      <c r="AD1985" s="662">
        <f t="shared" si="908"/>
        <v>0</v>
      </c>
      <c r="AE1985" s="701">
        <f t="shared" si="909"/>
        <v>0</v>
      </c>
      <c r="AF1985" s="662">
        <f t="shared" si="905"/>
        <v>0</v>
      </c>
      <c r="AG1985" s="662">
        <f t="shared" si="910"/>
        <v>0</v>
      </c>
      <c r="AH1985" s="701">
        <f t="shared" si="911"/>
        <v>0</v>
      </c>
    </row>
    <row r="1986" spans="1:34" x14ac:dyDescent="0.35">
      <c r="A1986" s="680">
        <v>39961</v>
      </c>
      <c r="B1986" s="558" t="s">
        <v>25</v>
      </c>
      <c r="C1986" s="558">
        <v>5</v>
      </c>
      <c r="D1986" s="559">
        <f t="shared" si="883"/>
        <v>5</v>
      </c>
      <c r="E1986" s="561">
        <v>0</v>
      </c>
      <c r="F1986" s="699">
        <f t="shared" si="889"/>
        <v>0</v>
      </c>
      <c r="G1986" s="712">
        <f t="shared" si="890"/>
        <v>0</v>
      </c>
      <c r="H1986" s="699">
        <f t="shared" si="884"/>
        <v>0</v>
      </c>
      <c r="I1986" s="712">
        <f t="shared" si="885"/>
        <v>0</v>
      </c>
      <c r="J1986" s="699">
        <f t="shared" si="891"/>
        <v>0</v>
      </c>
      <c r="K1986" s="681">
        <f t="shared" si="892"/>
        <v>0</v>
      </c>
      <c r="L1986" s="711">
        <f>IF($L$5="Yes",HLOOKUP(B1986,'Outdoor Supply'!$D$32:$P$38,7,FALSE),0)</f>
        <v>0</v>
      </c>
      <c r="M1986" s="701">
        <f t="shared" si="893"/>
        <v>0</v>
      </c>
      <c r="N1986" s="564">
        <f t="shared" si="894"/>
        <v>0</v>
      </c>
      <c r="O1986" s="564">
        <f t="shared" si="895"/>
        <v>0</v>
      </c>
      <c r="P1986" s="564">
        <f t="shared" si="896"/>
        <v>0</v>
      </c>
      <c r="Q1986" s="564">
        <f t="shared" si="897"/>
        <v>0</v>
      </c>
      <c r="R1986" s="661">
        <f t="shared" si="886"/>
        <v>0</v>
      </c>
      <c r="S1986" s="662">
        <f t="shared" si="887"/>
        <v>0</v>
      </c>
      <c r="T1986" s="699">
        <f t="shared" si="888"/>
        <v>0</v>
      </c>
      <c r="U1986" s="681">
        <f t="shared" si="898"/>
        <v>0</v>
      </c>
      <c r="V1986" s="701">
        <f t="shared" si="899"/>
        <v>0</v>
      </c>
      <c r="W1986" s="662">
        <f t="shared" si="900"/>
        <v>0</v>
      </c>
      <c r="X1986" s="662">
        <f t="shared" si="901"/>
        <v>0</v>
      </c>
      <c r="Y1986" s="662">
        <f t="shared" si="902"/>
        <v>0</v>
      </c>
      <c r="Z1986" s="699">
        <f t="shared" si="903"/>
        <v>0</v>
      </c>
      <c r="AA1986" s="681">
        <f t="shared" si="906"/>
        <v>0</v>
      </c>
      <c r="AB1986" s="701">
        <f t="shared" si="907"/>
        <v>0</v>
      </c>
      <c r="AC1986" s="662">
        <f t="shared" si="904"/>
        <v>0</v>
      </c>
      <c r="AD1986" s="662">
        <f t="shared" si="908"/>
        <v>0</v>
      </c>
      <c r="AE1986" s="701">
        <f t="shared" si="909"/>
        <v>0</v>
      </c>
      <c r="AF1986" s="662">
        <f t="shared" si="905"/>
        <v>0</v>
      </c>
      <c r="AG1986" s="662">
        <f t="shared" si="910"/>
        <v>0</v>
      </c>
      <c r="AH1986" s="701">
        <f t="shared" si="911"/>
        <v>0</v>
      </c>
    </row>
    <row r="1987" spans="1:34" x14ac:dyDescent="0.35">
      <c r="A1987" s="680">
        <v>39962</v>
      </c>
      <c r="B1987" s="558" t="s">
        <v>25</v>
      </c>
      <c r="C1987" s="558">
        <v>5</v>
      </c>
      <c r="D1987" s="559">
        <f t="shared" si="883"/>
        <v>6</v>
      </c>
      <c r="E1987" s="561">
        <v>0</v>
      </c>
      <c r="F1987" s="699">
        <f t="shared" si="889"/>
        <v>0</v>
      </c>
      <c r="G1987" s="712">
        <f t="shared" si="890"/>
        <v>0</v>
      </c>
      <c r="H1987" s="699">
        <f t="shared" si="884"/>
        <v>0</v>
      </c>
      <c r="I1987" s="712">
        <f t="shared" si="885"/>
        <v>0</v>
      </c>
      <c r="J1987" s="699">
        <f t="shared" si="891"/>
        <v>0</v>
      </c>
      <c r="K1987" s="681">
        <f t="shared" si="892"/>
        <v>0</v>
      </c>
      <c r="L1987" s="711">
        <f>IF($L$5="Yes",HLOOKUP(B1987,'Outdoor Supply'!$D$32:$P$38,7,FALSE),0)</f>
        <v>0</v>
      </c>
      <c r="M1987" s="701">
        <f t="shared" si="893"/>
        <v>0</v>
      </c>
      <c r="N1987" s="564">
        <f t="shared" si="894"/>
        <v>0</v>
      </c>
      <c r="O1987" s="564">
        <f t="shared" si="895"/>
        <v>0</v>
      </c>
      <c r="P1987" s="564">
        <f t="shared" si="896"/>
        <v>0</v>
      </c>
      <c r="Q1987" s="564">
        <f t="shared" si="897"/>
        <v>0</v>
      </c>
      <c r="R1987" s="661">
        <f t="shared" si="886"/>
        <v>0</v>
      </c>
      <c r="S1987" s="662">
        <f t="shared" si="887"/>
        <v>0</v>
      </c>
      <c r="T1987" s="699">
        <f t="shared" si="888"/>
        <v>0</v>
      </c>
      <c r="U1987" s="681">
        <f t="shared" si="898"/>
        <v>0</v>
      </c>
      <c r="V1987" s="701">
        <f t="shared" si="899"/>
        <v>0</v>
      </c>
      <c r="W1987" s="662">
        <f t="shared" si="900"/>
        <v>0</v>
      </c>
      <c r="X1987" s="662">
        <f t="shared" si="901"/>
        <v>0</v>
      </c>
      <c r="Y1987" s="662">
        <f t="shared" si="902"/>
        <v>0</v>
      </c>
      <c r="Z1987" s="699">
        <f t="shared" si="903"/>
        <v>0</v>
      </c>
      <c r="AA1987" s="681">
        <f t="shared" si="906"/>
        <v>0</v>
      </c>
      <c r="AB1987" s="701">
        <f t="shared" si="907"/>
        <v>0</v>
      </c>
      <c r="AC1987" s="662">
        <f t="shared" si="904"/>
        <v>0</v>
      </c>
      <c r="AD1987" s="662">
        <f t="shared" si="908"/>
        <v>0</v>
      </c>
      <c r="AE1987" s="701">
        <f t="shared" si="909"/>
        <v>0</v>
      </c>
      <c r="AF1987" s="662">
        <f t="shared" si="905"/>
        <v>0</v>
      </c>
      <c r="AG1987" s="662">
        <f t="shared" si="910"/>
        <v>0</v>
      </c>
      <c r="AH1987" s="701">
        <f t="shared" si="911"/>
        <v>0</v>
      </c>
    </row>
    <row r="1988" spans="1:34" x14ac:dyDescent="0.35">
      <c r="A1988" s="680">
        <v>39963</v>
      </c>
      <c r="B1988" s="558" t="s">
        <v>25</v>
      </c>
      <c r="C1988" s="558">
        <v>5</v>
      </c>
      <c r="D1988" s="559">
        <f t="shared" si="883"/>
        <v>7</v>
      </c>
      <c r="E1988" s="561">
        <v>0</v>
      </c>
      <c r="F1988" s="699">
        <f t="shared" si="889"/>
        <v>0</v>
      </c>
      <c r="G1988" s="712">
        <f t="shared" si="890"/>
        <v>0</v>
      </c>
      <c r="H1988" s="699">
        <f t="shared" si="884"/>
        <v>0</v>
      </c>
      <c r="I1988" s="712">
        <f t="shared" si="885"/>
        <v>0</v>
      </c>
      <c r="J1988" s="699">
        <f t="shared" si="891"/>
        <v>0</v>
      </c>
      <c r="K1988" s="681">
        <f t="shared" si="892"/>
        <v>0</v>
      </c>
      <c r="L1988" s="711">
        <f>IF($L$5="Yes",HLOOKUP(B1988,'Outdoor Supply'!$D$32:$P$38,7,FALSE),0)</f>
        <v>0</v>
      </c>
      <c r="M1988" s="701">
        <f t="shared" si="893"/>
        <v>0</v>
      </c>
      <c r="N1988" s="564">
        <f t="shared" si="894"/>
        <v>0</v>
      </c>
      <c r="O1988" s="564">
        <f t="shared" si="895"/>
        <v>0</v>
      </c>
      <c r="P1988" s="564">
        <f t="shared" si="896"/>
        <v>0</v>
      </c>
      <c r="Q1988" s="564">
        <f t="shared" si="897"/>
        <v>0</v>
      </c>
      <c r="R1988" s="661">
        <f t="shared" si="886"/>
        <v>0</v>
      </c>
      <c r="S1988" s="662">
        <f t="shared" si="887"/>
        <v>0</v>
      </c>
      <c r="T1988" s="699">
        <f t="shared" si="888"/>
        <v>0</v>
      </c>
      <c r="U1988" s="681">
        <f t="shared" si="898"/>
        <v>0</v>
      </c>
      <c r="V1988" s="701">
        <f t="shared" si="899"/>
        <v>0</v>
      </c>
      <c r="W1988" s="662">
        <f t="shared" si="900"/>
        <v>0</v>
      </c>
      <c r="X1988" s="662">
        <f t="shared" si="901"/>
        <v>0</v>
      </c>
      <c r="Y1988" s="662">
        <f t="shared" si="902"/>
        <v>0</v>
      </c>
      <c r="Z1988" s="699">
        <f t="shared" si="903"/>
        <v>0</v>
      </c>
      <c r="AA1988" s="681">
        <f t="shared" si="906"/>
        <v>0</v>
      </c>
      <c r="AB1988" s="701">
        <f t="shared" si="907"/>
        <v>0</v>
      </c>
      <c r="AC1988" s="662">
        <f t="shared" si="904"/>
        <v>0</v>
      </c>
      <c r="AD1988" s="662">
        <f t="shared" si="908"/>
        <v>0</v>
      </c>
      <c r="AE1988" s="701">
        <f t="shared" si="909"/>
        <v>0</v>
      </c>
      <c r="AF1988" s="662">
        <f t="shared" si="905"/>
        <v>0</v>
      </c>
      <c r="AG1988" s="662">
        <f t="shared" si="910"/>
        <v>0</v>
      </c>
      <c r="AH1988" s="701">
        <f t="shared" si="911"/>
        <v>0</v>
      </c>
    </row>
    <row r="1989" spans="1:34" x14ac:dyDescent="0.35">
      <c r="A1989" s="680">
        <v>39964</v>
      </c>
      <c r="B1989" s="558" t="s">
        <v>25</v>
      </c>
      <c r="C1989" s="558">
        <v>5</v>
      </c>
      <c r="D1989" s="559">
        <f t="shared" si="883"/>
        <v>1</v>
      </c>
      <c r="E1989" s="561">
        <v>0</v>
      </c>
      <c r="F1989" s="699">
        <f t="shared" si="889"/>
        <v>0</v>
      </c>
      <c r="G1989" s="712">
        <f t="shared" si="890"/>
        <v>0</v>
      </c>
      <c r="H1989" s="699">
        <f t="shared" si="884"/>
        <v>0</v>
      </c>
      <c r="I1989" s="712">
        <f t="shared" si="885"/>
        <v>0</v>
      </c>
      <c r="J1989" s="699">
        <f t="shared" si="891"/>
        <v>0</v>
      </c>
      <c r="K1989" s="681">
        <f t="shared" si="892"/>
        <v>0</v>
      </c>
      <c r="L1989" s="711">
        <f>IF($L$5="Yes",HLOOKUP(B1989,'Outdoor Supply'!$D$32:$P$38,7,FALSE),0)</f>
        <v>0</v>
      </c>
      <c r="M1989" s="701">
        <f t="shared" si="893"/>
        <v>0</v>
      </c>
      <c r="N1989" s="564">
        <f t="shared" si="894"/>
        <v>0</v>
      </c>
      <c r="O1989" s="564">
        <f t="shared" si="895"/>
        <v>0</v>
      </c>
      <c r="P1989" s="564">
        <f t="shared" si="896"/>
        <v>0</v>
      </c>
      <c r="Q1989" s="564">
        <f t="shared" si="897"/>
        <v>0</v>
      </c>
      <c r="R1989" s="661">
        <f t="shared" si="886"/>
        <v>0</v>
      </c>
      <c r="S1989" s="662">
        <f t="shared" si="887"/>
        <v>0</v>
      </c>
      <c r="T1989" s="699">
        <f t="shared" si="888"/>
        <v>0</v>
      </c>
      <c r="U1989" s="681">
        <f t="shared" si="898"/>
        <v>0</v>
      </c>
      <c r="V1989" s="701">
        <f t="shared" si="899"/>
        <v>0</v>
      </c>
      <c r="W1989" s="662">
        <f t="shared" si="900"/>
        <v>0</v>
      </c>
      <c r="X1989" s="662">
        <f t="shared" si="901"/>
        <v>0</v>
      </c>
      <c r="Y1989" s="662">
        <f t="shared" si="902"/>
        <v>0</v>
      </c>
      <c r="Z1989" s="699">
        <f t="shared" si="903"/>
        <v>0</v>
      </c>
      <c r="AA1989" s="681">
        <f t="shared" si="906"/>
        <v>0</v>
      </c>
      <c r="AB1989" s="701">
        <f t="shared" si="907"/>
        <v>0</v>
      </c>
      <c r="AC1989" s="662">
        <f t="shared" si="904"/>
        <v>0</v>
      </c>
      <c r="AD1989" s="662">
        <f t="shared" si="908"/>
        <v>0</v>
      </c>
      <c r="AE1989" s="701">
        <f t="shared" si="909"/>
        <v>0</v>
      </c>
      <c r="AF1989" s="662">
        <f t="shared" si="905"/>
        <v>0</v>
      </c>
      <c r="AG1989" s="662">
        <f t="shared" si="910"/>
        <v>0</v>
      </c>
      <c r="AH1989" s="701">
        <f t="shared" si="911"/>
        <v>0</v>
      </c>
    </row>
    <row r="1990" spans="1:34" x14ac:dyDescent="0.35">
      <c r="A1990" s="680">
        <v>39965</v>
      </c>
      <c r="B1990" s="558" t="s">
        <v>26</v>
      </c>
      <c r="C1990" s="558">
        <v>6</v>
      </c>
      <c r="D1990" s="559">
        <f t="shared" si="883"/>
        <v>2</v>
      </c>
      <c r="E1990" s="561">
        <v>0</v>
      </c>
      <c r="F1990" s="699">
        <f t="shared" si="889"/>
        <v>0</v>
      </c>
      <c r="G1990" s="712">
        <f t="shared" si="890"/>
        <v>0</v>
      </c>
      <c r="H1990" s="699">
        <f t="shared" si="884"/>
        <v>0</v>
      </c>
      <c r="I1990" s="712">
        <f t="shared" si="885"/>
        <v>0</v>
      </c>
      <c r="J1990" s="699">
        <f t="shared" si="891"/>
        <v>0</v>
      </c>
      <c r="K1990" s="681">
        <f t="shared" si="892"/>
        <v>0</v>
      </c>
      <c r="L1990" s="711">
        <f>IF($L$5="Yes",HLOOKUP(B1990,'Outdoor Supply'!$D$32:$P$38,7,FALSE),0)</f>
        <v>0</v>
      </c>
      <c r="M1990" s="701">
        <f t="shared" si="893"/>
        <v>0</v>
      </c>
      <c r="N1990" s="564">
        <f t="shared" si="894"/>
        <v>0</v>
      </c>
      <c r="O1990" s="564">
        <f t="shared" si="895"/>
        <v>0</v>
      </c>
      <c r="P1990" s="564">
        <f t="shared" si="896"/>
        <v>0</v>
      </c>
      <c r="Q1990" s="564">
        <f t="shared" si="897"/>
        <v>0</v>
      </c>
      <c r="R1990" s="661">
        <f t="shared" si="886"/>
        <v>0</v>
      </c>
      <c r="S1990" s="662">
        <f t="shared" si="887"/>
        <v>0</v>
      </c>
      <c r="T1990" s="699">
        <f t="shared" si="888"/>
        <v>0</v>
      </c>
      <c r="U1990" s="681">
        <f t="shared" si="898"/>
        <v>0</v>
      </c>
      <c r="V1990" s="701">
        <f t="shared" si="899"/>
        <v>0</v>
      </c>
      <c r="W1990" s="662">
        <f t="shared" si="900"/>
        <v>0</v>
      </c>
      <c r="X1990" s="662">
        <f t="shared" si="901"/>
        <v>0</v>
      </c>
      <c r="Y1990" s="662">
        <f t="shared" si="902"/>
        <v>0</v>
      </c>
      <c r="Z1990" s="699">
        <f t="shared" si="903"/>
        <v>0</v>
      </c>
      <c r="AA1990" s="681">
        <f t="shared" si="906"/>
        <v>0</v>
      </c>
      <c r="AB1990" s="701">
        <f t="shared" si="907"/>
        <v>0</v>
      </c>
      <c r="AC1990" s="662">
        <f t="shared" si="904"/>
        <v>0</v>
      </c>
      <c r="AD1990" s="662">
        <f t="shared" si="908"/>
        <v>0</v>
      </c>
      <c r="AE1990" s="701">
        <f t="shared" si="909"/>
        <v>0</v>
      </c>
      <c r="AF1990" s="662">
        <f t="shared" si="905"/>
        <v>0</v>
      </c>
      <c r="AG1990" s="662">
        <f t="shared" si="910"/>
        <v>0</v>
      </c>
      <c r="AH1990" s="701">
        <f t="shared" si="911"/>
        <v>0</v>
      </c>
    </row>
    <row r="1991" spans="1:34" x14ac:dyDescent="0.35">
      <c r="A1991" s="680">
        <v>39966</v>
      </c>
      <c r="B1991" s="558" t="s">
        <v>26</v>
      </c>
      <c r="C1991" s="558">
        <v>6</v>
      </c>
      <c r="D1991" s="559">
        <f t="shared" si="883"/>
        <v>3</v>
      </c>
      <c r="E1991" s="561">
        <v>0</v>
      </c>
      <c r="F1991" s="699">
        <f t="shared" si="889"/>
        <v>0</v>
      </c>
      <c r="G1991" s="712">
        <f t="shared" si="890"/>
        <v>0</v>
      </c>
      <c r="H1991" s="699">
        <f t="shared" si="884"/>
        <v>0</v>
      </c>
      <c r="I1991" s="712">
        <f t="shared" si="885"/>
        <v>0</v>
      </c>
      <c r="J1991" s="699">
        <f t="shared" si="891"/>
        <v>0</v>
      </c>
      <c r="K1991" s="681">
        <f t="shared" si="892"/>
        <v>0</v>
      </c>
      <c r="L1991" s="711">
        <f>IF($L$5="Yes",HLOOKUP(B1991,'Outdoor Supply'!$D$32:$P$38,7,FALSE),0)</f>
        <v>0</v>
      </c>
      <c r="M1991" s="701">
        <f t="shared" si="893"/>
        <v>0</v>
      </c>
      <c r="N1991" s="564">
        <f t="shared" si="894"/>
        <v>0</v>
      </c>
      <c r="O1991" s="564">
        <f t="shared" si="895"/>
        <v>0</v>
      </c>
      <c r="P1991" s="564">
        <f t="shared" si="896"/>
        <v>0</v>
      </c>
      <c r="Q1991" s="564">
        <f t="shared" si="897"/>
        <v>0</v>
      </c>
      <c r="R1991" s="661">
        <f t="shared" si="886"/>
        <v>0</v>
      </c>
      <c r="S1991" s="662">
        <f t="shared" si="887"/>
        <v>0</v>
      </c>
      <c r="T1991" s="699">
        <f t="shared" si="888"/>
        <v>0</v>
      </c>
      <c r="U1991" s="681">
        <f t="shared" si="898"/>
        <v>0</v>
      </c>
      <c r="V1991" s="701">
        <f t="shared" si="899"/>
        <v>0</v>
      </c>
      <c r="W1991" s="662">
        <f t="shared" si="900"/>
        <v>0</v>
      </c>
      <c r="X1991" s="662">
        <f t="shared" si="901"/>
        <v>0</v>
      </c>
      <c r="Y1991" s="662">
        <f t="shared" si="902"/>
        <v>0</v>
      </c>
      <c r="Z1991" s="699">
        <f t="shared" si="903"/>
        <v>0</v>
      </c>
      <c r="AA1991" s="681">
        <f t="shared" si="906"/>
        <v>0</v>
      </c>
      <c r="AB1991" s="701">
        <f t="shared" si="907"/>
        <v>0</v>
      </c>
      <c r="AC1991" s="662">
        <f t="shared" si="904"/>
        <v>0</v>
      </c>
      <c r="AD1991" s="662">
        <f t="shared" si="908"/>
        <v>0</v>
      </c>
      <c r="AE1991" s="701">
        <f t="shared" si="909"/>
        <v>0</v>
      </c>
      <c r="AF1991" s="662">
        <f t="shared" si="905"/>
        <v>0</v>
      </c>
      <c r="AG1991" s="662">
        <f t="shared" si="910"/>
        <v>0</v>
      </c>
      <c r="AH1991" s="701">
        <f t="shared" si="911"/>
        <v>0</v>
      </c>
    </row>
    <row r="1992" spans="1:34" x14ac:dyDescent="0.35">
      <c r="A1992" s="680">
        <v>39967</v>
      </c>
      <c r="B1992" s="558" t="s">
        <v>26</v>
      </c>
      <c r="C1992" s="558">
        <v>6</v>
      </c>
      <c r="D1992" s="559">
        <f t="shared" si="883"/>
        <v>4</v>
      </c>
      <c r="E1992" s="561">
        <v>6.0000000000002274E-2</v>
      </c>
      <c r="F1992" s="699">
        <f t="shared" si="889"/>
        <v>0</v>
      </c>
      <c r="G1992" s="712">
        <f t="shared" si="890"/>
        <v>0</v>
      </c>
      <c r="H1992" s="699">
        <f t="shared" si="884"/>
        <v>0</v>
      </c>
      <c r="I1992" s="712">
        <f t="shared" si="885"/>
        <v>0</v>
      </c>
      <c r="J1992" s="699">
        <f t="shared" si="891"/>
        <v>0</v>
      </c>
      <c r="K1992" s="681">
        <f t="shared" si="892"/>
        <v>0</v>
      </c>
      <c r="L1992" s="711">
        <f>IF($L$5="Yes",HLOOKUP(B1992,'Outdoor Supply'!$D$32:$P$38,7,FALSE),0)</f>
        <v>0</v>
      </c>
      <c r="M1992" s="701">
        <f t="shared" si="893"/>
        <v>0</v>
      </c>
      <c r="N1992" s="564">
        <f t="shared" si="894"/>
        <v>0</v>
      </c>
      <c r="O1992" s="564">
        <f t="shared" si="895"/>
        <v>0</v>
      </c>
      <c r="P1992" s="564">
        <f t="shared" si="896"/>
        <v>0</v>
      </c>
      <c r="Q1992" s="564">
        <f t="shared" si="897"/>
        <v>0</v>
      </c>
      <c r="R1992" s="661">
        <f t="shared" si="886"/>
        <v>0</v>
      </c>
      <c r="S1992" s="662">
        <f t="shared" si="887"/>
        <v>0</v>
      </c>
      <c r="T1992" s="699">
        <f t="shared" si="888"/>
        <v>0</v>
      </c>
      <c r="U1992" s="681">
        <f t="shared" si="898"/>
        <v>0</v>
      </c>
      <c r="V1992" s="701">
        <f t="shared" si="899"/>
        <v>0</v>
      </c>
      <c r="W1992" s="662">
        <f t="shared" si="900"/>
        <v>0</v>
      </c>
      <c r="X1992" s="662">
        <f t="shared" si="901"/>
        <v>0</v>
      </c>
      <c r="Y1992" s="662">
        <f t="shared" si="902"/>
        <v>0</v>
      </c>
      <c r="Z1992" s="699">
        <f t="shared" si="903"/>
        <v>0</v>
      </c>
      <c r="AA1992" s="681">
        <f t="shared" si="906"/>
        <v>0</v>
      </c>
      <c r="AB1992" s="701">
        <f t="shared" si="907"/>
        <v>0</v>
      </c>
      <c r="AC1992" s="662">
        <f t="shared" si="904"/>
        <v>0</v>
      </c>
      <c r="AD1992" s="662">
        <f t="shared" si="908"/>
        <v>0</v>
      </c>
      <c r="AE1992" s="701">
        <f t="shared" si="909"/>
        <v>0</v>
      </c>
      <c r="AF1992" s="662">
        <f t="shared" si="905"/>
        <v>0</v>
      </c>
      <c r="AG1992" s="662">
        <f t="shared" si="910"/>
        <v>0</v>
      </c>
      <c r="AH1992" s="701">
        <f t="shared" si="911"/>
        <v>0</v>
      </c>
    </row>
    <row r="1993" spans="1:34" x14ac:dyDescent="0.35">
      <c r="A1993" s="680">
        <v>39968</v>
      </c>
      <c r="B1993" s="558" t="s">
        <v>26</v>
      </c>
      <c r="C1993" s="558">
        <v>6</v>
      </c>
      <c r="D1993" s="559">
        <f t="shared" si="883"/>
        <v>5</v>
      </c>
      <c r="E1993" s="561">
        <v>0</v>
      </c>
      <c r="F1993" s="699">
        <f t="shared" si="889"/>
        <v>0</v>
      </c>
      <c r="G1993" s="712">
        <f t="shared" si="890"/>
        <v>0</v>
      </c>
      <c r="H1993" s="699">
        <f t="shared" si="884"/>
        <v>0</v>
      </c>
      <c r="I1993" s="712">
        <f t="shared" si="885"/>
        <v>0</v>
      </c>
      <c r="J1993" s="699">
        <f t="shared" si="891"/>
        <v>0</v>
      </c>
      <c r="K1993" s="681">
        <f t="shared" si="892"/>
        <v>0</v>
      </c>
      <c r="L1993" s="711">
        <f>IF($L$5="Yes",HLOOKUP(B1993,'Outdoor Supply'!$D$32:$P$38,7,FALSE),0)</f>
        <v>0</v>
      </c>
      <c r="M1993" s="701">
        <f t="shared" si="893"/>
        <v>0</v>
      </c>
      <c r="N1993" s="564">
        <f t="shared" si="894"/>
        <v>0</v>
      </c>
      <c r="O1993" s="564">
        <f t="shared" si="895"/>
        <v>0</v>
      </c>
      <c r="P1993" s="564">
        <f t="shared" si="896"/>
        <v>0</v>
      </c>
      <c r="Q1993" s="564">
        <f t="shared" si="897"/>
        <v>0</v>
      </c>
      <c r="R1993" s="661">
        <f t="shared" si="886"/>
        <v>0</v>
      </c>
      <c r="S1993" s="662">
        <f t="shared" si="887"/>
        <v>0</v>
      </c>
      <c r="T1993" s="699">
        <f t="shared" si="888"/>
        <v>0</v>
      </c>
      <c r="U1993" s="681">
        <f t="shared" si="898"/>
        <v>0</v>
      </c>
      <c r="V1993" s="701">
        <f t="shared" si="899"/>
        <v>0</v>
      </c>
      <c r="W1993" s="662">
        <f t="shared" si="900"/>
        <v>0</v>
      </c>
      <c r="X1993" s="662">
        <f t="shared" si="901"/>
        <v>0</v>
      </c>
      <c r="Y1993" s="662">
        <f t="shared" si="902"/>
        <v>0</v>
      </c>
      <c r="Z1993" s="699">
        <f t="shared" si="903"/>
        <v>0</v>
      </c>
      <c r="AA1993" s="681">
        <f t="shared" si="906"/>
        <v>0</v>
      </c>
      <c r="AB1993" s="701">
        <f t="shared" si="907"/>
        <v>0</v>
      </c>
      <c r="AC1993" s="662">
        <f t="shared" si="904"/>
        <v>0</v>
      </c>
      <c r="AD1993" s="662">
        <f t="shared" si="908"/>
        <v>0</v>
      </c>
      <c r="AE1993" s="701">
        <f t="shared" si="909"/>
        <v>0</v>
      </c>
      <c r="AF1993" s="662">
        <f t="shared" si="905"/>
        <v>0</v>
      </c>
      <c r="AG1993" s="662">
        <f t="shared" si="910"/>
        <v>0</v>
      </c>
      <c r="AH1993" s="701">
        <f t="shared" si="911"/>
        <v>0</v>
      </c>
    </row>
    <row r="1994" spans="1:34" x14ac:dyDescent="0.35">
      <c r="A1994" s="680">
        <v>39969</v>
      </c>
      <c r="B1994" s="558" t="s">
        <v>26</v>
      </c>
      <c r="C1994" s="558">
        <v>6</v>
      </c>
      <c r="D1994" s="559">
        <f t="shared" si="883"/>
        <v>6</v>
      </c>
      <c r="E1994" s="561">
        <v>0</v>
      </c>
      <c r="F1994" s="699">
        <f t="shared" si="889"/>
        <v>0</v>
      </c>
      <c r="G1994" s="712">
        <f t="shared" si="890"/>
        <v>0</v>
      </c>
      <c r="H1994" s="699">
        <f t="shared" si="884"/>
        <v>0</v>
      </c>
      <c r="I1994" s="712">
        <f t="shared" si="885"/>
        <v>0</v>
      </c>
      <c r="J1994" s="699">
        <f t="shared" si="891"/>
        <v>0</v>
      </c>
      <c r="K1994" s="681">
        <f t="shared" si="892"/>
        <v>0</v>
      </c>
      <c r="L1994" s="711">
        <f>IF($L$5="Yes",HLOOKUP(B1994,'Outdoor Supply'!$D$32:$P$38,7,FALSE),0)</f>
        <v>0</v>
      </c>
      <c r="M1994" s="701">
        <f t="shared" si="893"/>
        <v>0</v>
      </c>
      <c r="N1994" s="564">
        <f t="shared" si="894"/>
        <v>0</v>
      </c>
      <c r="O1994" s="564">
        <f t="shared" si="895"/>
        <v>0</v>
      </c>
      <c r="P1994" s="564">
        <f t="shared" si="896"/>
        <v>0</v>
      </c>
      <c r="Q1994" s="564">
        <f t="shared" si="897"/>
        <v>0</v>
      </c>
      <c r="R1994" s="661">
        <f t="shared" si="886"/>
        <v>0</v>
      </c>
      <c r="S1994" s="662">
        <f t="shared" si="887"/>
        <v>0</v>
      </c>
      <c r="T1994" s="699">
        <f t="shared" si="888"/>
        <v>0</v>
      </c>
      <c r="U1994" s="681">
        <f t="shared" si="898"/>
        <v>0</v>
      </c>
      <c r="V1994" s="701">
        <f t="shared" si="899"/>
        <v>0</v>
      </c>
      <c r="W1994" s="662">
        <f t="shared" si="900"/>
        <v>0</v>
      </c>
      <c r="X1994" s="662">
        <f t="shared" si="901"/>
        <v>0</v>
      </c>
      <c r="Y1994" s="662">
        <f t="shared" si="902"/>
        <v>0</v>
      </c>
      <c r="Z1994" s="699">
        <f t="shared" si="903"/>
        <v>0</v>
      </c>
      <c r="AA1994" s="681">
        <f t="shared" si="906"/>
        <v>0</v>
      </c>
      <c r="AB1994" s="701">
        <f t="shared" si="907"/>
        <v>0</v>
      </c>
      <c r="AC1994" s="662">
        <f t="shared" si="904"/>
        <v>0</v>
      </c>
      <c r="AD1994" s="662">
        <f t="shared" si="908"/>
        <v>0</v>
      </c>
      <c r="AE1994" s="701">
        <f t="shared" si="909"/>
        <v>0</v>
      </c>
      <c r="AF1994" s="662">
        <f t="shared" si="905"/>
        <v>0</v>
      </c>
      <c r="AG1994" s="662">
        <f t="shared" si="910"/>
        <v>0</v>
      </c>
      <c r="AH1994" s="701">
        <f t="shared" si="911"/>
        <v>0</v>
      </c>
    </row>
    <row r="1995" spans="1:34" x14ac:dyDescent="0.35">
      <c r="A1995" s="680">
        <v>39970</v>
      </c>
      <c r="B1995" s="558" t="s">
        <v>26</v>
      </c>
      <c r="C1995" s="558">
        <v>6</v>
      </c>
      <c r="D1995" s="559">
        <f t="shared" ref="D1995:D2058" si="912">WEEKDAY(A1995)</f>
        <v>7</v>
      </c>
      <c r="E1995" s="561">
        <v>0</v>
      </c>
      <c r="F1995" s="699">
        <f t="shared" si="889"/>
        <v>0</v>
      </c>
      <c r="G1995" s="712">
        <f t="shared" si="890"/>
        <v>0</v>
      </c>
      <c r="H1995" s="699">
        <f t="shared" ref="H1995:H2058" si="913">$C$3*$F$3*(E1995/12)*7.48</f>
        <v>0</v>
      </c>
      <c r="I1995" s="712">
        <f t="shared" ref="I1995:I2058" si="914">$C$4*$F$4*(E1995/12)*7.48</f>
        <v>0</v>
      </c>
      <c r="J1995" s="699">
        <f t="shared" si="891"/>
        <v>0</v>
      </c>
      <c r="K1995" s="681">
        <f t="shared" si="892"/>
        <v>0</v>
      </c>
      <c r="L1995" s="711">
        <f>IF($L$5="Yes",HLOOKUP(B1995,'Outdoor Supply'!$D$32:$P$38,7,FALSE),0)</f>
        <v>0</v>
      </c>
      <c r="M1995" s="701">
        <f t="shared" si="893"/>
        <v>0</v>
      </c>
      <c r="N1995" s="564">
        <f t="shared" si="894"/>
        <v>0</v>
      </c>
      <c r="O1995" s="564">
        <f t="shared" si="895"/>
        <v>0</v>
      </c>
      <c r="P1995" s="564">
        <f t="shared" si="896"/>
        <v>0</v>
      </c>
      <c r="Q1995" s="564">
        <f t="shared" si="897"/>
        <v>0</v>
      </c>
      <c r="R1995" s="661">
        <f t="shared" ref="R1995:R2058" si="915">$Q$3</f>
        <v>0</v>
      </c>
      <c r="S1995" s="662">
        <f t="shared" ref="S1995:S2058" si="916">SUM(N1995:R1995)</f>
        <v>0</v>
      </c>
      <c r="T1995" s="699">
        <f t="shared" ref="T1995:T2058" si="917">IF(V1995&lt;0,0,IF(V1995&gt;$G$3,$G$3,V1995))</f>
        <v>0</v>
      </c>
      <c r="U1995" s="681">
        <f t="shared" si="898"/>
        <v>0</v>
      </c>
      <c r="V1995" s="701">
        <f t="shared" si="899"/>
        <v>0</v>
      </c>
      <c r="W1995" s="662">
        <f t="shared" si="900"/>
        <v>0</v>
      </c>
      <c r="X1995" s="662">
        <f t="shared" si="901"/>
        <v>0</v>
      </c>
      <c r="Y1995" s="662">
        <f t="shared" si="902"/>
        <v>0</v>
      </c>
      <c r="Z1995" s="699">
        <f t="shared" si="903"/>
        <v>0</v>
      </c>
      <c r="AA1995" s="681">
        <f t="shared" si="906"/>
        <v>0</v>
      </c>
      <c r="AB1995" s="701">
        <f t="shared" si="907"/>
        <v>0</v>
      </c>
      <c r="AC1995" s="662">
        <f t="shared" si="904"/>
        <v>0</v>
      </c>
      <c r="AD1995" s="662">
        <f t="shared" si="908"/>
        <v>0</v>
      </c>
      <c r="AE1995" s="701">
        <f t="shared" si="909"/>
        <v>0</v>
      </c>
      <c r="AF1995" s="662">
        <f t="shared" si="905"/>
        <v>0</v>
      </c>
      <c r="AG1995" s="662">
        <f t="shared" si="910"/>
        <v>0</v>
      </c>
      <c r="AH1995" s="701">
        <f t="shared" si="911"/>
        <v>0</v>
      </c>
    </row>
    <row r="1996" spans="1:34" x14ac:dyDescent="0.35">
      <c r="A1996" s="680">
        <v>39971</v>
      </c>
      <c r="B1996" s="558" t="s">
        <v>26</v>
      </c>
      <c r="C1996" s="558">
        <v>6</v>
      </c>
      <c r="D1996" s="559">
        <f t="shared" si="912"/>
        <v>1</v>
      </c>
      <c r="E1996" s="561">
        <v>0</v>
      </c>
      <c r="F1996" s="699">
        <f t="shared" ref="F1996:F2059" si="918">$B$3*$F$3*(E1996/12)*7.48</f>
        <v>0</v>
      </c>
      <c r="G1996" s="712">
        <f t="shared" ref="G1996:G2059" si="919">$B$4*$F$4*(E1996/12)*7.48</f>
        <v>0</v>
      </c>
      <c r="H1996" s="699">
        <f t="shared" si="913"/>
        <v>0</v>
      </c>
      <c r="I1996" s="712">
        <f t="shared" si="914"/>
        <v>0</v>
      </c>
      <c r="J1996" s="699">
        <f t="shared" ref="J1996:J2059" si="920">IF($L$3="Yes",$M$3*$N$3*(E1996/12)*7.48,0)</f>
        <v>0</v>
      </c>
      <c r="K1996" s="681">
        <f t="shared" ref="K1996:K2059" si="921">IF($L$4="Yes",$M$4*$N$4*(E1996/12)*7.48,0)</f>
        <v>0</v>
      </c>
      <c r="L1996" s="711">
        <f>IF($L$5="Yes",HLOOKUP(B1996,'Outdoor Supply'!$D$32:$P$38,7,FALSE),0)</f>
        <v>0</v>
      </c>
      <c r="M1996" s="701">
        <f t="shared" ref="M1996:M2059" si="922">SUM(J1996:L1996)</f>
        <v>0</v>
      </c>
      <c r="N1996" s="564">
        <f t="shared" ref="N1996:N2059" si="923">HLOOKUP(B1996,$U$2:$AF$6,2,FALSE)</f>
        <v>0</v>
      </c>
      <c r="O1996" s="564">
        <f t="shared" ref="O1996:O2059" si="924">HLOOKUP(B1996,$U$2:$AF$6,3,FALSE)</f>
        <v>0</v>
      </c>
      <c r="P1996" s="564">
        <f t="shared" ref="P1996:P2059" si="925">HLOOKUP(B1996,$U$2:$AF$6,4,FALSE)</f>
        <v>0</v>
      </c>
      <c r="Q1996" s="564">
        <f t="shared" ref="Q1996:Q2059" si="926">HLOOKUP(B1996,$U$2:$AF$6,5,FALSE)</f>
        <v>0</v>
      </c>
      <c r="R1996" s="661">
        <f t="shared" si="915"/>
        <v>0</v>
      </c>
      <c r="S1996" s="662">
        <f t="shared" si="916"/>
        <v>0</v>
      </c>
      <c r="T1996" s="699">
        <f t="shared" si="917"/>
        <v>0</v>
      </c>
      <c r="U1996" s="681">
        <f t="shared" ref="U1996:U2059" si="927">IF(F1996+T1995&gt;S1996,S1996,F1996+T1995)</f>
        <v>0</v>
      </c>
      <c r="V1996" s="701">
        <f t="shared" ref="V1996:V2059" si="928">T1995+F1996-S1996</f>
        <v>0</v>
      </c>
      <c r="W1996" s="662">
        <f t="shared" ref="W1996:W2059" si="929">IF(Y1996&lt;0,0,IF(Y1996&gt;$G$4,$G$4,Y1996))</f>
        <v>0</v>
      </c>
      <c r="X1996" s="662">
        <f t="shared" ref="X1996:X2059" si="930">IF(G1996+W1995&gt;S1996,S1996,G1996+W1995)</f>
        <v>0</v>
      </c>
      <c r="Y1996" s="662">
        <f t="shared" ref="Y1996:Y2059" si="931">W1995+G1996-S1996</f>
        <v>0</v>
      </c>
      <c r="Z1996" s="699">
        <f t="shared" ref="Z1996:Z2059" si="932">IF(AB1996&lt;0,0,IF(AB1996&gt;$H$3,$H$3,AB1996))</f>
        <v>0</v>
      </c>
      <c r="AA1996" s="681">
        <f t="shared" si="906"/>
        <v>0</v>
      </c>
      <c r="AB1996" s="701">
        <f t="shared" si="907"/>
        <v>0</v>
      </c>
      <c r="AC1996" s="662">
        <f t="shared" ref="AC1996:AC2059" si="933">IF(AE1996&lt;0,0,IF(AE1996&gt;$H$4,$H$4,AE1996))</f>
        <v>0</v>
      </c>
      <c r="AD1996" s="662">
        <f t="shared" si="908"/>
        <v>0</v>
      </c>
      <c r="AE1996" s="701">
        <f t="shared" si="909"/>
        <v>0</v>
      </c>
      <c r="AF1996" s="662">
        <f t="shared" ref="AF1996:AF2059" si="934">IF(AH1996&lt;0,0,IF(AH1996&gt;$O$3,$O$3,AH1996))</f>
        <v>0</v>
      </c>
      <c r="AG1996" s="662">
        <f t="shared" si="910"/>
        <v>0</v>
      </c>
      <c r="AH1996" s="701">
        <f t="shared" si="911"/>
        <v>0</v>
      </c>
    </row>
    <row r="1997" spans="1:34" x14ac:dyDescent="0.35">
      <c r="A1997" s="680">
        <v>39972</v>
      </c>
      <c r="B1997" s="558" t="s">
        <v>26</v>
      </c>
      <c r="C1997" s="558">
        <v>6</v>
      </c>
      <c r="D1997" s="559">
        <f t="shared" si="912"/>
        <v>2</v>
      </c>
      <c r="E1997" s="561">
        <v>0</v>
      </c>
      <c r="F1997" s="699">
        <f t="shared" si="918"/>
        <v>0</v>
      </c>
      <c r="G1997" s="712">
        <f t="shared" si="919"/>
        <v>0</v>
      </c>
      <c r="H1997" s="699">
        <f t="shared" si="913"/>
        <v>0</v>
      </c>
      <c r="I1997" s="712">
        <f t="shared" si="914"/>
        <v>0</v>
      </c>
      <c r="J1997" s="699">
        <f t="shared" si="920"/>
        <v>0</v>
      </c>
      <c r="K1997" s="681">
        <f t="shared" si="921"/>
        <v>0</v>
      </c>
      <c r="L1997" s="711">
        <f>IF($L$5="Yes",HLOOKUP(B1997,'Outdoor Supply'!$D$32:$P$38,7,FALSE),0)</f>
        <v>0</v>
      </c>
      <c r="M1997" s="701">
        <f t="shared" si="922"/>
        <v>0</v>
      </c>
      <c r="N1997" s="564">
        <f t="shared" si="923"/>
        <v>0</v>
      </c>
      <c r="O1997" s="564">
        <f t="shared" si="924"/>
        <v>0</v>
      </c>
      <c r="P1997" s="564">
        <f t="shared" si="925"/>
        <v>0</v>
      </c>
      <c r="Q1997" s="564">
        <f t="shared" si="926"/>
        <v>0</v>
      </c>
      <c r="R1997" s="661">
        <f t="shared" si="915"/>
        <v>0</v>
      </c>
      <c r="S1997" s="662">
        <f t="shared" si="916"/>
        <v>0</v>
      </c>
      <c r="T1997" s="699">
        <f t="shared" si="917"/>
        <v>0</v>
      </c>
      <c r="U1997" s="681">
        <f t="shared" si="927"/>
        <v>0</v>
      </c>
      <c r="V1997" s="701">
        <f t="shared" si="928"/>
        <v>0</v>
      </c>
      <c r="W1997" s="662">
        <f t="shared" si="929"/>
        <v>0</v>
      </c>
      <c r="X1997" s="662">
        <f t="shared" si="930"/>
        <v>0</v>
      </c>
      <c r="Y1997" s="662">
        <f t="shared" si="931"/>
        <v>0</v>
      </c>
      <c r="Z1997" s="699">
        <f t="shared" si="932"/>
        <v>0</v>
      </c>
      <c r="AA1997" s="681">
        <f t="shared" ref="AA1997:AA2060" si="935">IF(H1997+Z1996&gt;S1997,S1997,H1997+Z1996)</f>
        <v>0</v>
      </c>
      <c r="AB1997" s="701">
        <f t="shared" ref="AB1997:AB2060" si="936">Z1996+H1997-S1997</f>
        <v>0</v>
      </c>
      <c r="AC1997" s="662">
        <f t="shared" si="933"/>
        <v>0</v>
      </c>
      <c r="AD1997" s="662">
        <f t="shared" ref="AD1997:AD2060" si="937">IF(I1997+AC1996&gt;S1997,S1997,I1997+AC1996)</f>
        <v>0</v>
      </c>
      <c r="AE1997" s="701">
        <f t="shared" ref="AE1997:AE2060" si="938">AC1996+I1997-S1997</f>
        <v>0</v>
      </c>
      <c r="AF1997" s="662">
        <f t="shared" si="934"/>
        <v>0</v>
      </c>
      <c r="AG1997" s="662">
        <f t="shared" ref="AG1997:AG2060" si="939">IF(M1997+AF1996&gt;S1997,S1997,M1997+AF1996)</f>
        <v>0</v>
      </c>
      <c r="AH1997" s="701">
        <f t="shared" ref="AH1997:AH2060" si="940">AF1996+M1997-S1997</f>
        <v>0</v>
      </c>
    </row>
    <row r="1998" spans="1:34" x14ac:dyDescent="0.35">
      <c r="A1998" s="680">
        <v>39973</v>
      </c>
      <c r="B1998" s="558" t="s">
        <v>26</v>
      </c>
      <c r="C1998" s="558">
        <v>6</v>
      </c>
      <c r="D1998" s="559">
        <f t="shared" si="912"/>
        <v>3</v>
      </c>
      <c r="E1998" s="561">
        <v>0</v>
      </c>
      <c r="F1998" s="699">
        <f t="shared" si="918"/>
        <v>0</v>
      </c>
      <c r="G1998" s="712">
        <f t="shared" si="919"/>
        <v>0</v>
      </c>
      <c r="H1998" s="699">
        <f t="shared" si="913"/>
        <v>0</v>
      </c>
      <c r="I1998" s="712">
        <f t="shared" si="914"/>
        <v>0</v>
      </c>
      <c r="J1998" s="699">
        <f t="shared" si="920"/>
        <v>0</v>
      </c>
      <c r="K1998" s="681">
        <f t="shared" si="921"/>
        <v>0</v>
      </c>
      <c r="L1998" s="711">
        <f>IF($L$5="Yes",HLOOKUP(B1998,'Outdoor Supply'!$D$32:$P$38,7,FALSE),0)</f>
        <v>0</v>
      </c>
      <c r="M1998" s="701">
        <f t="shared" si="922"/>
        <v>0</v>
      </c>
      <c r="N1998" s="564">
        <f t="shared" si="923"/>
        <v>0</v>
      </c>
      <c r="O1998" s="564">
        <f t="shared" si="924"/>
        <v>0</v>
      </c>
      <c r="P1998" s="564">
        <f t="shared" si="925"/>
        <v>0</v>
      </c>
      <c r="Q1998" s="564">
        <f t="shared" si="926"/>
        <v>0</v>
      </c>
      <c r="R1998" s="661">
        <f t="shared" si="915"/>
        <v>0</v>
      </c>
      <c r="S1998" s="662">
        <f t="shared" si="916"/>
        <v>0</v>
      </c>
      <c r="T1998" s="699">
        <f t="shared" si="917"/>
        <v>0</v>
      </c>
      <c r="U1998" s="681">
        <f t="shared" si="927"/>
        <v>0</v>
      </c>
      <c r="V1998" s="701">
        <f t="shared" si="928"/>
        <v>0</v>
      </c>
      <c r="W1998" s="662">
        <f t="shared" si="929"/>
        <v>0</v>
      </c>
      <c r="X1998" s="662">
        <f t="shared" si="930"/>
        <v>0</v>
      </c>
      <c r="Y1998" s="662">
        <f t="shared" si="931"/>
        <v>0</v>
      </c>
      <c r="Z1998" s="699">
        <f t="shared" si="932"/>
        <v>0</v>
      </c>
      <c r="AA1998" s="681">
        <f t="shared" si="935"/>
        <v>0</v>
      </c>
      <c r="AB1998" s="701">
        <f t="shared" si="936"/>
        <v>0</v>
      </c>
      <c r="AC1998" s="662">
        <f t="shared" si="933"/>
        <v>0</v>
      </c>
      <c r="AD1998" s="662">
        <f t="shared" si="937"/>
        <v>0</v>
      </c>
      <c r="AE1998" s="701">
        <f t="shared" si="938"/>
        <v>0</v>
      </c>
      <c r="AF1998" s="662">
        <f t="shared" si="934"/>
        <v>0</v>
      </c>
      <c r="AG1998" s="662">
        <f t="shared" si="939"/>
        <v>0</v>
      </c>
      <c r="AH1998" s="701">
        <f t="shared" si="940"/>
        <v>0</v>
      </c>
    </row>
    <row r="1999" spans="1:34" x14ac:dyDescent="0.35">
      <c r="A1999" s="680">
        <v>39974</v>
      </c>
      <c r="B1999" s="558" t="s">
        <v>26</v>
      </c>
      <c r="C1999" s="558">
        <v>6</v>
      </c>
      <c r="D1999" s="559">
        <f t="shared" si="912"/>
        <v>4</v>
      </c>
      <c r="E1999" s="561">
        <v>0</v>
      </c>
      <c r="F1999" s="699">
        <f t="shared" si="918"/>
        <v>0</v>
      </c>
      <c r="G1999" s="712">
        <f t="shared" si="919"/>
        <v>0</v>
      </c>
      <c r="H1999" s="699">
        <f t="shared" si="913"/>
        <v>0</v>
      </c>
      <c r="I1999" s="712">
        <f t="shared" si="914"/>
        <v>0</v>
      </c>
      <c r="J1999" s="699">
        <f t="shared" si="920"/>
        <v>0</v>
      </c>
      <c r="K1999" s="681">
        <f t="shared" si="921"/>
        <v>0</v>
      </c>
      <c r="L1999" s="711">
        <f>IF($L$5="Yes",HLOOKUP(B1999,'Outdoor Supply'!$D$32:$P$38,7,FALSE),0)</f>
        <v>0</v>
      </c>
      <c r="M1999" s="701">
        <f t="shared" si="922"/>
        <v>0</v>
      </c>
      <c r="N1999" s="564">
        <f t="shared" si="923"/>
        <v>0</v>
      </c>
      <c r="O1999" s="564">
        <f t="shared" si="924"/>
        <v>0</v>
      </c>
      <c r="P1999" s="564">
        <f t="shared" si="925"/>
        <v>0</v>
      </c>
      <c r="Q1999" s="564">
        <f t="shared" si="926"/>
        <v>0</v>
      </c>
      <c r="R1999" s="661">
        <f t="shared" si="915"/>
        <v>0</v>
      </c>
      <c r="S1999" s="662">
        <f t="shared" si="916"/>
        <v>0</v>
      </c>
      <c r="T1999" s="699">
        <f t="shared" si="917"/>
        <v>0</v>
      </c>
      <c r="U1999" s="681">
        <f t="shared" si="927"/>
        <v>0</v>
      </c>
      <c r="V1999" s="701">
        <f t="shared" si="928"/>
        <v>0</v>
      </c>
      <c r="W1999" s="662">
        <f t="shared" si="929"/>
        <v>0</v>
      </c>
      <c r="X1999" s="662">
        <f t="shared" si="930"/>
        <v>0</v>
      </c>
      <c r="Y1999" s="662">
        <f t="shared" si="931"/>
        <v>0</v>
      </c>
      <c r="Z1999" s="699">
        <f t="shared" si="932"/>
        <v>0</v>
      </c>
      <c r="AA1999" s="681">
        <f t="shared" si="935"/>
        <v>0</v>
      </c>
      <c r="AB1999" s="701">
        <f t="shared" si="936"/>
        <v>0</v>
      </c>
      <c r="AC1999" s="662">
        <f t="shared" si="933"/>
        <v>0</v>
      </c>
      <c r="AD1999" s="662">
        <f t="shared" si="937"/>
        <v>0</v>
      </c>
      <c r="AE1999" s="701">
        <f t="shared" si="938"/>
        <v>0</v>
      </c>
      <c r="AF1999" s="662">
        <f t="shared" si="934"/>
        <v>0</v>
      </c>
      <c r="AG1999" s="662">
        <f t="shared" si="939"/>
        <v>0</v>
      </c>
      <c r="AH1999" s="701">
        <f t="shared" si="940"/>
        <v>0</v>
      </c>
    </row>
    <row r="2000" spans="1:34" x14ac:dyDescent="0.35">
      <c r="A2000" s="680">
        <v>39975</v>
      </c>
      <c r="B2000" s="558" t="s">
        <v>26</v>
      </c>
      <c r="C2000" s="558">
        <v>6</v>
      </c>
      <c r="D2000" s="559">
        <f t="shared" si="912"/>
        <v>5</v>
      </c>
      <c r="E2000" s="561">
        <v>0</v>
      </c>
      <c r="F2000" s="699">
        <f t="shared" si="918"/>
        <v>0</v>
      </c>
      <c r="G2000" s="712">
        <f t="shared" si="919"/>
        <v>0</v>
      </c>
      <c r="H2000" s="699">
        <f t="shared" si="913"/>
        <v>0</v>
      </c>
      <c r="I2000" s="712">
        <f t="shared" si="914"/>
        <v>0</v>
      </c>
      <c r="J2000" s="699">
        <f t="shared" si="920"/>
        <v>0</v>
      </c>
      <c r="K2000" s="681">
        <f t="shared" si="921"/>
        <v>0</v>
      </c>
      <c r="L2000" s="711">
        <f>IF($L$5="Yes",HLOOKUP(B2000,'Outdoor Supply'!$D$32:$P$38,7,FALSE),0)</f>
        <v>0</v>
      </c>
      <c r="M2000" s="701">
        <f t="shared" si="922"/>
        <v>0</v>
      </c>
      <c r="N2000" s="564">
        <f t="shared" si="923"/>
        <v>0</v>
      </c>
      <c r="O2000" s="564">
        <f t="shared" si="924"/>
        <v>0</v>
      </c>
      <c r="P2000" s="564">
        <f t="shared" si="925"/>
        <v>0</v>
      </c>
      <c r="Q2000" s="564">
        <f t="shared" si="926"/>
        <v>0</v>
      </c>
      <c r="R2000" s="661">
        <f t="shared" si="915"/>
        <v>0</v>
      </c>
      <c r="S2000" s="662">
        <f t="shared" si="916"/>
        <v>0</v>
      </c>
      <c r="T2000" s="699">
        <f t="shared" si="917"/>
        <v>0</v>
      </c>
      <c r="U2000" s="681">
        <f t="shared" si="927"/>
        <v>0</v>
      </c>
      <c r="V2000" s="701">
        <f t="shared" si="928"/>
        <v>0</v>
      </c>
      <c r="W2000" s="662">
        <f t="shared" si="929"/>
        <v>0</v>
      </c>
      <c r="X2000" s="662">
        <f t="shared" si="930"/>
        <v>0</v>
      </c>
      <c r="Y2000" s="662">
        <f t="shared" si="931"/>
        <v>0</v>
      </c>
      <c r="Z2000" s="699">
        <f t="shared" si="932"/>
        <v>0</v>
      </c>
      <c r="AA2000" s="681">
        <f t="shared" si="935"/>
        <v>0</v>
      </c>
      <c r="AB2000" s="701">
        <f t="shared" si="936"/>
        <v>0</v>
      </c>
      <c r="AC2000" s="662">
        <f t="shared" si="933"/>
        <v>0</v>
      </c>
      <c r="AD2000" s="662">
        <f t="shared" si="937"/>
        <v>0</v>
      </c>
      <c r="AE2000" s="701">
        <f t="shared" si="938"/>
        <v>0</v>
      </c>
      <c r="AF2000" s="662">
        <f t="shared" si="934"/>
        <v>0</v>
      </c>
      <c r="AG2000" s="662">
        <f t="shared" si="939"/>
        <v>0</v>
      </c>
      <c r="AH2000" s="701">
        <f t="shared" si="940"/>
        <v>0</v>
      </c>
    </row>
    <row r="2001" spans="1:34" x14ac:dyDescent="0.35">
      <c r="A2001" s="680">
        <v>39976</v>
      </c>
      <c r="B2001" s="558" t="s">
        <v>26</v>
      </c>
      <c r="C2001" s="558">
        <v>6</v>
      </c>
      <c r="D2001" s="559">
        <f t="shared" si="912"/>
        <v>6</v>
      </c>
      <c r="E2001" s="561">
        <v>0.90000000000000568</v>
      </c>
      <c r="F2001" s="699">
        <f t="shared" si="918"/>
        <v>0</v>
      </c>
      <c r="G2001" s="712">
        <f t="shared" si="919"/>
        <v>0</v>
      </c>
      <c r="H2001" s="699">
        <f t="shared" si="913"/>
        <v>0</v>
      </c>
      <c r="I2001" s="712">
        <f t="shared" si="914"/>
        <v>0</v>
      </c>
      <c r="J2001" s="699">
        <f t="shared" si="920"/>
        <v>0</v>
      </c>
      <c r="K2001" s="681">
        <f t="shared" si="921"/>
        <v>0</v>
      </c>
      <c r="L2001" s="711">
        <f>IF($L$5="Yes",HLOOKUP(B2001,'Outdoor Supply'!$D$32:$P$38,7,FALSE),0)</f>
        <v>0</v>
      </c>
      <c r="M2001" s="701">
        <f t="shared" si="922"/>
        <v>0</v>
      </c>
      <c r="N2001" s="564">
        <f t="shared" si="923"/>
        <v>0</v>
      </c>
      <c r="O2001" s="564">
        <f t="shared" si="924"/>
        <v>0</v>
      </c>
      <c r="P2001" s="564">
        <f t="shared" si="925"/>
        <v>0</v>
      </c>
      <c r="Q2001" s="564">
        <f t="shared" si="926"/>
        <v>0</v>
      </c>
      <c r="R2001" s="661">
        <f t="shared" si="915"/>
        <v>0</v>
      </c>
      <c r="S2001" s="662">
        <f t="shared" si="916"/>
        <v>0</v>
      </c>
      <c r="T2001" s="699">
        <f t="shared" si="917"/>
        <v>0</v>
      </c>
      <c r="U2001" s="681">
        <f t="shared" si="927"/>
        <v>0</v>
      </c>
      <c r="V2001" s="701">
        <f t="shared" si="928"/>
        <v>0</v>
      </c>
      <c r="W2001" s="662">
        <f t="shared" si="929"/>
        <v>0</v>
      </c>
      <c r="X2001" s="662">
        <f t="shared" si="930"/>
        <v>0</v>
      </c>
      <c r="Y2001" s="662">
        <f t="shared" si="931"/>
        <v>0</v>
      </c>
      <c r="Z2001" s="699">
        <f t="shared" si="932"/>
        <v>0</v>
      </c>
      <c r="AA2001" s="681">
        <f t="shared" si="935"/>
        <v>0</v>
      </c>
      <c r="AB2001" s="701">
        <f t="shared" si="936"/>
        <v>0</v>
      </c>
      <c r="AC2001" s="662">
        <f t="shared" si="933"/>
        <v>0</v>
      </c>
      <c r="AD2001" s="662">
        <f t="shared" si="937"/>
        <v>0</v>
      </c>
      <c r="AE2001" s="701">
        <f t="shared" si="938"/>
        <v>0</v>
      </c>
      <c r="AF2001" s="662">
        <f t="shared" si="934"/>
        <v>0</v>
      </c>
      <c r="AG2001" s="662">
        <f t="shared" si="939"/>
        <v>0</v>
      </c>
      <c r="AH2001" s="701">
        <f t="shared" si="940"/>
        <v>0</v>
      </c>
    </row>
    <row r="2002" spans="1:34" x14ac:dyDescent="0.35">
      <c r="A2002" s="680">
        <v>39977</v>
      </c>
      <c r="B2002" s="558" t="s">
        <v>26</v>
      </c>
      <c r="C2002" s="558">
        <v>6</v>
      </c>
      <c r="D2002" s="559">
        <f t="shared" si="912"/>
        <v>7</v>
      </c>
      <c r="E2002" s="561">
        <v>0</v>
      </c>
      <c r="F2002" s="699">
        <f t="shared" si="918"/>
        <v>0</v>
      </c>
      <c r="G2002" s="712">
        <f t="shared" si="919"/>
        <v>0</v>
      </c>
      <c r="H2002" s="699">
        <f t="shared" si="913"/>
        <v>0</v>
      </c>
      <c r="I2002" s="712">
        <f t="shared" si="914"/>
        <v>0</v>
      </c>
      <c r="J2002" s="699">
        <f t="shared" si="920"/>
        <v>0</v>
      </c>
      <c r="K2002" s="681">
        <f t="shared" si="921"/>
        <v>0</v>
      </c>
      <c r="L2002" s="711">
        <f>IF($L$5="Yes",HLOOKUP(B2002,'Outdoor Supply'!$D$32:$P$38,7,FALSE),0)</f>
        <v>0</v>
      </c>
      <c r="M2002" s="701">
        <f t="shared" si="922"/>
        <v>0</v>
      </c>
      <c r="N2002" s="564">
        <f t="shared" si="923"/>
        <v>0</v>
      </c>
      <c r="O2002" s="564">
        <f t="shared" si="924"/>
        <v>0</v>
      </c>
      <c r="P2002" s="564">
        <f t="shared" si="925"/>
        <v>0</v>
      </c>
      <c r="Q2002" s="564">
        <f t="shared" si="926"/>
        <v>0</v>
      </c>
      <c r="R2002" s="661">
        <f t="shared" si="915"/>
        <v>0</v>
      </c>
      <c r="S2002" s="662">
        <f t="shared" si="916"/>
        <v>0</v>
      </c>
      <c r="T2002" s="699">
        <f t="shared" si="917"/>
        <v>0</v>
      </c>
      <c r="U2002" s="681">
        <f t="shared" si="927"/>
        <v>0</v>
      </c>
      <c r="V2002" s="701">
        <f t="shared" si="928"/>
        <v>0</v>
      </c>
      <c r="W2002" s="662">
        <f t="shared" si="929"/>
        <v>0</v>
      </c>
      <c r="X2002" s="662">
        <f t="shared" si="930"/>
        <v>0</v>
      </c>
      <c r="Y2002" s="662">
        <f t="shared" si="931"/>
        <v>0</v>
      </c>
      <c r="Z2002" s="699">
        <f t="shared" si="932"/>
        <v>0</v>
      </c>
      <c r="AA2002" s="681">
        <f t="shared" si="935"/>
        <v>0</v>
      </c>
      <c r="AB2002" s="701">
        <f t="shared" si="936"/>
        <v>0</v>
      </c>
      <c r="AC2002" s="662">
        <f t="shared" si="933"/>
        <v>0</v>
      </c>
      <c r="AD2002" s="662">
        <f t="shared" si="937"/>
        <v>0</v>
      </c>
      <c r="AE2002" s="701">
        <f t="shared" si="938"/>
        <v>0</v>
      </c>
      <c r="AF2002" s="662">
        <f t="shared" si="934"/>
        <v>0</v>
      </c>
      <c r="AG2002" s="662">
        <f t="shared" si="939"/>
        <v>0</v>
      </c>
      <c r="AH2002" s="701">
        <f t="shared" si="940"/>
        <v>0</v>
      </c>
    </row>
    <row r="2003" spans="1:34" x14ac:dyDescent="0.35">
      <c r="A2003" s="680">
        <v>39978</v>
      </c>
      <c r="B2003" s="558" t="s">
        <v>26</v>
      </c>
      <c r="C2003" s="558">
        <v>6</v>
      </c>
      <c r="D2003" s="559">
        <f t="shared" si="912"/>
        <v>1</v>
      </c>
      <c r="E2003" s="561">
        <v>0</v>
      </c>
      <c r="F2003" s="699">
        <f t="shared" si="918"/>
        <v>0</v>
      </c>
      <c r="G2003" s="712">
        <f t="shared" si="919"/>
        <v>0</v>
      </c>
      <c r="H2003" s="699">
        <f t="shared" si="913"/>
        <v>0</v>
      </c>
      <c r="I2003" s="712">
        <f t="shared" si="914"/>
        <v>0</v>
      </c>
      <c r="J2003" s="699">
        <f t="shared" si="920"/>
        <v>0</v>
      </c>
      <c r="K2003" s="681">
        <f t="shared" si="921"/>
        <v>0</v>
      </c>
      <c r="L2003" s="711">
        <f>IF($L$5="Yes",HLOOKUP(B2003,'Outdoor Supply'!$D$32:$P$38,7,FALSE),0)</f>
        <v>0</v>
      </c>
      <c r="M2003" s="701">
        <f t="shared" si="922"/>
        <v>0</v>
      </c>
      <c r="N2003" s="564">
        <f t="shared" si="923"/>
        <v>0</v>
      </c>
      <c r="O2003" s="564">
        <f t="shared" si="924"/>
        <v>0</v>
      </c>
      <c r="P2003" s="564">
        <f t="shared" si="925"/>
        <v>0</v>
      </c>
      <c r="Q2003" s="564">
        <f t="shared" si="926"/>
        <v>0</v>
      </c>
      <c r="R2003" s="661">
        <f t="shared" si="915"/>
        <v>0</v>
      </c>
      <c r="S2003" s="662">
        <f t="shared" si="916"/>
        <v>0</v>
      </c>
      <c r="T2003" s="699">
        <f t="shared" si="917"/>
        <v>0</v>
      </c>
      <c r="U2003" s="681">
        <f t="shared" si="927"/>
        <v>0</v>
      </c>
      <c r="V2003" s="701">
        <f t="shared" si="928"/>
        <v>0</v>
      </c>
      <c r="W2003" s="662">
        <f t="shared" si="929"/>
        <v>0</v>
      </c>
      <c r="X2003" s="662">
        <f t="shared" si="930"/>
        <v>0</v>
      </c>
      <c r="Y2003" s="662">
        <f t="shared" si="931"/>
        <v>0</v>
      </c>
      <c r="Z2003" s="699">
        <f t="shared" si="932"/>
        <v>0</v>
      </c>
      <c r="AA2003" s="681">
        <f t="shared" si="935"/>
        <v>0</v>
      </c>
      <c r="AB2003" s="701">
        <f t="shared" si="936"/>
        <v>0</v>
      </c>
      <c r="AC2003" s="662">
        <f t="shared" si="933"/>
        <v>0</v>
      </c>
      <c r="AD2003" s="662">
        <f t="shared" si="937"/>
        <v>0</v>
      </c>
      <c r="AE2003" s="701">
        <f t="shared" si="938"/>
        <v>0</v>
      </c>
      <c r="AF2003" s="662">
        <f t="shared" si="934"/>
        <v>0</v>
      </c>
      <c r="AG2003" s="662">
        <f t="shared" si="939"/>
        <v>0</v>
      </c>
      <c r="AH2003" s="701">
        <f t="shared" si="940"/>
        <v>0</v>
      </c>
    </row>
    <row r="2004" spans="1:34" x14ac:dyDescent="0.35">
      <c r="A2004" s="680">
        <v>39979</v>
      </c>
      <c r="B2004" s="558" t="s">
        <v>26</v>
      </c>
      <c r="C2004" s="558">
        <v>6</v>
      </c>
      <c r="D2004" s="559">
        <f t="shared" si="912"/>
        <v>2</v>
      </c>
      <c r="E2004" s="561">
        <v>0</v>
      </c>
      <c r="F2004" s="699">
        <f t="shared" si="918"/>
        <v>0</v>
      </c>
      <c r="G2004" s="712">
        <f t="shared" si="919"/>
        <v>0</v>
      </c>
      <c r="H2004" s="699">
        <f t="shared" si="913"/>
        <v>0</v>
      </c>
      <c r="I2004" s="712">
        <f t="shared" si="914"/>
        <v>0</v>
      </c>
      <c r="J2004" s="699">
        <f t="shared" si="920"/>
        <v>0</v>
      </c>
      <c r="K2004" s="681">
        <f t="shared" si="921"/>
        <v>0</v>
      </c>
      <c r="L2004" s="711">
        <f>IF($L$5="Yes",HLOOKUP(B2004,'Outdoor Supply'!$D$32:$P$38,7,FALSE),0)</f>
        <v>0</v>
      </c>
      <c r="M2004" s="701">
        <f t="shared" si="922"/>
        <v>0</v>
      </c>
      <c r="N2004" s="564">
        <f t="shared" si="923"/>
        <v>0</v>
      </c>
      <c r="O2004" s="564">
        <f t="shared" si="924"/>
        <v>0</v>
      </c>
      <c r="P2004" s="564">
        <f t="shared" si="925"/>
        <v>0</v>
      </c>
      <c r="Q2004" s="564">
        <f t="shared" si="926"/>
        <v>0</v>
      </c>
      <c r="R2004" s="661">
        <f t="shared" si="915"/>
        <v>0</v>
      </c>
      <c r="S2004" s="662">
        <f t="shared" si="916"/>
        <v>0</v>
      </c>
      <c r="T2004" s="699">
        <f t="shared" si="917"/>
        <v>0</v>
      </c>
      <c r="U2004" s="681">
        <f t="shared" si="927"/>
        <v>0</v>
      </c>
      <c r="V2004" s="701">
        <f t="shared" si="928"/>
        <v>0</v>
      </c>
      <c r="W2004" s="662">
        <f t="shared" si="929"/>
        <v>0</v>
      </c>
      <c r="X2004" s="662">
        <f t="shared" si="930"/>
        <v>0</v>
      </c>
      <c r="Y2004" s="662">
        <f t="shared" si="931"/>
        <v>0</v>
      </c>
      <c r="Z2004" s="699">
        <f t="shared" si="932"/>
        <v>0</v>
      </c>
      <c r="AA2004" s="681">
        <f t="shared" si="935"/>
        <v>0</v>
      </c>
      <c r="AB2004" s="701">
        <f t="shared" si="936"/>
        <v>0</v>
      </c>
      <c r="AC2004" s="662">
        <f t="shared" si="933"/>
        <v>0</v>
      </c>
      <c r="AD2004" s="662">
        <f t="shared" si="937"/>
        <v>0</v>
      </c>
      <c r="AE2004" s="701">
        <f t="shared" si="938"/>
        <v>0</v>
      </c>
      <c r="AF2004" s="662">
        <f t="shared" si="934"/>
        <v>0</v>
      </c>
      <c r="AG2004" s="662">
        <f t="shared" si="939"/>
        <v>0</v>
      </c>
      <c r="AH2004" s="701">
        <f t="shared" si="940"/>
        <v>0</v>
      </c>
    </row>
    <row r="2005" spans="1:34" x14ac:dyDescent="0.35">
      <c r="A2005" s="680">
        <v>39980</v>
      </c>
      <c r="B2005" s="558" t="s">
        <v>26</v>
      </c>
      <c r="C2005" s="558">
        <v>6</v>
      </c>
      <c r="D2005" s="559">
        <f t="shared" si="912"/>
        <v>3</v>
      </c>
      <c r="E2005" s="561">
        <v>0</v>
      </c>
      <c r="F2005" s="699">
        <f t="shared" si="918"/>
        <v>0</v>
      </c>
      <c r="G2005" s="712">
        <f t="shared" si="919"/>
        <v>0</v>
      </c>
      <c r="H2005" s="699">
        <f t="shared" si="913"/>
        <v>0</v>
      </c>
      <c r="I2005" s="712">
        <f t="shared" si="914"/>
        <v>0</v>
      </c>
      <c r="J2005" s="699">
        <f t="shared" si="920"/>
        <v>0</v>
      </c>
      <c r="K2005" s="681">
        <f t="shared" si="921"/>
        <v>0</v>
      </c>
      <c r="L2005" s="711">
        <f>IF($L$5="Yes",HLOOKUP(B2005,'Outdoor Supply'!$D$32:$P$38,7,FALSE),0)</f>
        <v>0</v>
      </c>
      <c r="M2005" s="701">
        <f t="shared" si="922"/>
        <v>0</v>
      </c>
      <c r="N2005" s="564">
        <f t="shared" si="923"/>
        <v>0</v>
      </c>
      <c r="O2005" s="564">
        <f t="shared" si="924"/>
        <v>0</v>
      </c>
      <c r="P2005" s="564">
        <f t="shared" si="925"/>
        <v>0</v>
      </c>
      <c r="Q2005" s="564">
        <f t="shared" si="926"/>
        <v>0</v>
      </c>
      <c r="R2005" s="661">
        <f t="shared" si="915"/>
        <v>0</v>
      </c>
      <c r="S2005" s="662">
        <f t="shared" si="916"/>
        <v>0</v>
      </c>
      <c r="T2005" s="699">
        <f t="shared" si="917"/>
        <v>0</v>
      </c>
      <c r="U2005" s="681">
        <f t="shared" si="927"/>
        <v>0</v>
      </c>
      <c r="V2005" s="701">
        <f t="shared" si="928"/>
        <v>0</v>
      </c>
      <c r="W2005" s="662">
        <f t="shared" si="929"/>
        <v>0</v>
      </c>
      <c r="X2005" s="662">
        <f t="shared" si="930"/>
        <v>0</v>
      </c>
      <c r="Y2005" s="662">
        <f t="shared" si="931"/>
        <v>0</v>
      </c>
      <c r="Z2005" s="699">
        <f t="shared" si="932"/>
        <v>0</v>
      </c>
      <c r="AA2005" s="681">
        <f t="shared" si="935"/>
        <v>0</v>
      </c>
      <c r="AB2005" s="701">
        <f t="shared" si="936"/>
        <v>0</v>
      </c>
      <c r="AC2005" s="662">
        <f t="shared" si="933"/>
        <v>0</v>
      </c>
      <c r="AD2005" s="662">
        <f t="shared" si="937"/>
        <v>0</v>
      </c>
      <c r="AE2005" s="701">
        <f t="shared" si="938"/>
        <v>0</v>
      </c>
      <c r="AF2005" s="662">
        <f t="shared" si="934"/>
        <v>0</v>
      </c>
      <c r="AG2005" s="662">
        <f t="shared" si="939"/>
        <v>0</v>
      </c>
      <c r="AH2005" s="701">
        <f t="shared" si="940"/>
        <v>0</v>
      </c>
    </row>
    <row r="2006" spans="1:34" x14ac:dyDescent="0.35">
      <c r="A2006" s="680">
        <v>39981</v>
      </c>
      <c r="B2006" s="558" t="s">
        <v>26</v>
      </c>
      <c r="C2006" s="558">
        <v>6</v>
      </c>
      <c r="D2006" s="559">
        <f t="shared" si="912"/>
        <v>4</v>
      </c>
      <c r="E2006" s="561">
        <v>0</v>
      </c>
      <c r="F2006" s="699">
        <f t="shared" si="918"/>
        <v>0</v>
      </c>
      <c r="G2006" s="712">
        <f t="shared" si="919"/>
        <v>0</v>
      </c>
      <c r="H2006" s="699">
        <f t="shared" si="913"/>
        <v>0</v>
      </c>
      <c r="I2006" s="712">
        <f t="shared" si="914"/>
        <v>0</v>
      </c>
      <c r="J2006" s="699">
        <f t="shared" si="920"/>
        <v>0</v>
      </c>
      <c r="K2006" s="681">
        <f t="shared" si="921"/>
        <v>0</v>
      </c>
      <c r="L2006" s="711">
        <f>IF($L$5="Yes",HLOOKUP(B2006,'Outdoor Supply'!$D$32:$P$38,7,FALSE),0)</f>
        <v>0</v>
      </c>
      <c r="M2006" s="701">
        <f t="shared" si="922"/>
        <v>0</v>
      </c>
      <c r="N2006" s="564">
        <f t="shared" si="923"/>
        <v>0</v>
      </c>
      <c r="O2006" s="564">
        <f t="shared" si="924"/>
        <v>0</v>
      </c>
      <c r="P2006" s="564">
        <f t="shared" si="925"/>
        <v>0</v>
      </c>
      <c r="Q2006" s="564">
        <f t="shared" si="926"/>
        <v>0</v>
      </c>
      <c r="R2006" s="661">
        <f t="shared" si="915"/>
        <v>0</v>
      </c>
      <c r="S2006" s="662">
        <f t="shared" si="916"/>
        <v>0</v>
      </c>
      <c r="T2006" s="699">
        <f t="shared" si="917"/>
        <v>0</v>
      </c>
      <c r="U2006" s="681">
        <f t="shared" si="927"/>
        <v>0</v>
      </c>
      <c r="V2006" s="701">
        <f t="shared" si="928"/>
        <v>0</v>
      </c>
      <c r="W2006" s="662">
        <f t="shared" si="929"/>
        <v>0</v>
      </c>
      <c r="X2006" s="662">
        <f t="shared" si="930"/>
        <v>0</v>
      </c>
      <c r="Y2006" s="662">
        <f t="shared" si="931"/>
        <v>0</v>
      </c>
      <c r="Z2006" s="699">
        <f t="shared" si="932"/>
        <v>0</v>
      </c>
      <c r="AA2006" s="681">
        <f t="shared" si="935"/>
        <v>0</v>
      </c>
      <c r="AB2006" s="701">
        <f t="shared" si="936"/>
        <v>0</v>
      </c>
      <c r="AC2006" s="662">
        <f t="shared" si="933"/>
        <v>0</v>
      </c>
      <c r="AD2006" s="662">
        <f t="shared" si="937"/>
        <v>0</v>
      </c>
      <c r="AE2006" s="701">
        <f t="shared" si="938"/>
        <v>0</v>
      </c>
      <c r="AF2006" s="662">
        <f t="shared" si="934"/>
        <v>0</v>
      </c>
      <c r="AG2006" s="662">
        <f t="shared" si="939"/>
        <v>0</v>
      </c>
      <c r="AH2006" s="701">
        <f t="shared" si="940"/>
        <v>0</v>
      </c>
    </row>
    <row r="2007" spans="1:34" x14ac:dyDescent="0.35">
      <c r="A2007" s="680">
        <v>39982</v>
      </c>
      <c r="B2007" s="558" t="s">
        <v>26</v>
      </c>
      <c r="C2007" s="558">
        <v>6</v>
      </c>
      <c r="D2007" s="559">
        <f t="shared" si="912"/>
        <v>5</v>
      </c>
      <c r="E2007" s="561">
        <v>0</v>
      </c>
      <c r="F2007" s="699">
        <f t="shared" si="918"/>
        <v>0</v>
      </c>
      <c r="G2007" s="712">
        <f t="shared" si="919"/>
        <v>0</v>
      </c>
      <c r="H2007" s="699">
        <f t="shared" si="913"/>
        <v>0</v>
      </c>
      <c r="I2007" s="712">
        <f t="shared" si="914"/>
        <v>0</v>
      </c>
      <c r="J2007" s="699">
        <f t="shared" si="920"/>
        <v>0</v>
      </c>
      <c r="K2007" s="681">
        <f t="shared" si="921"/>
        <v>0</v>
      </c>
      <c r="L2007" s="711">
        <f>IF($L$5="Yes",HLOOKUP(B2007,'Outdoor Supply'!$D$32:$P$38,7,FALSE),0)</f>
        <v>0</v>
      </c>
      <c r="M2007" s="701">
        <f t="shared" si="922"/>
        <v>0</v>
      </c>
      <c r="N2007" s="564">
        <f t="shared" si="923"/>
        <v>0</v>
      </c>
      <c r="O2007" s="564">
        <f t="shared" si="924"/>
        <v>0</v>
      </c>
      <c r="P2007" s="564">
        <f t="shared" si="925"/>
        <v>0</v>
      </c>
      <c r="Q2007" s="564">
        <f t="shared" si="926"/>
        <v>0</v>
      </c>
      <c r="R2007" s="661">
        <f t="shared" si="915"/>
        <v>0</v>
      </c>
      <c r="S2007" s="662">
        <f t="shared" si="916"/>
        <v>0</v>
      </c>
      <c r="T2007" s="699">
        <f t="shared" si="917"/>
        <v>0</v>
      </c>
      <c r="U2007" s="681">
        <f t="shared" si="927"/>
        <v>0</v>
      </c>
      <c r="V2007" s="701">
        <f t="shared" si="928"/>
        <v>0</v>
      </c>
      <c r="W2007" s="662">
        <f t="shared" si="929"/>
        <v>0</v>
      </c>
      <c r="X2007" s="662">
        <f t="shared" si="930"/>
        <v>0</v>
      </c>
      <c r="Y2007" s="662">
        <f t="shared" si="931"/>
        <v>0</v>
      </c>
      <c r="Z2007" s="699">
        <f t="shared" si="932"/>
        <v>0</v>
      </c>
      <c r="AA2007" s="681">
        <f t="shared" si="935"/>
        <v>0</v>
      </c>
      <c r="AB2007" s="701">
        <f t="shared" si="936"/>
        <v>0</v>
      </c>
      <c r="AC2007" s="662">
        <f t="shared" si="933"/>
        <v>0</v>
      </c>
      <c r="AD2007" s="662">
        <f t="shared" si="937"/>
        <v>0</v>
      </c>
      <c r="AE2007" s="701">
        <f t="shared" si="938"/>
        <v>0</v>
      </c>
      <c r="AF2007" s="662">
        <f t="shared" si="934"/>
        <v>0</v>
      </c>
      <c r="AG2007" s="662">
        <f t="shared" si="939"/>
        <v>0</v>
      </c>
      <c r="AH2007" s="701">
        <f t="shared" si="940"/>
        <v>0</v>
      </c>
    </row>
    <row r="2008" spans="1:34" x14ac:dyDescent="0.35">
      <c r="A2008" s="680">
        <v>39983</v>
      </c>
      <c r="B2008" s="558" t="s">
        <v>26</v>
      </c>
      <c r="C2008" s="558">
        <v>6</v>
      </c>
      <c r="D2008" s="559">
        <f t="shared" si="912"/>
        <v>6</v>
      </c>
      <c r="E2008" s="561">
        <v>0</v>
      </c>
      <c r="F2008" s="699">
        <f t="shared" si="918"/>
        <v>0</v>
      </c>
      <c r="G2008" s="712">
        <f t="shared" si="919"/>
        <v>0</v>
      </c>
      <c r="H2008" s="699">
        <f t="shared" si="913"/>
        <v>0</v>
      </c>
      <c r="I2008" s="712">
        <f t="shared" si="914"/>
        <v>0</v>
      </c>
      <c r="J2008" s="699">
        <f t="shared" si="920"/>
        <v>0</v>
      </c>
      <c r="K2008" s="681">
        <f t="shared" si="921"/>
        <v>0</v>
      </c>
      <c r="L2008" s="711">
        <f>IF($L$5="Yes",HLOOKUP(B2008,'Outdoor Supply'!$D$32:$P$38,7,FALSE),0)</f>
        <v>0</v>
      </c>
      <c r="M2008" s="701">
        <f t="shared" si="922"/>
        <v>0</v>
      </c>
      <c r="N2008" s="564">
        <f t="shared" si="923"/>
        <v>0</v>
      </c>
      <c r="O2008" s="564">
        <f t="shared" si="924"/>
        <v>0</v>
      </c>
      <c r="P2008" s="564">
        <f t="shared" si="925"/>
        <v>0</v>
      </c>
      <c r="Q2008" s="564">
        <f t="shared" si="926"/>
        <v>0</v>
      </c>
      <c r="R2008" s="661">
        <f t="shared" si="915"/>
        <v>0</v>
      </c>
      <c r="S2008" s="662">
        <f t="shared" si="916"/>
        <v>0</v>
      </c>
      <c r="T2008" s="699">
        <f t="shared" si="917"/>
        <v>0</v>
      </c>
      <c r="U2008" s="681">
        <f t="shared" si="927"/>
        <v>0</v>
      </c>
      <c r="V2008" s="701">
        <f t="shared" si="928"/>
        <v>0</v>
      </c>
      <c r="W2008" s="662">
        <f t="shared" si="929"/>
        <v>0</v>
      </c>
      <c r="X2008" s="662">
        <f t="shared" si="930"/>
        <v>0</v>
      </c>
      <c r="Y2008" s="662">
        <f t="shared" si="931"/>
        <v>0</v>
      </c>
      <c r="Z2008" s="699">
        <f t="shared" si="932"/>
        <v>0</v>
      </c>
      <c r="AA2008" s="681">
        <f t="shared" si="935"/>
        <v>0</v>
      </c>
      <c r="AB2008" s="701">
        <f t="shared" si="936"/>
        <v>0</v>
      </c>
      <c r="AC2008" s="662">
        <f t="shared" si="933"/>
        <v>0</v>
      </c>
      <c r="AD2008" s="662">
        <f t="shared" si="937"/>
        <v>0</v>
      </c>
      <c r="AE2008" s="701">
        <f t="shared" si="938"/>
        <v>0</v>
      </c>
      <c r="AF2008" s="662">
        <f t="shared" si="934"/>
        <v>0</v>
      </c>
      <c r="AG2008" s="662">
        <f t="shared" si="939"/>
        <v>0</v>
      </c>
      <c r="AH2008" s="701">
        <f t="shared" si="940"/>
        <v>0</v>
      </c>
    </row>
    <row r="2009" spans="1:34" x14ac:dyDescent="0.35">
      <c r="A2009" s="680">
        <v>39984</v>
      </c>
      <c r="B2009" s="558" t="s">
        <v>26</v>
      </c>
      <c r="C2009" s="558">
        <v>6</v>
      </c>
      <c r="D2009" s="559">
        <f t="shared" si="912"/>
        <v>7</v>
      </c>
      <c r="E2009" s="561">
        <v>0</v>
      </c>
      <c r="F2009" s="699">
        <f t="shared" si="918"/>
        <v>0</v>
      </c>
      <c r="G2009" s="712">
        <f t="shared" si="919"/>
        <v>0</v>
      </c>
      <c r="H2009" s="699">
        <f t="shared" si="913"/>
        <v>0</v>
      </c>
      <c r="I2009" s="712">
        <f t="shared" si="914"/>
        <v>0</v>
      </c>
      <c r="J2009" s="699">
        <f t="shared" si="920"/>
        <v>0</v>
      </c>
      <c r="K2009" s="681">
        <f t="shared" si="921"/>
        <v>0</v>
      </c>
      <c r="L2009" s="711">
        <f>IF($L$5="Yes",HLOOKUP(B2009,'Outdoor Supply'!$D$32:$P$38,7,FALSE),0)</f>
        <v>0</v>
      </c>
      <c r="M2009" s="701">
        <f t="shared" si="922"/>
        <v>0</v>
      </c>
      <c r="N2009" s="564">
        <f t="shared" si="923"/>
        <v>0</v>
      </c>
      <c r="O2009" s="564">
        <f t="shared" si="924"/>
        <v>0</v>
      </c>
      <c r="P2009" s="564">
        <f t="shared" si="925"/>
        <v>0</v>
      </c>
      <c r="Q2009" s="564">
        <f t="shared" si="926"/>
        <v>0</v>
      </c>
      <c r="R2009" s="661">
        <f t="shared" si="915"/>
        <v>0</v>
      </c>
      <c r="S2009" s="662">
        <f t="shared" si="916"/>
        <v>0</v>
      </c>
      <c r="T2009" s="699">
        <f t="shared" si="917"/>
        <v>0</v>
      </c>
      <c r="U2009" s="681">
        <f t="shared" si="927"/>
        <v>0</v>
      </c>
      <c r="V2009" s="701">
        <f t="shared" si="928"/>
        <v>0</v>
      </c>
      <c r="W2009" s="662">
        <f t="shared" si="929"/>
        <v>0</v>
      </c>
      <c r="X2009" s="662">
        <f t="shared" si="930"/>
        <v>0</v>
      </c>
      <c r="Y2009" s="662">
        <f t="shared" si="931"/>
        <v>0</v>
      </c>
      <c r="Z2009" s="699">
        <f t="shared" si="932"/>
        <v>0</v>
      </c>
      <c r="AA2009" s="681">
        <f t="shared" si="935"/>
        <v>0</v>
      </c>
      <c r="AB2009" s="701">
        <f t="shared" si="936"/>
        <v>0</v>
      </c>
      <c r="AC2009" s="662">
        <f t="shared" si="933"/>
        <v>0</v>
      </c>
      <c r="AD2009" s="662">
        <f t="shared" si="937"/>
        <v>0</v>
      </c>
      <c r="AE2009" s="701">
        <f t="shared" si="938"/>
        <v>0</v>
      </c>
      <c r="AF2009" s="662">
        <f t="shared" si="934"/>
        <v>0</v>
      </c>
      <c r="AG2009" s="662">
        <f t="shared" si="939"/>
        <v>0</v>
      </c>
      <c r="AH2009" s="701">
        <f t="shared" si="940"/>
        <v>0</v>
      </c>
    </row>
    <row r="2010" spans="1:34" x14ac:dyDescent="0.35">
      <c r="A2010" s="680">
        <v>39985</v>
      </c>
      <c r="B2010" s="558" t="s">
        <v>26</v>
      </c>
      <c r="C2010" s="558">
        <v>6</v>
      </c>
      <c r="D2010" s="559">
        <f t="shared" si="912"/>
        <v>1</v>
      </c>
      <c r="E2010" s="561">
        <v>0</v>
      </c>
      <c r="F2010" s="699">
        <f t="shared" si="918"/>
        <v>0</v>
      </c>
      <c r="G2010" s="712">
        <f t="shared" si="919"/>
        <v>0</v>
      </c>
      <c r="H2010" s="699">
        <f t="shared" si="913"/>
        <v>0</v>
      </c>
      <c r="I2010" s="712">
        <f t="shared" si="914"/>
        <v>0</v>
      </c>
      <c r="J2010" s="699">
        <f t="shared" si="920"/>
        <v>0</v>
      </c>
      <c r="K2010" s="681">
        <f t="shared" si="921"/>
        <v>0</v>
      </c>
      <c r="L2010" s="711">
        <f>IF($L$5="Yes",HLOOKUP(B2010,'Outdoor Supply'!$D$32:$P$38,7,FALSE),0)</f>
        <v>0</v>
      </c>
      <c r="M2010" s="701">
        <f t="shared" si="922"/>
        <v>0</v>
      </c>
      <c r="N2010" s="564">
        <f t="shared" si="923"/>
        <v>0</v>
      </c>
      <c r="O2010" s="564">
        <f t="shared" si="924"/>
        <v>0</v>
      </c>
      <c r="P2010" s="564">
        <f t="shared" si="925"/>
        <v>0</v>
      </c>
      <c r="Q2010" s="564">
        <f t="shared" si="926"/>
        <v>0</v>
      </c>
      <c r="R2010" s="661">
        <f t="shared" si="915"/>
        <v>0</v>
      </c>
      <c r="S2010" s="662">
        <f t="shared" si="916"/>
        <v>0</v>
      </c>
      <c r="T2010" s="699">
        <f t="shared" si="917"/>
        <v>0</v>
      </c>
      <c r="U2010" s="681">
        <f t="shared" si="927"/>
        <v>0</v>
      </c>
      <c r="V2010" s="701">
        <f t="shared" si="928"/>
        <v>0</v>
      </c>
      <c r="W2010" s="662">
        <f t="shared" si="929"/>
        <v>0</v>
      </c>
      <c r="X2010" s="662">
        <f t="shared" si="930"/>
        <v>0</v>
      </c>
      <c r="Y2010" s="662">
        <f t="shared" si="931"/>
        <v>0</v>
      </c>
      <c r="Z2010" s="699">
        <f t="shared" si="932"/>
        <v>0</v>
      </c>
      <c r="AA2010" s="681">
        <f t="shared" si="935"/>
        <v>0</v>
      </c>
      <c r="AB2010" s="701">
        <f t="shared" si="936"/>
        <v>0</v>
      </c>
      <c r="AC2010" s="662">
        <f t="shared" si="933"/>
        <v>0</v>
      </c>
      <c r="AD2010" s="662">
        <f t="shared" si="937"/>
        <v>0</v>
      </c>
      <c r="AE2010" s="701">
        <f t="shared" si="938"/>
        <v>0</v>
      </c>
      <c r="AF2010" s="662">
        <f t="shared" si="934"/>
        <v>0</v>
      </c>
      <c r="AG2010" s="662">
        <f t="shared" si="939"/>
        <v>0</v>
      </c>
      <c r="AH2010" s="701">
        <f t="shared" si="940"/>
        <v>0</v>
      </c>
    </row>
    <row r="2011" spans="1:34" x14ac:dyDescent="0.35">
      <c r="A2011" s="680">
        <v>39986</v>
      </c>
      <c r="B2011" s="558" t="s">
        <v>26</v>
      </c>
      <c r="C2011" s="558">
        <v>6</v>
      </c>
      <c r="D2011" s="559">
        <f t="shared" si="912"/>
        <v>2</v>
      </c>
      <c r="E2011" s="561">
        <v>0</v>
      </c>
      <c r="F2011" s="699">
        <f t="shared" si="918"/>
        <v>0</v>
      </c>
      <c r="G2011" s="712">
        <f t="shared" si="919"/>
        <v>0</v>
      </c>
      <c r="H2011" s="699">
        <f t="shared" si="913"/>
        <v>0</v>
      </c>
      <c r="I2011" s="712">
        <f t="shared" si="914"/>
        <v>0</v>
      </c>
      <c r="J2011" s="699">
        <f t="shared" si="920"/>
        <v>0</v>
      </c>
      <c r="K2011" s="681">
        <f t="shared" si="921"/>
        <v>0</v>
      </c>
      <c r="L2011" s="711">
        <f>IF($L$5="Yes",HLOOKUP(B2011,'Outdoor Supply'!$D$32:$P$38,7,FALSE),0)</f>
        <v>0</v>
      </c>
      <c r="M2011" s="701">
        <f t="shared" si="922"/>
        <v>0</v>
      </c>
      <c r="N2011" s="564">
        <f t="shared" si="923"/>
        <v>0</v>
      </c>
      <c r="O2011" s="564">
        <f t="shared" si="924"/>
        <v>0</v>
      </c>
      <c r="P2011" s="564">
        <f t="shared" si="925"/>
        <v>0</v>
      </c>
      <c r="Q2011" s="564">
        <f t="shared" si="926"/>
        <v>0</v>
      </c>
      <c r="R2011" s="661">
        <f t="shared" si="915"/>
        <v>0</v>
      </c>
      <c r="S2011" s="662">
        <f t="shared" si="916"/>
        <v>0</v>
      </c>
      <c r="T2011" s="699">
        <f t="shared" si="917"/>
        <v>0</v>
      </c>
      <c r="U2011" s="681">
        <f t="shared" si="927"/>
        <v>0</v>
      </c>
      <c r="V2011" s="701">
        <f t="shared" si="928"/>
        <v>0</v>
      </c>
      <c r="W2011" s="662">
        <f t="shared" si="929"/>
        <v>0</v>
      </c>
      <c r="X2011" s="662">
        <f t="shared" si="930"/>
        <v>0</v>
      </c>
      <c r="Y2011" s="662">
        <f t="shared" si="931"/>
        <v>0</v>
      </c>
      <c r="Z2011" s="699">
        <f t="shared" si="932"/>
        <v>0</v>
      </c>
      <c r="AA2011" s="681">
        <f t="shared" si="935"/>
        <v>0</v>
      </c>
      <c r="AB2011" s="701">
        <f t="shared" si="936"/>
        <v>0</v>
      </c>
      <c r="AC2011" s="662">
        <f t="shared" si="933"/>
        <v>0</v>
      </c>
      <c r="AD2011" s="662">
        <f t="shared" si="937"/>
        <v>0</v>
      </c>
      <c r="AE2011" s="701">
        <f t="shared" si="938"/>
        <v>0</v>
      </c>
      <c r="AF2011" s="662">
        <f t="shared" si="934"/>
        <v>0</v>
      </c>
      <c r="AG2011" s="662">
        <f t="shared" si="939"/>
        <v>0</v>
      </c>
      <c r="AH2011" s="701">
        <f t="shared" si="940"/>
        <v>0</v>
      </c>
    </row>
    <row r="2012" spans="1:34" x14ac:dyDescent="0.35">
      <c r="A2012" s="680">
        <v>39987</v>
      </c>
      <c r="B2012" s="558" t="s">
        <v>26</v>
      </c>
      <c r="C2012" s="558">
        <v>6</v>
      </c>
      <c r="D2012" s="559">
        <f t="shared" si="912"/>
        <v>3</v>
      </c>
      <c r="E2012" s="561">
        <v>0</v>
      </c>
      <c r="F2012" s="699">
        <f t="shared" si="918"/>
        <v>0</v>
      </c>
      <c r="G2012" s="712">
        <f t="shared" si="919"/>
        <v>0</v>
      </c>
      <c r="H2012" s="699">
        <f t="shared" si="913"/>
        <v>0</v>
      </c>
      <c r="I2012" s="712">
        <f t="shared" si="914"/>
        <v>0</v>
      </c>
      <c r="J2012" s="699">
        <f t="shared" si="920"/>
        <v>0</v>
      </c>
      <c r="K2012" s="681">
        <f t="shared" si="921"/>
        <v>0</v>
      </c>
      <c r="L2012" s="711">
        <f>IF($L$5="Yes",HLOOKUP(B2012,'Outdoor Supply'!$D$32:$P$38,7,FALSE),0)</f>
        <v>0</v>
      </c>
      <c r="M2012" s="701">
        <f t="shared" si="922"/>
        <v>0</v>
      </c>
      <c r="N2012" s="564">
        <f t="shared" si="923"/>
        <v>0</v>
      </c>
      <c r="O2012" s="564">
        <f t="shared" si="924"/>
        <v>0</v>
      </c>
      <c r="P2012" s="564">
        <f t="shared" si="925"/>
        <v>0</v>
      </c>
      <c r="Q2012" s="564">
        <f t="shared" si="926"/>
        <v>0</v>
      </c>
      <c r="R2012" s="661">
        <f t="shared" si="915"/>
        <v>0</v>
      </c>
      <c r="S2012" s="662">
        <f t="shared" si="916"/>
        <v>0</v>
      </c>
      <c r="T2012" s="699">
        <f t="shared" si="917"/>
        <v>0</v>
      </c>
      <c r="U2012" s="681">
        <f t="shared" si="927"/>
        <v>0</v>
      </c>
      <c r="V2012" s="701">
        <f t="shared" si="928"/>
        <v>0</v>
      </c>
      <c r="W2012" s="662">
        <f t="shared" si="929"/>
        <v>0</v>
      </c>
      <c r="X2012" s="662">
        <f t="shared" si="930"/>
        <v>0</v>
      </c>
      <c r="Y2012" s="662">
        <f t="shared" si="931"/>
        <v>0</v>
      </c>
      <c r="Z2012" s="699">
        <f t="shared" si="932"/>
        <v>0</v>
      </c>
      <c r="AA2012" s="681">
        <f t="shared" si="935"/>
        <v>0</v>
      </c>
      <c r="AB2012" s="701">
        <f t="shared" si="936"/>
        <v>0</v>
      </c>
      <c r="AC2012" s="662">
        <f t="shared" si="933"/>
        <v>0</v>
      </c>
      <c r="AD2012" s="662">
        <f t="shared" si="937"/>
        <v>0</v>
      </c>
      <c r="AE2012" s="701">
        <f t="shared" si="938"/>
        <v>0</v>
      </c>
      <c r="AF2012" s="662">
        <f t="shared" si="934"/>
        <v>0</v>
      </c>
      <c r="AG2012" s="662">
        <f t="shared" si="939"/>
        <v>0</v>
      </c>
      <c r="AH2012" s="701">
        <f t="shared" si="940"/>
        <v>0</v>
      </c>
    </row>
    <row r="2013" spans="1:34" x14ac:dyDescent="0.35">
      <c r="A2013" s="680">
        <v>39988</v>
      </c>
      <c r="B2013" s="558" t="s">
        <v>26</v>
      </c>
      <c r="C2013" s="558">
        <v>6</v>
      </c>
      <c r="D2013" s="559">
        <f t="shared" si="912"/>
        <v>4</v>
      </c>
      <c r="E2013" s="561">
        <v>0</v>
      </c>
      <c r="F2013" s="699">
        <f t="shared" si="918"/>
        <v>0</v>
      </c>
      <c r="G2013" s="712">
        <f t="shared" si="919"/>
        <v>0</v>
      </c>
      <c r="H2013" s="699">
        <f t="shared" si="913"/>
        <v>0</v>
      </c>
      <c r="I2013" s="712">
        <f t="shared" si="914"/>
        <v>0</v>
      </c>
      <c r="J2013" s="699">
        <f t="shared" si="920"/>
        <v>0</v>
      </c>
      <c r="K2013" s="681">
        <f t="shared" si="921"/>
        <v>0</v>
      </c>
      <c r="L2013" s="711">
        <f>IF($L$5="Yes",HLOOKUP(B2013,'Outdoor Supply'!$D$32:$P$38,7,FALSE),0)</f>
        <v>0</v>
      </c>
      <c r="M2013" s="701">
        <f t="shared" si="922"/>
        <v>0</v>
      </c>
      <c r="N2013" s="564">
        <f t="shared" si="923"/>
        <v>0</v>
      </c>
      <c r="O2013" s="564">
        <f t="shared" si="924"/>
        <v>0</v>
      </c>
      <c r="P2013" s="564">
        <f t="shared" si="925"/>
        <v>0</v>
      </c>
      <c r="Q2013" s="564">
        <f t="shared" si="926"/>
        <v>0</v>
      </c>
      <c r="R2013" s="661">
        <f t="shared" si="915"/>
        <v>0</v>
      </c>
      <c r="S2013" s="662">
        <f t="shared" si="916"/>
        <v>0</v>
      </c>
      <c r="T2013" s="699">
        <f t="shared" si="917"/>
        <v>0</v>
      </c>
      <c r="U2013" s="681">
        <f t="shared" si="927"/>
        <v>0</v>
      </c>
      <c r="V2013" s="701">
        <f t="shared" si="928"/>
        <v>0</v>
      </c>
      <c r="W2013" s="662">
        <f t="shared" si="929"/>
        <v>0</v>
      </c>
      <c r="X2013" s="662">
        <f t="shared" si="930"/>
        <v>0</v>
      </c>
      <c r="Y2013" s="662">
        <f t="shared" si="931"/>
        <v>0</v>
      </c>
      <c r="Z2013" s="699">
        <f t="shared" si="932"/>
        <v>0</v>
      </c>
      <c r="AA2013" s="681">
        <f t="shared" si="935"/>
        <v>0</v>
      </c>
      <c r="AB2013" s="701">
        <f t="shared" si="936"/>
        <v>0</v>
      </c>
      <c r="AC2013" s="662">
        <f t="shared" si="933"/>
        <v>0</v>
      </c>
      <c r="AD2013" s="662">
        <f t="shared" si="937"/>
        <v>0</v>
      </c>
      <c r="AE2013" s="701">
        <f t="shared" si="938"/>
        <v>0</v>
      </c>
      <c r="AF2013" s="662">
        <f t="shared" si="934"/>
        <v>0</v>
      </c>
      <c r="AG2013" s="662">
        <f t="shared" si="939"/>
        <v>0</v>
      </c>
      <c r="AH2013" s="701">
        <f t="shared" si="940"/>
        <v>0</v>
      </c>
    </row>
    <row r="2014" spans="1:34" x14ac:dyDescent="0.35">
      <c r="A2014" s="680">
        <v>39989</v>
      </c>
      <c r="B2014" s="558" t="s">
        <v>26</v>
      </c>
      <c r="C2014" s="558">
        <v>6</v>
      </c>
      <c r="D2014" s="559">
        <f t="shared" si="912"/>
        <v>5</v>
      </c>
      <c r="E2014" s="561">
        <v>0</v>
      </c>
      <c r="F2014" s="699">
        <f t="shared" si="918"/>
        <v>0</v>
      </c>
      <c r="G2014" s="712">
        <f t="shared" si="919"/>
        <v>0</v>
      </c>
      <c r="H2014" s="699">
        <f t="shared" si="913"/>
        <v>0</v>
      </c>
      <c r="I2014" s="712">
        <f t="shared" si="914"/>
        <v>0</v>
      </c>
      <c r="J2014" s="699">
        <f t="shared" si="920"/>
        <v>0</v>
      </c>
      <c r="K2014" s="681">
        <f t="shared" si="921"/>
        <v>0</v>
      </c>
      <c r="L2014" s="711">
        <f>IF($L$5="Yes",HLOOKUP(B2014,'Outdoor Supply'!$D$32:$P$38,7,FALSE),0)</f>
        <v>0</v>
      </c>
      <c r="M2014" s="701">
        <f t="shared" si="922"/>
        <v>0</v>
      </c>
      <c r="N2014" s="564">
        <f t="shared" si="923"/>
        <v>0</v>
      </c>
      <c r="O2014" s="564">
        <f t="shared" si="924"/>
        <v>0</v>
      </c>
      <c r="P2014" s="564">
        <f t="shared" si="925"/>
        <v>0</v>
      </c>
      <c r="Q2014" s="564">
        <f t="shared" si="926"/>
        <v>0</v>
      </c>
      <c r="R2014" s="661">
        <f t="shared" si="915"/>
        <v>0</v>
      </c>
      <c r="S2014" s="662">
        <f t="shared" si="916"/>
        <v>0</v>
      </c>
      <c r="T2014" s="699">
        <f t="shared" si="917"/>
        <v>0</v>
      </c>
      <c r="U2014" s="681">
        <f t="shared" si="927"/>
        <v>0</v>
      </c>
      <c r="V2014" s="701">
        <f t="shared" si="928"/>
        <v>0</v>
      </c>
      <c r="W2014" s="662">
        <f t="shared" si="929"/>
        <v>0</v>
      </c>
      <c r="X2014" s="662">
        <f t="shared" si="930"/>
        <v>0</v>
      </c>
      <c r="Y2014" s="662">
        <f t="shared" si="931"/>
        <v>0</v>
      </c>
      <c r="Z2014" s="699">
        <f t="shared" si="932"/>
        <v>0</v>
      </c>
      <c r="AA2014" s="681">
        <f t="shared" si="935"/>
        <v>0</v>
      </c>
      <c r="AB2014" s="701">
        <f t="shared" si="936"/>
        <v>0</v>
      </c>
      <c r="AC2014" s="662">
        <f t="shared" si="933"/>
        <v>0</v>
      </c>
      <c r="AD2014" s="662">
        <f t="shared" si="937"/>
        <v>0</v>
      </c>
      <c r="AE2014" s="701">
        <f t="shared" si="938"/>
        <v>0</v>
      </c>
      <c r="AF2014" s="662">
        <f t="shared" si="934"/>
        <v>0</v>
      </c>
      <c r="AG2014" s="662">
        <f t="shared" si="939"/>
        <v>0</v>
      </c>
      <c r="AH2014" s="701">
        <f t="shared" si="940"/>
        <v>0</v>
      </c>
    </row>
    <row r="2015" spans="1:34" x14ac:dyDescent="0.35">
      <c r="A2015" s="680">
        <v>39990</v>
      </c>
      <c r="B2015" s="558" t="s">
        <v>26</v>
      </c>
      <c r="C2015" s="558">
        <v>6</v>
      </c>
      <c r="D2015" s="559">
        <f t="shared" si="912"/>
        <v>6</v>
      </c>
      <c r="E2015" s="561">
        <v>0</v>
      </c>
      <c r="F2015" s="699">
        <f t="shared" si="918"/>
        <v>0</v>
      </c>
      <c r="G2015" s="712">
        <f t="shared" si="919"/>
        <v>0</v>
      </c>
      <c r="H2015" s="699">
        <f t="shared" si="913"/>
        <v>0</v>
      </c>
      <c r="I2015" s="712">
        <f t="shared" si="914"/>
        <v>0</v>
      </c>
      <c r="J2015" s="699">
        <f t="shared" si="920"/>
        <v>0</v>
      </c>
      <c r="K2015" s="681">
        <f t="shared" si="921"/>
        <v>0</v>
      </c>
      <c r="L2015" s="711">
        <f>IF($L$5="Yes",HLOOKUP(B2015,'Outdoor Supply'!$D$32:$P$38,7,FALSE),0)</f>
        <v>0</v>
      </c>
      <c r="M2015" s="701">
        <f t="shared" si="922"/>
        <v>0</v>
      </c>
      <c r="N2015" s="564">
        <f t="shared" si="923"/>
        <v>0</v>
      </c>
      <c r="O2015" s="564">
        <f t="shared" si="924"/>
        <v>0</v>
      </c>
      <c r="P2015" s="564">
        <f t="shared" si="925"/>
        <v>0</v>
      </c>
      <c r="Q2015" s="564">
        <f t="shared" si="926"/>
        <v>0</v>
      </c>
      <c r="R2015" s="661">
        <f t="shared" si="915"/>
        <v>0</v>
      </c>
      <c r="S2015" s="662">
        <f t="shared" si="916"/>
        <v>0</v>
      </c>
      <c r="T2015" s="699">
        <f t="shared" si="917"/>
        <v>0</v>
      </c>
      <c r="U2015" s="681">
        <f t="shared" si="927"/>
        <v>0</v>
      </c>
      <c r="V2015" s="701">
        <f t="shared" si="928"/>
        <v>0</v>
      </c>
      <c r="W2015" s="662">
        <f t="shared" si="929"/>
        <v>0</v>
      </c>
      <c r="X2015" s="662">
        <f t="shared" si="930"/>
        <v>0</v>
      </c>
      <c r="Y2015" s="662">
        <f t="shared" si="931"/>
        <v>0</v>
      </c>
      <c r="Z2015" s="699">
        <f t="shared" si="932"/>
        <v>0</v>
      </c>
      <c r="AA2015" s="681">
        <f t="shared" si="935"/>
        <v>0</v>
      </c>
      <c r="AB2015" s="701">
        <f t="shared" si="936"/>
        <v>0</v>
      </c>
      <c r="AC2015" s="662">
        <f t="shared" si="933"/>
        <v>0</v>
      </c>
      <c r="AD2015" s="662">
        <f t="shared" si="937"/>
        <v>0</v>
      </c>
      <c r="AE2015" s="701">
        <f t="shared" si="938"/>
        <v>0</v>
      </c>
      <c r="AF2015" s="662">
        <f t="shared" si="934"/>
        <v>0</v>
      </c>
      <c r="AG2015" s="662">
        <f t="shared" si="939"/>
        <v>0</v>
      </c>
      <c r="AH2015" s="701">
        <f t="shared" si="940"/>
        <v>0</v>
      </c>
    </row>
    <row r="2016" spans="1:34" x14ac:dyDescent="0.35">
      <c r="A2016" s="680">
        <v>39991</v>
      </c>
      <c r="B2016" s="558" t="s">
        <v>26</v>
      </c>
      <c r="C2016" s="558">
        <v>6</v>
      </c>
      <c r="D2016" s="559">
        <f t="shared" si="912"/>
        <v>7</v>
      </c>
      <c r="E2016" s="561">
        <v>0</v>
      </c>
      <c r="F2016" s="699">
        <f t="shared" si="918"/>
        <v>0</v>
      </c>
      <c r="G2016" s="712">
        <f t="shared" si="919"/>
        <v>0</v>
      </c>
      <c r="H2016" s="699">
        <f t="shared" si="913"/>
        <v>0</v>
      </c>
      <c r="I2016" s="712">
        <f t="shared" si="914"/>
        <v>0</v>
      </c>
      <c r="J2016" s="699">
        <f t="shared" si="920"/>
        <v>0</v>
      </c>
      <c r="K2016" s="681">
        <f t="shared" si="921"/>
        <v>0</v>
      </c>
      <c r="L2016" s="711">
        <f>IF($L$5="Yes",HLOOKUP(B2016,'Outdoor Supply'!$D$32:$P$38,7,FALSE),0)</f>
        <v>0</v>
      </c>
      <c r="M2016" s="701">
        <f t="shared" si="922"/>
        <v>0</v>
      </c>
      <c r="N2016" s="564">
        <f t="shared" si="923"/>
        <v>0</v>
      </c>
      <c r="O2016" s="564">
        <f t="shared" si="924"/>
        <v>0</v>
      </c>
      <c r="P2016" s="564">
        <f t="shared" si="925"/>
        <v>0</v>
      </c>
      <c r="Q2016" s="564">
        <f t="shared" si="926"/>
        <v>0</v>
      </c>
      <c r="R2016" s="661">
        <f t="shared" si="915"/>
        <v>0</v>
      </c>
      <c r="S2016" s="662">
        <f t="shared" si="916"/>
        <v>0</v>
      </c>
      <c r="T2016" s="699">
        <f t="shared" si="917"/>
        <v>0</v>
      </c>
      <c r="U2016" s="681">
        <f t="shared" si="927"/>
        <v>0</v>
      </c>
      <c r="V2016" s="701">
        <f t="shared" si="928"/>
        <v>0</v>
      </c>
      <c r="W2016" s="662">
        <f t="shared" si="929"/>
        <v>0</v>
      </c>
      <c r="X2016" s="662">
        <f t="shared" si="930"/>
        <v>0</v>
      </c>
      <c r="Y2016" s="662">
        <f t="shared" si="931"/>
        <v>0</v>
      </c>
      <c r="Z2016" s="699">
        <f t="shared" si="932"/>
        <v>0</v>
      </c>
      <c r="AA2016" s="681">
        <f t="shared" si="935"/>
        <v>0</v>
      </c>
      <c r="AB2016" s="701">
        <f t="shared" si="936"/>
        <v>0</v>
      </c>
      <c r="AC2016" s="662">
        <f t="shared" si="933"/>
        <v>0</v>
      </c>
      <c r="AD2016" s="662">
        <f t="shared" si="937"/>
        <v>0</v>
      </c>
      <c r="AE2016" s="701">
        <f t="shared" si="938"/>
        <v>0</v>
      </c>
      <c r="AF2016" s="662">
        <f t="shared" si="934"/>
        <v>0</v>
      </c>
      <c r="AG2016" s="662">
        <f t="shared" si="939"/>
        <v>0</v>
      </c>
      <c r="AH2016" s="701">
        <f t="shared" si="940"/>
        <v>0</v>
      </c>
    </row>
    <row r="2017" spans="1:34" x14ac:dyDescent="0.35">
      <c r="A2017" s="680">
        <v>39992</v>
      </c>
      <c r="B2017" s="558" t="s">
        <v>26</v>
      </c>
      <c r="C2017" s="558">
        <v>6</v>
      </c>
      <c r="D2017" s="559">
        <f t="shared" si="912"/>
        <v>1</v>
      </c>
      <c r="E2017" s="561">
        <v>0</v>
      </c>
      <c r="F2017" s="699">
        <f t="shared" si="918"/>
        <v>0</v>
      </c>
      <c r="G2017" s="712">
        <f t="shared" si="919"/>
        <v>0</v>
      </c>
      <c r="H2017" s="699">
        <f t="shared" si="913"/>
        <v>0</v>
      </c>
      <c r="I2017" s="712">
        <f t="shared" si="914"/>
        <v>0</v>
      </c>
      <c r="J2017" s="699">
        <f t="shared" si="920"/>
        <v>0</v>
      </c>
      <c r="K2017" s="681">
        <f t="shared" si="921"/>
        <v>0</v>
      </c>
      <c r="L2017" s="711">
        <f>IF($L$5="Yes",HLOOKUP(B2017,'Outdoor Supply'!$D$32:$P$38,7,FALSE),0)</f>
        <v>0</v>
      </c>
      <c r="M2017" s="701">
        <f t="shared" si="922"/>
        <v>0</v>
      </c>
      <c r="N2017" s="564">
        <f t="shared" si="923"/>
        <v>0</v>
      </c>
      <c r="O2017" s="564">
        <f t="shared" si="924"/>
        <v>0</v>
      </c>
      <c r="P2017" s="564">
        <f t="shared" si="925"/>
        <v>0</v>
      </c>
      <c r="Q2017" s="564">
        <f t="shared" si="926"/>
        <v>0</v>
      </c>
      <c r="R2017" s="661">
        <f t="shared" si="915"/>
        <v>0</v>
      </c>
      <c r="S2017" s="662">
        <f t="shared" si="916"/>
        <v>0</v>
      </c>
      <c r="T2017" s="699">
        <f t="shared" si="917"/>
        <v>0</v>
      </c>
      <c r="U2017" s="681">
        <f t="shared" si="927"/>
        <v>0</v>
      </c>
      <c r="V2017" s="701">
        <f t="shared" si="928"/>
        <v>0</v>
      </c>
      <c r="W2017" s="662">
        <f t="shared" si="929"/>
        <v>0</v>
      </c>
      <c r="X2017" s="662">
        <f t="shared" si="930"/>
        <v>0</v>
      </c>
      <c r="Y2017" s="662">
        <f t="shared" si="931"/>
        <v>0</v>
      </c>
      <c r="Z2017" s="699">
        <f t="shared" si="932"/>
        <v>0</v>
      </c>
      <c r="AA2017" s="681">
        <f t="shared" si="935"/>
        <v>0</v>
      </c>
      <c r="AB2017" s="701">
        <f t="shared" si="936"/>
        <v>0</v>
      </c>
      <c r="AC2017" s="662">
        <f t="shared" si="933"/>
        <v>0</v>
      </c>
      <c r="AD2017" s="662">
        <f t="shared" si="937"/>
        <v>0</v>
      </c>
      <c r="AE2017" s="701">
        <f t="shared" si="938"/>
        <v>0</v>
      </c>
      <c r="AF2017" s="662">
        <f t="shared" si="934"/>
        <v>0</v>
      </c>
      <c r="AG2017" s="662">
        <f t="shared" si="939"/>
        <v>0</v>
      </c>
      <c r="AH2017" s="701">
        <f t="shared" si="940"/>
        <v>0</v>
      </c>
    </row>
    <row r="2018" spans="1:34" x14ac:dyDescent="0.35">
      <c r="A2018" s="680">
        <v>39993</v>
      </c>
      <c r="B2018" s="558" t="s">
        <v>26</v>
      </c>
      <c r="C2018" s="558">
        <v>6</v>
      </c>
      <c r="D2018" s="559">
        <f t="shared" si="912"/>
        <v>2</v>
      </c>
      <c r="E2018" s="561">
        <v>0</v>
      </c>
      <c r="F2018" s="699">
        <f t="shared" si="918"/>
        <v>0</v>
      </c>
      <c r="G2018" s="712">
        <f t="shared" si="919"/>
        <v>0</v>
      </c>
      <c r="H2018" s="699">
        <f t="shared" si="913"/>
        <v>0</v>
      </c>
      <c r="I2018" s="712">
        <f t="shared" si="914"/>
        <v>0</v>
      </c>
      <c r="J2018" s="699">
        <f t="shared" si="920"/>
        <v>0</v>
      </c>
      <c r="K2018" s="681">
        <f t="shared" si="921"/>
        <v>0</v>
      </c>
      <c r="L2018" s="711">
        <f>IF($L$5="Yes",HLOOKUP(B2018,'Outdoor Supply'!$D$32:$P$38,7,FALSE),0)</f>
        <v>0</v>
      </c>
      <c r="M2018" s="701">
        <f t="shared" si="922"/>
        <v>0</v>
      </c>
      <c r="N2018" s="564">
        <f t="shared" si="923"/>
        <v>0</v>
      </c>
      <c r="O2018" s="564">
        <f t="shared" si="924"/>
        <v>0</v>
      </c>
      <c r="P2018" s="564">
        <f t="shared" si="925"/>
        <v>0</v>
      </c>
      <c r="Q2018" s="564">
        <f t="shared" si="926"/>
        <v>0</v>
      </c>
      <c r="R2018" s="661">
        <f t="shared" si="915"/>
        <v>0</v>
      </c>
      <c r="S2018" s="662">
        <f t="shared" si="916"/>
        <v>0</v>
      </c>
      <c r="T2018" s="699">
        <f t="shared" si="917"/>
        <v>0</v>
      </c>
      <c r="U2018" s="681">
        <f t="shared" si="927"/>
        <v>0</v>
      </c>
      <c r="V2018" s="701">
        <f t="shared" si="928"/>
        <v>0</v>
      </c>
      <c r="W2018" s="662">
        <f t="shared" si="929"/>
        <v>0</v>
      </c>
      <c r="X2018" s="662">
        <f t="shared" si="930"/>
        <v>0</v>
      </c>
      <c r="Y2018" s="662">
        <f t="shared" si="931"/>
        <v>0</v>
      </c>
      <c r="Z2018" s="699">
        <f t="shared" si="932"/>
        <v>0</v>
      </c>
      <c r="AA2018" s="681">
        <f t="shared" si="935"/>
        <v>0</v>
      </c>
      <c r="AB2018" s="701">
        <f t="shared" si="936"/>
        <v>0</v>
      </c>
      <c r="AC2018" s="662">
        <f t="shared" si="933"/>
        <v>0</v>
      </c>
      <c r="AD2018" s="662">
        <f t="shared" si="937"/>
        <v>0</v>
      </c>
      <c r="AE2018" s="701">
        <f t="shared" si="938"/>
        <v>0</v>
      </c>
      <c r="AF2018" s="662">
        <f t="shared" si="934"/>
        <v>0</v>
      </c>
      <c r="AG2018" s="662">
        <f t="shared" si="939"/>
        <v>0</v>
      </c>
      <c r="AH2018" s="701">
        <f t="shared" si="940"/>
        <v>0</v>
      </c>
    </row>
    <row r="2019" spans="1:34" x14ac:dyDescent="0.35">
      <c r="A2019" s="680">
        <v>39994</v>
      </c>
      <c r="B2019" s="558" t="s">
        <v>26</v>
      </c>
      <c r="C2019" s="558">
        <v>6</v>
      </c>
      <c r="D2019" s="559">
        <f t="shared" si="912"/>
        <v>3</v>
      </c>
      <c r="E2019" s="561">
        <v>0.38999999999998636</v>
      </c>
      <c r="F2019" s="699">
        <f t="shared" si="918"/>
        <v>0</v>
      </c>
      <c r="G2019" s="712">
        <f t="shared" si="919"/>
        <v>0</v>
      </c>
      <c r="H2019" s="699">
        <f t="shared" si="913"/>
        <v>0</v>
      </c>
      <c r="I2019" s="712">
        <f t="shared" si="914"/>
        <v>0</v>
      </c>
      <c r="J2019" s="699">
        <f t="shared" si="920"/>
        <v>0</v>
      </c>
      <c r="K2019" s="681">
        <f t="shared" si="921"/>
        <v>0</v>
      </c>
      <c r="L2019" s="711">
        <f>IF($L$5="Yes",HLOOKUP(B2019,'Outdoor Supply'!$D$32:$P$38,7,FALSE),0)</f>
        <v>0</v>
      </c>
      <c r="M2019" s="701">
        <f t="shared" si="922"/>
        <v>0</v>
      </c>
      <c r="N2019" s="564">
        <f t="shared" si="923"/>
        <v>0</v>
      </c>
      <c r="O2019" s="564">
        <f t="shared" si="924"/>
        <v>0</v>
      </c>
      <c r="P2019" s="564">
        <f t="shared" si="925"/>
        <v>0</v>
      </c>
      <c r="Q2019" s="564">
        <f t="shared" si="926"/>
        <v>0</v>
      </c>
      <c r="R2019" s="661">
        <f t="shared" si="915"/>
        <v>0</v>
      </c>
      <c r="S2019" s="662">
        <f t="shared" si="916"/>
        <v>0</v>
      </c>
      <c r="T2019" s="699">
        <f t="shared" si="917"/>
        <v>0</v>
      </c>
      <c r="U2019" s="681">
        <f t="shared" si="927"/>
        <v>0</v>
      </c>
      <c r="V2019" s="701">
        <f t="shared" si="928"/>
        <v>0</v>
      </c>
      <c r="W2019" s="662">
        <f t="shared" si="929"/>
        <v>0</v>
      </c>
      <c r="X2019" s="662">
        <f t="shared" si="930"/>
        <v>0</v>
      </c>
      <c r="Y2019" s="662">
        <f t="shared" si="931"/>
        <v>0</v>
      </c>
      <c r="Z2019" s="699">
        <f t="shared" si="932"/>
        <v>0</v>
      </c>
      <c r="AA2019" s="681">
        <f t="shared" si="935"/>
        <v>0</v>
      </c>
      <c r="AB2019" s="701">
        <f t="shared" si="936"/>
        <v>0</v>
      </c>
      <c r="AC2019" s="662">
        <f t="shared" si="933"/>
        <v>0</v>
      </c>
      <c r="AD2019" s="662">
        <f t="shared" si="937"/>
        <v>0</v>
      </c>
      <c r="AE2019" s="701">
        <f t="shared" si="938"/>
        <v>0</v>
      </c>
      <c r="AF2019" s="662">
        <f t="shared" si="934"/>
        <v>0</v>
      </c>
      <c r="AG2019" s="662">
        <f t="shared" si="939"/>
        <v>0</v>
      </c>
      <c r="AH2019" s="701">
        <f t="shared" si="940"/>
        <v>0</v>
      </c>
    </row>
    <row r="2020" spans="1:34" x14ac:dyDescent="0.35">
      <c r="A2020" s="680">
        <v>39995</v>
      </c>
      <c r="B2020" s="558" t="s">
        <v>27</v>
      </c>
      <c r="C2020" s="558">
        <v>7</v>
      </c>
      <c r="D2020" s="559">
        <f t="shared" si="912"/>
        <v>4</v>
      </c>
      <c r="E2020" s="561">
        <v>8.9999999999974989E-2</v>
      </c>
      <c r="F2020" s="699">
        <f t="shared" si="918"/>
        <v>0</v>
      </c>
      <c r="G2020" s="712">
        <f t="shared" si="919"/>
        <v>0</v>
      </c>
      <c r="H2020" s="699">
        <f t="shared" si="913"/>
        <v>0</v>
      </c>
      <c r="I2020" s="712">
        <f t="shared" si="914"/>
        <v>0</v>
      </c>
      <c r="J2020" s="699">
        <f t="shared" si="920"/>
        <v>0</v>
      </c>
      <c r="K2020" s="681">
        <f t="shared" si="921"/>
        <v>0</v>
      </c>
      <c r="L2020" s="711">
        <f>IF($L$5="Yes",HLOOKUP(B2020,'Outdoor Supply'!$D$32:$P$38,7,FALSE),0)</f>
        <v>0</v>
      </c>
      <c r="M2020" s="701">
        <f t="shared" si="922"/>
        <v>0</v>
      </c>
      <c r="N2020" s="564">
        <f t="shared" si="923"/>
        <v>0</v>
      </c>
      <c r="O2020" s="564">
        <f t="shared" si="924"/>
        <v>0</v>
      </c>
      <c r="P2020" s="564">
        <f t="shared" si="925"/>
        <v>0</v>
      </c>
      <c r="Q2020" s="564">
        <f t="shared" si="926"/>
        <v>0</v>
      </c>
      <c r="R2020" s="661">
        <f t="shared" si="915"/>
        <v>0</v>
      </c>
      <c r="S2020" s="662">
        <f t="shared" si="916"/>
        <v>0</v>
      </c>
      <c r="T2020" s="699">
        <f t="shared" si="917"/>
        <v>0</v>
      </c>
      <c r="U2020" s="681">
        <f t="shared" si="927"/>
        <v>0</v>
      </c>
      <c r="V2020" s="701">
        <f t="shared" si="928"/>
        <v>0</v>
      </c>
      <c r="W2020" s="662">
        <f t="shared" si="929"/>
        <v>0</v>
      </c>
      <c r="X2020" s="662">
        <f t="shared" si="930"/>
        <v>0</v>
      </c>
      <c r="Y2020" s="662">
        <f t="shared" si="931"/>
        <v>0</v>
      </c>
      <c r="Z2020" s="699">
        <f t="shared" si="932"/>
        <v>0</v>
      </c>
      <c r="AA2020" s="681">
        <f t="shared" si="935"/>
        <v>0</v>
      </c>
      <c r="AB2020" s="701">
        <f t="shared" si="936"/>
        <v>0</v>
      </c>
      <c r="AC2020" s="662">
        <f t="shared" si="933"/>
        <v>0</v>
      </c>
      <c r="AD2020" s="662">
        <f t="shared" si="937"/>
        <v>0</v>
      </c>
      <c r="AE2020" s="701">
        <f t="shared" si="938"/>
        <v>0</v>
      </c>
      <c r="AF2020" s="662">
        <f t="shared" si="934"/>
        <v>0</v>
      </c>
      <c r="AG2020" s="662">
        <f t="shared" si="939"/>
        <v>0</v>
      </c>
      <c r="AH2020" s="701">
        <f t="shared" si="940"/>
        <v>0</v>
      </c>
    </row>
    <row r="2021" spans="1:34" x14ac:dyDescent="0.35">
      <c r="A2021" s="680">
        <v>39996</v>
      </c>
      <c r="B2021" s="558" t="s">
        <v>27</v>
      </c>
      <c r="C2021" s="558">
        <v>7</v>
      </c>
      <c r="D2021" s="559">
        <f t="shared" si="912"/>
        <v>5</v>
      </c>
      <c r="E2021" s="561">
        <v>0</v>
      </c>
      <c r="F2021" s="699">
        <f t="shared" si="918"/>
        <v>0</v>
      </c>
      <c r="G2021" s="712">
        <f t="shared" si="919"/>
        <v>0</v>
      </c>
      <c r="H2021" s="699">
        <f t="shared" si="913"/>
        <v>0</v>
      </c>
      <c r="I2021" s="712">
        <f t="shared" si="914"/>
        <v>0</v>
      </c>
      <c r="J2021" s="699">
        <f t="shared" si="920"/>
        <v>0</v>
      </c>
      <c r="K2021" s="681">
        <f t="shared" si="921"/>
        <v>0</v>
      </c>
      <c r="L2021" s="711">
        <f>IF($L$5="Yes",HLOOKUP(B2021,'Outdoor Supply'!$D$32:$P$38,7,FALSE),0)</f>
        <v>0</v>
      </c>
      <c r="M2021" s="701">
        <f t="shared" si="922"/>
        <v>0</v>
      </c>
      <c r="N2021" s="564">
        <f t="shared" si="923"/>
        <v>0</v>
      </c>
      <c r="O2021" s="564">
        <f t="shared" si="924"/>
        <v>0</v>
      </c>
      <c r="P2021" s="564">
        <f t="shared" si="925"/>
        <v>0</v>
      </c>
      <c r="Q2021" s="564">
        <f t="shared" si="926"/>
        <v>0</v>
      </c>
      <c r="R2021" s="661">
        <f t="shared" si="915"/>
        <v>0</v>
      </c>
      <c r="S2021" s="662">
        <f t="shared" si="916"/>
        <v>0</v>
      </c>
      <c r="T2021" s="699">
        <f t="shared" si="917"/>
        <v>0</v>
      </c>
      <c r="U2021" s="681">
        <f t="shared" si="927"/>
        <v>0</v>
      </c>
      <c r="V2021" s="701">
        <f t="shared" si="928"/>
        <v>0</v>
      </c>
      <c r="W2021" s="662">
        <f t="shared" si="929"/>
        <v>0</v>
      </c>
      <c r="X2021" s="662">
        <f t="shared" si="930"/>
        <v>0</v>
      </c>
      <c r="Y2021" s="662">
        <f t="shared" si="931"/>
        <v>0</v>
      </c>
      <c r="Z2021" s="699">
        <f t="shared" si="932"/>
        <v>0</v>
      </c>
      <c r="AA2021" s="681">
        <f t="shared" si="935"/>
        <v>0</v>
      </c>
      <c r="AB2021" s="701">
        <f t="shared" si="936"/>
        <v>0</v>
      </c>
      <c r="AC2021" s="662">
        <f t="shared" si="933"/>
        <v>0</v>
      </c>
      <c r="AD2021" s="662">
        <f t="shared" si="937"/>
        <v>0</v>
      </c>
      <c r="AE2021" s="701">
        <f t="shared" si="938"/>
        <v>0</v>
      </c>
      <c r="AF2021" s="662">
        <f t="shared" si="934"/>
        <v>0</v>
      </c>
      <c r="AG2021" s="662">
        <f t="shared" si="939"/>
        <v>0</v>
      </c>
      <c r="AH2021" s="701">
        <f t="shared" si="940"/>
        <v>0</v>
      </c>
    </row>
    <row r="2022" spans="1:34" x14ac:dyDescent="0.35">
      <c r="A2022" s="680">
        <v>39997</v>
      </c>
      <c r="B2022" s="558" t="s">
        <v>27</v>
      </c>
      <c r="C2022" s="558">
        <v>7</v>
      </c>
      <c r="D2022" s="559">
        <f t="shared" si="912"/>
        <v>6</v>
      </c>
      <c r="E2022" s="561">
        <v>0</v>
      </c>
      <c r="F2022" s="699">
        <f t="shared" si="918"/>
        <v>0</v>
      </c>
      <c r="G2022" s="712">
        <f t="shared" si="919"/>
        <v>0</v>
      </c>
      <c r="H2022" s="699">
        <f t="shared" si="913"/>
        <v>0</v>
      </c>
      <c r="I2022" s="712">
        <f t="shared" si="914"/>
        <v>0</v>
      </c>
      <c r="J2022" s="699">
        <f t="shared" si="920"/>
        <v>0</v>
      </c>
      <c r="K2022" s="681">
        <f t="shared" si="921"/>
        <v>0</v>
      </c>
      <c r="L2022" s="711">
        <f>IF($L$5="Yes",HLOOKUP(B2022,'Outdoor Supply'!$D$32:$P$38,7,FALSE),0)</f>
        <v>0</v>
      </c>
      <c r="M2022" s="701">
        <f t="shared" si="922"/>
        <v>0</v>
      </c>
      <c r="N2022" s="564">
        <f t="shared" si="923"/>
        <v>0</v>
      </c>
      <c r="O2022" s="564">
        <f t="shared" si="924"/>
        <v>0</v>
      </c>
      <c r="P2022" s="564">
        <f t="shared" si="925"/>
        <v>0</v>
      </c>
      <c r="Q2022" s="564">
        <f t="shared" si="926"/>
        <v>0</v>
      </c>
      <c r="R2022" s="661">
        <f t="shared" si="915"/>
        <v>0</v>
      </c>
      <c r="S2022" s="662">
        <f t="shared" si="916"/>
        <v>0</v>
      </c>
      <c r="T2022" s="699">
        <f t="shared" si="917"/>
        <v>0</v>
      </c>
      <c r="U2022" s="681">
        <f t="shared" si="927"/>
        <v>0</v>
      </c>
      <c r="V2022" s="701">
        <f t="shared" si="928"/>
        <v>0</v>
      </c>
      <c r="W2022" s="662">
        <f t="shared" si="929"/>
        <v>0</v>
      </c>
      <c r="X2022" s="662">
        <f t="shared" si="930"/>
        <v>0</v>
      </c>
      <c r="Y2022" s="662">
        <f t="shared" si="931"/>
        <v>0</v>
      </c>
      <c r="Z2022" s="699">
        <f t="shared" si="932"/>
        <v>0</v>
      </c>
      <c r="AA2022" s="681">
        <f t="shared" si="935"/>
        <v>0</v>
      </c>
      <c r="AB2022" s="701">
        <f t="shared" si="936"/>
        <v>0</v>
      </c>
      <c r="AC2022" s="662">
        <f t="shared" si="933"/>
        <v>0</v>
      </c>
      <c r="AD2022" s="662">
        <f t="shared" si="937"/>
        <v>0</v>
      </c>
      <c r="AE2022" s="701">
        <f t="shared" si="938"/>
        <v>0</v>
      </c>
      <c r="AF2022" s="662">
        <f t="shared" si="934"/>
        <v>0</v>
      </c>
      <c r="AG2022" s="662">
        <f t="shared" si="939"/>
        <v>0</v>
      </c>
      <c r="AH2022" s="701">
        <f t="shared" si="940"/>
        <v>0</v>
      </c>
    </row>
    <row r="2023" spans="1:34" x14ac:dyDescent="0.35">
      <c r="A2023" s="680">
        <v>39998</v>
      </c>
      <c r="B2023" s="558" t="s">
        <v>27</v>
      </c>
      <c r="C2023" s="558">
        <v>7</v>
      </c>
      <c r="D2023" s="559">
        <f t="shared" si="912"/>
        <v>7</v>
      </c>
      <c r="E2023" s="561">
        <v>0</v>
      </c>
      <c r="F2023" s="699">
        <f t="shared" si="918"/>
        <v>0</v>
      </c>
      <c r="G2023" s="712">
        <f t="shared" si="919"/>
        <v>0</v>
      </c>
      <c r="H2023" s="699">
        <f t="shared" si="913"/>
        <v>0</v>
      </c>
      <c r="I2023" s="712">
        <f t="shared" si="914"/>
        <v>0</v>
      </c>
      <c r="J2023" s="699">
        <f t="shared" si="920"/>
        <v>0</v>
      </c>
      <c r="K2023" s="681">
        <f t="shared" si="921"/>
        <v>0</v>
      </c>
      <c r="L2023" s="711">
        <f>IF($L$5="Yes",HLOOKUP(B2023,'Outdoor Supply'!$D$32:$P$38,7,FALSE),0)</f>
        <v>0</v>
      </c>
      <c r="M2023" s="701">
        <f t="shared" si="922"/>
        <v>0</v>
      </c>
      <c r="N2023" s="564">
        <f t="shared" si="923"/>
        <v>0</v>
      </c>
      <c r="O2023" s="564">
        <f t="shared" si="924"/>
        <v>0</v>
      </c>
      <c r="P2023" s="564">
        <f t="shared" si="925"/>
        <v>0</v>
      </c>
      <c r="Q2023" s="564">
        <f t="shared" si="926"/>
        <v>0</v>
      </c>
      <c r="R2023" s="661">
        <f t="shared" si="915"/>
        <v>0</v>
      </c>
      <c r="S2023" s="662">
        <f t="shared" si="916"/>
        <v>0</v>
      </c>
      <c r="T2023" s="699">
        <f t="shared" si="917"/>
        <v>0</v>
      </c>
      <c r="U2023" s="681">
        <f t="shared" si="927"/>
        <v>0</v>
      </c>
      <c r="V2023" s="701">
        <f t="shared" si="928"/>
        <v>0</v>
      </c>
      <c r="W2023" s="662">
        <f t="shared" si="929"/>
        <v>0</v>
      </c>
      <c r="X2023" s="662">
        <f t="shared" si="930"/>
        <v>0</v>
      </c>
      <c r="Y2023" s="662">
        <f t="shared" si="931"/>
        <v>0</v>
      </c>
      <c r="Z2023" s="699">
        <f t="shared" si="932"/>
        <v>0</v>
      </c>
      <c r="AA2023" s="681">
        <f t="shared" si="935"/>
        <v>0</v>
      </c>
      <c r="AB2023" s="701">
        <f t="shared" si="936"/>
        <v>0</v>
      </c>
      <c r="AC2023" s="662">
        <f t="shared" si="933"/>
        <v>0</v>
      </c>
      <c r="AD2023" s="662">
        <f t="shared" si="937"/>
        <v>0</v>
      </c>
      <c r="AE2023" s="701">
        <f t="shared" si="938"/>
        <v>0</v>
      </c>
      <c r="AF2023" s="662">
        <f t="shared" si="934"/>
        <v>0</v>
      </c>
      <c r="AG2023" s="662">
        <f t="shared" si="939"/>
        <v>0</v>
      </c>
      <c r="AH2023" s="701">
        <f t="shared" si="940"/>
        <v>0</v>
      </c>
    </row>
    <row r="2024" spans="1:34" x14ac:dyDescent="0.35">
      <c r="A2024" s="680">
        <v>39999</v>
      </c>
      <c r="B2024" s="558" t="s">
        <v>27</v>
      </c>
      <c r="C2024" s="558">
        <v>7</v>
      </c>
      <c r="D2024" s="559">
        <f t="shared" si="912"/>
        <v>1</v>
      </c>
      <c r="E2024" s="561">
        <v>0</v>
      </c>
      <c r="F2024" s="699">
        <f t="shared" si="918"/>
        <v>0</v>
      </c>
      <c r="G2024" s="712">
        <f t="shared" si="919"/>
        <v>0</v>
      </c>
      <c r="H2024" s="699">
        <f t="shared" si="913"/>
        <v>0</v>
      </c>
      <c r="I2024" s="712">
        <f t="shared" si="914"/>
        <v>0</v>
      </c>
      <c r="J2024" s="699">
        <f t="shared" si="920"/>
        <v>0</v>
      </c>
      <c r="K2024" s="681">
        <f t="shared" si="921"/>
        <v>0</v>
      </c>
      <c r="L2024" s="711">
        <f>IF($L$5="Yes",HLOOKUP(B2024,'Outdoor Supply'!$D$32:$P$38,7,FALSE),0)</f>
        <v>0</v>
      </c>
      <c r="M2024" s="701">
        <f t="shared" si="922"/>
        <v>0</v>
      </c>
      <c r="N2024" s="564">
        <f t="shared" si="923"/>
        <v>0</v>
      </c>
      <c r="O2024" s="564">
        <f t="shared" si="924"/>
        <v>0</v>
      </c>
      <c r="P2024" s="564">
        <f t="shared" si="925"/>
        <v>0</v>
      </c>
      <c r="Q2024" s="564">
        <f t="shared" si="926"/>
        <v>0</v>
      </c>
      <c r="R2024" s="661">
        <f t="shared" si="915"/>
        <v>0</v>
      </c>
      <c r="S2024" s="662">
        <f t="shared" si="916"/>
        <v>0</v>
      </c>
      <c r="T2024" s="699">
        <f t="shared" si="917"/>
        <v>0</v>
      </c>
      <c r="U2024" s="681">
        <f t="shared" si="927"/>
        <v>0</v>
      </c>
      <c r="V2024" s="701">
        <f t="shared" si="928"/>
        <v>0</v>
      </c>
      <c r="W2024" s="662">
        <f t="shared" si="929"/>
        <v>0</v>
      </c>
      <c r="X2024" s="662">
        <f t="shared" si="930"/>
        <v>0</v>
      </c>
      <c r="Y2024" s="662">
        <f t="shared" si="931"/>
        <v>0</v>
      </c>
      <c r="Z2024" s="699">
        <f t="shared" si="932"/>
        <v>0</v>
      </c>
      <c r="AA2024" s="681">
        <f t="shared" si="935"/>
        <v>0</v>
      </c>
      <c r="AB2024" s="701">
        <f t="shared" si="936"/>
        <v>0</v>
      </c>
      <c r="AC2024" s="662">
        <f t="shared" si="933"/>
        <v>0</v>
      </c>
      <c r="AD2024" s="662">
        <f t="shared" si="937"/>
        <v>0</v>
      </c>
      <c r="AE2024" s="701">
        <f t="shared" si="938"/>
        <v>0</v>
      </c>
      <c r="AF2024" s="662">
        <f t="shared" si="934"/>
        <v>0</v>
      </c>
      <c r="AG2024" s="662">
        <f t="shared" si="939"/>
        <v>0</v>
      </c>
      <c r="AH2024" s="701">
        <f t="shared" si="940"/>
        <v>0</v>
      </c>
    </row>
    <row r="2025" spans="1:34" x14ac:dyDescent="0.35">
      <c r="A2025" s="680">
        <v>40000</v>
      </c>
      <c r="B2025" s="558" t="s">
        <v>27</v>
      </c>
      <c r="C2025" s="558">
        <v>7</v>
      </c>
      <c r="D2025" s="559">
        <f t="shared" si="912"/>
        <v>2</v>
      </c>
      <c r="E2025" s="561">
        <v>0</v>
      </c>
      <c r="F2025" s="699">
        <f t="shared" si="918"/>
        <v>0</v>
      </c>
      <c r="G2025" s="712">
        <f t="shared" si="919"/>
        <v>0</v>
      </c>
      <c r="H2025" s="699">
        <f t="shared" si="913"/>
        <v>0</v>
      </c>
      <c r="I2025" s="712">
        <f t="shared" si="914"/>
        <v>0</v>
      </c>
      <c r="J2025" s="699">
        <f t="shared" si="920"/>
        <v>0</v>
      </c>
      <c r="K2025" s="681">
        <f t="shared" si="921"/>
        <v>0</v>
      </c>
      <c r="L2025" s="711">
        <f>IF($L$5="Yes",HLOOKUP(B2025,'Outdoor Supply'!$D$32:$P$38,7,FALSE),0)</f>
        <v>0</v>
      </c>
      <c r="M2025" s="701">
        <f t="shared" si="922"/>
        <v>0</v>
      </c>
      <c r="N2025" s="564">
        <f t="shared" si="923"/>
        <v>0</v>
      </c>
      <c r="O2025" s="564">
        <f t="shared" si="924"/>
        <v>0</v>
      </c>
      <c r="P2025" s="564">
        <f t="shared" si="925"/>
        <v>0</v>
      </c>
      <c r="Q2025" s="564">
        <f t="shared" si="926"/>
        <v>0</v>
      </c>
      <c r="R2025" s="661">
        <f t="shared" si="915"/>
        <v>0</v>
      </c>
      <c r="S2025" s="662">
        <f t="shared" si="916"/>
        <v>0</v>
      </c>
      <c r="T2025" s="699">
        <f t="shared" si="917"/>
        <v>0</v>
      </c>
      <c r="U2025" s="681">
        <f t="shared" si="927"/>
        <v>0</v>
      </c>
      <c r="V2025" s="701">
        <f t="shared" si="928"/>
        <v>0</v>
      </c>
      <c r="W2025" s="662">
        <f t="shared" si="929"/>
        <v>0</v>
      </c>
      <c r="X2025" s="662">
        <f t="shared" si="930"/>
        <v>0</v>
      </c>
      <c r="Y2025" s="662">
        <f t="shared" si="931"/>
        <v>0</v>
      </c>
      <c r="Z2025" s="699">
        <f t="shared" si="932"/>
        <v>0</v>
      </c>
      <c r="AA2025" s="681">
        <f t="shared" si="935"/>
        <v>0</v>
      </c>
      <c r="AB2025" s="701">
        <f t="shared" si="936"/>
        <v>0</v>
      </c>
      <c r="AC2025" s="662">
        <f t="shared" si="933"/>
        <v>0</v>
      </c>
      <c r="AD2025" s="662">
        <f t="shared" si="937"/>
        <v>0</v>
      </c>
      <c r="AE2025" s="701">
        <f t="shared" si="938"/>
        <v>0</v>
      </c>
      <c r="AF2025" s="662">
        <f t="shared" si="934"/>
        <v>0</v>
      </c>
      <c r="AG2025" s="662">
        <f t="shared" si="939"/>
        <v>0</v>
      </c>
      <c r="AH2025" s="701">
        <f t="shared" si="940"/>
        <v>0</v>
      </c>
    </row>
    <row r="2026" spans="1:34" x14ac:dyDescent="0.35">
      <c r="A2026" s="680">
        <v>40001</v>
      </c>
      <c r="B2026" s="558" t="s">
        <v>27</v>
      </c>
      <c r="C2026" s="558">
        <v>7</v>
      </c>
      <c r="D2026" s="559">
        <f t="shared" si="912"/>
        <v>3</v>
      </c>
      <c r="E2026" s="561">
        <v>0</v>
      </c>
      <c r="F2026" s="699">
        <f t="shared" si="918"/>
        <v>0</v>
      </c>
      <c r="G2026" s="712">
        <f t="shared" si="919"/>
        <v>0</v>
      </c>
      <c r="H2026" s="699">
        <f t="shared" si="913"/>
        <v>0</v>
      </c>
      <c r="I2026" s="712">
        <f t="shared" si="914"/>
        <v>0</v>
      </c>
      <c r="J2026" s="699">
        <f t="shared" si="920"/>
        <v>0</v>
      </c>
      <c r="K2026" s="681">
        <f t="shared" si="921"/>
        <v>0</v>
      </c>
      <c r="L2026" s="711">
        <f>IF($L$5="Yes",HLOOKUP(B2026,'Outdoor Supply'!$D$32:$P$38,7,FALSE),0)</f>
        <v>0</v>
      </c>
      <c r="M2026" s="701">
        <f t="shared" si="922"/>
        <v>0</v>
      </c>
      <c r="N2026" s="564">
        <f t="shared" si="923"/>
        <v>0</v>
      </c>
      <c r="O2026" s="564">
        <f t="shared" si="924"/>
        <v>0</v>
      </c>
      <c r="P2026" s="564">
        <f t="shared" si="925"/>
        <v>0</v>
      </c>
      <c r="Q2026" s="564">
        <f t="shared" si="926"/>
        <v>0</v>
      </c>
      <c r="R2026" s="661">
        <f t="shared" si="915"/>
        <v>0</v>
      </c>
      <c r="S2026" s="662">
        <f t="shared" si="916"/>
        <v>0</v>
      </c>
      <c r="T2026" s="699">
        <f t="shared" si="917"/>
        <v>0</v>
      </c>
      <c r="U2026" s="681">
        <f t="shared" si="927"/>
        <v>0</v>
      </c>
      <c r="V2026" s="701">
        <f t="shared" si="928"/>
        <v>0</v>
      </c>
      <c r="W2026" s="662">
        <f t="shared" si="929"/>
        <v>0</v>
      </c>
      <c r="X2026" s="662">
        <f t="shared" si="930"/>
        <v>0</v>
      </c>
      <c r="Y2026" s="662">
        <f t="shared" si="931"/>
        <v>0</v>
      </c>
      <c r="Z2026" s="699">
        <f t="shared" si="932"/>
        <v>0</v>
      </c>
      <c r="AA2026" s="681">
        <f t="shared" si="935"/>
        <v>0</v>
      </c>
      <c r="AB2026" s="701">
        <f t="shared" si="936"/>
        <v>0</v>
      </c>
      <c r="AC2026" s="662">
        <f t="shared" si="933"/>
        <v>0</v>
      </c>
      <c r="AD2026" s="662">
        <f t="shared" si="937"/>
        <v>0</v>
      </c>
      <c r="AE2026" s="701">
        <f t="shared" si="938"/>
        <v>0</v>
      </c>
      <c r="AF2026" s="662">
        <f t="shared" si="934"/>
        <v>0</v>
      </c>
      <c r="AG2026" s="662">
        <f t="shared" si="939"/>
        <v>0</v>
      </c>
      <c r="AH2026" s="701">
        <f t="shared" si="940"/>
        <v>0</v>
      </c>
    </row>
    <row r="2027" spans="1:34" x14ac:dyDescent="0.35">
      <c r="A2027" s="680">
        <v>40002</v>
      </c>
      <c r="B2027" s="558" t="s">
        <v>27</v>
      </c>
      <c r="C2027" s="558">
        <v>7</v>
      </c>
      <c r="D2027" s="559">
        <f t="shared" si="912"/>
        <v>4</v>
      </c>
      <c r="E2027" s="561">
        <v>0</v>
      </c>
      <c r="F2027" s="699">
        <f t="shared" si="918"/>
        <v>0</v>
      </c>
      <c r="G2027" s="712">
        <f t="shared" si="919"/>
        <v>0</v>
      </c>
      <c r="H2027" s="699">
        <f t="shared" si="913"/>
        <v>0</v>
      </c>
      <c r="I2027" s="712">
        <f t="shared" si="914"/>
        <v>0</v>
      </c>
      <c r="J2027" s="699">
        <f t="shared" si="920"/>
        <v>0</v>
      </c>
      <c r="K2027" s="681">
        <f t="shared" si="921"/>
        <v>0</v>
      </c>
      <c r="L2027" s="711">
        <f>IF($L$5="Yes",HLOOKUP(B2027,'Outdoor Supply'!$D$32:$P$38,7,FALSE),0)</f>
        <v>0</v>
      </c>
      <c r="M2027" s="701">
        <f t="shared" si="922"/>
        <v>0</v>
      </c>
      <c r="N2027" s="564">
        <f t="shared" si="923"/>
        <v>0</v>
      </c>
      <c r="O2027" s="564">
        <f t="shared" si="924"/>
        <v>0</v>
      </c>
      <c r="P2027" s="564">
        <f t="shared" si="925"/>
        <v>0</v>
      </c>
      <c r="Q2027" s="564">
        <f t="shared" si="926"/>
        <v>0</v>
      </c>
      <c r="R2027" s="661">
        <f t="shared" si="915"/>
        <v>0</v>
      </c>
      <c r="S2027" s="662">
        <f t="shared" si="916"/>
        <v>0</v>
      </c>
      <c r="T2027" s="699">
        <f t="shared" si="917"/>
        <v>0</v>
      </c>
      <c r="U2027" s="681">
        <f t="shared" si="927"/>
        <v>0</v>
      </c>
      <c r="V2027" s="701">
        <f t="shared" si="928"/>
        <v>0</v>
      </c>
      <c r="W2027" s="662">
        <f t="shared" si="929"/>
        <v>0</v>
      </c>
      <c r="X2027" s="662">
        <f t="shared" si="930"/>
        <v>0</v>
      </c>
      <c r="Y2027" s="662">
        <f t="shared" si="931"/>
        <v>0</v>
      </c>
      <c r="Z2027" s="699">
        <f t="shared" si="932"/>
        <v>0</v>
      </c>
      <c r="AA2027" s="681">
        <f t="shared" si="935"/>
        <v>0</v>
      </c>
      <c r="AB2027" s="701">
        <f t="shared" si="936"/>
        <v>0</v>
      </c>
      <c r="AC2027" s="662">
        <f t="shared" si="933"/>
        <v>0</v>
      </c>
      <c r="AD2027" s="662">
        <f t="shared" si="937"/>
        <v>0</v>
      </c>
      <c r="AE2027" s="701">
        <f t="shared" si="938"/>
        <v>0</v>
      </c>
      <c r="AF2027" s="662">
        <f t="shared" si="934"/>
        <v>0</v>
      </c>
      <c r="AG2027" s="662">
        <f t="shared" si="939"/>
        <v>0</v>
      </c>
      <c r="AH2027" s="701">
        <f t="shared" si="940"/>
        <v>0</v>
      </c>
    </row>
    <row r="2028" spans="1:34" x14ac:dyDescent="0.35">
      <c r="A2028" s="680">
        <v>40003</v>
      </c>
      <c r="B2028" s="558" t="s">
        <v>27</v>
      </c>
      <c r="C2028" s="558">
        <v>7</v>
      </c>
      <c r="D2028" s="559">
        <f t="shared" si="912"/>
        <v>5</v>
      </c>
      <c r="E2028" s="561">
        <v>0</v>
      </c>
      <c r="F2028" s="699">
        <f t="shared" si="918"/>
        <v>0</v>
      </c>
      <c r="G2028" s="712">
        <f t="shared" si="919"/>
        <v>0</v>
      </c>
      <c r="H2028" s="699">
        <f t="shared" si="913"/>
        <v>0</v>
      </c>
      <c r="I2028" s="712">
        <f t="shared" si="914"/>
        <v>0</v>
      </c>
      <c r="J2028" s="699">
        <f t="shared" si="920"/>
        <v>0</v>
      </c>
      <c r="K2028" s="681">
        <f t="shared" si="921"/>
        <v>0</v>
      </c>
      <c r="L2028" s="711">
        <f>IF($L$5="Yes",HLOOKUP(B2028,'Outdoor Supply'!$D$32:$P$38,7,FALSE),0)</f>
        <v>0</v>
      </c>
      <c r="M2028" s="701">
        <f t="shared" si="922"/>
        <v>0</v>
      </c>
      <c r="N2028" s="564">
        <f t="shared" si="923"/>
        <v>0</v>
      </c>
      <c r="O2028" s="564">
        <f t="shared" si="924"/>
        <v>0</v>
      </c>
      <c r="P2028" s="564">
        <f t="shared" si="925"/>
        <v>0</v>
      </c>
      <c r="Q2028" s="564">
        <f t="shared" si="926"/>
        <v>0</v>
      </c>
      <c r="R2028" s="661">
        <f t="shared" si="915"/>
        <v>0</v>
      </c>
      <c r="S2028" s="662">
        <f t="shared" si="916"/>
        <v>0</v>
      </c>
      <c r="T2028" s="699">
        <f t="shared" si="917"/>
        <v>0</v>
      </c>
      <c r="U2028" s="681">
        <f t="shared" si="927"/>
        <v>0</v>
      </c>
      <c r="V2028" s="701">
        <f t="shared" si="928"/>
        <v>0</v>
      </c>
      <c r="W2028" s="662">
        <f t="shared" si="929"/>
        <v>0</v>
      </c>
      <c r="X2028" s="662">
        <f t="shared" si="930"/>
        <v>0</v>
      </c>
      <c r="Y2028" s="662">
        <f t="shared" si="931"/>
        <v>0</v>
      </c>
      <c r="Z2028" s="699">
        <f t="shared" si="932"/>
        <v>0</v>
      </c>
      <c r="AA2028" s="681">
        <f t="shared" si="935"/>
        <v>0</v>
      </c>
      <c r="AB2028" s="701">
        <f t="shared" si="936"/>
        <v>0</v>
      </c>
      <c r="AC2028" s="662">
        <f t="shared" si="933"/>
        <v>0</v>
      </c>
      <c r="AD2028" s="662">
        <f t="shared" si="937"/>
        <v>0</v>
      </c>
      <c r="AE2028" s="701">
        <f t="shared" si="938"/>
        <v>0</v>
      </c>
      <c r="AF2028" s="662">
        <f t="shared" si="934"/>
        <v>0</v>
      </c>
      <c r="AG2028" s="662">
        <f t="shared" si="939"/>
        <v>0</v>
      </c>
      <c r="AH2028" s="701">
        <f t="shared" si="940"/>
        <v>0</v>
      </c>
    </row>
    <row r="2029" spans="1:34" x14ac:dyDescent="0.35">
      <c r="A2029" s="680">
        <v>40004</v>
      </c>
      <c r="B2029" s="558" t="s">
        <v>27</v>
      </c>
      <c r="C2029" s="558">
        <v>7</v>
      </c>
      <c r="D2029" s="559">
        <f t="shared" si="912"/>
        <v>6</v>
      </c>
      <c r="E2029" s="561">
        <v>0</v>
      </c>
      <c r="F2029" s="699">
        <f t="shared" si="918"/>
        <v>0</v>
      </c>
      <c r="G2029" s="712">
        <f t="shared" si="919"/>
        <v>0</v>
      </c>
      <c r="H2029" s="699">
        <f t="shared" si="913"/>
        <v>0</v>
      </c>
      <c r="I2029" s="712">
        <f t="shared" si="914"/>
        <v>0</v>
      </c>
      <c r="J2029" s="699">
        <f t="shared" si="920"/>
        <v>0</v>
      </c>
      <c r="K2029" s="681">
        <f t="shared" si="921"/>
        <v>0</v>
      </c>
      <c r="L2029" s="711">
        <f>IF($L$5="Yes",HLOOKUP(B2029,'Outdoor Supply'!$D$32:$P$38,7,FALSE),0)</f>
        <v>0</v>
      </c>
      <c r="M2029" s="701">
        <f t="shared" si="922"/>
        <v>0</v>
      </c>
      <c r="N2029" s="564">
        <f t="shared" si="923"/>
        <v>0</v>
      </c>
      <c r="O2029" s="564">
        <f t="shared" si="924"/>
        <v>0</v>
      </c>
      <c r="P2029" s="564">
        <f t="shared" si="925"/>
        <v>0</v>
      </c>
      <c r="Q2029" s="564">
        <f t="shared" si="926"/>
        <v>0</v>
      </c>
      <c r="R2029" s="661">
        <f t="shared" si="915"/>
        <v>0</v>
      </c>
      <c r="S2029" s="662">
        <f t="shared" si="916"/>
        <v>0</v>
      </c>
      <c r="T2029" s="699">
        <f t="shared" si="917"/>
        <v>0</v>
      </c>
      <c r="U2029" s="681">
        <f t="shared" si="927"/>
        <v>0</v>
      </c>
      <c r="V2029" s="701">
        <f t="shared" si="928"/>
        <v>0</v>
      </c>
      <c r="W2029" s="662">
        <f t="shared" si="929"/>
        <v>0</v>
      </c>
      <c r="X2029" s="662">
        <f t="shared" si="930"/>
        <v>0</v>
      </c>
      <c r="Y2029" s="662">
        <f t="shared" si="931"/>
        <v>0</v>
      </c>
      <c r="Z2029" s="699">
        <f t="shared" si="932"/>
        <v>0</v>
      </c>
      <c r="AA2029" s="681">
        <f t="shared" si="935"/>
        <v>0</v>
      </c>
      <c r="AB2029" s="701">
        <f t="shared" si="936"/>
        <v>0</v>
      </c>
      <c r="AC2029" s="662">
        <f t="shared" si="933"/>
        <v>0</v>
      </c>
      <c r="AD2029" s="662">
        <f t="shared" si="937"/>
        <v>0</v>
      </c>
      <c r="AE2029" s="701">
        <f t="shared" si="938"/>
        <v>0</v>
      </c>
      <c r="AF2029" s="662">
        <f t="shared" si="934"/>
        <v>0</v>
      </c>
      <c r="AG2029" s="662">
        <f t="shared" si="939"/>
        <v>0</v>
      </c>
      <c r="AH2029" s="701">
        <f t="shared" si="940"/>
        <v>0</v>
      </c>
    </row>
    <row r="2030" spans="1:34" x14ac:dyDescent="0.35">
      <c r="A2030" s="680">
        <v>40005</v>
      </c>
      <c r="B2030" s="558" t="s">
        <v>27</v>
      </c>
      <c r="C2030" s="558">
        <v>7</v>
      </c>
      <c r="D2030" s="559">
        <f t="shared" si="912"/>
        <v>7</v>
      </c>
      <c r="E2030" s="561">
        <v>0</v>
      </c>
      <c r="F2030" s="699">
        <f t="shared" si="918"/>
        <v>0</v>
      </c>
      <c r="G2030" s="712">
        <f t="shared" si="919"/>
        <v>0</v>
      </c>
      <c r="H2030" s="699">
        <f t="shared" si="913"/>
        <v>0</v>
      </c>
      <c r="I2030" s="712">
        <f t="shared" si="914"/>
        <v>0</v>
      </c>
      <c r="J2030" s="699">
        <f t="shared" si="920"/>
        <v>0</v>
      </c>
      <c r="K2030" s="681">
        <f t="shared" si="921"/>
        <v>0</v>
      </c>
      <c r="L2030" s="711">
        <f>IF($L$5="Yes",HLOOKUP(B2030,'Outdoor Supply'!$D$32:$P$38,7,FALSE),0)</f>
        <v>0</v>
      </c>
      <c r="M2030" s="701">
        <f t="shared" si="922"/>
        <v>0</v>
      </c>
      <c r="N2030" s="564">
        <f t="shared" si="923"/>
        <v>0</v>
      </c>
      <c r="O2030" s="564">
        <f t="shared" si="924"/>
        <v>0</v>
      </c>
      <c r="P2030" s="564">
        <f t="shared" si="925"/>
        <v>0</v>
      </c>
      <c r="Q2030" s="564">
        <f t="shared" si="926"/>
        <v>0</v>
      </c>
      <c r="R2030" s="661">
        <f t="shared" si="915"/>
        <v>0</v>
      </c>
      <c r="S2030" s="662">
        <f t="shared" si="916"/>
        <v>0</v>
      </c>
      <c r="T2030" s="699">
        <f t="shared" si="917"/>
        <v>0</v>
      </c>
      <c r="U2030" s="681">
        <f t="shared" si="927"/>
        <v>0</v>
      </c>
      <c r="V2030" s="701">
        <f t="shared" si="928"/>
        <v>0</v>
      </c>
      <c r="W2030" s="662">
        <f t="shared" si="929"/>
        <v>0</v>
      </c>
      <c r="X2030" s="662">
        <f t="shared" si="930"/>
        <v>0</v>
      </c>
      <c r="Y2030" s="662">
        <f t="shared" si="931"/>
        <v>0</v>
      </c>
      <c r="Z2030" s="699">
        <f t="shared" si="932"/>
        <v>0</v>
      </c>
      <c r="AA2030" s="681">
        <f t="shared" si="935"/>
        <v>0</v>
      </c>
      <c r="AB2030" s="701">
        <f t="shared" si="936"/>
        <v>0</v>
      </c>
      <c r="AC2030" s="662">
        <f t="shared" si="933"/>
        <v>0</v>
      </c>
      <c r="AD2030" s="662">
        <f t="shared" si="937"/>
        <v>0</v>
      </c>
      <c r="AE2030" s="701">
        <f t="shared" si="938"/>
        <v>0</v>
      </c>
      <c r="AF2030" s="662">
        <f t="shared" si="934"/>
        <v>0</v>
      </c>
      <c r="AG2030" s="662">
        <f t="shared" si="939"/>
        <v>0</v>
      </c>
      <c r="AH2030" s="701">
        <f t="shared" si="940"/>
        <v>0</v>
      </c>
    </row>
    <row r="2031" spans="1:34" x14ac:dyDescent="0.35">
      <c r="A2031" s="680">
        <v>40006</v>
      </c>
      <c r="B2031" s="558" t="s">
        <v>27</v>
      </c>
      <c r="C2031" s="558">
        <v>7</v>
      </c>
      <c r="D2031" s="559">
        <f t="shared" si="912"/>
        <v>1</v>
      </c>
      <c r="E2031" s="561">
        <v>0</v>
      </c>
      <c r="F2031" s="699">
        <f t="shared" si="918"/>
        <v>0</v>
      </c>
      <c r="G2031" s="712">
        <f t="shared" si="919"/>
        <v>0</v>
      </c>
      <c r="H2031" s="699">
        <f t="shared" si="913"/>
        <v>0</v>
      </c>
      <c r="I2031" s="712">
        <f t="shared" si="914"/>
        <v>0</v>
      </c>
      <c r="J2031" s="699">
        <f t="shared" si="920"/>
        <v>0</v>
      </c>
      <c r="K2031" s="681">
        <f t="shared" si="921"/>
        <v>0</v>
      </c>
      <c r="L2031" s="711">
        <f>IF($L$5="Yes",HLOOKUP(B2031,'Outdoor Supply'!$D$32:$P$38,7,FALSE),0)</f>
        <v>0</v>
      </c>
      <c r="M2031" s="701">
        <f t="shared" si="922"/>
        <v>0</v>
      </c>
      <c r="N2031" s="564">
        <f t="shared" si="923"/>
        <v>0</v>
      </c>
      <c r="O2031" s="564">
        <f t="shared" si="924"/>
        <v>0</v>
      </c>
      <c r="P2031" s="564">
        <f t="shared" si="925"/>
        <v>0</v>
      </c>
      <c r="Q2031" s="564">
        <f t="shared" si="926"/>
        <v>0</v>
      </c>
      <c r="R2031" s="661">
        <f t="shared" si="915"/>
        <v>0</v>
      </c>
      <c r="S2031" s="662">
        <f t="shared" si="916"/>
        <v>0</v>
      </c>
      <c r="T2031" s="699">
        <f t="shared" si="917"/>
        <v>0</v>
      </c>
      <c r="U2031" s="681">
        <f t="shared" si="927"/>
        <v>0</v>
      </c>
      <c r="V2031" s="701">
        <f t="shared" si="928"/>
        <v>0</v>
      </c>
      <c r="W2031" s="662">
        <f t="shared" si="929"/>
        <v>0</v>
      </c>
      <c r="X2031" s="662">
        <f t="shared" si="930"/>
        <v>0</v>
      </c>
      <c r="Y2031" s="662">
        <f t="shared" si="931"/>
        <v>0</v>
      </c>
      <c r="Z2031" s="699">
        <f t="shared" si="932"/>
        <v>0</v>
      </c>
      <c r="AA2031" s="681">
        <f t="shared" si="935"/>
        <v>0</v>
      </c>
      <c r="AB2031" s="701">
        <f t="shared" si="936"/>
        <v>0</v>
      </c>
      <c r="AC2031" s="662">
        <f t="shared" si="933"/>
        <v>0</v>
      </c>
      <c r="AD2031" s="662">
        <f t="shared" si="937"/>
        <v>0</v>
      </c>
      <c r="AE2031" s="701">
        <f t="shared" si="938"/>
        <v>0</v>
      </c>
      <c r="AF2031" s="662">
        <f t="shared" si="934"/>
        <v>0</v>
      </c>
      <c r="AG2031" s="662">
        <f t="shared" si="939"/>
        <v>0</v>
      </c>
      <c r="AH2031" s="701">
        <f t="shared" si="940"/>
        <v>0</v>
      </c>
    </row>
    <row r="2032" spans="1:34" x14ac:dyDescent="0.35">
      <c r="A2032" s="680">
        <v>40007</v>
      </c>
      <c r="B2032" s="558" t="s">
        <v>27</v>
      </c>
      <c r="C2032" s="558">
        <v>7</v>
      </c>
      <c r="D2032" s="559">
        <f t="shared" si="912"/>
        <v>2</v>
      </c>
      <c r="E2032" s="561">
        <v>0</v>
      </c>
      <c r="F2032" s="699">
        <f t="shared" si="918"/>
        <v>0</v>
      </c>
      <c r="G2032" s="712">
        <f t="shared" si="919"/>
        <v>0</v>
      </c>
      <c r="H2032" s="699">
        <f t="shared" si="913"/>
        <v>0</v>
      </c>
      <c r="I2032" s="712">
        <f t="shared" si="914"/>
        <v>0</v>
      </c>
      <c r="J2032" s="699">
        <f t="shared" si="920"/>
        <v>0</v>
      </c>
      <c r="K2032" s="681">
        <f t="shared" si="921"/>
        <v>0</v>
      </c>
      <c r="L2032" s="711">
        <f>IF($L$5="Yes",HLOOKUP(B2032,'Outdoor Supply'!$D$32:$P$38,7,FALSE),0)</f>
        <v>0</v>
      </c>
      <c r="M2032" s="701">
        <f t="shared" si="922"/>
        <v>0</v>
      </c>
      <c r="N2032" s="564">
        <f t="shared" si="923"/>
        <v>0</v>
      </c>
      <c r="O2032" s="564">
        <f t="shared" si="924"/>
        <v>0</v>
      </c>
      <c r="P2032" s="564">
        <f t="shared" si="925"/>
        <v>0</v>
      </c>
      <c r="Q2032" s="564">
        <f t="shared" si="926"/>
        <v>0</v>
      </c>
      <c r="R2032" s="661">
        <f t="shared" si="915"/>
        <v>0</v>
      </c>
      <c r="S2032" s="662">
        <f t="shared" si="916"/>
        <v>0</v>
      </c>
      <c r="T2032" s="699">
        <f t="shared" si="917"/>
        <v>0</v>
      </c>
      <c r="U2032" s="681">
        <f t="shared" si="927"/>
        <v>0</v>
      </c>
      <c r="V2032" s="701">
        <f t="shared" si="928"/>
        <v>0</v>
      </c>
      <c r="W2032" s="662">
        <f t="shared" si="929"/>
        <v>0</v>
      </c>
      <c r="X2032" s="662">
        <f t="shared" si="930"/>
        <v>0</v>
      </c>
      <c r="Y2032" s="662">
        <f t="shared" si="931"/>
        <v>0</v>
      </c>
      <c r="Z2032" s="699">
        <f t="shared" si="932"/>
        <v>0</v>
      </c>
      <c r="AA2032" s="681">
        <f t="shared" si="935"/>
        <v>0</v>
      </c>
      <c r="AB2032" s="701">
        <f t="shared" si="936"/>
        <v>0</v>
      </c>
      <c r="AC2032" s="662">
        <f t="shared" si="933"/>
        <v>0</v>
      </c>
      <c r="AD2032" s="662">
        <f t="shared" si="937"/>
        <v>0</v>
      </c>
      <c r="AE2032" s="701">
        <f t="shared" si="938"/>
        <v>0</v>
      </c>
      <c r="AF2032" s="662">
        <f t="shared" si="934"/>
        <v>0</v>
      </c>
      <c r="AG2032" s="662">
        <f t="shared" si="939"/>
        <v>0</v>
      </c>
      <c r="AH2032" s="701">
        <f t="shared" si="940"/>
        <v>0</v>
      </c>
    </row>
    <row r="2033" spans="1:34" x14ac:dyDescent="0.35">
      <c r="A2033" s="680">
        <v>40008</v>
      </c>
      <c r="B2033" s="558" t="s">
        <v>27</v>
      </c>
      <c r="C2033" s="558">
        <v>7</v>
      </c>
      <c r="D2033" s="559">
        <f t="shared" si="912"/>
        <v>3</v>
      </c>
      <c r="E2033" s="561">
        <v>0</v>
      </c>
      <c r="F2033" s="699">
        <f t="shared" si="918"/>
        <v>0</v>
      </c>
      <c r="G2033" s="712">
        <f t="shared" si="919"/>
        <v>0</v>
      </c>
      <c r="H2033" s="699">
        <f t="shared" si="913"/>
        <v>0</v>
      </c>
      <c r="I2033" s="712">
        <f t="shared" si="914"/>
        <v>0</v>
      </c>
      <c r="J2033" s="699">
        <f t="shared" si="920"/>
        <v>0</v>
      </c>
      <c r="K2033" s="681">
        <f t="shared" si="921"/>
        <v>0</v>
      </c>
      <c r="L2033" s="711">
        <f>IF($L$5="Yes",HLOOKUP(B2033,'Outdoor Supply'!$D$32:$P$38,7,FALSE),0)</f>
        <v>0</v>
      </c>
      <c r="M2033" s="701">
        <f t="shared" si="922"/>
        <v>0</v>
      </c>
      <c r="N2033" s="564">
        <f t="shared" si="923"/>
        <v>0</v>
      </c>
      <c r="O2033" s="564">
        <f t="shared" si="924"/>
        <v>0</v>
      </c>
      <c r="P2033" s="564">
        <f t="shared" si="925"/>
        <v>0</v>
      </c>
      <c r="Q2033" s="564">
        <f t="shared" si="926"/>
        <v>0</v>
      </c>
      <c r="R2033" s="661">
        <f t="shared" si="915"/>
        <v>0</v>
      </c>
      <c r="S2033" s="662">
        <f t="shared" si="916"/>
        <v>0</v>
      </c>
      <c r="T2033" s="699">
        <f t="shared" si="917"/>
        <v>0</v>
      </c>
      <c r="U2033" s="681">
        <f t="shared" si="927"/>
        <v>0</v>
      </c>
      <c r="V2033" s="701">
        <f t="shared" si="928"/>
        <v>0</v>
      </c>
      <c r="W2033" s="662">
        <f t="shared" si="929"/>
        <v>0</v>
      </c>
      <c r="X2033" s="662">
        <f t="shared" si="930"/>
        <v>0</v>
      </c>
      <c r="Y2033" s="662">
        <f t="shared" si="931"/>
        <v>0</v>
      </c>
      <c r="Z2033" s="699">
        <f t="shared" si="932"/>
        <v>0</v>
      </c>
      <c r="AA2033" s="681">
        <f t="shared" si="935"/>
        <v>0</v>
      </c>
      <c r="AB2033" s="701">
        <f t="shared" si="936"/>
        <v>0</v>
      </c>
      <c r="AC2033" s="662">
        <f t="shared" si="933"/>
        <v>0</v>
      </c>
      <c r="AD2033" s="662">
        <f t="shared" si="937"/>
        <v>0</v>
      </c>
      <c r="AE2033" s="701">
        <f t="shared" si="938"/>
        <v>0</v>
      </c>
      <c r="AF2033" s="662">
        <f t="shared" si="934"/>
        <v>0</v>
      </c>
      <c r="AG2033" s="662">
        <f t="shared" si="939"/>
        <v>0</v>
      </c>
      <c r="AH2033" s="701">
        <f t="shared" si="940"/>
        <v>0</v>
      </c>
    </row>
    <row r="2034" spans="1:34" x14ac:dyDescent="0.35">
      <c r="A2034" s="680">
        <v>40009</v>
      </c>
      <c r="B2034" s="558" t="s">
        <v>27</v>
      </c>
      <c r="C2034" s="558">
        <v>7</v>
      </c>
      <c r="D2034" s="559">
        <f t="shared" si="912"/>
        <v>4</v>
      </c>
      <c r="E2034" s="561">
        <v>0</v>
      </c>
      <c r="F2034" s="699">
        <f t="shared" si="918"/>
        <v>0</v>
      </c>
      <c r="G2034" s="712">
        <f t="shared" si="919"/>
        <v>0</v>
      </c>
      <c r="H2034" s="699">
        <f t="shared" si="913"/>
        <v>0</v>
      </c>
      <c r="I2034" s="712">
        <f t="shared" si="914"/>
        <v>0</v>
      </c>
      <c r="J2034" s="699">
        <f t="shared" si="920"/>
        <v>0</v>
      </c>
      <c r="K2034" s="681">
        <f t="shared" si="921"/>
        <v>0</v>
      </c>
      <c r="L2034" s="711">
        <f>IF($L$5="Yes",HLOOKUP(B2034,'Outdoor Supply'!$D$32:$P$38,7,FALSE),0)</f>
        <v>0</v>
      </c>
      <c r="M2034" s="701">
        <f t="shared" si="922"/>
        <v>0</v>
      </c>
      <c r="N2034" s="564">
        <f t="shared" si="923"/>
        <v>0</v>
      </c>
      <c r="O2034" s="564">
        <f t="shared" si="924"/>
        <v>0</v>
      </c>
      <c r="P2034" s="564">
        <f t="shared" si="925"/>
        <v>0</v>
      </c>
      <c r="Q2034" s="564">
        <f t="shared" si="926"/>
        <v>0</v>
      </c>
      <c r="R2034" s="661">
        <f t="shared" si="915"/>
        <v>0</v>
      </c>
      <c r="S2034" s="662">
        <f t="shared" si="916"/>
        <v>0</v>
      </c>
      <c r="T2034" s="699">
        <f t="shared" si="917"/>
        <v>0</v>
      </c>
      <c r="U2034" s="681">
        <f t="shared" si="927"/>
        <v>0</v>
      </c>
      <c r="V2034" s="701">
        <f t="shared" si="928"/>
        <v>0</v>
      </c>
      <c r="W2034" s="662">
        <f t="shared" si="929"/>
        <v>0</v>
      </c>
      <c r="X2034" s="662">
        <f t="shared" si="930"/>
        <v>0</v>
      </c>
      <c r="Y2034" s="662">
        <f t="shared" si="931"/>
        <v>0</v>
      </c>
      <c r="Z2034" s="699">
        <f t="shared" si="932"/>
        <v>0</v>
      </c>
      <c r="AA2034" s="681">
        <f t="shared" si="935"/>
        <v>0</v>
      </c>
      <c r="AB2034" s="701">
        <f t="shared" si="936"/>
        <v>0</v>
      </c>
      <c r="AC2034" s="662">
        <f t="shared" si="933"/>
        <v>0</v>
      </c>
      <c r="AD2034" s="662">
        <f t="shared" si="937"/>
        <v>0</v>
      </c>
      <c r="AE2034" s="701">
        <f t="shared" si="938"/>
        <v>0</v>
      </c>
      <c r="AF2034" s="662">
        <f t="shared" si="934"/>
        <v>0</v>
      </c>
      <c r="AG2034" s="662">
        <f t="shared" si="939"/>
        <v>0</v>
      </c>
      <c r="AH2034" s="701">
        <f t="shared" si="940"/>
        <v>0</v>
      </c>
    </row>
    <row r="2035" spans="1:34" x14ac:dyDescent="0.35">
      <c r="A2035" s="680">
        <v>40010</v>
      </c>
      <c r="B2035" s="558" t="s">
        <v>27</v>
      </c>
      <c r="C2035" s="558">
        <v>7</v>
      </c>
      <c r="D2035" s="559">
        <f t="shared" si="912"/>
        <v>5</v>
      </c>
      <c r="E2035" s="561">
        <v>0</v>
      </c>
      <c r="F2035" s="699">
        <f t="shared" si="918"/>
        <v>0</v>
      </c>
      <c r="G2035" s="712">
        <f t="shared" si="919"/>
        <v>0</v>
      </c>
      <c r="H2035" s="699">
        <f t="shared" si="913"/>
        <v>0</v>
      </c>
      <c r="I2035" s="712">
        <f t="shared" si="914"/>
        <v>0</v>
      </c>
      <c r="J2035" s="699">
        <f t="shared" si="920"/>
        <v>0</v>
      </c>
      <c r="K2035" s="681">
        <f t="shared" si="921"/>
        <v>0</v>
      </c>
      <c r="L2035" s="711">
        <f>IF($L$5="Yes",HLOOKUP(B2035,'Outdoor Supply'!$D$32:$P$38,7,FALSE),0)</f>
        <v>0</v>
      </c>
      <c r="M2035" s="701">
        <f t="shared" si="922"/>
        <v>0</v>
      </c>
      <c r="N2035" s="564">
        <f t="shared" si="923"/>
        <v>0</v>
      </c>
      <c r="O2035" s="564">
        <f t="shared" si="924"/>
        <v>0</v>
      </c>
      <c r="P2035" s="564">
        <f t="shared" si="925"/>
        <v>0</v>
      </c>
      <c r="Q2035" s="564">
        <f t="shared" si="926"/>
        <v>0</v>
      </c>
      <c r="R2035" s="661">
        <f t="shared" si="915"/>
        <v>0</v>
      </c>
      <c r="S2035" s="662">
        <f t="shared" si="916"/>
        <v>0</v>
      </c>
      <c r="T2035" s="699">
        <f t="shared" si="917"/>
        <v>0</v>
      </c>
      <c r="U2035" s="681">
        <f t="shared" si="927"/>
        <v>0</v>
      </c>
      <c r="V2035" s="701">
        <f t="shared" si="928"/>
        <v>0</v>
      </c>
      <c r="W2035" s="662">
        <f t="shared" si="929"/>
        <v>0</v>
      </c>
      <c r="X2035" s="662">
        <f t="shared" si="930"/>
        <v>0</v>
      </c>
      <c r="Y2035" s="662">
        <f t="shared" si="931"/>
        <v>0</v>
      </c>
      <c r="Z2035" s="699">
        <f t="shared" si="932"/>
        <v>0</v>
      </c>
      <c r="AA2035" s="681">
        <f t="shared" si="935"/>
        <v>0</v>
      </c>
      <c r="AB2035" s="701">
        <f t="shared" si="936"/>
        <v>0</v>
      </c>
      <c r="AC2035" s="662">
        <f t="shared" si="933"/>
        <v>0</v>
      </c>
      <c r="AD2035" s="662">
        <f t="shared" si="937"/>
        <v>0</v>
      </c>
      <c r="AE2035" s="701">
        <f t="shared" si="938"/>
        <v>0</v>
      </c>
      <c r="AF2035" s="662">
        <f t="shared" si="934"/>
        <v>0</v>
      </c>
      <c r="AG2035" s="662">
        <f t="shared" si="939"/>
        <v>0</v>
      </c>
      <c r="AH2035" s="701">
        <f t="shared" si="940"/>
        <v>0</v>
      </c>
    </row>
    <row r="2036" spans="1:34" x14ac:dyDescent="0.35">
      <c r="A2036" s="680">
        <v>40011</v>
      </c>
      <c r="B2036" s="558" t="s">
        <v>27</v>
      </c>
      <c r="C2036" s="558">
        <v>7</v>
      </c>
      <c r="D2036" s="559">
        <f t="shared" si="912"/>
        <v>6</v>
      </c>
      <c r="E2036" s="561">
        <v>0</v>
      </c>
      <c r="F2036" s="699">
        <f t="shared" si="918"/>
        <v>0</v>
      </c>
      <c r="G2036" s="712">
        <f t="shared" si="919"/>
        <v>0</v>
      </c>
      <c r="H2036" s="699">
        <f t="shared" si="913"/>
        <v>0</v>
      </c>
      <c r="I2036" s="712">
        <f t="shared" si="914"/>
        <v>0</v>
      </c>
      <c r="J2036" s="699">
        <f t="shared" si="920"/>
        <v>0</v>
      </c>
      <c r="K2036" s="681">
        <f t="shared" si="921"/>
        <v>0</v>
      </c>
      <c r="L2036" s="711">
        <f>IF($L$5="Yes",HLOOKUP(B2036,'Outdoor Supply'!$D$32:$P$38,7,FALSE),0)</f>
        <v>0</v>
      </c>
      <c r="M2036" s="701">
        <f t="shared" si="922"/>
        <v>0</v>
      </c>
      <c r="N2036" s="564">
        <f t="shared" si="923"/>
        <v>0</v>
      </c>
      <c r="O2036" s="564">
        <f t="shared" si="924"/>
        <v>0</v>
      </c>
      <c r="P2036" s="564">
        <f t="shared" si="925"/>
        <v>0</v>
      </c>
      <c r="Q2036" s="564">
        <f t="shared" si="926"/>
        <v>0</v>
      </c>
      <c r="R2036" s="661">
        <f t="shared" si="915"/>
        <v>0</v>
      </c>
      <c r="S2036" s="662">
        <f t="shared" si="916"/>
        <v>0</v>
      </c>
      <c r="T2036" s="699">
        <f t="shared" si="917"/>
        <v>0</v>
      </c>
      <c r="U2036" s="681">
        <f t="shared" si="927"/>
        <v>0</v>
      </c>
      <c r="V2036" s="701">
        <f t="shared" si="928"/>
        <v>0</v>
      </c>
      <c r="W2036" s="662">
        <f t="shared" si="929"/>
        <v>0</v>
      </c>
      <c r="X2036" s="662">
        <f t="shared" si="930"/>
        <v>0</v>
      </c>
      <c r="Y2036" s="662">
        <f t="shared" si="931"/>
        <v>0</v>
      </c>
      <c r="Z2036" s="699">
        <f t="shared" si="932"/>
        <v>0</v>
      </c>
      <c r="AA2036" s="681">
        <f t="shared" si="935"/>
        <v>0</v>
      </c>
      <c r="AB2036" s="701">
        <f t="shared" si="936"/>
        <v>0</v>
      </c>
      <c r="AC2036" s="662">
        <f t="shared" si="933"/>
        <v>0</v>
      </c>
      <c r="AD2036" s="662">
        <f t="shared" si="937"/>
        <v>0</v>
      </c>
      <c r="AE2036" s="701">
        <f t="shared" si="938"/>
        <v>0</v>
      </c>
      <c r="AF2036" s="662">
        <f t="shared" si="934"/>
        <v>0</v>
      </c>
      <c r="AG2036" s="662">
        <f t="shared" si="939"/>
        <v>0</v>
      </c>
      <c r="AH2036" s="701">
        <f t="shared" si="940"/>
        <v>0</v>
      </c>
    </row>
    <row r="2037" spans="1:34" x14ac:dyDescent="0.35">
      <c r="A2037" s="680">
        <v>40012</v>
      </c>
      <c r="B2037" s="558" t="s">
        <v>27</v>
      </c>
      <c r="C2037" s="558">
        <v>7</v>
      </c>
      <c r="D2037" s="559">
        <f t="shared" si="912"/>
        <v>7</v>
      </c>
      <c r="E2037" s="561">
        <v>0</v>
      </c>
      <c r="F2037" s="699">
        <f t="shared" si="918"/>
        <v>0</v>
      </c>
      <c r="G2037" s="712">
        <f t="shared" si="919"/>
        <v>0</v>
      </c>
      <c r="H2037" s="699">
        <f t="shared" si="913"/>
        <v>0</v>
      </c>
      <c r="I2037" s="712">
        <f t="shared" si="914"/>
        <v>0</v>
      </c>
      <c r="J2037" s="699">
        <f t="shared" si="920"/>
        <v>0</v>
      </c>
      <c r="K2037" s="681">
        <f t="shared" si="921"/>
        <v>0</v>
      </c>
      <c r="L2037" s="711">
        <f>IF($L$5="Yes",HLOOKUP(B2037,'Outdoor Supply'!$D$32:$P$38,7,FALSE),0)</f>
        <v>0</v>
      </c>
      <c r="M2037" s="701">
        <f t="shared" si="922"/>
        <v>0</v>
      </c>
      <c r="N2037" s="564">
        <f t="shared" si="923"/>
        <v>0</v>
      </c>
      <c r="O2037" s="564">
        <f t="shared" si="924"/>
        <v>0</v>
      </c>
      <c r="P2037" s="564">
        <f t="shared" si="925"/>
        <v>0</v>
      </c>
      <c r="Q2037" s="564">
        <f t="shared" si="926"/>
        <v>0</v>
      </c>
      <c r="R2037" s="661">
        <f t="shared" si="915"/>
        <v>0</v>
      </c>
      <c r="S2037" s="662">
        <f t="shared" si="916"/>
        <v>0</v>
      </c>
      <c r="T2037" s="699">
        <f t="shared" si="917"/>
        <v>0</v>
      </c>
      <c r="U2037" s="681">
        <f t="shared" si="927"/>
        <v>0</v>
      </c>
      <c r="V2037" s="701">
        <f t="shared" si="928"/>
        <v>0</v>
      </c>
      <c r="W2037" s="662">
        <f t="shared" si="929"/>
        <v>0</v>
      </c>
      <c r="X2037" s="662">
        <f t="shared" si="930"/>
        <v>0</v>
      </c>
      <c r="Y2037" s="662">
        <f t="shared" si="931"/>
        <v>0</v>
      </c>
      <c r="Z2037" s="699">
        <f t="shared" si="932"/>
        <v>0</v>
      </c>
      <c r="AA2037" s="681">
        <f t="shared" si="935"/>
        <v>0</v>
      </c>
      <c r="AB2037" s="701">
        <f t="shared" si="936"/>
        <v>0</v>
      </c>
      <c r="AC2037" s="662">
        <f t="shared" si="933"/>
        <v>0</v>
      </c>
      <c r="AD2037" s="662">
        <f t="shared" si="937"/>
        <v>0</v>
      </c>
      <c r="AE2037" s="701">
        <f t="shared" si="938"/>
        <v>0</v>
      </c>
      <c r="AF2037" s="662">
        <f t="shared" si="934"/>
        <v>0</v>
      </c>
      <c r="AG2037" s="662">
        <f t="shared" si="939"/>
        <v>0</v>
      </c>
      <c r="AH2037" s="701">
        <f t="shared" si="940"/>
        <v>0</v>
      </c>
    </row>
    <row r="2038" spans="1:34" x14ac:dyDescent="0.35">
      <c r="A2038" s="680">
        <v>40013</v>
      </c>
      <c r="B2038" s="558" t="s">
        <v>27</v>
      </c>
      <c r="C2038" s="558">
        <v>7</v>
      </c>
      <c r="D2038" s="559">
        <f t="shared" si="912"/>
        <v>1</v>
      </c>
      <c r="E2038" s="561">
        <v>0</v>
      </c>
      <c r="F2038" s="699">
        <f t="shared" si="918"/>
        <v>0</v>
      </c>
      <c r="G2038" s="712">
        <f t="shared" si="919"/>
        <v>0</v>
      </c>
      <c r="H2038" s="699">
        <f t="shared" si="913"/>
        <v>0</v>
      </c>
      <c r="I2038" s="712">
        <f t="shared" si="914"/>
        <v>0</v>
      </c>
      <c r="J2038" s="699">
        <f t="shared" si="920"/>
        <v>0</v>
      </c>
      <c r="K2038" s="681">
        <f t="shared" si="921"/>
        <v>0</v>
      </c>
      <c r="L2038" s="711">
        <f>IF($L$5="Yes",HLOOKUP(B2038,'Outdoor Supply'!$D$32:$P$38,7,FALSE),0)</f>
        <v>0</v>
      </c>
      <c r="M2038" s="701">
        <f t="shared" si="922"/>
        <v>0</v>
      </c>
      <c r="N2038" s="564">
        <f t="shared" si="923"/>
        <v>0</v>
      </c>
      <c r="O2038" s="564">
        <f t="shared" si="924"/>
        <v>0</v>
      </c>
      <c r="P2038" s="564">
        <f t="shared" si="925"/>
        <v>0</v>
      </c>
      <c r="Q2038" s="564">
        <f t="shared" si="926"/>
        <v>0</v>
      </c>
      <c r="R2038" s="661">
        <f t="shared" si="915"/>
        <v>0</v>
      </c>
      <c r="S2038" s="662">
        <f t="shared" si="916"/>
        <v>0</v>
      </c>
      <c r="T2038" s="699">
        <f t="shared" si="917"/>
        <v>0</v>
      </c>
      <c r="U2038" s="681">
        <f t="shared" si="927"/>
        <v>0</v>
      </c>
      <c r="V2038" s="701">
        <f t="shared" si="928"/>
        <v>0</v>
      </c>
      <c r="W2038" s="662">
        <f t="shared" si="929"/>
        <v>0</v>
      </c>
      <c r="X2038" s="662">
        <f t="shared" si="930"/>
        <v>0</v>
      </c>
      <c r="Y2038" s="662">
        <f t="shared" si="931"/>
        <v>0</v>
      </c>
      <c r="Z2038" s="699">
        <f t="shared" si="932"/>
        <v>0</v>
      </c>
      <c r="AA2038" s="681">
        <f t="shared" si="935"/>
        <v>0</v>
      </c>
      <c r="AB2038" s="701">
        <f t="shared" si="936"/>
        <v>0</v>
      </c>
      <c r="AC2038" s="662">
        <f t="shared" si="933"/>
        <v>0</v>
      </c>
      <c r="AD2038" s="662">
        <f t="shared" si="937"/>
        <v>0</v>
      </c>
      <c r="AE2038" s="701">
        <f t="shared" si="938"/>
        <v>0</v>
      </c>
      <c r="AF2038" s="662">
        <f t="shared" si="934"/>
        <v>0</v>
      </c>
      <c r="AG2038" s="662">
        <f t="shared" si="939"/>
        <v>0</v>
      </c>
      <c r="AH2038" s="701">
        <f t="shared" si="940"/>
        <v>0</v>
      </c>
    </row>
    <row r="2039" spans="1:34" x14ac:dyDescent="0.35">
      <c r="A2039" s="680">
        <v>40014</v>
      </c>
      <c r="B2039" s="558" t="s">
        <v>27</v>
      </c>
      <c r="C2039" s="558">
        <v>7</v>
      </c>
      <c r="D2039" s="559">
        <f t="shared" si="912"/>
        <v>2</v>
      </c>
      <c r="E2039" s="561">
        <v>0</v>
      </c>
      <c r="F2039" s="699">
        <f t="shared" si="918"/>
        <v>0</v>
      </c>
      <c r="G2039" s="712">
        <f t="shared" si="919"/>
        <v>0</v>
      </c>
      <c r="H2039" s="699">
        <f t="shared" si="913"/>
        <v>0</v>
      </c>
      <c r="I2039" s="712">
        <f t="shared" si="914"/>
        <v>0</v>
      </c>
      <c r="J2039" s="699">
        <f t="shared" si="920"/>
        <v>0</v>
      </c>
      <c r="K2039" s="681">
        <f t="shared" si="921"/>
        <v>0</v>
      </c>
      <c r="L2039" s="711">
        <f>IF($L$5="Yes",HLOOKUP(B2039,'Outdoor Supply'!$D$32:$P$38,7,FALSE),0)</f>
        <v>0</v>
      </c>
      <c r="M2039" s="701">
        <f t="shared" si="922"/>
        <v>0</v>
      </c>
      <c r="N2039" s="564">
        <f t="shared" si="923"/>
        <v>0</v>
      </c>
      <c r="O2039" s="564">
        <f t="shared" si="924"/>
        <v>0</v>
      </c>
      <c r="P2039" s="564">
        <f t="shared" si="925"/>
        <v>0</v>
      </c>
      <c r="Q2039" s="564">
        <f t="shared" si="926"/>
        <v>0</v>
      </c>
      <c r="R2039" s="661">
        <f t="shared" si="915"/>
        <v>0</v>
      </c>
      <c r="S2039" s="662">
        <f t="shared" si="916"/>
        <v>0</v>
      </c>
      <c r="T2039" s="699">
        <f t="shared" si="917"/>
        <v>0</v>
      </c>
      <c r="U2039" s="681">
        <f t="shared" si="927"/>
        <v>0</v>
      </c>
      <c r="V2039" s="701">
        <f t="shared" si="928"/>
        <v>0</v>
      </c>
      <c r="W2039" s="662">
        <f t="shared" si="929"/>
        <v>0</v>
      </c>
      <c r="X2039" s="662">
        <f t="shared" si="930"/>
        <v>0</v>
      </c>
      <c r="Y2039" s="662">
        <f t="shared" si="931"/>
        <v>0</v>
      </c>
      <c r="Z2039" s="699">
        <f t="shared" si="932"/>
        <v>0</v>
      </c>
      <c r="AA2039" s="681">
        <f t="shared" si="935"/>
        <v>0</v>
      </c>
      <c r="AB2039" s="701">
        <f t="shared" si="936"/>
        <v>0</v>
      </c>
      <c r="AC2039" s="662">
        <f t="shared" si="933"/>
        <v>0</v>
      </c>
      <c r="AD2039" s="662">
        <f t="shared" si="937"/>
        <v>0</v>
      </c>
      <c r="AE2039" s="701">
        <f t="shared" si="938"/>
        <v>0</v>
      </c>
      <c r="AF2039" s="662">
        <f t="shared" si="934"/>
        <v>0</v>
      </c>
      <c r="AG2039" s="662">
        <f t="shared" si="939"/>
        <v>0</v>
      </c>
      <c r="AH2039" s="701">
        <f t="shared" si="940"/>
        <v>0</v>
      </c>
    </row>
    <row r="2040" spans="1:34" x14ac:dyDescent="0.35">
      <c r="A2040" s="680">
        <v>40015</v>
      </c>
      <c r="B2040" s="558" t="s">
        <v>27</v>
      </c>
      <c r="C2040" s="558">
        <v>7</v>
      </c>
      <c r="D2040" s="559">
        <f t="shared" si="912"/>
        <v>3</v>
      </c>
      <c r="E2040" s="561">
        <v>0</v>
      </c>
      <c r="F2040" s="699">
        <f t="shared" si="918"/>
        <v>0</v>
      </c>
      <c r="G2040" s="712">
        <f t="shared" si="919"/>
        <v>0</v>
      </c>
      <c r="H2040" s="699">
        <f t="shared" si="913"/>
        <v>0</v>
      </c>
      <c r="I2040" s="712">
        <f t="shared" si="914"/>
        <v>0</v>
      </c>
      <c r="J2040" s="699">
        <f t="shared" si="920"/>
        <v>0</v>
      </c>
      <c r="K2040" s="681">
        <f t="shared" si="921"/>
        <v>0</v>
      </c>
      <c r="L2040" s="711">
        <f>IF($L$5="Yes",HLOOKUP(B2040,'Outdoor Supply'!$D$32:$P$38,7,FALSE),0)</f>
        <v>0</v>
      </c>
      <c r="M2040" s="701">
        <f t="shared" si="922"/>
        <v>0</v>
      </c>
      <c r="N2040" s="564">
        <f t="shared" si="923"/>
        <v>0</v>
      </c>
      <c r="O2040" s="564">
        <f t="shared" si="924"/>
        <v>0</v>
      </c>
      <c r="P2040" s="564">
        <f t="shared" si="925"/>
        <v>0</v>
      </c>
      <c r="Q2040" s="564">
        <f t="shared" si="926"/>
        <v>0</v>
      </c>
      <c r="R2040" s="661">
        <f t="shared" si="915"/>
        <v>0</v>
      </c>
      <c r="S2040" s="662">
        <f t="shared" si="916"/>
        <v>0</v>
      </c>
      <c r="T2040" s="699">
        <f t="shared" si="917"/>
        <v>0</v>
      </c>
      <c r="U2040" s="681">
        <f t="shared" si="927"/>
        <v>0</v>
      </c>
      <c r="V2040" s="701">
        <f t="shared" si="928"/>
        <v>0</v>
      </c>
      <c r="W2040" s="662">
        <f t="shared" si="929"/>
        <v>0</v>
      </c>
      <c r="X2040" s="662">
        <f t="shared" si="930"/>
        <v>0</v>
      </c>
      <c r="Y2040" s="662">
        <f t="shared" si="931"/>
        <v>0</v>
      </c>
      <c r="Z2040" s="699">
        <f t="shared" si="932"/>
        <v>0</v>
      </c>
      <c r="AA2040" s="681">
        <f t="shared" si="935"/>
        <v>0</v>
      </c>
      <c r="AB2040" s="701">
        <f t="shared" si="936"/>
        <v>0</v>
      </c>
      <c r="AC2040" s="662">
        <f t="shared" si="933"/>
        <v>0</v>
      </c>
      <c r="AD2040" s="662">
        <f t="shared" si="937"/>
        <v>0</v>
      </c>
      <c r="AE2040" s="701">
        <f t="shared" si="938"/>
        <v>0</v>
      </c>
      <c r="AF2040" s="662">
        <f t="shared" si="934"/>
        <v>0</v>
      </c>
      <c r="AG2040" s="662">
        <f t="shared" si="939"/>
        <v>0</v>
      </c>
      <c r="AH2040" s="701">
        <f t="shared" si="940"/>
        <v>0</v>
      </c>
    </row>
    <row r="2041" spans="1:34" x14ac:dyDescent="0.35">
      <c r="A2041" s="680">
        <v>40016</v>
      </c>
      <c r="B2041" s="558" t="s">
        <v>27</v>
      </c>
      <c r="C2041" s="558">
        <v>7</v>
      </c>
      <c r="D2041" s="559">
        <f t="shared" si="912"/>
        <v>4</v>
      </c>
      <c r="E2041" s="561">
        <v>0</v>
      </c>
      <c r="F2041" s="699">
        <f t="shared" si="918"/>
        <v>0</v>
      </c>
      <c r="G2041" s="712">
        <f t="shared" si="919"/>
        <v>0</v>
      </c>
      <c r="H2041" s="699">
        <f t="shared" si="913"/>
        <v>0</v>
      </c>
      <c r="I2041" s="712">
        <f t="shared" si="914"/>
        <v>0</v>
      </c>
      <c r="J2041" s="699">
        <f t="shared" si="920"/>
        <v>0</v>
      </c>
      <c r="K2041" s="681">
        <f t="shared" si="921"/>
        <v>0</v>
      </c>
      <c r="L2041" s="711">
        <f>IF($L$5="Yes",HLOOKUP(B2041,'Outdoor Supply'!$D$32:$P$38,7,FALSE),0)</f>
        <v>0</v>
      </c>
      <c r="M2041" s="701">
        <f t="shared" si="922"/>
        <v>0</v>
      </c>
      <c r="N2041" s="564">
        <f t="shared" si="923"/>
        <v>0</v>
      </c>
      <c r="O2041" s="564">
        <f t="shared" si="924"/>
        <v>0</v>
      </c>
      <c r="P2041" s="564">
        <f t="shared" si="925"/>
        <v>0</v>
      </c>
      <c r="Q2041" s="564">
        <f t="shared" si="926"/>
        <v>0</v>
      </c>
      <c r="R2041" s="661">
        <f t="shared" si="915"/>
        <v>0</v>
      </c>
      <c r="S2041" s="662">
        <f t="shared" si="916"/>
        <v>0</v>
      </c>
      <c r="T2041" s="699">
        <f t="shared" si="917"/>
        <v>0</v>
      </c>
      <c r="U2041" s="681">
        <f t="shared" si="927"/>
        <v>0</v>
      </c>
      <c r="V2041" s="701">
        <f t="shared" si="928"/>
        <v>0</v>
      </c>
      <c r="W2041" s="662">
        <f t="shared" si="929"/>
        <v>0</v>
      </c>
      <c r="X2041" s="662">
        <f t="shared" si="930"/>
        <v>0</v>
      </c>
      <c r="Y2041" s="662">
        <f t="shared" si="931"/>
        <v>0</v>
      </c>
      <c r="Z2041" s="699">
        <f t="shared" si="932"/>
        <v>0</v>
      </c>
      <c r="AA2041" s="681">
        <f t="shared" si="935"/>
        <v>0</v>
      </c>
      <c r="AB2041" s="701">
        <f t="shared" si="936"/>
        <v>0</v>
      </c>
      <c r="AC2041" s="662">
        <f t="shared" si="933"/>
        <v>0</v>
      </c>
      <c r="AD2041" s="662">
        <f t="shared" si="937"/>
        <v>0</v>
      </c>
      <c r="AE2041" s="701">
        <f t="shared" si="938"/>
        <v>0</v>
      </c>
      <c r="AF2041" s="662">
        <f t="shared" si="934"/>
        <v>0</v>
      </c>
      <c r="AG2041" s="662">
        <f t="shared" si="939"/>
        <v>0</v>
      </c>
      <c r="AH2041" s="701">
        <f t="shared" si="940"/>
        <v>0</v>
      </c>
    </row>
    <row r="2042" spans="1:34" x14ac:dyDescent="0.35">
      <c r="A2042" s="680">
        <v>40017</v>
      </c>
      <c r="B2042" s="558" t="s">
        <v>27</v>
      </c>
      <c r="C2042" s="558">
        <v>7</v>
      </c>
      <c r="D2042" s="559">
        <f t="shared" si="912"/>
        <v>5</v>
      </c>
      <c r="E2042" s="561">
        <v>0</v>
      </c>
      <c r="F2042" s="699">
        <f t="shared" si="918"/>
        <v>0</v>
      </c>
      <c r="G2042" s="712">
        <f t="shared" si="919"/>
        <v>0</v>
      </c>
      <c r="H2042" s="699">
        <f t="shared" si="913"/>
        <v>0</v>
      </c>
      <c r="I2042" s="712">
        <f t="shared" si="914"/>
        <v>0</v>
      </c>
      <c r="J2042" s="699">
        <f t="shared" si="920"/>
        <v>0</v>
      </c>
      <c r="K2042" s="681">
        <f t="shared" si="921"/>
        <v>0</v>
      </c>
      <c r="L2042" s="711">
        <f>IF($L$5="Yes",HLOOKUP(B2042,'Outdoor Supply'!$D$32:$P$38,7,FALSE),0)</f>
        <v>0</v>
      </c>
      <c r="M2042" s="701">
        <f t="shared" si="922"/>
        <v>0</v>
      </c>
      <c r="N2042" s="564">
        <f t="shared" si="923"/>
        <v>0</v>
      </c>
      <c r="O2042" s="564">
        <f t="shared" si="924"/>
        <v>0</v>
      </c>
      <c r="P2042" s="564">
        <f t="shared" si="925"/>
        <v>0</v>
      </c>
      <c r="Q2042" s="564">
        <f t="shared" si="926"/>
        <v>0</v>
      </c>
      <c r="R2042" s="661">
        <f t="shared" si="915"/>
        <v>0</v>
      </c>
      <c r="S2042" s="662">
        <f t="shared" si="916"/>
        <v>0</v>
      </c>
      <c r="T2042" s="699">
        <f t="shared" si="917"/>
        <v>0</v>
      </c>
      <c r="U2042" s="681">
        <f t="shared" si="927"/>
        <v>0</v>
      </c>
      <c r="V2042" s="701">
        <f t="shared" si="928"/>
        <v>0</v>
      </c>
      <c r="W2042" s="662">
        <f t="shared" si="929"/>
        <v>0</v>
      </c>
      <c r="X2042" s="662">
        <f t="shared" si="930"/>
        <v>0</v>
      </c>
      <c r="Y2042" s="662">
        <f t="shared" si="931"/>
        <v>0</v>
      </c>
      <c r="Z2042" s="699">
        <f t="shared" si="932"/>
        <v>0</v>
      </c>
      <c r="AA2042" s="681">
        <f t="shared" si="935"/>
        <v>0</v>
      </c>
      <c r="AB2042" s="701">
        <f t="shared" si="936"/>
        <v>0</v>
      </c>
      <c r="AC2042" s="662">
        <f t="shared" si="933"/>
        <v>0</v>
      </c>
      <c r="AD2042" s="662">
        <f t="shared" si="937"/>
        <v>0</v>
      </c>
      <c r="AE2042" s="701">
        <f t="shared" si="938"/>
        <v>0</v>
      </c>
      <c r="AF2042" s="662">
        <f t="shared" si="934"/>
        <v>0</v>
      </c>
      <c r="AG2042" s="662">
        <f t="shared" si="939"/>
        <v>0</v>
      </c>
      <c r="AH2042" s="701">
        <f t="shared" si="940"/>
        <v>0</v>
      </c>
    </row>
    <row r="2043" spans="1:34" x14ac:dyDescent="0.35">
      <c r="A2043" s="680">
        <v>40018</v>
      </c>
      <c r="B2043" s="558" t="s">
        <v>27</v>
      </c>
      <c r="C2043" s="558">
        <v>7</v>
      </c>
      <c r="D2043" s="559">
        <f t="shared" si="912"/>
        <v>6</v>
      </c>
      <c r="E2043" s="561">
        <v>0</v>
      </c>
      <c r="F2043" s="699">
        <f t="shared" si="918"/>
        <v>0</v>
      </c>
      <c r="G2043" s="712">
        <f t="shared" si="919"/>
        <v>0</v>
      </c>
      <c r="H2043" s="699">
        <f t="shared" si="913"/>
        <v>0</v>
      </c>
      <c r="I2043" s="712">
        <f t="shared" si="914"/>
        <v>0</v>
      </c>
      <c r="J2043" s="699">
        <f t="shared" si="920"/>
        <v>0</v>
      </c>
      <c r="K2043" s="681">
        <f t="shared" si="921"/>
        <v>0</v>
      </c>
      <c r="L2043" s="711">
        <f>IF($L$5="Yes",HLOOKUP(B2043,'Outdoor Supply'!$D$32:$P$38,7,FALSE),0)</f>
        <v>0</v>
      </c>
      <c r="M2043" s="701">
        <f t="shared" si="922"/>
        <v>0</v>
      </c>
      <c r="N2043" s="564">
        <f t="shared" si="923"/>
        <v>0</v>
      </c>
      <c r="O2043" s="564">
        <f t="shared" si="924"/>
        <v>0</v>
      </c>
      <c r="P2043" s="564">
        <f t="shared" si="925"/>
        <v>0</v>
      </c>
      <c r="Q2043" s="564">
        <f t="shared" si="926"/>
        <v>0</v>
      </c>
      <c r="R2043" s="661">
        <f t="shared" si="915"/>
        <v>0</v>
      </c>
      <c r="S2043" s="662">
        <f t="shared" si="916"/>
        <v>0</v>
      </c>
      <c r="T2043" s="699">
        <f t="shared" si="917"/>
        <v>0</v>
      </c>
      <c r="U2043" s="681">
        <f t="shared" si="927"/>
        <v>0</v>
      </c>
      <c r="V2043" s="701">
        <f t="shared" si="928"/>
        <v>0</v>
      </c>
      <c r="W2043" s="662">
        <f t="shared" si="929"/>
        <v>0</v>
      </c>
      <c r="X2043" s="662">
        <f t="shared" si="930"/>
        <v>0</v>
      </c>
      <c r="Y2043" s="662">
        <f t="shared" si="931"/>
        <v>0</v>
      </c>
      <c r="Z2043" s="699">
        <f t="shared" si="932"/>
        <v>0</v>
      </c>
      <c r="AA2043" s="681">
        <f t="shared" si="935"/>
        <v>0</v>
      </c>
      <c r="AB2043" s="701">
        <f t="shared" si="936"/>
        <v>0</v>
      </c>
      <c r="AC2043" s="662">
        <f t="shared" si="933"/>
        <v>0</v>
      </c>
      <c r="AD2043" s="662">
        <f t="shared" si="937"/>
        <v>0</v>
      </c>
      <c r="AE2043" s="701">
        <f t="shared" si="938"/>
        <v>0</v>
      </c>
      <c r="AF2043" s="662">
        <f t="shared" si="934"/>
        <v>0</v>
      </c>
      <c r="AG2043" s="662">
        <f t="shared" si="939"/>
        <v>0</v>
      </c>
      <c r="AH2043" s="701">
        <f t="shared" si="940"/>
        <v>0</v>
      </c>
    </row>
    <row r="2044" spans="1:34" x14ac:dyDescent="0.35">
      <c r="A2044" s="680">
        <v>40019</v>
      </c>
      <c r="B2044" s="558" t="s">
        <v>27</v>
      </c>
      <c r="C2044" s="558">
        <v>7</v>
      </c>
      <c r="D2044" s="559">
        <f t="shared" si="912"/>
        <v>7</v>
      </c>
      <c r="E2044" s="561">
        <v>0</v>
      </c>
      <c r="F2044" s="699">
        <f t="shared" si="918"/>
        <v>0</v>
      </c>
      <c r="G2044" s="712">
        <f t="shared" si="919"/>
        <v>0</v>
      </c>
      <c r="H2044" s="699">
        <f t="shared" si="913"/>
        <v>0</v>
      </c>
      <c r="I2044" s="712">
        <f t="shared" si="914"/>
        <v>0</v>
      </c>
      <c r="J2044" s="699">
        <f t="shared" si="920"/>
        <v>0</v>
      </c>
      <c r="K2044" s="681">
        <f t="shared" si="921"/>
        <v>0</v>
      </c>
      <c r="L2044" s="711">
        <f>IF($L$5="Yes",HLOOKUP(B2044,'Outdoor Supply'!$D$32:$P$38,7,FALSE),0)</f>
        <v>0</v>
      </c>
      <c r="M2044" s="701">
        <f t="shared" si="922"/>
        <v>0</v>
      </c>
      <c r="N2044" s="564">
        <f t="shared" si="923"/>
        <v>0</v>
      </c>
      <c r="O2044" s="564">
        <f t="shared" si="924"/>
        <v>0</v>
      </c>
      <c r="P2044" s="564">
        <f t="shared" si="925"/>
        <v>0</v>
      </c>
      <c r="Q2044" s="564">
        <f t="shared" si="926"/>
        <v>0</v>
      </c>
      <c r="R2044" s="661">
        <f t="shared" si="915"/>
        <v>0</v>
      </c>
      <c r="S2044" s="662">
        <f t="shared" si="916"/>
        <v>0</v>
      </c>
      <c r="T2044" s="699">
        <f t="shared" si="917"/>
        <v>0</v>
      </c>
      <c r="U2044" s="681">
        <f t="shared" si="927"/>
        <v>0</v>
      </c>
      <c r="V2044" s="701">
        <f t="shared" si="928"/>
        <v>0</v>
      </c>
      <c r="W2044" s="662">
        <f t="shared" si="929"/>
        <v>0</v>
      </c>
      <c r="X2044" s="662">
        <f t="shared" si="930"/>
        <v>0</v>
      </c>
      <c r="Y2044" s="662">
        <f t="shared" si="931"/>
        <v>0</v>
      </c>
      <c r="Z2044" s="699">
        <f t="shared" si="932"/>
        <v>0</v>
      </c>
      <c r="AA2044" s="681">
        <f t="shared" si="935"/>
        <v>0</v>
      </c>
      <c r="AB2044" s="701">
        <f t="shared" si="936"/>
        <v>0</v>
      </c>
      <c r="AC2044" s="662">
        <f t="shared" si="933"/>
        <v>0</v>
      </c>
      <c r="AD2044" s="662">
        <f t="shared" si="937"/>
        <v>0</v>
      </c>
      <c r="AE2044" s="701">
        <f t="shared" si="938"/>
        <v>0</v>
      </c>
      <c r="AF2044" s="662">
        <f t="shared" si="934"/>
        <v>0</v>
      </c>
      <c r="AG2044" s="662">
        <f t="shared" si="939"/>
        <v>0</v>
      </c>
      <c r="AH2044" s="701">
        <f t="shared" si="940"/>
        <v>0</v>
      </c>
    </row>
    <row r="2045" spans="1:34" x14ac:dyDescent="0.35">
      <c r="A2045" s="680">
        <v>40020</v>
      </c>
      <c r="B2045" s="558" t="s">
        <v>27</v>
      </c>
      <c r="C2045" s="558">
        <v>7</v>
      </c>
      <c r="D2045" s="559">
        <f t="shared" si="912"/>
        <v>1</v>
      </c>
      <c r="E2045" s="561">
        <v>0</v>
      </c>
      <c r="F2045" s="699">
        <f t="shared" si="918"/>
        <v>0</v>
      </c>
      <c r="G2045" s="712">
        <f t="shared" si="919"/>
        <v>0</v>
      </c>
      <c r="H2045" s="699">
        <f t="shared" si="913"/>
        <v>0</v>
      </c>
      <c r="I2045" s="712">
        <f t="shared" si="914"/>
        <v>0</v>
      </c>
      <c r="J2045" s="699">
        <f t="shared" si="920"/>
        <v>0</v>
      </c>
      <c r="K2045" s="681">
        <f t="shared" si="921"/>
        <v>0</v>
      </c>
      <c r="L2045" s="711">
        <f>IF($L$5="Yes",HLOOKUP(B2045,'Outdoor Supply'!$D$32:$P$38,7,FALSE),0)</f>
        <v>0</v>
      </c>
      <c r="M2045" s="701">
        <f t="shared" si="922"/>
        <v>0</v>
      </c>
      <c r="N2045" s="564">
        <f t="shared" si="923"/>
        <v>0</v>
      </c>
      <c r="O2045" s="564">
        <f t="shared" si="924"/>
        <v>0</v>
      </c>
      <c r="P2045" s="564">
        <f t="shared" si="925"/>
        <v>0</v>
      </c>
      <c r="Q2045" s="564">
        <f t="shared" si="926"/>
        <v>0</v>
      </c>
      <c r="R2045" s="661">
        <f t="shared" si="915"/>
        <v>0</v>
      </c>
      <c r="S2045" s="662">
        <f t="shared" si="916"/>
        <v>0</v>
      </c>
      <c r="T2045" s="699">
        <f t="shared" si="917"/>
        <v>0</v>
      </c>
      <c r="U2045" s="681">
        <f t="shared" si="927"/>
        <v>0</v>
      </c>
      <c r="V2045" s="701">
        <f t="shared" si="928"/>
        <v>0</v>
      </c>
      <c r="W2045" s="662">
        <f t="shared" si="929"/>
        <v>0</v>
      </c>
      <c r="X2045" s="662">
        <f t="shared" si="930"/>
        <v>0</v>
      </c>
      <c r="Y2045" s="662">
        <f t="shared" si="931"/>
        <v>0</v>
      </c>
      <c r="Z2045" s="699">
        <f t="shared" si="932"/>
        <v>0</v>
      </c>
      <c r="AA2045" s="681">
        <f t="shared" si="935"/>
        <v>0</v>
      </c>
      <c r="AB2045" s="701">
        <f t="shared" si="936"/>
        <v>0</v>
      </c>
      <c r="AC2045" s="662">
        <f t="shared" si="933"/>
        <v>0</v>
      </c>
      <c r="AD2045" s="662">
        <f t="shared" si="937"/>
        <v>0</v>
      </c>
      <c r="AE2045" s="701">
        <f t="shared" si="938"/>
        <v>0</v>
      </c>
      <c r="AF2045" s="662">
        <f t="shared" si="934"/>
        <v>0</v>
      </c>
      <c r="AG2045" s="662">
        <f t="shared" si="939"/>
        <v>0</v>
      </c>
      <c r="AH2045" s="701">
        <f t="shared" si="940"/>
        <v>0</v>
      </c>
    </row>
    <row r="2046" spans="1:34" x14ac:dyDescent="0.35">
      <c r="A2046" s="680">
        <v>40021</v>
      </c>
      <c r="B2046" s="558" t="s">
        <v>27</v>
      </c>
      <c r="C2046" s="558">
        <v>7</v>
      </c>
      <c r="D2046" s="559">
        <f t="shared" si="912"/>
        <v>2</v>
      </c>
      <c r="E2046" s="561">
        <v>0</v>
      </c>
      <c r="F2046" s="699">
        <f t="shared" si="918"/>
        <v>0</v>
      </c>
      <c r="G2046" s="712">
        <f t="shared" si="919"/>
        <v>0</v>
      </c>
      <c r="H2046" s="699">
        <f t="shared" si="913"/>
        <v>0</v>
      </c>
      <c r="I2046" s="712">
        <f t="shared" si="914"/>
        <v>0</v>
      </c>
      <c r="J2046" s="699">
        <f t="shared" si="920"/>
        <v>0</v>
      </c>
      <c r="K2046" s="681">
        <f t="shared" si="921"/>
        <v>0</v>
      </c>
      <c r="L2046" s="711">
        <f>IF($L$5="Yes",HLOOKUP(B2046,'Outdoor Supply'!$D$32:$P$38,7,FALSE),0)</f>
        <v>0</v>
      </c>
      <c r="M2046" s="701">
        <f t="shared" si="922"/>
        <v>0</v>
      </c>
      <c r="N2046" s="564">
        <f t="shared" si="923"/>
        <v>0</v>
      </c>
      <c r="O2046" s="564">
        <f t="shared" si="924"/>
        <v>0</v>
      </c>
      <c r="P2046" s="564">
        <f t="shared" si="925"/>
        <v>0</v>
      </c>
      <c r="Q2046" s="564">
        <f t="shared" si="926"/>
        <v>0</v>
      </c>
      <c r="R2046" s="661">
        <f t="shared" si="915"/>
        <v>0</v>
      </c>
      <c r="S2046" s="662">
        <f t="shared" si="916"/>
        <v>0</v>
      </c>
      <c r="T2046" s="699">
        <f t="shared" si="917"/>
        <v>0</v>
      </c>
      <c r="U2046" s="681">
        <f t="shared" si="927"/>
        <v>0</v>
      </c>
      <c r="V2046" s="701">
        <f t="shared" si="928"/>
        <v>0</v>
      </c>
      <c r="W2046" s="662">
        <f t="shared" si="929"/>
        <v>0</v>
      </c>
      <c r="X2046" s="662">
        <f t="shared" si="930"/>
        <v>0</v>
      </c>
      <c r="Y2046" s="662">
        <f t="shared" si="931"/>
        <v>0</v>
      </c>
      <c r="Z2046" s="699">
        <f t="shared" si="932"/>
        <v>0</v>
      </c>
      <c r="AA2046" s="681">
        <f t="shared" si="935"/>
        <v>0</v>
      </c>
      <c r="AB2046" s="701">
        <f t="shared" si="936"/>
        <v>0</v>
      </c>
      <c r="AC2046" s="662">
        <f t="shared" si="933"/>
        <v>0</v>
      </c>
      <c r="AD2046" s="662">
        <f t="shared" si="937"/>
        <v>0</v>
      </c>
      <c r="AE2046" s="701">
        <f t="shared" si="938"/>
        <v>0</v>
      </c>
      <c r="AF2046" s="662">
        <f t="shared" si="934"/>
        <v>0</v>
      </c>
      <c r="AG2046" s="662">
        <f t="shared" si="939"/>
        <v>0</v>
      </c>
      <c r="AH2046" s="701">
        <f t="shared" si="940"/>
        <v>0</v>
      </c>
    </row>
    <row r="2047" spans="1:34" x14ac:dyDescent="0.35">
      <c r="A2047" s="680">
        <v>40022</v>
      </c>
      <c r="B2047" s="558" t="s">
        <v>27</v>
      </c>
      <c r="C2047" s="558">
        <v>7</v>
      </c>
      <c r="D2047" s="559">
        <f t="shared" si="912"/>
        <v>3</v>
      </c>
      <c r="E2047" s="561">
        <v>0</v>
      </c>
      <c r="F2047" s="699">
        <f t="shared" si="918"/>
        <v>0</v>
      </c>
      <c r="G2047" s="712">
        <f t="shared" si="919"/>
        <v>0</v>
      </c>
      <c r="H2047" s="699">
        <f t="shared" si="913"/>
        <v>0</v>
      </c>
      <c r="I2047" s="712">
        <f t="shared" si="914"/>
        <v>0</v>
      </c>
      <c r="J2047" s="699">
        <f t="shared" si="920"/>
        <v>0</v>
      </c>
      <c r="K2047" s="681">
        <f t="shared" si="921"/>
        <v>0</v>
      </c>
      <c r="L2047" s="711">
        <f>IF($L$5="Yes",HLOOKUP(B2047,'Outdoor Supply'!$D$32:$P$38,7,FALSE),0)</f>
        <v>0</v>
      </c>
      <c r="M2047" s="701">
        <f t="shared" si="922"/>
        <v>0</v>
      </c>
      <c r="N2047" s="564">
        <f t="shared" si="923"/>
        <v>0</v>
      </c>
      <c r="O2047" s="564">
        <f t="shared" si="924"/>
        <v>0</v>
      </c>
      <c r="P2047" s="564">
        <f t="shared" si="925"/>
        <v>0</v>
      </c>
      <c r="Q2047" s="564">
        <f t="shared" si="926"/>
        <v>0</v>
      </c>
      <c r="R2047" s="661">
        <f t="shared" si="915"/>
        <v>0</v>
      </c>
      <c r="S2047" s="662">
        <f t="shared" si="916"/>
        <v>0</v>
      </c>
      <c r="T2047" s="699">
        <f t="shared" si="917"/>
        <v>0</v>
      </c>
      <c r="U2047" s="681">
        <f t="shared" si="927"/>
        <v>0</v>
      </c>
      <c r="V2047" s="701">
        <f t="shared" si="928"/>
        <v>0</v>
      </c>
      <c r="W2047" s="662">
        <f t="shared" si="929"/>
        <v>0</v>
      </c>
      <c r="X2047" s="662">
        <f t="shared" si="930"/>
        <v>0</v>
      </c>
      <c r="Y2047" s="662">
        <f t="shared" si="931"/>
        <v>0</v>
      </c>
      <c r="Z2047" s="699">
        <f t="shared" si="932"/>
        <v>0</v>
      </c>
      <c r="AA2047" s="681">
        <f t="shared" si="935"/>
        <v>0</v>
      </c>
      <c r="AB2047" s="701">
        <f t="shared" si="936"/>
        <v>0</v>
      </c>
      <c r="AC2047" s="662">
        <f t="shared" si="933"/>
        <v>0</v>
      </c>
      <c r="AD2047" s="662">
        <f t="shared" si="937"/>
        <v>0</v>
      </c>
      <c r="AE2047" s="701">
        <f t="shared" si="938"/>
        <v>0</v>
      </c>
      <c r="AF2047" s="662">
        <f t="shared" si="934"/>
        <v>0</v>
      </c>
      <c r="AG2047" s="662">
        <f t="shared" si="939"/>
        <v>0</v>
      </c>
      <c r="AH2047" s="701">
        <f t="shared" si="940"/>
        <v>0</v>
      </c>
    </row>
    <row r="2048" spans="1:34" x14ac:dyDescent="0.35">
      <c r="A2048" s="680">
        <v>40023</v>
      </c>
      <c r="B2048" s="558" t="s">
        <v>27</v>
      </c>
      <c r="C2048" s="558">
        <v>7</v>
      </c>
      <c r="D2048" s="559">
        <f t="shared" si="912"/>
        <v>4</v>
      </c>
      <c r="E2048" s="561">
        <v>0</v>
      </c>
      <c r="F2048" s="699">
        <f t="shared" si="918"/>
        <v>0</v>
      </c>
      <c r="G2048" s="712">
        <f t="shared" si="919"/>
        <v>0</v>
      </c>
      <c r="H2048" s="699">
        <f t="shared" si="913"/>
        <v>0</v>
      </c>
      <c r="I2048" s="712">
        <f t="shared" si="914"/>
        <v>0</v>
      </c>
      <c r="J2048" s="699">
        <f t="shared" si="920"/>
        <v>0</v>
      </c>
      <c r="K2048" s="681">
        <f t="shared" si="921"/>
        <v>0</v>
      </c>
      <c r="L2048" s="711">
        <f>IF($L$5="Yes",HLOOKUP(B2048,'Outdoor Supply'!$D$32:$P$38,7,FALSE),0)</f>
        <v>0</v>
      </c>
      <c r="M2048" s="701">
        <f t="shared" si="922"/>
        <v>0</v>
      </c>
      <c r="N2048" s="564">
        <f t="shared" si="923"/>
        <v>0</v>
      </c>
      <c r="O2048" s="564">
        <f t="shared" si="924"/>
        <v>0</v>
      </c>
      <c r="P2048" s="564">
        <f t="shared" si="925"/>
        <v>0</v>
      </c>
      <c r="Q2048" s="564">
        <f t="shared" si="926"/>
        <v>0</v>
      </c>
      <c r="R2048" s="661">
        <f t="shared" si="915"/>
        <v>0</v>
      </c>
      <c r="S2048" s="662">
        <f t="shared" si="916"/>
        <v>0</v>
      </c>
      <c r="T2048" s="699">
        <f t="shared" si="917"/>
        <v>0</v>
      </c>
      <c r="U2048" s="681">
        <f t="shared" si="927"/>
        <v>0</v>
      </c>
      <c r="V2048" s="701">
        <f t="shared" si="928"/>
        <v>0</v>
      </c>
      <c r="W2048" s="662">
        <f t="shared" si="929"/>
        <v>0</v>
      </c>
      <c r="X2048" s="662">
        <f t="shared" si="930"/>
        <v>0</v>
      </c>
      <c r="Y2048" s="662">
        <f t="shared" si="931"/>
        <v>0</v>
      </c>
      <c r="Z2048" s="699">
        <f t="shared" si="932"/>
        <v>0</v>
      </c>
      <c r="AA2048" s="681">
        <f t="shared" si="935"/>
        <v>0</v>
      </c>
      <c r="AB2048" s="701">
        <f t="shared" si="936"/>
        <v>0</v>
      </c>
      <c r="AC2048" s="662">
        <f t="shared" si="933"/>
        <v>0</v>
      </c>
      <c r="AD2048" s="662">
        <f t="shared" si="937"/>
        <v>0</v>
      </c>
      <c r="AE2048" s="701">
        <f t="shared" si="938"/>
        <v>0</v>
      </c>
      <c r="AF2048" s="662">
        <f t="shared" si="934"/>
        <v>0</v>
      </c>
      <c r="AG2048" s="662">
        <f t="shared" si="939"/>
        <v>0</v>
      </c>
      <c r="AH2048" s="701">
        <f t="shared" si="940"/>
        <v>0</v>
      </c>
    </row>
    <row r="2049" spans="1:34" x14ac:dyDescent="0.35">
      <c r="A2049" s="680">
        <v>40024</v>
      </c>
      <c r="B2049" s="558" t="s">
        <v>27</v>
      </c>
      <c r="C2049" s="558">
        <v>7</v>
      </c>
      <c r="D2049" s="559">
        <f t="shared" si="912"/>
        <v>5</v>
      </c>
      <c r="E2049" s="561">
        <v>3.0000000000001137E-2</v>
      </c>
      <c r="F2049" s="699">
        <f t="shared" si="918"/>
        <v>0</v>
      </c>
      <c r="G2049" s="712">
        <f t="shared" si="919"/>
        <v>0</v>
      </c>
      <c r="H2049" s="699">
        <f t="shared" si="913"/>
        <v>0</v>
      </c>
      <c r="I2049" s="712">
        <f t="shared" si="914"/>
        <v>0</v>
      </c>
      <c r="J2049" s="699">
        <f t="shared" si="920"/>
        <v>0</v>
      </c>
      <c r="K2049" s="681">
        <f t="shared" si="921"/>
        <v>0</v>
      </c>
      <c r="L2049" s="711">
        <f>IF($L$5="Yes",HLOOKUP(B2049,'Outdoor Supply'!$D$32:$P$38,7,FALSE),0)</f>
        <v>0</v>
      </c>
      <c r="M2049" s="701">
        <f t="shared" si="922"/>
        <v>0</v>
      </c>
      <c r="N2049" s="564">
        <f t="shared" si="923"/>
        <v>0</v>
      </c>
      <c r="O2049" s="564">
        <f t="shared" si="924"/>
        <v>0</v>
      </c>
      <c r="P2049" s="564">
        <f t="shared" si="925"/>
        <v>0</v>
      </c>
      <c r="Q2049" s="564">
        <f t="shared" si="926"/>
        <v>0</v>
      </c>
      <c r="R2049" s="661">
        <f t="shared" si="915"/>
        <v>0</v>
      </c>
      <c r="S2049" s="662">
        <f t="shared" si="916"/>
        <v>0</v>
      </c>
      <c r="T2049" s="699">
        <f t="shared" si="917"/>
        <v>0</v>
      </c>
      <c r="U2049" s="681">
        <f t="shared" si="927"/>
        <v>0</v>
      </c>
      <c r="V2049" s="701">
        <f t="shared" si="928"/>
        <v>0</v>
      </c>
      <c r="W2049" s="662">
        <f t="shared" si="929"/>
        <v>0</v>
      </c>
      <c r="X2049" s="662">
        <f t="shared" si="930"/>
        <v>0</v>
      </c>
      <c r="Y2049" s="662">
        <f t="shared" si="931"/>
        <v>0</v>
      </c>
      <c r="Z2049" s="699">
        <f t="shared" si="932"/>
        <v>0</v>
      </c>
      <c r="AA2049" s="681">
        <f t="shared" si="935"/>
        <v>0</v>
      </c>
      <c r="AB2049" s="701">
        <f t="shared" si="936"/>
        <v>0</v>
      </c>
      <c r="AC2049" s="662">
        <f t="shared" si="933"/>
        <v>0</v>
      </c>
      <c r="AD2049" s="662">
        <f t="shared" si="937"/>
        <v>0</v>
      </c>
      <c r="AE2049" s="701">
        <f t="shared" si="938"/>
        <v>0</v>
      </c>
      <c r="AF2049" s="662">
        <f t="shared" si="934"/>
        <v>0</v>
      </c>
      <c r="AG2049" s="662">
        <f t="shared" si="939"/>
        <v>0</v>
      </c>
      <c r="AH2049" s="701">
        <f t="shared" si="940"/>
        <v>0</v>
      </c>
    </row>
    <row r="2050" spans="1:34" x14ac:dyDescent="0.35">
      <c r="A2050" s="680">
        <v>40025</v>
      </c>
      <c r="B2050" s="558" t="s">
        <v>27</v>
      </c>
      <c r="C2050" s="558">
        <v>7</v>
      </c>
      <c r="D2050" s="559">
        <f t="shared" si="912"/>
        <v>6</v>
      </c>
      <c r="E2050" s="561">
        <v>0</v>
      </c>
      <c r="F2050" s="699">
        <f t="shared" si="918"/>
        <v>0</v>
      </c>
      <c r="G2050" s="712">
        <f t="shared" si="919"/>
        <v>0</v>
      </c>
      <c r="H2050" s="699">
        <f t="shared" si="913"/>
        <v>0</v>
      </c>
      <c r="I2050" s="712">
        <f t="shared" si="914"/>
        <v>0</v>
      </c>
      <c r="J2050" s="699">
        <f t="shared" si="920"/>
        <v>0</v>
      </c>
      <c r="K2050" s="681">
        <f t="shared" si="921"/>
        <v>0</v>
      </c>
      <c r="L2050" s="711">
        <f>IF($L$5="Yes",HLOOKUP(B2050,'Outdoor Supply'!$D$32:$P$38,7,FALSE),0)</f>
        <v>0</v>
      </c>
      <c r="M2050" s="701">
        <f t="shared" si="922"/>
        <v>0</v>
      </c>
      <c r="N2050" s="564">
        <f t="shared" si="923"/>
        <v>0</v>
      </c>
      <c r="O2050" s="564">
        <f t="shared" si="924"/>
        <v>0</v>
      </c>
      <c r="P2050" s="564">
        <f t="shared" si="925"/>
        <v>0</v>
      </c>
      <c r="Q2050" s="564">
        <f t="shared" si="926"/>
        <v>0</v>
      </c>
      <c r="R2050" s="661">
        <f t="shared" si="915"/>
        <v>0</v>
      </c>
      <c r="S2050" s="662">
        <f t="shared" si="916"/>
        <v>0</v>
      </c>
      <c r="T2050" s="699">
        <f t="shared" si="917"/>
        <v>0</v>
      </c>
      <c r="U2050" s="681">
        <f t="shared" si="927"/>
        <v>0</v>
      </c>
      <c r="V2050" s="701">
        <f t="shared" si="928"/>
        <v>0</v>
      </c>
      <c r="W2050" s="662">
        <f t="shared" si="929"/>
        <v>0</v>
      </c>
      <c r="X2050" s="662">
        <f t="shared" si="930"/>
        <v>0</v>
      </c>
      <c r="Y2050" s="662">
        <f t="shared" si="931"/>
        <v>0</v>
      </c>
      <c r="Z2050" s="699">
        <f t="shared" si="932"/>
        <v>0</v>
      </c>
      <c r="AA2050" s="681">
        <f t="shared" si="935"/>
        <v>0</v>
      </c>
      <c r="AB2050" s="701">
        <f t="shared" si="936"/>
        <v>0</v>
      </c>
      <c r="AC2050" s="662">
        <f t="shared" si="933"/>
        <v>0</v>
      </c>
      <c r="AD2050" s="662">
        <f t="shared" si="937"/>
        <v>0</v>
      </c>
      <c r="AE2050" s="701">
        <f t="shared" si="938"/>
        <v>0</v>
      </c>
      <c r="AF2050" s="662">
        <f t="shared" si="934"/>
        <v>0</v>
      </c>
      <c r="AG2050" s="662">
        <f t="shared" si="939"/>
        <v>0</v>
      </c>
      <c r="AH2050" s="701">
        <f t="shared" si="940"/>
        <v>0</v>
      </c>
    </row>
    <row r="2051" spans="1:34" x14ac:dyDescent="0.35">
      <c r="A2051" s="680">
        <v>40026</v>
      </c>
      <c r="B2051" s="558" t="s">
        <v>28</v>
      </c>
      <c r="C2051" s="558">
        <v>8</v>
      </c>
      <c r="D2051" s="559">
        <f t="shared" si="912"/>
        <v>7</v>
      </c>
      <c r="E2051" s="561">
        <v>0</v>
      </c>
      <c r="F2051" s="699">
        <f t="shared" si="918"/>
        <v>0</v>
      </c>
      <c r="G2051" s="712">
        <f t="shared" si="919"/>
        <v>0</v>
      </c>
      <c r="H2051" s="699">
        <f t="shared" si="913"/>
        <v>0</v>
      </c>
      <c r="I2051" s="712">
        <f t="shared" si="914"/>
        <v>0</v>
      </c>
      <c r="J2051" s="699">
        <f t="shared" si="920"/>
        <v>0</v>
      </c>
      <c r="K2051" s="681">
        <f t="shared" si="921"/>
        <v>0</v>
      </c>
      <c r="L2051" s="711">
        <f>IF($L$5="Yes",HLOOKUP(B2051,'Outdoor Supply'!$D$32:$P$38,7,FALSE),0)</f>
        <v>0</v>
      </c>
      <c r="M2051" s="701">
        <f t="shared" si="922"/>
        <v>0</v>
      </c>
      <c r="N2051" s="564">
        <f t="shared" si="923"/>
        <v>0</v>
      </c>
      <c r="O2051" s="564">
        <f t="shared" si="924"/>
        <v>0</v>
      </c>
      <c r="P2051" s="564">
        <f t="shared" si="925"/>
        <v>0</v>
      </c>
      <c r="Q2051" s="564">
        <f t="shared" si="926"/>
        <v>0</v>
      </c>
      <c r="R2051" s="661">
        <f t="shared" si="915"/>
        <v>0</v>
      </c>
      <c r="S2051" s="662">
        <f t="shared" si="916"/>
        <v>0</v>
      </c>
      <c r="T2051" s="699">
        <f t="shared" si="917"/>
        <v>0</v>
      </c>
      <c r="U2051" s="681">
        <f t="shared" si="927"/>
        <v>0</v>
      </c>
      <c r="V2051" s="701">
        <f t="shared" si="928"/>
        <v>0</v>
      </c>
      <c r="W2051" s="662">
        <f t="shared" si="929"/>
        <v>0</v>
      </c>
      <c r="X2051" s="662">
        <f t="shared" si="930"/>
        <v>0</v>
      </c>
      <c r="Y2051" s="662">
        <f t="shared" si="931"/>
        <v>0</v>
      </c>
      <c r="Z2051" s="699">
        <f t="shared" si="932"/>
        <v>0</v>
      </c>
      <c r="AA2051" s="681">
        <f t="shared" si="935"/>
        <v>0</v>
      </c>
      <c r="AB2051" s="701">
        <f t="shared" si="936"/>
        <v>0</v>
      </c>
      <c r="AC2051" s="662">
        <f t="shared" si="933"/>
        <v>0</v>
      </c>
      <c r="AD2051" s="662">
        <f t="shared" si="937"/>
        <v>0</v>
      </c>
      <c r="AE2051" s="701">
        <f t="shared" si="938"/>
        <v>0</v>
      </c>
      <c r="AF2051" s="662">
        <f t="shared" si="934"/>
        <v>0</v>
      </c>
      <c r="AG2051" s="662">
        <f t="shared" si="939"/>
        <v>0</v>
      </c>
      <c r="AH2051" s="701">
        <f t="shared" si="940"/>
        <v>0</v>
      </c>
    </row>
    <row r="2052" spans="1:34" x14ac:dyDescent="0.35">
      <c r="A2052" s="680">
        <v>40027</v>
      </c>
      <c r="B2052" s="558" t="s">
        <v>28</v>
      </c>
      <c r="C2052" s="558">
        <v>8</v>
      </c>
      <c r="D2052" s="559">
        <f t="shared" si="912"/>
        <v>1</v>
      </c>
      <c r="E2052" s="561">
        <v>0</v>
      </c>
      <c r="F2052" s="699">
        <f t="shared" si="918"/>
        <v>0</v>
      </c>
      <c r="G2052" s="712">
        <f t="shared" si="919"/>
        <v>0</v>
      </c>
      <c r="H2052" s="699">
        <f t="shared" si="913"/>
        <v>0</v>
      </c>
      <c r="I2052" s="712">
        <f t="shared" si="914"/>
        <v>0</v>
      </c>
      <c r="J2052" s="699">
        <f t="shared" si="920"/>
        <v>0</v>
      </c>
      <c r="K2052" s="681">
        <f t="shared" si="921"/>
        <v>0</v>
      </c>
      <c r="L2052" s="711">
        <f>IF($L$5="Yes",HLOOKUP(B2052,'Outdoor Supply'!$D$32:$P$38,7,FALSE),0)</f>
        <v>0</v>
      </c>
      <c r="M2052" s="701">
        <f t="shared" si="922"/>
        <v>0</v>
      </c>
      <c r="N2052" s="564">
        <f t="shared" si="923"/>
        <v>0</v>
      </c>
      <c r="O2052" s="564">
        <f t="shared" si="924"/>
        <v>0</v>
      </c>
      <c r="P2052" s="564">
        <f t="shared" si="925"/>
        <v>0</v>
      </c>
      <c r="Q2052" s="564">
        <f t="shared" si="926"/>
        <v>0</v>
      </c>
      <c r="R2052" s="661">
        <f t="shared" si="915"/>
        <v>0</v>
      </c>
      <c r="S2052" s="662">
        <f t="shared" si="916"/>
        <v>0</v>
      </c>
      <c r="T2052" s="699">
        <f t="shared" si="917"/>
        <v>0</v>
      </c>
      <c r="U2052" s="681">
        <f t="shared" si="927"/>
        <v>0</v>
      </c>
      <c r="V2052" s="701">
        <f t="shared" si="928"/>
        <v>0</v>
      </c>
      <c r="W2052" s="662">
        <f t="shared" si="929"/>
        <v>0</v>
      </c>
      <c r="X2052" s="662">
        <f t="shared" si="930"/>
        <v>0</v>
      </c>
      <c r="Y2052" s="662">
        <f t="shared" si="931"/>
        <v>0</v>
      </c>
      <c r="Z2052" s="699">
        <f t="shared" si="932"/>
        <v>0</v>
      </c>
      <c r="AA2052" s="681">
        <f t="shared" si="935"/>
        <v>0</v>
      </c>
      <c r="AB2052" s="701">
        <f t="shared" si="936"/>
        <v>0</v>
      </c>
      <c r="AC2052" s="662">
        <f t="shared" si="933"/>
        <v>0</v>
      </c>
      <c r="AD2052" s="662">
        <f t="shared" si="937"/>
        <v>0</v>
      </c>
      <c r="AE2052" s="701">
        <f t="shared" si="938"/>
        <v>0</v>
      </c>
      <c r="AF2052" s="662">
        <f t="shared" si="934"/>
        <v>0</v>
      </c>
      <c r="AG2052" s="662">
        <f t="shared" si="939"/>
        <v>0</v>
      </c>
      <c r="AH2052" s="701">
        <f t="shared" si="940"/>
        <v>0</v>
      </c>
    </row>
    <row r="2053" spans="1:34" x14ac:dyDescent="0.35">
      <c r="A2053" s="680">
        <v>40028</v>
      </c>
      <c r="B2053" s="558" t="s">
        <v>28</v>
      </c>
      <c r="C2053" s="558">
        <v>8</v>
      </c>
      <c r="D2053" s="559">
        <f t="shared" si="912"/>
        <v>2</v>
      </c>
      <c r="E2053" s="561">
        <v>0</v>
      </c>
      <c r="F2053" s="699">
        <f t="shared" si="918"/>
        <v>0</v>
      </c>
      <c r="G2053" s="712">
        <f t="shared" si="919"/>
        <v>0</v>
      </c>
      <c r="H2053" s="699">
        <f t="shared" si="913"/>
        <v>0</v>
      </c>
      <c r="I2053" s="712">
        <f t="shared" si="914"/>
        <v>0</v>
      </c>
      <c r="J2053" s="699">
        <f t="shared" si="920"/>
        <v>0</v>
      </c>
      <c r="K2053" s="681">
        <f t="shared" si="921"/>
        <v>0</v>
      </c>
      <c r="L2053" s="711">
        <f>IF($L$5="Yes",HLOOKUP(B2053,'Outdoor Supply'!$D$32:$P$38,7,FALSE),0)</f>
        <v>0</v>
      </c>
      <c r="M2053" s="701">
        <f t="shared" si="922"/>
        <v>0</v>
      </c>
      <c r="N2053" s="564">
        <f t="shared" si="923"/>
        <v>0</v>
      </c>
      <c r="O2053" s="564">
        <f t="shared" si="924"/>
        <v>0</v>
      </c>
      <c r="P2053" s="564">
        <f t="shared" si="925"/>
        <v>0</v>
      </c>
      <c r="Q2053" s="564">
        <f t="shared" si="926"/>
        <v>0</v>
      </c>
      <c r="R2053" s="661">
        <f t="shared" si="915"/>
        <v>0</v>
      </c>
      <c r="S2053" s="662">
        <f t="shared" si="916"/>
        <v>0</v>
      </c>
      <c r="T2053" s="699">
        <f t="shared" si="917"/>
        <v>0</v>
      </c>
      <c r="U2053" s="681">
        <f t="shared" si="927"/>
        <v>0</v>
      </c>
      <c r="V2053" s="701">
        <f t="shared" si="928"/>
        <v>0</v>
      </c>
      <c r="W2053" s="662">
        <f t="shared" si="929"/>
        <v>0</v>
      </c>
      <c r="X2053" s="662">
        <f t="shared" si="930"/>
        <v>0</v>
      </c>
      <c r="Y2053" s="662">
        <f t="shared" si="931"/>
        <v>0</v>
      </c>
      <c r="Z2053" s="699">
        <f t="shared" si="932"/>
        <v>0</v>
      </c>
      <c r="AA2053" s="681">
        <f t="shared" si="935"/>
        <v>0</v>
      </c>
      <c r="AB2053" s="701">
        <f t="shared" si="936"/>
        <v>0</v>
      </c>
      <c r="AC2053" s="662">
        <f t="shared" si="933"/>
        <v>0</v>
      </c>
      <c r="AD2053" s="662">
        <f t="shared" si="937"/>
        <v>0</v>
      </c>
      <c r="AE2053" s="701">
        <f t="shared" si="938"/>
        <v>0</v>
      </c>
      <c r="AF2053" s="662">
        <f t="shared" si="934"/>
        <v>0</v>
      </c>
      <c r="AG2053" s="662">
        <f t="shared" si="939"/>
        <v>0</v>
      </c>
      <c r="AH2053" s="701">
        <f t="shared" si="940"/>
        <v>0</v>
      </c>
    </row>
    <row r="2054" spans="1:34" x14ac:dyDescent="0.35">
      <c r="A2054" s="680">
        <v>40029</v>
      </c>
      <c r="B2054" s="558" t="s">
        <v>28</v>
      </c>
      <c r="C2054" s="558">
        <v>8</v>
      </c>
      <c r="D2054" s="559">
        <f t="shared" si="912"/>
        <v>3</v>
      </c>
      <c r="E2054" s="561">
        <v>0</v>
      </c>
      <c r="F2054" s="699">
        <f t="shared" si="918"/>
        <v>0</v>
      </c>
      <c r="G2054" s="712">
        <f t="shared" si="919"/>
        <v>0</v>
      </c>
      <c r="H2054" s="699">
        <f t="shared" si="913"/>
        <v>0</v>
      </c>
      <c r="I2054" s="712">
        <f t="shared" si="914"/>
        <v>0</v>
      </c>
      <c r="J2054" s="699">
        <f t="shared" si="920"/>
        <v>0</v>
      </c>
      <c r="K2054" s="681">
        <f t="shared" si="921"/>
        <v>0</v>
      </c>
      <c r="L2054" s="711">
        <f>IF($L$5="Yes",HLOOKUP(B2054,'Outdoor Supply'!$D$32:$P$38,7,FALSE),0)</f>
        <v>0</v>
      </c>
      <c r="M2054" s="701">
        <f t="shared" si="922"/>
        <v>0</v>
      </c>
      <c r="N2054" s="564">
        <f t="shared" si="923"/>
        <v>0</v>
      </c>
      <c r="O2054" s="564">
        <f t="shared" si="924"/>
        <v>0</v>
      </c>
      <c r="P2054" s="564">
        <f t="shared" si="925"/>
        <v>0</v>
      </c>
      <c r="Q2054" s="564">
        <f t="shared" si="926"/>
        <v>0</v>
      </c>
      <c r="R2054" s="661">
        <f t="shared" si="915"/>
        <v>0</v>
      </c>
      <c r="S2054" s="662">
        <f t="shared" si="916"/>
        <v>0</v>
      </c>
      <c r="T2054" s="699">
        <f t="shared" si="917"/>
        <v>0</v>
      </c>
      <c r="U2054" s="681">
        <f t="shared" si="927"/>
        <v>0</v>
      </c>
      <c r="V2054" s="701">
        <f t="shared" si="928"/>
        <v>0</v>
      </c>
      <c r="W2054" s="662">
        <f t="shared" si="929"/>
        <v>0</v>
      </c>
      <c r="X2054" s="662">
        <f t="shared" si="930"/>
        <v>0</v>
      </c>
      <c r="Y2054" s="662">
        <f t="shared" si="931"/>
        <v>0</v>
      </c>
      <c r="Z2054" s="699">
        <f t="shared" si="932"/>
        <v>0</v>
      </c>
      <c r="AA2054" s="681">
        <f t="shared" si="935"/>
        <v>0</v>
      </c>
      <c r="AB2054" s="701">
        <f t="shared" si="936"/>
        <v>0</v>
      </c>
      <c r="AC2054" s="662">
        <f t="shared" si="933"/>
        <v>0</v>
      </c>
      <c r="AD2054" s="662">
        <f t="shared" si="937"/>
        <v>0</v>
      </c>
      <c r="AE2054" s="701">
        <f t="shared" si="938"/>
        <v>0</v>
      </c>
      <c r="AF2054" s="662">
        <f t="shared" si="934"/>
        <v>0</v>
      </c>
      <c r="AG2054" s="662">
        <f t="shared" si="939"/>
        <v>0</v>
      </c>
      <c r="AH2054" s="701">
        <f t="shared" si="940"/>
        <v>0</v>
      </c>
    </row>
    <row r="2055" spans="1:34" x14ac:dyDescent="0.35">
      <c r="A2055" s="680">
        <v>40030</v>
      </c>
      <c r="B2055" s="558" t="s">
        <v>28</v>
      </c>
      <c r="C2055" s="558">
        <v>8</v>
      </c>
      <c r="D2055" s="559">
        <f t="shared" si="912"/>
        <v>4</v>
      </c>
      <c r="E2055" s="561">
        <v>0</v>
      </c>
      <c r="F2055" s="699">
        <f t="shared" si="918"/>
        <v>0</v>
      </c>
      <c r="G2055" s="712">
        <f t="shared" si="919"/>
        <v>0</v>
      </c>
      <c r="H2055" s="699">
        <f t="shared" si="913"/>
        <v>0</v>
      </c>
      <c r="I2055" s="712">
        <f t="shared" si="914"/>
        <v>0</v>
      </c>
      <c r="J2055" s="699">
        <f t="shared" si="920"/>
        <v>0</v>
      </c>
      <c r="K2055" s="681">
        <f t="shared" si="921"/>
        <v>0</v>
      </c>
      <c r="L2055" s="711">
        <f>IF($L$5="Yes",HLOOKUP(B2055,'Outdoor Supply'!$D$32:$P$38,7,FALSE),0)</f>
        <v>0</v>
      </c>
      <c r="M2055" s="701">
        <f t="shared" si="922"/>
        <v>0</v>
      </c>
      <c r="N2055" s="564">
        <f t="shared" si="923"/>
        <v>0</v>
      </c>
      <c r="O2055" s="564">
        <f t="shared" si="924"/>
        <v>0</v>
      </c>
      <c r="P2055" s="564">
        <f t="shared" si="925"/>
        <v>0</v>
      </c>
      <c r="Q2055" s="564">
        <f t="shared" si="926"/>
        <v>0</v>
      </c>
      <c r="R2055" s="661">
        <f t="shared" si="915"/>
        <v>0</v>
      </c>
      <c r="S2055" s="662">
        <f t="shared" si="916"/>
        <v>0</v>
      </c>
      <c r="T2055" s="699">
        <f t="shared" si="917"/>
        <v>0</v>
      </c>
      <c r="U2055" s="681">
        <f t="shared" si="927"/>
        <v>0</v>
      </c>
      <c r="V2055" s="701">
        <f t="shared" si="928"/>
        <v>0</v>
      </c>
      <c r="W2055" s="662">
        <f t="shared" si="929"/>
        <v>0</v>
      </c>
      <c r="X2055" s="662">
        <f t="shared" si="930"/>
        <v>0</v>
      </c>
      <c r="Y2055" s="662">
        <f t="shared" si="931"/>
        <v>0</v>
      </c>
      <c r="Z2055" s="699">
        <f t="shared" si="932"/>
        <v>0</v>
      </c>
      <c r="AA2055" s="681">
        <f t="shared" si="935"/>
        <v>0</v>
      </c>
      <c r="AB2055" s="701">
        <f t="shared" si="936"/>
        <v>0</v>
      </c>
      <c r="AC2055" s="662">
        <f t="shared" si="933"/>
        <v>0</v>
      </c>
      <c r="AD2055" s="662">
        <f t="shared" si="937"/>
        <v>0</v>
      </c>
      <c r="AE2055" s="701">
        <f t="shared" si="938"/>
        <v>0</v>
      </c>
      <c r="AF2055" s="662">
        <f t="shared" si="934"/>
        <v>0</v>
      </c>
      <c r="AG2055" s="662">
        <f t="shared" si="939"/>
        <v>0</v>
      </c>
      <c r="AH2055" s="701">
        <f t="shared" si="940"/>
        <v>0</v>
      </c>
    </row>
    <row r="2056" spans="1:34" x14ac:dyDescent="0.35">
      <c r="A2056" s="680">
        <v>40031</v>
      </c>
      <c r="B2056" s="558" t="s">
        <v>28</v>
      </c>
      <c r="C2056" s="558">
        <v>8</v>
      </c>
      <c r="D2056" s="559">
        <f t="shared" si="912"/>
        <v>5</v>
      </c>
      <c r="E2056" s="561">
        <v>0</v>
      </c>
      <c r="F2056" s="699">
        <f t="shared" si="918"/>
        <v>0</v>
      </c>
      <c r="G2056" s="712">
        <f t="shared" si="919"/>
        <v>0</v>
      </c>
      <c r="H2056" s="699">
        <f t="shared" si="913"/>
        <v>0</v>
      </c>
      <c r="I2056" s="712">
        <f t="shared" si="914"/>
        <v>0</v>
      </c>
      <c r="J2056" s="699">
        <f t="shared" si="920"/>
        <v>0</v>
      </c>
      <c r="K2056" s="681">
        <f t="shared" si="921"/>
        <v>0</v>
      </c>
      <c r="L2056" s="711">
        <f>IF($L$5="Yes",HLOOKUP(B2056,'Outdoor Supply'!$D$32:$P$38,7,FALSE),0)</f>
        <v>0</v>
      </c>
      <c r="M2056" s="701">
        <f t="shared" si="922"/>
        <v>0</v>
      </c>
      <c r="N2056" s="564">
        <f t="shared" si="923"/>
        <v>0</v>
      </c>
      <c r="O2056" s="564">
        <f t="shared" si="924"/>
        <v>0</v>
      </c>
      <c r="P2056" s="564">
        <f t="shared" si="925"/>
        <v>0</v>
      </c>
      <c r="Q2056" s="564">
        <f t="shared" si="926"/>
        <v>0</v>
      </c>
      <c r="R2056" s="661">
        <f t="shared" si="915"/>
        <v>0</v>
      </c>
      <c r="S2056" s="662">
        <f t="shared" si="916"/>
        <v>0</v>
      </c>
      <c r="T2056" s="699">
        <f t="shared" si="917"/>
        <v>0</v>
      </c>
      <c r="U2056" s="681">
        <f t="shared" si="927"/>
        <v>0</v>
      </c>
      <c r="V2056" s="701">
        <f t="shared" si="928"/>
        <v>0</v>
      </c>
      <c r="W2056" s="662">
        <f t="shared" si="929"/>
        <v>0</v>
      </c>
      <c r="X2056" s="662">
        <f t="shared" si="930"/>
        <v>0</v>
      </c>
      <c r="Y2056" s="662">
        <f t="shared" si="931"/>
        <v>0</v>
      </c>
      <c r="Z2056" s="699">
        <f t="shared" si="932"/>
        <v>0</v>
      </c>
      <c r="AA2056" s="681">
        <f t="shared" si="935"/>
        <v>0</v>
      </c>
      <c r="AB2056" s="701">
        <f t="shared" si="936"/>
        <v>0</v>
      </c>
      <c r="AC2056" s="662">
        <f t="shared" si="933"/>
        <v>0</v>
      </c>
      <c r="AD2056" s="662">
        <f t="shared" si="937"/>
        <v>0</v>
      </c>
      <c r="AE2056" s="701">
        <f t="shared" si="938"/>
        <v>0</v>
      </c>
      <c r="AF2056" s="662">
        <f t="shared" si="934"/>
        <v>0</v>
      </c>
      <c r="AG2056" s="662">
        <f t="shared" si="939"/>
        <v>0</v>
      </c>
      <c r="AH2056" s="701">
        <f t="shared" si="940"/>
        <v>0</v>
      </c>
    </row>
    <row r="2057" spans="1:34" x14ac:dyDescent="0.35">
      <c r="A2057" s="680">
        <v>40032</v>
      </c>
      <c r="B2057" s="558" t="s">
        <v>28</v>
      </c>
      <c r="C2057" s="558">
        <v>8</v>
      </c>
      <c r="D2057" s="559">
        <f t="shared" si="912"/>
        <v>6</v>
      </c>
      <c r="E2057" s="561">
        <v>0</v>
      </c>
      <c r="F2057" s="699">
        <f t="shared" si="918"/>
        <v>0</v>
      </c>
      <c r="G2057" s="712">
        <f t="shared" si="919"/>
        <v>0</v>
      </c>
      <c r="H2057" s="699">
        <f t="shared" si="913"/>
        <v>0</v>
      </c>
      <c r="I2057" s="712">
        <f t="shared" si="914"/>
        <v>0</v>
      </c>
      <c r="J2057" s="699">
        <f t="shared" si="920"/>
        <v>0</v>
      </c>
      <c r="K2057" s="681">
        <f t="shared" si="921"/>
        <v>0</v>
      </c>
      <c r="L2057" s="711">
        <f>IF($L$5="Yes",HLOOKUP(B2057,'Outdoor Supply'!$D$32:$P$38,7,FALSE),0)</f>
        <v>0</v>
      </c>
      <c r="M2057" s="701">
        <f t="shared" si="922"/>
        <v>0</v>
      </c>
      <c r="N2057" s="564">
        <f t="shared" si="923"/>
        <v>0</v>
      </c>
      <c r="O2057" s="564">
        <f t="shared" si="924"/>
        <v>0</v>
      </c>
      <c r="P2057" s="564">
        <f t="shared" si="925"/>
        <v>0</v>
      </c>
      <c r="Q2057" s="564">
        <f t="shared" si="926"/>
        <v>0</v>
      </c>
      <c r="R2057" s="661">
        <f t="shared" si="915"/>
        <v>0</v>
      </c>
      <c r="S2057" s="662">
        <f t="shared" si="916"/>
        <v>0</v>
      </c>
      <c r="T2057" s="699">
        <f t="shared" si="917"/>
        <v>0</v>
      </c>
      <c r="U2057" s="681">
        <f t="shared" si="927"/>
        <v>0</v>
      </c>
      <c r="V2057" s="701">
        <f t="shared" si="928"/>
        <v>0</v>
      </c>
      <c r="W2057" s="662">
        <f t="shared" si="929"/>
        <v>0</v>
      </c>
      <c r="X2057" s="662">
        <f t="shared" si="930"/>
        <v>0</v>
      </c>
      <c r="Y2057" s="662">
        <f t="shared" si="931"/>
        <v>0</v>
      </c>
      <c r="Z2057" s="699">
        <f t="shared" si="932"/>
        <v>0</v>
      </c>
      <c r="AA2057" s="681">
        <f t="shared" si="935"/>
        <v>0</v>
      </c>
      <c r="AB2057" s="701">
        <f t="shared" si="936"/>
        <v>0</v>
      </c>
      <c r="AC2057" s="662">
        <f t="shared" si="933"/>
        <v>0</v>
      </c>
      <c r="AD2057" s="662">
        <f t="shared" si="937"/>
        <v>0</v>
      </c>
      <c r="AE2057" s="701">
        <f t="shared" si="938"/>
        <v>0</v>
      </c>
      <c r="AF2057" s="662">
        <f t="shared" si="934"/>
        <v>0</v>
      </c>
      <c r="AG2057" s="662">
        <f t="shared" si="939"/>
        <v>0</v>
      </c>
      <c r="AH2057" s="701">
        <f t="shared" si="940"/>
        <v>0</v>
      </c>
    </row>
    <row r="2058" spans="1:34" x14ac:dyDescent="0.35">
      <c r="A2058" s="680">
        <v>40033</v>
      </c>
      <c r="B2058" s="558" t="s">
        <v>28</v>
      </c>
      <c r="C2058" s="558">
        <v>8</v>
      </c>
      <c r="D2058" s="559">
        <f t="shared" si="912"/>
        <v>7</v>
      </c>
      <c r="E2058" s="561">
        <v>0</v>
      </c>
      <c r="F2058" s="699">
        <f t="shared" si="918"/>
        <v>0</v>
      </c>
      <c r="G2058" s="712">
        <f t="shared" si="919"/>
        <v>0</v>
      </c>
      <c r="H2058" s="699">
        <f t="shared" si="913"/>
        <v>0</v>
      </c>
      <c r="I2058" s="712">
        <f t="shared" si="914"/>
        <v>0</v>
      </c>
      <c r="J2058" s="699">
        <f t="shared" si="920"/>
        <v>0</v>
      </c>
      <c r="K2058" s="681">
        <f t="shared" si="921"/>
        <v>0</v>
      </c>
      <c r="L2058" s="711">
        <f>IF($L$5="Yes",HLOOKUP(B2058,'Outdoor Supply'!$D$32:$P$38,7,FALSE),0)</f>
        <v>0</v>
      </c>
      <c r="M2058" s="701">
        <f t="shared" si="922"/>
        <v>0</v>
      </c>
      <c r="N2058" s="564">
        <f t="shared" si="923"/>
        <v>0</v>
      </c>
      <c r="O2058" s="564">
        <f t="shared" si="924"/>
        <v>0</v>
      </c>
      <c r="P2058" s="564">
        <f t="shared" si="925"/>
        <v>0</v>
      </c>
      <c r="Q2058" s="564">
        <f t="shared" si="926"/>
        <v>0</v>
      </c>
      <c r="R2058" s="661">
        <f t="shared" si="915"/>
        <v>0</v>
      </c>
      <c r="S2058" s="662">
        <f t="shared" si="916"/>
        <v>0</v>
      </c>
      <c r="T2058" s="699">
        <f t="shared" si="917"/>
        <v>0</v>
      </c>
      <c r="U2058" s="681">
        <f t="shared" si="927"/>
        <v>0</v>
      </c>
      <c r="V2058" s="701">
        <f t="shared" si="928"/>
        <v>0</v>
      </c>
      <c r="W2058" s="662">
        <f t="shared" si="929"/>
        <v>0</v>
      </c>
      <c r="X2058" s="662">
        <f t="shared" si="930"/>
        <v>0</v>
      </c>
      <c r="Y2058" s="662">
        <f t="shared" si="931"/>
        <v>0</v>
      </c>
      <c r="Z2058" s="699">
        <f t="shared" si="932"/>
        <v>0</v>
      </c>
      <c r="AA2058" s="681">
        <f t="shared" si="935"/>
        <v>0</v>
      </c>
      <c r="AB2058" s="701">
        <f t="shared" si="936"/>
        <v>0</v>
      </c>
      <c r="AC2058" s="662">
        <f t="shared" si="933"/>
        <v>0</v>
      </c>
      <c r="AD2058" s="662">
        <f t="shared" si="937"/>
        <v>0</v>
      </c>
      <c r="AE2058" s="701">
        <f t="shared" si="938"/>
        <v>0</v>
      </c>
      <c r="AF2058" s="662">
        <f t="shared" si="934"/>
        <v>0</v>
      </c>
      <c r="AG2058" s="662">
        <f t="shared" si="939"/>
        <v>0</v>
      </c>
      <c r="AH2058" s="701">
        <f t="shared" si="940"/>
        <v>0</v>
      </c>
    </row>
    <row r="2059" spans="1:34" x14ac:dyDescent="0.35">
      <c r="A2059" s="680">
        <v>40034</v>
      </c>
      <c r="B2059" s="558" t="s">
        <v>28</v>
      </c>
      <c r="C2059" s="558">
        <v>8</v>
      </c>
      <c r="D2059" s="559">
        <f t="shared" ref="D2059:D2122" si="941">WEEKDAY(A2059)</f>
        <v>1</v>
      </c>
      <c r="E2059" s="561">
        <v>0</v>
      </c>
      <c r="F2059" s="699">
        <f t="shared" si="918"/>
        <v>0</v>
      </c>
      <c r="G2059" s="712">
        <f t="shared" si="919"/>
        <v>0</v>
      </c>
      <c r="H2059" s="699">
        <f t="shared" ref="H2059:H2122" si="942">$C$3*$F$3*(E2059/12)*7.48</f>
        <v>0</v>
      </c>
      <c r="I2059" s="712">
        <f t="shared" ref="I2059:I2122" si="943">$C$4*$F$4*(E2059/12)*7.48</f>
        <v>0</v>
      </c>
      <c r="J2059" s="699">
        <f t="shared" si="920"/>
        <v>0</v>
      </c>
      <c r="K2059" s="681">
        <f t="shared" si="921"/>
        <v>0</v>
      </c>
      <c r="L2059" s="711">
        <f>IF($L$5="Yes",HLOOKUP(B2059,'Outdoor Supply'!$D$32:$P$38,7,FALSE),0)</f>
        <v>0</v>
      </c>
      <c r="M2059" s="701">
        <f t="shared" si="922"/>
        <v>0</v>
      </c>
      <c r="N2059" s="564">
        <f t="shared" si="923"/>
        <v>0</v>
      </c>
      <c r="O2059" s="564">
        <f t="shared" si="924"/>
        <v>0</v>
      </c>
      <c r="P2059" s="564">
        <f t="shared" si="925"/>
        <v>0</v>
      </c>
      <c r="Q2059" s="564">
        <f t="shared" si="926"/>
        <v>0</v>
      </c>
      <c r="R2059" s="661">
        <f t="shared" ref="R2059:R2122" si="944">$Q$3</f>
        <v>0</v>
      </c>
      <c r="S2059" s="662">
        <f t="shared" ref="S2059:S2122" si="945">SUM(N2059:R2059)</f>
        <v>0</v>
      </c>
      <c r="T2059" s="699">
        <f t="shared" ref="T2059:T2122" si="946">IF(V2059&lt;0,0,IF(V2059&gt;$G$3,$G$3,V2059))</f>
        <v>0</v>
      </c>
      <c r="U2059" s="681">
        <f t="shared" si="927"/>
        <v>0</v>
      </c>
      <c r="V2059" s="701">
        <f t="shared" si="928"/>
        <v>0</v>
      </c>
      <c r="W2059" s="662">
        <f t="shared" si="929"/>
        <v>0</v>
      </c>
      <c r="X2059" s="662">
        <f t="shared" si="930"/>
        <v>0</v>
      </c>
      <c r="Y2059" s="662">
        <f t="shared" si="931"/>
        <v>0</v>
      </c>
      <c r="Z2059" s="699">
        <f t="shared" si="932"/>
        <v>0</v>
      </c>
      <c r="AA2059" s="681">
        <f t="shared" si="935"/>
        <v>0</v>
      </c>
      <c r="AB2059" s="701">
        <f t="shared" si="936"/>
        <v>0</v>
      </c>
      <c r="AC2059" s="662">
        <f t="shared" si="933"/>
        <v>0</v>
      </c>
      <c r="AD2059" s="662">
        <f t="shared" si="937"/>
        <v>0</v>
      </c>
      <c r="AE2059" s="701">
        <f t="shared" si="938"/>
        <v>0</v>
      </c>
      <c r="AF2059" s="662">
        <f t="shared" si="934"/>
        <v>0</v>
      </c>
      <c r="AG2059" s="662">
        <f t="shared" si="939"/>
        <v>0</v>
      </c>
      <c r="AH2059" s="701">
        <f t="shared" si="940"/>
        <v>0</v>
      </c>
    </row>
    <row r="2060" spans="1:34" x14ac:dyDescent="0.35">
      <c r="A2060" s="680">
        <v>40035</v>
      </c>
      <c r="B2060" s="558" t="s">
        <v>28</v>
      </c>
      <c r="C2060" s="558">
        <v>8</v>
      </c>
      <c r="D2060" s="559">
        <f t="shared" si="941"/>
        <v>2</v>
      </c>
      <c r="E2060" s="561">
        <v>2.0000000000010232E-2</v>
      </c>
      <c r="F2060" s="699">
        <f t="shared" ref="F2060:F2123" si="947">$B$3*$F$3*(E2060/12)*7.48</f>
        <v>0</v>
      </c>
      <c r="G2060" s="712">
        <f t="shared" ref="G2060:G2123" si="948">$B$4*$F$4*(E2060/12)*7.48</f>
        <v>0</v>
      </c>
      <c r="H2060" s="699">
        <f t="shared" si="942"/>
        <v>0</v>
      </c>
      <c r="I2060" s="712">
        <f t="shared" si="943"/>
        <v>0</v>
      </c>
      <c r="J2060" s="699">
        <f t="shared" ref="J2060:J2123" si="949">IF($L$3="Yes",$M$3*$N$3*(E2060/12)*7.48,0)</f>
        <v>0</v>
      </c>
      <c r="K2060" s="681">
        <f t="shared" ref="K2060:K2123" si="950">IF($L$4="Yes",$M$4*$N$4*(E2060/12)*7.48,0)</f>
        <v>0</v>
      </c>
      <c r="L2060" s="711">
        <f>IF($L$5="Yes",HLOOKUP(B2060,'Outdoor Supply'!$D$32:$P$38,7,FALSE),0)</f>
        <v>0</v>
      </c>
      <c r="M2060" s="701">
        <f t="shared" ref="M2060:M2123" si="951">SUM(J2060:L2060)</f>
        <v>0</v>
      </c>
      <c r="N2060" s="564">
        <f t="shared" ref="N2060:N2123" si="952">HLOOKUP(B2060,$U$2:$AF$6,2,FALSE)</f>
        <v>0</v>
      </c>
      <c r="O2060" s="564">
        <f t="shared" ref="O2060:O2123" si="953">HLOOKUP(B2060,$U$2:$AF$6,3,FALSE)</f>
        <v>0</v>
      </c>
      <c r="P2060" s="564">
        <f t="shared" ref="P2060:P2123" si="954">HLOOKUP(B2060,$U$2:$AF$6,4,FALSE)</f>
        <v>0</v>
      </c>
      <c r="Q2060" s="564">
        <f t="shared" ref="Q2060:Q2123" si="955">HLOOKUP(B2060,$U$2:$AF$6,5,FALSE)</f>
        <v>0</v>
      </c>
      <c r="R2060" s="661">
        <f t="shared" si="944"/>
        <v>0</v>
      </c>
      <c r="S2060" s="662">
        <f t="shared" si="945"/>
        <v>0</v>
      </c>
      <c r="T2060" s="699">
        <f t="shared" si="946"/>
        <v>0</v>
      </c>
      <c r="U2060" s="681">
        <f t="shared" ref="U2060:U2123" si="956">IF(F2060+T2059&gt;S2060,S2060,F2060+T2059)</f>
        <v>0</v>
      </c>
      <c r="V2060" s="701">
        <f t="shared" ref="V2060:V2123" si="957">T2059+F2060-S2060</f>
        <v>0</v>
      </c>
      <c r="W2060" s="662">
        <f t="shared" ref="W2060:W2123" si="958">IF(Y2060&lt;0,0,IF(Y2060&gt;$G$4,$G$4,Y2060))</f>
        <v>0</v>
      </c>
      <c r="X2060" s="662">
        <f t="shared" ref="X2060:X2123" si="959">IF(G2060+W2059&gt;S2060,S2060,G2060+W2059)</f>
        <v>0</v>
      </c>
      <c r="Y2060" s="662">
        <f t="shared" ref="Y2060:Y2123" si="960">W2059+G2060-S2060</f>
        <v>0</v>
      </c>
      <c r="Z2060" s="699">
        <f t="shared" ref="Z2060:Z2123" si="961">IF(AB2060&lt;0,0,IF(AB2060&gt;$H$3,$H$3,AB2060))</f>
        <v>0</v>
      </c>
      <c r="AA2060" s="681">
        <f t="shared" si="935"/>
        <v>0</v>
      </c>
      <c r="AB2060" s="701">
        <f t="shared" si="936"/>
        <v>0</v>
      </c>
      <c r="AC2060" s="662">
        <f t="shared" ref="AC2060:AC2123" si="962">IF(AE2060&lt;0,0,IF(AE2060&gt;$H$4,$H$4,AE2060))</f>
        <v>0</v>
      </c>
      <c r="AD2060" s="662">
        <f t="shared" si="937"/>
        <v>0</v>
      </c>
      <c r="AE2060" s="701">
        <f t="shared" si="938"/>
        <v>0</v>
      </c>
      <c r="AF2060" s="662">
        <f t="shared" ref="AF2060:AF2123" si="963">IF(AH2060&lt;0,0,IF(AH2060&gt;$O$3,$O$3,AH2060))</f>
        <v>0</v>
      </c>
      <c r="AG2060" s="662">
        <f t="shared" si="939"/>
        <v>0</v>
      </c>
      <c r="AH2060" s="701">
        <f t="shared" si="940"/>
        <v>0</v>
      </c>
    </row>
    <row r="2061" spans="1:34" x14ac:dyDescent="0.35">
      <c r="A2061" s="680">
        <v>40036</v>
      </c>
      <c r="B2061" s="558" t="s">
        <v>28</v>
      </c>
      <c r="C2061" s="558">
        <v>8</v>
      </c>
      <c r="D2061" s="559">
        <f t="shared" si="941"/>
        <v>3</v>
      </c>
      <c r="E2061" s="561">
        <v>0</v>
      </c>
      <c r="F2061" s="699">
        <f t="shared" si="947"/>
        <v>0</v>
      </c>
      <c r="G2061" s="712">
        <f t="shared" si="948"/>
        <v>0</v>
      </c>
      <c r="H2061" s="699">
        <f t="shared" si="942"/>
        <v>0</v>
      </c>
      <c r="I2061" s="712">
        <f t="shared" si="943"/>
        <v>0</v>
      </c>
      <c r="J2061" s="699">
        <f t="shared" si="949"/>
        <v>0</v>
      </c>
      <c r="K2061" s="681">
        <f t="shared" si="950"/>
        <v>0</v>
      </c>
      <c r="L2061" s="711">
        <f>IF($L$5="Yes",HLOOKUP(B2061,'Outdoor Supply'!$D$32:$P$38,7,FALSE),0)</f>
        <v>0</v>
      </c>
      <c r="M2061" s="701">
        <f t="shared" si="951"/>
        <v>0</v>
      </c>
      <c r="N2061" s="564">
        <f t="shared" si="952"/>
        <v>0</v>
      </c>
      <c r="O2061" s="564">
        <f t="shared" si="953"/>
        <v>0</v>
      </c>
      <c r="P2061" s="564">
        <f t="shared" si="954"/>
        <v>0</v>
      </c>
      <c r="Q2061" s="564">
        <f t="shared" si="955"/>
        <v>0</v>
      </c>
      <c r="R2061" s="661">
        <f t="shared" si="944"/>
        <v>0</v>
      </c>
      <c r="S2061" s="662">
        <f t="shared" si="945"/>
        <v>0</v>
      </c>
      <c r="T2061" s="699">
        <f t="shared" si="946"/>
        <v>0</v>
      </c>
      <c r="U2061" s="681">
        <f t="shared" si="956"/>
        <v>0</v>
      </c>
      <c r="V2061" s="701">
        <f t="shared" si="957"/>
        <v>0</v>
      </c>
      <c r="W2061" s="662">
        <f t="shared" si="958"/>
        <v>0</v>
      </c>
      <c r="X2061" s="662">
        <f t="shared" si="959"/>
        <v>0</v>
      </c>
      <c r="Y2061" s="662">
        <f t="shared" si="960"/>
        <v>0</v>
      </c>
      <c r="Z2061" s="699">
        <f t="shared" si="961"/>
        <v>0</v>
      </c>
      <c r="AA2061" s="681">
        <f t="shared" ref="AA2061:AA2124" si="964">IF(H2061+Z2060&gt;S2061,S2061,H2061+Z2060)</f>
        <v>0</v>
      </c>
      <c r="AB2061" s="701">
        <f t="shared" ref="AB2061:AB2124" si="965">Z2060+H2061-S2061</f>
        <v>0</v>
      </c>
      <c r="AC2061" s="662">
        <f t="shared" si="962"/>
        <v>0</v>
      </c>
      <c r="AD2061" s="662">
        <f t="shared" ref="AD2061:AD2124" si="966">IF(I2061+AC2060&gt;S2061,S2061,I2061+AC2060)</f>
        <v>0</v>
      </c>
      <c r="AE2061" s="701">
        <f t="shared" ref="AE2061:AE2124" si="967">AC2060+I2061-S2061</f>
        <v>0</v>
      </c>
      <c r="AF2061" s="662">
        <f t="shared" si="963"/>
        <v>0</v>
      </c>
      <c r="AG2061" s="662">
        <f t="shared" ref="AG2061:AG2124" si="968">IF(M2061+AF2060&gt;S2061,S2061,M2061+AF2060)</f>
        <v>0</v>
      </c>
      <c r="AH2061" s="701">
        <f t="shared" ref="AH2061:AH2124" si="969">AF2060+M2061-S2061</f>
        <v>0</v>
      </c>
    </row>
    <row r="2062" spans="1:34" x14ac:dyDescent="0.35">
      <c r="A2062" s="680">
        <v>40037</v>
      </c>
      <c r="B2062" s="558" t="s">
        <v>28</v>
      </c>
      <c r="C2062" s="558">
        <v>8</v>
      </c>
      <c r="D2062" s="559">
        <f t="shared" si="941"/>
        <v>4</v>
      </c>
      <c r="E2062" s="561">
        <v>0</v>
      </c>
      <c r="F2062" s="699">
        <f t="shared" si="947"/>
        <v>0</v>
      </c>
      <c r="G2062" s="712">
        <f t="shared" si="948"/>
        <v>0</v>
      </c>
      <c r="H2062" s="699">
        <f t="shared" si="942"/>
        <v>0</v>
      </c>
      <c r="I2062" s="712">
        <f t="shared" si="943"/>
        <v>0</v>
      </c>
      <c r="J2062" s="699">
        <f t="shared" si="949"/>
        <v>0</v>
      </c>
      <c r="K2062" s="681">
        <f t="shared" si="950"/>
        <v>0</v>
      </c>
      <c r="L2062" s="711">
        <f>IF($L$5="Yes",HLOOKUP(B2062,'Outdoor Supply'!$D$32:$P$38,7,FALSE),0)</f>
        <v>0</v>
      </c>
      <c r="M2062" s="701">
        <f t="shared" si="951"/>
        <v>0</v>
      </c>
      <c r="N2062" s="564">
        <f t="shared" si="952"/>
        <v>0</v>
      </c>
      <c r="O2062" s="564">
        <f t="shared" si="953"/>
        <v>0</v>
      </c>
      <c r="P2062" s="564">
        <f t="shared" si="954"/>
        <v>0</v>
      </c>
      <c r="Q2062" s="564">
        <f t="shared" si="955"/>
        <v>0</v>
      </c>
      <c r="R2062" s="661">
        <f t="shared" si="944"/>
        <v>0</v>
      </c>
      <c r="S2062" s="662">
        <f t="shared" si="945"/>
        <v>0</v>
      </c>
      <c r="T2062" s="699">
        <f t="shared" si="946"/>
        <v>0</v>
      </c>
      <c r="U2062" s="681">
        <f t="shared" si="956"/>
        <v>0</v>
      </c>
      <c r="V2062" s="701">
        <f t="shared" si="957"/>
        <v>0</v>
      </c>
      <c r="W2062" s="662">
        <f t="shared" si="958"/>
        <v>0</v>
      </c>
      <c r="X2062" s="662">
        <f t="shared" si="959"/>
        <v>0</v>
      </c>
      <c r="Y2062" s="662">
        <f t="shared" si="960"/>
        <v>0</v>
      </c>
      <c r="Z2062" s="699">
        <f t="shared" si="961"/>
        <v>0</v>
      </c>
      <c r="AA2062" s="681">
        <f t="shared" si="964"/>
        <v>0</v>
      </c>
      <c r="AB2062" s="701">
        <f t="shared" si="965"/>
        <v>0</v>
      </c>
      <c r="AC2062" s="662">
        <f t="shared" si="962"/>
        <v>0</v>
      </c>
      <c r="AD2062" s="662">
        <f t="shared" si="966"/>
        <v>0</v>
      </c>
      <c r="AE2062" s="701">
        <f t="shared" si="967"/>
        <v>0</v>
      </c>
      <c r="AF2062" s="662">
        <f t="shared" si="963"/>
        <v>0</v>
      </c>
      <c r="AG2062" s="662">
        <f t="shared" si="968"/>
        <v>0</v>
      </c>
      <c r="AH2062" s="701">
        <f t="shared" si="969"/>
        <v>0</v>
      </c>
    </row>
    <row r="2063" spans="1:34" x14ac:dyDescent="0.35">
      <c r="A2063" s="680">
        <v>40038</v>
      </c>
      <c r="B2063" s="558" t="s">
        <v>28</v>
      </c>
      <c r="C2063" s="558">
        <v>8</v>
      </c>
      <c r="D2063" s="559">
        <f t="shared" si="941"/>
        <v>5</v>
      </c>
      <c r="E2063" s="561">
        <v>0</v>
      </c>
      <c r="F2063" s="699">
        <f t="shared" si="947"/>
        <v>0</v>
      </c>
      <c r="G2063" s="712">
        <f t="shared" si="948"/>
        <v>0</v>
      </c>
      <c r="H2063" s="699">
        <f t="shared" si="942"/>
        <v>0</v>
      </c>
      <c r="I2063" s="712">
        <f t="shared" si="943"/>
        <v>0</v>
      </c>
      <c r="J2063" s="699">
        <f t="shared" si="949"/>
        <v>0</v>
      </c>
      <c r="K2063" s="681">
        <f t="shared" si="950"/>
        <v>0</v>
      </c>
      <c r="L2063" s="711">
        <f>IF($L$5="Yes",HLOOKUP(B2063,'Outdoor Supply'!$D$32:$P$38,7,FALSE),0)</f>
        <v>0</v>
      </c>
      <c r="M2063" s="701">
        <f t="shared" si="951"/>
        <v>0</v>
      </c>
      <c r="N2063" s="564">
        <f t="shared" si="952"/>
        <v>0</v>
      </c>
      <c r="O2063" s="564">
        <f t="shared" si="953"/>
        <v>0</v>
      </c>
      <c r="P2063" s="564">
        <f t="shared" si="954"/>
        <v>0</v>
      </c>
      <c r="Q2063" s="564">
        <f t="shared" si="955"/>
        <v>0</v>
      </c>
      <c r="R2063" s="661">
        <f t="shared" si="944"/>
        <v>0</v>
      </c>
      <c r="S2063" s="662">
        <f t="shared" si="945"/>
        <v>0</v>
      </c>
      <c r="T2063" s="699">
        <f t="shared" si="946"/>
        <v>0</v>
      </c>
      <c r="U2063" s="681">
        <f t="shared" si="956"/>
        <v>0</v>
      </c>
      <c r="V2063" s="701">
        <f t="shared" si="957"/>
        <v>0</v>
      </c>
      <c r="W2063" s="662">
        <f t="shared" si="958"/>
        <v>0</v>
      </c>
      <c r="X2063" s="662">
        <f t="shared" si="959"/>
        <v>0</v>
      </c>
      <c r="Y2063" s="662">
        <f t="shared" si="960"/>
        <v>0</v>
      </c>
      <c r="Z2063" s="699">
        <f t="shared" si="961"/>
        <v>0</v>
      </c>
      <c r="AA2063" s="681">
        <f t="shared" si="964"/>
        <v>0</v>
      </c>
      <c r="AB2063" s="701">
        <f t="shared" si="965"/>
        <v>0</v>
      </c>
      <c r="AC2063" s="662">
        <f t="shared" si="962"/>
        <v>0</v>
      </c>
      <c r="AD2063" s="662">
        <f t="shared" si="966"/>
        <v>0</v>
      </c>
      <c r="AE2063" s="701">
        <f t="shared" si="967"/>
        <v>0</v>
      </c>
      <c r="AF2063" s="662">
        <f t="shared" si="963"/>
        <v>0</v>
      </c>
      <c r="AG2063" s="662">
        <f t="shared" si="968"/>
        <v>0</v>
      </c>
      <c r="AH2063" s="701">
        <f t="shared" si="969"/>
        <v>0</v>
      </c>
    </row>
    <row r="2064" spans="1:34" x14ac:dyDescent="0.35">
      <c r="A2064" s="680">
        <v>40039</v>
      </c>
      <c r="B2064" s="558" t="s">
        <v>28</v>
      </c>
      <c r="C2064" s="558">
        <v>8</v>
      </c>
      <c r="D2064" s="559">
        <f t="shared" si="941"/>
        <v>6</v>
      </c>
      <c r="E2064" s="561">
        <v>0</v>
      </c>
      <c r="F2064" s="699">
        <f t="shared" si="947"/>
        <v>0</v>
      </c>
      <c r="G2064" s="712">
        <f t="shared" si="948"/>
        <v>0</v>
      </c>
      <c r="H2064" s="699">
        <f t="shared" si="942"/>
        <v>0</v>
      </c>
      <c r="I2064" s="712">
        <f t="shared" si="943"/>
        <v>0</v>
      </c>
      <c r="J2064" s="699">
        <f t="shared" si="949"/>
        <v>0</v>
      </c>
      <c r="K2064" s="681">
        <f t="shared" si="950"/>
        <v>0</v>
      </c>
      <c r="L2064" s="711">
        <f>IF($L$5="Yes",HLOOKUP(B2064,'Outdoor Supply'!$D$32:$P$38,7,FALSE),0)</f>
        <v>0</v>
      </c>
      <c r="M2064" s="701">
        <f t="shared" si="951"/>
        <v>0</v>
      </c>
      <c r="N2064" s="564">
        <f t="shared" si="952"/>
        <v>0</v>
      </c>
      <c r="O2064" s="564">
        <f t="shared" si="953"/>
        <v>0</v>
      </c>
      <c r="P2064" s="564">
        <f t="shared" si="954"/>
        <v>0</v>
      </c>
      <c r="Q2064" s="564">
        <f t="shared" si="955"/>
        <v>0</v>
      </c>
      <c r="R2064" s="661">
        <f t="shared" si="944"/>
        <v>0</v>
      </c>
      <c r="S2064" s="662">
        <f t="shared" si="945"/>
        <v>0</v>
      </c>
      <c r="T2064" s="699">
        <f t="shared" si="946"/>
        <v>0</v>
      </c>
      <c r="U2064" s="681">
        <f t="shared" si="956"/>
        <v>0</v>
      </c>
      <c r="V2064" s="701">
        <f t="shared" si="957"/>
        <v>0</v>
      </c>
      <c r="W2064" s="662">
        <f t="shared" si="958"/>
        <v>0</v>
      </c>
      <c r="X2064" s="662">
        <f t="shared" si="959"/>
        <v>0</v>
      </c>
      <c r="Y2064" s="662">
        <f t="shared" si="960"/>
        <v>0</v>
      </c>
      <c r="Z2064" s="699">
        <f t="shared" si="961"/>
        <v>0</v>
      </c>
      <c r="AA2064" s="681">
        <f t="shared" si="964"/>
        <v>0</v>
      </c>
      <c r="AB2064" s="701">
        <f t="shared" si="965"/>
        <v>0</v>
      </c>
      <c r="AC2064" s="662">
        <f t="shared" si="962"/>
        <v>0</v>
      </c>
      <c r="AD2064" s="662">
        <f t="shared" si="966"/>
        <v>0</v>
      </c>
      <c r="AE2064" s="701">
        <f t="shared" si="967"/>
        <v>0</v>
      </c>
      <c r="AF2064" s="662">
        <f t="shared" si="963"/>
        <v>0</v>
      </c>
      <c r="AG2064" s="662">
        <f t="shared" si="968"/>
        <v>0</v>
      </c>
      <c r="AH2064" s="701">
        <f t="shared" si="969"/>
        <v>0</v>
      </c>
    </row>
    <row r="2065" spans="1:34" x14ac:dyDescent="0.35">
      <c r="A2065" s="680">
        <v>40040</v>
      </c>
      <c r="B2065" s="558" t="s">
        <v>28</v>
      </c>
      <c r="C2065" s="558">
        <v>8</v>
      </c>
      <c r="D2065" s="559">
        <f t="shared" si="941"/>
        <v>7</v>
      </c>
      <c r="E2065" s="561">
        <v>0</v>
      </c>
      <c r="F2065" s="699">
        <f t="shared" si="947"/>
        <v>0</v>
      </c>
      <c r="G2065" s="712">
        <f t="shared" si="948"/>
        <v>0</v>
      </c>
      <c r="H2065" s="699">
        <f t="shared" si="942"/>
        <v>0</v>
      </c>
      <c r="I2065" s="712">
        <f t="shared" si="943"/>
        <v>0</v>
      </c>
      <c r="J2065" s="699">
        <f t="shared" si="949"/>
        <v>0</v>
      </c>
      <c r="K2065" s="681">
        <f t="shared" si="950"/>
        <v>0</v>
      </c>
      <c r="L2065" s="711">
        <f>IF($L$5="Yes",HLOOKUP(B2065,'Outdoor Supply'!$D$32:$P$38,7,FALSE),0)</f>
        <v>0</v>
      </c>
      <c r="M2065" s="701">
        <f t="shared" si="951"/>
        <v>0</v>
      </c>
      <c r="N2065" s="564">
        <f t="shared" si="952"/>
        <v>0</v>
      </c>
      <c r="O2065" s="564">
        <f t="shared" si="953"/>
        <v>0</v>
      </c>
      <c r="P2065" s="564">
        <f t="shared" si="954"/>
        <v>0</v>
      </c>
      <c r="Q2065" s="564">
        <f t="shared" si="955"/>
        <v>0</v>
      </c>
      <c r="R2065" s="661">
        <f t="shared" si="944"/>
        <v>0</v>
      </c>
      <c r="S2065" s="662">
        <f t="shared" si="945"/>
        <v>0</v>
      </c>
      <c r="T2065" s="699">
        <f t="shared" si="946"/>
        <v>0</v>
      </c>
      <c r="U2065" s="681">
        <f t="shared" si="956"/>
        <v>0</v>
      </c>
      <c r="V2065" s="701">
        <f t="shared" si="957"/>
        <v>0</v>
      </c>
      <c r="W2065" s="662">
        <f t="shared" si="958"/>
        <v>0</v>
      </c>
      <c r="X2065" s="662">
        <f t="shared" si="959"/>
        <v>0</v>
      </c>
      <c r="Y2065" s="662">
        <f t="shared" si="960"/>
        <v>0</v>
      </c>
      <c r="Z2065" s="699">
        <f t="shared" si="961"/>
        <v>0</v>
      </c>
      <c r="AA2065" s="681">
        <f t="shared" si="964"/>
        <v>0</v>
      </c>
      <c r="AB2065" s="701">
        <f t="shared" si="965"/>
        <v>0</v>
      </c>
      <c r="AC2065" s="662">
        <f t="shared" si="962"/>
        <v>0</v>
      </c>
      <c r="AD2065" s="662">
        <f t="shared" si="966"/>
        <v>0</v>
      </c>
      <c r="AE2065" s="701">
        <f t="shared" si="967"/>
        <v>0</v>
      </c>
      <c r="AF2065" s="662">
        <f t="shared" si="963"/>
        <v>0</v>
      </c>
      <c r="AG2065" s="662">
        <f t="shared" si="968"/>
        <v>0</v>
      </c>
      <c r="AH2065" s="701">
        <f t="shared" si="969"/>
        <v>0</v>
      </c>
    </row>
    <row r="2066" spans="1:34" x14ac:dyDescent="0.35">
      <c r="A2066" s="680">
        <v>40041</v>
      </c>
      <c r="B2066" s="558" t="s">
        <v>28</v>
      </c>
      <c r="C2066" s="558">
        <v>8</v>
      </c>
      <c r="D2066" s="559">
        <f t="shared" si="941"/>
        <v>1</v>
      </c>
      <c r="E2066" s="561">
        <v>0</v>
      </c>
      <c r="F2066" s="699">
        <f t="shared" si="947"/>
        <v>0</v>
      </c>
      <c r="G2066" s="712">
        <f t="shared" si="948"/>
        <v>0</v>
      </c>
      <c r="H2066" s="699">
        <f t="shared" si="942"/>
        <v>0</v>
      </c>
      <c r="I2066" s="712">
        <f t="shared" si="943"/>
        <v>0</v>
      </c>
      <c r="J2066" s="699">
        <f t="shared" si="949"/>
        <v>0</v>
      </c>
      <c r="K2066" s="681">
        <f t="shared" si="950"/>
        <v>0</v>
      </c>
      <c r="L2066" s="711">
        <f>IF($L$5="Yes",HLOOKUP(B2066,'Outdoor Supply'!$D$32:$P$38,7,FALSE),0)</f>
        <v>0</v>
      </c>
      <c r="M2066" s="701">
        <f t="shared" si="951"/>
        <v>0</v>
      </c>
      <c r="N2066" s="564">
        <f t="shared" si="952"/>
        <v>0</v>
      </c>
      <c r="O2066" s="564">
        <f t="shared" si="953"/>
        <v>0</v>
      </c>
      <c r="P2066" s="564">
        <f t="shared" si="954"/>
        <v>0</v>
      </c>
      <c r="Q2066" s="564">
        <f t="shared" si="955"/>
        <v>0</v>
      </c>
      <c r="R2066" s="661">
        <f t="shared" si="944"/>
        <v>0</v>
      </c>
      <c r="S2066" s="662">
        <f t="shared" si="945"/>
        <v>0</v>
      </c>
      <c r="T2066" s="699">
        <f t="shared" si="946"/>
        <v>0</v>
      </c>
      <c r="U2066" s="681">
        <f t="shared" si="956"/>
        <v>0</v>
      </c>
      <c r="V2066" s="701">
        <f t="shared" si="957"/>
        <v>0</v>
      </c>
      <c r="W2066" s="662">
        <f t="shared" si="958"/>
        <v>0</v>
      </c>
      <c r="X2066" s="662">
        <f t="shared" si="959"/>
        <v>0</v>
      </c>
      <c r="Y2066" s="662">
        <f t="shared" si="960"/>
        <v>0</v>
      </c>
      <c r="Z2066" s="699">
        <f t="shared" si="961"/>
        <v>0</v>
      </c>
      <c r="AA2066" s="681">
        <f t="shared" si="964"/>
        <v>0</v>
      </c>
      <c r="AB2066" s="701">
        <f t="shared" si="965"/>
        <v>0</v>
      </c>
      <c r="AC2066" s="662">
        <f t="shared" si="962"/>
        <v>0</v>
      </c>
      <c r="AD2066" s="662">
        <f t="shared" si="966"/>
        <v>0</v>
      </c>
      <c r="AE2066" s="701">
        <f t="shared" si="967"/>
        <v>0</v>
      </c>
      <c r="AF2066" s="662">
        <f t="shared" si="963"/>
        <v>0</v>
      </c>
      <c r="AG2066" s="662">
        <f t="shared" si="968"/>
        <v>0</v>
      </c>
      <c r="AH2066" s="701">
        <f t="shared" si="969"/>
        <v>0</v>
      </c>
    </row>
    <row r="2067" spans="1:34" x14ac:dyDescent="0.35">
      <c r="A2067" s="680">
        <v>40042</v>
      </c>
      <c r="B2067" s="558" t="s">
        <v>28</v>
      </c>
      <c r="C2067" s="558">
        <v>8</v>
      </c>
      <c r="D2067" s="559">
        <f t="shared" si="941"/>
        <v>2</v>
      </c>
      <c r="E2067" s="561">
        <v>0</v>
      </c>
      <c r="F2067" s="699">
        <f t="shared" si="947"/>
        <v>0</v>
      </c>
      <c r="G2067" s="712">
        <f t="shared" si="948"/>
        <v>0</v>
      </c>
      <c r="H2067" s="699">
        <f t="shared" si="942"/>
        <v>0</v>
      </c>
      <c r="I2067" s="712">
        <f t="shared" si="943"/>
        <v>0</v>
      </c>
      <c r="J2067" s="699">
        <f t="shared" si="949"/>
        <v>0</v>
      </c>
      <c r="K2067" s="681">
        <f t="shared" si="950"/>
        <v>0</v>
      </c>
      <c r="L2067" s="711">
        <f>IF($L$5="Yes",HLOOKUP(B2067,'Outdoor Supply'!$D$32:$P$38,7,FALSE),0)</f>
        <v>0</v>
      </c>
      <c r="M2067" s="701">
        <f t="shared" si="951"/>
        <v>0</v>
      </c>
      <c r="N2067" s="564">
        <f t="shared" si="952"/>
        <v>0</v>
      </c>
      <c r="O2067" s="564">
        <f t="shared" si="953"/>
        <v>0</v>
      </c>
      <c r="P2067" s="564">
        <f t="shared" si="954"/>
        <v>0</v>
      </c>
      <c r="Q2067" s="564">
        <f t="shared" si="955"/>
        <v>0</v>
      </c>
      <c r="R2067" s="661">
        <f t="shared" si="944"/>
        <v>0</v>
      </c>
      <c r="S2067" s="662">
        <f t="shared" si="945"/>
        <v>0</v>
      </c>
      <c r="T2067" s="699">
        <f t="shared" si="946"/>
        <v>0</v>
      </c>
      <c r="U2067" s="681">
        <f t="shared" si="956"/>
        <v>0</v>
      </c>
      <c r="V2067" s="701">
        <f t="shared" si="957"/>
        <v>0</v>
      </c>
      <c r="W2067" s="662">
        <f t="shared" si="958"/>
        <v>0</v>
      </c>
      <c r="X2067" s="662">
        <f t="shared" si="959"/>
        <v>0</v>
      </c>
      <c r="Y2067" s="662">
        <f t="shared" si="960"/>
        <v>0</v>
      </c>
      <c r="Z2067" s="699">
        <f t="shared" si="961"/>
        <v>0</v>
      </c>
      <c r="AA2067" s="681">
        <f t="shared" si="964"/>
        <v>0</v>
      </c>
      <c r="AB2067" s="701">
        <f t="shared" si="965"/>
        <v>0</v>
      </c>
      <c r="AC2067" s="662">
        <f t="shared" si="962"/>
        <v>0</v>
      </c>
      <c r="AD2067" s="662">
        <f t="shared" si="966"/>
        <v>0</v>
      </c>
      <c r="AE2067" s="701">
        <f t="shared" si="967"/>
        <v>0</v>
      </c>
      <c r="AF2067" s="662">
        <f t="shared" si="963"/>
        <v>0</v>
      </c>
      <c r="AG2067" s="662">
        <f t="shared" si="968"/>
        <v>0</v>
      </c>
      <c r="AH2067" s="701">
        <f t="shared" si="969"/>
        <v>0</v>
      </c>
    </row>
    <row r="2068" spans="1:34" x14ac:dyDescent="0.35">
      <c r="A2068" s="680">
        <v>40043</v>
      </c>
      <c r="B2068" s="558" t="s">
        <v>28</v>
      </c>
      <c r="C2068" s="558">
        <v>8</v>
      </c>
      <c r="D2068" s="559">
        <f t="shared" si="941"/>
        <v>3</v>
      </c>
      <c r="E2068" s="561">
        <v>0</v>
      </c>
      <c r="F2068" s="699">
        <f t="shared" si="947"/>
        <v>0</v>
      </c>
      <c r="G2068" s="712">
        <f t="shared" si="948"/>
        <v>0</v>
      </c>
      <c r="H2068" s="699">
        <f t="shared" si="942"/>
        <v>0</v>
      </c>
      <c r="I2068" s="712">
        <f t="shared" si="943"/>
        <v>0</v>
      </c>
      <c r="J2068" s="699">
        <f t="shared" si="949"/>
        <v>0</v>
      </c>
      <c r="K2068" s="681">
        <f t="shared" si="950"/>
        <v>0</v>
      </c>
      <c r="L2068" s="711">
        <f>IF($L$5="Yes",HLOOKUP(B2068,'Outdoor Supply'!$D$32:$P$38,7,FALSE),0)</f>
        <v>0</v>
      </c>
      <c r="M2068" s="701">
        <f t="shared" si="951"/>
        <v>0</v>
      </c>
      <c r="N2068" s="564">
        <f t="shared" si="952"/>
        <v>0</v>
      </c>
      <c r="O2068" s="564">
        <f t="shared" si="953"/>
        <v>0</v>
      </c>
      <c r="P2068" s="564">
        <f t="shared" si="954"/>
        <v>0</v>
      </c>
      <c r="Q2068" s="564">
        <f t="shared" si="955"/>
        <v>0</v>
      </c>
      <c r="R2068" s="661">
        <f t="shared" si="944"/>
        <v>0</v>
      </c>
      <c r="S2068" s="662">
        <f t="shared" si="945"/>
        <v>0</v>
      </c>
      <c r="T2068" s="699">
        <f t="shared" si="946"/>
        <v>0</v>
      </c>
      <c r="U2068" s="681">
        <f t="shared" si="956"/>
        <v>0</v>
      </c>
      <c r="V2068" s="701">
        <f t="shared" si="957"/>
        <v>0</v>
      </c>
      <c r="W2068" s="662">
        <f t="shared" si="958"/>
        <v>0</v>
      </c>
      <c r="X2068" s="662">
        <f t="shared" si="959"/>
        <v>0</v>
      </c>
      <c r="Y2068" s="662">
        <f t="shared" si="960"/>
        <v>0</v>
      </c>
      <c r="Z2068" s="699">
        <f t="shared" si="961"/>
        <v>0</v>
      </c>
      <c r="AA2068" s="681">
        <f t="shared" si="964"/>
        <v>0</v>
      </c>
      <c r="AB2068" s="701">
        <f t="shared" si="965"/>
        <v>0</v>
      </c>
      <c r="AC2068" s="662">
        <f t="shared" si="962"/>
        <v>0</v>
      </c>
      <c r="AD2068" s="662">
        <f t="shared" si="966"/>
        <v>0</v>
      </c>
      <c r="AE2068" s="701">
        <f t="shared" si="967"/>
        <v>0</v>
      </c>
      <c r="AF2068" s="662">
        <f t="shared" si="963"/>
        <v>0</v>
      </c>
      <c r="AG2068" s="662">
        <f t="shared" si="968"/>
        <v>0</v>
      </c>
      <c r="AH2068" s="701">
        <f t="shared" si="969"/>
        <v>0</v>
      </c>
    </row>
    <row r="2069" spans="1:34" x14ac:dyDescent="0.35">
      <c r="A2069" s="680">
        <v>40044</v>
      </c>
      <c r="B2069" s="558" t="s">
        <v>28</v>
      </c>
      <c r="C2069" s="558">
        <v>8</v>
      </c>
      <c r="D2069" s="559">
        <f t="shared" si="941"/>
        <v>4</v>
      </c>
      <c r="E2069" s="561">
        <v>0</v>
      </c>
      <c r="F2069" s="699">
        <f t="shared" si="947"/>
        <v>0</v>
      </c>
      <c r="G2069" s="712">
        <f t="shared" si="948"/>
        <v>0</v>
      </c>
      <c r="H2069" s="699">
        <f t="shared" si="942"/>
        <v>0</v>
      </c>
      <c r="I2069" s="712">
        <f t="shared" si="943"/>
        <v>0</v>
      </c>
      <c r="J2069" s="699">
        <f t="shared" si="949"/>
        <v>0</v>
      </c>
      <c r="K2069" s="681">
        <f t="shared" si="950"/>
        <v>0</v>
      </c>
      <c r="L2069" s="711">
        <f>IF($L$5="Yes",HLOOKUP(B2069,'Outdoor Supply'!$D$32:$P$38,7,FALSE),0)</f>
        <v>0</v>
      </c>
      <c r="M2069" s="701">
        <f t="shared" si="951"/>
        <v>0</v>
      </c>
      <c r="N2069" s="564">
        <f t="shared" si="952"/>
        <v>0</v>
      </c>
      <c r="O2069" s="564">
        <f t="shared" si="953"/>
        <v>0</v>
      </c>
      <c r="P2069" s="564">
        <f t="shared" si="954"/>
        <v>0</v>
      </c>
      <c r="Q2069" s="564">
        <f t="shared" si="955"/>
        <v>0</v>
      </c>
      <c r="R2069" s="661">
        <f t="shared" si="944"/>
        <v>0</v>
      </c>
      <c r="S2069" s="662">
        <f t="shared" si="945"/>
        <v>0</v>
      </c>
      <c r="T2069" s="699">
        <f t="shared" si="946"/>
        <v>0</v>
      </c>
      <c r="U2069" s="681">
        <f t="shared" si="956"/>
        <v>0</v>
      </c>
      <c r="V2069" s="701">
        <f t="shared" si="957"/>
        <v>0</v>
      </c>
      <c r="W2069" s="662">
        <f t="shared" si="958"/>
        <v>0</v>
      </c>
      <c r="X2069" s="662">
        <f t="shared" si="959"/>
        <v>0</v>
      </c>
      <c r="Y2069" s="662">
        <f t="shared" si="960"/>
        <v>0</v>
      </c>
      <c r="Z2069" s="699">
        <f t="shared" si="961"/>
        <v>0</v>
      </c>
      <c r="AA2069" s="681">
        <f t="shared" si="964"/>
        <v>0</v>
      </c>
      <c r="AB2069" s="701">
        <f t="shared" si="965"/>
        <v>0</v>
      </c>
      <c r="AC2069" s="662">
        <f t="shared" si="962"/>
        <v>0</v>
      </c>
      <c r="AD2069" s="662">
        <f t="shared" si="966"/>
        <v>0</v>
      </c>
      <c r="AE2069" s="701">
        <f t="shared" si="967"/>
        <v>0</v>
      </c>
      <c r="AF2069" s="662">
        <f t="shared" si="963"/>
        <v>0</v>
      </c>
      <c r="AG2069" s="662">
        <f t="shared" si="968"/>
        <v>0</v>
      </c>
      <c r="AH2069" s="701">
        <f t="shared" si="969"/>
        <v>0</v>
      </c>
    </row>
    <row r="2070" spans="1:34" x14ac:dyDescent="0.35">
      <c r="A2070" s="680">
        <v>40045</v>
      </c>
      <c r="B2070" s="558" t="s">
        <v>28</v>
      </c>
      <c r="C2070" s="558">
        <v>8</v>
      </c>
      <c r="D2070" s="559">
        <f t="shared" si="941"/>
        <v>5</v>
      </c>
      <c r="E2070" s="561">
        <v>0</v>
      </c>
      <c r="F2070" s="699">
        <f t="shared" si="947"/>
        <v>0</v>
      </c>
      <c r="G2070" s="712">
        <f t="shared" si="948"/>
        <v>0</v>
      </c>
      <c r="H2070" s="699">
        <f t="shared" si="942"/>
        <v>0</v>
      </c>
      <c r="I2070" s="712">
        <f t="shared" si="943"/>
        <v>0</v>
      </c>
      <c r="J2070" s="699">
        <f t="shared" si="949"/>
        <v>0</v>
      </c>
      <c r="K2070" s="681">
        <f t="shared" si="950"/>
        <v>0</v>
      </c>
      <c r="L2070" s="711">
        <f>IF($L$5="Yes",HLOOKUP(B2070,'Outdoor Supply'!$D$32:$P$38,7,FALSE),0)</f>
        <v>0</v>
      </c>
      <c r="M2070" s="701">
        <f t="shared" si="951"/>
        <v>0</v>
      </c>
      <c r="N2070" s="564">
        <f t="shared" si="952"/>
        <v>0</v>
      </c>
      <c r="O2070" s="564">
        <f t="shared" si="953"/>
        <v>0</v>
      </c>
      <c r="P2070" s="564">
        <f t="shared" si="954"/>
        <v>0</v>
      </c>
      <c r="Q2070" s="564">
        <f t="shared" si="955"/>
        <v>0</v>
      </c>
      <c r="R2070" s="661">
        <f t="shared" si="944"/>
        <v>0</v>
      </c>
      <c r="S2070" s="662">
        <f t="shared" si="945"/>
        <v>0</v>
      </c>
      <c r="T2070" s="699">
        <f t="shared" si="946"/>
        <v>0</v>
      </c>
      <c r="U2070" s="681">
        <f t="shared" si="956"/>
        <v>0</v>
      </c>
      <c r="V2070" s="701">
        <f t="shared" si="957"/>
        <v>0</v>
      </c>
      <c r="W2070" s="662">
        <f t="shared" si="958"/>
        <v>0</v>
      </c>
      <c r="X2070" s="662">
        <f t="shared" si="959"/>
        <v>0</v>
      </c>
      <c r="Y2070" s="662">
        <f t="shared" si="960"/>
        <v>0</v>
      </c>
      <c r="Z2070" s="699">
        <f t="shared" si="961"/>
        <v>0</v>
      </c>
      <c r="AA2070" s="681">
        <f t="shared" si="964"/>
        <v>0</v>
      </c>
      <c r="AB2070" s="701">
        <f t="shared" si="965"/>
        <v>0</v>
      </c>
      <c r="AC2070" s="662">
        <f t="shared" si="962"/>
        <v>0</v>
      </c>
      <c r="AD2070" s="662">
        <f t="shared" si="966"/>
        <v>0</v>
      </c>
      <c r="AE2070" s="701">
        <f t="shared" si="967"/>
        <v>0</v>
      </c>
      <c r="AF2070" s="662">
        <f t="shared" si="963"/>
        <v>0</v>
      </c>
      <c r="AG2070" s="662">
        <f t="shared" si="968"/>
        <v>0</v>
      </c>
      <c r="AH2070" s="701">
        <f t="shared" si="969"/>
        <v>0</v>
      </c>
    </row>
    <row r="2071" spans="1:34" x14ac:dyDescent="0.35">
      <c r="A2071" s="680">
        <v>40046</v>
      </c>
      <c r="B2071" s="558" t="s">
        <v>28</v>
      </c>
      <c r="C2071" s="558">
        <v>8</v>
      </c>
      <c r="D2071" s="559">
        <f t="shared" si="941"/>
        <v>6</v>
      </c>
      <c r="E2071" s="561">
        <v>0</v>
      </c>
      <c r="F2071" s="699">
        <f t="shared" si="947"/>
        <v>0</v>
      </c>
      <c r="G2071" s="712">
        <f t="shared" si="948"/>
        <v>0</v>
      </c>
      <c r="H2071" s="699">
        <f t="shared" si="942"/>
        <v>0</v>
      </c>
      <c r="I2071" s="712">
        <f t="shared" si="943"/>
        <v>0</v>
      </c>
      <c r="J2071" s="699">
        <f t="shared" si="949"/>
        <v>0</v>
      </c>
      <c r="K2071" s="681">
        <f t="shared" si="950"/>
        <v>0</v>
      </c>
      <c r="L2071" s="711">
        <f>IF($L$5="Yes",HLOOKUP(B2071,'Outdoor Supply'!$D$32:$P$38,7,FALSE),0)</f>
        <v>0</v>
      </c>
      <c r="M2071" s="701">
        <f t="shared" si="951"/>
        <v>0</v>
      </c>
      <c r="N2071" s="564">
        <f t="shared" si="952"/>
        <v>0</v>
      </c>
      <c r="O2071" s="564">
        <f t="shared" si="953"/>
        <v>0</v>
      </c>
      <c r="P2071" s="564">
        <f t="shared" si="954"/>
        <v>0</v>
      </c>
      <c r="Q2071" s="564">
        <f t="shared" si="955"/>
        <v>0</v>
      </c>
      <c r="R2071" s="661">
        <f t="shared" si="944"/>
        <v>0</v>
      </c>
      <c r="S2071" s="662">
        <f t="shared" si="945"/>
        <v>0</v>
      </c>
      <c r="T2071" s="699">
        <f t="shared" si="946"/>
        <v>0</v>
      </c>
      <c r="U2071" s="681">
        <f t="shared" si="956"/>
        <v>0</v>
      </c>
      <c r="V2071" s="701">
        <f t="shared" si="957"/>
        <v>0</v>
      </c>
      <c r="W2071" s="662">
        <f t="shared" si="958"/>
        <v>0</v>
      </c>
      <c r="X2071" s="662">
        <f t="shared" si="959"/>
        <v>0</v>
      </c>
      <c r="Y2071" s="662">
        <f t="shared" si="960"/>
        <v>0</v>
      </c>
      <c r="Z2071" s="699">
        <f t="shared" si="961"/>
        <v>0</v>
      </c>
      <c r="AA2071" s="681">
        <f t="shared" si="964"/>
        <v>0</v>
      </c>
      <c r="AB2071" s="701">
        <f t="shared" si="965"/>
        <v>0</v>
      </c>
      <c r="AC2071" s="662">
        <f t="shared" si="962"/>
        <v>0</v>
      </c>
      <c r="AD2071" s="662">
        <f t="shared" si="966"/>
        <v>0</v>
      </c>
      <c r="AE2071" s="701">
        <f t="shared" si="967"/>
        <v>0</v>
      </c>
      <c r="AF2071" s="662">
        <f t="shared" si="963"/>
        <v>0</v>
      </c>
      <c r="AG2071" s="662">
        <f t="shared" si="968"/>
        <v>0</v>
      </c>
      <c r="AH2071" s="701">
        <f t="shared" si="969"/>
        <v>0</v>
      </c>
    </row>
    <row r="2072" spans="1:34" x14ac:dyDescent="0.35">
      <c r="A2072" s="680">
        <v>40047</v>
      </c>
      <c r="B2072" s="558" t="s">
        <v>28</v>
      </c>
      <c r="C2072" s="558">
        <v>8</v>
      </c>
      <c r="D2072" s="559">
        <f t="shared" si="941"/>
        <v>7</v>
      </c>
      <c r="E2072" s="561">
        <v>0</v>
      </c>
      <c r="F2072" s="699">
        <f t="shared" si="947"/>
        <v>0</v>
      </c>
      <c r="G2072" s="712">
        <f t="shared" si="948"/>
        <v>0</v>
      </c>
      <c r="H2072" s="699">
        <f t="shared" si="942"/>
        <v>0</v>
      </c>
      <c r="I2072" s="712">
        <f t="shared" si="943"/>
        <v>0</v>
      </c>
      <c r="J2072" s="699">
        <f t="shared" si="949"/>
        <v>0</v>
      </c>
      <c r="K2072" s="681">
        <f t="shared" si="950"/>
        <v>0</v>
      </c>
      <c r="L2072" s="711">
        <f>IF($L$5="Yes",HLOOKUP(B2072,'Outdoor Supply'!$D$32:$P$38,7,FALSE),0)</f>
        <v>0</v>
      </c>
      <c r="M2072" s="701">
        <f t="shared" si="951"/>
        <v>0</v>
      </c>
      <c r="N2072" s="564">
        <f t="shared" si="952"/>
        <v>0</v>
      </c>
      <c r="O2072" s="564">
        <f t="shared" si="953"/>
        <v>0</v>
      </c>
      <c r="P2072" s="564">
        <f t="shared" si="954"/>
        <v>0</v>
      </c>
      <c r="Q2072" s="564">
        <f t="shared" si="955"/>
        <v>0</v>
      </c>
      <c r="R2072" s="661">
        <f t="shared" si="944"/>
        <v>0</v>
      </c>
      <c r="S2072" s="662">
        <f t="shared" si="945"/>
        <v>0</v>
      </c>
      <c r="T2072" s="699">
        <f t="shared" si="946"/>
        <v>0</v>
      </c>
      <c r="U2072" s="681">
        <f t="shared" si="956"/>
        <v>0</v>
      </c>
      <c r="V2072" s="701">
        <f t="shared" si="957"/>
        <v>0</v>
      </c>
      <c r="W2072" s="662">
        <f t="shared" si="958"/>
        <v>0</v>
      </c>
      <c r="X2072" s="662">
        <f t="shared" si="959"/>
        <v>0</v>
      </c>
      <c r="Y2072" s="662">
        <f t="shared" si="960"/>
        <v>0</v>
      </c>
      <c r="Z2072" s="699">
        <f t="shared" si="961"/>
        <v>0</v>
      </c>
      <c r="AA2072" s="681">
        <f t="shared" si="964"/>
        <v>0</v>
      </c>
      <c r="AB2072" s="701">
        <f t="shared" si="965"/>
        <v>0</v>
      </c>
      <c r="AC2072" s="662">
        <f t="shared" si="962"/>
        <v>0</v>
      </c>
      <c r="AD2072" s="662">
        <f t="shared" si="966"/>
        <v>0</v>
      </c>
      <c r="AE2072" s="701">
        <f t="shared" si="967"/>
        <v>0</v>
      </c>
      <c r="AF2072" s="662">
        <f t="shared" si="963"/>
        <v>0</v>
      </c>
      <c r="AG2072" s="662">
        <f t="shared" si="968"/>
        <v>0</v>
      </c>
      <c r="AH2072" s="701">
        <f t="shared" si="969"/>
        <v>0</v>
      </c>
    </row>
    <row r="2073" spans="1:34" x14ac:dyDescent="0.35">
      <c r="A2073" s="680">
        <v>40048</v>
      </c>
      <c r="B2073" s="558" t="s">
        <v>28</v>
      </c>
      <c r="C2073" s="558">
        <v>8</v>
      </c>
      <c r="D2073" s="559">
        <f t="shared" si="941"/>
        <v>1</v>
      </c>
      <c r="E2073" s="561">
        <v>9.9999999999909051E-3</v>
      </c>
      <c r="F2073" s="699">
        <f t="shared" si="947"/>
        <v>0</v>
      </c>
      <c r="G2073" s="712">
        <f t="shared" si="948"/>
        <v>0</v>
      </c>
      <c r="H2073" s="699">
        <f t="shared" si="942"/>
        <v>0</v>
      </c>
      <c r="I2073" s="712">
        <f t="shared" si="943"/>
        <v>0</v>
      </c>
      <c r="J2073" s="699">
        <f t="shared" si="949"/>
        <v>0</v>
      </c>
      <c r="K2073" s="681">
        <f t="shared" si="950"/>
        <v>0</v>
      </c>
      <c r="L2073" s="711">
        <f>IF($L$5="Yes",HLOOKUP(B2073,'Outdoor Supply'!$D$32:$P$38,7,FALSE),0)</f>
        <v>0</v>
      </c>
      <c r="M2073" s="701">
        <f t="shared" si="951"/>
        <v>0</v>
      </c>
      <c r="N2073" s="564">
        <f t="shared" si="952"/>
        <v>0</v>
      </c>
      <c r="O2073" s="564">
        <f t="shared" si="953"/>
        <v>0</v>
      </c>
      <c r="P2073" s="564">
        <f t="shared" si="954"/>
        <v>0</v>
      </c>
      <c r="Q2073" s="564">
        <f t="shared" si="955"/>
        <v>0</v>
      </c>
      <c r="R2073" s="661">
        <f t="shared" si="944"/>
        <v>0</v>
      </c>
      <c r="S2073" s="662">
        <f t="shared" si="945"/>
        <v>0</v>
      </c>
      <c r="T2073" s="699">
        <f t="shared" si="946"/>
        <v>0</v>
      </c>
      <c r="U2073" s="681">
        <f t="shared" si="956"/>
        <v>0</v>
      </c>
      <c r="V2073" s="701">
        <f t="shared" si="957"/>
        <v>0</v>
      </c>
      <c r="W2073" s="662">
        <f t="shared" si="958"/>
        <v>0</v>
      </c>
      <c r="X2073" s="662">
        <f t="shared" si="959"/>
        <v>0</v>
      </c>
      <c r="Y2073" s="662">
        <f t="shared" si="960"/>
        <v>0</v>
      </c>
      <c r="Z2073" s="699">
        <f t="shared" si="961"/>
        <v>0</v>
      </c>
      <c r="AA2073" s="681">
        <f t="shared" si="964"/>
        <v>0</v>
      </c>
      <c r="AB2073" s="701">
        <f t="shared" si="965"/>
        <v>0</v>
      </c>
      <c r="AC2073" s="662">
        <f t="shared" si="962"/>
        <v>0</v>
      </c>
      <c r="AD2073" s="662">
        <f t="shared" si="966"/>
        <v>0</v>
      </c>
      <c r="AE2073" s="701">
        <f t="shared" si="967"/>
        <v>0</v>
      </c>
      <c r="AF2073" s="662">
        <f t="shared" si="963"/>
        <v>0</v>
      </c>
      <c r="AG2073" s="662">
        <f t="shared" si="968"/>
        <v>0</v>
      </c>
      <c r="AH2073" s="701">
        <f t="shared" si="969"/>
        <v>0</v>
      </c>
    </row>
    <row r="2074" spans="1:34" x14ac:dyDescent="0.35">
      <c r="A2074" s="680">
        <v>40049</v>
      </c>
      <c r="B2074" s="558" t="s">
        <v>28</v>
      </c>
      <c r="C2074" s="558">
        <v>8</v>
      </c>
      <c r="D2074" s="559">
        <f t="shared" si="941"/>
        <v>2</v>
      </c>
      <c r="E2074" s="561">
        <v>0</v>
      </c>
      <c r="F2074" s="699">
        <f t="shared" si="947"/>
        <v>0</v>
      </c>
      <c r="G2074" s="712">
        <f t="shared" si="948"/>
        <v>0</v>
      </c>
      <c r="H2074" s="699">
        <f t="shared" si="942"/>
        <v>0</v>
      </c>
      <c r="I2074" s="712">
        <f t="shared" si="943"/>
        <v>0</v>
      </c>
      <c r="J2074" s="699">
        <f t="shared" si="949"/>
        <v>0</v>
      </c>
      <c r="K2074" s="681">
        <f t="shared" si="950"/>
        <v>0</v>
      </c>
      <c r="L2074" s="711">
        <f>IF($L$5="Yes",HLOOKUP(B2074,'Outdoor Supply'!$D$32:$P$38,7,FALSE),0)</f>
        <v>0</v>
      </c>
      <c r="M2074" s="701">
        <f t="shared" si="951"/>
        <v>0</v>
      </c>
      <c r="N2074" s="564">
        <f t="shared" si="952"/>
        <v>0</v>
      </c>
      <c r="O2074" s="564">
        <f t="shared" si="953"/>
        <v>0</v>
      </c>
      <c r="P2074" s="564">
        <f t="shared" si="954"/>
        <v>0</v>
      </c>
      <c r="Q2074" s="564">
        <f t="shared" si="955"/>
        <v>0</v>
      </c>
      <c r="R2074" s="661">
        <f t="shared" si="944"/>
        <v>0</v>
      </c>
      <c r="S2074" s="662">
        <f t="shared" si="945"/>
        <v>0</v>
      </c>
      <c r="T2074" s="699">
        <f t="shared" si="946"/>
        <v>0</v>
      </c>
      <c r="U2074" s="681">
        <f t="shared" si="956"/>
        <v>0</v>
      </c>
      <c r="V2074" s="701">
        <f t="shared" si="957"/>
        <v>0</v>
      </c>
      <c r="W2074" s="662">
        <f t="shared" si="958"/>
        <v>0</v>
      </c>
      <c r="X2074" s="662">
        <f t="shared" si="959"/>
        <v>0</v>
      </c>
      <c r="Y2074" s="662">
        <f t="shared" si="960"/>
        <v>0</v>
      </c>
      <c r="Z2074" s="699">
        <f t="shared" si="961"/>
        <v>0</v>
      </c>
      <c r="AA2074" s="681">
        <f t="shared" si="964"/>
        <v>0</v>
      </c>
      <c r="AB2074" s="701">
        <f t="shared" si="965"/>
        <v>0</v>
      </c>
      <c r="AC2074" s="662">
        <f t="shared" si="962"/>
        <v>0</v>
      </c>
      <c r="AD2074" s="662">
        <f t="shared" si="966"/>
        <v>0</v>
      </c>
      <c r="AE2074" s="701">
        <f t="shared" si="967"/>
        <v>0</v>
      </c>
      <c r="AF2074" s="662">
        <f t="shared" si="963"/>
        <v>0</v>
      </c>
      <c r="AG2074" s="662">
        <f t="shared" si="968"/>
        <v>0</v>
      </c>
      <c r="AH2074" s="701">
        <f t="shared" si="969"/>
        <v>0</v>
      </c>
    </row>
    <row r="2075" spans="1:34" x14ac:dyDescent="0.35">
      <c r="A2075" s="680">
        <v>40050</v>
      </c>
      <c r="B2075" s="558" t="s">
        <v>28</v>
      </c>
      <c r="C2075" s="558">
        <v>8</v>
      </c>
      <c r="D2075" s="559">
        <f t="shared" si="941"/>
        <v>3</v>
      </c>
      <c r="E2075" s="561">
        <v>0</v>
      </c>
      <c r="F2075" s="699">
        <f t="shared" si="947"/>
        <v>0</v>
      </c>
      <c r="G2075" s="712">
        <f t="shared" si="948"/>
        <v>0</v>
      </c>
      <c r="H2075" s="699">
        <f t="shared" si="942"/>
        <v>0</v>
      </c>
      <c r="I2075" s="712">
        <f t="shared" si="943"/>
        <v>0</v>
      </c>
      <c r="J2075" s="699">
        <f t="shared" si="949"/>
        <v>0</v>
      </c>
      <c r="K2075" s="681">
        <f t="shared" si="950"/>
        <v>0</v>
      </c>
      <c r="L2075" s="711">
        <f>IF($L$5="Yes",HLOOKUP(B2075,'Outdoor Supply'!$D$32:$P$38,7,FALSE),0)</f>
        <v>0</v>
      </c>
      <c r="M2075" s="701">
        <f t="shared" si="951"/>
        <v>0</v>
      </c>
      <c r="N2075" s="564">
        <f t="shared" si="952"/>
        <v>0</v>
      </c>
      <c r="O2075" s="564">
        <f t="shared" si="953"/>
        <v>0</v>
      </c>
      <c r="P2075" s="564">
        <f t="shared" si="954"/>
        <v>0</v>
      </c>
      <c r="Q2075" s="564">
        <f t="shared" si="955"/>
        <v>0</v>
      </c>
      <c r="R2075" s="661">
        <f t="shared" si="944"/>
        <v>0</v>
      </c>
      <c r="S2075" s="662">
        <f t="shared" si="945"/>
        <v>0</v>
      </c>
      <c r="T2075" s="699">
        <f t="shared" si="946"/>
        <v>0</v>
      </c>
      <c r="U2075" s="681">
        <f t="shared" si="956"/>
        <v>0</v>
      </c>
      <c r="V2075" s="701">
        <f t="shared" si="957"/>
        <v>0</v>
      </c>
      <c r="W2075" s="662">
        <f t="shared" si="958"/>
        <v>0</v>
      </c>
      <c r="X2075" s="662">
        <f t="shared" si="959"/>
        <v>0</v>
      </c>
      <c r="Y2075" s="662">
        <f t="shared" si="960"/>
        <v>0</v>
      </c>
      <c r="Z2075" s="699">
        <f t="shared" si="961"/>
        <v>0</v>
      </c>
      <c r="AA2075" s="681">
        <f t="shared" si="964"/>
        <v>0</v>
      </c>
      <c r="AB2075" s="701">
        <f t="shared" si="965"/>
        <v>0</v>
      </c>
      <c r="AC2075" s="662">
        <f t="shared" si="962"/>
        <v>0</v>
      </c>
      <c r="AD2075" s="662">
        <f t="shared" si="966"/>
        <v>0</v>
      </c>
      <c r="AE2075" s="701">
        <f t="shared" si="967"/>
        <v>0</v>
      </c>
      <c r="AF2075" s="662">
        <f t="shared" si="963"/>
        <v>0</v>
      </c>
      <c r="AG2075" s="662">
        <f t="shared" si="968"/>
        <v>0</v>
      </c>
      <c r="AH2075" s="701">
        <f t="shared" si="969"/>
        <v>0</v>
      </c>
    </row>
    <row r="2076" spans="1:34" x14ac:dyDescent="0.35">
      <c r="A2076" s="680">
        <v>40051</v>
      </c>
      <c r="B2076" s="558" t="s">
        <v>28</v>
      </c>
      <c r="C2076" s="558">
        <v>8</v>
      </c>
      <c r="D2076" s="559">
        <f t="shared" si="941"/>
        <v>4</v>
      </c>
      <c r="E2076" s="561">
        <v>0</v>
      </c>
      <c r="F2076" s="699">
        <f t="shared" si="947"/>
        <v>0</v>
      </c>
      <c r="G2076" s="712">
        <f t="shared" si="948"/>
        <v>0</v>
      </c>
      <c r="H2076" s="699">
        <f t="shared" si="942"/>
        <v>0</v>
      </c>
      <c r="I2076" s="712">
        <f t="shared" si="943"/>
        <v>0</v>
      </c>
      <c r="J2076" s="699">
        <f t="shared" si="949"/>
        <v>0</v>
      </c>
      <c r="K2076" s="681">
        <f t="shared" si="950"/>
        <v>0</v>
      </c>
      <c r="L2076" s="711">
        <f>IF($L$5="Yes",HLOOKUP(B2076,'Outdoor Supply'!$D$32:$P$38,7,FALSE),0)</f>
        <v>0</v>
      </c>
      <c r="M2076" s="701">
        <f t="shared" si="951"/>
        <v>0</v>
      </c>
      <c r="N2076" s="564">
        <f t="shared" si="952"/>
        <v>0</v>
      </c>
      <c r="O2076" s="564">
        <f t="shared" si="953"/>
        <v>0</v>
      </c>
      <c r="P2076" s="564">
        <f t="shared" si="954"/>
        <v>0</v>
      </c>
      <c r="Q2076" s="564">
        <f t="shared" si="955"/>
        <v>0</v>
      </c>
      <c r="R2076" s="661">
        <f t="shared" si="944"/>
        <v>0</v>
      </c>
      <c r="S2076" s="662">
        <f t="shared" si="945"/>
        <v>0</v>
      </c>
      <c r="T2076" s="699">
        <f t="shared" si="946"/>
        <v>0</v>
      </c>
      <c r="U2076" s="681">
        <f t="shared" si="956"/>
        <v>0</v>
      </c>
      <c r="V2076" s="701">
        <f t="shared" si="957"/>
        <v>0</v>
      </c>
      <c r="W2076" s="662">
        <f t="shared" si="958"/>
        <v>0</v>
      </c>
      <c r="X2076" s="662">
        <f t="shared" si="959"/>
        <v>0</v>
      </c>
      <c r="Y2076" s="662">
        <f t="shared" si="960"/>
        <v>0</v>
      </c>
      <c r="Z2076" s="699">
        <f t="shared" si="961"/>
        <v>0</v>
      </c>
      <c r="AA2076" s="681">
        <f t="shared" si="964"/>
        <v>0</v>
      </c>
      <c r="AB2076" s="701">
        <f t="shared" si="965"/>
        <v>0</v>
      </c>
      <c r="AC2076" s="662">
        <f t="shared" si="962"/>
        <v>0</v>
      </c>
      <c r="AD2076" s="662">
        <f t="shared" si="966"/>
        <v>0</v>
      </c>
      <c r="AE2076" s="701">
        <f t="shared" si="967"/>
        <v>0</v>
      </c>
      <c r="AF2076" s="662">
        <f t="shared" si="963"/>
        <v>0</v>
      </c>
      <c r="AG2076" s="662">
        <f t="shared" si="968"/>
        <v>0</v>
      </c>
      <c r="AH2076" s="701">
        <f t="shared" si="969"/>
        <v>0</v>
      </c>
    </row>
    <row r="2077" spans="1:34" x14ac:dyDescent="0.35">
      <c r="A2077" s="680">
        <v>40052</v>
      </c>
      <c r="B2077" s="558" t="s">
        <v>28</v>
      </c>
      <c r="C2077" s="558">
        <v>8</v>
      </c>
      <c r="D2077" s="559">
        <f t="shared" si="941"/>
        <v>5</v>
      </c>
      <c r="E2077" s="561">
        <v>0.16999999999998749</v>
      </c>
      <c r="F2077" s="699">
        <f t="shared" si="947"/>
        <v>0</v>
      </c>
      <c r="G2077" s="712">
        <f t="shared" si="948"/>
        <v>0</v>
      </c>
      <c r="H2077" s="699">
        <f t="shared" si="942"/>
        <v>0</v>
      </c>
      <c r="I2077" s="712">
        <f t="shared" si="943"/>
        <v>0</v>
      </c>
      <c r="J2077" s="699">
        <f t="shared" si="949"/>
        <v>0</v>
      </c>
      <c r="K2077" s="681">
        <f t="shared" si="950"/>
        <v>0</v>
      </c>
      <c r="L2077" s="711">
        <f>IF($L$5="Yes",HLOOKUP(B2077,'Outdoor Supply'!$D$32:$P$38,7,FALSE),0)</f>
        <v>0</v>
      </c>
      <c r="M2077" s="701">
        <f t="shared" si="951"/>
        <v>0</v>
      </c>
      <c r="N2077" s="564">
        <f t="shared" si="952"/>
        <v>0</v>
      </c>
      <c r="O2077" s="564">
        <f t="shared" si="953"/>
        <v>0</v>
      </c>
      <c r="P2077" s="564">
        <f t="shared" si="954"/>
        <v>0</v>
      </c>
      <c r="Q2077" s="564">
        <f t="shared" si="955"/>
        <v>0</v>
      </c>
      <c r="R2077" s="661">
        <f t="shared" si="944"/>
        <v>0</v>
      </c>
      <c r="S2077" s="662">
        <f t="shared" si="945"/>
        <v>0</v>
      </c>
      <c r="T2077" s="699">
        <f t="shared" si="946"/>
        <v>0</v>
      </c>
      <c r="U2077" s="681">
        <f t="shared" si="956"/>
        <v>0</v>
      </c>
      <c r="V2077" s="701">
        <f t="shared" si="957"/>
        <v>0</v>
      </c>
      <c r="W2077" s="662">
        <f t="shared" si="958"/>
        <v>0</v>
      </c>
      <c r="X2077" s="662">
        <f t="shared" si="959"/>
        <v>0</v>
      </c>
      <c r="Y2077" s="662">
        <f t="shared" si="960"/>
        <v>0</v>
      </c>
      <c r="Z2077" s="699">
        <f t="shared" si="961"/>
        <v>0</v>
      </c>
      <c r="AA2077" s="681">
        <f t="shared" si="964"/>
        <v>0</v>
      </c>
      <c r="AB2077" s="701">
        <f t="shared" si="965"/>
        <v>0</v>
      </c>
      <c r="AC2077" s="662">
        <f t="shared" si="962"/>
        <v>0</v>
      </c>
      <c r="AD2077" s="662">
        <f t="shared" si="966"/>
        <v>0</v>
      </c>
      <c r="AE2077" s="701">
        <f t="shared" si="967"/>
        <v>0</v>
      </c>
      <c r="AF2077" s="662">
        <f t="shared" si="963"/>
        <v>0</v>
      </c>
      <c r="AG2077" s="662">
        <f t="shared" si="968"/>
        <v>0</v>
      </c>
      <c r="AH2077" s="701">
        <f t="shared" si="969"/>
        <v>0</v>
      </c>
    </row>
    <row r="2078" spans="1:34" x14ac:dyDescent="0.35">
      <c r="A2078" s="680">
        <v>40053</v>
      </c>
      <c r="B2078" s="558" t="s">
        <v>28</v>
      </c>
      <c r="C2078" s="558">
        <v>8</v>
      </c>
      <c r="D2078" s="559">
        <f t="shared" si="941"/>
        <v>6</v>
      </c>
      <c r="E2078" s="561">
        <v>0.56999999999999318</v>
      </c>
      <c r="F2078" s="699">
        <f t="shared" si="947"/>
        <v>0</v>
      </c>
      <c r="G2078" s="712">
        <f t="shared" si="948"/>
        <v>0</v>
      </c>
      <c r="H2078" s="699">
        <f t="shared" si="942"/>
        <v>0</v>
      </c>
      <c r="I2078" s="712">
        <f t="shared" si="943"/>
        <v>0</v>
      </c>
      <c r="J2078" s="699">
        <f t="shared" si="949"/>
        <v>0</v>
      </c>
      <c r="K2078" s="681">
        <f t="shared" si="950"/>
        <v>0</v>
      </c>
      <c r="L2078" s="711">
        <f>IF($L$5="Yes",HLOOKUP(B2078,'Outdoor Supply'!$D$32:$P$38,7,FALSE),0)</f>
        <v>0</v>
      </c>
      <c r="M2078" s="701">
        <f t="shared" si="951"/>
        <v>0</v>
      </c>
      <c r="N2078" s="564">
        <f t="shared" si="952"/>
        <v>0</v>
      </c>
      <c r="O2078" s="564">
        <f t="shared" si="953"/>
        <v>0</v>
      </c>
      <c r="P2078" s="564">
        <f t="shared" si="954"/>
        <v>0</v>
      </c>
      <c r="Q2078" s="564">
        <f t="shared" si="955"/>
        <v>0</v>
      </c>
      <c r="R2078" s="661">
        <f t="shared" si="944"/>
        <v>0</v>
      </c>
      <c r="S2078" s="662">
        <f t="shared" si="945"/>
        <v>0</v>
      </c>
      <c r="T2078" s="699">
        <f t="shared" si="946"/>
        <v>0</v>
      </c>
      <c r="U2078" s="681">
        <f t="shared" si="956"/>
        <v>0</v>
      </c>
      <c r="V2078" s="701">
        <f t="shared" si="957"/>
        <v>0</v>
      </c>
      <c r="W2078" s="662">
        <f t="shared" si="958"/>
        <v>0</v>
      </c>
      <c r="X2078" s="662">
        <f t="shared" si="959"/>
        <v>0</v>
      </c>
      <c r="Y2078" s="662">
        <f t="shared" si="960"/>
        <v>0</v>
      </c>
      <c r="Z2078" s="699">
        <f t="shared" si="961"/>
        <v>0</v>
      </c>
      <c r="AA2078" s="681">
        <f t="shared" si="964"/>
        <v>0</v>
      </c>
      <c r="AB2078" s="701">
        <f t="shared" si="965"/>
        <v>0</v>
      </c>
      <c r="AC2078" s="662">
        <f t="shared" si="962"/>
        <v>0</v>
      </c>
      <c r="AD2078" s="662">
        <f t="shared" si="966"/>
        <v>0</v>
      </c>
      <c r="AE2078" s="701">
        <f t="shared" si="967"/>
        <v>0</v>
      </c>
      <c r="AF2078" s="662">
        <f t="shared" si="963"/>
        <v>0</v>
      </c>
      <c r="AG2078" s="662">
        <f t="shared" si="968"/>
        <v>0</v>
      </c>
      <c r="AH2078" s="701">
        <f t="shared" si="969"/>
        <v>0</v>
      </c>
    </row>
    <row r="2079" spans="1:34" x14ac:dyDescent="0.35">
      <c r="A2079" s="680">
        <v>40054</v>
      </c>
      <c r="B2079" s="558" t="s">
        <v>28</v>
      </c>
      <c r="C2079" s="558">
        <v>8</v>
      </c>
      <c r="D2079" s="559">
        <f t="shared" si="941"/>
        <v>7</v>
      </c>
      <c r="E2079" s="561">
        <v>0</v>
      </c>
      <c r="F2079" s="699">
        <f t="shared" si="947"/>
        <v>0</v>
      </c>
      <c r="G2079" s="712">
        <f t="shared" si="948"/>
        <v>0</v>
      </c>
      <c r="H2079" s="699">
        <f t="shared" si="942"/>
        <v>0</v>
      </c>
      <c r="I2079" s="712">
        <f t="shared" si="943"/>
        <v>0</v>
      </c>
      <c r="J2079" s="699">
        <f t="shared" si="949"/>
        <v>0</v>
      </c>
      <c r="K2079" s="681">
        <f t="shared" si="950"/>
        <v>0</v>
      </c>
      <c r="L2079" s="711">
        <f>IF($L$5="Yes",HLOOKUP(B2079,'Outdoor Supply'!$D$32:$P$38,7,FALSE),0)</f>
        <v>0</v>
      </c>
      <c r="M2079" s="701">
        <f t="shared" si="951"/>
        <v>0</v>
      </c>
      <c r="N2079" s="564">
        <f t="shared" si="952"/>
        <v>0</v>
      </c>
      <c r="O2079" s="564">
        <f t="shared" si="953"/>
        <v>0</v>
      </c>
      <c r="P2079" s="564">
        <f t="shared" si="954"/>
        <v>0</v>
      </c>
      <c r="Q2079" s="564">
        <f t="shared" si="955"/>
        <v>0</v>
      </c>
      <c r="R2079" s="661">
        <f t="shared" si="944"/>
        <v>0</v>
      </c>
      <c r="S2079" s="662">
        <f t="shared" si="945"/>
        <v>0</v>
      </c>
      <c r="T2079" s="699">
        <f t="shared" si="946"/>
        <v>0</v>
      </c>
      <c r="U2079" s="681">
        <f t="shared" si="956"/>
        <v>0</v>
      </c>
      <c r="V2079" s="701">
        <f t="shared" si="957"/>
        <v>0</v>
      </c>
      <c r="W2079" s="662">
        <f t="shared" si="958"/>
        <v>0</v>
      </c>
      <c r="X2079" s="662">
        <f t="shared" si="959"/>
        <v>0</v>
      </c>
      <c r="Y2079" s="662">
        <f t="shared" si="960"/>
        <v>0</v>
      </c>
      <c r="Z2079" s="699">
        <f t="shared" si="961"/>
        <v>0</v>
      </c>
      <c r="AA2079" s="681">
        <f t="shared" si="964"/>
        <v>0</v>
      </c>
      <c r="AB2079" s="701">
        <f t="shared" si="965"/>
        <v>0</v>
      </c>
      <c r="AC2079" s="662">
        <f t="shared" si="962"/>
        <v>0</v>
      </c>
      <c r="AD2079" s="662">
        <f t="shared" si="966"/>
        <v>0</v>
      </c>
      <c r="AE2079" s="701">
        <f t="shared" si="967"/>
        <v>0</v>
      </c>
      <c r="AF2079" s="662">
        <f t="shared" si="963"/>
        <v>0</v>
      </c>
      <c r="AG2079" s="662">
        <f t="shared" si="968"/>
        <v>0</v>
      </c>
      <c r="AH2079" s="701">
        <f t="shared" si="969"/>
        <v>0</v>
      </c>
    </row>
    <row r="2080" spans="1:34" x14ac:dyDescent="0.35">
      <c r="A2080" s="680">
        <v>40055</v>
      </c>
      <c r="B2080" s="558" t="s">
        <v>28</v>
      </c>
      <c r="C2080" s="558">
        <v>8</v>
      </c>
      <c r="D2080" s="559">
        <f t="shared" si="941"/>
        <v>1</v>
      </c>
      <c r="E2080" s="561">
        <v>0</v>
      </c>
      <c r="F2080" s="699">
        <f t="shared" si="947"/>
        <v>0</v>
      </c>
      <c r="G2080" s="712">
        <f t="shared" si="948"/>
        <v>0</v>
      </c>
      <c r="H2080" s="699">
        <f t="shared" si="942"/>
        <v>0</v>
      </c>
      <c r="I2080" s="712">
        <f t="shared" si="943"/>
        <v>0</v>
      </c>
      <c r="J2080" s="699">
        <f t="shared" si="949"/>
        <v>0</v>
      </c>
      <c r="K2080" s="681">
        <f t="shared" si="950"/>
        <v>0</v>
      </c>
      <c r="L2080" s="711">
        <f>IF($L$5="Yes",HLOOKUP(B2080,'Outdoor Supply'!$D$32:$P$38,7,FALSE),0)</f>
        <v>0</v>
      </c>
      <c r="M2080" s="701">
        <f t="shared" si="951"/>
        <v>0</v>
      </c>
      <c r="N2080" s="564">
        <f t="shared" si="952"/>
        <v>0</v>
      </c>
      <c r="O2080" s="564">
        <f t="shared" si="953"/>
        <v>0</v>
      </c>
      <c r="P2080" s="564">
        <f t="shared" si="954"/>
        <v>0</v>
      </c>
      <c r="Q2080" s="564">
        <f t="shared" si="955"/>
        <v>0</v>
      </c>
      <c r="R2080" s="661">
        <f t="shared" si="944"/>
        <v>0</v>
      </c>
      <c r="S2080" s="662">
        <f t="shared" si="945"/>
        <v>0</v>
      </c>
      <c r="T2080" s="699">
        <f t="shared" si="946"/>
        <v>0</v>
      </c>
      <c r="U2080" s="681">
        <f t="shared" si="956"/>
        <v>0</v>
      </c>
      <c r="V2080" s="701">
        <f t="shared" si="957"/>
        <v>0</v>
      </c>
      <c r="W2080" s="662">
        <f t="shared" si="958"/>
        <v>0</v>
      </c>
      <c r="X2080" s="662">
        <f t="shared" si="959"/>
        <v>0</v>
      </c>
      <c r="Y2080" s="662">
        <f t="shared" si="960"/>
        <v>0</v>
      </c>
      <c r="Z2080" s="699">
        <f t="shared" si="961"/>
        <v>0</v>
      </c>
      <c r="AA2080" s="681">
        <f t="shared" si="964"/>
        <v>0</v>
      </c>
      <c r="AB2080" s="701">
        <f t="shared" si="965"/>
        <v>0</v>
      </c>
      <c r="AC2080" s="662">
        <f t="shared" si="962"/>
        <v>0</v>
      </c>
      <c r="AD2080" s="662">
        <f t="shared" si="966"/>
        <v>0</v>
      </c>
      <c r="AE2080" s="701">
        <f t="shared" si="967"/>
        <v>0</v>
      </c>
      <c r="AF2080" s="662">
        <f t="shared" si="963"/>
        <v>0</v>
      </c>
      <c r="AG2080" s="662">
        <f t="shared" si="968"/>
        <v>0</v>
      </c>
      <c r="AH2080" s="701">
        <f t="shared" si="969"/>
        <v>0</v>
      </c>
    </row>
    <row r="2081" spans="1:34" x14ac:dyDescent="0.35">
      <c r="A2081" s="680">
        <v>40056</v>
      </c>
      <c r="B2081" s="558" t="s">
        <v>28</v>
      </c>
      <c r="C2081" s="558">
        <v>8</v>
      </c>
      <c r="D2081" s="559">
        <f t="shared" si="941"/>
        <v>2</v>
      </c>
      <c r="E2081" s="561">
        <v>0</v>
      </c>
      <c r="F2081" s="699">
        <f t="shared" si="947"/>
        <v>0</v>
      </c>
      <c r="G2081" s="712">
        <f t="shared" si="948"/>
        <v>0</v>
      </c>
      <c r="H2081" s="699">
        <f t="shared" si="942"/>
        <v>0</v>
      </c>
      <c r="I2081" s="712">
        <f t="shared" si="943"/>
        <v>0</v>
      </c>
      <c r="J2081" s="699">
        <f t="shared" si="949"/>
        <v>0</v>
      </c>
      <c r="K2081" s="681">
        <f t="shared" si="950"/>
        <v>0</v>
      </c>
      <c r="L2081" s="711">
        <f>IF($L$5="Yes",HLOOKUP(B2081,'Outdoor Supply'!$D$32:$P$38,7,FALSE),0)</f>
        <v>0</v>
      </c>
      <c r="M2081" s="701">
        <f t="shared" si="951"/>
        <v>0</v>
      </c>
      <c r="N2081" s="564">
        <f t="shared" si="952"/>
        <v>0</v>
      </c>
      <c r="O2081" s="564">
        <f t="shared" si="953"/>
        <v>0</v>
      </c>
      <c r="P2081" s="564">
        <f t="shared" si="954"/>
        <v>0</v>
      </c>
      <c r="Q2081" s="564">
        <f t="shared" si="955"/>
        <v>0</v>
      </c>
      <c r="R2081" s="661">
        <f t="shared" si="944"/>
        <v>0</v>
      </c>
      <c r="S2081" s="662">
        <f t="shared" si="945"/>
        <v>0</v>
      </c>
      <c r="T2081" s="699">
        <f t="shared" si="946"/>
        <v>0</v>
      </c>
      <c r="U2081" s="681">
        <f t="shared" si="956"/>
        <v>0</v>
      </c>
      <c r="V2081" s="701">
        <f t="shared" si="957"/>
        <v>0</v>
      </c>
      <c r="W2081" s="662">
        <f t="shared" si="958"/>
        <v>0</v>
      </c>
      <c r="X2081" s="662">
        <f t="shared" si="959"/>
        <v>0</v>
      </c>
      <c r="Y2081" s="662">
        <f t="shared" si="960"/>
        <v>0</v>
      </c>
      <c r="Z2081" s="699">
        <f t="shared" si="961"/>
        <v>0</v>
      </c>
      <c r="AA2081" s="681">
        <f t="shared" si="964"/>
        <v>0</v>
      </c>
      <c r="AB2081" s="701">
        <f t="shared" si="965"/>
        <v>0</v>
      </c>
      <c r="AC2081" s="662">
        <f t="shared" si="962"/>
        <v>0</v>
      </c>
      <c r="AD2081" s="662">
        <f t="shared" si="966"/>
        <v>0</v>
      </c>
      <c r="AE2081" s="701">
        <f t="shared" si="967"/>
        <v>0</v>
      </c>
      <c r="AF2081" s="662">
        <f t="shared" si="963"/>
        <v>0</v>
      </c>
      <c r="AG2081" s="662">
        <f t="shared" si="968"/>
        <v>0</v>
      </c>
      <c r="AH2081" s="701">
        <f t="shared" si="969"/>
        <v>0</v>
      </c>
    </row>
    <row r="2082" spans="1:34" x14ac:dyDescent="0.35">
      <c r="A2082" s="680">
        <v>40057</v>
      </c>
      <c r="B2082" s="558" t="s">
        <v>29</v>
      </c>
      <c r="C2082" s="558">
        <v>9</v>
      </c>
      <c r="D2082" s="559">
        <f t="shared" si="941"/>
        <v>3</v>
      </c>
      <c r="E2082" s="561">
        <v>0</v>
      </c>
      <c r="F2082" s="699">
        <f t="shared" si="947"/>
        <v>0</v>
      </c>
      <c r="G2082" s="712">
        <f t="shared" si="948"/>
        <v>0</v>
      </c>
      <c r="H2082" s="699">
        <f t="shared" si="942"/>
        <v>0</v>
      </c>
      <c r="I2082" s="712">
        <f t="shared" si="943"/>
        <v>0</v>
      </c>
      <c r="J2082" s="699">
        <f t="shared" si="949"/>
        <v>0</v>
      </c>
      <c r="K2082" s="681">
        <f t="shared" si="950"/>
        <v>0</v>
      </c>
      <c r="L2082" s="711">
        <f>IF($L$5="Yes",HLOOKUP(B2082,'Outdoor Supply'!$D$32:$P$38,7,FALSE),0)</f>
        <v>0</v>
      </c>
      <c r="M2082" s="701">
        <f t="shared" si="951"/>
        <v>0</v>
      </c>
      <c r="N2082" s="564">
        <f t="shared" si="952"/>
        <v>0</v>
      </c>
      <c r="O2082" s="564">
        <f t="shared" si="953"/>
        <v>0</v>
      </c>
      <c r="P2082" s="564">
        <f t="shared" si="954"/>
        <v>0</v>
      </c>
      <c r="Q2082" s="564">
        <f t="shared" si="955"/>
        <v>0</v>
      </c>
      <c r="R2082" s="661">
        <f t="shared" si="944"/>
        <v>0</v>
      </c>
      <c r="S2082" s="662">
        <f t="shared" si="945"/>
        <v>0</v>
      </c>
      <c r="T2082" s="699">
        <f t="shared" si="946"/>
        <v>0</v>
      </c>
      <c r="U2082" s="681">
        <f t="shared" si="956"/>
        <v>0</v>
      </c>
      <c r="V2082" s="701">
        <f t="shared" si="957"/>
        <v>0</v>
      </c>
      <c r="W2082" s="662">
        <f t="shared" si="958"/>
        <v>0</v>
      </c>
      <c r="X2082" s="662">
        <f t="shared" si="959"/>
        <v>0</v>
      </c>
      <c r="Y2082" s="662">
        <f t="shared" si="960"/>
        <v>0</v>
      </c>
      <c r="Z2082" s="699">
        <f t="shared" si="961"/>
        <v>0</v>
      </c>
      <c r="AA2082" s="681">
        <f t="shared" si="964"/>
        <v>0</v>
      </c>
      <c r="AB2082" s="701">
        <f t="shared" si="965"/>
        <v>0</v>
      </c>
      <c r="AC2082" s="662">
        <f t="shared" si="962"/>
        <v>0</v>
      </c>
      <c r="AD2082" s="662">
        <f t="shared" si="966"/>
        <v>0</v>
      </c>
      <c r="AE2082" s="701">
        <f t="shared" si="967"/>
        <v>0</v>
      </c>
      <c r="AF2082" s="662">
        <f t="shared" si="963"/>
        <v>0</v>
      </c>
      <c r="AG2082" s="662">
        <f t="shared" si="968"/>
        <v>0</v>
      </c>
      <c r="AH2082" s="701">
        <f t="shared" si="969"/>
        <v>0</v>
      </c>
    </row>
    <row r="2083" spans="1:34" x14ac:dyDescent="0.35">
      <c r="A2083" s="680">
        <v>40058</v>
      </c>
      <c r="B2083" s="558" t="s">
        <v>29</v>
      </c>
      <c r="C2083" s="558">
        <v>9</v>
      </c>
      <c r="D2083" s="559">
        <f t="shared" si="941"/>
        <v>4</v>
      </c>
      <c r="E2083" s="561">
        <v>0</v>
      </c>
      <c r="F2083" s="699">
        <f t="shared" si="947"/>
        <v>0</v>
      </c>
      <c r="G2083" s="712">
        <f t="shared" si="948"/>
        <v>0</v>
      </c>
      <c r="H2083" s="699">
        <f t="shared" si="942"/>
        <v>0</v>
      </c>
      <c r="I2083" s="712">
        <f t="shared" si="943"/>
        <v>0</v>
      </c>
      <c r="J2083" s="699">
        <f t="shared" si="949"/>
        <v>0</v>
      </c>
      <c r="K2083" s="681">
        <f t="shared" si="950"/>
        <v>0</v>
      </c>
      <c r="L2083" s="711">
        <f>IF($L$5="Yes",HLOOKUP(B2083,'Outdoor Supply'!$D$32:$P$38,7,FALSE),0)</f>
        <v>0</v>
      </c>
      <c r="M2083" s="701">
        <f t="shared" si="951"/>
        <v>0</v>
      </c>
      <c r="N2083" s="564">
        <f t="shared" si="952"/>
        <v>0</v>
      </c>
      <c r="O2083" s="564">
        <f t="shared" si="953"/>
        <v>0</v>
      </c>
      <c r="P2083" s="564">
        <f t="shared" si="954"/>
        <v>0</v>
      </c>
      <c r="Q2083" s="564">
        <f t="shared" si="955"/>
        <v>0</v>
      </c>
      <c r="R2083" s="661">
        <f t="shared" si="944"/>
        <v>0</v>
      </c>
      <c r="S2083" s="662">
        <f t="shared" si="945"/>
        <v>0</v>
      </c>
      <c r="T2083" s="699">
        <f t="shared" si="946"/>
        <v>0</v>
      </c>
      <c r="U2083" s="681">
        <f t="shared" si="956"/>
        <v>0</v>
      </c>
      <c r="V2083" s="701">
        <f t="shared" si="957"/>
        <v>0</v>
      </c>
      <c r="W2083" s="662">
        <f t="shared" si="958"/>
        <v>0</v>
      </c>
      <c r="X2083" s="662">
        <f t="shared" si="959"/>
        <v>0</v>
      </c>
      <c r="Y2083" s="662">
        <f t="shared" si="960"/>
        <v>0</v>
      </c>
      <c r="Z2083" s="699">
        <f t="shared" si="961"/>
        <v>0</v>
      </c>
      <c r="AA2083" s="681">
        <f t="shared" si="964"/>
        <v>0</v>
      </c>
      <c r="AB2083" s="701">
        <f t="shared" si="965"/>
        <v>0</v>
      </c>
      <c r="AC2083" s="662">
        <f t="shared" si="962"/>
        <v>0</v>
      </c>
      <c r="AD2083" s="662">
        <f t="shared" si="966"/>
        <v>0</v>
      </c>
      <c r="AE2083" s="701">
        <f t="shared" si="967"/>
        <v>0</v>
      </c>
      <c r="AF2083" s="662">
        <f t="shared" si="963"/>
        <v>0</v>
      </c>
      <c r="AG2083" s="662">
        <f t="shared" si="968"/>
        <v>0</v>
      </c>
      <c r="AH2083" s="701">
        <f t="shared" si="969"/>
        <v>0</v>
      </c>
    </row>
    <row r="2084" spans="1:34" x14ac:dyDescent="0.35">
      <c r="A2084" s="680">
        <v>40059</v>
      </c>
      <c r="B2084" s="558" t="s">
        <v>29</v>
      </c>
      <c r="C2084" s="558">
        <v>9</v>
      </c>
      <c r="D2084" s="559">
        <f t="shared" si="941"/>
        <v>5</v>
      </c>
      <c r="E2084" s="561">
        <v>0</v>
      </c>
      <c r="F2084" s="699">
        <f t="shared" si="947"/>
        <v>0</v>
      </c>
      <c r="G2084" s="712">
        <f t="shared" si="948"/>
        <v>0</v>
      </c>
      <c r="H2084" s="699">
        <f t="shared" si="942"/>
        <v>0</v>
      </c>
      <c r="I2084" s="712">
        <f t="shared" si="943"/>
        <v>0</v>
      </c>
      <c r="J2084" s="699">
        <f t="shared" si="949"/>
        <v>0</v>
      </c>
      <c r="K2084" s="681">
        <f t="shared" si="950"/>
        <v>0</v>
      </c>
      <c r="L2084" s="711">
        <f>IF($L$5="Yes",HLOOKUP(B2084,'Outdoor Supply'!$D$32:$P$38,7,FALSE),0)</f>
        <v>0</v>
      </c>
      <c r="M2084" s="701">
        <f t="shared" si="951"/>
        <v>0</v>
      </c>
      <c r="N2084" s="564">
        <f t="shared" si="952"/>
        <v>0</v>
      </c>
      <c r="O2084" s="564">
        <f t="shared" si="953"/>
        <v>0</v>
      </c>
      <c r="P2084" s="564">
        <f t="shared" si="954"/>
        <v>0</v>
      </c>
      <c r="Q2084" s="564">
        <f t="shared" si="955"/>
        <v>0</v>
      </c>
      <c r="R2084" s="661">
        <f t="shared" si="944"/>
        <v>0</v>
      </c>
      <c r="S2084" s="662">
        <f t="shared" si="945"/>
        <v>0</v>
      </c>
      <c r="T2084" s="699">
        <f t="shared" si="946"/>
        <v>0</v>
      </c>
      <c r="U2084" s="681">
        <f t="shared" si="956"/>
        <v>0</v>
      </c>
      <c r="V2084" s="701">
        <f t="shared" si="957"/>
        <v>0</v>
      </c>
      <c r="W2084" s="662">
        <f t="shared" si="958"/>
        <v>0</v>
      </c>
      <c r="X2084" s="662">
        <f t="shared" si="959"/>
        <v>0</v>
      </c>
      <c r="Y2084" s="662">
        <f t="shared" si="960"/>
        <v>0</v>
      </c>
      <c r="Z2084" s="699">
        <f t="shared" si="961"/>
        <v>0</v>
      </c>
      <c r="AA2084" s="681">
        <f t="shared" si="964"/>
        <v>0</v>
      </c>
      <c r="AB2084" s="701">
        <f t="shared" si="965"/>
        <v>0</v>
      </c>
      <c r="AC2084" s="662">
        <f t="shared" si="962"/>
        <v>0</v>
      </c>
      <c r="AD2084" s="662">
        <f t="shared" si="966"/>
        <v>0</v>
      </c>
      <c r="AE2084" s="701">
        <f t="shared" si="967"/>
        <v>0</v>
      </c>
      <c r="AF2084" s="662">
        <f t="shared" si="963"/>
        <v>0</v>
      </c>
      <c r="AG2084" s="662">
        <f t="shared" si="968"/>
        <v>0</v>
      </c>
      <c r="AH2084" s="701">
        <f t="shared" si="969"/>
        <v>0</v>
      </c>
    </row>
    <row r="2085" spans="1:34" x14ac:dyDescent="0.35">
      <c r="A2085" s="680">
        <v>40060</v>
      </c>
      <c r="B2085" s="558" t="s">
        <v>29</v>
      </c>
      <c r="C2085" s="558">
        <v>9</v>
      </c>
      <c r="D2085" s="559">
        <f t="shared" si="941"/>
        <v>6</v>
      </c>
      <c r="E2085" s="561">
        <v>0</v>
      </c>
      <c r="F2085" s="699">
        <f t="shared" si="947"/>
        <v>0</v>
      </c>
      <c r="G2085" s="712">
        <f t="shared" si="948"/>
        <v>0</v>
      </c>
      <c r="H2085" s="699">
        <f t="shared" si="942"/>
        <v>0</v>
      </c>
      <c r="I2085" s="712">
        <f t="shared" si="943"/>
        <v>0</v>
      </c>
      <c r="J2085" s="699">
        <f t="shared" si="949"/>
        <v>0</v>
      </c>
      <c r="K2085" s="681">
        <f t="shared" si="950"/>
        <v>0</v>
      </c>
      <c r="L2085" s="711">
        <f>IF($L$5="Yes",HLOOKUP(B2085,'Outdoor Supply'!$D$32:$P$38,7,FALSE),0)</f>
        <v>0</v>
      </c>
      <c r="M2085" s="701">
        <f t="shared" si="951"/>
        <v>0</v>
      </c>
      <c r="N2085" s="564">
        <f t="shared" si="952"/>
        <v>0</v>
      </c>
      <c r="O2085" s="564">
        <f t="shared" si="953"/>
        <v>0</v>
      </c>
      <c r="P2085" s="564">
        <f t="shared" si="954"/>
        <v>0</v>
      </c>
      <c r="Q2085" s="564">
        <f t="shared" si="955"/>
        <v>0</v>
      </c>
      <c r="R2085" s="661">
        <f t="shared" si="944"/>
        <v>0</v>
      </c>
      <c r="S2085" s="662">
        <f t="shared" si="945"/>
        <v>0</v>
      </c>
      <c r="T2085" s="699">
        <f t="shared" si="946"/>
        <v>0</v>
      </c>
      <c r="U2085" s="681">
        <f t="shared" si="956"/>
        <v>0</v>
      </c>
      <c r="V2085" s="701">
        <f t="shared" si="957"/>
        <v>0</v>
      </c>
      <c r="W2085" s="662">
        <f t="shared" si="958"/>
        <v>0</v>
      </c>
      <c r="X2085" s="662">
        <f t="shared" si="959"/>
        <v>0</v>
      </c>
      <c r="Y2085" s="662">
        <f t="shared" si="960"/>
        <v>0</v>
      </c>
      <c r="Z2085" s="699">
        <f t="shared" si="961"/>
        <v>0</v>
      </c>
      <c r="AA2085" s="681">
        <f t="shared" si="964"/>
        <v>0</v>
      </c>
      <c r="AB2085" s="701">
        <f t="shared" si="965"/>
        <v>0</v>
      </c>
      <c r="AC2085" s="662">
        <f t="shared" si="962"/>
        <v>0</v>
      </c>
      <c r="AD2085" s="662">
        <f t="shared" si="966"/>
        <v>0</v>
      </c>
      <c r="AE2085" s="701">
        <f t="shared" si="967"/>
        <v>0</v>
      </c>
      <c r="AF2085" s="662">
        <f t="shared" si="963"/>
        <v>0</v>
      </c>
      <c r="AG2085" s="662">
        <f t="shared" si="968"/>
        <v>0</v>
      </c>
      <c r="AH2085" s="701">
        <f t="shared" si="969"/>
        <v>0</v>
      </c>
    </row>
    <row r="2086" spans="1:34" x14ac:dyDescent="0.35">
      <c r="A2086" s="680">
        <v>40061</v>
      </c>
      <c r="B2086" s="558" t="s">
        <v>29</v>
      </c>
      <c r="C2086" s="558">
        <v>9</v>
      </c>
      <c r="D2086" s="559">
        <f t="shared" si="941"/>
        <v>7</v>
      </c>
      <c r="E2086" s="561">
        <v>1.4800000000000182</v>
      </c>
      <c r="F2086" s="699">
        <f t="shared" si="947"/>
        <v>0</v>
      </c>
      <c r="G2086" s="712">
        <f t="shared" si="948"/>
        <v>0</v>
      </c>
      <c r="H2086" s="699">
        <f t="shared" si="942"/>
        <v>0</v>
      </c>
      <c r="I2086" s="712">
        <f t="shared" si="943"/>
        <v>0</v>
      </c>
      <c r="J2086" s="699">
        <f t="shared" si="949"/>
        <v>0</v>
      </c>
      <c r="K2086" s="681">
        <f t="shared" si="950"/>
        <v>0</v>
      </c>
      <c r="L2086" s="711">
        <f>IF($L$5="Yes",HLOOKUP(B2086,'Outdoor Supply'!$D$32:$P$38,7,FALSE),0)</f>
        <v>0</v>
      </c>
      <c r="M2086" s="701">
        <f t="shared" si="951"/>
        <v>0</v>
      </c>
      <c r="N2086" s="564">
        <f t="shared" si="952"/>
        <v>0</v>
      </c>
      <c r="O2086" s="564">
        <f t="shared" si="953"/>
        <v>0</v>
      </c>
      <c r="P2086" s="564">
        <f t="shared" si="954"/>
        <v>0</v>
      </c>
      <c r="Q2086" s="564">
        <f t="shared" si="955"/>
        <v>0</v>
      </c>
      <c r="R2086" s="661">
        <f t="shared" si="944"/>
        <v>0</v>
      </c>
      <c r="S2086" s="662">
        <f t="shared" si="945"/>
        <v>0</v>
      </c>
      <c r="T2086" s="699">
        <f t="shared" si="946"/>
        <v>0</v>
      </c>
      <c r="U2086" s="681">
        <f t="shared" si="956"/>
        <v>0</v>
      </c>
      <c r="V2086" s="701">
        <f t="shared" si="957"/>
        <v>0</v>
      </c>
      <c r="W2086" s="662">
        <f t="shared" si="958"/>
        <v>0</v>
      </c>
      <c r="X2086" s="662">
        <f t="shared" si="959"/>
        <v>0</v>
      </c>
      <c r="Y2086" s="662">
        <f t="shared" si="960"/>
        <v>0</v>
      </c>
      <c r="Z2086" s="699">
        <f t="shared" si="961"/>
        <v>0</v>
      </c>
      <c r="AA2086" s="681">
        <f t="shared" si="964"/>
        <v>0</v>
      </c>
      <c r="AB2086" s="701">
        <f t="shared" si="965"/>
        <v>0</v>
      </c>
      <c r="AC2086" s="662">
        <f t="shared" si="962"/>
        <v>0</v>
      </c>
      <c r="AD2086" s="662">
        <f t="shared" si="966"/>
        <v>0</v>
      </c>
      <c r="AE2086" s="701">
        <f t="shared" si="967"/>
        <v>0</v>
      </c>
      <c r="AF2086" s="662">
        <f t="shared" si="963"/>
        <v>0</v>
      </c>
      <c r="AG2086" s="662">
        <f t="shared" si="968"/>
        <v>0</v>
      </c>
      <c r="AH2086" s="701">
        <f t="shared" si="969"/>
        <v>0</v>
      </c>
    </row>
    <row r="2087" spans="1:34" x14ac:dyDescent="0.35">
      <c r="A2087" s="680">
        <v>40062</v>
      </c>
      <c r="B2087" s="558" t="s">
        <v>29</v>
      </c>
      <c r="C2087" s="558">
        <v>9</v>
      </c>
      <c r="D2087" s="559">
        <f t="shared" si="941"/>
        <v>1</v>
      </c>
      <c r="E2087" s="561">
        <v>0</v>
      </c>
      <c r="F2087" s="699">
        <f t="shared" si="947"/>
        <v>0</v>
      </c>
      <c r="G2087" s="712">
        <f t="shared" si="948"/>
        <v>0</v>
      </c>
      <c r="H2087" s="699">
        <f t="shared" si="942"/>
        <v>0</v>
      </c>
      <c r="I2087" s="712">
        <f t="shared" si="943"/>
        <v>0</v>
      </c>
      <c r="J2087" s="699">
        <f t="shared" si="949"/>
        <v>0</v>
      </c>
      <c r="K2087" s="681">
        <f t="shared" si="950"/>
        <v>0</v>
      </c>
      <c r="L2087" s="711">
        <f>IF($L$5="Yes",HLOOKUP(B2087,'Outdoor Supply'!$D$32:$P$38,7,FALSE),0)</f>
        <v>0</v>
      </c>
      <c r="M2087" s="701">
        <f t="shared" si="951"/>
        <v>0</v>
      </c>
      <c r="N2087" s="564">
        <f t="shared" si="952"/>
        <v>0</v>
      </c>
      <c r="O2087" s="564">
        <f t="shared" si="953"/>
        <v>0</v>
      </c>
      <c r="P2087" s="564">
        <f t="shared" si="954"/>
        <v>0</v>
      </c>
      <c r="Q2087" s="564">
        <f t="shared" si="955"/>
        <v>0</v>
      </c>
      <c r="R2087" s="661">
        <f t="shared" si="944"/>
        <v>0</v>
      </c>
      <c r="S2087" s="662">
        <f t="shared" si="945"/>
        <v>0</v>
      </c>
      <c r="T2087" s="699">
        <f t="shared" si="946"/>
        <v>0</v>
      </c>
      <c r="U2087" s="681">
        <f t="shared" si="956"/>
        <v>0</v>
      </c>
      <c r="V2087" s="701">
        <f t="shared" si="957"/>
        <v>0</v>
      </c>
      <c r="W2087" s="662">
        <f t="shared" si="958"/>
        <v>0</v>
      </c>
      <c r="X2087" s="662">
        <f t="shared" si="959"/>
        <v>0</v>
      </c>
      <c r="Y2087" s="662">
        <f t="shared" si="960"/>
        <v>0</v>
      </c>
      <c r="Z2087" s="699">
        <f t="shared" si="961"/>
        <v>0</v>
      </c>
      <c r="AA2087" s="681">
        <f t="shared" si="964"/>
        <v>0</v>
      </c>
      <c r="AB2087" s="701">
        <f t="shared" si="965"/>
        <v>0</v>
      </c>
      <c r="AC2087" s="662">
        <f t="shared" si="962"/>
        <v>0</v>
      </c>
      <c r="AD2087" s="662">
        <f t="shared" si="966"/>
        <v>0</v>
      </c>
      <c r="AE2087" s="701">
        <f t="shared" si="967"/>
        <v>0</v>
      </c>
      <c r="AF2087" s="662">
        <f t="shared" si="963"/>
        <v>0</v>
      </c>
      <c r="AG2087" s="662">
        <f t="shared" si="968"/>
        <v>0</v>
      </c>
      <c r="AH2087" s="701">
        <f t="shared" si="969"/>
        <v>0</v>
      </c>
    </row>
    <row r="2088" spans="1:34" x14ac:dyDescent="0.35">
      <c r="A2088" s="680">
        <v>40063</v>
      </c>
      <c r="B2088" s="558" t="s">
        <v>29</v>
      </c>
      <c r="C2088" s="558">
        <v>9</v>
      </c>
      <c r="D2088" s="559">
        <f t="shared" si="941"/>
        <v>2</v>
      </c>
      <c r="E2088" s="561">
        <v>0</v>
      </c>
      <c r="F2088" s="699">
        <f t="shared" si="947"/>
        <v>0</v>
      </c>
      <c r="G2088" s="712">
        <f t="shared" si="948"/>
        <v>0</v>
      </c>
      <c r="H2088" s="699">
        <f t="shared" si="942"/>
        <v>0</v>
      </c>
      <c r="I2088" s="712">
        <f t="shared" si="943"/>
        <v>0</v>
      </c>
      <c r="J2088" s="699">
        <f t="shared" si="949"/>
        <v>0</v>
      </c>
      <c r="K2088" s="681">
        <f t="shared" si="950"/>
        <v>0</v>
      </c>
      <c r="L2088" s="711">
        <f>IF($L$5="Yes",HLOOKUP(B2088,'Outdoor Supply'!$D$32:$P$38,7,FALSE),0)</f>
        <v>0</v>
      </c>
      <c r="M2088" s="701">
        <f t="shared" si="951"/>
        <v>0</v>
      </c>
      <c r="N2088" s="564">
        <f t="shared" si="952"/>
        <v>0</v>
      </c>
      <c r="O2088" s="564">
        <f t="shared" si="953"/>
        <v>0</v>
      </c>
      <c r="P2088" s="564">
        <f t="shared" si="954"/>
        <v>0</v>
      </c>
      <c r="Q2088" s="564">
        <f t="shared" si="955"/>
        <v>0</v>
      </c>
      <c r="R2088" s="661">
        <f t="shared" si="944"/>
        <v>0</v>
      </c>
      <c r="S2088" s="662">
        <f t="shared" si="945"/>
        <v>0</v>
      </c>
      <c r="T2088" s="699">
        <f t="shared" si="946"/>
        <v>0</v>
      </c>
      <c r="U2088" s="681">
        <f t="shared" si="956"/>
        <v>0</v>
      </c>
      <c r="V2088" s="701">
        <f t="shared" si="957"/>
        <v>0</v>
      </c>
      <c r="W2088" s="662">
        <f t="shared" si="958"/>
        <v>0</v>
      </c>
      <c r="X2088" s="662">
        <f t="shared" si="959"/>
        <v>0</v>
      </c>
      <c r="Y2088" s="662">
        <f t="shared" si="960"/>
        <v>0</v>
      </c>
      <c r="Z2088" s="699">
        <f t="shared" si="961"/>
        <v>0</v>
      </c>
      <c r="AA2088" s="681">
        <f t="shared" si="964"/>
        <v>0</v>
      </c>
      <c r="AB2088" s="701">
        <f t="shared" si="965"/>
        <v>0</v>
      </c>
      <c r="AC2088" s="662">
        <f t="shared" si="962"/>
        <v>0</v>
      </c>
      <c r="AD2088" s="662">
        <f t="shared" si="966"/>
        <v>0</v>
      </c>
      <c r="AE2088" s="701">
        <f t="shared" si="967"/>
        <v>0</v>
      </c>
      <c r="AF2088" s="662">
        <f t="shared" si="963"/>
        <v>0</v>
      </c>
      <c r="AG2088" s="662">
        <f t="shared" si="968"/>
        <v>0</v>
      </c>
      <c r="AH2088" s="701">
        <f t="shared" si="969"/>
        <v>0</v>
      </c>
    </row>
    <row r="2089" spans="1:34" x14ac:dyDescent="0.35">
      <c r="A2089" s="680">
        <v>40064</v>
      </c>
      <c r="B2089" s="558" t="s">
        <v>29</v>
      </c>
      <c r="C2089" s="558">
        <v>9</v>
      </c>
      <c r="D2089" s="559">
        <f t="shared" si="941"/>
        <v>3</v>
      </c>
      <c r="E2089" s="561">
        <v>0</v>
      </c>
      <c r="F2089" s="699">
        <f t="shared" si="947"/>
        <v>0</v>
      </c>
      <c r="G2089" s="712">
        <f t="shared" si="948"/>
        <v>0</v>
      </c>
      <c r="H2089" s="699">
        <f t="shared" si="942"/>
        <v>0</v>
      </c>
      <c r="I2089" s="712">
        <f t="shared" si="943"/>
        <v>0</v>
      </c>
      <c r="J2089" s="699">
        <f t="shared" si="949"/>
        <v>0</v>
      </c>
      <c r="K2089" s="681">
        <f t="shared" si="950"/>
        <v>0</v>
      </c>
      <c r="L2089" s="711">
        <f>IF($L$5="Yes",HLOOKUP(B2089,'Outdoor Supply'!$D$32:$P$38,7,FALSE),0)</f>
        <v>0</v>
      </c>
      <c r="M2089" s="701">
        <f t="shared" si="951"/>
        <v>0</v>
      </c>
      <c r="N2089" s="564">
        <f t="shared" si="952"/>
        <v>0</v>
      </c>
      <c r="O2089" s="564">
        <f t="shared" si="953"/>
        <v>0</v>
      </c>
      <c r="P2089" s="564">
        <f t="shared" si="954"/>
        <v>0</v>
      </c>
      <c r="Q2089" s="564">
        <f t="shared" si="955"/>
        <v>0</v>
      </c>
      <c r="R2089" s="661">
        <f t="shared" si="944"/>
        <v>0</v>
      </c>
      <c r="S2089" s="662">
        <f t="shared" si="945"/>
        <v>0</v>
      </c>
      <c r="T2089" s="699">
        <f t="shared" si="946"/>
        <v>0</v>
      </c>
      <c r="U2089" s="681">
        <f t="shared" si="956"/>
        <v>0</v>
      </c>
      <c r="V2089" s="701">
        <f t="shared" si="957"/>
        <v>0</v>
      </c>
      <c r="W2089" s="662">
        <f t="shared" si="958"/>
        <v>0</v>
      </c>
      <c r="X2089" s="662">
        <f t="shared" si="959"/>
        <v>0</v>
      </c>
      <c r="Y2089" s="662">
        <f t="shared" si="960"/>
        <v>0</v>
      </c>
      <c r="Z2089" s="699">
        <f t="shared" si="961"/>
        <v>0</v>
      </c>
      <c r="AA2089" s="681">
        <f t="shared" si="964"/>
        <v>0</v>
      </c>
      <c r="AB2089" s="701">
        <f t="shared" si="965"/>
        <v>0</v>
      </c>
      <c r="AC2089" s="662">
        <f t="shared" si="962"/>
        <v>0</v>
      </c>
      <c r="AD2089" s="662">
        <f t="shared" si="966"/>
        <v>0</v>
      </c>
      <c r="AE2089" s="701">
        <f t="shared" si="967"/>
        <v>0</v>
      </c>
      <c r="AF2089" s="662">
        <f t="shared" si="963"/>
        <v>0</v>
      </c>
      <c r="AG2089" s="662">
        <f t="shared" si="968"/>
        <v>0</v>
      </c>
      <c r="AH2089" s="701">
        <f t="shared" si="969"/>
        <v>0</v>
      </c>
    </row>
    <row r="2090" spans="1:34" x14ac:dyDescent="0.35">
      <c r="A2090" s="680">
        <v>40065</v>
      </c>
      <c r="B2090" s="558" t="s">
        <v>29</v>
      </c>
      <c r="C2090" s="558">
        <v>9</v>
      </c>
      <c r="D2090" s="559">
        <f t="shared" si="941"/>
        <v>4</v>
      </c>
      <c r="E2090" s="561">
        <v>1.999999999998181E-2</v>
      </c>
      <c r="F2090" s="699">
        <f t="shared" si="947"/>
        <v>0</v>
      </c>
      <c r="G2090" s="712">
        <f t="shared" si="948"/>
        <v>0</v>
      </c>
      <c r="H2090" s="699">
        <f t="shared" si="942"/>
        <v>0</v>
      </c>
      <c r="I2090" s="712">
        <f t="shared" si="943"/>
        <v>0</v>
      </c>
      <c r="J2090" s="699">
        <f t="shared" si="949"/>
        <v>0</v>
      </c>
      <c r="K2090" s="681">
        <f t="shared" si="950"/>
        <v>0</v>
      </c>
      <c r="L2090" s="711">
        <f>IF($L$5="Yes",HLOOKUP(B2090,'Outdoor Supply'!$D$32:$P$38,7,FALSE),0)</f>
        <v>0</v>
      </c>
      <c r="M2090" s="701">
        <f t="shared" si="951"/>
        <v>0</v>
      </c>
      <c r="N2090" s="564">
        <f t="shared" si="952"/>
        <v>0</v>
      </c>
      <c r="O2090" s="564">
        <f t="shared" si="953"/>
        <v>0</v>
      </c>
      <c r="P2090" s="564">
        <f t="shared" si="954"/>
        <v>0</v>
      </c>
      <c r="Q2090" s="564">
        <f t="shared" si="955"/>
        <v>0</v>
      </c>
      <c r="R2090" s="661">
        <f t="shared" si="944"/>
        <v>0</v>
      </c>
      <c r="S2090" s="662">
        <f t="shared" si="945"/>
        <v>0</v>
      </c>
      <c r="T2090" s="699">
        <f t="shared" si="946"/>
        <v>0</v>
      </c>
      <c r="U2090" s="681">
        <f t="shared" si="956"/>
        <v>0</v>
      </c>
      <c r="V2090" s="701">
        <f t="shared" si="957"/>
        <v>0</v>
      </c>
      <c r="W2090" s="662">
        <f t="shared" si="958"/>
        <v>0</v>
      </c>
      <c r="X2090" s="662">
        <f t="shared" si="959"/>
        <v>0</v>
      </c>
      <c r="Y2090" s="662">
        <f t="shared" si="960"/>
        <v>0</v>
      </c>
      <c r="Z2090" s="699">
        <f t="shared" si="961"/>
        <v>0</v>
      </c>
      <c r="AA2090" s="681">
        <f t="shared" si="964"/>
        <v>0</v>
      </c>
      <c r="AB2090" s="701">
        <f t="shared" si="965"/>
        <v>0</v>
      </c>
      <c r="AC2090" s="662">
        <f t="shared" si="962"/>
        <v>0</v>
      </c>
      <c r="AD2090" s="662">
        <f t="shared" si="966"/>
        <v>0</v>
      </c>
      <c r="AE2090" s="701">
        <f t="shared" si="967"/>
        <v>0</v>
      </c>
      <c r="AF2090" s="662">
        <f t="shared" si="963"/>
        <v>0</v>
      </c>
      <c r="AG2090" s="662">
        <f t="shared" si="968"/>
        <v>0</v>
      </c>
      <c r="AH2090" s="701">
        <f t="shared" si="969"/>
        <v>0</v>
      </c>
    </row>
    <row r="2091" spans="1:34" x14ac:dyDescent="0.35">
      <c r="A2091" s="680">
        <v>40066</v>
      </c>
      <c r="B2091" s="558" t="s">
        <v>29</v>
      </c>
      <c r="C2091" s="558">
        <v>9</v>
      </c>
      <c r="D2091" s="559">
        <f t="shared" si="941"/>
        <v>5</v>
      </c>
      <c r="E2091" s="561">
        <v>0</v>
      </c>
      <c r="F2091" s="699">
        <f t="shared" si="947"/>
        <v>0</v>
      </c>
      <c r="G2091" s="712">
        <f t="shared" si="948"/>
        <v>0</v>
      </c>
      <c r="H2091" s="699">
        <f t="shared" si="942"/>
        <v>0</v>
      </c>
      <c r="I2091" s="712">
        <f t="shared" si="943"/>
        <v>0</v>
      </c>
      <c r="J2091" s="699">
        <f t="shared" si="949"/>
        <v>0</v>
      </c>
      <c r="K2091" s="681">
        <f t="shared" si="950"/>
        <v>0</v>
      </c>
      <c r="L2091" s="711">
        <f>IF($L$5="Yes",HLOOKUP(B2091,'Outdoor Supply'!$D$32:$P$38,7,FALSE),0)</f>
        <v>0</v>
      </c>
      <c r="M2091" s="701">
        <f t="shared" si="951"/>
        <v>0</v>
      </c>
      <c r="N2091" s="564">
        <f t="shared" si="952"/>
        <v>0</v>
      </c>
      <c r="O2091" s="564">
        <f t="shared" si="953"/>
        <v>0</v>
      </c>
      <c r="P2091" s="564">
        <f t="shared" si="954"/>
        <v>0</v>
      </c>
      <c r="Q2091" s="564">
        <f t="shared" si="955"/>
        <v>0</v>
      </c>
      <c r="R2091" s="661">
        <f t="shared" si="944"/>
        <v>0</v>
      </c>
      <c r="S2091" s="662">
        <f t="shared" si="945"/>
        <v>0</v>
      </c>
      <c r="T2091" s="699">
        <f t="shared" si="946"/>
        <v>0</v>
      </c>
      <c r="U2091" s="681">
        <f t="shared" si="956"/>
        <v>0</v>
      </c>
      <c r="V2091" s="701">
        <f t="shared" si="957"/>
        <v>0</v>
      </c>
      <c r="W2091" s="662">
        <f t="shared" si="958"/>
        <v>0</v>
      </c>
      <c r="X2091" s="662">
        <f t="shared" si="959"/>
        <v>0</v>
      </c>
      <c r="Y2091" s="662">
        <f t="shared" si="960"/>
        <v>0</v>
      </c>
      <c r="Z2091" s="699">
        <f t="shared" si="961"/>
        <v>0</v>
      </c>
      <c r="AA2091" s="681">
        <f t="shared" si="964"/>
        <v>0</v>
      </c>
      <c r="AB2091" s="701">
        <f t="shared" si="965"/>
        <v>0</v>
      </c>
      <c r="AC2091" s="662">
        <f t="shared" si="962"/>
        <v>0</v>
      </c>
      <c r="AD2091" s="662">
        <f t="shared" si="966"/>
        <v>0</v>
      </c>
      <c r="AE2091" s="701">
        <f t="shared" si="967"/>
        <v>0</v>
      </c>
      <c r="AF2091" s="662">
        <f t="shared" si="963"/>
        <v>0</v>
      </c>
      <c r="AG2091" s="662">
        <f t="shared" si="968"/>
        <v>0</v>
      </c>
      <c r="AH2091" s="701">
        <f t="shared" si="969"/>
        <v>0</v>
      </c>
    </row>
    <row r="2092" spans="1:34" x14ac:dyDescent="0.35">
      <c r="A2092" s="680">
        <v>40067</v>
      </c>
      <c r="B2092" s="558" t="s">
        <v>29</v>
      </c>
      <c r="C2092" s="558">
        <v>9</v>
      </c>
      <c r="D2092" s="559">
        <f t="shared" si="941"/>
        <v>6</v>
      </c>
      <c r="E2092" s="561">
        <v>0.22999999999996135</v>
      </c>
      <c r="F2092" s="699">
        <f t="shared" si="947"/>
        <v>0</v>
      </c>
      <c r="G2092" s="712">
        <f t="shared" si="948"/>
        <v>0</v>
      </c>
      <c r="H2092" s="699">
        <f t="shared" si="942"/>
        <v>0</v>
      </c>
      <c r="I2092" s="712">
        <f t="shared" si="943"/>
        <v>0</v>
      </c>
      <c r="J2092" s="699">
        <f t="shared" si="949"/>
        <v>0</v>
      </c>
      <c r="K2092" s="681">
        <f t="shared" si="950"/>
        <v>0</v>
      </c>
      <c r="L2092" s="711">
        <f>IF($L$5="Yes",HLOOKUP(B2092,'Outdoor Supply'!$D$32:$P$38,7,FALSE),0)</f>
        <v>0</v>
      </c>
      <c r="M2092" s="701">
        <f t="shared" si="951"/>
        <v>0</v>
      </c>
      <c r="N2092" s="564">
        <f t="shared" si="952"/>
        <v>0</v>
      </c>
      <c r="O2092" s="564">
        <f t="shared" si="953"/>
        <v>0</v>
      </c>
      <c r="P2092" s="564">
        <f t="shared" si="954"/>
        <v>0</v>
      </c>
      <c r="Q2092" s="564">
        <f t="shared" si="955"/>
        <v>0</v>
      </c>
      <c r="R2092" s="661">
        <f t="shared" si="944"/>
        <v>0</v>
      </c>
      <c r="S2092" s="662">
        <f t="shared" si="945"/>
        <v>0</v>
      </c>
      <c r="T2092" s="699">
        <f t="shared" si="946"/>
        <v>0</v>
      </c>
      <c r="U2092" s="681">
        <f t="shared" si="956"/>
        <v>0</v>
      </c>
      <c r="V2092" s="701">
        <f t="shared" si="957"/>
        <v>0</v>
      </c>
      <c r="W2092" s="662">
        <f t="shared" si="958"/>
        <v>0</v>
      </c>
      <c r="X2092" s="662">
        <f t="shared" si="959"/>
        <v>0</v>
      </c>
      <c r="Y2092" s="662">
        <f t="shared" si="960"/>
        <v>0</v>
      </c>
      <c r="Z2092" s="699">
        <f t="shared" si="961"/>
        <v>0</v>
      </c>
      <c r="AA2092" s="681">
        <f t="shared" si="964"/>
        <v>0</v>
      </c>
      <c r="AB2092" s="701">
        <f t="shared" si="965"/>
        <v>0</v>
      </c>
      <c r="AC2092" s="662">
        <f t="shared" si="962"/>
        <v>0</v>
      </c>
      <c r="AD2092" s="662">
        <f t="shared" si="966"/>
        <v>0</v>
      </c>
      <c r="AE2092" s="701">
        <f t="shared" si="967"/>
        <v>0</v>
      </c>
      <c r="AF2092" s="662">
        <f t="shared" si="963"/>
        <v>0</v>
      </c>
      <c r="AG2092" s="662">
        <f t="shared" si="968"/>
        <v>0</v>
      </c>
      <c r="AH2092" s="701">
        <f t="shared" si="969"/>
        <v>0</v>
      </c>
    </row>
    <row r="2093" spans="1:34" x14ac:dyDescent="0.35">
      <c r="A2093" s="680">
        <v>40068</v>
      </c>
      <c r="B2093" s="558" t="s">
        <v>29</v>
      </c>
      <c r="C2093" s="558">
        <v>9</v>
      </c>
      <c r="D2093" s="559">
        <f t="shared" si="941"/>
        <v>7</v>
      </c>
      <c r="E2093" s="561">
        <v>0.94000000000005457</v>
      </c>
      <c r="F2093" s="699">
        <f t="shared" si="947"/>
        <v>0</v>
      </c>
      <c r="G2093" s="712">
        <f t="shared" si="948"/>
        <v>0</v>
      </c>
      <c r="H2093" s="699">
        <f t="shared" si="942"/>
        <v>0</v>
      </c>
      <c r="I2093" s="712">
        <f t="shared" si="943"/>
        <v>0</v>
      </c>
      <c r="J2093" s="699">
        <f t="shared" si="949"/>
        <v>0</v>
      </c>
      <c r="K2093" s="681">
        <f t="shared" si="950"/>
        <v>0</v>
      </c>
      <c r="L2093" s="711">
        <f>IF($L$5="Yes",HLOOKUP(B2093,'Outdoor Supply'!$D$32:$P$38,7,FALSE),0)</f>
        <v>0</v>
      </c>
      <c r="M2093" s="701">
        <f t="shared" si="951"/>
        <v>0</v>
      </c>
      <c r="N2093" s="564">
        <f t="shared" si="952"/>
        <v>0</v>
      </c>
      <c r="O2093" s="564">
        <f t="shared" si="953"/>
        <v>0</v>
      </c>
      <c r="P2093" s="564">
        <f t="shared" si="954"/>
        <v>0</v>
      </c>
      <c r="Q2093" s="564">
        <f t="shared" si="955"/>
        <v>0</v>
      </c>
      <c r="R2093" s="661">
        <f t="shared" si="944"/>
        <v>0</v>
      </c>
      <c r="S2093" s="662">
        <f t="shared" si="945"/>
        <v>0</v>
      </c>
      <c r="T2093" s="699">
        <f t="shared" si="946"/>
        <v>0</v>
      </c>
      <c r="U2093" s="681">
        <f t="shared" si="956"/>
        <v>0</v>
      </c>
      <c r="V2093" s="701">
        <f t="shared" si="957"/>
        <v>0</v>
      </c>
      <c r="W2093" s="662">
        <f t="shared" si="958"/>
        <v>0</v>
      </c>
      <c r="X2093" s="662">
        <f t="shared" si="959"/>
        <v>0</v>
      </c>
      <c r="Y2093" s="662">
        <f t="shared" si="960"/>
        <v>0</v>
      </c>
      <c r="Z2093" s="699">
        <f t="shared" si="961"/>
        <v>0</v>
      </c>
      <c r="AA2093" s="681">
        <f t="shared" si="964"/>
        <v>0</v>
      </c>
      <c r="AB2093" s="701">
        <f t="shared" si="965"/>
        <v>0</v>
      </c>
      <c r="AC2093" s="662">
        <f t="shared" si="962"/>
        <v>0</v>
      </c>
      <c r="AD2093" s="662">
        <f t="shared" si="966"/>
        <v>0</v>
      </c>
      <c r="AE2093" s="701">
        <f t="shared" si="967"/>
        <v>0</v>
      </c>
      <c r="AF2093" s="662">
        <f t="shared" si="963"/>
        <v>0</v>
      </c>
      <c r="AG2093" s="662">
        <f t="shared" si="968"/>
        <v>0</v>
      </c>
      <c r="AH2093" s="701">
        <f t="shared" si="969"/>
        <v>0</v>
      </c>
    </row>
    <row r="2094" spans="1:34" x14ac:dyDescent="0.35">
      <c r="A2094" s="680">
        <v>40069</v>
      </c>
      <c r="B2094" s="558" t="s">
        <v>29</v>
      </c>
      <c r="C2094" s="558">
        <v>9</v>
      </c>
      <c r="D2094" s="559">
        <f t="shared" si="941"/>
        <v>1</v>
      </c>
      <c r="E2094" s="561">
        <v>1.32000000000005</v>
      </c>
      <c r="F2094" s="699">
        <f t="shared" si="947"/>
        <v>0</v>
      </c>
      <c r="G2094" s="712">
        <f t="shared" si="948"/>
        <v>0</v>
      </c>
      <c r="H2094" s="699">
        <f t="shared" si="942"/>
        <v>0</v>
      </c>
      <c r="I2094" s="712">
        <f t="shared" si="943"/>
        <v>0</v>
      </c>
      <c r="J2094" s="699">
        <f t="shared" si="949"/>
        <v>0</v>
      </c>
      <c r="K2094" s="681">
        <f t="shared" si="950"/>
        <v>0</v>
      </c>
      <c r="L2094" s="711">
        <f>IF($L$5="Yes",HLOOKUP(B2094,'Outdoor Supply'!$D$32:$P$38,7,FALSE),0)</f>
        <v>0</v>
      </c>
      <c r="M2094" s="701">
        <f t="shared" si="951"/>
        <v>0</v>
      </c>
      <c r="N2094" s="564">
        <f t="shared" si="952"/>
        <v>0</v>
      </c>
      <c r="O2094" s="564">
        <f t="shared" si="953"/>
        <v>0</v>
      </c>
      <c r="P2094" s="564">
        <f t="shared" si="954"/>
        <v>0</v>
      </c>
      <c r="Q2094" s="564">
        <f t="shared" si="955"/>
        <v>0</v>
      </c>
      <c r="R2094" s="661">
        <f t="shared" si="944"/>
        <v>0</v>
      </c>
      <c r="S2094" s="662">
        <f t="shared" si="945"/>
        <v>0</v>
      </c>
      <c r="T2094" s="699">
        <f t="shared" si="946"/>
        <v>0</v>
      </c>
      <c r="U2094" s="681">
        <f t="shared" si="956"/>
        <v>0</v>
      </c>
      <c r="V2094" s="701">
        <f t="shared" si="957"/>
        <v>0</v>
      </c>
      <c r="W2094" s="662">
        <f t="shared" si="958"/>
        <v>0</v>
      </c>
      <c r="X2094" s="662">
        <f t="shared" si="959"/>
        <v>0</v>
      </c>
      <c r="Y2094" s="662">
        <f t="shared" si="960"/>
        <v>0</v>
      </c>
      <c r="Z2094" s="699">
        <f t="shared" si="961"/>
        <v>0</v>
      </c>
      <c r="AA2094" s="681">
        <f t="shared" si="964"/>
        <v>0</v>
      </c>
      <c r="AB2094" s="701">
        <f t="shared" si="965"/>
        <v>0</v>
      </c>
      <c r="AC2094" s="662">
        <f t="shared" si="962"/>
        <v>0</v>
      </c>
      <c r="AD2094" s="662">
        <f t="shared" si="966"/>
        <v>0</v>
      </c>
      <c r="AE2094" s="701">
        <f t="shared" si="967"/>
        <v>0</v>
      </c>
      <c r="AF2094" s="662">
        <f t="shared" si="963"/>
        <v>0</v>
      </c>
      <c r="AG2094" s="662">
        <f t="shared" si="968"/>
        <v>0</v>
      </c>
      <c r="AH2094" s="701">
        <f t="shared" si="969"/>
        <v>0</v>
      </c>
    </row>
    <row r="2095" spans="1:34" x14ac:dyDescent="0.35">
      <c r="A2095" s="680">
        <v>40070</v>
      </c>
      <c r="B2095" s="558" t="s">
        <v>29</v>
      </c>
      <c r="C2095" s="558">
        <v>9</v>
      </c>
      <c r="D2095" s="559">
        <f t="shared" si="941"/>
        <v>2</v>
      </c>
      <c r="E2095" s="561">
        <v>0</v>
      </c>
      <c r="F2095" s="699">
        <f t="shared" si="947"/>
        <v>0</v>
      </c>
      <c r="G2095" s="712">
        <f t="shared" si="948"/>
        <v>0</v>
      </c>
      <c r="H2095" s="699">
        <f t="shared" si="942"/>
        <v>0</v>
      </c>
      <c r="I2095" s="712">
        <f t="shared" si="943"/>
        <v>0</v>
      </c>
      <c r="J2095" s="699">
        <f t="shared" si="949"/>
        <v>0</v>
      </c>
      <c r="K2095" s="681">
        <f t="shared" si="950"/>
        <v>0</v>
      </c>
      <c r="L2095" s="711">
        <f>IF($L$5="Yes",HLOOKUP(B2095,'Outdoor Supply'!$D$32:$P$38,7,FALSE),0)</f>
        <v>0</v>
      </c>
      <c r="M2095" s="701">
        <f t="shared" si="951"/>
        <v>0</v>
      </c>
      <c r="N2095" s="564">
        <f t="shared" si="952"/>
        <v>0</v>
      </c>
      <c r="O2095" s="564">
        <f t="shared" si="953"/>
        <v>0</v>
      </c>
      <c r="P2095" s="564">
        <f t="shared" si="954"/>
        <v>0</v>
      </c>
      <c r="Q2095" s="564">
        <f t="shared" si="955"/>
        <v>0</v>
      </c>
      <c r="R2095" s="661">
        <f t="shared" si="944"/>
        <v>0</v>
      </c>
      <c r="S2095" s="662">
        <f t="shared" si="945"/>
        <v>0</v>
      </c>
      <c r="T2095" s="699">
        <f t="shared" si="946"/>
        <v>0</v>
      </c>
      <c r="U2095" s="681">
        <f t="shared" si="956"/>
        <v>0</v>
      </c>
      <c r="V2095" s="701">
        <f t="shared" si="957"/>
        <v>0</v>
      </c>
      <c r="W2095" s="662">
        <f t="shared" si="958"/>
        <v>0</v>
      </c>
      <c r="X2095" s="662">
        <f t="shared" si="959"/>
        <v>0</v>
      </c>
      <c r="Y2095" s="662">
        <f t="shared" si="960"/>
        <v>0</v>
      </c>
      <c r="Z2095" s="699">
        <f t="shared" si="961"/>
        <v>0</v>
      </c>
      <c r="AA2095" s="681">
        <f t="shared" si="964"/>
        <v>0</v>
      </c>
      <c r="AB2095" s="701">
        <f t="shared" si="965"/>
        <v>0</v>
      </c>
      <c r="AC2095" s="662">
        <f t="shared" si="962"/>
        <v>0</v>
      </c>
      <c r="AD2095" s="662">
        <f t="shared" si="966"/>
        <v>0</v>
      </c>
      <c r="AE2095" s="701">
        <f t="shared" si="967"/>
        <v>0</v>
      </c>
      <c r="AF2095" s="662">
        <f t="shared" si="963"/>
        <v>0</v>
      </c>
      <c r="AG2095" s="662">
        <f t="shared" si="968"/>
        <v>0</v>
      </c>
      <c r="AH2095" s="701">
        <f t="shared" si="969"/>
        <v>0</v>
      </c>
    </row>
    <row r="2096" spans="1:34" x14ac:dyDescent="0.35">
      <c r="A2096" s="680">
        <v>40071</v>
      </c>
      <c r="B2096" s="558" t="s">
        <v>29</v>
      </c>
      <c r="C2096" s="558">
        <v>9</v>
      </c>
      <c r="D2096" s="559">
        <f t="shared" si="941"/>
        <v>3</v>
      </c>
      <c r="E2096" s="561">
        <v>0</v>
      </c>
      <c r="F2096" s="699">
        <f t="shared" si="947"/>
        <v>0</v>
      </c>
      <c r="G2096" s="712">
        <f t="shared" si="948"/>
        <v>0</v>
      </c>
      <c r="H2096" s="699">
        <f t="shared" si="942"/>
        <v>0</v>
      </c>
      <c r="I2096" s="712">
        <f t="shared" si="943"/>
        <v>0</v>
      </c>
      <c r="J2096" s="699">
        <f t="shared" si="949"/>
        <v>0</v>
      </c>
      <c r="K2096" s="681">
        <f t="shared" si="950"/>
        <v>0</v>
      </c>
      <c r="L2096" s="711">
        <f>IF($L$5="Yes",HLOOKUP(B2096,'Outdoor Supply'!$D$32:$P$38,7,FALSE),0)</f>
        <v>0</v>
      </c>
      <c r="M2096" s="701">
        <f t="shared" si="951"/>
        <v>0</v>
      </c>
      <c r="N2096" s="564">
        <f t="shared" si="952"/>
        <v>0</v>
      </c>
      <c r="O2096" s="564">
        <f t="shared" si="953"/>
        <v>0</v>
      </c>
      <c r="P2096" s="564">
        <f t="shared" si="954"/>
        <v>0</v>
      </c>
      <c r="Q2096" s="564">
        <f t="shared" si="955"/>
        <v>0</v>
      </c>
      <c r="R2096" s="661">
        <f t="shared" si="944"/>
        <v>0</v>
      </c>
      <c r="S2096" s="662">
        <f t="shared" si="945"/>
        <v>0</v>
      </c>
      <c r="T2096" s="699">
        <f t="shared" si="946"/>
        <v>0</v>
      </c>
      <c r="U2096" s="681">
        <f t="shared" si="956"/>
        <v>0</v>
      </c>
      <c r="V2096" s="701">
        <f t="shared" si="957"/>
        <v>0</v>
      </c>
      <c r="W2096" s="662">
        <f t="shared" si="958"/>
        <v>0</v>
      </c>
      <c r="X2096" s="662">
        <f t="shared" si="959"/>
        <v>0</v>
      </c>
      <c r="Y2096" s="662">
        <f t="shared" si="960"/>
        <v>0</v>
      </c>
      <c r="Z2096" s="699">
        <f t="shared" si="961"/>
        <v>0</v>
      </c>
      <c r="AA2096" s="681">
        <f t="shared" si="964"/>
        <v>0</v>
      </c>
      <c r="AB2096" s="701">
        <f t="shared" si="965"/>
        <v>0</v>
      </c>
      <c r="AC2096" s="662">
        <f t="shared" si="962"/>
        <v>0</v>
      </c>
      <c r="AD2096" s="662">
        <f t="shared" si="966"/>
        <v>0</v>
      </c>
      <c r="AE2096" s="701">
        <f t="shared" si="967"/>
        <v>0</v>
      </c>
      <c r="AF2096" s="662">
        <f t="shared" si="963"/>
        <v>0</v>
      </c>
      <c r="AG2096" s="662">
        <f t="shared" si="968"/>
        <v>0</v>
      </c>
      <c r="AH2096" s="701">
        <f t="shared" si="969"/>
        <v>0</v>
      </c>
    </row>
    <row r="2097" spans="1:34" x14ac:dyDescent="0.35">
      <c r="A2097" s="680">
        <v>40072</v>
      </c>
      <c r="B2097" s="558" t="s">
        <v>29</v>
      </c>
      <c r="C2097" s="558">
        <v>9</v>
      </c>
      <c r="D2097" s="559">
        <f t="shared" si="941"/>
        <v>4</v>
      </c>
      <c r="E2097" s="561">
        <v>0</v>
      </c>
      <c r="F2097" s="699">
        <f t="shared" si="947"/>
        <v>0</v>
      </c>
      <c r="G2097" s="712">
        <f t="shared" si="948"/>
        <v>0</v>
      </c>
      <c r="H2097" s="699">
        <f t="shared" si="942"/>
        <v>0</v>
      </c>
      <c r="I2097" s="712">
        <f t="shared" si="943"/>
        <v>0</v>
      </c>
      <c r="J2097" s="699">
        <f t="shared" si="949"/>
        <v>0</v>
      </c>
      <c r="K2097" s="681">
        <f t="shared" si="950"/>
        <v>0</v>
      </c>
      <c r="L2097" s="711">
        <f>IF($L$5="Yes",HLOOKUP(B2097,'Outdoor Supply'!$D$32:$P$38,7,FALSE),0)</f>
        <v>0</v>
      </c>
      <c r="M2097" s="701">
        <f t="shared" si="951"/>
        <v>0</v>
      </c>
      <c r="N2097" s="564">
        <f t="shared" si="952"/>
        <v>0</v>
      </c>
      <c r="O2097" s="564">
        <f t="shared" si="953"/>
        <v>0</v>
      </c>
      <c r="P2097" s="564">
        <f t="shared" si="954"/>
        <v>0</v>
      </c>
      <c r="Q2097" s="564">
        <f t="shared" si="955"/>
        <v>0</v>
      </c>
      <c r="R2097" s="661">
        <f t="shared" si="944"/>
        <v>0</v>
      </c>
      <c r="S2097" s="662">
        <f t="shared" si="945"/>
        <v>0</v>
      </c>
      <c r="T2097" s="699">
        <f t="shared" si="946"/>
        <v>0</v>
      </c>
      <c r="U2097" s="681">
        <f t="shared" si="956"/>
        <v>0</v>
      </c>
      <c r="V2097" s="701">
        <f t="shared" si="957"/>
        <v>0</v>
      </c>
      <c r="W2097" s="662">
        <f t="shared" si="958"/>
        <v>0</v>
      </c>
      <c r="X2097" s="662">
        <f t="shared" si="959"/>
        <v>0</v>
      </c>
      <c r="Y2097" s="662">
        <f t="shared" si="960"/>
        <v>0</v>
      </c>
      <c r="Z2097" s="699">
        <f t="shared" si="961"/>
        <v>0</v>
      </c>
      <c r="AA2097" s="681">
        <f t="shared" si="964"/>
        <v>0</v>
      </c>
      <c r="AB2097" s="701">
        <f t="shared" si="965"/>
        <v>0</v>
      </c>
      <c r="AC2097" s="662">
        <f t="shared" si="962"/>
        <v>0</v>
      </c>
      <c r="AD2097" s="662">
        <f t="shared" si="966"/>
        <v>0</v>
      </c>
      <c r="AE2097" s="701">
        <f t="shared" si="967"/>
        <v>0</v>
      </c>
      <c r="AF2097" s="662">
        <f t="shared" si="963"/>
        <v>0</v>
      </c>
      <c r="AG2097" s="662">
        <f t="shared" si="968"/>
        <v>0</v>
      </c>
      <c r="AH2097" s="701">
        <f t="shared" si="969"/>
        <v>0</v>
      </c>
    </row>
    <row r="2098" spans="1:34" x14ac:dyDescent="0.35">
      <c r="A2098" s="680">
        <v>40073</v>
      </c>
      <c r="B2098" s="558" t="s">
        <v>29</v>
      </c>
      <c r="C2098" s="558">
        <v>9</v>
      </c>
      <c r="D2098" s="559">
        <f t="shared" si="941"/>
        <v>5</v>
      </c>
      <c r="E2098" s="561">
        <v>0</v>
      </c>
      <c r="F2098" s="699">
        <f t="shared" si="947"/>
        <v>0</v>
      </c>
      <c r="G2098" s="712">
        <f t="shared" si="948"/>
        <v>0</v>
      </c>
      <c r="H2098" s="699">
        <f t="shared" si="942"/>
        <v>0</v>
      </c>
      <c r="I2098" s="712">
        <f t="shared" si="943"/>
        <v>0</v>
      </c>
      <c r="J2098" s="699">
        <f t="shared" si="949"/>
        <v>0</v>
      </c>
      <c r="K2098" s="681">
        <f t="shared" si="950"/>
        <v>0</v>
      </c>
      <c r="L2098" s="711">
        <f>IF($L$5="Yes",HLOOKUP(B2098,'Outdoor Supply'!$D$32:$P$38,7,FALSE),0)</f>
        <v>0</v>
      </c>
      <c r="M2098" s="701">
        <f t="shared" si="951"/>
        <v>0</v>
      </c>
      <c r="N2098" s="564">
        <f t="shared" si="952"/>
        <v>0</v>
      </c>
      <c r="O2098" s="564">
        <f t="shared" si="953"/>
        <v>0</v>
      </c>
      <c r="P2098" s="564">
        <f t="shared" si="954"/>
        <v>0</v>
      </c>
      <c r="Q2098" s="564">
        <f t="shared" si="955"/>
        <v>0</v>
      </c>
      <c r="R2098" s="661">
        <f t="shared" si="944"/>
        <v>0</v>
      </c>
      <c r="S2098" s="662">
        <f t="shared" si="945"/>
        <v>0</v>
      </c>
      <c r="T2098" s="699">
        <f t="shared" si="946"/>
        <v>0</v>
      </c>
      <c r="U2098" s="681">
        <f t="shared" si="956"/>
        <v>0</v>
      </c>
      <c r="V2098" s="701">
        <f t="shared" si="957"/>
        <v>0</v>
      </c>
      <c r="W2098" s="662">
        <f t="shared" si="958"/>
        <v>0</v>
      </c>
      <c r="X2098" s="662">
        <f t="shared" si="959"/>
        <v>0</v>
      </c>
      <c r="Y2098" s="662">
        <f t="shared" si="960"/>
        <v>0</v>
      </c>
      <c r="Z2098" s="699">
        <f t="shared" si="961"/>
        <v>0</v>
      </c>
      <c r="AA2098" s="681">
        <f t="shared" si="964"/>
        <v>0</v>
      </c>
      <c r="AB2098" s="701">
        <f t="shared" si="965"/>
        <v>0</v>
      </c>
      <c r="AC2098" s="662">
        <f t="shared" si="962"/>
        <v>0</v>
      </c>
      <c r="AD2098" s="662">
        <f t="shared" si="966"/>
        <v>0</v>
      </c>
      <c r="AE2098" s="701">
        <f t="shared" si="967"/>
        <v>0</v>
      </c>
      <c r="AF2098" s="662">
        <f t="shared" si="963"/>
        <v>0</v>
      </c>
      <c r="AG2098" s="662">
        <f t="shared" si="968"/>
        <v>0</v>
      </c>
      <c r="AH2098" s="701">
        <f t="shared" si="969"/>
        <v>0</v>
      </c>
    </row>
    <row r="2099" spans="1:34" x14ac:dyDescent="0.35">
      <c r="A2099" s="680">
        <v>40074</v>
      </c>
      <c r="B2099" s="558" t="s">
        <v>29</v>
      </c>
      <c r="C2099" s="558">
        <v>9</v>
      </c>
      <c r="D2099" s="559">
        <f t="shared" si="941"/>
        <v>6</v>
      </c>
      <c r="E2099" s="561">
        <v>0</v>
      </c>
      <c r="F2099" s="699">
        <f t="shared" si="947"/>
        <v>0</v>
      </c>
      <c r="G2099" s="712">
        <f t="shared" si="948"/>
        <v>0</v>
      </c>
      <c r="H2099" s="699">
        <f t="shared" si="942"/>
        <v>0</v>
      </c>
      <c r="I2099" s="712">
        <f t="shared" si="943"/>
        <v>0</v>
      </c>
      <c r="J2099" s="699">
        <f t="shared" si="949"/>
        <v>0</v>
      </c>
      <c r="K2099" s="681">
        <f t="shared" si="950"/>
        <v>0</v>
      </c>
      <c r="L2099" s="711">
        <f>IF($L$5="Yes",HLOOKUP(B2099,'Outdoor Supply'!$D$32:$P$38,7,FALSE),0)</f>
        <v>0</v>
      </c>
      <c r="M2099" s="701">
        <f t="shared" si="951"/>
        <v>0</v>
      </c>
      <c r="N2099" s="564">
        <f t="shared" si="952"/>
        <v>0</v>
      </c>
      <c r="O2099" s="564">
        <f t="shared" si="953"/>
        <v>0</v>
      </c>
      <c r="P2099" s="564">
        <f t="shared" si="954"/>
        <v>0</v>
      </c>
      <c r="Q2099" s="564">
        <f t="shared" si="955"/>
        <v>0</v>
      </c>
      <c r="R2099" s="661">
        <f t="shared" si="944"/>
        <v>0</v>
      </c>
      <c r="S2099" s="662">
        <f t="shared" si="945"/>
        <v>0</v>
      </c>
      <c r="T2099" s="699">
        <f t="shared" si="946"/>
        <v>0</v>
      </c>
      <c r="U2099" s="681">
        <f t="shared" si="956"/>
        <v>0</v>
      </c>
      <c r="V2099" s="701">
        <f t="shared" si="957"/>
        <v>0</v>
      </c>
      <c r="W2099" s="662">
        <f t="shared" si="958"/>
        <v>0</v>
      </c>
      <c r="X2099" s="662">
        <f t="shared" si="959"/>
        <v>0</v>
      </c>
      <c r="Y2099" s="662">
        <f t="shared" si="960"/>
        <v>0</v>
      </c>
      <c r="Z2099" s="699">
        <f t="shared" si="961"/>
        <v>0</v>
      </c>
      <c r="AA2099" s="681">
        <f t="shared" si="964"/>
        <v>0</v>
      </c>
      <c r="AB2099" s="701">
        <f t="shared" si="965"/>
        <v>0</v>
      </c>
      <c r="AC2099" s="662">
        <f t="shared" si="962"/>
        <v>0</v>
      </c>
      <c r="AD2099" s="662">
        <f t="shared" si="966"/>
        <v>0</v>
      </c>
      <c r="AE2099" s="701">
        <f t="shared" si="967"/>
        <v>0</v>
      </c>
      <c r="AF2099" s="662">
        <f t="shared" si="963"/>
        <v>0</v>
      </c>
      <c r="AG2099" s="662">
        <f t="shared" si="968"/>
        <v>0</v>
      </c>
      <c r="AH2099" s="701">
        <f t="shared" si="969"/>
        <v>0</v>
      </c>
    </row>
    <row r="2100" spans="1:34" x14ac:dyDescent="0.35">
      <c r="A2100" s="680">
        <v>40075</v>
      </c>
      <c r="B2100" s="558" t="s">
        <v>29</v>
      </c>
      <c r="C2100" s="558">
        <v>9</v>
      </c>
      <c r="D2100" s="559">
        <f t="shared" si="941"/>
        <v>7</v>
      </c>
      <c r="E2100" s="561">
        <v>0</v>
      </c>
      <c r="F2100" s="699">
        <f t="shared" si="947"/>
        <v>0</v>
      </c>
      <c r="G2100" s="712">
        <f t="shared" si="948"/>
        <v>0</v>
      </c>
      <c r="H2100" s="699">
        <f t="shared" si="942"/>
        <v>0</v>
      </c>
      <c r="I2100" s="712">
        <f t="shared" si="943"/>
        <v>0</v>
      </c>
      <c r="J2100" s="699">
        <f t="shared" si="949"/>
        <v>0</v>
      </c>
      <c r="K2100" s="681">
        <f t="shared" si="950"/>
        <v>0</v>
      </c>
      <c r="L2100" s="711">
        <f>IF($L$5="Yes",HLOOKUP(B2100,'Outdoor Supply'!$D$32:$P$38,7,FALSE),0)</f>
        <v>0</v>
      </c>
      <c r="M2100" s="701">
        <f t="shared" si="951"/>
        <v>0</v>
      </c>
      <c r="N2100" s="564">
        <f t="shared" si="952"/>
        <v>0</v>
      </c>
      <c r="O2100" s="564">
        <f t="shared" si="953"/>
        <v>0</v>
      </c>
      <c r="P2100" s="564">
        <f t="shared" si="954"/>
        <v>0</v>
      </c>
      <c r="Q2100" s="564">
        <f t="shared" si="955"/>
        <v>0</v>
      </c>
      <c r="R2100" s="661">
        <f t="shared" si="944"/>
        <v>0</v>
      </c>
      <c r="S2100" s="662">
        <f t="shared" si="945"/>
        <v>0</v>
      </c>
      <c r="T2100" s="699">
        <f t="shared" si="946"/>
        <v>0</v>
      </c>
      <c r="U2100" s="681">
        <f t="shared" si="956"/>
        <v>0</v>
      </c>
      <c r="V2100" s="701">
        <f t="shared" si="957"/>
        <v>0</v>
      </c>
      <c r="W2100" s="662">
        <f t="shared" si="958"/>
        <v>0</v>
      </c>
      <c r="X2100" s="662">
        <f t="shared" si="959"/>
        <v>0</v>
      </c>
      <c r="Y2100" s="662">
        <f t="shared" si="960"/>
        <v>0</v>
      </c>
      <c r="Z2100" s="699">
        <f t="shared" si="961"/>
        <v>0</v>
      </c>
      <c r="AA2100" s="681">
        <f t="shared" si="964"/>
        <v>0</v>
      </c>
      <c r="AB2100" s="701">
        <f t="shared" si="965"/>
        <v>0</v>
      </c>
      <c r="AC2100" s="662">
        <f t="shared" si="962"/>
        <v>0</v>
      </c>
      <c r="AD2100" s="662">
        <f t="shared" si="966"/>
        <v>0</v>
      </c>
      <c r="AE2100" s="701">
        <f t="shared" si="967"/>
        <v>0</v>
      </c>
      <c r="AF2100" s="662">
        <f t="shared" si="963"/>
        <v>0</v>
      </c>
      <c r="AG2100" s="662">
        <f t="shared" si="968"/>
        <v>0</v>
      </c>
      <c r="AH2100" s="701">
        <f t="shared" si="969"/>
        <v>0</v>
      </c>
    </row>
    <row r="2101" spans="1:34" x14ac:dyDescent="0.35">
      <c r="A2101" s="680">
        <v>40076</v>
      </c>
      <c r="B2101" s="558" t="s">
        <v>29</v>
      </c>
      <c r="C2101" s="558">
        <v>9</v>
      </c>
      <c r="D2101" s="559">
        <f t="shared" si="941"/>
        <v>1</v>
      </c>
      <c r="E2101" s="561">
        <v>0</v>
      </c>
      <c r="F2101" s="699">
        <f t="shared" si="947"/>
        <v>0</v>
      </c>
      <c r="G2101" s="712">
        <f t="shared" si="948"/>
        <v>0</v>
      </c>
      <c r="H2101" s="699">
        <f t="shared" si="942"/>
        <v>0</v>
      </c>
      <c r="I2101" s="712">
        <f t="shared" si="943"/>
        <v>0</v>
      </c>
      <c r="J2101" s="699">
        <f t="shared" si="949"/>
        <v>0</v>
      </c>
      <c r="K2101" s="681">
        <f t="shared" si="950"/>
        <v>0</v>
      </c>
      <c r="L2101" s="711">
        <f>IF($L$5="Yes",HLOOKUP(B2101,'Outdoor Supply'!$D$32:$P$38,7,FALSE),0)</f>
        <v>0</v>
      </c>
      <c r="M2101" s="701">
        <f t="shared" si="951"/>
        <v>0</v>
      </c>
      <c r="N2101" s="564">
        <f t="shared" si="952"/>
        <v>0</v>
      </c>
      <c r="O2101" s="564">
        <f t="shared" si="953"/>
        <v>0</v>
      </c>
      <c r="P2101" s="564">
        <f t="shared" si="954"/>
        <v>0</v>
      </c>
      <c r="Q2101" s="564">
        <f t="shared" si="955"/>
        <v>0</v>
      </c>
      <c r="R2101" s="661">
        <f t="shared" si="944"/>
        <v>0</v>
      </c>
      <c r="S2101" s="662">
        <f t="shared" si="945"/>
        <v>0</v>
      </c>
      <c r="T2101" s="699">
        <f t="shared" si="946"/>
        <v>0</v>
      </c>
      <c r="U2101" s="681">
        <f t="shared" si="956"/>
        <v>0</v>
      </c>
      <c r="V2101" s="701">
        <f t="shared" si="957"/>
        <v>0</v>
      </c>
      <c r="W2101" s="662">
        <f t="shared" si="958"/>
        <v>0</v>
      </c>
      <c r="X2101" s="662">
        <f t="shared" si="959"/>
        <v>0</v>
      </c>
      <c r="Y2101" s="662">
        <f t="shared" si="960"/>
        <v>0</v>
      </c>
      <c r="Z2101" s="699">
        <f t="shared" si="961"/>
        <v>0</v>
      </c>
      <c r="AA2101" s="681">
        <f t="shared" si="964"/>
        <v>0</v>
      </c>
      <c r="AB2101" s="701">
        <f t="shared" si="965"/>
        <v>0</v>
      </c>
      <c r="AC2101" s="662">
        <f t="shared" si="962"/>
        <v>0</v>
      </c>
      <c r="AD2101" s="662">
        <f t="shared" si="966"/>
        <v>0</v>
      </c>
      <c r="AE2101" s="701">
        <f t="shared" si="967"/>
        <v>0</v>
      </c>
      <c r="AF2101" s="662">
        <f t="shared" si="963"/>
        <v>0</v>
      </c>
      <c r="AG2101" s="662">
        <f t="shared" si="968"/>
        <v>0</v>
      </c>
      <c r="AH2101" s="701">
        <f t="shared" si="969"/>
        <v>0</v>
      </c>
    </row>
    <row r="2102" spans="1:34" x14ac:dyDescent="0.35">
      <c r="A2102" s="680">
        <v>40077</v>
      </c>
      <c r="B2102" s="558" t="s">
        <v>29</v>
      </c>
      <c r="C2102" s="558">
        <v>9</v>
      </c>
      <c r="D2102" s="559">
        <f t="shared" si="941"/>
        <v>2</v>
      </c>
      <c r="E2102" s="561">
        <v>0</v>
      </c>
      <c r="F2102" s="699">
        <f t="shared" si="947"/>
        <v>0</v>
      </c>
      <c r="G2102" s="712">
        <f t="shared" si="948"/>
        <v>0</v>
      </c>
      <c r="H2102" s="699">
        <f t="shared" si="942"/>
        <v>0</v>
      </c>
      <c r="I2102" s="712">
        <f t="shared" si="943"/>
        <v>0</v>
      </c>
      <c r="J2102" s="699">
        <f t="shared" si="949"/>
        <v>0</v>
      </c>
      <c r="K2102" s="681">
        <f t="shared" si="950"/>
        <v>0</v>
      </c>
      <c r="L2102" s="711">
        <f>IF($L$5="Yes",HLOOKUP(B2102,'Outdoor Supply'!$D$32:$P$38,7,FALSE),0)</f>
        <v>0</v>
      </c>
      <c r="M2102" s="701">
        <f t="shared" si="951"/>
        <v>0</v>
      </c>
      <c r="N2102" s="564">
        <f t="shared" si="952"/>
        <v>0</v>
      </c>
      <c r="O2102" s="564">
        <f t="shared" si="953"/>
        <v>0</v>
      </c>
      <c r="P2102" s="564">
        <f t="shared" si="954"/>
        <v>0</v>
      </c>
      <c r="Q2102" s="564">
        <f t="shared" si="955"/>
        <v>0</v>
      </c>
      <c r="R2102" s="661">
        <f t="shared" si="944"/>
        <v>0</v>
      </c>
      <c r="S2102" s="662">
        <f t="shared" si="945"/>
        <v>0</v>
      </c>
      <c r="T2102" s="699">
        <f t="shared" si="946"/>
        <v>0</v>
      </c>
      <c r="U2102" s="681">
        <f t="shared" si="956"/>
        <v>0</v>
      </c>
      <c r="V2102" s="701">
        <f t="shared" si="957"/>
        <v>0</v>
      </c>
      <c r="W2102" s="662">
        <f t="shared" si="958"/>
        <v>0</v>
      </c>
      <c r="X2102" s="662">
        <f t="shared" si="959"/>
        <v>0</v>
      </c>
      <c r="Y2102" s="662">
        <f t="shared" si="960"/>
        <v>0</v>
      </c>
      <c r="Z2102" s="699">
        <f t="shared" si="961"/>
        <v>0</v>
      </c>
      <c r="AA2102" s="681">
        <f t="shared" si="964"/>
        <v>0</v>
      </c>
      <c r="AB2102" s="701">
        <f t="shared" si="965"/>
        <v>0</v>
      </c>
      <c r="AC2102" s="662">
        <f t="shared" si="962"/>
        <v>0</v>
      </c>
      <c r="AD2102" s="662">
        <f t="shared" si="966"/>
        <v>0</v>
      </c>
      <c r="AE2102" s="701">
        <f t="shared" si="967"/>
        <v>0</v>
      </c>
      <c r="AF2102" s="662">
        <f t="shared" si="963"/>
        <v>0</v>
      </c>
      <c r="AG2102" s="662">
        <f t="shared" si="968"/>
        <v>0</v>
      </c>
      <c r="AH2102" s="701">
        <f t="shared" si="969"/>
        <v>0</v>
      </c>
    </row>
    <row r="2103" spans="1:34" x14ac:dyDescent="0.35">
      <c r="A2103" s="680">
        <v>40078</v>
      </c>
      <c r="B2103" s="558" t="s">
        <v>29</v>
      </c>
      <c r="C2103" s="558">
        <v>9</v>
      </c>
      <c r="D2103" s="559">
        <f t="shared" si="941"/>
        <v>3</v>
      </c>
      <c r="E2103" s="561">
        <v>2.370000000000033</v>
      </c>
      <c r="F2103" s="699">
        <f t="shared" si="947"/>
        <v>0</v>
      </c>
      <c r="G2103" s="712">
        <f t="shared" si="948"/>
        <v>0</v>
      </c>
      <c r="H2103" s="699">
        <f t="shared" si="942"/>
        <v>0</v>
      </c>
      <c r="I2103" s="712">
        <f t="shared" si="943"/>
        <v>0</v>
      </c>
      <c r="J2103" s="699">
        <f t="shared" si="949"/>
        <v>0</v>
      </c>
      <c r="K2103" s="681">
        <f t="shared" si="950"/>
        <v>0</v>
      </c>
      <c r="L2103" s="711">
        <f>IF($L$5="Yes",HLOOKUP(B2103,'Outdoor Supply'!$D$32:$P$38,7,FALSE),0)</f>
        <v>0</v>
      </c>
      <c r="M2103" s="701">
        <f t="shared" si="951"/>
        <v>0</v>
      </c>
      <c r="N2103" s="564">
        <f t="shared" si="952"/>
        <v>0</v>
      </c>
      <c r="O2103" s="564">
        <f t="shared" si="953"/>
        <v>0</v>
      </c>
      <c r="P2103" s="564">
        <f t="shared" si="954"/>
        <v>0</v>
      </c>
      <c r="Q2103" s="564">
        <f t="shared" si="955"/>
        <v>0</v>
      </c>
      <c r="R2103" s="661">
        <f t="shared" si="944"/>
        <v>0</v>
      </c>
      <c r="S2103" s="662">
        <f t="shared" si="945"/>
        <v>0</v>
      </c>
      <c r="T2103" s="699">
        <f t="shared" si="946"/>
        <v>0</v>
      </c>
      <c r="U2103" s="681">
        <f t="shared" si="956"/>
        <v>0</v>
      </c>
      <c r="V2103" s="701">
        <f t="shared" si="957"/>
        <v>0</v>
      </c>
      <c r="W2103" s="662">
        <f t="shared" si="958"/>
        <v>0</v>
      </c>
      <c r="X2103" s="662">
        <f t="shared" si="959"/>
        <v>0</v>
      </c>
      <c r="Y2103" s="662">
        <f t="shared" si="960"/>
        <v>0</v>
      </c>
      <c r="Z2103" s="699">
        <f t="shared" si="961"/>
        <v>0</v>
      </c>
      <c r="AA2103" s="681">
        <f t="shared" si="964"/>
        <v>0</v>
      </c>
      <c r="AB2103" s="701">
        <f t="shared" si="965"/>
        <v>0</v>
      </c>
      <c r="AC2103" s="662">
        <f t="shared" si="962"/>
        <v>0</v>
      </c>
      <c r="AD2103" s="662">
        <f t="shared" si="966"/>
        <v>0</v>
      </c>
      <c r="AE2103" s="701">
        <f t="shared" si="967"/>
        <v>0</v>
      </c>
      <c r="AF2103" s="662">
        <f t="shared" si="963"/>
        <v>0</v>
      </c>
      <c r="AG2103" s="662">
        <f t="shared" si="968"/>
        <v>0</v>
      </c>
      <c r="AH2103" s="701">
        <f t="shared" si="969"/>
        <v>0</v>
      </c>
    </row>
    <row r="2104" spans="1:34" x14ac:dyDescent="0.35">
      <c r="A2104" s="680">
        <v>40079</v>
      </c>
      <c r="B2104" s="558" t="s">
        <v>29</v>
      </c>
      <c r="C2104" s="558">
        <v>9</v>
      </c>
      <c r="D2104" s="559">
        <f t="shared" si="941"/>
        <v>4</v>
      </c>
      <c r="E2104" s="561">
        <v>1.999999999998181E-2</v>
      </c>
      <c r="F2104" s="699">
        <f t="shared" si="947"/>
        <v>0</v>
      </c>
      <c r="G2104" s="712">
        <f t="shared" si="948"/>
        <v>0</v>
      </c>
      <c r="H2104" s="699">
        <f t="shared" si="942"/>
        <v>0</v>
      </c>
      <c r="I2104" s="712">
        <f t="shared" si="943"/>
        <v>0</v>
      </c>
      <c r="J2104" s="699">
        <f t="shared" si="949"/>
        <v>0</v>
      </c>
      <c r="K2104" s="681">
        <f t="shared" si="950"/>
        <v>0</v>
      </c>
      <c r="L2104" s="711">
        <f>IF($L$5="Yes",HLOOKUP(B2104,'Outdoor Supply'!$D$32:$P$38,7,FALSE),0)</f>
        <v>0</v>
      </c>
      <c r="M2104" s="701">
        <f t="shared" si="951"/>
        <v>0</v>
      </c>
      <c r="N2104" s="564">
        <f t="shared" si="952"/>
        <v>0</v>
      </c>
      <c r="O2104" s="564">
        <f t="shared" si="953"/>
        <v>0</v>
      </c>
      <c r="P2104" s="564">
        <f t="shared" si="954"/>
        <v>0</v>
      </c>
      <c r="Q2104" s="564">
        <f t="shared" si="955"/>
        <v>0</v>
      </c>
      <c r="R2104" s="661">
        <f t="shared" si="944"/>
        <v>0</v>
      </c>
      <c r="S2104" s="662">
        <f t="shared" si="945"/>
        <v>0</v>
      </c>
      <c r="T2104" s="699">
        <f t="shared" si="946"/>
        <v>0</v>
      </c>
      <c r="U2104" s="681">
        <f t="shared" si="956"/>
        <v>0</v>
      </c>
      <c r="V2104" s="701">
        <f t="shared" si="957"/>
        <v>0</v>
      </c>
      <c r="W2104" s="662">
        <f t="shared" si="958"/>
        <v>0</v>
      </c>
      <c r="X2104" s="662">
        <f t="shared" si="959"/>
        <v>0</v>
      </c>
      <c r="Y2104" s="662">
        <f t="shared" si="960"/>
        <v>0</v>
      </c>
      <c r="Z2104" s="699">
        <f t="shared" si="961"/>
        <v>0</v>
      </c>
      <c r="AA2104" s="681">
        <f t="shared" si="964"/>
        <v>0</v>
      </c>
      <c r="AB2104" s="701">
        <f t="shared" si="965"/>
        <v>0</v>
      </c>
      <c r="AC2104" s="662">
        <f t="shared" si="962"/>
        <v>0</v>
      </c>
      <c r="AD2104" s="662">
        <f t="shared" si="966"/>
        <v>0</v>
      </c>
      <c r="AE2104" s="701">
        <f t="shared" si="967"/>
        <v>0</v>
      </c>
      <c r="AF2104" s="662">
        <f t="shared" si="963"/>
        <v>0</v>
      </c>
      <c r="AG2104" s="662">
        <f t="shared" si="968"/>
        <v>0</v>
      </c>
      <c r="AH2104" s="701">
        <f t="shared" si="969"/>
        <v>0</v>
      </c>
    </row>
    <row r="2105" spans="1:34" x14ac:dyDescent="0.35">
      <c r="A2105" s="680">
        <v>40080</v>
      </c>
      <c r="B2105" s="558" t="s">
        <v>29</v>
      </c>
      <c r="C2105" s="558">
        <v>9</v>
      </c>
      <c r="D2105" s="559">
        <f t="shared" si="941"/>
        <v>5</v>
      </c>
      <c r="E2105" s="561">
        <v>0.18999999999999773</v>
      </c>
      <c r="F2105" s="699">
        <f t="shared" si="947"/>
        <v>0</v>
      </c>
      <c r="G2105" s="712">
        <f t="shared" si="948"/>
        <v>0</v>
      </c>
      <c r="H2105" s="699">
        <f t="shared" si="942"/>
        <v>0</v>
      </c>
      <c r="I2105" s="712">
        <f t="shared" si="943"/>
        <v>0</v>
      </c>
      <c r="J2105" s="699">
        <f t="shared" si="949"/>
        <v>0</v>
      </c>
      <c r="K2105" s="681">
        <f t="shared" si="950"/>
        <v>0</v>
      </c>
      <c r="L2105" s="711">
        <f>IF($L$5="Yes",HLOOKUP(B2105,'Outdoor Supply'!$D$32:$P$38,7,FALSE),0)</f>
        <v>0</v>
      </c>
      <c r="M2105" s="701">
        <f t="shared" si="951"/>
        <v>0</v>
      </c>
      <c r="N2105" s="564">
        <f t="shared" si="952"/>
        <v>0</v>
      </c>
      <c r="O2105" s="564">
        <f t="shared" si="953"/>
        <v>0</v>
      </c>
      <c r="P2105" s="564">
        <f t="shared" si="954"/>
        <v>0</v>
      </c>
      <c r="Q2105" s="564">
        <f t="shared" si="955"/>
        <v>0</v>
      </c>
      <c r="R2105" s="661">
        <f t="shared" si="944"/>
        <v>0</v>
      </c>
      <c r="S2105" s="662">
        <f t="shared" si="945"/>
        <v>0</v>
      </c>
      <c r="T2105" s="699">
        <f t="shared" si="946"/>
        <v>0</v>
      </c>
      <c r="U2105" s="681">
        <f t="shared" si="956"/>
        <v>0</v>
      </c>
      <c r="V2105" s="701">
        <f t="shared" si="957"/>
        <v>0</v>
      </c>
      <c r="W2105" s="662">
        <f t="shared" si="958"/>
        <v>0</v>
      </c>
      <c r="X2105" s="662">
        <f t="shared" si="959"/>
        <v>0</v>
      </c>
      <c r="Y2105" s="662">
        <f t="shared" si="960"/>
        <v>0</v>
      </c>
      <c r="Z2105" s="699">
        <f t="shared" si="961"/>
        <v>0</v>
      </c>
      <c r="AA2105" s="681">
        <f t="shared" si="964"/>
        <v>0</v>
      </c>
      <c r="AB2105" s="701">
        <f t="shared" si="965"/>
        <v>0</v>
      </c>
      <c r="AC2105" s="662">
        <f t="shared" si="962"/>
        <v>0</v>
      </c>
      <c r="AD2105" s="662">
        <f t="shared" si="966"/>
        <v>0</v>
      </c>
      <c r="AE2105" s="701">
        <f t="shared" si="967"/>
        <v>0</v>
      </c>
      <c r="AF2105" s="662">
        <f t="shared" si="963"/>
        <v>0</v>
      </c>
      <c r="AG2105" s="662">
        <f t="shared" si="968"/>
        <v>0</v>
      </c>
      <c r="AH2105" s="701">
        <f t="shared" si="969"/>
        <v>0</v>
      </c>
    </row>
    <row r="2106" spans="1:34" x14ac:dyDescent="0.35">
      <c r="A2106" s="680">
        <v>40081</v>
      </c>
      <c r="B2106" s="558" t="s">
        <v>29</v>
      </c>
      <c r="C2106" s="558">
        <v>9</v>
      </c>
      <c r="D2106" s="559">
        <f t="shared" si="941"/>
        <v>6</v>
      </c>
      <c r="E2106" s="561">
        <v>9.9999999999909051E-3</v>
      </c>
      <c r="F2106" s="699">
        <f t="shared" si="947"/>
        <v>0</v>
      </c>
      <c r="G2106" s="712">
        <f t="shared" si="948"/>
        <v>0</v>
      </c>
      <c r="H2106" s="699">
        <f t="shared" si="942"/>
        <v>0</v>
      </c>
      <c r="I2106" s="712">
        <f t="shared" si="943"/>
        <v>0</v>
      </c>
      <c r="J2106" s="699">
        <f t="shared" si="949"/>
        <v>0</v>
      </c>
      <c r="K2106" s="681">
        <f t="shared" si="950"/>
        <v>0</v>
      </c>
      <c r="L2106" s="711">
        <f>IF($L$5="Yes",HLOOKUP(B2106,'Outdoor Supply'!$D$32:$P$38,7,FALSE),0)</f>
        <v>0</v>
      </c>
      <c r="M2106" s="701">
        <f t="shared" si="951"/>
        <v>0</v>
      </c>
      <c r="N2106" s="564">
        <f t="shared" si="952"/>
        <v>0</v>
      </c>
      <c r="O2106" s="564">
        <f t="shared" si="953"/>
        <v>0</v>
      </c>
      <c r="P2106" s="564">
        <f t="shared" si="954"/>
        <v>0</v>
      </c>
      <c r="Q2106" s="564">
        <f t="shared" si="955"/>
        <v>0</v>
      </c>
      <c r="R2106" s="661">
        <f t="shared" si="944"/>
        <v>0</v>
      </c>
      <c r="S2106" s="662">
        <f t="shared" si="945"/>
        <v>0</v>
      </c>
      <c r="T2106" s="699">
        <f t="shared" si="946"/>
        <v>0</v>
      </c>
      <c r="U2106" s="681">
        <f t="shared" si="956"/>
        <v>0</v>
      </c>
      <c r="V2106" s="701">
        <f t="shared" si="957"/>
        <v>0</v>
      </c>
      <c r="W2106" s="662">
        <f t="shared" si="958"/>
        <v>0</v>
      </c>
      <c r="X2106" s="662">
        <f t="shared" si="959"/>
        <v>0</v>
      </c>
      <c r="Y2106" s="662">
        <f t="shared" si="960"/>
        <v>0</v>
      </c>
      <c r="Z2106" s="699">
        <f t="shared" si="961"/>
        <v>0</v>
      </c>
      <c r="AA2106" s="681">
        <f t="shared" si="964"/>
        <v>0</v>
      </c>
      <c r="AB2106" s="701">
        <f t="shared" si="965"/>
        <v>0</v>
      </c>
      <c r="AC2106" s="662">
        <f t="shared" si="962"/>
        <v>0</v>
      </c>
      <c r="AD2106" s="662">
        <f t="shared" si="966"/>
        <v>0</v>
      </c>
      <c r="AE2106" s="701">
        <f t="shared" si="967"/>
        <v>0</v>
      </c>
      <c r="AF2106" s="662">
        <f t="shared" si="963"/>
        <v>0</v>
      </c>
      <c r="AG2106" s="662">
        <f t="shared" si="968"/>
        <v>0</v>
      </c>
      <c r="AH2106" s="701">
        <f t="shared" si="969"/>
        <v>0</v>
      </c>
    </row>
    <row r="2107" spans="1:34" x14ac:dyDescent="0.35">
      <c r="A2107" s="680">
        <v>40082</v>
      </c>
      <c r="B2107" s="558" t="s">
        <v>29</v>
      </c>
      <c r="C2107" s="558">
        <v>9</v>
      </c>
      <c r="D2107" s="559">
        <f t="shared" si="941"/>
        <v>7</v>
      </c>
      <c r="E2107" s="561">
        <v>0</v>
      </c>
      <c r="F2107" s="699">
        <f t="shared" si="947"/>
        <v>0</v>
      </c>
      <c r="G2107" s="712">
        <f t="shared" si="948"/>
        <v>0</v>
      </c>
      <c r="H2107" s="699">
        <f t="shared" si="942"/>
        <v>0</v>
      </c>
      <c r="I2107" s="712">
        <f t="shared" si="943"/>
        <v>0</v>
      </c>
      <c r="J2107" s="699">
        <f t="shared" si="949"/>
        <v>0</v>
      </c>
      <c r="K2107" s="681">
        <f t="shared" si="950"/>
        <v>0</v>
      </c>
      <c r="L2107" s="711">
        <f>IF($L$5="Yes",HLOOKUP(B2107,'Outdoor Supply'!$D$32:$P$38,7,FALSE),0)</f>
        <v>0</v>
      </c>
      <c r="M2107" s="701">
        <f t="shared" si="951"/>
        <v>0</v>
      </c>
      <c r="N2107" s="564">
        <f t="shared" si="952"/>
        <v>0</v>
      </c>
      <c r="O2107" s="564">
        <f t="shared" si="953"/>
        <v>0</v>
      </c>
      <c r="P2107" s="564">
        <f t="shared" si="954"/>
        <v>0</v>
      </c>
      <c r="Q2107" s="564">
        <f t="shared" si="955"/>
        <v>0</v>
      </c>
      <c r="R2107" s="661">
        <f t="shared" si="944"/>
        <v>0</v>
      </c>
      <c r="S2107" s="662">
        <f t="shared" si="945"/>
        <v>0</v>
      </c>
      <c r="T2107" s="699">
        <f t="shared" si="946"/>
        <v>0</v>
      </c>
      <c r="U2107" s="681">
        <f t="shared" si="956"/>
        <v>0</v>
      </c>
      <c r="V2107" s="701">
        <f t="shared" si="957"/>
        <v>0</v>
      </c>
      <c r="W2107" s="662">
        <f t="shared" si="958"/>
        <v>0</v>
      </c>
      <c r="X2107" s="662">
        <f t="shared" si="959"/>
        <v>0</v>
      </c>
      <c r="Y2107" s="662">
        <f t="shared" si="960"/>
        <v>0</v>
      </c>
      <c r="Z2107" s="699">
        <f t="shared" si="961"/>
        <v>0</v>
      </c>
      <c r="AA2107" s="681">
        <f t="shared" si="964"/>
        <v>0</v>
      </c>
      <c r="AB2107" s="701">
        <f t="shared" si="965"/>
        <v>0</v>
      </c>
      <c r="AC2107" s="662">
        <f t="shared" si="962"/>
        <v>0</v>
      </c>
      <c r="AD2107" s="662">
        <f t="shared" si="966"/>
        <v>0</v>
      </c>
      <c r="AE2107" s="701">
        <f t="shared" si="967"/>
        <v>0</v>
      </c>
      <c r="AF2107" s="662">
        <f t="shared" si="963"/>
        <v>0</v>
      </c>
      <c r="AG2107" s="662">
        <f t="shared" si="968"/>
        <v>0</v>
      </c>
      <c r="AH2107" s="701">
        <f t="shared" si="969"/>
        <v>0</v>
      </c>
    </row>
    <row r="2108" spans="1:34" x14ac:dyDescent="0.35">
      <c r="A2108" s="680">
        <v>40083</v>
      </c>
      <c r="B2108" s="558" t="s">
        <v>29</v>
      </c>
      <c r="C2108" s="558">
        <v>9</v>
      </c>
      <c r="D2108" s="559">
        <f t="shared" si="941"/>
        <v>1</v>
      </c>
      <c r="E2108" s="561">
        <v>0</v>
      </c>
      <c r="F2108" s="699">
        <f t="shared" si="947"/>
        <v>0</v>
      </c>
      <c r="G2108" s="712">
        <f t="shared" si="948"/>
        <v>0</v>
      </c>
      <c r="H2108" s="699">
        <f t="shared" si="942"/>
        <v>0</v>
      </c>
      <c r="I2108" s="712">
        <f t="shared" si="943"/>
        <v>0</v>
      </c>
      <c r="J2108" s="699">
        <f t="shared" si="949"/>
        <v>0</v>
      </c>
      <c r="K2108" s="681">
        <f t="shared" si="950"/>
        <v>0</v>
      </c>
      <c r="L2108" s="711">
        <f>IF($L$5="Yes",HLOOKUP(B2108,'Outdoor Supply'!$D$32:$P$38,7,FALSE),0)</f>
        <v>0</v>
      </c>
      <c r="M2108" s="701">
        <f t="shared" si="951"/>
        <v>0</v>
      </c>
      <c r="N2108" s="564">
        <f t="shared" si="952"/>
        <v>0</v>
      </c>
      <c r="O2108" s="564">
        <f t="shared" si="953"/>
        <v>0</v>
      </c>
      <c r="P2108" s="564">
        <f t="shared" si="954"/>
        <v>0</v>
      </c>
      <c r="Q2108" s="564">
        <f t="shared" si="955"/>
        <v>0</v>
      </c>
      <c r="R2108" s="661">
        <f t="shared" si="944"/>
        <v>0</v>
      </c>
      <c r="S2108" s="662">
        <f t="shared" si="945"/>
        <v>0</v>
      </c>
      <c r="T2108" s="699">
        <f t="shared" si="946"/>
        <v>0</v>
      </c>
      <c r="U2108" s="681">
        <f t="shared" si="956"/>
        <v>0</v>
      </c>
      <c r="V2108" s="701">
        <f t="shared" si="957"/>
        <v>0</v>
      </c>
      <c r="W2108" s="662">
        <f t="shared" si="958"/>
        <v>0</v>
      </c>
      <c r="X2108" s="662">
        <f t="shared" si="959"/>
        <v>0</v>
      </c>
      <c r="Y2108" s="662">
        <f t="shared" si="960"/>
        <v>0</v>
      </c>
      <c r="Z2108" s="699">
        <f t="shared" si="961"/>
        <v>0</v>
      </c>
      <c r="AA2108" s="681">
        <f t="shared" si="964"/>
        <v>0</v>
      </c>
      <c r="AB2108" s="701">
        <f t="shared" si="965"/>
        <v>0</v>
      </c>
      <c r="AC2108" s="662">
        <f t="shared" si="962"/>
        <v>0</v>
      </c>
      <c r="AD2108" s="662">
        <f t="shared" si="966"/>
        <v>0</v>
      </c>
      <c r="AE2108" s="701">
        <f t="shared" si="967"/>
        <v>0</v>
      </c>
      <c r="AF2108" s="662">
        <f t="shared" si="963"/>
        <v>0</v>
      </c>
      <c r="AG2108" s="662">
        <f t="shared" si="968"/>
        <v>0</v>
      </c>
      <c r="AH2108" s="701">
        <f t="shared" si="969"/>
        <v>0</v>
      </c>
    </row>
    <row r="2109" spans="1:34" x14ac:dyDescent="0.35">
      <c r="A2109" s="680">
        <v>40084</v>
      </c>
      <c r="B2109" s="558" t="s">
        <v>29</v>
      </c>
      <c r="C2109" s="558">
        <v>9</v>
      </c>
      <c r="D2109" s="559">
        <f t="shared" si="941"/>
        <v>2</v>
      </c>
      <c r="E2109" s="561">
        <v>0</v>
      </c>
      <c r="F2109" s="699">
        <f t="shared" si="947"/>
        <v>0</v>
      </c>
      <c r="G2109" s="712">
        <f t="shared" si="948"/>
        <v>0</v>
      </c>
      <c r="H2109" s="699">
        <f t="shared" si="942"/>
        <v>0</v>
      </c>
      <c r="I2109" s="712">
        <f t="shared" si="943"/>
        <v>0</v>
      </c>
      <c r="J2109" s="699">
        <f t="shared" si="949"/>
        <v>0</v>
      </c>
      <c r="K2109" s="681">
        <f t="shared" si="950"/>
        <v>0</v>
      </c>
      <c r="L2109" s="711">
        <f>IF($L$5="Yes",HLOOKUP(B2109,'Outdoor Supply'!$D$32:$P$38,7,FALSE),0)</f>
        <v>0</v>
      </c>
      <c r="M2109" s="701">
        <f t="shared" si="951"/>
        <v>0</v>
      </c>
      <c r="N2109" s="564">
        <f t="shared" si="952"/>
        <v>0</v>
      </c>
      <c r="O2109" s="564">
        <f t="shared" si="953"/>
        <v>0</v>
      </c>
      <c r="P2109" s="564">
        <f t="shared" si="954"/>
        <v>0</v>
      </c>
      <c r="Q2109" s="564">
        <f t="shared" si="955"/>
        <v>0</v>
      </c>
      <c r="R2109" s="661">
        <f t="shared" si="944"/>
        <v>0</v>
      </c>
      <c r="S2109" s="662">
        <f t="shared" si="945"/>
        <v>0</v>
      </c>
      <c r="T2109" s="699">
        <f t="shared" si="946"/>
        <v>0</v>
      </c>
      <c r="U2109" s="681">
        <f t="shared" si="956"/>
        <v>0</v>
      </c>
      <c r="V2109" s="701">
        <f t="shared" si="957"/>
        <v>0</v>
      </c>
      <c r="W2109" s="662">
        <f t="shared" si="958"/>
        <v>0</v>
      </c>
      <c r="X2109" s="662">
        <f t="shared" si="959"/>
        <v>0</v>
      </c>
      <c r="Y2109" s="662">
        <f t="shared" si="960"/>
        <v>0</v>
      </c>
      <c r="Z2109" s="699">
        <f t="shared" si="961"/>
        <v>0</v>
      </c>
      <c r="AA2109" s="681">
        <f t="shared" si="964"/>
        <v>0</v>
      </c>
      <c r="AB2109" s="701">
        <f t="shared" si="965"/>
        <v>0</v>
      </c>
      <c r="AC2109" s="662">
        <f t="shared" si="962"/>
        <v>0</v>
      </c>
      <c r="AD2109" s="662">
        <f t="shared" si="966"/>
        <v>0</v>
      </c>
      <c r="AE2109" s="701">
        <f t="shared" si="967"/>
        <v>0</v>
      </c>
      <c r="AF2109" s="662">
        <f t="shared" si="963"/>
        <v>0</v>
      </c>
      <c r="AG2109" s="662">
        <f t="shared" si="968"/>
        <v>0</v>
      </c>
      <c r="AH2109" s="701">
        <f t="shared" si="969"/>
        <v>0</v>
      </c>
    </row>
    <row r="2110" spans="1:34" x14ac:dyDescent="0.35">
      <c r="A2110" s="680">
        <v>40085</v>
      </c>
      <c r="B2110" s="558" t="s">
        <v>29</v>
      </c>
      <c r="C2110" s="558">
        <v>9</v>
      </c>
      <c r="D2110" s="559">
        <f t="shared" si="941"/>
        <v>3</v>
      </c>
      <c r="E2110" s="561">
        <v>0.27999999999997272</v>
      </c>
      <c r="F2110" s="699">
        <f t="shared" si="947"/>
        <v>0</v>
      </c>
      <c r="G2110" s="712">
        <f t="shared" si="948"/>
        <v>0</v>
      </c>
      <c r="H2110" s="699">
        <f t="shared" si="942"/>
        <v>0</v>
      </c>
      <c r="I2110" s="712">
        <f t="shared" si="943"/>
        <v>0</v>
      </c>
      <c r="J2110" s="699">
        <f t="shared" si="949"/>
        <v>0</v>
      </c>
      <c r="K2110" s="681">
        <f t="shared" si="950"/>
        <v>0</v>
      </c>
      <c r="L2110" s="711">
        <f>IF($L$5="Yes",HLOOKUP(B2110,'Outdoor Supply'!$D$32:$P$38,7,FALSE),0)</f>
        <v>0</v>
      </c>
      <c r="M2110" s="701">
        <f t="shared" si="951"/>
        <v>0</v>
      </c>
      <c r="N2110" s="564">
        <f t="shared" si="952"/>
        <v>0</v>
      </c>
      <c r="O2110" s="564">
        <f t="shared" si="953"/>
        <v>0</v>
      </c>
      <c r="P2110" s="564">
        <f t="shared" si="954"/>
        <v>0</v>
      </c>
      <c r="Q2110" s="564">
        <f t="shared" si="955"/>
        <v>0</v>
      </c>
      <c r="R2110" s="661">
        <f t="shared" si="944"/>
        <v>0</v>
      </c>
      <c r="S2110" s="662">
        <f t="shared" si="945"/>
        <v>0</v>
      </c>
      <c r="T2110" s="699">
        <f t="shared" si="946"/>
        <v>0</v>
      </c>
      <c r="U2110" s="681">
        <f t="shared" si="956"/>
        <v>0</v>
      </c>
      <c r="V2110" s="701">
        <f t="shared" si="957"/>
        <v>0</v>
      </c>
      <c r="W2110" s="662">
        <f t="shared" si="958"/>
        <v>0</v>
      </c>
      <c r="X2110" s="662">
        <f t="shared" si="959"/>
        <v>0</v>
      </c>
      <c r="Y2110" s="662">
        <f t="shared" si="960"/>
        <v>0</v>
      </c>
      <c r="Z2110" s="699">
        <f t="shared" si="961"/>
        <v>0</v>
      </c>
      <c r="AA2110" s="681">
        <f t="shared" si="964"/>
        <v>0</v>
      </c>
      <c r="AB2110" s="701">
        <f t="shared" si="965"/>
        <v>0</v>
      </c>
      <c r="AC2110" s="662">
        <f t="shared" si="962"/>
        <v>0</v>
      </c>
      <c r="AD2110" s="662">
        <f t="shared" si="966"/>
        <v>0</v>
      </c>
      <c r="AE2110" s="701">
        <f t="shared" si="967"/>
        <v>0</v>
      </c>
      <c r="AF2110" s="662">
        <f t="shared" si="963"/>
        <v>0</v>
      </c>
      <c r="AG2110" s="662">
        <f t="shared" si="968"/>
        <v>0</v>
      </c>
      <c r="AH2110" s="701">
        <f t="shared" si="969"/>
        <v>0</v>
      </c>
    </row>
    <row r="2111" spans="1:34" x14ac:dyDescent="0.35">
      <c r="A2111" s="680">
        <v>40086</v>
      </c>
      <c r="B2111" s="558" t="s">
        <v>29</v>
      </c>
      <c r="C2111" s="558">
        <v>9</v>
      </c>
      <c r="D2111" s="559">
        <f t="shared" si="941"/>
        <v>4</v>
      </c>
      <c r="E2111" s="561">
        <v>0</v>
      </c>
      <c r="F2111" s="699">
        <f t="shared" si="947"/>
        <v>0</v>
      </c>
      <c r="G2111" s="712">
        <f t="shared" si="948"/>
        <v>0</v>
      </c>
      <c r="H2111" s="699">
        <f t="shared" si="942"/>
        <v>0</v>
      </c>
      <c r="I2111" s="712">
        <f t="shared" si="943"/>
        <v>0</v>
      </c>
      <c r="J2111" s="699">
        <f t="shared" si="949"/>
        <v>0</v>
      </c>
      <c r="K2111" s="681">
        <f t="shared" si="950"/>
        <v>0</v>
      </c>
      <c r="L2111" s="711">
        <f>IF($L$5="Yes",HLOOKUP(B2111,'Outdoor Supply'!$D$32:$P$38,7,FALSE),0)</f>
        <v>0</v>
      </c>
      <c r="M2111" s="701">
        <f t="shared" si="951"/>
        <v>0</v>
      </c>
      <c r="N2111" s="564">
        <f t="shared" si="952"/>
        <v>0</v>
      </c>
      <c r="O2111" s="564">
        <f t="shared" si="953"/>
        <v>0</v>
      </c>
      <c r="P2111" s="564">
        <f t="shared" si="954"/>
        <v>0</v>
      </c>
      <c r="Q2111" s="564">
        <f t="shared" si="955"/>
        <v>0</v>
      </c>
      <c r="R2111" s="661">
        <f t="shared" si="944"/>
        <v>0</v>
      </c>
      <c r="S2111" s="662">
        <f t="shared" si="945"/>
        <v>0</v>
      </c>
      <c r="T2111" s="699">
        <f t="shared" si="946"/>
        <v>0</v>
      </c>
      <c r="U2111" s="681">
        <f t="shared" si="956"/>
        <v>0</v>
      </c>
      <c r="V2111" s="701">
        <f t="shared" si="957"/>
        <v>0</v>
      </c>
      <c r="W2111" s="662">
        <f t="shared" si="958"/>
        <v>0</v>
      </c>
      <c r="X2111" s="662">
        <f t="shared" si="959"/>
        <v>0</v>
      </c>
      <c r="Y2111" s="662">
        <f t="shared" si="960"/>
        <v>0</v>
      </c>
      <c r="Z2111" s="699">
        <f t="shared" si="961"/>
        <v>0</v>
      </c>
      <c r="AA2111" s="681">
        <f t="shared" si="964"/>
        <v>0</v>
      </c>
      <c r="AB2111" s="701">
        <f t="shared" si="965"/>
        <v>0</v>
      </c>
      <c r="AC2111" s="662">
        <f t="shared" si="962"/>
        <v>0</v>
      </c>
      <c r="AD2111" s="662">
        <f t="shared" si="966"/>
        <v>0</v>
      </c>
      <c r="AE2111" s="701">
        <f t="shared" si="967"/>
        <v>0</v>
      </c>
      <c r="AF2111" s="662">
        <f t="shared" si="963"/>
        <v>0</v>
      </c>
      <c r="AG2111" s="662">
        <f t="shared" si="968"/>
        <v>0</v>
      </c>
      <c r="AH2111" s="701">
        <f t="shared" si="969"/>
        <v>0</v>
      </c>
    </row>
    <row r="2112" spans="1:34" x14ac:dyDescent="0.35">
      <c r="A2112" s="680">
        <v>40087</v>
      </c>
      <c r="B2112" s="558" t="s">
        <v>30</v>
      </c>
      <c r="C2112" s="558">
        <v>10</v>
      </c>
      <c r="D2112" s="559">
        <f t="shared" si="941"/>
        <v>5</v>
      </c>
      <c r="E2112" s="561">
        <v>0</v>
      </c>
      <c r="F2112" s="699">
        <f t="shared" si="947"/>
        <v>0</v>
      </c>
      <c r="G2112" s="712">
        <f t="shared" si="948"/>
        <v>0</v>
      </c>
      <c r="H2112" s="699">
        <f t="shared" si="942"/>
        <v>0</v>
      </c>
      <c r="I2112" s="712">
        <f t="shared" si="943"/>
        <v>0</v>
      </c>
      <c r="J2112" s="699">
        <f t="shared" si="949"/>
        <v>0</v>
      </c>
      <c r="K2112" s="681">
        <f t="shared" si="950"/>
        <v>0</v>
      </c>
      <c r="L2112" s="711">
        <f>IF($L$5="Yes",HLOOKUP(B2112,'Outdoor Supply'!$D$32:$P$38,7,FALSE),0)</f>
        <v>0</v>
      </c>
      <c r="M2112" s="701">
        <f t="shared" si="951"/>
        <v>0</v>
      </c>
      <c r="N2112" s="564">
        <f t="shared" si="952"/>
        <v>0</v>
      </c>
      <c r="O2112" s="564">
        <f t="shared" si="953"/>
        <v>0</v>
      </c>
      <c r="P2112" s="564">
        <f t="shared" si="954"/>
        <v>0</v>
      </c>
      <c r="Q2112" s="564">
        <f t="shared" si="955"/>
        <v>0</v>
      </c>
      <c r="R2112" s="661">
        <f t="shared" si="944"/>
        <v>0</v>
      </c>
      <c r="S2112" s="662">
        <f t="shared" si="945"/>
        <v>0</v>
      </c>
      <c r="T2112" s="699">
        <f t="shared" si="946"/>
        <v>0</v>
      </c>
      <c r="U2112" s="681">
        <f t="shared" si="956"/>
        <v>0</v>
      </c>
      <c r="V2112" s="701">
        <f t="shared" si="957"/>
        <v>0</v>
      </c>
      <c r="W2112" s="662">
        <f t="shared" si="958"/>
        <v>0</v>
      </c>
      <c r="X2112" s="662">
        <f t="shared" si="959"/>
        <v>0</v>
      </c>
      <c r="Y2112" s="662">
        <f t="shared" si="960"/>
        <v>0</v>
      </c>
      <c r="Z2112" s="699">
        <f t="shared" si="961"/>
        <v>0</v>
      </c>
      <c r="AA2112" s="681">
        <f t="shared" si="964"/>
        <v>0</v>
      </c>
      <c r="AB2112" s="701">
        <f t="shared" si="965"/>
        <v>0</v>
      </c>
      <c r="AC2112" s="662">
        <f t="shared" si="962"/>
        <v>0</v>
      </c>
      <c r="AD2112" s="662">
        <f t="shared" si="966"/>
        <v>0</v>
      </c>
      <c r="AE2112" s="701">
        <f t="shared" si="967"/>
        <v>0</v>
      </c>
      <c r="AF2112" s="662">
        <f t="shared" si="963"/>
        <v>0</v>
      </c>
      <c r="AG2112" s="662">
        <f t="shared" si="968"/>
        <v>0</v>
      </c>
      <c r="AH2112" s="701">
        <f t="shared" si="969"/>
        <v>0</v>
      </c>
    </row>
    <row r="2113" spans="1:34" x14ac:dyDescent="0.35">
      <c r="A2113" s="680">
        <v>40088</v>
      </c>
      <c r="B2113" s="558" t="s">
        <v>30</v>
      </c>
      <c r="C2113" s="558">
        <v>10</v>
      </c>
      <c r="D2113" s="559">
        <f t="shared" si="941"/>
        <v>6</v>
      </c>
      <c r="E2113" s="561">
        <v>0</v>
      </c>
      <c r="F2113" s="699">
        <f t="shared" si="947"/>
        <v>0</v>
      </c>
      <c r="G2113" s="712">
        <f t="shared" si="948"/>
        <v>0</v>
      </c>
      <c r="H2113" s="699">
        <f t="shared" si="942"/>
        <v>0</v>
      </c>
      <c r="I2113" s="712">
        <f t="shared" si="943"/>
        <v>0</v>
      </c>
      <c r="J2113" s="699">
        <f t="shared" si="949"/>
        <v>0</v>
      </c>
      <c r="K2113" s="681">
        <f t="shared" si="950"/>
        <v>0</v>
      </c>
      <c r="L2113" s="711">
        <f>IF($L$5="Yes",HLOOKUP(B2113,'Outdoor Supply'!$D$32:$P$38,7,FALSE),0)</f>
        <v>0</v>
      </c>
      <c r="M2113" s="701">
        <f t="shared" si="951"/>
        <v>0</v>
      </c>
      <c r="N2113" s="564">
        <f t="shared" si="952"/>
        <v>0</v>
      </c>
      <c r="O2113" s="564">
        <f t="shared" si="953"/>
        <v>0</v>
      </c>
      <c r="P2113" s="564">
        <f t="shared" si="954"/>
        <v>0</v>
      </c>
      <c r="Q2113" s="564">
        <f t="shared" si="955"/>
        <v>0</v>
      </c>
      <c r="R2113" s="661">
        <f t="shared" si="944"/>
        <v>0</v>
      </c>
      <c r="S2113" s="662">
        <f t="shared" si="945"/>
        <v>0</v>
      </c>
      <c r="T2113" s="699">
        <f t="shared" si="946"/>
        <v>0</v>
      </c>
      <c r="U2113" s="681">
        <f t="shared" si="956"/>
        <v>0</v>
      </c>
      <c r="V2113" s="701">
        <f t="shared" si="957"/>
        <v>0</v>
      </c>
      <c r="W2113" s="662">
        <f t="shared" si="958"/>
        <v>0</v>
      </c>
      <c r="X2113" s="662">
        <f t="shared" si="959"/>
        <v>0</v>
      </c>
      <c r="Y2113" s="662">
        <f t="shared" si="960"/>
        <v>0</v>
      </c>
      <c r="Z2113" s="699">
        <f t="shared" si="961"/>
        <v>0</v>
      </c>
      <c r="AA2113" s="681">
        <f t="shared" si="964"/>
        <v>0</v>
      </c>
      <c r="AB2113" s="701">
        <f t="shared" si="965"/>
        <v>0</v>
      </c>
      <c r="AC2113" s="662">
        <f t="shared" si="962"/>
        <v>0</v>
      </c>
      <c r="AD2113" s="662">
        <f t="shared" si="966"/>
        <v>0</v>
      </c>
      <c r="AE2113" s="701">
        <f t="shared" si="967"/>
        <v>0</v>
      </c>
      <c r="AF2113" s="662">
        <f t="shared" si="963"/>
        <v>0</v>
      </c>
      <c r="AG2113" s="662">
        <f t="shared" si="968"/>
        <v>0</v>
      </c>
      <c r="AH2113" s="701">
        <f t="shared" si="969"/>
        <v>0</v>
      </c>
    </row>
    <row r="2114" spans="1:34" x14ac:dyDescent="0.35">
      <c r="A2114" s="680">
        <v>40089</v>
      </c>
      <c r="B2114" s="558" t="s">
        <v>30</v>
      </c>
      <c r="C2114" s="558">
        <v>10</v>
      </c>
      <c r="D2114" s="559">
        <f t="shared" si="941"/>
        <v>7</v>
      </c>
      <c r="E2114" s="561">
        <v>5.0000000000011369E-2</v>
      </c>
      <c r="F2114" s="699">
        <f t="shared" si="947"/>
        <v>0</v>
      </c>
      <c r="G2114" s="712">
        <f t="shared" si="948"/>
        <v>0</v>
      </c>
      <c r="H2114" s="699">
        <f t="shared" si="942"/>
        <v>0</v>
      </c>
      <c r="I2114" s="712">
        <f t="shared" si="943"/>
        <v>0</v>
      </c>
      <c r="J2114" s="699">
        <f t="shared" si="949"/>
        <v>0</v>
      </c>
      <c r="K2114" s="681">
        <f t="shared" si="950"/>
        <v>0</v>
      </c>
      <c r="L2114" s="711">
        <f>IF($L$5="Yes",HLOOKUP(B2114,'Outdoor Supply'!$D$32:$P$38,7,FALSE),0)</f>
        <v>0</v>
      </c>
      <c r="M2114" s="701">
        <f t="shared" si="951"/>
        <v>0</v>
      </c>
      <c r="N2114" s="564">
        <f t="shared" si="952"/>
        <v>0</v>
      </c>
      <c r="O2114" s="564">
        <f t="shared" si="953"/>
        <v>0</v>
      </c>
      <c r="P2114" s="564">
        <f t="shared" si="954"/>
        <v>0</v>
      </c>
      <c r="Q2114" s="564">
        <f t="shared" si="955"/>
        <v>0</v>
      </c>
      <c r="R2114" s="661">
        <f t="shared" si="944"/>
        <v>0</v>
      </c>
      <c r="S2114" s="662">
        <f t="shared" si="945"/>
        <v>0</v>
      </c>
      <c r="T2114" s="699">
        <f t="shared" si="946"/>
        <v>0</v>
      </c>
      <c r="U2114" s="681">
        <f t="shared" si="956"/>
        <v>0</v>
      </c>
      <c r="V2114" s="701">
        <f t="shared" si="957"/>
        <v>0</v>
      </c>
      <c r="W2114" s="662">
        <f t="shared" si="958"/>
        <v>0</v>
      </c>
      <c r="X2114" s="662">
        <f t="shared" si="959"/>
        <v>0</v>
      </c>
      <c r="Y2114" s="662">
        <f t="shared" si="960"/>
        <v>0</v>
      </c>
      <c r="Z2114" s="699">
        <f t="shared" si="961"/>
        <v>0</v>
      </c>
      <c r="AA2114" s="681">
        <f t="shared" si="964"/>
        <v>0</v>
      </c>
      <c r="AB2114" s="701">
        <f t="shared" si="965"/>
        <v>0</v>
      </c>
      <c r="AC2114" s="662">
        <f t="shared" si="962"/>
        <v>0</v>
      </c>
      <c r="AD2114" s="662">
        <f t="shared" si="966"/>
        <v>0</v>
      </c>
      <c r="AE2114" s="701">
        <f t="shared" si="967"/>
        <v>0</v>
      </c>
      <c r="AF2114" s="662">
        <f t="shared" si="963"/>
        <v>0</v>
      </c>
      <c r="AG2114" s="662">
        <f t="shared" si="968"/>
        <v>0</v>
      </c>
      <c r="AH2114" s="701">
        <f t="shared" si="969"/>
        <v>0</v>
      </c>
    </row>
    <row r="2115" spans="1:34" x14ac:dyDescent="0.35">
      <c r="A2115" s="680">
        <v>40090</v>
      </c>
      <c r="B2115" s="558" t="s">
        <v>30</v>
      </c>
      <c r="C2115" s="558">
        <v>10</v>
      </c>
      <c r="D2115" s="559">
        <f t="shared" si="941"/>
        <v>1</v>
      </c>
      <c r="E2115" s="561">
        <v>0.61999999999997613</v>
      </c>
      <c r="F2115" s="699">
        <f t="shared" si="947"/>
        <v>0</v>
      </c>
      <c r="G2115" s="712">
        <f t="shared" si="948"/>
        <v>0</v>
      </c>
      <c r="H2115" s="699">
        <f t="shared" si="942"/>
        <v>0</v>
      </c>
      <c r="I2115" s="712">
        <f t="shared" si="943"/>
        <v>0</v>
      </c>
      <c r="J2115" s="699">
        <f t="shared" si="949"/>
        <v>0</v>
      </c>
      <c r="K2115" s="681">
        <f t="shared" si="950"/>
        <v>0</v>
      </c>
      <c r="L2115" s="711">
        <f>IF($L$5="Yes",HLOOKUP(B2115,'Outdoor Supply'!$D$32:$P$38,7,FALSE),0)</f>
        <v>0</v>
      </c>
      <c r="M2115" s="701">
        <f t="shared" si="951"/>
        <v>0</v>
      </c>
      <c r="N2115" s="564">
        <f t="shared" si="952"/>
        <v>0</v>
      </c>
      <c r="O2115" s="564">
        <f t="shared" si="953"/>
        <v>0</v>
      </c>
      <c r="P2115" s="564">
        <f t="shared" si="954"/>
        <v>0</v>
      </c>
      <c r="Q2115" s="564">
        <f t="shared" si="955"/>
        <v>0</v>
      </c>
      <c r="R2115" s="661">
        <f t="shared" si="944"/>
        <v>0</v>
      </c>
      <c r="S2115" s="662">
        <f t="shared" si="945"/>
        <v>0</v>
      </c>
      <c r="T2115" s="699">
        <f t="shared" si="946"/>
        <v>0</v>
      </c>
      <c r="U2115" s="681">
        <f t="shared" si="956"/>
        <v>0</v>
      </c>
      <c r="V2115" s="701">
        <f t="shared" si="957"/>
        <v>0</v>
      </c>
      <c r="W2115" s="662">
        <f t="shared" si="958"/>
        <v>0</v>
      </c>
      <c r="X2115" s="662">
        <f t="shared" si="959"/>
        <v>0</v>
      </c>
      <c r="Y2115" s="662">
        <f t="shared" si="960"/>
        <v>0</v>
      </c>
      <c r="Z2115" s="699">
        <f t="shared" si="961"/>
        <v>0</v>
      </c>
      <c r="AA2115" s="681">
        <f t="shared" si="964"/>
        <v>0</v>
      </c>
      <c r="AB2115" s="701">
        <f t="shared" si="965"/>
        <v>0</v>
      </c>
      <c r="AC2115" s="662">
        <f t="shared" si="962"/>
        <v>0</v>
      </c>
      <c r="AD2115" s="662">
        <f t="shared" si="966"/>
        <v>0</v>
      </c>
      <c r="AE2115" s="701">
        <f t="shared" si="967"/>
        <v>0</v>
      </c>
      <c r="AF2115" s="662">
        <f t="shared" si="963"/>
        <v>0</v>
      </c>
      <c r="AG2115" s="662">
        <f t="shared" si="968"/>
        <v>0</v>
      </c>
      <c r="AH2115" s="701">
        <f t="shared" si="969"/>
        <v>0</v>
      </c>
    </row>
    <row r="2116" spans="1:34" x14ac:dyDescent="0.35">
      <c r="A2116" s="680">
        <v>40091</v>
      </c>
      <c r="B2116" s="558" t="s">
        <v>30</v>
      </c>
      <c r="C2116" s="558">
        <v>10</v>
      </c>
      <c r="D2116" s="559">
        <f t="shared" si="941"/>
        <v>2</v>
      </c>
      <c r="E2116" s="561">
        <v>9.9999999999909051E-3</v>
      </c>
      <c r="F2116" s="699">
        <f t="shared" si="947"/>
        <v>0</v>
      </c>
      <c r="G2116" s="712">
        <f t="shared" si="948"/>
        <v>0</v>
      </c>
      <c r="H2116" s="699">
        <f t="shared" si="942"/>
        <v>0</v>
      </c>
      <c r="I2116" s="712">
        <f t="shared" si="943"/>
        <v>0</v>
      </c>
      <c r="J2116" s="699">
        <f t="shared" si="949"/>
        <v>0</v>
      </c>
      <c r="K2116" s="681">
        <f t="shared" si="950"/>
        <v>0</v>
      </c>
      <c r="L2116" s="711">
        <f>IF($L$5="Yes",HLOOKUP(B2116,'Outdoor Supply'!$D$32:$P$38,7,FALSE),0)</f>
        <v>0</v>
      </c>
      <c r="M2116" s="701">
        <f t="shared" si="951"/>
        <v>0</v>
      </c>
      <c r="N2116" s="564">
        <f t="shared" si="952"/>
        <v>0</v>
      </c>
      <c r="O2116" s="564">
        <f t="shared" si="953"/>
        <v>0</v>
      </c>
      <c r="P2116" s="564">
        <f t="shared" si="954"/>
        <v>0</v>
      </c>
      <c r="Q2116" s="564">
        <f t="shared" si="955"/>
        <v>0</v>
      </c>
      <c r="R2116" s="661">
        <f t="shared" si="944"/>
        <v>0</v>
      </c>
      <c r="S2116" s="662">
        <f t="shared" si="945"/>
        <v>0</v>
      </c>
      <c r="T2116" s="699">
        <f t="shared" si="946"/>
        <v>0</v>
      </c>
      <c r="U2116" s="681">
        <f t="shared" si="956"/>
        <v>0</v>
      </c>
      <c r="V2116" s="701">
        <f t="shared" si="957"/>
        <v>0</v>
      </c>
      <c r="W2116" s="662">
        <f t="shared" si="958"/>
        <v>0</v>
      </c>
      <c r="X2116" s="662">
        <f t="shared" si="959"/>
        <v>0</v>
      </c>
      <c r="Y2116" s="662">
        <f t="shared" si="960"/>
        <v>0</v>
      </c>
      <c r="Z2116" s="699">
        <f t="shared" si="961"/>
        <v>0</v>
      </c>
      <c r="AA2116" s="681">
        <f t="shared" si="964"/>
        <v>0</v>
      </c>
      <c r="AB2116" s="701">
        <f t="shared" si="965"/>
        <v>0</v>
      </c>
      <c r="AC2116" s="662">
        <f t="shared" si="962"/>
        <v>0</v>
      </c>
      <c r="AD2116" s="662">
        <f t="shared" si="966"/>
        <v>0</v>
      </c>
      <c r="AE2116" s="701">
        <f t="shared" si="967"/>
        <v>0</v>
      </c>
      <c r="AF2116" s="662">
        <f t="shared" si="963"/>
        <v>0</v>
      </c>
      <c r="AG2116" s="662">
        <f t="shared" si="968"/>
        <v>0</v>
      </c>
      <c r="AH2116" s="701">
        <f t="shared" si="969"/>
        <v>0</v>
      </c>
    </row>
    <row r="2117" spans="1:34" x14ac:dyDescent="0.35">
      <c r="A2117" s="680">
        <v>40092</v>
      </c>
      <c r="B2117" s="558" t="s">
        <v>30</v>
      </c>
      <c r="C2117" s="558">
        <v>10</v>
      </c>
      <c r="D2117" s="559">
        <f t="shared" si="941"/>
        <v>3</v>
      </c>
      <c r="E2117" s="561">
        <v>0</v>
      </c>
      <c r="F2117" s="699">
        <f t="shared" si="947"/>
        <v>0</v>
      </c>
      <c r="G2117" s="712">
        <f t="shared" si="948"/>
        <v>0</v>
      </c>
      <c r="H2117" s="699">
        <f t="shared" si="942"/>
        <v>0</v>
      </c>
      <c r="I2117" s="712">
        <f t="shared" si="943"/>
        <v>0</v>
      </c>
      <c r="J2117" s="699">
        <f t="shared" si="949"/>
        <v>0</v>
      </c>
      <c r="K2117" s="681">
        <f t="shared" si="950"/>
        <v>0</v>
      </c>
      <c r="L2117" s="711">
        <f>IF($L$5="Yes",HLOOKUP(B2117,'Outdoor Supply'!$D$32:$P$38,7,FALSE),0)</f>
        <v>0</v>
      </c>
      <c r="M2117" s="701">
        <f t="shared" si="951"/>
        <v>0</v>
      </c>
      <c r="N2117" s="564">
        <f t="shared" si="952"/>
        <v>0</v>
      </c>
      <c r="O2117" s="564">
        <f t="shared" si="953"/>
        <v>0</v>
      </c>
      <c r="P2117" s="564">
        <f t="shared" si="954"/>
        <v>0</v>
      </c>
      <c r="Q2117" s="564">
        <f t="shared" si="955"/>
        <v>0</v>
      </c>
      <c r="R2117" s="661">
        <f t="shared" si="944"/>
        <v>0</v>
      </c>
      <c r="S2117" s="662">
        <f t="shared" si="945"/>
        <v>0</v>
      </c>
      <c r="T2117" s="699">
        <f t="shared" si="946"/>
        <v>0</v>
      </c>
      <c r="U2117" s="681">
        <f t="shared" si="956"/>
        <v>0</v>
      </c>
      <c r="V2117" s="701">
        <f t="shared" si="957"/>
        <v>0</v>
      </c>
      <c r="W2117" s="662">
        <f t="shared" si="958"/>
        <v>0</v>
      </c>
      <c r="X2117" s="662">
        <f t="shared" si="959"/>
        <v>0</v>
      </c>
      <c r="Y2117" s="662">
        <f t="shared" si="960"/>
        <v>0</v>
      </c>
      <c r="Z2117" s="699">
        <f t="shared" si="961"/>
        <v>0</v>
      </c>
      <c r="AA2117" s="681">
        <f t="shared" si="964"/>
        <v>0</v>
      </c>
      <c r="AB2117" s="701">
        <f t="shared" si="965"/>
        <v>0</v>
      </c>
      <c r="AC2117" s="662">
        <f t="shared" si="962"/>
        <v>0</v>
      </c>
      <c r="AD2117" s="662">
        <f t="shared" si="966"/>
        <v>0</v>
      </c>
      <c r="AE2117" s="701">
        <f t="shared" si="967"/>
        <v>0</v>
      </c>
      <c r="AF2117" s="662">
        <f t="shared" si="963"/>
        <v>0</v>
      </c>
      <c r="AG2117" s="662">
        <f t="shared" si="968"/>
        <v>0</v>
      </c>
      <c r="AH2117" s="701">
        <f t="shared" si="969"/>
        <v>0</v>
      </c>
    </row>
    <row r="2118" spans="1:34" x14ac:dyDescent="0.35">
      <c r="A2118" s="680">
        <v>40093</v>
      </c>
      <c r="B2118" s="558" t="s">
        <v>30</v>
      </c>
      <c r="C2118" s="558">
        <v>10</v>
      </c>
      <c r="D2118" s="559">
        <f t="shared" si="941"/>
        <v>4</v>
      </c>
      <c r="E2118" s="561">
        <v>0</v>
      </c>
      <c r="F2118" s="699">
        <f t="shared" si="947"/>
        <v>0</v>
      </c>
      <c r="G2118" s="712">
        <f t="shared" si="948"/>
        <v>0</v>
      </c>
      <c r="H2118" s="699">
        <f t="shared" si="942"/>
        <v>0</v>
      </c>
      <c r="I2118" s="712">
        <f t="shared" si="943"/>
        <v>0</v>
      </c>
      <c r="J2118" s="699">
        <f t="shared" si="949"/>
        <v>0</v>
      </c>
      <c r="K2118" s="681">
        <f t="shared" si="950"/>
        <v>0</v>
      </c>
      <c r="L2118" s="711">
        <f>IF($L$5="Yes",HLOOKUP(B2118,'Outdoor Supply'!$D$32:$P$38,7,FALSE),0)</f>
        <v>0</v>
      </c>
      <c r="M2118" s="701">
        <f t="shared" si="951"/>
        <v>0</v>
      </c>
      <c r="N2118" s="564">
        <f t="shared" si="952"/>
        <v>0</v>
      </c>
      <c r="O2118" s="564">
        <f t="shared" si="953"/>
        <v>0</v>
      </c>
      <c r="P2118" s="564">
        <f t="shared" si="954"/>
        <v>0</v>
      </c>
      <c r="Q2118" s="564">
        <f t="shared" si="955"/>
        <v>0</v>
      </c>
      <c r="R2118" s="661">
        <f t="shared" si="944"/>
        <v>0</v>
      </c>
      <c r="S2118" s="662">
        <f t="shared" si="945"/>
        <v>0</v>
      </c>
      <c r="T2118" s="699">
        <f t="shared" si="946"/>
        <v>0</v>
      </c>
      <c r="U2118" s="681">
        <f t="shared" si="956"/>
        <v>0</v>
      </c>
      <c r="V2118" s="701">
        <f t="shared" si="957"/>
        <v>0</v>
      </c>
      <c r="W2118" s="662">
        <f t="shared" si="958"/>
        <v>0</v>
      </c>
      <c r="X2118" s="662">
        <f t="shared" si="959"/>
        <v>0</v>
      </c>
      <c r="Y2118" s="662">
        <f t="shared" si="960"/>
        <v>0</v>
      </c>
      <c r="Z2118" s="699">
        <f t="shared" si="961"/>
        <v>0</v>
      </c>
      <c r="AA2118" s="681">
        <f t="shared" si="964"/>
        <v>0</v>
      </c>
      <c r="AB2118" s="701">
        <f t="shared" si="965"/>
        <v>0</v>
      </c>
      <c r="AC2118" s="662">
        <f t="shared" si="962"/>
        <v>0</v>
      </c>
      <c r="AD2118" s="662">
        <f t="shared" si="966"/>
        <v>0</v>
      </c>
      <c r="AE2118" s="701">
        <f t="shared" si="967"/>
        <v>0</v>
      </c>
      <c r="AF2118" s="662">
        <f t="shared" si="963"/>
        <v>0</v>
      </c>
      <c r="AG2118" s="662">
        <f t="shared" si="968"/>
        <v>0</v>
      </c>
      <c r="AH2118" s="701">
        <f t="shared" si="969"/>
        <v>0</v>
      </c>
    </row>
    <row r="2119" spans="1:34" x14ac:dyDescent="0.35">
      <c r="A2119" s="680">
        <v>40094</v>
      </c>
      <c r="B2119" s="558" t="s">
        <v>30</v>
      </c>
      <c r="C2119" s="558">
        <v>10</v>
      </c>
      <c r="D2119" s="559">
        <f t="shared" si="941"/>
        <v>5</v>
      </c>
      <c r="E2119" s="561">
        <v>0</v>
      </c>
      <c r="F2119" s="699">
        <f t="shared" si="947"/>
        <v>0</v>
      </c>
      <c r="G2119" s="712">
        <f t="shared" si="948"/>
        <v>0</v>
      </c>
      <c r="H2119" s="699">
        <f t="shared" si="942"/>
        <v>0</v>
      </c>
      <c r="I2119" s="712">
        <f t="shared" si="943"/>
        <v>0</v>
      </c>
      <c r="J2119" s="699">
        <f t="shared" si="949"/>
        <v>0</v>
      </c>
      <c r="K2119" s="681">
        <f t="shared" si="950"/>
        <v>0</v>
      </c>
      <c r="L2119" s="711">
        <f>IF($L$5="Yes",HLOOKUP(B2119,'Outdoor Supply'!$D$32:$P$38,7,FALSE),0)</f>
        <v>0</v>
      </c>
      <c r="M2119" s="701">
        <f t="shared" si="951"/>
        <v>0</v>
      </c>
      <c r="N2119" s="564">
        <f t="shared" si="952"/>
        <v>0</v>
      </c>
      <c r="O2119" s="564">
        <f t="shared" si="953"/>
        <v>0</v>
      </c>
      <c r="P2119" s="564">
        <f t="shared" si="954"/>
        <v>0</v>
      </c>
      <c r="Q2119" s="564">
        <f t="shared" si="955"/>
        <v>0</v>
      </c>
      <c r="R2119" s="661">
        <f t="shared" si="944"/>
        <v>0</v>
      </c>
      <c r="S2119" s="662">
        <f t="shared" si="945"/>
        <v>0</v>
      </c>
      <c r="T2119" s="699">
        <f t="shared" si="946"/>
        <v>0</v>
      </c>
      <c r="U2119" s="681">
        <f t="shared" si="956"/>
        <v>0</v>
      </c>
      <c r="V2119" s="701">
        <f t="shared" si="957"/>
        <v>0</v>
      </c>
      <c r="W2119" s="662">
        <f t="shared" si="958"/>
        <v>0</v>
      </c>
      <c r="X2119" s="662">
        <f t="shared" si="959"/>
        <v>0</v>
      </c>
      <c r="Y2119" s="662">
        <f t="shared" si="960"/>
        <v>0</v>
      </c>
      <c r="Z2119" s="699">
        <f t="shared" si="961"/>
        <v>0</v>
      </c>
      <c r="AA2119" s="681">
        <f t="shared" si="964"/>
        <v>0</v>
      </c>
      <c r="AB2119" s="701">
        <f t="shared" si="965"/>
        <v>0</v>
      </c>
      <c r="AC2119" s="662">
        <f t="shared" si="962"/>
        <v>0</v>
      </c>
      <c r="AD2119" s="662">
        <f t="shared" si="966"/>
        <v>0</v>
      </c>
      <c r="AE2119" s="701">
        <f t="shared" si="967"/>
        <v>0</v>
      </c>
      <c r="AF2119" s="662">
        <f t="shared" si="963"/>
        <v>0</v>
      </c>
      <c r="AG2119" s="662">
        <f t="shared" si="968"/>
        <v>0</v>
      </c>
      <c r="AH2119" s="701">
        <f t="shared" si="969"/>
        <v>0</v>
      </c>
    </row>
    <row r="2120" spans="1:34" x14ac:dyDescent="0.35">
      <c r="A2120" s="680">
        <v>40095</v>
      </c>
      <c r="B2120" s="558" t="s">
        <v>30</v>
      </c>
      <c r="C2120" s="558">
        <v>10</v>
      </c>
      <c r="D2120" s="559">
        <f t="shared" si="941"/>
        <v>6</v>
      </c>
      <c r="E2120" s="561">
        <v>1.3000000000000114</v>
      </c>
      <c r="F2120" s="699">
        <f t="shared" si="947"/>
        <v>0</v>
      </c>
      <c r="G2120" s="712">
        <f t="shared" si="948"/>
        <v>0</v>
      </c>
      <c r="H2120" s="699">
        <f t="shared" si="942"/>
        <v>0</v>
      </c>
      <c r="I2120" s="712">
        <f t="shared" si="943"/>
        <v>0</v>
      </c>
      <c r="J2120" s="699">
        <f t="shared" si="949"/>
        <v>0</v>
      </c>
      <c r="K2120" s="681">
        <f t="shared" si="950"/>
        <v>0</v>
      </c>
      <c r="L2120" s="711">
        <f>IF($L$5="Yes",HLOOKUP(B2120,'Outdoor Supply'!$D$32:$P$38,7,FALSE),0)</f>
        <v>0</v>
      </c>
      <c r="M2120" s="701">
        <f t="shared" si="951"/>
        <v>0</v>
      </c>
      <c r="N2120" s="564">
        <f t="shared" si="952"/>
        <v>0</v>
      </c>
      <c r="O2120" s="564">
        <f t="shared" si="953"/>
        <v>0</v>
      </c>
      <c r="P2120" s="564">
        <f t="shared" si="954"/>
        <v>0</v>
      </c>
      <c r="Q2120" s="564">
        <f t="shared" si="955"/>
        <v>0</v>
      </c>
      <c r="R2120" s="661">
        <f t="shared" si="944"/>
        <v>0</v>
      </c>
      <c r="S2120" s="662">
        <f t="shared" si="945"/>
        <v>0</v>
      </c>
      <c r="T2120" s="699">
        <f t="shared" si="946"/>
        <v>0</v>
      </c>
      <c r="U2120" s="681">
        <f t="shared" si="956"/>
        <v>0</v>
      </c>
      <c r="V2120" s="701">
        <f t="shared" si="957"/>
        <v>0</v>
      </c>
      <c r="W2120" s="662">
        <f t="shared" si="958"/>
        <v>0</v>
      </c>
      <c r="X2120" s="662">
        <f t="shared" si="959"/>
        <v>0</v>
      </c>
      <c r="Y2120" s="662">
        <f t="shared" si="960"/>
        <v>0</v>
      </c>
      <c r="Z2120" s="699">
        <f t="shared" si="961"/>
        <v>0</v>
      </c>
      <c r="AA2120" s="681">
        <f t="shared" si="964"/>
        <v>0</v>
      </c>
      <c r="AB2120" s="701">
        <f t="shared" si="965"/>
        <v>0</v>
      </c>
      <c r="AC2120" s="662">
        <f t="shared" si="962"/>
        <v>0</v>
      </c>
      <c r="AD2120" s="662">
        <f t="shared" si="966"/>
        <v>0</v>
      </c>
      <c r="AE2120" s="701">
        <f t="shared" si="967"/>
        <v>0</v>
      </c>
      <c r="AF2120" s="662">
        <f t="shared" si="963"/>
        <v>0</v>
      </c>
      <c r="AG2120" s="662">
        <f t="shared" si="968"/>
        <v>0</v>
      </c>
      <c r="AH2120" s="701">
        <f t="shared" si="969"/>
        <v>0</v>
      </c>
    </row>
    <row r="2121" spans="1:34" x14ac:dyDescent="0.35">
      <c r="A2121" s="680">
        <v>40096</v>
      </c>
      <c r="B2121" s="558" t="s">
        <v>30</v>
      </c>
      <c r="C2121" s="558">
        <v>10</v>
      </c>
      <c r="D2121" s="559">
        <f t="shared" si="941"/>
        <v>7</v>
      </c>
      <c r="E2121" s="561">
        <v>0</v>
      </c>
      <c r="F2121" s="699">
        <f t="shared" si="947"/>
        <v>0</v>
      </c>
      <c r="G2121" s="712">
        <f t="shared" si="948"/>
        <v>0</v>
      </c>
      <c r="H2121" s="699">
        <f t="shared" si="942"/>
        <v>0</v>
      </c>
      <c r="I2121" s="712">
        <f t="shared" si="943"/>
        <v>0</v>
      </c>
      <c r="J2121" s="699">
        <f t="shared" si="949"/>
        <v>0</v>
      </c>
      <c r="K2121" s="681">
        <f t="shared" si="950"/>
        <v>0</v>
      </c>
      <c r="L2121" s="711">
        <f>IF($L$5="Yes",HLOOKUP(B2121,'Outdoor Supply'!$D$32:$P$38,7,FALSE),0)</f>
        <v>0</v>
      </c>
      <c r="M2121" s="701">
        <f t="shared" si="951"/>
        <v>0</v>
      </c>
      <c r="N2121" s="564">
        <f t="shared" si="952"/>
        <v>0</v>
      </c>
      <c r="O2121" s="564">
        <f t="shared" si="953"/>
        <v>0</v>
      </c>
      <c r="P2121" s="564">
        <f t="shared" si="954"/>
        <v>0</v>
      </c>
      <c r="Q2121" s="564">
        <f t="shared" si="955"/>
        <v>0</v>
      </c>
      <c r="R2121" s="661">
        <f t="shared" si="944"/>
        <v>0</v>
      </c>
      <c r="S2121" s="662">
        <f t="shared" si="945"/>
        <v>0</v>
      </c>
      <c r="T2121" s="699">
        <f t="shared" si="946"/>
        <v>0</v>
      </c>
      <c r="U2121" s="681">
        <f t="shared" si="956"/>
        <v>0</v>
      </c>
      <c r="V2121" s="701">
        <f t="shared" si="957"/>
        <v>0</v>
      </c>
      <c r="W2121" s="662">
        <f t="shared" si="958"/>
        <v>0</v>
      </c>
      <c r="X2121" s="662">
        <f t="shared" si="959"/>
        <v>0</v>
      </c>
      <c r="Y2121" s="662">
        <f t="shared" si="960"/>
        <v>0</v>
      </c>
      <c r="Z2121" s="699">
        <f t="shared" si="961"/>
        <v>0</v>
      </c>
      <c r="AA2121" s="681">
        <f t="shared" si="964"/>
        <v>0</v>
      </c>
      <c r="AB2121" s="701">
        <f t="shared" si="965"/>
        <v>0</v>
      </c>
      <c r="AC2121" s="662">
        <f t="shared" si="962"/>
        <v>0</v>
      </c>
      <c r="AD2121" s="662">
        <f t="shared" si="966"/>
        <v>0</v>
      </c>
      <c r="AE2121" s="701">
        <f t="shared" si="967"/>
        <v>0</v>
      </c>
      <c r="AF2121" s="662">
        <f t="shared" si="963"/>
        <v>0</v>
      </c>
      <c r="AG2121" s="662">
        <f t="shared" si="968"/>
        <v>0</v>
      </c>
      <c r="AH2121" s="701">
        <f t="shared" si="969"/>
        <v>0</v>
      </c>
    </row>
    <row r="2122" spans="1:34" x14ac:dyDescent="0.35">
      <c r="A2122" s="680">
        <v>40097</v>
      </c>
      <c r="B2122" s="558" t="s">
        <v>30</v>
      </c>
      <c r="C2122" s="558">
        <v>10</v>
      </c>
      <c r="D2122" s="559">
        <f t="shared" si="941"/>
        <v>1</v>
      </c>
      <c r="E2122" s="561">
        <v>0.45999999999997954</v>
      </c>
      <c r="F2122" s="699">
        <f t="shared" si="947"/>
        <v>0</v>
      </c>
      <c r="G2122" s="712">
        <f t="shared" si="948"/>
        <v>0</v>
      </c>
      <c r="H2122" s="699">
        <f t="shared" si="942"/>
        <v>0</v>
      </c>
      <c r="I2122" s="712">
        <f t="shared" si="943"/>
        <v>0</v>
      </c>
      <c r="J2122" s="699">
        <f t="shared" si="949"/>
        <v>0</v>
      </c>
      <c r="K2122" s="681">
        <f t="shared" si="950"/>
        <v>0</v>
      </c>
      <c r="L2122" s="711">
        <f>IF($L$5="Yes",HLOOKUP(B2122,'Outdoor Supply'!$D$32:$P$38,7,FALSE),0)</f>
        <v>0</v>
      </c>
      <c r="M2122" s="701">
        <f t="shared" si="951"/>
        <v>0</v>
      </c>
      <c r="N2122" s="564">
        <f t="shared" si="952"/>
        <v>0</v>
      </c>
      <c r="O2122" s="564">
        <f t="shared" si="953"/>
        <v>0</v>
      </c>
      <c r="P2122" s="564">
        <f t="shared" si="954"/>
        <v>0</v>
      </c>
      <c r="Q2122" s="564">
        <f t="shared" si="955"/>
        <v>0</v>
      </c>
      <c r="R2122" s="661">
        <f t="shared" si="944"/>
        <v>0</v>
      </c>
      <c r="S2122" s="662">
        <f t="shared" si="945"/>
        <v>0</v>
      </c>
      <c r="T2122" s="699">
        <f t="shared" si="946"/>
        <v>0</v>
      </c>
      <c r="U2122" s="681">
        <f t="shared" si="956"/>
        <v>0</v>
      </c>
      <c r="V2122" s="701">
        <f t="shared" si="957"/>
        <v>0</v>
      </c>
      <c r="W2122" s="662">
        <f t="shared" si="958"/>
        <v>0</v>
      </c>
      <c r="X2122" s="662">
        <f t="shared" si="959"/>
        <v>0</v>
      </c>
      <c r="Y2122" s="662">
        <f t="shared" si="960"/>
        <v>0</v>
      </c>
      <c r="Z2122" s="699">
        <f t="shared" si="961"/>
        <v>0</v>
      </c>
      <c r="AA2122" s="681">
        <f t="shared" si="964"/>
        <v>0</v>
      </c>
      <c r="AB2122" s="701">
        <f t="shared" si="965"/>
        <v>0</v>
      </c>
      <c r="AC2122" s="662">
        <f t="shared" si="962"/>
        <v>0</v>
      </c>
      <c r="AD2122" s="662">
        <f t="shared" si="966"/>
        <v>0</v>
      </c>
      <c r="AE2122" s="701">
        <f t="shared" si="967"/>
        <v>0</v>
      </c>
      <c r="AF2122" s="662">
        <f t="shared" si="963"/>
        <v>0</v>
      </c>
      <c r="AG2122" s="662">
        <f t="shared" si="968"/>
        <v>0</v>
      </c>
      <c r="AH2122" s="701">
        <f t="shared" si="969"/>
        <v>0</v>
      </c>
    </row>
    <row r="2123" spans="1:34" x14ac:dyDescent="0.35">
      <c r="A2123" s="680">
        <v>40098</v>
      </c>
      <c r="B2123" s="558" t="s">
        <v>30</v>
      </c>
      <c r="C2123" s="558">
        <v>10</v>
      </c>
      <c r="D2123" s="559">
        <f t="shared" ref="D2123:D2186" si="970">WEEKDAY(A2123)</f>
        <v>2</v>
      </c>
      <c r="E2123" s="561">
        <v>0.11000000000001364</v>
      </c>
      <c r="F2123" s="699">
        <f t="shared" si="947"/>
        <v>0</v>
      </c>
      <c r="G2123" s="712">
        <f t="shared" si="948"/>
        <v>0</v>
      </c>
      <c r="H2123" s="699">
        <f t="shared" ref="H2123:H2186" si="971">$C$3*$F$3*(E2123/12)*7.48</f>
        <v>0</v>
      </c>
      <c r="I2123" s="712">
        <f t="shared" ref="I2123:I2186" si="972">$C$4*$F$4*(E2123/12)*7.48</f>
        <v>0</v>
      </c>
      <c r="J2123" s="699">
        <f t="shared" si="949"/>
        <v>0</v>
      </c>
      <c r="K2123" s="681">
        <f t="shared" si="950"/>
        <v>0</v>
      </c>
      <c r="L2123" s="711">
        <f>IF($L$5="Yes",HLOOKUP(B2123,'Outdoor Supply'!$D$32:$P$38,7,FALSE),0)</f>
        <v>0</v>
      </c>
      <c r="M2123" s="701">
        <f t="shared" si="951"/>
        <v>0</v>
      </c>
      <c r="N2123" s="564">
        <f t="shared" si="952"/>
        <v>0</v>
      </c>
      <c r="O2123" s="564">
        <f t="shared" si="953"/>
        <v>0</v>
      </c>
      <c r="P2123" s="564">
        <f t="shared" si="954"/>
        <v>0</v>
      </c>
      <c r="Q2123" s="564">
        <f t="shared" si="955"/>
        <v>0</v>
      </c>
      <c r="R2123" s="661">
        <f t="shared" ref="R2123:R2186" si="973">$Q$3</f>
        <v>0</v>
      </c>
      <c r="S2123" s="662">
        <f t="shared" ref="S2123:S2186" si="974">SUM(N2123:R2123)</f>
        <v>0</v>
      </c>
      <c r="T2123" s="699">
        <f t="shared" ref="T2123:T2186" si="975">IF(V2123&lt;0,0,IF(V2123&gt;$G$3,$G$3,V2123))</f>
        <v>0</v>
      </c>
      <c r="U2123" s="681">
        <f t="shared" si="956"/>
        <v>0</v>
      </c>
      <c r="V2123" s="701">
        <f t="shared" si="957"/>
        <v>0</v>
      </c>
      <c r="W2123" s="662">
        <f t="shared" si="958"/>
        <v>0</v>
      </c>
      <c r="X2123" s="662">
        <f t="shared" si="959"/>
        <v>0</v>
      </c>
      <c r="Y2123" s="662">
        <f t="shared" si="960"/>
        <v>0</v>
      </c>
      <c r="Z2123" s="699">
        <f t="shared" si="961"/>
        <v>0</v>
      </c>
      <c r="AA2123" s="681">
        <f t="shared" si="964"/>
        <v>0</v>
      </c>
      <c r="AB2123" s="701">
        <f t="shared" si="965"/>
        <v>0</v>
      </c>
      <c r="AC2123" s="662">
        <f t="shared" si="962"/>
        <v>0</v>
      </c>
      <c r="AD2123" s="662">
        <f t="shared" si="966"/>
        <v>0</v>
      </c>
      <c r="AE2123" s="701">
        <f t="shared" si="967"/>
        <v>0</v>
      </c>
      <c r="AF2123" s="662">
        <f t="shared" si="963"/>
        <v>0</v>
      </c>
      <c r="AG2123" s="662">
        <f t="shared" si="968"/>
        <v>0</v>
      </c>
      <c r="AH2123" s="701">
        <f t="shared" si="969"/>
        <v>0</v>
      </c>
    </row>
    <row r="2124" spans="1:34" x14ac:dyDescent="0.35">
      <c r="A2124" s="680">
        <v>40099</v>
      </c>
      <c r="B2124" s="558" t="s">
        <v>30</v>
      </c>
      <c r="C2124" s="558">
        <v>10</v>
      </c>
      <c r="D2124" s="559">
        <f t="shared" si="970"/>
        <v>3</v>
      </c>
      <c r="E2124" s="561">
        <v>0.34000000000000341</v>
      </c>
      <c r="F2124" s="699">
        <f t="shared" ref="F2124:F2187" si="976">$B$3*$F$3*(E2124/12)*7.48</f>
        <v>0</v>
      </c>
      <c r="G2124" s="712">
        <f t="shared" ref="G2124:G2187" si="977">$B$4*$F$4*(E2124/12)*7.48</f>
        <v>0</v>
      </c>
      <c r="H2124" s="699">
        <f t="shared" si="971"/>
        <v>0</v>
      </c>
      <c r="I2124" s="712">
        <f t="shared" si="972"/>
        <v>0</v>
      </c>
      <c r="J2124" s="699">
        <f t="shared" ref="J2124:J2187" si="978">IF($L$3="Yes",$M$3*$N$3*(E2124/12)*7.48,0)</f>
        <v>0</v>
      </c>
      <c r="K2124" s="681">
        <f t="shared" ref="K2124:K2187" si="979">IF($L$4="Yes",$M$4*$N$4*(E2124/12)*7.48,0)</f>
        <v>0</v>
      </c>
      <c r="L2124" s="711">
        <f>IF($L$5="Yes",HLOOKUP(B2124,'Outdoor Supply'!$D$32:$P$38,7,FALSE),0)</f>
        <v>0</v>
      </c>
      <c r="M2124" s="701">
        <f t="shared" ref="M2124:M2187" si="980">SUM(J2124:L2124)</f>
        <v>0</v>
      </c>
      <c r="N2124" s="564">
        <f t="shared" ref="N2124:N2187" si="981">HLOOKUP(B2124,$U$2:$AF$6,2,FALSE)</f>
        <v>0</v>
      </c>
      <c r="O2124" s="564">
        <f t="shared" ref="O2124:O2187" si="982">HLOOKUP(B2124,$U$2:$AF$6,3,FALSE)</f>
        <v>0</v>
      </c>
      <c r="P2124" s="564">
        <f t="shared" ref="P2124:P2187" si="983">HLOOKUP(B2124,$U$2:$AF$6,4,FALSE)</f>
        <v>0</v>
      </c>
      <c r="Q2124" s="564">
        <f t="shared" ref="Q2124:Q2187" si="984">HLOOKUP(B2124,$U$2:$AF$6,5,FALSE)</f>
        <v>0</v>
      </c>
      <c r="R2124" s="661">
        <f t="shared" si="973"/>
        <v>0</v>
      </c>
      <c r="S2124" s="662">
        <f t="shared" si="974"/>
        <v>0</v>
      </c>
      <c r="T2124" s="699">
        <f t="shared" si="975"/>
        <v>0</v>
      </c>
      <c r="U2124" s="681">
        <f t="shared" ref="U2124:U2187" si="985">IF(F2124+T2123&gt;S2124,S2124,F2124+T2123)</f>
        <v>0</v>
      </c>
      <c r="V2124" s="701">
        <f t="shared" ref="V2124:V2187" si="986">T2123+F2124-S2124</f>
        <v>0</v>
      </c>
      <c r="W2124" s="662">
        <f t="shared" ref="W2124:W2187" si="987">IF(Y2124&lt;0,0,IF(Y2124&gt;$G$4,$G$4,Y2124))</f>
        <v>0</v>
      </c>
      <c r="X2124" s="662">
        <f t="shared" ref="X2124:X2187" si="988">IF(G2124+W2123&gt;S2124,S2124,G2124+W2123)</f>
        <v>0</v>
      </c>
      <c r="Y2124" s="662">
        <f t="shared" ref="Y2124:Y2187" si="989">W2123+G2124-S2124</f>
        <v>0</v>
      </c>
      <c r="Z2124" s="699">
        <f t="shared" ref="Z2124:Z2187" si="990">IF(AB2124&lt;0,0,IF(AB2124&gt;$H$3,$H$3,AB2124))</f>
        <v>0</v>
      </c>
      <c r="AA2124" s="681">
        <f t="shared" si="964"/>
        <v>0</v>
      </c>
      <c r="AB2124" s="701">
        <f t="shared" si="965"/>
        <v>0</v>
      </c>
      <c r="AC2124" s="662">
        <f t="shared" ref="AC2124:AC2187" si="991">IF(AE2124&lt;0,0,IF(AE2124&gt;$H$4,$H$4,AE2124))</f>
        <v>0</v>
      </c>
      <c r="AD2124" s="662">
        <f t="shared" si="966"/>
        <v>0</v>
      </c>
      <c r="AE2124" s="701">
        <f t="shared" si="967"/>
        <v>0</v>
      </c>
      <c r="AF2124" s="662">
        <f t="shared" ref="AF2124:AF2187" si="992">IF(AH2124&lt;0,0,IF(AH2124&gt;$O$3,$O$3,AH2124))</f>
        <v>0</v>
      </c>
      <c r="AG2124" s="662">
        <f t="shared" si="968"/>
        <v>0</v>
      </c>
      <c r="AH2124" s="701">
        <f t="shared" si="969"/>
        <v>0</v>
      </c>
    </row>
    <row r="2125" spans="1:34" x14ac:dyDescent="0.35">
      <c r="A2125" s="680">
        <v>40100</v>
      </c>
      <c r="B2125" s="558" t="s">
        <v>30</v>
      </c>
      <c r="C2125" s="558">
        <v>10</v>
      </c>
      <c r="D2125" s="559">
        <f t="shared" si="970"/>
        <v>4</v>
      </c>
      <c r="E2125" s="561">
        <v>9.9999999999909051E-3</v>
      </c>
      <c r="F2125" s="699">
        <f t="shared" si="976"/>
        <v>0</v>
      </c>
      <c r="G2125" s="712">
        <f t="shared" si="977"/>
        <v>0</v>
      </c>
      <c r="H2125" s="699">
        <f t="shared" si="971"/>
        <v>0</v>
      </c>
      <c r="I2125" s="712">
        <f t="shared" si="972"/>
        <v>0</v>
      </c>
      <c r="J2125" s="699">
        <f t="shared" si="978"/>
        <v>0</v>
      </c>
      <c r="K2125" s="681">
        <f t="shared" si="979"/>
        <v>0</v>
      </c>
      <c r="L2125" s="711">
        <f>IF($L$5="Yes",HLOOKUP(B2125,'Outdoor Supply'!$D$32:$P$38,7,FALSE),0)</f>
        <v>0</v>
      </c>
      <c r="M2125" s="701">
        <f t="shared" si="980"/>
        <v>0</v>
      </c>
      <c r="N2125" s="564">
        <f t="shared" si="981"/>
        <v>0</v>
      </c>
      <c r="O2125" s="564">
        <f t="shared" si="982"/>
        <v>0</v>
      </c>
      <c r="P2125" s="564">
        <f t="shared" si="983"/>
        <v>0</v>
      </c>
      <c r="Q2125" s="564">
        <f t="shared" si="984"/>
        <v>0</v>
      </c>
      <c r="R2125" s="661">
        <f t="shared" si="973"/>
        <v>0</v>
      </c>
      <c r="S2125" s="662">
        <f t="shared" si="974"/>
        <v>0</v>
      </c>
      <c r="T2125" s="699">
        <f t="shared" si="975"/>
        <v>0</v>
      </c>
      <c r="U2125" s="681">
        <f t="shared" si="985"/>
        <v>0</v>
      </c>
      <c r="V2125" s="701">
        <f t="shared" si="986"/>
        <v>0</v>
      </c>
      <c r="W2125" s="662">
        <f t="shared" si="987"/>
        <v>0</v>
      </c>
      <c r="X2125" s="662">
        <f t="shared" si="988"/>
        <v>0</v>
      </c>
      <c r="Y2125" s="662">
        <f t="shared" si="989"/>
        <v>0</v>
      </c>
      <c r="Z2125" s="699">
        <f t="shared" si="990"/>
        <v>0</v>
      </c>
      <c r="AA2125" s="681">
        <f t="shared" ref="AA2125:AA2188" si="993">IF(H2125+Z2124&gt;S2125,S2125,H2125+Z2124)</f>
        <v>0</v>
      </c>
      <c r="AB2125" s="701">
        <f t="shared" ref="AB2125:AB2188" si="994">Z2124+H2125-S2125</f>
        <v>0</v>
      </c>
      <c r="AC2125" s="662">
        <f t="shared" si="991"/>
        <v>0</v>
      </c>
      <c r="AD2125" s="662">
        <f t="shared" ref="AD2125:AD2188" si="995">IF(I2125+AC2124&gt;S2125,S2125,I2125+AC2124)</f>
        <v>0</v>
      </c>
      <c r="AE2125" s="701">
        <f t="shared" ref="AE2125:AE2188" si="996">AC2124+I2125-S2125</f>
        <v>0</v>
      </c>
      <c r="AF2125" s="662">
        <f t="shared" si="992"/>
        <v>0</v>
      </c>
      <c r="AG2125" s="662">
        <f t="shared" ref="AG2125:AG2188" si="997">IF(M2125+AF2124&gt;S2125,S2125,M2125+AF2124)</f>
        <v>0</v>
      </c>
      <c r="AH2125" s="701">
        <f t="shared" ref="AH2125:AH2188" si="998">AF2124+M2125-S2125</f>
        <v>0</v>
      </c>
    </row>
    <row r="2126" spans="1:34" x14ac:dyDescent="0.35">
      <c r="A2126" s="680">
        <v>40101</v>
      </c>
      <c r="B2126" s="558" t="s">
        <v>30</v>
      </c>
      <c r="C2126" s="558">
        <v>10</v>
      </c>
      <c r="D2126" s="559">
        <f t="shared" si="970"/>
        <v>5</v>
      </c>
      <c r="E2126" s="561">
        <v>0</v>
      </c>
      <c r="F2126" s="699">
        <f t="shared" si="976"/>
        <v>0</v>
      </c>
      <c r="G2126" s="712">
        <f t="shared" si="977"/>
        <v>0</v>
      </c>
      <c r="H2126" s="699">
        <f t="shared" si="971"/>
        <v>0</v>
      </c>
      <c r="I2126" s="712">
        <f t="shared" si="972"/>
        <v>0</v>
      </c>
      <c r="J2126" s="699">
        <f t="shared" si="978"/>
        <v>0</v>
      </c>
      <c r="K2126" s="681">
        <f t="shared" si="979"/>
        <v>0</v>
      </c>
      <c r="L2126" s="711">
        <f>IF($L$5="Yes",HLOOKUP(B2126,'Outdoor Supply'!$D$32:$P$38,7,FALSE),0)</f>
        <v>0</v>
      </c>
      <c r="M2126" s="701">
        <f t="shared" si="980"/>
        <v>0</v>
      </c>
      <c r="N2126" s="564">
        <f t="shared" si="981"/>
        <v>0</v>
      </c>
      <c r="O2126" s="564">
        <f t="shared" si="982"/>
        <v>0</v>
      </c>
      <c r="P2126" s="564">
        <f t="shared" si="983"/>
        <v>0</v>
      </c>
      <c r="Q2126" s="564">
        <f t="shared" si="984"/>
        <v>0</v>
      </c>
      <c r="R2126" s="661">
        <f t="shared" si="973"/>
        <v>0</v>
      </c>
      <c r="S2126" s="662">
        <f t="shared" si="974"/>
        <v>0</v>
      </c>
      <c r="T2126" s="699">
        <f t="shared" si="975"/>
        <v>0</v>
      </c>
      <c r="U2126" s="681">
        <f t="shared" si="985"/>
        <v>0</v>
      </c>
      <c r="V2126" s="701">
        <f t="shared" si="986"/>
        <v>0</v>
      </c>
      <c r="W2126" s="662">
        <f t="shared" si="987"/>
        <v>0</v>
      </c>
      <c r="X2126" s="662">
        <f t="shared" si="988"/>
        <v>0</v>
      </c>
      <c r="Y2126" s="662">
        <f t="shared" si="989"/>
        <v>0</v>
      </c>
      <c r="Z2126" s="699">
        <f t="shared" si="990"/>
        <v>0</v>
      </c>
      <c r="AA2126" s="681">
        <f t="shared" si="993"/>
        <v>0</v>
      </c>
      <c r="AB2126" s="701">
        <f t="shared" si="994"/>
        <v>0</v>
      </c>
      <c r="AC2126" s="662">
        <f t="shared" si="991"/>
        <v>0</v>
      </c>
      <c r="AD2126" s="662">
        <f t="shared" si="995"/>
        <v>0</v>
      </c>
      <c r="AE2126" s="701">
        <f t="shared" si="996"/>
        <v>0</v>
      </c>
      <c r="AF2126" s="662">
        <f t="shared" si="992"/>
        <v>0</v>
      </c>
      <c r="AG2126" s="662">
        <f t="shared" si="997"/>
        <v>0</v>
      </c>
      <c r="AH2126" s="701">
        <f t="shared" si="998"/>
        <v>0</v>
      </c>
    </row>
    <row r="2127" spans="1:34" x14ac:dyDescent="0.35">
      <c r="A2127" s="680">
        <v>40102</v>
      </c>
      <c r="B2127" s="558" t="s">
        <v>30</v>
      </c>
      <c r="C2127" s="558">
        <v>10</v>
      </c>
      <c r="D2127" s="559">
        <f t="shared" si="970"/>
        <v>6</v>
      </c>
      <c r="E2127" s="561">
        <v>0</v>
      </c>
      <c r="F2127" s="699">
        <f t="shared" si="976"/>
        <v>0</v>
      </c>
      <c r="G2127" s="712">
        <f t="shared" si="977"/>
        <v>0</v>
      </c>
      <c r="H2127" s="699">
        <f t="shared" si="971"/>
        <v>0</v>
      </c>
      <c r="I2127" s="712">
        <f t="shared" si="972"/>
        <v>0</v>
      </c>
      <c r="J2127" s="699">
        <f t="shared" si="978"/>
        <v>0</v>
      </c>
      <c r="K2127" s="681">
        <f t="shared" si="979"/>
        <v>0</v>
      </c>
      <c r="L2127" s="711">
        <f>IF($L$5="Yes",HLOOKUP(B2127,'Outdoor Supply'!$D$32:$P$38,7,FALSE),0)</f>
        <v>0</v>
      </c>
      <c r="M2127" s="701">
        <f t="shared" si="980"/>
        <v>0</v>
      </c>
      <c r="N2127" s="564">
        <f t="shared" si="981"/>
        <v>0</v>
      </c>
      <c r="O2127" s="564">
        <f t="shared" si="982"/>
        <v>0</v>
      </c>
      <c r="P2127" s="564">
        <f t="shared" si="983"/>
        <v>0</v>
      </c>
      <c r="Q2127" s="564">
        <f t="shared" si="984"/>
        <v>0</v>
      </c>
      <c r="R2127" s="661">
        <f t="shared" si="973"/>
        <v>0</v>
      </c>
      <c r="S2127" s="662">
        <f t="shared" si="974"/>
        <v>0</v>
      </c>
      <c r="T2127" s="699">
        <f t="shared" si="975"/>
        <v>0</v>
      </c>
      <c r="U2127" s="681">
        <f t="shared" si="985"/>
        <v>0</v>
      </c>
      <c r="V2127" s="701">
        <f t="shared" si="986"/>
        <v>0</v>
      </c>
      <c r="W2127" s="662">
        <f t="shared" si="987"/>
        <v>0</v>
      </c>
      <c r="X2127" s="662">
        <f t="shared" si="988"/>
        <v>0</v>
      </c>
      <c r="Y2127" s="662">
        <f t="shared" si="989"/>
        <v>0</v>
      </c>
      <c r="Z2127" s="699">
        <f t="shared" si="990"/>
        <v>0</v>
      </c>
      <c r="AA2127" s="681">
        <f t="shared" si="993"/>
        <v>0</v>
      </c>
      <c r="AB2127" s="701">
        <f t="shared" si="994"/>
        <v>0</v>
      </c>
      <c r="AC2127" s="662">
        <f t="shared" si="991"/>
        <v>0</v>
      </c>
      <c r="AD2127" s="662">
        <f t="shared" si="995"/>
        <v>0</v>
      </c>
      <c r="AE2127" s="701">
        <f t="shared" si="996"/>
        <v>0</v>
      </c>
      <c r="AF2127" s="662">
        <f t="shared" si="992"/>
        <v>0</v>
      </c>
      <c r="AG2127" s="662">
        <f t="shared" si="997"/>
        <v>0</v>
      </c>
      <c r="AH2127" s="701">
        <f t="shared" si="998"/>
        <v>0</v>
      </c>
    </row>
    <row r="2128" spans="1:34" x14ac:dyDescent="0.35">
      <c r="A2128" s="680">
        <v>40103</v>
      </c>
      <c r="B2128" s="558" t="s">
        <v>30</v>
      </c>
      <c r="C2128" s="558">
        <v>10</v>
      </c>
      <c r="D2128" s="559">
        <f t="shared" si="970"/>
        <v>7</v>
      </c>
      <c r="E2128" s="561">
        <v>0</v>
      </c>
      <c r="F2128" s="699">
        <f t="shared" si="976"/>
        <v>0</v>
      </c>
      <c r="G2128" s="712">
        <f t="shared" si="977"/>
        <v>0</v>
      </c>
      <c r="H2128" s="699">
        <f t="shared" si="971"/>
        <v>0</v>
      </c>
      <c r="I2128" s="712">
        <f t="shared" si="972"/>
        <v>0</v>
      </c>
      <c r="J2128" s="699">
        <f t="shared" si="978"/>
        <v>0</v>
      </c>
      <c r="K2128" s="681">
        <f t="shared" si="979"/>
        <v>0</v>
      </c>
      <c r="L2128" s="711">
        <f>IF($L$5="Yes",HLOOKUP(B2128,'Outdoor Supply'!$D$32:$P$38,7,FALSE),0)</f>
        <v>0</v>
      </c>
      <c r="M2128" s="701">
        <f t="shared" si="980"/>
        <v>0</v>
      </c>
      <c r="N2128" s="564">
        <f t="shared" si="981"/>
        <v>0</v>
      </c>
      <c r="O2128" s="564">
        <f t="shared" si="982"/>
        <v>0</v>
      </c>
      <c r="P2128" s="564">
        <f t="shared" si="983"/>
        <v>0</v>
      </c>
      <c r="Q2128" s="564">
        <f t="shared" si="984"/>
        <v>0</v>
      </c>
      <c r="R2128" s="661">
        <f t="shared" si="973"/>
        <v>0</v>
      </c>
      <c r="S2128" s="662">
        <f t="shared" si="974"/>
        <v>0</v>
      </c>
      <c r="T2128" s="699">
        <f t="shared" si="975"/>
        <v>0</v>
      </c>
      <c r="U2128" s="681">
        <f t="shared" si="985"/>
        <v>0</v>
      </c>
      <c r="V2128" s="701">
        <f t="shared" si="986"/>
        <v>0</v>
      </c>
      <c r="W2128" s="662">
        <f t="shared" si="987"/>
        <v>0</v>
      </c>
      <c r="X2128" s="662">
        <f t="shared" si="988"/>
        <v>0</v>
      </c>
      <c r="Y2128" s="662">
        <f t="shared" si="989"/>
        <v>0</v>
      </c>
      <c r="Z2128" s="699">
        <f t="shared" si="990"/>
        <v>0</v>
      </c>
      <c r="AA2128" s="681">
        <f t="shared" si="993"/>
        <v>0</v>
      </c>
      <c r="AB2128" s="701">
        <f t="shared" si="994"/>
        <v>0</v>
      </c>
      <c r="AC2128" s="662">
        <f t="shared" si="991"/>
        <v>0</v>
      </c>
      <c r="AD2128" s="662">
        <f t="shared" si="995"/>
        <v>0</v>
      </c>
      <c r="AE2128" s="701">
        <f t="shared" si="996"/>
        <v>0</v>
      </c>
      <c r="AF2128" s="662">
        <f t="shared" si="992"/>
        <v>0</v>
      </c>
      <c r="AG2128" s="662">
        <f t="shared" si="997"/>
        <v>0</v>
      </c>
      <c r="AH2128" s="701">
        <f t="shared" si="998"/>
        <v>0</v>
      </c>
    </row>
    <row r="2129" spans="1:34" x14ac:dyDescent="0.35">
      <c r="A2129" s="680">
        <v>40104</v>
      </c>
      <c r="B2129" s="558" t="s">
        <v>30</v>
      </c>
      <c r="C2129" s="558">
        <v>10</v>
      </c>
      <c r="D2129" s="559">
        <f t="shared" si="970"/>
        <v>1</v>
      </c>
      <c r="E2129" s="561">
        <v>0</v>
      </c>
      <c r="F2129" s="699">
        <f t="shared" si="976"/>
        <v>0</v>
      </c>
      <c r="G2129" s="712">
        <f t="shared" si="977"/>
        <v>0</v>
      </c>
      <c r="H2129" s="699">
        <f t="shared" si="971"/>
        <v>0</v>
      </c>
      <c r="I2129" s="712">
        <f t="shared" si="972"/>
        <v>0</v>
      </c>
      <c r="J2129" s="699">
        <f t="shared" si="978"/>
        <v>0</v>
      </c>
      <c r="K2129" s="681">
        <f t="shared" si="979"/>
        <v>0</v>
      </c>
      <c r="L2129" s="711">
        <f>IF($L$5="Yes",HLOOKUP(B2129,'Outdoor Supply'!$D$32:$P$38,7,FALSE),0)</f>
        <v>0</v>
      </c>
      <c r="M2129" s="701">
        <f t="shared" si="980"/>
        <v>0</v>
      </c>
      <c r="N2129" s="564">
        <f t="shared" si="981"/>
        <v>0</v>
      </c>
      <c r="O2129" s="564">
        <f t="shared" si="982"/>
        <v>0</v>
      </c>
      <c r="P2129" s="564">
        <f t="shared" si="983"/>
        <v>0</v>
      </c>
      <c r="Q2129" s="564">
        <f t="shared" si="984"/>
        <v>0</v>
      </c>
      <c r="R2129" s="661">
        <f t="shared" si="973"/>
        <v>0</v>
      </c>
      <c r="S2129" s="662">
        <f t="shared" si="974"/>
        <v>0</v>
      </c>
      <c r="T2129" s="699">
        <f t="shared" si="975"/>
        <v>0</v>
      </c>
      <c r="U2129" s="681">
        <f t="shared" si="985"/>
        <v>0</v>
      </c>
      <c r="V2129" s="701">
        <f t="shared" si="986"/>
        <v>0</v>
      </c>
      <c r="W2129" s="662">
        <f t="shared" si="987"/>
        <v>0</v>
      </c>
      <c r="X2129" s="662">
        <f t="shared" si="988"/>
        <v>0</v>
      </c>
      <c r="Y2129" s="662">
        <f t="shared" si="989"/>
        <v>0</v>
      </c>
      <c r="Z2129" s="699">
        <f t="shared" si="990"/>
        <v>0</v>
      </c>
      <c r="AA2129" s="681">
        <f t="shared" si="993"/>
        <v>0</v>
      </c>
      <c r="AB2129" s="701">
        <f t="shared" si="994"/>
        <v>0</v>
      </c>
      <c r="AC2129" s="662">
        <f t="shared" si="991"/>
        <v>0</v>
      </c>
      <c r="AD2129" s="662">
        <f t="shared" si="995"/>
        <v>0</v>
      </c>
      <c r="AE2129" s="701">
        <f t="shared" si="996"/>
        <v>0</v>
      </c>
      <c r="AF2129" s="662">
        <f t="shared" si="992"/>
        <v>0</v>
      </c>
      <c r="AG2129" s="662">
        <f t="shared" si="997"/>
        <v>0</v>
      </c>
      <c r="AH2129" s="701">
        <f t="shared" si="998"/>
        <v>0</v>
      </c>
    </row>
    <row r="2130" spans="1:34" x14ac:dyDescent="0.35">
      <c r="A2130" s="680">
        <v>40105</v>
      </c>
      <c r="B2130" s="558" t="s">
        <v>30</v>
      </c>
      <c r="C2130" s="558">
        <v>10</v>
      </c>
      <c r="D2130" s="559">
        <f t="shared" si="970"/>
        <v>2</v>
      </c>
      <c r="E2130" s="561">
        <v>0</v>
      </c>
      <c r="F2130" s="699">
        <f t="shared" si="976"/>
        <v>0</v>
      </c>
      <c r="G2130" s="712">
        <f t="shared" si="977"/>
        <v>0</v>
      </c>
      <c r="H2130" s="699">
        <f t="shared" si="971"/>
        <v>0</v>
      </c>
      <c r="I2130" s="712">
        <f t="shared" si="972"/>
        <v>0</v>
      </c>
      <c r="J2130" s="699">
        <f t="shared" si="978"/>
        <v>0</v>
      </c>
      <c r="K2130" s="681">
        <f t="shared" si="979"/>
        <v>0</v>
      </c>
      <c r="L2130" s="711">
        <f>IF($L$5="Yes",HLOOKUP(B2130,'Outdoor Supply'!$D$32:$P$38,7,FALSE),0)</f>
        <v>0</v>
      </c>
      <c r="M2130" s="701">
        <f t="shared" si="980"/>
        <v>0</v>
      </c>
      <c r="N2130" s="564">
        <f t="shared" si="981"/>
        <v>0</v>
      </c>
      <c r="O2130" s="564">
        <f t="shared" si="982"/>
        <v>0</v>
      </c>
      <c r="P2130" s="564">
        <f t="shared" si="983"/>
        <v>0</v>
      </c>
      <c r="Q2130" s="564">
        <f t="shared" si="984"/>
        <v>0</v>
      </c>
      <c r="R2130" s="661">
        <f t="shared" si="973"/>
        <v>0</v>
      </c>
      <c r="S2130" s="662">
        <f t="shared" si="974"/>
        <v>0</v>
      </c>
      <c r="T2130" s="699">
        <f t="shared" si="975"/>
        <v>0</v>
      </c>
      <c r="U2130" s="681">
        <f t="shared" si="985"/>
        <v>0</v>
      </c>
      <c r="V2130" s="701">
        <f t="shared" si="986"/>
        <v>0</v>
      </c>
      <c r="W2130" s="662">
        <f t="shared" si="987"/>
        <v>0</v>
      </c>
      <c r="X2130" s="662">
        <f t="shared" si="988"/>
        <v>0</v>
      </c>
      <c r="Y2130" s="662">
        <f t="shared" si="989"/>
        <v>0</v>
      </c>
      <c r="Z2130" s="699">
        <f t="shared" si="990"/>
        <v>0</v>
      </c>
      <c r="AA2130" s="681">
        <f t="shared" si="993"/>
        <v>0</v>
      </c>
      <c r="AB2130" s="701">
        <f t="shared" si="994"/>
        <v>0</v>
      </c>
      <c r="AC2130" s="662">
        <f t="shared" si="991"/>
        <v>0</v>
      </c>
      <c r="AD2130" s="662">
        <f t="shared" si="995"/>
        <v>0</v>
      </c>
      <c r="AE2130" s="701">
        <f t="shared" si="996"/>
        <v>0</v>
      </c>
      <c r="AF2130" s="662">
        <f t="shared" si="992"/>
        <v>0</v>
      </c>
      <c r="AG2130" s="662">
        <f t="shared" si="997"/>
        <v>0</v>
      </c>
      <c r="AH2130" s="701">
        <f t="shared" si="998"/>
        <v>0</v>
      </c>
    </row>
    <row r="2131" spans="1:34" x14ac:dyDescent="0.35">
      <c r="A2131" s="680">
        <v>40106</v>
      </c>
      <c r="B2131" s="558" t="s">
        <v>30</v>
      </c>
      <c r="C2131" s="558">
        <v>10</v>
      </c>
      <c r="D2131" s="559">
        <f t="shared" si="970"/>
        <v>3</v>
      </c>
      <c r="E2131" s="561">
        <v>0</v>
      </c>
      <c r="F2131" s="699">
        <f t="shared" si="976"/>
        <v>0</v>
      </c>
      <c r="G2131" s="712">
        <f t="shared" si="977"/>
        <v>0</v>
      </c>
      <c r="H2131" s="699">
        <f t="shared" si="971"/>
        <v>0</v>
      </c>
      <c r="I2131" s="712">
        <f t="shared" si="972"/>
        <v>0</v>
      </c>
      <c r="J2131" s="699">
        <f t="shared" si="978"/>
        <v>0</v>
      </c>
      <c r="K2131" s="681">
        <f t="shared" si="979"/>
        <v>0</v>
      </c>
      <c r="L2131" s="711">
        <f>IF($L$5="Yes",HLOOKUP(B2131,'Outdoor Supply'!$D$32:$P$38,7,FALSE),0)</f>
        <v>0</v>
      </c>
      <c r="M2131" s="701">
        <f t="shared" si="980"/>
        <v>0</v>
      </c>
      <c r="N2131" s="564">
        <f t="shared" si="981"/>
        <v>0</v>
      </c>
      <c r="O2131" s="564">
        <f t="shared" si="982"/>
        <v>0</v>
      </c>
      <c r="P2131" s="564">
        <f t="shared" si="983"/>
        <v>0</v>
      </c>
      <c r="Q2131" s="564">
        <f t="shared" si="984"/>
        <v>0</v>
      </c>
      <c r="R2131" s="661">
        <f t="shared" si="973"/>
        <v>0</v>
      </c>
      <c r="S2131" s="662">
        <f t="shared" si="974"/>
        <v>0</v>
      </c>
      <c r="T2131" s="699">
        <f t="shared" si="975"/>
        <v>0</v>
      </c>
      <c r="U2131" s="681">
        <f t="shared" si="985"/>
        <v>0</v>
      </c>
      <c r="V2131" s="701">
        <f t="shared" si="986"/>
        <v>0</v>
      </c>
      <c r="W2131" s="662">
        <f t="shared" si="987"/>
        <v>0</v>
      </c>
      <c r="X2131" s="662">
        <f t="shared" si="988"/>
        <v>0</v>
      </c>
      <c r="Y2131" s="662">
        <f t="shared" si="989"/>
        <v>0</v>
      </c>
      <c r="Z2131" s="699">
        <f t="shared" si="990"/>
        <v>0</v>
      </c>
      <c r="AA2131" s="681">
        <f t="shared" si="993"/>
        <v>0</v>
      </c>
      <c r="AB2131" s="701">
        <f t="shared" si="994"/>
        <v>0</v>
      </c>
      <c r="AC2131" s="662">
        <f t="shared" si="991"/>
        <v>0</v>
      </c>
      <c r="AD2131" s="662">
        <f t="shared" si="995"/>
        <v>0</v>
      </c>
      <c r="AE2131" s="701">
        <f t="shared" si="996"/>
        <v>0</v>
      </c>
      <c r="AF2131" s="662">
        <f t="shared" si="992"/>
        <v>0</v>
      </c>
      <c r="AG2131" s="662">
        <f t="shared" si="997"/>
        <v>0</v>
      </c>
      <c r="AH2131" s="701">
        <f t="shared" si="998"/>
        <v>0</v>
      </c>
    </row>
    <row r="2132" spans="1:34" x14ac:dyDescent="0.35">
      <c r="A2132" s="680">
        <v>40107</v>
      </c>
      <c r="B2132" s="558" t="s">
        <v>30</v>
      </c>
      <c r="C2132" s="558">
        <v>10</v>
      </c>
      <c r="D2132" s="559">
        <f t="shared" si="970"/>
        <v>4</v>
      </c>
      <c r="E2132" s="561">
        <v>0.26000000000001933</v>
      </c>
      <c r="F2132" s="699">
        <f t="shared" si="976"/>
        <v>0</v>
      </c>
      <c r="G2132" s="712">
        <f t="shared" si="977"/>
        <v>0</v>
      </c>
      <c r="H2132" s="699">
        <f t="shared" si="971"/>
        <v>0</v>
      </c>
      <c r="I2132" s="712">
        <f t="shared" si="972"/>
        <v>0</v>
      </c>
      <c r="J2132" s="699">
        <f t="shared" si="978"/>
        <v>0</v>
      </c>
      <c r="K2132" s="681">
        <f t="shared" si="979"/>
        <v>0</v>
      </c>
      <c r="L2132" s="711">
        <f>IF($L$5="Yes",HLOOKUP(B2132,'Outdoor Supply'!$D$32:$P$38,7,FALSE),0)</f>
        <v>0</v>
      </c>
      <c r="M2132" s="701">
        <f t="shared" si="980"/>
        <v>0</v>
      </c>
      <c r="N2132" s="564">
        <f t="shared" si="981"/>
        <v>0</v>
      </c>
      <c r="O2132" s="564">
        <f t="shared" si="982"/>
        <v>0</v>
      </c>
      <c r="P2132" s="564">
        <f t="shared" si="983"/>
        <v>0</v>
      </c>
      <c r="Q2132" s="564">
        <f t="shared" si="984"/>
        <v>0</v>
      </c>
      <c r="R2132" s="661">
        <f t="shared" si="973"/>
        <v>0</v>
      </c>
      <c r="S2132" s="662">
        <f t="shared" si="974"/>
        <v>0</v>
      </c>
      <c r="T2132" s="699">
        <f t="shared" si="975"/>
        <v>0</v>
      </c>
      <c r="U2132" s="681">
        <f t="shared" si="985"/>
        <v>0</v>
      </c>
      <c r="V2132" s="701">
        <f t="shared" si="986"/>
        <v>0</v>
      </c>
      <c r="W2132" s="662">
        <f t="shared" si="987"/>
        <v>0</v>
      </c>
      <c r="X2132" s="662">
        <f t="shared" si="988"/>
        <v>0</v>
      </c>
      <c r="Y2132" s="662">
        <f t="shared" si="989"/>
        <v>0</v>
      </c>
      <c r="Z2132" s="699">
        <f t="shared" si="990"/>
        <v>0</v>
      </c>
      <c r="AA2132" s="681">
        <f t="shared" si="993"/>
        <v>0</v>
      </c>
      <c r="AB2132" s="701">
        <f t="shared" si="994"/>
        <v>0</v>
      </c>
      <c r="AC2132" s="662">
        <f t="shared" si="991"/>
        <v>0</v>
      </c>
      <c r="AD2132" s="662">
        <f t="shared" si="995"/>
        <v>0</v>
      </c>
      <c r="AE2132" s="701">
        <f t="shared" si="996"/>
        <v>0</v>
      </c>
      <c r="AF2132" s="662">
        <f t="shared" si="992"/>
        <v>0</v>
      </c>
      <c r="AG2132" s="662">
        <f t="shared" si="997"/>
        <v>0</v>
      </c>
      <c r="AH2132" s="701">
        <f t="shared" si="998"/>
        <v>0</v>
      </c>
    </row>
    <row r="2133" spans="1:34" x14ac:dyDescent="0.35">
      <c r="A2133" s="680">
        <v>40108</v>
      </c>
      <c r="B2133" s="558" t="s">
        <v>30</v>
      </c>
      <c r="C2133" s="558">
        <v>10</v>
      </c>
      <c r="D2133" s="559">
        <f t="shared" si="970"/>
        <v>5</v>
      </c>
      <c r="E2133" s="561">
        <v>1.3700000000000045</v>
      </c>
      <c r="F2133" s="699">
        <f t="shared" si="976"/>
        <v>0</v>
      </c>
      <c r="G2133" s="712">
        <f t="shared" si="977"/>
        <v>0</v>
      </c>
      <c r="H2133" s="699">
        <f t="shared" si="971"/>
        <v>0</v>
      </c>
      <c r="I2133" s="712">
        <f t="shared" si="972"/>
        <v>0</v>
      </c>
      <c r="J2133" s="699">
        <f t="shared" si="978"/>
        <v>0</v>
      </c>
      <c r="K2133" s="681">
        <f t="shared" si="979"/>
        <v>0</v>
      </c>
      <c r="L2133" s="711">
        <f>IF($L$5="Yes",HLOOKUP(B2133,'Outdoor Supply'!$D$32:$P$38,7,FALSE),0)</f>
        <v>0</v>
      </c>
      <c r="M2133" s="701">
        <f t="shared" si="980"/>
        <v>0</v>
      </c>
      <c r="N2133" s="564">
        <f t="shared" si="981"/>
        <v>0</v>
      </c>
      <c r="O2133" s="564">
        <f t="shared" si="982"/>
        <v>0</v>
      </c>
      <c r="P2133" s="564">
        <f t="shared" si="983"/>
        <v>0</v>
      </c>
      <c r="Q2133" s="564">
        <f t="shared" si="984"/>
        <v>0</v>
      </c>
      <c r="R2133" s="661">
        <f t="shared" si="973"/>
        <v>0</v>
      </c>
      <c r="S2133" s="662">
        <f t="shared" si="974"/>
        <v>0</v>
      </c>
      <c r="T2133" s="699">
        <f t="shared" si="975"/>
        <v>0</v>
      </c>
      <c r="U2133" s="681">
        <f t="shared" si="985"/>
        <v>0</v>
      </c>
      <c r="V2133" s="701">
        <f t="shared" si="986"/>
        <v>0</v>
      </c>
      <c r="W2133" s="662">
        <f t="shared" si="987"/>
        <v>0</v>
      </c>
      <c r="X2133" s="662">
        <f t="shared" si="988"/>
        <v>0</v>
      </c>
      <c r="Y2133" s="662">
        <f t="shared" si="989"/>
        <v>0</v>
      </c>
      <c r="Z2133" s="699">
        <f t="shared" si="990"/>
        <v>0</v>
      </c>
      <c r="AA2133" s="681">
        <f t="shared" si="993"/>
        <v>0</v>
      </c>
      <c r="AB2133" s="701">
        <f t="shared" si="994"/>
        <v>0</v>
      </c>
      <c r="AC2133" s="662">
        <f t="shared" si="991"/>
        <v>0</v>
      </c>
      <c r="AD2133" s="662">
        <f t="shared" si="995"/>
        <v>0</v>
      </c>
      <c r="AE2133" s="701">
        <f t="shared" si="996"/>
        <v>0</v>
      </c>
      <c r="AF2133" s="662">
        <f t="shared" si="992"/>
        <v>0</v>
      </c>
      <c r="AG2133" s="662">
        <f t="shared" si="997"/>
        <v>0</v>
      </c>
      <c r="AH2133" s="701">
        <f t="shared" si="998"/>
        <v>0</v>
      </c>
    </row>
    <row r="2134" spans="1:34" x14ac:dyDescent="0.35">
      <c r="A2134" s="680">
        <v>40109</v>
      </c>
      <c r="B2134" s="558" t="s">
        <v>30</v>
      </c>
      <c r="C2134" s="558">
        <v>10</v>
      </c>
      <c r="D2134" s="559">
        <f t="shared" si="970"/>
        <v>6</v>
      </c>
      <c r="E2134" s="561">
        <v>0</v>
      </c>
      <c r="F2134" s="699">
        <f t="shared" si="976"/>
        <v>0</v>
      </c>
      <c r="G2134" s="712">
        <f t="shared" si="977"/>
        <v>0</v>
      </c>
      <c r="H2134" s="699">
        <f t="shared" si="971"/>
        <v>0</v>
      </c>
      <c r="I2134" s="712">
        <f t="shared" si="972"/>
        <v>0</v>
      </c>
      <c r="J2134" s="699">
        <f t="shared" si="978"/>
        <v>0</v>
      </c>
      <c r="K2134" s="681">
        <f t="shared" si="979"/>
        <v>0</v>
      </c>
      <c r="L2134" s="711">
        <f>IF($L$5="Yes",HLOOKUP(B2134,'Outdoor Supply'!$D$32:$P$38,7,FALSE),0)</f>
        <v>0</v>
      </c>
      <c r="M2134" s="701">
        <f t="shared" si="980"/>
        <v>0</v>
      </c>
      <c r="N2134" s="564">
        <f t="shared" si="981"/>
        <v>0</v>
      </c>
      <c r="O2134" s="564">
        <f t="shared" si="982"/>
        <v>0</v>
      </c>
      <c r="P2134" s="564">
        <f t="shared" si="983"/>
        <v>0</v>
      </c>
      <c r="Q2134" s="564">
        <f t="shared" si="984"/>
        <v>0</v>
      </c>
      <c r="R2134" s="661">
        <f t="shared" si="973"/>
        <v>0</v>
      </c>
      <c r="S2134" s="662">
        <f t="shared" si="974"/>
        <v>0</v>
      </c>
      <c r="T2134" s="699">
        <f t="shared" si="975"/>
        <v>0</v>
      </c>
      <c r="U2134" s="681">
        <f t="shared" si="985"/>
        <v>0</v>
      </c>
      <c r="V2134" s="701">
        <f t="shared" si="986"/>
        <v>0</v>
      </c>
      <c r="W2134" s="662">
        <f t="shared" si="987"/>
        <v>0</v>
      </c>
      <c r="X2134" s="662">
        <f t="shared" si="988"/>
        <v>0</v>
      </c>
      <c r="Y2134" s="662">
        <f t="shared" si="989"/>
        <v>0</v>
      </c>
      <c r="Z2134" s="699">
        <f t="shared" si="990"/>
        <v>0</v>
      </c>
      <c r="AA2134" s="681">
        <f t="shared" si="993"/>
        <v>0</v>
      </c>
      <c r="AB2134" s="701">
        <f t="shared" si="994"/>
        <v>0</v>
      </c>
      <c r="AC2134" s="662">
        <f t="shared" si="991"/>
        <v>0</v>
      </c>
      <c r="AD2134" s="662">
        <f t="shared" si="995"/>
        <v>0</v>
      </c>
      <c r="AE2134" s="701">
        <f t="shared" si="996"/>
        <v>0</v>
      </c>
      <c r="AF2134" s="662">
        <f t="shared" si="992"/>
        <v>0</v>
      </c>
      <c r="AG2134" s="662">
        <f t="shared" si="997"/>
        <v>0</v>
      </c>
      <c r="AH2134" s="701">
        <f t="shared" si="998"/>
        <v>0</v>
      </c>
    </row>
    <row r="2135" spans="1:34" x14ac:dyDescent="0.35">
      <c r="A2135" s="680">
        <v>40110</v>
      </c>
      <c r="B2135" s="558" t="s">
        <v>30</v>
      </c>
      <c r="C2135" s="558">
        <v>10</v>
      </c>
      <c r="D2135" s="559">
        <f t="shared" si="970"/>
        <v>7</v>
      </c>
      <c r="E2135" s="561">
        <v>0</v>
      </c>
      <c r="F2135" s="699">
        <f t="shared" si="976"/>
        <v>0</v>
      </c>
      <c r="G2135" s="712">
        <f t="shared" si="977"/>
        <v>0</v>
      </c>
      <c r="H2135" s="699">
        <f t="shared" si="971"/>
        <v>0</v>
      </c>
      <c r="I2135" s="712">
        <f t="shared" si="972"/>
        <v>0</v>
      </c>
      <c r="J2135" s="699">
        <f t="shared" si="978"/>
        <v>0</v>
      </c>
      <c r="K2135" s="681">
        <f t="shared" si="979"/>
        <v>0</v>
      </c>
      <c r="L2135" s="711">
        <f>IF($L$5="Yes",HLOOKUP(B2135,'Outdoor Supply'!$D$32:$P$38,7,FALSE),0)</f>
        <v>0</v>
      </c>
      <c r="M2135" s="701">
        <f t="shared" si="980"/>
        <v>0</v>
      </c>
      <c r="N2135" s="564">
        <f t="shared" si="981"/>
        <v>0</v>
      </c>
      <c r="O2135" s="564">
        <f t="shared" si="982"/>
        <v>0</v>
      </c>
      <c r="P2135" s="564">
        <f t="shared" si="983"/>
        <v>0</v>
      </c>
      <c r="Q2135" s="564">
        <f t="shared" si="984"/>
        <v>0</v>
      </c>
      <c r="R2135" s="661">
        <f t="shared" si="973"/>
        <v>0</v>
      </c>
      <c r="S2135" s="662">
        <f t="shared" si="974"/>
        <v>0</v>
      </c>
      <c r="T2135" s="699">
        <f t="shared" si="975"/>
        <v>0</v>
      </c>
      <c r="U2135" s="681">
        <f t="shared" si="985"/>
        <v>0</v>
      </c>
      <c r="V2135" s="701">
        <f t="shared" si="986"/>
        <v>0</v>
      </c>
      <c r="W2135" s="662">
        <f t="shared" si="987"/>
        <v>0</v>
      </c>
      <c r="X2135" s="662">
        <f t="shared" si="988"/>
        <v>0</v>
      </c>
      <c r="Y2135" s="662">
        <f t="shared" si="989"/>
        <v>0</v>
      </c>
      <c r="Z2135" s="699">
        <f t="shared" si="990"/>
        <v>0</v>
      </c>
      <c r="AA2135" s="681">
        <f t="shared" si="993"/>
        <v>0</v>
      </c>
      <c r="AB2135" s="701">
        <f t="shared" si="994"/>
        <v>0</v>
      </c>
      <c r="AC2135" s="662">
        <f t="shared" si="991"/>
        <v>0</v>
      </c>
      <c r="AD2135" s="662">
        <f t="shared" si="995"/>
        <v>0</v>
      </c>
      <c r="AE2135" s="701">
        <f t="shared" si="996"/>
        <v>0</v>
      </c>
      <c r="AF2135" s="662">
        <f t="shared" si="992"/>
        <v>0</v>
      </c>
      <c r="AG2135" s="662">
        <f t="shared" si="997"/>
        <v>0</v>
      </c>
      <c r="AH2135" s="701">
        <f t="shared" si="998"/>
        <v>0</v>
      </c>
    </row>
    <row r="2136" spans="1:34" x14ac:dyDescent="0.35">
      <c r="A2136" s="680">
        <v>40111</v>
      </c>
      <c r="B2136" s="558" t="s">
        <v>30</v>
      </c>
      <c r="C2136" s="558">
        <v>10</v>
      </c>
      <c r="D2136" s="559">
        <f t="shared" si="970"/>
        <v>1</v>
      </c>
      <c r="E2136" s="561">
        <v>0</v>
      </c>
      <c r="F2136" s="699">
        <f t="shared" si="976"/>
        <v>0</v>
      </c>
      <c r="G2136" s="712">
        <f t="shared" si="977"/>
        <v>0</v>
      </c>
      <c r="H2136" s="699">
        <f t="shared" si="971"/>
        <v>0</v>
      </c>
      <c r="I2136" s="712">
        <f t="shared" si="972"/>
        <v>0</v>
      </c>
      <c r="J2136" s="699">
        <f t="shared" si="978"/>
        <v>0</v>
      </c>
      <c r="K2136" s="681">
        <f t="shared" si="979"/>
        <v>0</v>
      </c>
      <c r="L2136" s="711">
        <f>IF($L$5="Yes",HLOOKUP(B2136,'Outdoor Supply'!$D$32:$P$38,7,FALSE),0)</f>
        <v>0</v>
      </c>
      <c r="M2136" s="701">
        <f t="shared" si="980"/>
        <v>0</v>
      </c>
      <c r="N2136" s="564">
        <f t="shared" si="981"/>
        <v>0</v>
      </c>
      <c r="O2136" s="564">
        <f t="shared" si="982"/>
        <v>0</v>
      </c>
      <c r="P2136" s="564">
        <f t="shared" si="983"/>
        <v>0</v>
      </c>
      <c r="Q2136" s="564">
        <f t="shared" si="984"/>
        <v>0</v>
      </c>
      <c r="R2136" s="661">
        <f t="shared" si="973"/>
        <v>0</v>
      </c>
      <c r="S2136" s="662">
        <f t="shared" si="974"/>
        <v>0</v>
      </c>
      <c r="T2136" s="699">
        <f t="shared" si="975"/>
        <v>0</v>
      </c>
      <c r="U2136" s="681">
        <f t="shared" si="985"/>
        <v>0</v>
      </c>
      <c r="V2136" s="701">
        <f t="shared" si="986"/>
        <v>0</v>
      </c>
      <c r="W2136" s="662">
        <f t="shared" si="987"/>
        <v>0</v>
      </c>
      <c r="X2136" s="662">
        <f t="shared" si="988"/>
        <v>0</v>
      </c>
      <c r="Y2136" s="662">
        <f t="shared" si="989"/>
        <v>0</v>
      </c>
      <c r="Z2136" s="699">
        <f t="shared" si="990"/>
        <v>0</v>
      </c>
      <c r="AA2136" s="681">
        <f t="shared" si="993"/>
        <v>0</v>
      </c>
      <c r="AB2136" s="701">
        <f t="shared" si="994"/>
        <v>0</v>
      </c>
      <c r="AC2136" s="662">
        <f t="shared" si="991"/>
        <v>0</v>
      </c>
      <c r="AD2136" s="662">
        <f t="shared" si="995"/>
        <v>0</v>
      </c>
      <c r="AE2136" s="701">
        <f t="shared" si="996"/>
        <v>0</v>
      </c>
      <c r="AF2136" s="662">
        <f t="shared" si="992"/>
        <v>0</v>
      </c>
      <c r="AG2136" s="662">
        <f t="shared" si="997"/>
        <v>0</v>
      </c>
      <c r="AH2136" s="701">
        <f t="shared" si="998"/>
        <v>0</v>
      </c>
    </row>
    <row r="2137" spans="1:34" x14ac:dyDescent="0.35">
      <c r="A2137" s="680">
        <v>40112</v>
      </c>
      <c r="B2137" s="558" t="s">
        <v>30</v>
      </c>
      <c r="C2137" s="558">
        <v>10</v>
      </c>
      <c r="D2137" s="559">
        <f t="shared" si="970"/>
        <v>2</v>
      </c>
      <c r="E2137" s="561">
        <v>1.4899999999999807</v>
      </c>
      <c r="F2137" s="699">
        <f t="shared" si="976"/>
        <v>0</v>
      </c>
      <c r="G2137" s="712">
        <f t="shared" si="977"/>
        <v>0</v>
      </c>
      <c r="H2137" s="699">
        <f t="shared" si="971"/>
        <v>0</v>
      </c>
      <c r="I2137" s="712">
        <f t="shared" si="972"/>
        <v>0</v>
      </c>
      <c r="J2137" s="699">
        <f t="shared" si="978"/>
        <v>0</v>
      </c>
      <c r="K2137" s="681">
        <f t="shared" si="979"/>
        <v>0</v>
      </c>
      <c r="L2137" s="711">
        <f>IF($L$5="Yes",HLOOKUP(B2137,'Outdoor Supply'!$D$32:$P$38,7,FALSE),0)</f>
        <v>0</v>
      </c>
      <c r="M2137" s="701">
        <f t="shared" si="980"/>
        <v>0</v>
      </c>
      <c r="N2137" s="564">
        <f t="shared" si="981"/>
        <v>0</v>
      </c>
      <c r="O2137" s="564">
        <f t="shared" si="982"/>
        <v>0</v>
      </c>
      <c r="P2137" s="564">
        <f t="shared" si="983"/>
        <v>0</v>
      </c>
      <c r="Q2137" s="564">
        <f t="shared" si="984"/>
        <v>0</v>
      </c>
      <c r="R2137" s="661">
        <f t="shared" si="973"/>
        <v>0</v>
      </c>
      <c r="S2137" s="662">
        <f t="shared" si="974"/>
        <v>0</v>
      </c>
      <c r="T2137" s="699">
        <f t="shared" si="975"/>
        <v>0</v>
      </c>
      <c r="U2137" s="681">
        <f t="shared" si="985"/>
        <v>0</v>
      </c>
      <c r="V2137" s="701">
        <f t="shared" si="986"/>
        <v>0</v>
      </c>
      <c r="W2137" s="662">
        <f t="shared" si="987"/>
        <v>0</v>
      </c>
      <c r="X2137" s="662">
        <f t="shared" si="988"/>
        <v>0</v>
      </c>
      <c r="Y2137" s="662">
        <f t="shared" si="989"/>
        <v>0</v>
      </c>
      <c r="Z2137" s="699">
        <f t="shared" si="990"/>
        <v>0</v>
      </c>
      <c r="AA2137" s="681">
        <f t="shared" si="993"/>
        <v>0</v>
      </c>
      <c r="AB2137" s="701">
        <f t="shared" si="994"/>
        <v>0</v>
      </c>
      <c r="AC2137" s="662">
        <f t="shared" si="991"/>
        <v>0</v>
      </c>
      <c r="AD2137" s="662">
        <f t="shared" si="995"/>
        <v>0</v>
      </c>
      <c r="AE2137" s="701">
        <f t="shared" si="996"/>
        <v>0</v>
      </c>
      <c r="AF2137" s="662">
        <f t="shared" si="992"/>
        <v>0</v>
      </c>
      <c r="AG2137" s="662">
        <f t="shared" si="997"/>
        <v>0</v>
      </c>
      <c r="AH2137" s="701">
        <f t="shared" si="998"/>
        <v>0</v>
      </c>
    </row>
    <row r="2138" spans="1:34" x14ac:dyDescent="0.35">
      <c r="A2138" s="680">
        <v>40113</v>
      </c>
      <c r="B2138" s="558" t="s">
        <v>30</v>
      </c>
      <c r="C2138" s="558">
        <v>10</v>
      </c>
      <c r="D2138" s="559">
        <f t="shared" si="970"/>
        <v>3</v>
      </c>
      <c r="E2138" s="561">
        <v>8.0000000000012506E-2</v>
      </c>
      <c r="F2138" s="699">
        <f t="shared" si="976"/>
        <v>0</v>
      </c>
      <c r="G2138" s="712">
        <f t="shared" si="977"/>
        <v>0</v>
      </c>
      <c r="H2138" s="699">
        <f t="shared" si="971"/>
        <v>0</v>
      </c>
      <c r="I2138" s="712">
        <f t="shared" si="972"/>
        <v>0</v>
      </c>
      <c r="J2138" s="699">
        <f t="shared" si="978"/>
        <v>0</v>
      </c>
      <c r="K2138" s="681">
        <f t="shared" si="979"/>
        <v>0</v>
      </c>
      <c r="L2138" s="711">
        <f>IF($L$5="Yes",HLOOKUP(B2138,'Outdoor Supply'!$D$32:$P$38,7,FALSE),0)</f>
        <v>0</v>
      </c>
      <c r="M2138" s="701">
        <f t="shared" si="980"/>
        <v>0</v>
      </c>
      <c r="N2138" s="564">
        <f t="shared" si="981"/>
        <v>0</v>
      </c>
      <c r="O2138" s="564">
        <f t="shared" si="982"/>
        <v>0</v>
      </c>
      <c r="P2138" s="564">
        <f t="shared" si="983"/>
        <v>0</v>
      </c>
      <c r="Q2138" s="564">
        <f t="shared" si="984"/>
        <v>0</v>
      </c>
      <c r="R2138" s="661">
        <f t="shared" si="973"/>
        <v>0</v>
      </c>
      <c r="S2138" s="662">
        <f t="shared" si="974"/>
        <v>0</v>
      </c>
      <c r="T2138" s="699">
        <f t="shared" si="975"/>
        <v>0</v>
      </c>
      <c r="U2138" s="681">
        <f t="shared" si="985"/>
        <v>0</v>
      </c>
      <c r="V2138" s="701">
        <f t="shared" si="986"/>
        <v>0</v>
      </c>
      <c r="W2138" s="662">
        <f t="shared" si="987"/>
        <v>0</v>
      </c>
      <c r="X2138" s="662">
        <f t="shared" si="988"/>
        <v>0</v>
      </c>
      <c r="Y2138" s="662">
        <f t="shared" si="989"/>
        <v>0</v>
      </c>
      <c r="Z2138" s="699">
        <f t="shared" si="990"/>
        <v>0</v>
      </c>
      <c r="AA2138" s="681">
        <f t="shared" si="993"/>
        <v>0</v>
      </c>
      <c r="AB2138" s="701">
        <f t="shared" si="994"/>
        <v>0</v>
      </c>
      <c r="AC2138" s="662">
        <f t="shared" si="991"/>
        <v>0</v>
      </c>
      <c r="AD2138" s="662">
        <f t="shared" si="995"/>
        <v>0</v>
      </c>
      <c r="AE2138" s="701">
        <f t="shared" si="996"/>
        <v>0</v>
      </c>
      <c r="AF2138" s="662">
        <f t="shared" si="992"/>
        <v>0</v>
      </c>
      <c r="AG2138" s="662">
        <f t="shared" si="997"/>
        <v>0</v>
      </c>
      <c r="AH2138" s="701">
        <f t="shared" si="998"/>
        <v>0</v>
      </c>
    </row>
    <row r="2139" spans="1:34" x14ac:dyDescent="0.35">
      <c r="A2139" s="680">
        <v>40114</v>
      </c>
      <c r="B2139" s="558" t="s">
        <v>30</v>
      </c>
      <c r="C2139" s="558">
        <v>10</v>
      </c>
      <c r="D2139" s="559">
        <f t="shared" si="970"/>
        <v>4</v>
      </c>
      <c r="E2139" s="561">
        <v>0</v>
      </c>
      <c r="F2139" s="699">
        <f t="shared" si="976"/>
        <v>0</v>
      </c>
      <c r="G2139" s="712">
        <f t="shared" si="977"/>
        <v>0</v>
      </c>
      <c r="H2139" s="699">
        <f t="shared" si="971"/>
        <v>0</v>
      </c>
      <c r="I2139" s="712">
        <f t="shared" si="972"/>
        <v>0</v>
      </c>
      <c r="J2139" s="699">
        <f t="shared" si="978"/>
        <v>0</v>
      </c>
      <c r="K2139" s="681">
        <f t="shared" si="979"/>
        <v>0</v>
      </c>
      <c r="L2139" s="711">
        <f>IF($L$5="Yes",HLOOKUP(B2139,'Outdoor Supply'!$D$32:$P$38,7,FALSE),0)</f>
        <v>0</v>
      </c>
      <c r="M2139" s="701">
        <f t="shared" si="980"/>
        <v>0</v>
      </c>
      <c r="N2139" s="564">
        <f t="shared" si="981"/>
        <v>0</v>
      </c>
      <c r="O2139" s="564">
        <f t="shared" si="982"/>
        <v>0</v>
      </c>
      <c r="P2139" s="564">
        <f t="shared" si="983"/>
        <v>0</v>
      </c>
      <c r="Q2139" s="564">
        <f t="shared" si="984"/>
        <v>0</v>
      </c>
      <c r="R2139" s="661">
        <f t="shared" si="973"/>
        <v>0</v>
      </c>
      <c r="S2139" s="662">
        <f t="shared" si="974"/>
        <v>0</v>
      </c>
      <c r="T2139" s="699">
        <f t="shared" si="975"/>
        <v>0</v>
      </c>
      <c r="U2139" s="681">
        <f t="shared" si="985"/>
        <v>0</v>
      </c>
      <c r="V2139" s="701">
        <f t="shared" si="986"/>
        <v>0</v>
      </c>
      <c r="W2139" s="662">
        <f t="shared" si="987"/>
        <v>0</v>
      </c>
      <c r="X2139" s="662">
        <f t="shared" si="988"/>
        <v>0</v>
      </c>
      <c r="Y2139" s="662">
        <f t="shared" si="989"/>
        <v>0</v>
      </c>
      <c r="Z2139" s="699">
        <f t="shared" si="990"/>
        <v>0</v>
      </c>
      <c r="AA2139" s="681">
        <f t="shared" si="993"/>
        <v>0</v>
      </c>
      <c r="AB2139" s="701">
        <f t="shared" si="994"/>
        <v>0</v>
      </c>
      <c r="AC2139" s="662">
        <f t="shared" si="991"/>
        <v>0</v>
      </c>
      <c r="AD2139" s="662">
        <f t="shared" si="995"/>
        <v>0</v>
      </c>
      <c r="AE2139" s="701">
        <f t="shared" si="996"/>
        <v>0</v>
      </c>
      <c r="AF2139" s="662">
        <f t="shared" si="992"/>
        <v>0</v>
      </c>
      <c r="AG2139" s="662">
        <f t="shared" si="997"/>
        <v>0</v>
      </c>
      <c r="AH2139" s="701">
        <f t="shared" si="998"/>
        <v>0</v>
      </c>
    </row>
    <row r="2140" spans="1:34" x14ac:dyDescent="0.35">
      <c r="A2140" s="680">
        <v>40115</v>
      </c>
      <c r="B2140" s="558" t="s">
        <v>30</v>
      </c>
      <c r="C2140" s="558">
        <v>10</v>
      </c>
      <c r="D2140" s="559">
        <f t="shared" si="970"/>
        <v>5</v>
      </c>
      <c r="E2140" s="561">
        <v>0.26999999999995339</v>
      </c>
      <c r="F2140" s="699">
        <f t="shared" si="976"/>
        <v>0</v>
      </c>
      <c r="G2140" s="712">
        <f t="shared" si="977"/>
        <v>0</v>
      </c>
      <c r="H2140" s="699">
        <f t="shared" si="971"/>
        <v>0</v>
      </c>
      <c r="I2140" s="712">
        <f t="shared" si="972"/>
        <v>0</v>
      </c>
      <c r="J2140" s="699">
        <f t="shared" si="978"/>
        <v>0</v>
      </c>
      <c r="K2140" s="681">
        <f t="shared" si="979"/>
        <v>0</v>
      </c>
      <c r="L2140" s="711">
        <f>IF($L$5="Yes",HLOOKUP(B2140,'Outdoor Supply'!$D$32:$P$38,7,FALSE),0)</f>
        <v>0</v>
      </c>
      <c r="M2140" s="701">
        <f t="shared" si="980"/>
        <v>0</v>
      </c>
      <c r="N2140" s="564">
        <f t="shared" si="981"/>
        <v>0</v>
      </c>
      <c r="O2140" s="564">
        <f t="shared" si="982"/>
        <v>0</v>
      </c>
      <c r="P2140" s="564">
        <f t="shared" si="983"/>
        <v>0</v>
      </c>
      <c r="Q2140" s="564">
        <f t="shared" si="984"/>
        <v>0</v>
      </c>
      <c r="R2140" s="661">
        <f t="shared" si="973"/>
        <v>0</v>
      </c>
      <c r="S2140" s="662">
        <f t="shared" si="974"/>
        <v>0</v>
      </c>
      <c r="T2140" s="699">
        <f t="shared" si="975"/>
        <v>0</v>
      </c>
      <c r="U2140" s="681">
        <f t="shared" si="985"/>
        <v>0</v>
      </c>
      <c r="V2140" s="701">
        <f t="shared" si="986"/>
        <v>0</v>
      </c>
      <c r="W2140" s="662">
        <f t="shared" si="987"/>
        <v>0</v>
      </c>
      <c r="X2140" s="662">
        <f t="shared" si="988"/>
        <v>0</v>
      </c>
      <c r="Y2140" s="662">
        <f t="shared" si="989"/>
        <v>0</v>
      </c>
      <c r="Z2140" s="699">
        <f t="shared" si="990"/>
        <v>0</v>
      </c>
      <c r="AA2140" s="681">
        <f t="shared" si="993"/>
        <v>0</v>
      </c>
      <c r="AB2140" s="701">
        <f t="shared" si="994"/>
        <v>0</v>
      </c>
      <c r="AC2140" s="662">
        <f t="shared" si="991"/>
        <v>0</v>
      </c>
      <c r="AD2140" s="662">
        <f t="shared" si="995"/>
        <v>0</v>
      </c>
      <c r="AE2140" s="701">
        <f t="shared" si="996"/>
        <v>0</v>
      </c>
      <c r="AF2140" s="662">
        <f t="shared" si="992"/>
        <v>0</v>
      </c>
      <c r="AG2140" s="662">
        <f t="shared" si="997"/>
        <v>0</v>
      </c>
      <c r="AH2140" s="701">
        <f t="shared" si="998"/>
        <v>0</v>
      </c>
    </row>
    <row r="2141" spans="1:34" x14ac:dyDescent="0.35">
      <c r="A2141" s="680">
        <v>40116</v>
      </c>
      <c r="B2141" s="558" t="s">
        <v>30</v>
      </c>
      <c r="C2141" s="558">
        <v>10</v>
      </c>
      <c r="D2141" s="559">
        <f t="shared" si="970"/>
        <v>6</v>
      </c>
      <c r="E2141" s="561">
        <v>0</v>
      </c>
      <c r="F2141" s="699">
        <f t="shared" si="976"/>
        <v>0</v>
      </c>
      <c r="G2141" s="712">
        <f t="shared" si="977"/>
        <v>0</v>
      </c>
      <c r="H2141" s="699">
        <f t="shared" si="971"/>
        <v>0</v>
      </c>
      <c r="I2141" s="712">
        <f t="shared" si="972"/>
        <v>0</v>
      </c>
      <c r="J2141" s="699">
        <f t="shared" si="978"/>
        <v>0</v>
      </c>
      <c r="K2141" s="681">
        <f t="shared" si="979"/>
        <v>0</v>
      </c>
      <c r="L2141" s="711">
        <f>IF($L$5="Yes",HLOOKUP(B2141,'Outdoor Supply'!$D$32:$P$38,7,FALSE),0)</f>
        <v>0</v>
      </c>
      <c r="M2141" s="701">
        <f t="shared" si="980"/>
        <v>0</v>
      </c>
      <c r="N2141" s="564">
        <f t="shared" si="981"/>
        <v>0</v>
      </c>
      <c r="O2141" s="564">
        <f t="shared" si="982"/>
        <v>0</v>
      </c>
      <c r="P2141" s="564">
        <f t="shared" si="983"/>
        <v>0</v>
      </c>
      <c r="Q2141" s="564">
        <f t="shared" si="984"/>
        <v>0</v>
      </c>
      <c r="R2141" s="661">
        <f t="shared" si="973"/>
        <v>0</v>
      </c>
      <c r="S2141" s="662">
        <f t="shared" si="974"/>
        <v>0</v>
      </c>
      <c r="T2141" s="699">
        <f t="shared" si="975"/>
        <v>0</v>
      </c>
      <c r="U2141" s="681">
        <f t="shared" si="985"/>
        <v>0</v>
      </c>
      <c r="V2141" s="701">
        <f t="shared" si="986"/>
        <v>0</v>
      </c>
      <c r="W2141" s="662">
        <f t="shared" si="987"/>
        <v>0</v>
      </c>
      <c r="X2141" s="662">
        <f t="shared" si="988"/>
        <v>0</v>
      </c>
      <c r="Y2141" s="662">
        <f t="shared" si="989"/>
        <v>0</v>
      </c>
      <c r="Z2141" s="699">
        <f t="shared" si="990"/>
        <v>0</v>
      </c>
      <c r="AA2141" s="681">
        <f t="shared" si="993"/>
        <v>0</v>
      </c>
      <c r="AB2141" s="701">
        <f t="shared" si="994"/>
        <v>0</v>
      </c>
      <c r="AC2141" s="662">
        <f t="shared" si="991"/>
        <v>0</v>
      </c>
      <c r="AD2141" s="662">
        <f t="shared" si="995"/>
        <v>0</v>
      </c>
      <c r="AE2141" s="701">
        <f t="shared" si="996"/>
        <v>0</v>
      </c>
      <c r="AF2141" s="662">
        <f t="shared" si="992"/>
        <v>0</v>
      </c>
      <c r="AG2141" s="662">
        <f t="shared" si="997"/>
        <v>0</v>
      </c>
      <c r="AH2141" s="701">
        <f t="shared" si="998"/>
        <v>0</v>
      </c>
    </row>
    <row r="2142" spans="1:34" x14ac:dyDescent="0.35">
      <c r="A2142" s="680">
        <v>40117</v>
      </c>
      <c r="B2142" s="558" t="s">
        <v>30</v>
      </c>
      <c r="C2142" s="558">
        <v>10</v>
      </c>
      <c r="D2142" s="559">
        <f t="shared" si="970"/>
        <v>7</v>
      </c>
      <c r="E2142" s="561">
        <v>0</v>
      </c>
      <c r="F2142" s="699">
        <f t="shared" si="976"/>
        <v>0</v>
      </c>
      <c r="G2142" s="712">
        <f t="shared" si="977"/>
        <v>0</v>
      </c>
      <c r="H2142" s="699">
        <f t="shared" si="971"/>
        <v>0</v>
      </c>
      <c r="I2142" s="712">
        <f t="shared" si="972"/>
        <v>0</v>
      </c>
      <c r="J2142" s="699">
        <f t="shared" si="978"/>
        <v>0</v>
      </c>
      <c r="K2142" s="681">
        <f t="shared" si="979"/>
        <v>0</v>
      </c>
      <c r="L2142" s="711">
        <f>IF($L$5="Yes",HLOOKUP(B2142,'Outdoor Supply'!$D$32:$P$38,7,FALSE),0)</f>
        <v>0</v>
      </c>
      <c r="M2142" s="701">
        <f t="shared" si="980"/>
        <v>0</v>
      </c>
      <c r="N2142" s="564">
        <f t="shared" si="981"/>
        <v>0</v>
      </c>
      <c r="O2142" s="564">
        <f t="shared" si="982"/>
        <v>0</v>
      </c>
      <c r="P2142" s="564">
        <f t="shared" si="983"/>
        <v>0</v>
      </c>
      <c r="Q2142" s="564">
        <f t="shared" si="984"/>
        <v>0</v>
      </c>
      <c r="R2142" s="661">
        <f t="shared" si="973"/>
        <v>0</v>
      </c>
      <c r="S2142" s="662">
        <f t="shared" si="974"/>
        <v>0</v>
      </c>
      <c r="T2142" s="699">
        <f t="shared" si="975"/>
        <v>0</v>
      </c>
      <c r="U2142" s="681">
        <f t="shared" si="985"/>
        <v>0</v>
      </c>
      <c r="V2142" s="701">
        <f t="shared" si="986"/>
        <v>0</v>
      </c>
      <c r="W2142" s="662">
        <f t="shared" si="987"/>
        <v>0</v>
      </c>
      <c r="X2142" s="662">
        <f t="shared" si="988"/>
        <v>0</v>
      </c>
      <c r="Y2142" s="662">
        <f t="shared" si="989"/>
        <v>0</v>
      </c>
      <c r="Z2142" s="699">
        <f t="shared" si="990"/>
        <v>0</v>
      </c>
      <c r="AA2142" s="681">
        <f t="shared" si="993"/>
        <v>0</v>
      </c>
      <c r="AB2142" s="701">
        <f t="shared" si="994"/>
        <v>0</v>
      </c>
      <c r="AC2142" s="662">
        <f t="shared" si="991"/>
        <v>0</v>
      </c>
      <c r="AD2142" s="662">
        <f t="shared" si="995"/>
        <v>0</v>
      </c>
      <c r="AE2142" s="701">
        <f t="shared" si="996"/>
        <v>0</v>
      </c>
      <c r="AF2142" s="662">
        <f t="shared" si="992"/>
        <v>0</v>
      </c>
      <c r="AG2142" s="662">
        <f t="shared" si="997"/>
        <v>0</v>
      </c>
      <c r="AH2142" s="701">
        <f t="shared" si="998"/>
        <v>0</v>
      </c>
    </row>
    <row r="2143" spans="1:34" x14ac:dyDescent="0.35">
      <c r="A2143" s="680">
        <v>40118</v>
      </c>
      <c r="B2143" s="558" t="s">
        <v>31</v>
      </c>
      <c r="C2143" s="558">
        <v>11</v>
      </c>
      <c r="D2143" s="559">
        <f t="shared" si="970"/>
        <v>1</v>
      </c>
      <c r="E2143" s="561">
        <v>0</v>
      </c>
      <c r="F2143" s="699">
        <f t="shared" si="976"/>
        <v>0</v>
      </c>
      <c r="G2143" s="712">
        <f t="shared" si="977"/>
        <v>0</v>
      </c>
      <c r="H2143" s="699">
        <f t="shared" si="971"/>
        <v>0</v>
      </c>
      <c r="I2143" s="712">
        <f t="shared" si="972"/>
        <v>0</v>
      </c>
      <c r="J2143" s="699">
        <f t="shared" si="978"/>
        <v>0</v>
      </c>
      <c r="K2143" s="681">
        <f t="shared" si="979"/>
        <v>0</v>
      </c>
      <c r="L2143" s="711">
        <f>IF($L$5="Yes",HLOOKUP(B2143,'Outdoor Supply'!$D$32:$P$38,7,FALSE),0)</f>
        <v>0</v>
      </c>
      <c r="M2143" s="701">
        <f t="shared" si="980"/>
        <v>0</v>
      </c>
      <c r="N2143" s="564">
        <f t="shared" si="981"/>
        <v>0</v>
      </c>
      <c r="O2143" s="564">
        <f t="shared" si="982"/>
        <v>0</v>
      </c>
      <c r="P2143" s="564">
        <f t="shared" si="983"/>
        <v>0</v>
      </c>
      <c r="Q2143" s="564">
        <f t="shared" si="984"/>
        <v>0</v>
      </c>
      <c r="R2143" s="661">
        <f t="shared" si="973"/>
        <v>0</v>
      </c>
      <c r="S2143" s="662">
        <f t="shared" si="974"/>
        <v>0</v>
      </c>
      <c r="T2143" s="699">
        <f t="shared" si="975"/>
        <v>0</v>
      </c>
      <c r="U2143" s="681">
        <f t="shared" si="985"/>
        <v>0</v>
      </c>
      <c r="V2143" s="701">
        <f t="shared" si="986"/>
        <v>0</v>
      </c>
      <c r="W2143" s="662">
        <f t="shared" si="987"/>
        <v>0</v>
      </c>
      <c r="X2143" s="662">
        <f t="shared" si="988"/>
        <v>0</v>
      </c>
      <c r="Y2143" s="662">
        <f t="shared" si="989"/>
        <v>0</v>
      </c>
      <c r="Z2143" s="699">
        <f t="shared" si="990"/>
        <v>0</v>
      </c>
      <c r="AA2143" s="681">
        <f t="shared" si="993"/>
        <v>0</v>
      </c>
      <c r="AB2143" s="701">
        <f t="shared" si="994"/>
        <v>0</v>
      </c>
      <c r="AC2143" s="662">
        <f t="shared" si="991"/>
        <v>0</v>
      </c>
      <c r="AD2143" s="662">
        <f t="shared" si="995"/>
        <v>0</v>
      </c>
      <c r="AE2143" s="701">
        <f t="shared" si="996"/>
        <v>0</v>
      </c>
      <c r="AF2143" s="662">
        <f t="shared" si="992"/>
        <v>0</v>
      </c>
      <c r="AG2143" s="662">
        <f t="shared" si="997"/>
        <v>0</v>
      </c>
      <c r="AH2143" s="701">
        <f t="shared" si="998"/>
        <v>0</v>
      </c>
    </row>
    <row r="2144" spans="1:34" x14ac:dyDescent="0.35">
      <c r="A2144" s="680">
        <v>40119</v>
      </c>
      <c r="B2144" s="558" t="s">
        <v>31</v>
      </c>
      <c r="C2144" s="558">
        <v>11</v>
      </c>
      <c r="D2144" s="559">
        <f t="shared" si="970"/>
        <v>2</v>
      </c>
      <c r="E2144" s="561">
        <v>0</v>
      </c>
      <c r="F2144" s="699">
        <f t="shared" si="976"/>
        <v>0</v>
      </c>
      <c r="G2144" s="712">
        <f t="shared" si="977"/>
        <v>0</v>
      </c>
      <c r="H2144" s="699">
        <f t="shared" si="971"/>
        <v>0</v>
      </c>
      <c r="I2144" s="712">
        <f t="shared" si="972"/>
        <v>0</v>
      </c>
      <c r="J2144" s="699">
        <f t="shared" si="978"/>
        <v>0</v>
      </c>
      <c r="K2144" s="681">
        <f t="shared" si="979"/>
        <v>0</v>
      </c>
      <c r="L2144" s="711">
        <f>IF($L$5="Yes",HLOOKUP(B2144,'Outdoor Supply'!$D$32:$P$38,7,FALSE),0)</f>
        <v>0</v>
      </c>
      <c r="M2144" s="701">
        <f t="shared" si="980"/>
        <v>0</v>
      </c>
      <c r="N2144" s="564">
        <f t="shared" si="981"/>
        <v>0</v>
      </c>
      <c r="O2144" s="564">
        <f t="shared" si="982"/>
        <v>0</v>
      </c>
      <c r="P2144" s="564">
        <f t="shared" si="983"/>
        <v>0</v>
      </c>
      <c r="Q2144" s="564">
        <f t="shared" si="984"/>
        <v>0</v>
      </c>
      <c r="R2144" s="661">
        <f t="shared" si="973"/>
        <v>0</v>
      </c>
      <c r="S2144" s="662">
        <f t="shared" si="974"/>
        <v>0</v>
      </c>
      <c r="T2144" s="699">
        <f t="shared" si="975"/>
        <v>0</v>
      </c>
      <c r="U2144" s="681">
        <f t="shared" si="985"/>
        <v>0</v>
      </c>
      <c r="V2144" s="701">
        <f t="shared" si="986"/>
        <v>0</v>
      </c>
      <c r="W2144" s="662">
        <f t="shared" si="987"/>
        <v>0</v>
      </c>
      <c r="X2144" s="662">
        <f t="shared" si="988"/>
        <v>0</v>
      </c>
      <c r="Y2144" s="662">
        <f t="shared" si="989"/>
        <v>0</v>
      </c>
      <c r="Z2144" s="699">
        <f t="shared" si="990"/>
        <v>0</v>
      </c>
      <c r="AA2144" s="681">
        <f t="shared" si="993"/>
        <v>0</v>
      </c>
      <c r="AB2144" s="701">
        <f t="shared" si="994"/>
        <v>0</v>
      </c>
      <c r="AC2144" s="662">
        <f t="shared" si="991"/>
        <v>0</v>
      </c>
      <c r="AD2144" s="662">
        <f t="shared" si="995"/>
        <v>0</v>
      </c>
      <c r="AE2144" s="701">
        <f t="shared" si="996"/>
        <v>0</v>
      </c>
      <c r="AF2144" s="662">
        <f t="shared" si="992"/>
        <v>0</v>
      </c>
      <c r="AG2144" s="662">
        <f t="shared" si="997"/>
        <v>0</v>
      </c>
      <c r="AH2144" s="701">
        <f t="shared" si="998"/>
        <v>0</v>
      </c>
    </row>
    <row r="2145" spans="1:34" x14ac:dyDescent="0.35">
      <c r="A2145" s="680">
        <v>40120</v>
      </c>
      <c r="B2145" s="558" t="s">
        <v>31</v>
      </c>
      <c r="C2145" s="558">
        <v>11</v>
      </c>
      <c r="D2145" s="559">
        <f t="shared" si="970"/>
        <v>3</v>
      </c>
      <c r="E2145" s="561">
        <v>0</v>
      </c>
      <c r="F2145" s="699">
        <f t="shared" si="976"/>
        <v>0</v>
      </c>
      <c r="G2145" s="712">
        <f t="shared" si="977"/>
        <v>0</v>
      </c>
      <c r="H2145" s="699">
        <f t="shared" si="971"/>
        <v>0</v>
      </c>
      <c r="I2145" s="712">
        <f t="shared" si="972"/>
        <v>0</v>
      </c>
      <c r="J2145" s="699">
        <f t="shared" si="978"/>
        <v>0</v>
      </c>
      <c r="K2145" s="681">
        <f t="shared" si="979"/>
        <v>0</v>
      </c>
      <c r="L2145" s="711">
        <f>IF($L$5="Yes",HLOOKUP(B2145,'Outdoor Supply'!$D$32:$P$38,7,FALSE),0)</f>
        <v>0</v>
      </c>
      <c r="M2145" s="701">
        <f t="shared" si="980"/>
        <v>0</v>
      </c>
      <c r="N2145" s="564">
        <f t="shared" si="981"/>
        <v>0</v>
      </c>
      <c r="O2145" s="564">
        <f t="shared" si="982"/>
        <v>0</v>
      </c>
      <c r="P2145" s="564">
        <f t="shared" si="983"/>
        <v>0</v>
      </c>
      <c r="Q2145" s="564">
        <f t="shared" si="984"/>
        <v>0</v>
      </c>
      <c r="R2145" s="661">
        <f t="shared" si="973"/>
        <v>0</v>
      </c>
      <c r="S2145" s="662">
        <f t="shared" si="974"/>
        <v>0</v>
      </c>
      <c r="T2145" s="699">
        <f t="shared" si="975"/>
        <v>0</v>
      </c>
      <c r="U2145" s="681">
        <f t="shared" si="985"/>
        <v>0</v>
      </c>
      <c r="V2145" s="701">
        <f t="shared" si="986"/>
        <v>0</v>
      </c>
      <c r="W2145" s="662">
        <f t="shared" si="987"/>
        <v>0</v>
      </c>
      <c r="X2145" s="662">
        <f t="shared" si="988"/>
        <v>0</v>
      </c>
      <c r="Y2145" s="662">
        <f t="shared" si="989"/>
        <v>0</v>
      </c>
      <c r="Z2145" s="699">
        <f t="shared" si="990"/>
        <v>0</v>
      </c>
      <c r="AA2145" s="681">
        <f t="shared" si="993"/>
        <v>0</v>
      </c>
      <c r="AB2145" s="701">
        <f t="shared" si="994"/>
        <v>0</v>
      </c>
      <c r="AC2145" s="662">
        <f t="shared" si="991"/>
        <v>0</v>
      </c>
      <c r="AD2145" s="662">
        <f t="shared" si="995"/>
        <v>0</v>
      </c>
      <c r="AE2145" s="701">
        <f t="shared" si="996"/>
        <v>0</v>
      </c>
      <c r="AF2145" s="662">
        <f t="shared" si="992"/>
        <v>0</v>
      </c>
      <c r="AG2145" s="662">
        <f t="shared" si="997"/>
        <v>0</v>
      </c>
      <c r="AH2145" s="701">
        <f t="shared" si="998"/>
        <v>0</v>
      </c>
    </row>
    <row r="2146" spans="1:34" x14ac:dyDescent="0.35">
      <c r="A2146" s="680">
        <v>40121</v>
      </c>
      <c r="B2146" s="558" t="s">
        <v>31</v>
      </c>
      <c r="C2146" s="558">
        <v>11</v>
      </c>
      <c r="D2146" s="559">
        <f t="shared" si="970"/>
        <v>4</v>
      </c>
      <c r="E2146" s="561">
        <v>0</v>
      </c>
      <c r="F2146" s="699">
        <f t="shared" si="976"/>
        <v>0</v>
      </c>
      <c r="G2146" s="712">
        <f t="shared" si="977"/>
        <v>0</v>
      </c>
      <c r="H2146" s="699">
        <f t="shared" si="971"/>
        <v>0</v>
      </c>
      <c r="I2146" s="712">
        <f t="shared" si="972"/>
        <v>0</v>
      </c>
      <c r="J2146" s="699">
        <f t="shared" si="978"/>
        <v>0</v>
      </c>
      <c r="K2146" s="681">
        <f t="shared" si="979"/>
        <v>0</v>
      </c>
      <c r="L2146" s="711">
        <f>IF($L$5="Yes",HLOOKUP(B2146,'Outdoor Supply'!$D$32:$P$38,7,FALSE),0)</f>
        <v>0</v>
      </c>
      <c r="M2146" s="701">
        <f t="shared" si="980"/>
        <v>0</v>
      </c>
      <c r="N2146" s="564">
        <f t="shared" si="981"/>
        <v>0</v>
      </c>
      <c r="O2146" s="564">
        <f t="shared" si="982"/>
        <v>0</v>
      </c>
      <c r="P2146" s="564">
        <f t="shared" si="983"/>
        <v>0</v>
      </c>
      <c r="Q2146" s="564">
        <f t="shared" si="984"/>
        <v>0</v>
      </c>
      <c r="R2146" s="661">
        <f t="shared" si="973"/>
        <v>0</v>
      </c>
      <c r="S2146" s="662">
        <f t="shared" si="974"/>
        <v>0</v>
      </c>
      <c r="T2146" s="699">
        <f t="shared" si="975"/>
        <v>0</v>
      </c>
      <c r="U2146" s="681">
        <f t="shared" si="985"/>
        <v>0</v>
      </c>
      <c r="V2146" s="701">
        <f t="shared" si="986"/>
        <v>0</v>
      </c>
      <c r="W2146" s="662">
        <f t="shared" si="987"/>
        <v>0</v>
      </c>
      <c r="X2146" s="662">
        <f t="shared" si="988"/>
        <v>0</v>
      </c>
      <c r="Y2146" s="662">
        <f t="shared" si="989"/>
        <v>0</v>
      </c>
      <c r="Z2146" s="699">
        <f t="shared" si="990"/>
        <v>0</v>
      </c>
      <c r="AA2146" s="681">
        <f t="shared" si="993"/>
        <v>0</v>
      </c>
      <c r="AB2146" s="701">
        <f t="shared" si="994"/>
        <v>0</v>
      </c>
      <c r="AC2146" s="662">
        <f t="shared" si="991"/>
        <v>0</v>
      </c>
      <c r="AD2146" s="662">
        <f t="shared" si="995"/>
        <v>0</v>
      </c>
      <c r="AE2146" s="701">
        <f t="shared" si="996"/>
        <v>0</v>
      </c>
      <c r="AF2146" s="662">
        <f t="shared" si="992"/>
        <v>0</v>
      </c>
      <c r="AG2146" s="662">
        <f t="shared" si="997"/>
        <v>0</v>
      </c>
      <c r="AH2146" s="701">
        <f t="shared" si="998"/>
        <v>0</v>
      </c>
    </row>
    <row r="2147" spans="1:34" x14ac:dyDescent="0.35">
      <c r="A2147" s="680">
        <v>40122</v>
      </c>
      <c r="B2147" s="558" t="s">
        <v>31</v>
      </c>
      <c r="C2147" s="558">
        <v>11</v>
      </c>
      <c r="D2147" s="559">
        <f t="shared" si="970"/>
        <v>5</v>
      </c>
      <c r="E2147" s="561">
        <v>0</v>
      </c>
      <c r="F2147" s="699">
        <f t="shared" si="976"/>
        <v>0</v>
      </c>
      <c r="G2147" s="712">
        <f t="shared" si="977"/>
        <v>0</v>
      </c>
      <c r="H2147" s="699">
        <f t="shared" si="971"/>
        <v>0</v>
      </c>
      <c r="I2147" s="712">
        <f t="shared" si="972"/>
        <v>0</v>
      </c>
      <c r="J2147" s="699">
        <f t="shared" si="978"/>
        <v>0</v>
      </c>
      <c r="K2147" s="681">
        <f t="shared" si="979"/>
        <v>0</v>
      </c>
      <c r="L2147" s="711">
        <f>IF($L$5="Yes",HLOOKUP(B2147,'Outdoor Supply'!$D$32:$P$38,7,FALSE),0)</f>
        <v>0</v>
      </c>
      <c r="M2147" s="701">
        <f t="shared" si="980"/>
        <v>0</v>
      </c>
      <c r="N2147" s="564">
        <f t="shared" si="981"/>
        <v>0</v>
      </c>
      <c r="O2147" s="564">
        <f t="shared" si="982"/>
        <v>0</v>
      </c>
      <c r="P2147" s="564">
        <f t="shared" si="983"/>
        <v>0</v>
      </c>
      <c r="Q2147" s="564">
        <f t="shared" si="984"/>
        <v>0</v>
      </c>
      <c r="R2147" s="661">
        <f t="shared" si="973"/>
        <v>0</v>
      </c>
      <c r="S2147" s="662">
        <f t="shared" si="974"/>
        <v>0</v>
      </c>
      <c r="T2147" s="699">
        <f t="shared" si="975"/>
        <v>0</v>
      </c>
      <c r="U2147" s="681">
        <f t="shared" si="985"/>
        <v>0</v>
      </c>
      <c r="V2147" s="701">
        <f t="shared" si="986"/>
        <v>0</v>
      </c>
      <c r="W2147" s="662">
        <f t="shared" si="987"/>
        <v>0</v>
      </c>
      <c r="X2147" s="662">
        <f t="shared" si="988"/>
        <v>0</v>
      </c>
      <c r="Y2147" s="662">
        <f t="shared" si="989"/>
        <v>0</v>
      </c>
      <c r="Z2147" s="699">
        <f t="shared" si="990"/>
        <v>0</v>
      </c>
      <c r="AA2147" s="681">
        <f t="shared" si="993"/>
        <v>0</v>
      </c>
      <c r="AB2147" s="701">
        <f t="shared" si="994"/>
        <v>0</v>
      </c>
      <c r="AC2147" s="662">
        <f t="shared" si="991"/>
        <v>0</v>
      </c>
      <c r="AD2147" s="662">
        <f t="shared" si="995"/>
        <v>0</v>
      </c>
      <c r="AE2147" s="701">
        <f t="shared" si="996"/>
        <v>0</v>
      </c>
      <c r="AF2147" s="662">
        <f t="shared" si="992"/>
        <v>0</v>
      </c>
      <c r="AG2147" s="662">
        <f t="shared" si="997"/>
        <v>0</v>
      </c>
      <c r="AH2147" s="701">
        <f t="shared" si="998"/>
        <v>0</v>
      </c>
    </row>
    <row r="2148" spans="1:34" x14ac:dyDescent="0.35">
      <c r="A2148" s="680">
        <v>40123</v>
      </c>
      <c r="B2148" s="558" t="s">
        <v>31</v>
      </c>
      <c r="C2148" s="558">
        <v>11</v>
      </c>
      <c r="D2148" s="559">
        <f t="shared" si="970"/>
        <v>6</v>
      </c>
      <c r="E2148" s="561">
        <v>0</v>
      </c>
      <c r="F2148" s="699">
        <f t="shared" si="976"/>
        <v>0</v>
      </c>
      <c r="G2148" s="712">
        <f t="shared" si="977"/>
        <v>0</v>
      </c>
      <c r="H2148" s="699">
        <f t="shared" si="971"/>
        <v>0</v>
      </c>
      <c r="I2148" s="712">
        <f t="shared" si="972"/>
        <v>0</v>
      </c>
      <c r="J2148" s="699">
        <f t="shared" si="978"/>
        <v>0</v>
      </c>
      <c r="K2148" s="681">
        <f t="shared" si="979"/>
        <v>0</v>
      </c>
      <c r="L2148" s="711">
        <f>IF($L$5="Yes",HLOOKUP(B2148,'Outdoor Supply'!$D$32:$P$38,7,FALSE),0)</f>
        <v>0</v>
      </c>
      <c r="M2148" s="701">
        <f t="shared" si="980"/>
        <v>0</v>
      </c>
      <c r="N2148" s="564">
        <f t="shared" si="981"/>
        <v>0</v>
      </c>
      <c r="O2148" s="564">
        <f t="shared" si="982"/>
        <v>0</v>
      </c>
      <c r="P2148" s="564">
        <f t="shared" si="983"/>
        <v>0</v>
      </c>
      <c r="Q2148" s="564">
        <f t="shared" si="984"/>
        <v>0</v>
      </c>
      <c r="R2148" s="661">
        <f t="shared" si="973"/>
        <v>0</v>
      </c>
      <c r="S2148" s="662">
        <f t="shared" si="974"/>
        <v>0</v>
      </c>
      <c r="T2148" s="699">
        <f t="shared" si="975"/>
        <v>0</v>
      </c>
      <c r="U2148" s="681">
        <f t="shared" si="985"/>
        <v>0</v>
      </c>
      <c r="V2148" s="701">
        <f t="shared" si="986"/>
        <v>0</v>
      </c>
      <c r="W2148" s="662">
        <f t="shared" si="987"/>
        <v>0</v>
      </c>
      <c r="X2148" s="662">
        <f t="shared" si="988"/>
        <v>0</v>
      </c>
      <c r="Y2148" s="662">
        <f t="shared" si="989"/>
        <v>0</v>
      </c>
      <c r="Z2148" s="699">
        <f t="shared" si="990"/>
        <v>0</v>
      </c>
      <c r="AA2148" s="681">
        <f t="shared" si="993"/>
        <v>0</v>
      </c>
      <c r="AB2148" s="701">
        <f t="shared" si="994"/>
        <v>0</v>
      </c>
      <c r="AC2148" s="662">
        <f t="shared" si="991"/>
        <v>0</v>
      </c>
      <c r="AD2148" s="662">
        <f t="shared" si="995"/>
        <v>0</v>
      </c>
      <c r="AE2148" s="701">
        <f t="shared" si="996"/>
        <v>0</v>
      </c>
      <c r="AF2148" s="662">
        <f t="shared" si="992"/>
        <v>0</v>
      </c>
      <c r="AG2148" s="662">
        <f t="shared" si="997"/>
        <v>0</v>
      </c>
      <c r="AH2148" s="701">
        <f t="shared" si="998"/>
        <v>0</v>
      </c>
    </row>
    <row r="2149" spans="1:34" x14ac:dyDescent="0.35">
      <c r="A2149" s="680">
        <v>40124</v>
      </c>
      <c r="B2149" s="558" t="s">
        <v>31</v>
      </c>
      <c r="C2149" s="558">
        <v>11</v>
      </c>
      <c r="D2149" s="559">
        <f t="shared" si="970"/>
        <v>7</v>
      </c>
      <c r="E2149" s="561">
        <v>0</v>
      </c>
      <c r="F2149" s="699">
        <f t="shared" si="976"/>
        <v>0</v>
      </c>
      <c r="G2149" s="712">
        <f t="shared" si="977"/>
        <v>0</v>
      </c>
      <c r="H2149" s="699">
        <f t="shared" si="971"/>
        <v>0</v>
      </c>
      <c r="I2149" s="712">
        <f t="shared" si="972"/>
        <v>0</v>
      </c>
      <c r="J2149" s="699">
        <f t="shared" si="978"/>
        <v>0</v>
      </c>
      <c r="K2149" s="681">
        <f t="shared" si="979"/>
        <v>0</v>
      </c>
      <c r="L2149" s="711">
        <f>IF($L$5="Yes",HLOOKUP(B2149,'Outdoor Supply'!$D$32:$P$38,7,FALSE),0)</f>
        <v>0</v>
      </c>
      <c r="M2149" s="701">
        <f t="shared" si="980"/>
        <v>0</v>
      </c>
      <c r="N2149" s="564">
        <f t="shared" si="981"/>
        <v>0</v>
      </c>
      <c r="O2149" s="564">
        <f t="shared" si="982"/>
        <v>0</v>
      </c>
      <c r="P2149" s="564">
        <f t="shared" si="983"/>
        <v>0</v>
      </c>
      <c r="Q2149" s="564">
        <f t="shared" si="984"/>
        <v>0</v>
      </c>
      <c r="R2149" s="661">
        <f t="shared" si="973"/>
        <v>0</v>
      </c>
      <c r="S2149" s="662">
        <f t="shared" si="974"/>
        <v>0</v>
      </c>
      <c r="T2149" s="699">
        <f t="shared" si="975"/>
        <v>0</v>
      </c>
      <c r="U2149" s="681">
        <f t="shared" si="985"/>
        <v>0</v>
      </c>
      <c r="V2149" s="701">
        <f t="shared" si="986"/>
        <v>0</v>
      </c>
      <c r="W2149" s="662">
        <f t="shared" si="987"/>
        <v>0</v>
      </c>
      <c r="X2149" s="662">
        <f t="shared" si="988"/>
        <v>0</v>
      </c>
      <c r="Y2149" s="662">
        <f t="shared" si="989"/>
        <v>0</v>
      </c>
      <c r="Z2149" s="699">
        <f t="shared" si="990"/>
        <v>0</v>
      </c>
      <c r="AA2149" s="681">
        <f t="shared" si="993"/>
        <v>0</v>
      </c>
      <c r="AB2149" s="701">
        <f t="shared" si="994"/>
        <v>0</v>
      </c>
      <c r="AC2149" s="662">
        <f t="shared" si="991"/>
        <v>0</v>
      </c>
      <c r="AD2149" s="662">
        <f t="shared" si="995"/>
        <v>0</v>
      </c>
      <c r="AE2149" s="701">
        <f t="shared" si="996"/>
        <v>0</v>
      </c>
      <c r="AF2149" s="662">
        <f t="shared" si="992"/>
        <v>0</v>
      </c>
      <c r="AG2149" s="662">
        <f t="shared" si="997"/>
        <v>0</v>
      </c>
      <c r="AH2149" s="701">
        <f t="shared" si="998"/>
        <v>0</v>
      </c>
    </row>
    <row r="2150" spans="1:34" x14ac:dyDescent="0.35">
      <c r="A2150" s="680">
        <v>40125</v>
      </c>
      <c r="B2150" s="558" t="s">
        <v>31</v>
      </c>
      <c r="C2150" s="558">
        <v>11</v>
      </c>
      <c r="D2150" s="559">
        <f t="shared" si="970"/>
        <v>1</v>
      </c>
      <c r="E2150" s="561">
        <v>0</v>
      </c>
      <c r="F2150" s="699">
        <f t="shared" si="976"/>
        <v>0</v>
      </c>
      <c r="G2150" s="712">
        <f t="shared" si="977"/>
        <v>0</v>
      </c>
      <c r="H2150" s="699">
        <f t="shared" si="971"/>
        <v>0</v>
      </c>
      <c r="I2150" s="712">
        <f t="shared" si="972"/>
        <v>0</v>
      </c>
      <c r="J2150" s="699">
        <f t="shared" si="978"/>
        <v>0</v>
      </c>
      <c r="K2150" s="681">
        <f t="shared" si="979"/>
        <v>0</v>
      </c>
      <c r="L2150" s="711">
        <f>IF($L$5="Yes",HLOOKUP(B2150,'Outdoor Supply'!$D$32:$P$38,7,FALSE),0)</f>
        <v>0</v>
      </c>
      <c r="M2150" s="701">
        <f t="shared" si="980"/>
        <v>0</v>
      </c>
      <c r="N2150" s="564">
        <f t="shared" si="981"/>
        <v>0</v>
      </c>
      <c r="O2150" s="564">
        <f t="shared" si="982"/>
        <v>0</v>
      </c>
      <c r="P2150" s="564">
        <f t="shared" si="983"/>
        <v>0</v>
      </c>
      <c r="Q2150" s="564">
        <f t="shared" si="984"/>
        <v>0</v>
      </c>
      <c r="R2150" s="661">
        <f t="shared" si="973"/>
        <v>0</v>
      </c>
      <c r="S2150" s="662">
        <f t="shared" si="974"/>
        <v>0</v>
      </c>
      <c r="T2150" s="699">
        <f t="shared" si="975"/>
        <v>0</v>
      </c>
      <c r="U2150" s="681">
        <f t="shared" si="985"/>
        <v>0</v>
      </c>
      <c r="V2150" s="701">
        <f t="shared" si="986"/>
        <v>0</v>
      </c>
      <c r="W2150" s="662">
        <f t="shared" si="987"/>
        <v>0</v>
      </c>
      <c r="X2150" s="662">
        <f t="shared" si="988"/>
        <v>0</v>
      </c>
      <c r="Y2150" s="662">
        <f t="shared" si="989"/>
        <v>0</v>
      </c>
      <c r="Z2150" s="699">
        <f t="shared" si="990"/>
        <v>0</v>
      </c>
      <c r="AA2150" s="681">
        <f t="shared" si="993"/>
        <v>0</v>
      </c>
      <c r="AB2150" s="701">
        <f t="shared" si="994"/>
        <v>0</v>
      </c>
      <c r="AC2150" s="662">
        <f t="shared" si="991"/>
        <v>0</v>
      </c>
      <c r="AD2150" s="662">
        <f t="shared" si="995"/>
        <v>0</v>
      </c>
      <c r="AE2150" s="701">
        <f t="shared" si="996"/>
        <v>0</v>
      </c>
      <c r="AF2150" s="662">
        <f t="shared" si="992"/>
        <v>0</v>
      </c>
      <c r="AG2150" s="662">
        <f t="shared" si="997"/>
        <v>0</v>
      </c>
      <c r="AH2150" s="701">
        <f t="shared" si="998"/>
        <v>0</v>
      </c>
    </row>
    <row r="2151" spans="1:34" x14ac:dyDescent="0.35">
      <c r="A2151" s="680">
        <v>40126</v>
      </c>
      <c r="B2151" s="558" t="s">
        <v>31</v>
      </c>
      <c r="C2151" s="558">
        <v>11</v>
      </c>
      <c r="D2151" s="559">
        <f t="shared" si="970"/>
        <v>2</v>
      </c>
      <c r="E2151" s="561">
        <v>0.63999999999995794</v>
      </c>
      <c r="F2151" s="699">
        <f t="shared" si="976"/>
        <v>0</v>
      </c>
      <c r="G2151" s="712">
        <f t="shared" si="977"/>
        <v>0</v>
      </c>
      <c r="H2151" s="699">
        <f t="shared" si="971"/>
        <v>0</v>
      </c>
      <c r="I2151" s="712">
        <f t="shared" si="972"/>
        <v>0</v>
      </c>
      <c r="J2151" s="699">
        <f t="shared" si="978"/>
        <v>0</v>
      </c>
      <c r="K2151" s="681">
        <f t="shared" si="979"/>
        <v>0</v>
      </c>
      <c r="L2151" s="711">
        <f>IF($L$5="Yes",HLOOKUP(B2151,'Outdoor Supply'!$D$32:$P$38,7,FALSE),0)</f>
        <v>0</v>
      </c>
      <c r="M2151" s="701">
        <f t="shared" si="980"/>
        <v>0</v>
      </c>
      <c r="N2151" s="564">
        <f t="shared" si="981"/>
        <v>0</v>
      </c>
      <c r="O2151" s="564">
        <f t="shared" si="982"/>
        <v>0</v>
      </c>
      <c r="P2151" s="564">
        <f t="shared" si="983"/>
        <v>0</v>
      </c>
      <c r="Q2151" s="564">
        <f t="shared" si="984"/>
        <v>0</v>
      </c>
      <c r="R2151" s="661">
        <f t="shared" si="973"/>
        <v>0</v>
      </c>
      <c r="S2151" s="662">
        <f t="shared" si="974"/>
        <v>0</v>
      </c>
      <c r="T2151" s="699">
        <f t="shared" si="975"/>
        <v>0</v>
      </c>
      <c r="U2151" s="681">
        <f t="shared" si="985"/>
        <v>0</v>
      </c>
      <c r="V2151" s="701">
        <f t="shared" si="986"/>
        <v>0</v>
      </c>
      <c r="W2151" s="662">
        <f t="shared" si="987"/>
        <v>0</v>
      </c>
      <c r="X2151" s="662">
        <f t="shared" si="988"/>
        <v>0</v>
      </c>
      <c r="Y2151" s="662">
        <f t="shared" si="989"/>
        <v>0</v>
      </c>
      <c r="Z2151" s="699">
        <f t="shared" si="990"/>
        <v>0</v>
      </c>
      <c r="AA2151" s="681">
        <f t="shared" si="993"/>
        <v>0</v>
      </c>
      <c r="AB2151" s="701">
        <f t="shared" si="994"/>
        <v>0</v>
      </c>
      <c r="AC2151" s="662">
        <f t="shared" si="991"/>
        <v>0</v>
      </c>
      <c r="AD2151" s="662">
        <f t="shared" si="995"/>
        <v>0</v>
      </c>
      <c r="AE2151" s="701">
        <f t="shared" si="996"/>
        <v>0</v>
      </c>
      <c r="AF2151" s="662">
        <f t="shared" si="992"/>
        <v>0</v>
      </c>
      <c r="AG2151" s="662">
        <f t="shared" si="997"/>
        <v>0</v>
      </c>
      <c r="AH2151" s="701">
        <f t="shared" si="998"/>
        <v>0</v>
      </c>
    </row>
    <row r="2152" spans="1:34" x14ac:dyDescent="0.35">
      <c r="A2152" s="680">
        <v>40127</v>
      </c>
      <c r="B2152" s="558" t="s">
        <v>31</v>
      </c>
      <c r="C2152" s="558">
        <v>11</v>
      </c>
      <c r="D2152" s="559">
        <f t="shared" si="970"/>
        <v>3</v>
      </c>
      <c r="E2152" s="561">
        <v>0</v>
      </c>
      <c r="F2152" s="699">
        <f t="shared" si="976"/>
        <v>0</v>
      </c>
      <c r="G2152" s="712">
        <f t="shared" si="977"/>
        <v>0</v>
      </c>
      <c r="H2152" s="699">
        <f t="shared" si="971"/>
        <v>0</v>
      </c>
      <c r="I2152" s="712">
        <f t="shared" si="972"/>
        <v>0</v>
      </c>
      <c r="J2152" s="699">
        <f t="shared" si="978"/>
        <v>0</v>
      </c>
      <c r="K2152" s="681">
        <f t="shared" si="979"/>
        <v>0</v>
      </c>
      <c r="L2152" s="711">
        <f>IF($L$5="Yes",HLOOKUP(B2152,'Outdoor Supply'!$D$32:$P$38,7,FALSE),0)</f>
        <v>0</v>
      </c>
      <c r="M2152" s="701">
        <f t="shared" si="980"/>
        <v>0</v>
      </c>
      <c r="N2152" s="564">
        <f t="shared" si="981"/>
        <v>0</v>
      </c>
      <c r="O2152" s="564">
        <f t="shared" si="982"/>
        <v>0</v>
      </c>
      <c r="P2152" s="564">
        <f t="shared" si="983"/>
        <v>0</v>
      </c>
      <c r="Q2152" s="564">
        <f t="shared" si="984"/>
        <v>0</v>
      </c>
      <c r="R2152" s="661">
        <f t="shared" si="973"/>
        <v>0</v>
      </c>
      <c r="S2152" s="662">
        <f t="shared" si="974"/>
        <v>0</v>
      </c>
      <c r="T2152" s="699">
        <f t="shared" si="975"/>
        <v>0</v>
      </c>
      <c r="U2152" s="681">
        <f t="shared" si="985"/>
        <v>0</v>
      </c>
      <c r="V2152" s="701">
        <f t="shared" si="986"/>
        <v>0</v>
      </c>
      <c r="W2152" s="662">
        <f t="shared" si="987"/>
        <v>0</v>
      </c>
      <c r="X2152" s="662">
        <f t="shared" si="988"/>
        <v>0</v>
      </c>
      <c r="Y2152" s="662">
        <f t="shared" si="989"/>
        <v>0</v>
      </c>
      <c r="Z2152" s="699">
        <f t="shared" si="990"/>
        <v>0</v>
      </c>
      <c r="AA2152" s="681">
        <f t="shared" si="993"/>
        <v>0</v>
      </c>
      <c r="AB2152" s="701">
        <f t="shared" si="994"/>
        <v>0</v>
      </c>
      <c r="AC2152" s="662">
        <f t="shared" si="991"/>
        <v>0</v>
      </c>
      <c r="AD2152" s="662">
        <f t="shared" si="995"/>
        <v>0</v>
      </c>
      <c r="AE2152" s="701">
        <f t="shared" si="996"/>
        <v>0</v>
      </c>
      <c r="AF2152" s="662">
        <f t="shared" si="992"/>
        <v>0</v>
      </c>
      <c r="AG2152" s="662">
        <f t="shared" si="997"/>
        <v>0</v>
      </c>
      <c r="AH2152" s="701">
        <f t="shared" si="998"/>
        <v>0</v>
      </c>
    </row>
    <row r="2153" spans="1:34" x14ac:dyDescent="0.35">
      <c r="A2153" s="680">
        <v>40128</v>
      </c>
      <c r="B2153" s="558" t="s">
        <v>31</v>
      </c>
      <c r="C2153" s="558">
        <v>11</v>
      </c>
      <c r="D2153" s="559">
        <f t="shared" si="970"/>
        <v>4</v>
      </c>
      <c r="E2153" s="561">
        <v>0</v>
      </c>
      <c r="F2153" s="699">
        <f t="shared" si="976"/>
        <v>0</v>
      </c>
      <c r="G2153" s="712">
        <f t="shared" si="977"/>
        <v>0</v>
      </c>
      <c r="H2153" s="699">
        <f t="shared" si="971"/>
        <v>0</v>
      </c>
      <c r="I2153" s="712">
        <f t="shared" si="972"/>
        <v>0</v>
      </c>
      <c r="J2153" s="699">
        <f t="shared" si="978"/>
        <v>0</v>
      </c>
      <c r="K2153" s="681">
        <f t="shared" si="979"/>
        <v>0</v>
      </c>
      <c r="L2153" s="711">
        <f>IF($L$5="Yes",HLOOKUP(B2153,'Outdoor Supply'!$D$32:$P$38,7,FALSE),0)</f>
        <v>0</v>
      </c>
      <c r="M2153" s="701">
        <f t="shared" si="980"/>
        <v>0</v>
      </c>
      <c r="N2153" s="564">
        <f t="shared" si="981"/>
        <v>0</v>
      </c>
      <c r="O2153" s="564">
        <f t="shared" si="982"/>
        <v>0</v>
      </c>
      <c r="P2153" s="564">
        <f t="shared" si="983"/>
        <v>0</v>
      </c>
      <c r="Q2153" s="564">
        <f t="shared" si="984"/>
        <v>0</v>
      </c>
      <c r="R2153" s="661">
        <f t="shared" si="973"/>
        <v>0</v>
      </c>
      <c r="S2153" s="662">
        <f t="shared" si="974"/>
        <v>0</v>
      </c>
      <c r="T2153" s="699">
        <f t="shared" si="975"/>
        <v>0</v>
      </c>
      <c r="U2153" s="681">
        <f t="shared" si="985"/>
        <v>0</v>
      </c>
      <c r="V2153" s="701">
        <f t="shared" si="986"/>
        <v>0</v>
      </c>
      <c r="W2153" s="662">
        <f t="shared" si="987"/>
        <v>0</v>
      </c>
      <c r="X2153" s="662">
        <f t="shared" si="988"/>
        <v>0</v>
      </c>
      <c r="Y2153" s="662">
        <f t="shared" si="989"/>
        <v>0</v>
      </c>
      <c r="Z2153" s="699">
        <f t="shared" si="990"/>
        <v>0</v>
      </c>
      <c r="AA2153" s="681">
        <f t="shared" si="993"/>
        <v>0</v>
      </c>
      <c r="AB2153" s="701">
        <f t="shared" si="994"/>
        <v>0</v>
      </c>
      <c r="AC2153" s="662">
        <f t="shared" si="991"/>
        <v>0</v>
      </c>
      <c r="AD2153" s="662">
        <f t="shared" si="995"/>
        <v>0</v>
      </c>
      <c r="AE2153" s="701">
        <f t="shared" si="996"/>
        <v>0</v>
      </c>
      <c r="AF2153" s="662">
        <f t="shared" si="992"/>
        <v>0</v>
      </c>
      <c r="AG2153" s="662">
        <f t="shared" si="997"/>
        <v>0</v>
      </c>
      <c r="AH2153" s="701">
        <f t="shared" si="998"/>
        <v>0</v>
      </c>
    </row>
    <row r="2154" spans="1:34" x14ac:dyDescent="0.35">
      <c r="A2154" s="680">
        <v>40129</v>
      </c>
      <c r="B2154" s="558" t="s">
        <v>31</v>
      </c>
      <c r="C2154" s="558">
        <v>11</v>
      </c>
      <c r="D2154" s="559">
        <f t="shared" si="970"/>
        <v>5</v>
      </c>
      <c r="E2154" s="561">
        <v>0</v>
      </c>
      <c r="F2154" s="699">
        <f t="shared" si="976"/>
        <v>0</v>
      </c>
      <c r="G2154" s="712">
        <f t="shared" si="977"/>
        <v>0</v>
      </c>
      <c r="H2154" s="699">
        <f t="shared" si="971"/>
        <v>0</v>
      </c>
      <c r="I2154" s="712">
        <f t="shared" si="972"/>
        <v>0</v>
      </c>
      <c r="J2154" s="699">
        <f t="shared" si="978"/>
        <v>0</v>
      </c>
      <c r="K2154" s="681">
        <f t="shared" si="979"/>
        <v>0</v>
      </c>
      <c r="L2154" s="711">
        <f>IF($L$5="Yes",HLOOKUP(B2154,'Outdoor Supply'!$D$32:$P$38,7,FALSE),0)</f>
        <v>0</v>
      </c>
      <c r="M2154" s="701">
        <f t="shared" si="980"/>
        <v>0</v>
      </c>
      <c r="N2154" s="564">
        <f t="shared" si="981"/>
        <v>0</v>
      </c>
      <c r="O2154" s="564">
        <f t="shared" si="982"/>
        <v>0</v>
      </c>
      <c r="P2154" s="564">
        <f t="shared" si="983"/>
        <v>0</v>
      </c>
      <c r="Q2154" s="564">
        <f t="shared" si="984"/>
        <v>0</v>
      </c>
      <c r="R2154" s="661">
        <f t="shared" si="973"/>
        <v>0</v>
      </c>
      <c r="S2154" s="662">
        <f t="shared" si="974"/>
        <v>0</v>
      </c>
      <c r="T2154" s="699">
        <f t="shared" si="975"/>
        <v>0</v>
      </c>
      <c r="U2154" s="681">
        <f t="shared" si="985"/>
        <v>0</v>
      </c>
      <c r="V2154" s="701">
        <f t="shared" si="986"/>
        <v>0</v>
      </c>
      <c r="W2154" s="662">
        <f t="shared" si="987"/>
        <v>0</v>
      </c>
      <c r="X2154" s="662">
        <f t="shared" si="988"/>
        <v>0</v>
      </c>
      <c r="Y2154" s="662">
        <f t="shared" si="989"/>
        <v>0</v>
      </c>
      <c r="Z2154" s="699">
        <f t="shared" si="990"/>
        <v>0</v>
      </c>
      <c r="AA2154" s="681">
        <f t="shared" si="993"/>
        <v>0</v>
      </c>
      <c r="AB2154" s="701">
        <f t="shared" si="994"/>
        <v>0</v>
      </c>
      <c r="AC2154" s="662">
        <f t="shared" si="991"/>
        <v>0</v>
      </c>
      <c r="AD2154" s="662">
        <f t="shared" si="995"/>
        <v>0</v>
      </c>
      <c r="AE2154" s="701">
        <f t="shared" si="996"/>
        <v>0</v>
      </c>
      <c r="AF2154" s="662">
        <f t="shared" si="992"/>
        <v>0</v>
      </c>
      <c r="AG2154" s="662">
        <f t="shared" si="997"/>
        <v>0</v>
      </c>
      <c r="AH2154" s="701">
        <f t="shared" si="998"/>
        <v>0</v>
      </c>
    </row>
    <row r="2155" spans="1:34" x14ac:dyDescent="0.35">
      <c r="A2155" s="680">
        <v>40130</v>
      </c>
      <c r="B2155" s="558" t="s">
        <v>31</v>
      </c>
      <c r="C2155" s="558">
        <v>11</v>
      </c>
      <c r="D2155" s="559">
        <f t="shared" si="970"/>
        <v>6</v>
      </c>
      <c r="E2155" s="561">
        <v>0</v>
      </c>
      <c r="F2155" s="699">
        <f t="shared" si="976"/>
        <v>0</v>
      </c>
      <c r="G2155" s="712">
        <f t="shared" si="977"/>
        <v>0</v>
      </c>
      <c r="H2155" s="699">
        <f t="shared" si="971"/>
        <v>0</v>
      </c>
      <c r="I2155" s="712">
        <f t="shared" si="972"/>
        <v>0</v>
      </c>
      <c r="J2155" s="699">
        <f t="shared" si="978"/>
        <v>0</v>
      </c>
      <c r="K2155" s="681">
        <f t="shared" si="979"/>
        <v>0</v>
      </c>
      <c r="L2155" s="711">
        <f>IF($L$5="Yes",HLOOKUP(B2155,'Outdoor Supply'!$D$32:$P$38,7,FALSE),0)</f>
        <v>0</v>
      </c>
      <c r="M2155" s="701">
        <f t="shared" si="980"/>
        <v>0</v>
      </c>
      <c r="N2155" s="564">
        <f t="shared" si="981"/>
        <v>0</v>
      </c>
      <c r="O2155" s="564">
        <f t="shared" si="982"/>
        <v>0</v>
      </c>
      <c r="P2155" s="564">
        <f t="shared" si="983"/>
        <v>0</v>
      </c>
      <c r="Q2155" s="564">
        <f t="shared" si="984"/>
        <v>0</v>
      </c>
      <c r="R2155" s="661">
        <f t="shared" si="973"/>
        <v>0</v>
      </c>
      <c r="S2155" s="662">
        <f t="shared" si="974"/>
        <v>0</v>
      </c>
      <c r="T2155" s="699">
        <f t="shared" si="975"/>
        <v>0</v>
      </c>
      <c r="U2155" s="681">
        <f t="shared" si="985"/>
        <v>0</v>
      </c>
      <c r="V2155" s="701">
        <f t="shared" si="986"/>
        <v>0</v>
      </c>
      <c r="W2155" s="662">
        <f t="shared" si="987"/>
        <v>0</v>
      </c>
      <c r="X2155" s="662">
        <f t="shared" si="988"/>
        <v>0</v>
      </c>
      <c r="Y2155" s="662">
        <f t="shared" si="989"/>
        <v>0</v>
      </c>
      <c r="Z2155" s="699">
        <f t="shared" si="990"/>
        <v>0</v>
      </c>
      <c r="AA2155" s="681">
        <f t="shared" si="993"/>
        <v>0</v>
      </c>
      <c r="AB2155" s="701">
        <f t="shared" si="994"/>
        <v>0</v>
      </c>
      <c r="AC2155" s="662">
        <f t="shared" si="991"/>
        <v>0</v>
      </c>
      <c r="AD2155" s="662">
        <f t="shared" si="995"/>
        <v>0</v>
      </c>
      <c r="AE2155" s="701">
        <f t="shared" si="996"/>
        <v>0</v>
      </c>
      <c r="AF2155" s="662">
        <f t="shared" si="992"/>
        <v>0</v>
      </c>
      <c r="AG2155" s="662">
        <f t="shared" si="997"/>
        <v>0</v>
      </c>
      <c r="AH2155" s="701">
        <f t="shared" si="998"/>
        <v>0</v>
      </c>
    </row>
    <row r="2156" spans="1:34" x14ac:dyDescent="0.35">
      <c r="A2156" s="680">
        <v>40131</v>
      </c>
      <c r="B2156" s="558" t="s">
        <v>31</v>
      </c>
      <c r="C2156" s="558">
        <v>11</v>
      </c>
      <c r="D2156" s="559">
        <f t="shared" si="970"/>
        <v>7</v>
      </c>
      <c r="E2156" s="561">
        <v>0</v>
      </c>
      <c r="F2156" s="699">
        <f t="shared" si="976"/>
        <v>0</v>
      </c>
      <c r="G2156" s="712">
        <f t="shared" si="977"/>
        <v>0</v>
      </c>
      <c r="H2156" s="699">
        <f t="shared" si="971"/>
        <v>0</v>
      </c>
      <c r="I2156" s="712">
        <f t="shared" si="972"/>
        <v>0</v>
      </c>
      <c r="J2156" s="699">
        <f t="shared" si="978"/>
        <v>0</v>
      </c>
      <c r="K2156" s="681">
        <f t="shared" si="979"/>
        <v>0</v>
      </c>
      <c r="L2156" s="711">
        <f>IF($L$5="Yes",HLOOKUP(B2156,'Outdoor Supply'!$D$32:$P$38,7,FALSE),0)</f>
        <v>0</v>
      </c>
      <c r="M2156" s="701">
        <f t="shared" si="980"/>
        <v>0</v>
      </c>
      <c r="N2156" s="564">
        <f t="shared" si="981"/>
        <v>0</v>
      </c>
      <c r="O2156" s="564">
        <f t="shared" si="982"/>
        <v>0</v>
      </c>
      <c r="P2156" s="564">
        <f t="shared" si="983"/>
        <v>0</v>
      </c>
      <c r="Q2156" s="564">
        <f t="shared" si="984"/>
        <v>0</v>
      </c>
      <c r="R2156" s="661">
        <f t="shared" si="973"/>
        <v>0</v>
      </c>
      <c r="S2156" s="662">
        <f t="shared" si="974"/>
        <v>0</v>
      </c>
      <c r="T2156" s="699">
        <f t="shared" si="975"/>
        <v>0</v>
      </c>
      <c r="U2156" s="681">
        <f t="shared" si="985"/>
        <v>0</v>
      </c>
      <c r="V2156" s="701">
        <f t="shared" si="986"/>
        <v>0</v>
      </c>
      <c r="W2156" s="662">
        <f t="shared" si="987"/>
        <v>0</v>
      </c>
      <c r="X2156" s="662">
        <f t="shared" si="988"/>
        <v>0</v>
      </c>
      <c r="Y2156" s="662">
        <f t="shared" si="989"/>
        <v>0</v>
      </c>
      <c r="Z2156" s="699">
        <f t="shared" si="990"/>
        <v>0</v>
      </c>
      <c r="AA2156" s="681">
        <f t="shared" si="993"/>
        <v>0</v>
      </c>
      <c r="AB2156" s="701">
        <f t="shared" si="994"/>
        <v>0</v>
      </c>
      <c r="AC2156" s="662">
        <f t="shared" si="991"/>
        <v>0</v>
      </c>
      <c r="AD2156" s="662">
        <f t="shared" si="995"/>
        <v>0</v>
      </c>
      <c r="AE2156" s="701">
        <f t="shared" si="996"/>
        <v>0</v>
      </c>
      <c r="AF2156" s="662">
        <f t="shared" si="992"/>
        <v>0</v>
      </c>
      <c r="AG2156" s="662">
        <f t="shared" si="997"/>
        <v>0</v>
      </c>
      <c r="AH2156" s="701">
        <f t="shared" si="998"/>
        <v>0</v>
      </c>
    </row>
    <row r="2157" spans="1:34" x14ac:dyDescent="0.35">
      <c r="A2157" s="680">
        <v>40132</v>
      </c>
      <c r="B2157" s="558" t="s">
        <v>31</v>
      </c>
      <c r="C2157" s="558">
        <v>11</v>
      </c>
      <c r="D2157" s="559">
        <f t="shared" si="970"/>
        <v>1</v>
      </c>
      <c r="E2157" s="561">
        <v>0</v>
      </c>
      <c r="F2157" s="699">
        <f t="shared" si="976"/>
        <v>0</v>
      </c>
      <c r="G2157" s="712">
        <f t="shared" si="977"/>
        <v>0</v>
      </c>
      <c r="H2157" s="699">
        <f t="shared" si="971"/>
        <v>0</v>
      </c>
      <c r="I2157" s="712">
        <f t="shared" si="972"/>
        <v>0</v>
      </c>
      <c r="J2157" s="699">
        <f t="shared" si="978"/>
        <v>0</v>
      </c>
      <c r="K2157" s="681">
        <f t="shared" si="979"/>
        <v>0</v>
      </c>
      <c r="L2157" s="711">
        <f>IF($L$5="Yes",HLOOKUP(B2157,'Outdoor Supply'!$D$32:$P$38,7,FALSE),0)</f>
        <v>0</v>
      </c>
      <c r="M2157" s="701">
        <f t="shared" si="980"/>
        <v>0</v>
      </c>
      <c r="N2157" s="564">
        <f t="shared" si="981"/>
        <v>0</v>
      </c>
      <c r="O2157" s="564">
        <f t="shared" si="982"/>
        <v>0</v>
      </c>
      <c r="P2157" s="564">
        <f t="shared" si="983"/>
        <v>0</v>
      </c>
      <c r="Q2157" s="564">
        <f t="shared" si="984"/>
        <v>0</v>
      </c>
      <c r="R2157" s="661">
        <f t="shared" si="973"/>
        <v>0</v>
      </c>
      <c r="S2157" s="662">
        <f t="shared" si="974"/>
        <v>0</v>
      </c>
      <c r="T2157" s="699">
        <f t="shared" si="975"/>
        <v>0</v>
      </c>
      <c r="U2157" s="681">
        <f t="shared" si="985"/>
        <v>0</v>
      </c>
      <c r="V2157" s="701">
        <f t="shared" si="986"/>
        <v>0</v>
      </c>
      <c r="W2157" s="662">
        <f t="shared" si="987"/>
        <v>0</v>
      </c>
      <c r="X2157" s="662">
        <f t="shared" si="988"/>
        <v>0</v>
      </c>
      <c r="Y2157" s="662">
        <f t="shared" si="989"/>
        <v>0</v>
      </c>
      <c r="Z2157" s="699">
        <f t="shared" si="990"/>
        <v>0</v>
      </c>
      <c r="AA2157" s="681">
        <f t="shared" si="993"/>
        <v>0</v>
      </c>
      <c r="AB2157" s="701">
        <f t="shared" si="994"/>
        <v>0</v>
      </c>
      <c r="AC2157" s="662">
        <f t="shared" si="991"/>
        <v>0</v>
      </c>
      <c r="AD2157" s="662">
        <f t="shared" si="995"/>
        <v>0</v>
      </c>
      <c r="AE2157" s="701">
        <f t="shared" si="996"/>
        <v>0</v>
      </c>
      <c r="AF2157" s="662">
        <f t="shared" si="992"/>
        <v>0</v>
      </c>
      <c r="AG2157" s="662">
        <f t="shared" si="997"/>
        <v>0</v>
      </c>
      <c r="AH2157" s="701">
        <f t="shared" si="998"/>
        <v>0</v>
      </c>
    </row>
    <row r="2158" spans="1:34" x14ac:dyDescent="0.35">
      <c r="A2158" s="680">
        <v>40133</v>
      </c>
      <c r="B2158" s="558" t="s">
        <v>31</v>
      </c>
      <c r="C2158" s="558">
        <v>11</v>
      </c>
      <c r="D2158" s="559">
        <f t="shared" si="970"/>
        <v>2</v>
      </c>
      <c r="E2158" s="561">
        <v>5.0000000000011369E-2</v>
      </c>
      <c r="F2158" s="699">
        <f t="shared" si="976"/>
        <v>0</v>
      </c>
      <c r="G2158" s="712">
        <f t="shared" si="977"/>
        <v>0</v>
      </c>
      <c r="H2158" s="699">
        <f t="shared" si="971"/>
        <v>0</v>
      </c>
      <c r="I2158" s="712">
        <f t="shared" si="972"/>
        <v>0</v>
      </c>
      <c r="J2158" s="699">
        <f t="shared" si="978"/>
        <v>0</v>
      </c>
      <c r="K2158" s="681">
        <f t="shared" si="979"/>
        <v>0</v>
      </c>
      <c r="L2158" s="711">
        <f>IF($L$5="Yes",HLOOKUP(B2158,'Outdoor Supply'!$D$32:$P$38,7,FALSE),0)</f>
        <v>0</v>
      </c>
      <c r="M2158" s="701">
        <f t="shared" si="980"/>
        <v>0</v>
      </c>
      <c r="N2158" s="564">
        <f t="shared" si="981"/>
        <v>0</v>
      </c>
      <c r="O2158" s="564">
        <f t="shared" si="982"/>
        <v>0</v>
      </c>
      <c r="P2158" s="564">
        <f t="shared" si="983"/>
        <v>0</v>
      </c>
      <c r="Q2158" s="564">
        <f t="shared" si="984"/>
        <v>0</v>
      </c>
      <c r="R2158" s="661">
        <f t="shared" si="973"/>
        <v>0</v>
      </c>
      <c r="S2158" s="662">
        <f t="shared" si="974"/>
        <v>0</v>
      </c>
      <c r="T2158" s="699">
        <f t="shared" si="975"/>
        <v>0</v>
      </c>
      <c r="U2158" s="681">
        <f t="shared" si="985"/>
        <v>0</v>
      </c>
      <c r="V2158" s="701">
        <f t="shared" si="986"/>
        <v>0</v>
      </c>
      <c r="W2158" s="662">
        <f t="shared" si="987"/>
        <v>0</v>
      </c>
      <c r="X2158" s="662">
        <f t="shared" si="988"/>
        <v>0</v>
      </c>
      <c r="Y2158" s="662">
        <f t="shared" si="989"/>
        <v>0</v>
      </c>
      <c r="Z2158" s="699">
        <f t="shared" si="990"/>
        <v>0</v>
      </c>
      <c r="AA2158" s="681">
        <f t="shared" si="993"/>
        <v>0</v>
      </c>
      <c r="AB2158" s="701">
        <f t="shared" si="994"/>
        <v>0</v>
      </c>
      <c r="AC2158" s="662">
        <f t="shared" si="991"/>
        <v>0</v>
      </c>
      <c r="AD2158" s="662">
        <f t="shared" si="995"/>
        <v>0</v>
      </c>
      <c r="AE2158" s="701">
        <f t="shared" si="996"/>
        <v>0</v>
      </c>
      <c r="AF2158" s="662">
        <f t="shared" si="992"/>
        <v>0</v>
      </c>
      <c r="AG2158" s="662">
        <f t="shared" si="997"/>
        <v>0</v>
      </c>
      <c r="AH2158" s="701">
        <f t="shared" si="998"/>
        <v>0</v>
      </c>
    </row>
    <row r="2159" spans="1:34" x14ac:dyDescent="0.35">
      <c r="A2159" s="680">
        <v>40134</v>
      </c>
      <c r="B2159" s="558" t="s">
        <v>31</v>
      </c>
      <c r="C2159" s="558">
        <v>11</v>
      </c>
      <c r="D2159" s="559">
        <f t="shared" si="970"/>
        <v>3</v>
      </c>
      <c r="E2159" s="561">
        <v>0</v>
      </c>
      <c r="F2159" s="699">
        <f t="shared" si="976"/>
        <v>0</v>
      </c>
      <c r="G2159" s="712">
        <f t="shared" si="977"/>
        <v>0</v>
      </c>
      <c r="H2159" s="699">
        <f t="shared" si="971"/>
        <v>0</v>
      </c>
      <c r="I2159" s="712">
        <f t="shared" si="972"/>
        <v>0</v>
      </c>
      <c r="J2159" s="699">
        <f t="shared" si="978"/>
        <v>0</v>
      </c>
      <c r="K2159" s="681">
        <f t="shared" si="979"/>
        <v>0</v>
      </c>
      <c r="L2159" s="711">
        <f>IF($L$5="Yes",HLOOKUP(B2159,'Outdoor Supply'!$D$32:$P$38,7,FALSE),0)</f>
        <v>0</v>
      </c>
      <c r="M2159" s="701">
        <f t="shared" si="980"/>
        <v>0</v>
      </c>
      <c r="N2159" s="564">
        <f t="shared" si="981"/>
        <v>0</v>
      </c>
      <c r="O2159" s="564">
        <f t="shared" si="982"/>
        <v>0</v>
      </c>
      <c r="P2159" s="564">
        <f t="shared" si="983"/>
        <v>0</v>
      </c>
      <c r="Q2159" s="564">
        <f t="shared" si="984"/>
        <v>0</v>
      </c>
      <c r="R2159" s="661">
        <f t="shared" si="973"/>
        <v>0</v>
      </c>
      <c r="S2159" s="662">
        <f t="shared" si="974"/>
        <v>0</v>
      </c>
      <c r="T2159" s="699">
        <f t="shared" si="975"/>
        <v>0</v>
      </c>
      <c r="U2159" s="681">
        <f t="shared" si="985"/>
        <v>0</v>
      </c>
      <c r="V2159" s="701">
        <f t="shared" si="986"/>
        <v>0</v>
      </c>
      <c r="W2159" s="662">
        <f t="shared" si="987"/>
        <v>0</v>
      </c>
      <c r="X2159" s="662">
        <f t="shared" si="988"/>
        <v>0</v>
      </c>
      <c r="Y2159" s="662">
        <f t="shared" si="989"/>
        <v>0</v>
      </c>
      <c r="Z2159" s="699">
        <f t="shared" si="990"/>
        <v>0</v>
      </c>
      <c r="AA2159" s="681">
        <f t="shared" si="993"/>
        <v>0</v>
      </c>
      <c r="AB2159" s="701">
        <f t="shared" si="994"/>
        <v>0</v>
      </c>
      <c r="AC2159" s="662">
        <f t="shared" si="991"/>
        <v>0</v>
      </c>
      <c r="AD2159" s="662">
        <f t="shared" si="995"/>
        <v>0</v>
      </c>
      <c r="AE2159" s="701">
        <f t="shared" si="996"/>
        <v>0</v>
      </c>
      <c r="AF2159" s="662">
        <f t="shared" si="992"/>
        <v>0</v>
      </c>
      <c r="AG2159" s="662">
        <f t="shared" si="997"/>
        <v>0</v>
      </c>
      <c r="AH2159" s="701">
        <f t="shared" si="998"/>
        <v>0</v>
      </c>
    </row>
    <row r="2160" spans="1:34" x14ac:dyDescent="0.35">
      <c r="A2160" s="680">
        <v>40135</v>
      </c>
      <c r="B2160" s="558" t="s">
        <v>31</v>
      </c>
      <c r="C2160" s="558">
        <v>11</v>
      </c>
      <c r="D2160" s="559">
        <f t="shared" si="970"/>
        <v>4</v>
      </c>
      <c r="E2160" s="561">
        <v>0</v>
      </c>
      <c r="F2160" s="699">
        <f t="shared" si="976"/>
        <v>0</v>
      </c>
      <c r="G2160" s="712">
        <f t="shared" si="977"/>
        <v>0</v>
      </c>
      <c r="H2160" s="699">
        <f t="shared" si="971"/>
        <v>0</v>
      </c>
      <c r="I2160" s="712">
        <f t="shared" si="972"/>
        <v>0</v>
      </c>
      <c r="J2160" s="699">
        <f t="shared" si="978"/>
        <v>0</v>
      </c>
      <c r="K2160" s="681">
        <f t="shared" si="979"/>
        <v>0</v>
      </c>
      <c r="L2160" s="711">
        <f>IF($L$5="Yes",HLOOKUP(B2160,'Outdoor Supply'!$D$32:$P$38,7,FALSE),0)</f>
        <v>0</v>
      </c>
      <c r="M2160" s="701">
        <f t="shared" si="980"/>
        <v>0</v>
      </c>
      <c r="N2160" s="564">
        <f t="shared" si="981"/>
        <v>0</v>
      </c>
      <c r="O2160" s="564">
        <f t="shared" si="982"/>
        <v>0</v>
      </c>
      <c r="P2160" s="564">
        <f t="shared" si="983"/>
        <v>0</v>
      </c>
      <c r="Q2160" s="564">
        <f t="shared" si="984"/>
        <v>0</v>
      </c>
      <c r="R2160" s="661">
        <f t="shared" si="973"/>
        <v>0</v>
      </c>
      <c r="S2160" s="662">
        <f t="shared" si="974"/>
        <v>0</v>
      </c>
      <c r="T2160" s="699">
        <f t="shared" si="975"/>
        <v>0</v>
      </c>
      <c r="U2160" s="681">
        <f t="shared" si="985"/>
        <v>0</v>
      </c>
      <c r="V2160" s="701">
        <f t="shared" si="986"/>
        <v>0</v>
      </c>
      <c r="W2160" s="662">
        <f t="shared" si="987"/>
        <v>0</v>
      </c>
      <c r="X2160" s="662">
        <f t="shared" si="988"/>
        <v>0</v>
      </c>
      <c r="Y2160" s="662">
        <f t="shared" si="989"/>
        <v>0</v>
      </c>
      <c r="Z2160" s="699">
        <f t="shared" si="990"/>
        <v>0</v>
      </c>
      <c r="AA2160" s="681">
        <f t="shared" si="993"/>
        <v>0</v>
      </c>
      <c r="AB2160" s="701">
        <f t="shared" si="994"/>
        <v>0</v>
      </c>
      <c r="AC2160" s="662">
        <f t="shared" si="991"/>
        <v>0</v>
      </c>
      <c r="AD2160" s="662">
        <f t="shared" si="995"/>
        <v>0</v>
      </c>
      <c r="AE2160" s="701">
        <f t="shared" si="996"/>
        <v>0</v>
      </c>
      <c r="AF2160" s="662">
        <f t="shared" si="992"/>
        <v>0</v>
      </c>
      <c r="AG2160" s="662">
        <f t="shared" si="997"/>
        <v>0</v>
      </c>
      <c r="AH2160" s="701">
        <f t="shared" si="998"/>
        <v>0</v>
      </c>
    </row>
    <row r="2161" spans="1:34" x14ac:dyDescent="0.35">
      <c r="A2161" s="680">
        <v>40136</v>
      </c>
      <c r="B2161" s="558" t="s">
        <v>31</v>
      </c>
      <c r="C2161" s="558">
        <v>11</v>
      </c>
      <c r="D2161" s="559">
        <f t="shared" si="970"/>
        <v>5</v>
      </c>
      <c r="E2161" s="561">
        <v>0</v>
      </c>
      <c r="F2161" s="699">
        <f t="shared" si="976"/>
        <v>0</v>
      </c>
      <c r="G2161" s="712">
        <f t="shared" si="977"/>
        <v>0</v>
      </c>
      <c r="H2161" s="699">
        <f t="shared" si="971"/>
        <v>0</v>
      </c>
      <c r="I2161" s="712">
        <f t="shared" si="972"/>
        <v>0</v>
      </c>
      <c r="J2161" s="699">
        <f t="shared" si="978"/>
        <v>0</v>
      </c>
      <c r="K2161" s="681">
        <f t="shared" si="979"/>
        <v>0</v>
      </c>
      <c r="L2161" s="711">
        <f>IF($L$5="Yes",HLOOKUP(B2161,'Outdoor Supply'!$D$32:$P$38,7,FALSE),0)</f>
        <v>0</v>
      </c>
      <c r="M2161" s="701">
        <f t="shared" si="980"/>
        <v>0</v>
      </c>
      <c r="N2161" s="564">
        <f t="shared" si="981"/>
        <v>0</v>
      </c>
      <c r="O2161" s="564">
        <f t="shared" si="982"/>
        <v>0</v>
      </c>
      <c r="P2161" s="564">
        <f t="shared" si="983"/>
        <v>0</v>
      </c>
      <c r="Q2161" s="564">
        <f t="shared" si="984"/>
        <v>0</v>
      </c>
      <c r="R2161" s="661">
        <f t="shared" si="973"/>
        <v>0</v>
      </c>
      <c r="S2161" s="662">
        <f t="shared" si="974"/>
        <v>0</v>
      </c>
      <c r="T2161" s="699">
        <f t="shared" si="975"/>
        <v>0</v>
      </c>
      <c r="U2161" s="681">
        <f t="shared" si="985"/>
        <v>0</v>
      </c>
      <c r="V2161" s="701">
        <f t="shared" si="986"/>
        <v>0</v>
      </c>
      <c r="W2161" s="662">
        <f t="shared" si="987"/>
        <v>0</v>
      </c>
      <c r="X2161" s="662">
        <f t="shared" si="988"/>
        <v>0</v>
      </c>
      <c r="Y2161" s="662">
        <f t="shared" si="989"/>
        <v>0</v>
      </c>
      <c r="Z2161" s="699">
        <f t="shared" si="990"/>
        <v>0</v>
      </c>
      <c r="AA2161" s="681">
        <f t="shared" si="993"/>
        <v>0</v>
      </c>
      <c r="AB2161" s="701">
        <f t="shared" si="994"/>
        <v>0</v>
      </c>
      <c r="AC2161" s="662">
        <f t="shared" si="991"/>
        <v>0</v>
      </c>
      <c r="AD2161" s="662">
        <f t="shared" si="995"/>
        <v>0</v>
      </c>
      <c r="AE2161" s="701">
        <f t="shared" si="996"/>
        <v>0</v>
      </c>
      <c r="AF2161" s="662">
        <f t="shared" si="992"/>
        <v>0</v>
      </c>
      <c r="AG2161" s="662">
        <f t="shared" si="997"/>
        <v>0</v>
      </c>
      <c r="AH2161" s="701">
        <f t="shared" si="998"/>
        <v>0</v>
      </c>
    </row>
    <row r="2162" spans="1:34" x14ac:dyDescent="0.35">
      <c r="A2162" s="680">
        <v>40137</v>
      </c>
      <c r="B2162" s="558" t="s">
        <v>31</v>
      </c>
      <c r="C2162" s="558">
        <v>11</v>
      </c>
      <c r="D2162" s="559">
        <f t="shared" si="970"/>
        <v>6</v>
      </c>
      <c r="E2162" s="561">
        <v>1.1800000000000068</v>
      </c>
      <c r="F2162" s="699">
        <f t="shared" si="976"/>
        <v>0</v>
      </c>
      <c r="G2162" s="712">
        <f t="shared" si="977"/>
        <v>0</v>
      </c>
      <c r="H2162" s="699">
        <f t="shared" si="971"/>
        <v>0</v>
      </c>
      <c r="I2162" s="712">
        <f t="shared" si="972"/>
        <v>0</v>
      </c>
      <c r="J2162" s="699">
        <f t="shared" si="978"/>
        <v>0</v>
      </c>
      <c r="K2162" s="681">
        <f t="shared" si="979"/>
        <v>0</v>
      </c>
      <c r="L2162" s="711">
        <f>IF($L$5="Yes",HLOOKUP(B2162,'Outdoor Supply'!$D$32:$P$38,7,FALSE),0)</f>
        <v>0</v>
      </c>
      <c r="M2162" s="701">
        <f t="shared" si="980"/>
        <v>0</v>
      </c>
      <c r="N2162" s="564">
        <f t="shared" si="981"/>
        <v>0</v>
      </c>
      <c r="O2162" s="564">
        <f t="shared" si="982"/>
        <v>0</v>
      </c>
      <c r="P2162" s="564">
        <f t="shared" si="983"/>
        <v>0</v>
      </c>
      <c r="Q2162" s="564">
        <f t="shared" si="984"/>
        <v>0</v>
      </c>
      <c r="R2162" s="661">
        <f t="shared" si="973"/>
        <v>0</v>
      </c>
      <c r="S2162" s="662">
        <f t="shared" si="974"/>
        <v>0</v>
      </c>
      <c r="T2162" s="699">
        <f t="shared" si="975"/>
        <v>0</v>
      </c>
      <c r="U2162" s="681">
        <f t="shared" si="985"/>
        <v>0</v>
      </c>
      <c r="V2162" s="701">
        <f t="shared" si="986"/>
        <v>0</v>
      </c>
      <c r="W2162" s="662">
        <f t="shared" si="987"/>
        <v>0</v>
      </c>
      <c r="X2162" s="662">
        <f t="shared" si="988"/>
        <v>0</v>
      </c>
      <c r="Y2162" s="662">
        <f t="shared" si="989"/>
        <v>0</v>
      </c>
      <c r="Z2162" s="699">
        <f t="shared" si="990"/>
        <v>0</v>
      </c>
      <c r="AA2162" s="681">
        <f t="shared" si="993"/>
        <v>0</v>
      </c>
      <c r="AB2162" s="701">
        <f t="shared" si="994"/>
        <v>0</v>
      </c>
      <c r="AC2162" s="662">
        <f t="shared" si="991"/>
        <v>0</v>
      </c>
      <c r="AD2162" s="662">
        <f t="shared" si="995"/>
        <v>0</v>
      </c>
      <c r="AE2162" s="701">
        <f t="shared" si="996"/>
        <v>0</v>
      </c>
      <c r="AF2162" s="662">
        <f t="shared" si="992"/>
        <v>0</v>
      </c>
      <c r="AG2162" s="662">
        <f t="shared" si="997"/>
        <v>0</v>
      </c>
      <c r="AH2162" s="701">
        <f t="shared" si="998"/>
        <v>0</v>
      </c>
    </row>
    <row r="2163" spans="1:34" x14ac:dyDescent="0.35">
      <c r="A2163" s="680">
        <v>40138</v>
      </c>
      <c r="B2163" s="558" t="s">
        <v>31</v>
      </c>
      <c r="C2163" s="558">
        <v>11</v>
      </c>
      <c r="D2163" s="559">
        <f t="shared" si="970"/>
        <v>7</v>
      </c>
      <c r="E2163" s="561">
        <v>0.63999999999998636</v>
      </c>
      <c r="F2163" s="699">
        <f t="shared" si="976"/>
        <v>0</v>
      </c>
      <c r="G2163" s="712">
        <f t="shared" si="977"/>
        <v>0</v>
      </c>
      <c r="H2163" s="699">
        <f t="shared" si="971"/>
        <v>0</v>
      </c>
      <c r="I2163" s="712">
        <f t="shared" si="972"/>
        <v>0</v>
      </c>
      <c r="J2163" s="699">
        <f t="shared" si="978"/>
        <v>0</v>
      </c>
      <c r="K2163" s="681">
        <f t="shared" si="979"/>
        <v>0</v>
      </c>
      <c r="L2163" s="711">
        <f>IF($L$5="Yes",HLOOKUP(B2163,'Outdoor Supply'!$D$32:$P$38,7,FALSE),0)</f>
        <v>0</v>
      </c>
      <c r="M2163" s="701">
        <f t="shared" si="980"/>
        <v>0</v>
      </c>
      <c r="N2163" s="564">
        <f t="shared" si="981"/>
        <v>0</v>
      </c>
      <c r="O2163" s="564">
        <f t="shared" si="982"/>
        <v>0</v>
      </c>
      <c r="P2163" s="564">
        <f t="shared" si="983"/>
        <v>0</v>
      </c>
      <c r="Q2163" s="564">
        <f t="shared" si="984"/>
        <v>0</v>
      </c>
      <c r="R2163" s="661">
        <f t="shared" si="973"/>
        <v>0</v>
      </c>
      <c r="S2163" s="662">
        <f t="shared" si="974"/>
        <v>0</v>
      </c>
      <c r="T2163" s="699">
        <f t="shared" si="975"/>
        <v>0</v>
      </c>
      <c r="U2163" s="681">
        <f t="shared" si="985"/>
        <v>0</v>
      </c>
      <c r="V2163" s="701">
        <f t="shared" si="986"/>
        <v>0</v>
      </c>
      <c r="W2163" s="662">
        <f t="shared" si="987"/>
        <v>0</v>
      </c>
      <c r="X2163" s="662">
        <f t="shared" si="988"/>
        <v>0</v>
      </c>
      <c r="Y2163" s="662">
        <f t="shared" si="989"/>
        <v>0</v>
      </c>
      <c r="Z2163" s="699">
        <f t="shared" si="990"/>
        <v>0</v>
      </c>
      <c r="AA2163" s="681">
        <f t="shared" si="993"/>
        <v>0</v>
      </c>
      <c r="AB2163" s="701">
        <f t="shared" si="994"/>
        <v>0</v>
      </c>
      <c r="AC2163" s="662">
        <f t="shared" si="991"/>
        <v>0</v>
      </c>
      <c r="AD2163" s="662">
        <f t="shared" si="995"/>
        <v>0</v>
      </c>
      <c r="AE2163" s="701">
        <f t="shared" si="996"/>
        <v>0</v>
      </c>
      <c r="AF2163" s="662">
        <f t="shared" si="992"/>
        <v>0</v>
      </c>
      <c r="AG2163" s="662">
        <f t="shared" si="997"/>
        <v>0</v>
      </c>
      <c r="AH2163" s="701">
        <f t="shared" si="998"/>
        <v>0</v>
      </c>
    </row>
    <row r="2164" spans="1:34" x14ac:dyDescent="0.35">
      <c r="A2164" s="680">
        <v>40139</v>
      </c>
      <c r="B2164" s="558" t="s">
        <v>31</v>
      </c>
      <c r="C2164" s="558">
        <v>11</v>
      </c>
      <c r="D2164" s="559">
        <f t="shared" si="970"/>
        <v>1</v>
      </c>
      <c r="E2164" s="561">
        <v>0</v>
      </c>
      <c r="F2164" s="699">
        <f t="shared" si="976"/>
        <v>0</v>
      </c>
      <c r="G2164" s="712">
        <f t="shared" si="977"/>
        <v>0</v>
      </c>
      <c r="H2164" s="699">
        <f t="shared" si="971"/>
        <v>0</v>
      </c>
      <c r="I2164" s="712">
        <f t="shared" si="972"/>
        <v>0</v>
      </c>
      <c r="J2164" s="699">
        <f t="shared" si="978"/>
        <v>0</v>
      </c>
      <c r="K2164" s="681">
        <f t="shared" si="979"/>
        <v>0</v>
      </c>
      <c r="L2164" s="711">
        <f>IF($L$5="Yes",HLOOKUP(B2164,'Outdoor Supply'!$D$32:$P$38,7,FALSE),0)</f>
        <v>0</v>
      </c>
      <c r="M2164" s="701">
        <f t="shared" si="980"/>
        <v>0</v>
      </c>
      <c r="N2164" s="564">
        <f t="shared" si="981"/>
        <v>0</v>
      </c>
      <c r="O2164" s="564">
        <f t="shared" si="982"/>
        <v>0</v>
      </c>
      <c r="P2164" s="564">
        <f t="shared" si="983"/>
        <v>0</v>
      </c>
      <c r="Q2164" s="564">
        <f t="shared" si="984"/>
        <v>0</v>
      </c>
      <c r="R2164" s="661">
        <f t="shared" si="973"/>
        <v>0</v>
      </c>
      <c r="S2164" s="662">
        <f t="shared" si="974"/>
        <v>0</v>
      </c>
      <c r="T2164" s="699">
        <f t="shared" si="975"/>
        <v>0</v>
      </c>
      <c r="U2164" s="681">
        <f t="shared" si="985"/>
        <v>0</v>
      </c>
      <c r="V2164" s="701">
        <f t="shared" si="986"/>
        <v>0</v>
      </c>
      <c r="W2164" s="662">
        <f t="shared" si="987"/>
        <v>0</v>
      </c>
      <c r="X2164" s="662">
        <f t="shared" si="988"/>
        <v>0</v>
      </c>
      <c r="Y2164" s="662">
        <f t="shared" si="989"/>
        <v>0</v>
      </c>
      <c r="Z2164" s="699">
        <f t="shared" si="990"/>
        <v>0</v>
      </c>
      <c r="AA2164" s="681">
        <f t="shared" si="993"/>
        <v>0</v>
      </c>
      <c r="AB2164" s="701">
        <f t="shared" si="994"/>
        <v>0</v>
      </c>
      <c r="AC2164" s="662">
        <f t="shared" si="991"/>
        <v>0</v>
      </c>
      <c r="AD2164" s="662">
        <f t="shared" si="995"/>
        <v>0</v>
      </c>
      <c r="AE2164" s="701">
        <f t="shared" si="996"/>
        <v>0</v>
      </c>
      <c r="AF2164" s="662">
        <f t="shared" si="992"/>
        <v>0</v>
      </c>
      <c r="AG2164" s="662">
        <f t="shared" si="997"/>
        <v>0</v>
      </c>
      <c r="AH2164" s="701">
        <f t="shared" si="998"/>
        <v>0</v>
      </c>
    </row>
    <row r="2165" spans="1:34" x14ac:dyDescent="0.35">
      <c r="A2165" s="680">
        <v>40140</v>
      </c>
      <c r="B2165" s="558" t="s">
        <v>31</v>
      </c>
      <c r="C2165" s="558">
        <v>11</v>
      </c>
      <c r="D2165" s="559">
        <f t="shared" si="970"/>
        <v>2</v>
      </c>
      <c r="E2165" s="561">
        <v>0</v>
      </c>
      <c r="F2165" s="699">
        <f t="shared" si="976"/>
        <v>0</v>
      </c>
      <c r="G2165" s="712">
        <f t="shared" si="977"/>
        <v>0</v>
      </c>
      <c r="H2165" s="699">
        <f t="shared" si="971"/>
        <v>0</v>
      </c>
      <c r="I2165" s="712">
        <f t="shared" si="972"/>
        <v>0</v>
      </c>
      <c r="J2165" s="699">
        <f t="shared" si="978"/>
        <v>0</v>
      </c>
      <c r="K2165" s="681">
        <f t="shared" si="979"/>
        <v>0</v>
      </c>
      <c r="L2165" s="711">
        <f>IF($L$5="Yes",HLOOKUP(B2165,'Outdoor Supply'!$D$32:$P$38,7,FALSE),0)</f>
        <v>0</v>
      </c>
      <c r="M2165" s="701">
        <f t="shared" si="980"/>
        <v>0</v>
      </c>
      <c r="N2165" s="564">
        <f t="shared" si="981"/>
        <v>0</v>
      </c>
      <c r="O2165" s="564">
        <f t="shared" si="982"/>
        <v>0</v>
      </c>
      <c r="P2165" s="564">
        <f t="shared" si="983"/>
        <v>0</v>
      </c>
      <c r="Q2165" s="564">
        <f t="shared" si="984"/>
        <v>0</v>
      </c>
      <c r="R2165" s="661">
        <f t="shared" si="973"/>
        <v>0</v>
      </c>
      <c r="S2165" s="662">
        <f t="shared" si="974"/>
        <v>0</v>
      </c>
      <c r="T2165" s="699">
        <f t="shared" si="975"/>
        <v>0</v>
      </c>
      <c r="U2165" s="681">
        <f t="shared" si="985"/>
        <v>0</v>
      </c>
      <c r="V2165" s="701">
        <f t="shared" si="986"/>
        <v>0</v>
      </c>
      <c r="W2165" s="662">
        <f t="shared" si="987"/>
        <v>0</v>
      </c>
      <c r="X2165" s="662">
        <f t="shared" si="988"/>
        <v>0</v>
      </c>
      <c r="Y2165" s="662">
        <f t="shared" si="989"/>
        <v>0</v>
      </c>
      <c r="Z2165" s="699">
        <f t="shared" si="990"/>
        <v>0</v>
      </c>
      <c r="AA2165" s="681">
        <f t="shared" si="993"/>
        <v>0</v>
      </c>
      <c r="AB2165" s="701">
        <f t="shared" si="994"/>
        <v>0</v>
      </c>
      <c r="AC2165" s="662">
        <f t="shared" si="991"/>
        <v>0</v>
      </c>
      <c r="AD2165" s="662">
        <f t="shared" si="995"/>
        <v>0</v>
      </c>
      <c r="AE2165" s="701">
        <f t="shared" si="996"/>
        <v>0</v>
      </c>
      <c r="AF2165" s="662">
        <f t="shared" si="992"/>
        <v>0</v>
      </c>
      <c r="AG2165" s="662">
        <f t="shared" si="997"/>
        <v>0</v>
      </c>
      <c r="AH2165" s="701">
        <f t="shared" si="998"/>
        <v>0</v>
      </c>
    </row>
    <row r="2166" spans="1:34" x14ac:dyDescent="0.35">
      <c r="A2166" s="680">
        <v>40141</v>
      </c>
      <c r="B2166" s="558" t="s">
        <v>31</v>
      </c>
      <c r="C2166" s="558">
        <v>11</v>
      </c>
      <c r="D2166" s="559">
        <f t="shared" si="970"/>
        <v>3</v>
      </c>
      <c r="E2166" s="561">
        <v>0</v>
      </c>
      <c r="F2166" s="699">
        <f t="shared" si="976"/>
        <v>0</v>
      </c>
      <c r="G2166" s="712">
        <f t="shared" si="977"/>
        <v>0</v>
      </c>
      <c r="H2166" s="699">
        <f t="shared" si="971"/>
        <v>0</v>
      </c>
      <c r="I2166" s="712">
        <f t="shared" si="972"/>
        <v>0</v>
      </c>
      <c r="J2166" s="699">
        <f t="shared" si="978"/>
        <v>0</v>
      </c>
      <c r="K2166" s="681">
        <f t="shared" si="979"/>
        <v>0</v>
      </c>
      <c r="L2166" s="711">
        <f>IF($L$5="Yes",HLOOKUP(B2166,'Outdoor Supply'!$D$32:$P$38,7,FALSE),0)</f>
        <v>0</v>
      </c>
      <c r="M2166" s="701">
        <f t="shared" si="980"/>
        <v>0</v>
      </c>
      <c r="N2166" s="564">
        <f t="shared" si="981"/>
        <v>0</v>
      </c>
      <c r="O2166" s="564">
        <f t="shared" si="982"/>
        <v>0</v>
      </c>
      <c r="P2166" s="564">
        <f t="shared" si="983"/>
        <v>0</v>
      </c>
      <c r="Q2166" s="564">
        <f t="shared" si="984"/>
        <v>0</v>
      </c>
      <c r="R2166" s="661">
        <f t="shared" si="973"/>
        <v>0</v>
      </c>
      <c r="S2166" s="662">
        <f t="shared" si="974"/>
        <v>0</v>
      </c>
      <c r="T2166" s="699">
        <f t="shared" si="975"/>
        <v>0</v>
      </c>
      <c r="U2166" s="681">
        <f t="shared" si="985"/>
        <v>0</v>
      </c>
      <c r="V2166" s="701">
        <f t="shared" si="986"/>
        <v>0</v>
      </c>
      <c r="W2166" s="662">
        <f t="shared" si="987"/>
        <v>0</v>
      </c>
      <c r="X2166" s="662">
        <f t="shared" si="988"/>
        <v>0</v>
      </c>
      <c r="Y2166" s="662">
        <f t="shared" si="989"/>
        <v>0</v>
      </c>
      <c r="Z2166" s="699">
        <f t="shared" si="990"/>
        <v>0</v>
      </c>
      <c r="AA2166" s="681">
        <f t="shared" si="993"/>
        <v>0</v>
      </c>
      <c r="AB2166" s="701">
        <f t="shared" si="994"/>
        <v>0</v>
      </c>
      <c r="AC2166" s="662">
        <f t="shared" si="991"/>
        <v>0</v>
      </c>
      <c r="AD2166" s="662">
        <f t="shared" si="995"/>
        <v>0</v>
      </c>
      <c r="AE2166" s="701">
        <f t="shared" si="996"/>
        <v>0</v>
      </c>
      <c r="AF2166" s="662">
        <f t="shared" si="992"/>
        <v>0</v>
      </c>
      <c r="AG2166" s="662">
        <f t="shared" si="997"/>
        <v>0</v>
      </c>
      <c r="AH2166" s="701">
        <f t="shared" si="998"/>
        <v>0</v>
      </c>
    </row>
    <row r="2167" spans="1:34" x14ac:dyDescent="0.35">
      <c r="A2167" s="680">
        <v>40142</v>
      </c>
      <c r="B2167" s="558" t="s">
        <v>31</v>
      </c>
      <c r="C2167" s="558">
        <v>11</v>
      </c>
      <c r="D2167" s="559">
        <f t="shared" si="970"/>
        <v>4</v>
      </c>
      <c r="E2167" s="561">
        <v>0</v>
      </c>
      <c r="F2167" s="699">
        <f t="shared" si="976"/>
        <v>0</v>
      </c>
      <c r="G2167" s="712">
        <f t="shared" si="977"/>
        <v>0</v>
      </c>
      <c r="H2167" s="699">
        <f t="shared" si="971"/>
        <v>0</v>
      </c>
      <c r="I2167" s="712">
        <f t="shared" si="972"/>
        <v>0</v>
      </c>
      <c r="J2167" s="699">
        <f t="shared" si="978"/>
        <v>0</v>
      </c>
      <c r="K2167" s="681">
        <f t="shared" si="979"/>
        <v>0</v>
      </c>
      <c r="L2167" s="711">
        <f>IF($L$5="Yes",HLOOKUP(B2167,'Outdoor Supply'!$D$32:$P$38,7,FALSE),0)</f>
        <v>0</v>
      </c>
      <c r="M2167" s="701">
        <f t="shared" si="980"/>
        <v>0</v>
      </c>
      <c r="N2167" s="564">
        <f t="shared" si="981"/>
        <v>0</v>
      </c>
      <c r="O2167" s="564">
        <f t="shared" si="982"/>
        <v>0</v>
      </c>
      <c r="P2167" s="564">
        <f t="shared" si="983"/>
        <v>0</v>
      </c>
      <c r="Q2167" s="564">
        <f t="shared" si="984"/>
        <v>0</v>
      </c>
      <c r="R2167" s="661">
        <f t="shared" si="973"/>
        <v>0</v>
      </c>
      <c r="S2167" s="662">
        <f t="shared" si="974"/>
        <v>0</v>
      </c>
      <c r="T2167" s="699">
        <f t="shared" si="975"/>
        <v>0</v>
      </c>
      <c r="U2167" s="681">
        <f t="shared" si="985"/>
        <v>0</v>
      </c>
      <c r="V2167" s="701">
        <f t="shared" si="986"/>
        <v>0</v>
      </c>
      <c r="W2167" s="662">
        <f t="shared" si="987"/>
        <v>0</v>
      </c>
      <c r="X2167" s="662">
        <f t="shared" si="988"/>
        <v>0</v>
      </c>
      <c r="Y2167" s="662">
        <f t="shared" si="989"/>
        <v>0</v>
      </c>
      <c r="Z2167" s="699">
        <f t="shared" si="990"/>
        <v>0</v>
      </c>
      <c r="AA2167" s="681">
        <f t="shared" si="993"/>
        <v>0</v>
      </c>
      <c r="AB2167" s="701">
        <f t="shared" si="994"/>
        <v>0</v>
      </c>
      <c r="AC2167" s="662">
        <f t="shared" si="991"/>
        <v>0</v>
      </c>
      <c r="AD2167" s="662">
        <f t="shared" si="995"/>
        <v>0</v>
      </c>
      <c r="AE2167" s="701">
        <f t="shared" si="996"/>
        <v>0</v>
      </c>
      <c r="AF2167" s="662">
        <f t="shared" si="992"/>
        <v>0</v>
      </c>
      <c r="AG2167" s="662">
        <f t="shared" si="997"/>
        <v>0</v>
      </c>
      <c r="AH2167" s="701">
        <f t="shared" si="998"/>
        <v>0</v>
      </c>
    </row>
    <row r="2168" spans="1:34" x14ac:dyDescent="0.35">
      <c r="A2168" s="680">
        <v>40143</v>
      </c>
      <c r="B2168" s="558" t="s">
        <v>31</v>
      </c>
      <c r="C2168" s="558">
        <v>11</v>
      </c>
      <c r="D2168" s="559">
        <f t="shared" si="970"/>
        <v>5</v>
      </c>
      <c r="E2168" s="561">
        <v>0</v>
      </c>
      <c r="F2168" s="699">
        <f t="shared" si="976"/>
        <v>0</v>
      </c>
      <c r="G2168" s="712">
        <f t="shared" si="977"/>
        <v>0</v>
      </c>
      <c r="H2168" s="699">
        <f t="shared" si="971"/>
        <v>0</v>
      </c>
      <c r="I2168" s="712">
        <f t="shared" si="972"/>
        <v>0</v>
      </c>
      <c r="J2168" s="699">
        <f t="shared" si="978"/>
        <v>0</v>
      </c>
      <c r="K2168" s="681">
        <f t="shared" si="979"/>
        <v>0</v>
      </c>
      <c r="L2168" s="711">
        <f>IF($L$5="Yes",HLOOKUP(B2168,'Outdoor Supply'!$D$32:$P$38,7,FALSE),0)</f>
        <v>0</v>
      </c>
      <c r="M2168" s="701">
        <f t="shared" si="980"/>
        <v>0</v>
      </c>
      <c r="N2168" s="564">
        <f t="shared" si="981"/>
        <v>0</v>
      </c>
      <c r="O2168" s="564">
        <f t="shared" si="982"/>
        <v>0</v>
      </c>
      <c r="P2168" s="564">
        <f t="shared" si="983"/>
        <v>0</v>
      </c>
      <c r="Q2168" s="564">
        <f t="shared" si="984"/>
        <v>0</v>
      </c>
      <c r="R2168" s="661">
        <f t="shared" si="973"/>
        <v>0</v>
      </c>
      <c r="S2168" s="662">
        <f t="shared" si="974"/>
        <v>0</v>
      </c>
      <c r="T2168" s="699">
        <f t="shared" si="975"/>
        <v>0</v>
      </c>
      <c r="U2168" s="681">
        <f t="shared" si="985"/>
        <v>0</v>
      </c>
      <c r="V2168" s="701">
        <f t="shared" si="986"/>
        <v>0</v>
      </c>
      <c r="W2168" s="662">
        <f t="shared" si="987"/>
        <v>0</v>
      </c>
      <c r="X2168" s="662">
        <f t="shared" si="988"/>
        <v>0</v>
      </c>
      <c r="Y2168" s="662">
        <f t="shared" si="989"/>
        <v>0</v>
      </c>
      <c r="Z2168" s="699">
        <f t="shared" si="990"/>
        <v>0</v>
      </c>
      <c r="AA2168" s="681">
        <f t="shared" si="993"/>
        <v>0</v>
      </c>
      <c r="AB2168" s="701">
        <f t="shared" si="994"/>
        <v>0</v>
      </c>
      <c r="AC2168" s="662">
        <f t="shared" si="991"/>
        <v>0</v>
      </c>
      <c r="AD2168" s="662">
        <f t="shared" si="995"/>
        <v>0</v>
      </c>
      <c r="AE2168" s="701">
        <f t="shared" si="996"/>
        <v>0</v>
      </c>
      <c r="AF2168" s="662">
        <f t="shared" si="992"/>
        <v>0</v>
      </c>
      <c r="AG2168" s="662">
        <f t="shared" si="997"/>
        <v>0</v>
      </c>
      <c r="AH2168" s="701">
        <f t="shared" si="998"/>
        <v>0</v>
      </c>
    </row>
    <row r="2169" spans="1:34" x14ac:dyDescent="0.35">
      <c r="A2169" s="680">
        <v>40144</v>
      </c>
      <c r="B2169" s="558" t="s">
        <v>31</v>
      </c>
      <c r="C2169" s="558">
        <v>11</v>
      </c>
      <c r="D2169" s="559">
        <f t="shared" si="970"/>
        <v>6</v>
      </c>
      <c r="E2169" s="561">
        <v>0</v>
      </c>
      <c r="F2169" s="699">
        <f t="shared" si="976"/>
        <v>0</v>
      </c>
      <c r="G2169" s="712">
        <f t="shared" si="977"/>
        <v>0</v>
      </c>
      <c r="H2169" s="699">
        <f t="shared" si="971"/>
        <v>0</v>
      </c>
      <c r="I2169" s="712">
        <f t="shared" si="972"/>
        <v>0</v>
      </c>
      <c r="J2169" s="699">
        <f t="shared" si="978"/>
        <v>0</v>
      </c>
      <c r="K2169" s="681">
        <f t="shared" si="979"/>
        <v>0</v>
      </c>
      <c r="L2169" s="711">
        <f>IF($L$5="Yes",HLOOKUP(B2169,'Outdoor Supply'!$D$32:$P$38,7,FALSE),0)</f>
        <v>0</v>
      </c>
      <c r="M2169" s="701">
        <f t="shared" si="980"/>
        <v>0</v>
      </c>
      <c r="N2169" s="564">
        <f t="shared" si="981"/>
        <v>0</v>
      </c>
      <c r="O2169" s="564">
        <f t="shared" si="982"/>
        <v>0</v>
      </c>
      <c r="P2169" s="564">
        <f t="shared" si="983"/>
        <v>0</v>
      </c>
      <c r="Q2169" s="564">
        <f t="shared" si="984"/>
        <v>0</v>
      </c>
      <c r="R2169" s="661">
        <f t="shared" si="973"/>
        <v>0</v>
      </c>
      <c r="S2169" s="662">
        <f t="shared" si="974"/>
        <v>0</v>
      </c>
      <c r="T2169" s="699">
        <f t="shared" si="975"/>
        <v>0</v>
      </c>
      <c r="U2169" s="681">
        <f t="shared" si="985"/>
        <v>0</v>
      </c>
      <c r="V2169" s="701">
        <f t="shared" si="986"/>
        <v>0</v>
      </c>
      <c r="W2169" s="662">
        <f t="shared" si="987"/>
        <v>0</v>
      </c>
      <c r="X2169" s="662">
        <f t="shared" si="988"/>
        <v>0</v>
      </c>
      <c r="Y2169" s="662">
        <f t="shared" si="989"/>
        <v>0</v>
      </c>
      <c r="Z2169" s="699">
        <f t="shared" si="990"/>
        <v>0</v>
      </c>
      <c r="AA2169" s="681">
        <f t="shared" si="993"/>
        <v>0</v>
      </c>
      <c r="AB2169" s="701">
        <f t="shared" si="994"/>
        <v>0</v>
      </c>
      <c r="AC2169" s="662">
        <f t="shared" si="991"/>
        <v>0</v>
      </c>
      <c r="AD2169" s="662">
        <f t="shared" si="995"/>
        <v>0</v>
      </c>
      <c r="AE2169" s="701">
        <f t="shared" si="996"/>
        <v>0</v>
      </c>
      <c r="AF2169" s="662">
        <f t="shared" si="992"/>
        <v>0</v>
      </c>
      <c r="AG2169" s="662">
        <f t="shared" si="997"/>
        <v>0</v>
      </c>
      <c r="AH2169" s="701">
        <f t="shared" si="998"/>
        <v>0</v>
      </c>
    </row>
    <row r="2170" spans="1:34" x14ac:dyDescent="0.35">
      <c r="A2170" s="680">
        <v>40145</v>
      </c>
      <c r="B2170" s="558" t="s">
        <v>31</v>
      </c>
      <c r="C2170" s="558">
        <v>11</v>
      </c>
      <c r="D2170" s="559">
        <f t="shared" si="970"/>
        <v>7</v>
      </c>
      <c r="E2170" s="561">
        <v>0</v>
      </c>
      <c r="F2170" s="699">
        <f t="shared" si="976"/>
        <v>0</v>
      </c>
      <c r="G2170" s="712">
        <f t="shared" si="977"/>
        <v>0</v>
      </c>
      <c r="H2170" s="699">
        <f t="shared" si="971"/>
        <v>0</v>
      </c>
      <c r="I2170" s="712">
        <f t="shared" si="972"/>
        <v>0</v>
      </c>
      <c r="J2170" s="699">
        <f t="shared" si="978"/>
        <v>0</v>
      </c>
      <c r="K2170" s="681">
        <f t="shared" si="979"/>
        <v>0</v>
      </c>
      <c r="L2170" s="711">
        <f>IF($L$5="Yes",HLOOKUP(B2170,'Outdoor Supply'!$D$32:$P$38,7,FALSE),0)</f>
        <v>0</v>
      </c>
      <c r="M2170" s="701">
        <f t="shared" si="980"/>
        <v>0</v>
      </c>
      <c r="N2170" s="564">
        <f t="shared" si="981"/>
        <v>0</v>
      </c>
      <c r="O2170" s="564">
        <f t="shared" si="982"/>
        <v>0</v>
      </c>
      <c r="P2170" s="564">
        <f t="shared" si="983"/>
        <v>0</v>
      </c>
      <c r="Q2170" s="564">
        <f t="shared" si="984"/>
        <v>0</v>
      </c>
      <c r="R2170" s="661">
        <f t="shared" si="973"/>
        <v>0</v>
      </c>
      <c r="S2170" s="662">
        <f t="shared" si="974"/>
        <v>0</v>
      </c>
      <c r="T2170" s="699">
        <f t="shared" si="975"/>
        <v>0</v>
      </c>
      <c r="U2170" s="681">
        <f t="shared" si="985"/>
        <v>0</v>
      </c>
      <c r="V2170" s="701">
        <f t="shared" si="986"/>
        <v>0</v>
      </c>
      <c r="W2170" s="662">
        <f t="shared" si="987"/>
        <v>0</v>
      </c>
      <c r="X2170" s="662">
        <f t="shared" si="988"/>
        <v>0</v>
      </c>
      <c r="Y2170" s="662">
        <f t="shared" si="989"/>
        <v>0</v>
      </c>
      <c r="Z2170" s="699">
        <f t="shared" si="990"/>
        <v>0</v>
      </c>
      <c r="AA2170" s="681">
        <f t="shared" si="993"/>
        <v>0</v>
      </c>
      <c r="AB2170" s="701">
        <f t="shared" si="994"/>
        <v>0</v>
      </c>
      <c r="AC2170" s="662">
        <f t="shared" si="991"/>
        <v>0</v>
      </c>
      <c r="AD2170" s="662">
        <f t="shared" si="995"/>
        <v>0</v>
      </c>
      <c r="AE2170" s="701">
        <f t="shared" si="996"/>
        <v>0</v>
      </c>
      <c r="AF2170" s="662">
        <f t="shared" si="992"/>
        <v>0</v>
      </c>
      <c r="AG2170" s="662">
        <f t="shared" si="997"/>
        <v>0</v>
      </c>
      <c r="AH2170" s="701">
        <f t="shared" si="998"/>
        <v>0</v>
      </c>
    </row>
    <row r="2171" spans="1:34" x14ac:dyDescent="0.35">
      <c r="A2171" s="680">
        <v>40146</v>
      </c>
      <c r="B2171" s="558" t="s">
        <v>31</v>
      </c>
      <c r="C2171" s="558">
        <v>11</v>
      </c>
      <c r="D2171" s="559">
        <f t="shared" si="970"/>
        <v>1</v>
      </c>
      <c r="E2171" s="561">
        <v>0</v>
      </c>
      <c r="F2171" s="699">
        <f t="shared" si="976"/>
        <v>0</v>
      </c>
      <c r="G2171" s="712">
        <f t="shared" si="977"/>
        <v>0</v>
      </c>
      <c r="H2171" s="699">
        <f t="shared" si="971"/>
        <v>0</v>
      </c>
      <c r="I2171" s="712">
        <f t="shared" si="972"/>
        <v>0</v>
      </c>
      <c r="J2171" s="699">
        <f t="shared" si="978"/>
        <v>0</v>
      </c>
      <c r="K2171" s="681">
        <f t="shared" si="979"/>
        <v>0</v>
      </c>
      <c r="L2171" s="711">
        <f>IF($L$5="Yes",HLOOKUP(B2171,'Outdoor Supply'!$D$32:$P$38,7,FALSE),0)</f>
        <v>0</v>
      </c>
      <c r="M2171" s="701">
        <f t="shared" si="980"/>
        <v>0</v>
      </c>
      <c r="N2171" s="564">
        <f t="shared" si="981"/>
        <v>0</v>
      </c>
      <c r="O2171" s="564">
        <f t="shared" si="982"/>
        <v>0</v>
      </c>
      <c r="P2171" s="564">
        <f t="shared" si="983"/>
        <v>0</v>
      </c>
      <c r="Q2171" s="564">
        <f t="shared" si="984"/>
        <v>0</v>
      </c>
      <c r="R2171" s="661">
        <f t="shared" si="973"/>
        <v>0</v>
      </c>
      <c r="S2171" s="662">
        <f t="shared" si="974"/>
        <v>0</v>
      </c>
      <c r="T2171" s="699">
        <f t="shared" si="975"/>
        <v>0</v>
      </c>
      <c r="U2171" s="681">
        <f t="shared" si="985"/>
        <v>0</v>
      </c>
      <c r="V2171" s="701">
        <f t="shared" si="986"/>
        <v>0</v>
      </c>
      <c r="W2171" s="662">
        <f t="shared" si="987"/>
        <v>0</v>
      </c>
      <c r="X2171" s="662">
        <f t="shared" si="988"/>
        <v>0</v>
      </c>
      <c r="Y2171" s="662">
        <f t="shared" si="989"/>
        <v>0</v>
      </c>
      <c r="Z2171" s="699">
        <f t="shared" si="990"/>
        <v>0</v>
      </c>
      <c r="AA2171" s="681">
        <f t="shared" si="993"/>
        <v>0</v>
      </c>
      <c r="AB2171" s="701">
        <f t="shared" si="994"/>
        <v>0</v>
      </c>
      <c r="AC2171" s="662">
        <f t="shared" si="991"/>
        <v>0</v>
      </c>
      <c r="AD2171" s="662">
        <f t="shared" si="995"/>
        <v>0</v>
      </c>
      <c r="AE2171" s="701">
        <f t="shared" si="996"/>
        <v>0</v>
      </c>
      <c r="AF2171" s="662">
        <f t="shared" si="992"/>
        <v>0</v>
      </c>
      <c r="AG2171" s="662">
        <f t="shared" si="997"/>
        <v>0</v>
      </c>
      <c r="AH2171" s="701">
        <f t="shared" si="998"/>
        <v>0</v>
      </c>
    </row>
    <row r="2172" spans="1:34" x14ac:dyDescent="0.35">
      <c r="A2172" s="680">
        <v>40147</v>
      </c>
      <c r="B2172" s="558" t="s">
        <v>31</v>
      </c>
      <c r="C2172" s="558">
        <v>11</v>
      </c>
      <c r="D2172" s="559">
        <f t="shared" si="970"/>
        <v>2</v>
      </c>
      <c r="E2172" s="561">
        <v>0.28999999999999204</v>
      </c>
      <c r="F2172" s="699">
        <f t="shared" si="976"/>
        <v>0</v>
      </c>
      <c r="G2172" s="712">
        <f t="shared" si="977"/>
        <v>0</v>
      </c>
      <c r="H2172" s="699">
        <f t="shared" si="971"/>
        <v>0</v>
      </c>
      <c r="I2172" s="712">
        <f t="shared" si="972"/>
        <v>0</v>
      </c>
      <c r="J2172" s="699">
        <f t="shared" si="978"/>
        <v>0</v>
      </c>
      <c r="K2172" s="681">
        <f t="shared" si="979"/>
        <v>0</v>
      </c>
      <c r="L2172" s="711">
        <f>IF($L$5="Yes",HLOOKUP(B2172,'Outdoor Supply'!$D$32:$P$38,7,FALSE),0)</f>
        <v>0</v>
      </c>
      <c r="M2172" s="701">
        <f t="shared" si="980"/>
        <v>0</v>
      </c>
      <c r="N2172" s="564">
        <f t="shared" si="981"/>
        <v>0</v>
      </c>
      <c r="O2172" s="564">
        <f t="shared" si="982"/>
        <v>0</v>
      </c>
      <c r="P2172" s="564">
        <f t="shared" si="983"/>
        <v>0</v>
      </c>
      <c r="Q2172" s="564">
        <f t="shared" si="984"/>
        <v>0</v>
      </c>
      <c r="R2172" s="661">
        <f t="shared" si="973"/>
        <v>0</v>
      </c>
      <c r="S2172" s="662">
        <f t="shared" si="974"/>
        <v>0</v>
      </c>
      <c r="T2172" s="699">
        <f t="shared" si="975"/>
        <v>0</v>
      </c>
      <c r="U2172" s="681">
        <f t="shared" si="985"/>
        <v>0</v>
      </c>
      <c r="V2172" s="701">
        <f t="shared" si="986"/>
        <v>0</v>
      </c>
      <c r="W2172" s="662">
        <f t="shared" si="987"/>
        <v>0</v>
      </c>
      <c r="X2172" s="662">
        <f t="shared" si="988"/>
        <v>0</v>
      </c>
      <c r="Y2172" s="662">
        <f t="shared" si="989"/>
        <v>0</v>
      </c>
      <c r="Z2172" s="699">
        <f t="shared" si="990"/>
        <v>0</v>
      </c>
      <c r="AA2172" s="681">
        <f t="shared" si="993"/>
        <v>0</v>
      </c>
      <c r="AB2172" s="701">
        <f t="shared" si="994"/>
        <v>0</v>
      </c>
      <c r="AC2172" s="662">
        <f t="shared" si="991"/>
        <v>0</v>
      </c>
      <c r="AD2172" s="662">
        <f t="shared" si="995"/>
        <v>0</v>
      </c>
      <c r="AE2172" s="701">
        <f t="shared" si="996"/>
        <v>0</v>
      </c>
      <c r="AF2172" s="662">
        <f t="shared" si="992"/>
        <v>0</v>
      </c>
      <c r="AG2172" s="662">
        <f t="shared" si="997"/>
        <v>0</v>
      </c>
      <c r="AH2172" s="701">
        <f t="shared" si="998"/>
        <v>0</v>
      </c>
    </row>
    <row r="2173" spans="1:34" x14ac:dyDescent="0.35">
      <c r="A2173" s="680">
        <v>40148</v>
      </c>
      <c r="B2173" s="558" t="s">
        <v>32</v>
      </c>
      <c r="C2173" s="558">
        <v>12</v>
      </c>
      <c r="D2173" s="559">
        <f t="shared" si="970"/>
        <v>3</v>
      </c>
      <c r="E2173" s="561">
        <v>0.12000000000000455</v>
      </c>
      <c r="F2173" s="699">
        <f t="shared" si="976"/>
        <v>0</v>
      </c>
      <c r="G2173" s="712">
        <f t="shared" si="977"/>
        <v>0</v>
      </c>
      <c r="H2173" s="699">
        <f t="shared" si="971"/>
        <v>0</v>
      </c>
      <c r="I2173" s="712">
        <f t="shared" si="972"/>
        <v>0</v>
      </c>
      <c r="J2173" s="699">
        <f t="shared" si="978"/>
        <v>0</v>
      </c>
      <c r="K2173" s="681">
        <f t="shared" si="979"/>
        <v>0</v>
      </c>
      <c r="L2173" s="711">
        <f>IF($L$5="Yes",HLOOKUP(B2173,'Outdoor Supply'!$D$32:$P$38,7,FALSE),0)</f>
        <v>0</v>
      </c>
      <c r="M2173" s="701">
        <f t="shared" si="980"/>
        <v>0</v>
      </c>
      <c r="N2173" s="564">
        <f t="shared" si="981"/>
        <v>0</v>
      </c>
      <c r="O2173" s="564">
        <f t="shared" si="982"/>
        <v>0</v>
      </c>
      <c r="P2173" s="564">
        <f t="shared" si="983"/>
        <v>0</v>
      </c>
      <c r="Q2173" s="564">
        <f t="shared" si="984"/>
        <v>0</v>
      </c>
      <c r="R2173" s="661">
        <f t="shared" si="973"/>
        <v>0</v>
      </c>
      <c r="S2173" s="662">
        <f t="shared" si="974"/>
        <v>0</v>
      </c>
      <c r="T2173" s="699">
        <f t="shared" si="975"/>
        <v>0</v>
      </c>
      <c r="U2173" s="681">
        <f t="shared" si="985"/>
        <v>0</v>
      </c>
      <c r="V2173" s="701">
        <f t="shared" si="986"/>
        <v>0</v>
      </c>
      <c r="W2173" s="662">
        <f t="shared" si="987"/>
        <v>0</v>
      </c>
      <c r="X2173" s="662">
        <f t="shared" si="988"/>
        <v>0</v>
      </c>
      <c r="Y2173" s="662">
        <f t="shared" si="989"/>
        <v>0</v>
      </c>
      <c r="Z2173" s="699">
        <f t="shared" si="990"/>
        <v>0</v>
      </c>
      <c r="AA2173" s="681">
        <f t="shared" si="993"/>
        <v>0</v>
      </c>
      <c r="AB2173" s="701">
        <f t="shared" si="994"/>
        <v>0</v>
      </c>
      <c r="AC2173" s="662">
        <f t="shared" si="991"/>
        <v>0</v>
      </c>
      <c r="AD2173" s="662">
        <f t="shared" si="995"/>
        <v>0</v>
      </c>
      <c r="AE2173" s="701">
        <f t="shared" si="996"/>
        <v>0</v>
      </c>
      <c r="AF2173" s="662">
        <f t="shared" si="992"/>
        <v>0</v>
      </c>
      <c r="AG2173" s="662">
        <f t="shared" si="997"/>
        <v>0</v>
      </c>
      <c r="AH2173" s="701">
        <f t="shared" si="998"/>
        <v>0</v>
      </c>
    </row>
    <row r="2174" spans="1:34" x14ac:dyDescent="0.35">
      <c r="A2174" s="680">
        <v>40149</v>
      </c>
      <c r="B2174" s="558" t="s">
        <v>32</v>
      </c>
      <c r="C2174" s="558">
        <v>12</v>
      </c>
      <c r="D2174" s="559">
        <f t="shared" si="970"/>
        <v>4</v>
      </c>
      <c r="E2174" s="561">
        <v>0.93000000000003524</v>
      </c>
      <c r="F2174" s="699">
        <f t="shared" si="976"/>
        <v>0</v>
      </c>
      <c r="G2174" s="712">
        <f t="shared" si="977"/>
        <v>0</v>
      </c>
      <c r="H2174" s="699">
        <f t="shared" si="971"/>
        <v>0</v>
      </c>
      <c r="I2174" s="712">
        <f t="shared" si="972"/>
        <v>0</v>
      </c>
      <c r="J2174" s="699">
        <f t="shared" si="978"/>
        <v>0</v>
      </c>
      <c r="K2174" s="681">
        <f t="shared" si="979"/>
        <v>0</v>
      </c>
      <c r="L2174" s="711">
        <f>IF($L$5="Yes",HLOOKUP(B2174,'Outdoor Supply'!$D$32:$P$38,7,FALSE),0)</f>
        <v>0</v>
      </c>
      <c r="M2174" s="701">
        <f t="shared" si="980"/>
        <v>0</v>
      </c>
      <c r="N2174" s="564">
        <f t="shared" si="981"/>
        <v>0</v>
      </c>
      <c r="O2174" s="564">
        <f t="shared" si="982"/>
        <v>0</v>
      </c>
      <c r="P2174" s="564">
        <f t="shared" si="983"/>
        <v>0</v>
      </c>
      <c r="Q2174" s="564">
        <f t="shared" si="984"/>
        <v>0</v>
      </c>
      <c r="R2174" s="661">
        <f t="shared" si="973"/>
        <v>0</v>
      </c>
      <c r="S2174" s="662">
        <f t="shared" si="974"/>
        <v>0</v>
      </c>
      <c r="T2174" s="699">
        <f t="shared" si="975"/>
        <v>0</v>
      </c>
      <c r="U2174" s="681">
        <f t="shared" si="985"/>
        <v>0</v>
      </c>
      <c r="V2174" s="701">
        <f t="shared" si="986"/>
        <v>0</v>
      </c>
      <c r="W2174" s="662">
        <f t="shared" si="987"/>
        <v>0</v>
      </c>
      <c r="X2174" s="662">
        <f t="shared" si="988"/>
        <v>0</v>
      </c>
      <c r="Y2174" s="662">
        <f t="shared" si="989"/>
        <v>0</v>
      </c>
      <c r="Z2174" s="699">
        <f t="shared" si="990"/>
        <v>0</v>
      </c>
      <c r="AA2174" s="681">
        <f t="shared" si="993"/>
        <v>0</v>
      </c>
      <c r="AB2174" s="701">
        <f t="shared" si="994"/>
        <v>0</v>
      </c>
      <c r="AC2174" s="662">
        <f t="shared" si="991"/>
        <v>0</v>
      </c>
      <c r="AD2174" s="662">
        <f t="shared" si="995"/>
        <v>0</v>
      </c>
      <c r="AE2174" s="701">
        <f t="shared" si="996"/>
        <v>0</v>
      </c>
      <c r="AF2174" s="662">
        <f t="shared" si="992"/>
        <v>0</v>
      </c>
      <c r="AG2174" s="662">
        <f t="shared" si="997"/>
        <v>0</v>
      </c>
      <c r="AH2174" s="701">
        <f t="shared" si="998"/>
        <v>0</v>
      </c>
    </row>
    <row r="2175" spans="1:34" x14ac:dyDescent="0.35">
      <c r="A2175" s="680">
        <v>40150</v>
      </c>
      <c r="B2175" s="558" t="s">
        <v>32</v>
      </c>
      <c r="C2175" s="558">
        <v>12</v>
      </c>
      <c r="D2175" s="559">
        <f t="shared" si="970"/>
        <v>5</v>
      </c>
      <c r="E2175" s="561">
        <v>0</v>
      </c>
      <c r="F2175" s="699">
        <f t="shared" si="976"/>
        <v>0</v>
      </c>
      <c r="G2175" s="712">
        <f t="shared" si="977"/>
        <v>0</v>
      </c>
      <c r="H2175" s="699">
        <f t="shared" si="971"/>
        <v>0</v>
      </c>
      <c r="I2175" s="712">
        <f t="shared" si="972"/>
        <v>0</v>
      </c>
      <c r="J2175" s="699">
        <f t="shared" si="978"/>
        <v>0</v>
      </c>
      <c r="K2175" s="681">
        <f t="shared" si="979"/>
        <v>0</v>
      </c>
      <c r="L2175" s="711">
        <f>IF($L$5="Yes",HLOOKUP(B2175,'Outdoor Supply'!$D$32:$P$38,7,FALSE),0)</f>
        <v>0</v>
      </c>
      <c r="M2175" s="701">
        <f t="shared" si="980"/>
        <v>0</v>
      </c>
      <c r="N2175" s="564">
        <f t="shared" si="981"/>
        <v>0</v>
      </c>
      <c r="O2175" s="564">
        <f t="shared" si="982"/>
        <v>0</v>
      </c>
      <c r="P2175" s="564">
        <f t="shared" si="983"/>
        <v>0</v>
      </c>
      <c r="Q2175" s="564">
        <f t="shared" si="984"/>
        <v>0</v>
      </c>
      <c r="R2175" s="661">
        <f t="shared" si="973"/>
        <v>0</v>
      </c>
      <c r="S2175" s="662">
        <f t="shared" si="974"/>
        <v>0</v>
      </c>
      <c r="T2175" s="699">
        <f t="shared" si="975"/>
        <v>0</v>
      </c>
      <c r="U2175" s="681">
        <f t="shared" si="985"/>
        <v>0</v>
      </c>
      <c r="V2175" s="701">
        <f t="shared" si="986"/>
        <v>0</v>
      </c>
      <c r="W2175" s="662">
        <f t="shared" si="987"/>
        <v>0</v>
      </c>
      <c r="X2175" s="662">
        <f t="shared" si="988"/>
        <v>0</v>
      </c>
      <c r="Y2175" s="662">
        <f t="shared" si="989"/>
        <v>0</v>
      </c>
      <c r="Z2175" s="699">
        <f t="shared" si="990"/>
        <v>0</v>
      </c>
      <c r="AA2175" s="681">
        <f t="shared" si="993"/>
        <v>0</v>
      </c>
      <c r="AB2175" s="701">
        <f t="shared" si="994"/>
        <v>0</v>
      </c>
      <c r="AC2175" s="662">
        <f t="shared" si="991"/>
        <v>0</v>
      </c>
      <c r="AD2175" s="662">
        <f t="shared" si="995"/>
        <v>0</v>
      </c>
      <c r="AE2175" s="701">
        <f t="shared" si="996"/>
        <v>0</v>
      </c>
      <c r="AF2175" s="662">
        <f t="shared" si="992"/>
        <v>0</v>
      </c>
      <c r="AG2175" s="662">
        <f t="shared" si="997"/>
        <v>0</v>
      </c>
      <c r="AH2175" s="701">
        <f t="shared" si="998"/>
        <v>0</v>
      </c>
    </row>
    <row r="2176" spans="1:34" x14ac:dyDescent="0.35">
      <c r="A2176" s="680">
        <v>40151</v>
      </c>
      <c r="B2176" s="558" t="s">
        <v>32</v>
      </c>
      <c r="C2176" s="558">
        <v>12</v>
      </c>
      <c r="D2176" s="559">
        <f t="shared" si="970"/>
        <v>6</v>
      </c>
      <c r="E2176" s="561">
        <v>0</v>
      </c>
      <c r="F2176" s="699">
        <f t="shared" si="976"/>
        <v>0</v>
      </c>
      <c r="G2176" s="712">
        <f t="shared" si="977"/>
        <v>0</v>
      </c>
      <c r="H2176" s="699">
        <f t="shared" si="971"/>
        <v>0</v>
      </c>
      <c r="I2176" s="712">
        <f t="shared" si="972"/>
        <v>0</v>
      </c>
      <c r="J2176" s="699">
        <f t="shared" si="978"/>
        <v>0</v>
      </c>
      <c r="K2176" s="681">
        <f t="shared" si="979"/>
        <v>0</v>
      </c>
      <c r="L2176" s="711">
        <f>IF($L$5="Yes",HLOOKUP(B2176,'Outdoor Supply'!$D$32:$P$38,7,FALSE),0)</f>
        <v>0</v>
      </c>
      <c r="M2176" s="701">
        <f t="shared" si="980"/>
        <v>0</v>
      </c>
      <c r="N2176" s="564">
        <f t="shared" si="981"/>
        <v>0</v>
      </c>
      <c r="O2176" s="564">
        <f t="shared" si="982"/>
        <v>0</v>
      </c>
      <c r="P2176" s="564">
        <f t="shared" si="983"/>
        <v>0</v>
      </c>
      <c r="Q2176" s="564">
        <f t="shared" si="984"/>
        <v>0</v>
      </c>
      <c r="R2176" s="661">
        <f t="shared" si="973"/>
        <v>0</v>
      </c>
      <c r="S2176" s="662">
        <f t="shared" si="974"/>
        <v>0</v>
      </c>
      <c r="T2176" s="699">
        <f t="shared" si="975"/>
        <v>0</v>
      </c>
      <c r="U2176" s="681">
        <f t="shared" si="985"/>
        <v>0</v>
      </c>
      <c r="V2176" s="701">
        <f t="shared" si="986"/>
        <v>0</v>
      </c>
      <c r="W2176" s="662">
        <f t="shared" si="987"/>
        <v>0</v>
      </c>
      <c r="X2176" s="662">
        <f t="shared" si="988"/>
        <v>0</v>
      </c>
      <c r="Y2176" s="662">
        <f t="shared" si="989"/>
        <v>0</v>
      </c>
      <c r="Z2176" s="699">
        <f t="shared" si="990"/>
        <v>0</v>
      </c>
      <c r="AA2176" s="681">
        <f t="shared" si="993"/>
        <v>0</v>
      </c>
      <c r="AB2176" s="701">
        <f t="shared" si="994"/>
        <v>0</v>
      </c>
      <c r="AC2176" s="662">
        <f t="shared" si="991"/>
        <v>0</v>
      </c>
      <c r="AD2176" s="662">
        <f t="shared" si="995"/>
        <v>0</v>
      </c>
      <c r="AE2176" s="701">
        <f t="shared" si="996"/>
        <v>0</v>
      </c>
      <c r="AF2176" s="662">
        <f t="shared" si="992"/>
        <v>0</v>
      </c>
      <c r="AG2176" s="662">
        <f t="shared" si="997"/>
        <v>0</v>
      </c>
      <c r="AH2176" s="701">
        <f t="shared" si="998"/>
        <v>0</v>
      </c>
    </row>
    <row r="2177" spans="1:34" x14ac:dyDescent="0.35">
      <c r="A2177" s="680">
        <v>40152</v>
      </c>
      <c r="B2177" s="558" t="s">
        <v>32</v>
      </c>
      <c r="C2177" s="558">
        <v>12</v>
      </c>
      <c r="D2177" s="559">
        <f t="shared" si="970"/>
        <v>7</v>
      </c>
      <c r="E2177" s="561">
        <v>0</v>
      </c>
      <c r="F2177" s="699">
        <f t="shared" si="976"/>
        <v>0</v>
      </c>
      <c r="G2177" s="712">
        <f t="shared" si="977"/>
        <v>0</v>
      </c>
      <c r="H2177" s="699">
        <f t="shared" si="971"/>
        <v>0</v>
      </c>
      <c r="I2177" s="712">
        <f t="shared" si="972"/>
        <v>0</v>
      </c>
      <c r="J2177" s="699">
        <f t="shared" si="978"/>
        <v>0</v>
      </c>
      <c r="K2177" s="681">
        <f t="shared" si="979"/>
        <v>0</v>
      </c>
      <c r="L2177" s="711">
        <f>IF($L$5="Yes",HLOOKUP(B2177,'Outdoor Supply'!$D$32:$P$38,7,FALSE),0)</f>
        <v>0</v>
      </c>
      <c r="M2177" s="701">
        <f t="shared" si="980"/>
        <v>0</v>
      </c>
      <c r="N2177" s="564">
        <f t="shared" si="981"/>
        <v>0</v>
      </c>
      <c r="O2177" s="564">
        <f t="shared" si="982"/>
        <v>0</v>
      </c>
      <c r="P2177" s="564">
        <f t="shared" si="983"/>
        <v>0</v>
      </c>
      <c r="Q2177" s="564">
        <f t="shared" si="984"/>
        <v>0</v>
      </c>
      <c r="R2177" s="661">
        <f t="shared" si="973"/>
        <v>0</v>
      </c>
      <c r="S2177" s="662">
        <f t="shared" si="974"/>
        <v>0</v>
      </c>
      <c r="T2177" s="699">
        <f t="shared" si="975"/>
        <v>0</v>
      </c>
      <c r="U2177" s="681">
        <f t="shared" si="985"/>
        <v>0</v>
      </c>
      <c r="V2177" s="701">
        <f t="shared" si="986"/>
        <v>0</v>
      </c>
      <c r="W2177" s="662">
        <f t="shared" si="987"/>
        <v>0</v>
      </c>
      <c r="X2177" s="662">
        <f t="shared" si="988"/>
        <v>0</v>
      </c>
      <c r="Y2177" s="662">
        <f t="shared" si="989"/>
        <v>0</v>
      </c>
      <c r="Z2177" s="699">
        <f t="shared" si="990"/>
        <v>0</v>
      </c>
      <c r="AA2177" s="681">
        <f t="shared" si="993"/>
        <v>0</v>
      </c>
      <c r="AB2177" s="701">
        <f t="shared" si="994"/>
        <v>0</v>
      </c>
      <c r="AC2177" s="662">
        <f t="shared" si="991"/>
        <v>0</v>
      </c>
      <c r="AD2177" s="662">
        <f t="shared" si="995"/>
        <v>0</v>
      </c>
      <c r="AE2177" s="701">
        <f t="shared" si="996"/>
        <v>0</v>
      </c>
      <c r="AF2177" s="662">
        <f t="shared" si="992"/>
        <v>0</v>
      </c>
      <c r="AG2177" s="662">
        <f t="shared" si="997"/>
        <v>0</v>
      </c>
      <c r="AH2177" s="701">
        <f t="shared" si="998"/>
        <v>0</v>
      </c>
    </row>
    <row r="2178" spans="1:34" x14ac:dyDescent="0.35">
      <c r="A2178" s="680">
        <v>40153</v>
      </c>
      <c r="B2178" s="558" t="s">
        <v>32</v>
      </c>
      <c r="C2178" s="558">
        <v>12</v>
      </c>
      <c r="D2178" s="559">
        <f t="shared" si="970"/>
        <v>1</v>
      </c>
      <c r="E2178" s="561">
        <v>8.0000000000012506E-2</v>
      </c>
      <c r="F2178" s="699">
        <f t="shared" si="976"/>
        <v>0</v>
      </c>
      <c r="G2178" s="712">
        <f t="shared" si="977"/>
        <v>0</v>
      </c>
      <c r="H2178" s="699">
        <f t="shared" si="971"/>
        <v>0</v>
      </c>
      <c r="I2178" s="712">
        <f t="shared" si="972"/>
        <v>0</v>
      </c>
      <c r="J2178" s="699">
        <f t="shared" si="978"/>
        <v>0</v>
      </c>
      <c r="K2178" s="681">
        <f t="shared" si="979"/>
        <v>0</v>
      </c>
      <c r="L2178" s="711">
        <f>IF($L$5="Yes",HLOOKUP(B2178,'Outdoor Supply'!$D$32:$P$38,7,FALSE),0)</f>
        <v>0</v>
      </c>
      <c r="M2178" s="701">
        <f t="shared" si="980"/>
        <v>0</v>
      </c>
      <c r="N2178" s="564">
        <f t="shared" si="981"/>
        <v>0</v>
      </c>
      <c r="O2178" s="564">
        <f t="shared" si="982"/>
        <v>0</v>
      </c>
      <c r="P2178" s="564">
        <f t="shared" si="983"/>
        <v>0</v>
      </c>
      <c r="Q2178" s="564">
        <f t="shared" si="984"/>
        <v>0</v>
      </c>
      <c r="R2178" s="661">
        <f t="shared" si="973"/>
        <v>0</v>
      </c>
      <c r="S2178" s="662">
        <f t="shared" si="974"/>
        <v>0</v>
      </c>
      <c r="T2178" s="699">
        <f t="shared" si="975"/>
        <v>0</v>
      </c>
      <c r="U2178" s="681">
        <f t="shared" si="985"/>
        <v>0</v>
      </c>
      <c r="V2178" s="701">
        <f t="shared" si="986"/>
        <v>0</v>
      </c>
      <c r="W2178" s="662">
        <f t="shared" si="987"/>
        <v>0</v>
      </c>
      <c r="X2178" s="662">
        <f t="shared" si="988"/>
        <v>0</v>
      </c>
      <c r="Y2178" s="662">
        <f t="shared" si="989"/>
        <v>0</v>
      </c>
      <c r="Z2178" s="699">
        <f t="shared" si="990"/>
        <v>0</v>
      </c>
      <c r="AA2178" s="681">
        <f t="shared" si="993"/>
        <v>0</v>
      </c>
      <c r="AB2178" s="701">
        <f t="shared" si="994"/>
        <v>0</v>
      </c>
      <c r="AC2178" s="662">
        <f t="shared" si="991"/>
        <v>0</v>
      </c>
      <c r="AD2178" s="662">
        <f t="shared" si="995"/>
        <v>0</v>
      </c>
      <c r="AE2178" s="701">
        <f t="shared" si="996"/>
        <v>0</v>
      </c>
      <c r="AF2178" s="662">
        <f t="shared" si="992"/>
        <v>0</v>
      </c>
      <c r="AG2178" s="662">
        <f t="shared" si="997"/>
        <v>0</v>
      </c>
      <c r="AH2178" s="701">
        <f t="shared" si="998"/>
        <v>0</v>
      </c>
    </row>
    <row r="2179" spans="1:34" x14ac:dyDescent="0.35">
      <c r="A2179" s="680">
        <v>40154</v>
      </c>
      <c r="B2179" s="558" t="s">
        <v>32</v>
      </c>
      <c r="C2179" s="558">
        <v>12</v>
      </c>
      <c r="D2179" s="559">
        <f t="shared" si="970"/>
        <v>2</v>
      </c>
      <c r="E2179" s="561">
        <v>0</v>
      </c>
      <c r="F2179" s="699">
        <f t="shared" si="976"/>
        <v>0</v>
      </c>
      <c r="G2179" s="712">
        <f t="shared" si="977"/>
        <v>0</v>
      </c>
      <c r="H2179" s="699">
        <f t="shared" si="971"/>
        <v>0</v>
      </c>
      <c r="I2179" s="712">
        <f t="shared" si="972"/>
        <v>0</v>
      </c>
      <c r="J2179" s="699">
        <f t="shared" si="978"/>
        <v>0</v>
      </c>
      <c r="K2179" s="681">
        <f t="shared" si="979"/>
        <v>0</v>
      </c>
      <c r="L2179" s="711">
        <f>IF($L$5="Yes",HLOOKUP(B2179,'Outdoor Supply'!$D$32:$P$38,7,FALSE),0)</f>
        <v>0</v>
      </c>
      <c r="M2179" s="701">
        <f t="shared" si="980"/>
        <v>0</v>
      </c>
      <c r="N2179" s="564">
        <f t="shared" si="981"/>
        <v>0</v>
      </c>
      <c r="O2179" s="564">
        <f t="shared" si="982"/>
        <v>0</v>
      </c>
      <c r="P2179" s="564">
        <f t="shared" si="983"/>
        <v>0</v>
      </c>
      <c r="Q2179" s="564">
        <f t="shared" si="984"/>
        <v>0</v>
      </c>
      <c r="R2179" s="661">
        <f t="shared" si="973"/>
        <v>0</v>
      </c>
      <c r="S2179" s="662">
        <f t="shared" si="974"/>
        <v>0</v>
      </c>
      <c r="T2179" s="699">
        <f t="shared" si="975"/>
        <v>0</v>
      </c>
      <c r="U2179" s="681">
        <f t="shared" si="985"/>
        <v>0</v>
      </c>
      <c r="V2179" s="701">
        <f t="shared" si="986"/>
        <v>0</v>
      </c>
      <c r="W2179" s="662">
        <f t="shared" si="987"/>
        <v>0</v>
      </c>
      <c r="X2179" s="662">
        <f t="shared" si="988"/>
        <v>0</v>
      </c>
      <c r="Y2179" s="662">
        <f t="shared" si="989"/>
        <v>0</v>
      </c>
      <c r="Z2179" s="699">
        <f t="shared" si="990"/>
        <v>0</v>
      </c>
      <c r="AA2179" s="681">
        <f t="shared" si="993"/>
        <v>0</v>
      </c>
      <c r="AB2179" s="701">
        <f t="shared" si="994"/>
        <v>0</v>
      </c>
      <c r="AC2179" s="662">
        <f t="shared" si="991"/>
        <v>0</v>
      </c>
      <c r="AD2179" s="662">
        <f t="shared" si="995"/>
        <v>0</v>
      </c>
      <c r="AE2179" s="701">
        <f t="shared" si="996"/>
        <v>0</v>
      </c>
      <c r="AF2179" s="662">
        <f t="shared" si="992"/>
        <v>0</v>
      </c>
      <c r="AG2179" s="662">
        <f t="shared" si="997"/>
        <v>0</v>
      </c>
      <c r="AH2179" s="701">
        <f t="shared" si="998"/>
        <v>0</v>
      </c>
    </row>
    <row r="2180" spans="1:34" x14ac:dyDescent="0.35">
      <c r="A2180" s="680">
        <v>40155</v>
      </c>
      <c r="B2180" s="558" t="s">
        <v>32</v>
      </c>
      <c r="C2180" s="558">
        <v>12</v>
      </c>
      <c r="D2180" s="559">
        <f t="shared" si="970"/>
        <v>3</v>
      </c>
      <c r="E2180" s="561">
        <v>9.0000000000003411E-2</v>
      </c>
      <c r="F2180" s="699">
        <f t="shared" si="976"/>
        <v>0</v>
      </c>
      <c r="G2180" s="712">
        <f t="shared" si="977"/>
        <v>0</v>
      </c>
      <c r="H2180" s="699">
        <f t="shared" si="971"/>
        <v>0</v>
      </c>
      <c r="I2180" s="712">
        <f t="shared" si="972"/>
        <v>0</v>
      </c>
      <c r="J2180" s="699">
        <f t="shared" si="978"/>
        <v>0</v>
      </c>
      <c r="K2180" s="681">
        <f t="shared" si="979"/>
        <v>0</v>
      </c>
      <c r="L2180" s="711">
        <f>IF($L$5="Yes",HLOOKUP(B2180,'Outdoor Supply'!$D$32:$P$38,7,FALSE),0)</f>
        <v>0</v>
      </c>
      <c r="M2180" s="701">
        <f t="shared" si="980"/>
        <v>0</v>
      </c>
      <c r="N2180" s="564">
        <f t="shared" si="981"/>
        <v>0</v>
      </c>
      <c r="O2180" s="564">
        <f t="shared" si="982"/>
        <v>0</v>
      </c>
      <c r="P2180" s="564">
        <f t="shared" si="983"/>
        <v>0</v>
      </c>
      <c r="Q2180" s="564">
        <f t="shared" si="984"/>
        <v>0</v>
      </c>
      <c r="R2180" s="661">
        <f t="shared" si="973"/>
        <v>0</v>
      </c>
      <c r="S2180" s="662">
        <f t="shared" si="974"/>
        <v>0</v>
      </c>
      <c r="T2180" s="699">
        <f t="shared" si="975"/>
        <v>0</v>
      </c>
      <c r="U2180" s="681">
        <f t="shared" si="985"/>
        <v>0</v>
      </c>
      <c r="V2180" s="701">
        <f t="shared" si="986"/>
        <v>0</v>
      </c>
      <c r="W2180" s="662">
        <f t="shared" si="987"/>
        <v>0</v>
      </c>
      <c r="X2180" s="662">
        <f t="shared" si="988"/>
        <v>0</v>
      </c>
      <c r="Y2180" s="662">
        <f t="shared" si="989"/>
        <v>0</v>
      </c>
      <c r="Z2180" s="699">
        <f t="shared" si="990"/>
        <v>0</v>
      </c>
      <c r="AA2180" s="681">
        <f t="shared" si="993"/>
        <v>0</v>
      </c>
      <c r="AB2180" s="701">
        <f t="shared" si="994"/>
        <v>0</v>
      </c>
      <c r="AC2180" s="662">
        <f t="shared" si="991"/>
        <v>0</v>
      </c>
      <c r="AD2180" s="662">
        <f t="shared" si="995"/>
        <v>0</v>
      </c>
      <c r="AE2180" s="701">
        <f t="shared" si="996"/>
        <v>0</v>
      </c>
      <c r="AF2180" s="662">
        <f t="shared" si="992"/>
        <v>0</v>
      </c>
      <c r="AG2180" s="662">
        <f t="shared" si="997"/>
        <v>0</v>
      </c>
      <c r="AH2180" s="701">
        <f t="shared" si="998"/>
        <v>0</v>
      </c>
    </row>
    <row r="2181" spans="1:34" x14ac:dyDescent="0.35">
      <c r="A2181" s="680">
        <v>40156</v>
      </c>
      <c r="B2181" s="558" t="s">
        <v>32</v>
      </c>
      <c r="C2181" s="558">
        <v>12</v>
      </c>
      <c r="D2181" s="559">
        <f t="shared" si="970"/>
        <v>4</v>
      </c>
      <c r="E2181" s="561">
        <v>0</v>
      </c>
      <c r="F2181" s="699">
        <f t="shared" si="976"/>
        <v>0</v>
      </c>
      <c r="G2181" s="712">
        <f t="shared" si="977"/>
        <v>0</v>
      </c>
      <c r="H2181" s="699">
        <f t="shared" si="971"/>
        <v>0</v>
      </c>
      <c r="I2181" s="712">
        <f t="shared" si="972"/>
        <v>0</v>
      </c>
      <c r="J2181" s="699">
        <f t="shared" si="978"/>
        <v>0</v>
      </c>
      <c r="K2181" s="681">
        <f t="shared" si="979"/>
        <v>0</v>
      </c>
      <c r="L2181" s="711">
        <f>IF($L$5="Yes",HLOOKUP(B2181,'Outdoor Supply'!$D$32:$P$38,7,FALSE),0)</f>
        <v>0</v>
      </c>
      <c r="M2181" s="701">
        <f t="shared" si="980"/>
        <v>0</v>
      </c>
      <c r="N2181" s="564">
        <f t="shared" si="981"/>
        <v>0</v>
      </c>
      <c r="O2181" s="564">
        <f t="shared" si="982"/>
        <v>0</v>
      </c>
      <c r="P2181" s="564">
        <f t="shared" si="983"/>
        <v>0</v>
      </c>
      <c r="Q2181" s="564">
        <f t="shared" si="984"/>
        <v>0</v>
      </c>
      <c r="R2181" s="661">
        <f t="shared" si="973"/>
        <v>0</v>
      </c>
      <c r="S2181" s="662">
        <f t="shared" si="974"/>
        <v>0</v>
      </c>
      <c r="T2181" s="699">
        <f t="shared" si="975"/>
        <v>0</v>
      </c>
      <c r="U2181" s="681">
        <f t="shared" si="985"/>
        <v>0</v>
      </c>
      <c r="V2181" s="701">
        <f t="shared" si="986"/>
        <v>0</v>
      </c>
      <c r="W2181" s="662">
        <f t="shared" si="987"/>
        <v>0</v>
      </c>
      <c r="X2181" s="662">
        <f t="shared" si="988"/>
        <v>0</v>
      </c>
      <c r="Y2181" s="662">
        <f t="shared" si="989"/>
        <v>0</v>
      </c>
      <c r="Z2181" s="699">
        <f t="shared" si="990"/>
        <v>0</v>
      </c>
      <c r="AA2181" s="681">
        <f t="shared" si="993"/>
        <v>0</v>
      </c>
      <c r="AB2181" s="701">
        <f t="shared" si="994"/>
        <v>0</v>
      </c>
      <c r="AC2181" s="662">
        <f t="shared" si="991"/>
        <v>0</v>
      </c>
      <c r="AD2181" s="662">
        <f t="shared" si="995"/>
        <v>0</v>
      </c>
      <c r="AE2181" s="701">
        <f t="shared" si="996"/>
        <v>0</v>
      </c>
      <c r="AF2181" s="662">
        <f t="shared" si="992"/>
        <v>0</v>
      </c>
      <c r="AG2181" s="662">
        <f t="shared" si="997"/>
        <v>0</v>
      </c>
      <c r="AH2181" s="701">
        <f t="shared" si="998"/>
        <v>0</v>
      </c>
    </row>
    <row r="2182" spans="1:34" x14ac:dyDescent="0.35">
      <c r="A2182" s="680">
        <v>40157</v>
      </c>
      <c r="B2182" s="558" t="s">
        <v>32</v>
      </c>
      <c r="C2182" s="558">
        <v>12</v>
      </c>
      <c r="D2182" s="559">
        <f t="shared" si="970"/>
        <v>5</v>
      </c>
      <c r="E2182" s="561">
        <v>0</v>
      </c>
      <c r="F2182" s="699">
        <f t="shared" si="976"/>
        <v>0</v>
      </c>
      <c r="G2182" s="712">
        <f t="shared" si="977"/>
        <v>0</v>
      </c>
      <c r="H2182" s="699">
        <f t="shared" si="971"/>
        <v>0</v>
      </c>
      <c r="I2182" s="712">
        <f t="shared" si="972"/>
        <v>0</v>
      </c>
      <c r="J2182" s="699">
        <f t="shared" si="978"/>
        <v>0</v>
      </c>
      <c r="K2182" s="681">
        <f t="shared" si="979"/>
        <v>0</v>
      </c>
      <c r="L2182" s="711">
        <f>IF($L$5="Yes",HLOOKUP(B2182,'Outdoor Supply'!$D$32:$P$38,7,FALSE),0)</f>
        <v>0</v>
      </c>
      <c r="M2182" s="701">
        <f t="shared" si="980"/>
        <v>0</v>
      </c>
      <c r="N2182" s="564">
        <f t="shared" si="981"/>
        <v>0</v>
      </c>
      <c r="O2182" s="564">
        <f t="shared" si="982"/>
        <v>0</v>
      </c>
      <c r="P2182" s="564">
        <f t="shared" si="983"/>
        <v>0</v>
      </c>
      <c r="Q2182" s="564">
        <f t="shared" si="984"/>
        <v>0</v>
      </c>
      <c r="R2182" s="661">
        <f t="shared" si="973"/>
        <v>0</v>
      </c>
      <c r="S2182" s="662">
        <f t="shared" si="974"/>
        <v>0</v>
      </c>
      <c r="T2182" s="699">
        <f t="shared" si="975"/>
        <v>0</v>
      </c>
      <c r="U2182" s="681">
        <f t="shared" si="985"/>
        <v>0</v>
      </c>
      <c r="V2182" s="701">
        <f t="shared" si="986"/>
        <v>0</v>
      </c>
      <c r="W2182" s="662">
        <f t="shared" si="987"/>
        <v>0</v>
      </c>
      <c r="X2182" s="662">
        <f t="shared" si="988"/>
        <v>0</v>
      </c>
      <c r="Y2182" s="662">
        <f t="shared" si="989"/>
        <v>0</v>
      </c>
      <c r="Z2182" s="699">
        <f t="shared" si="990"/>
        <v>0</v>
      </c>
      <c r="AA2182" s="681">
        <f t="shared" si="993"/>
        <v>0</v>
      </c>
      <c r="AB2182" s="701">
        <f t="shared" si="994"/>
        <v>0</v>
      </c>
      <c r="AC2182" s="662">
        <f t="shared" si="991"/>
        <v>0</v>
      </c>
      <c r="AD2182" s="662">
        <f t="shared" si="995"/>
        <v>0</v>
      </c>
      <c r="AE2182" s="701">
        <f t="shared" si="996"/>
        <v>0</v>
      </c>
      <c r="AF2182" s="662">
        <f t="shared" si="992"/>
        <v>0</v>
      </c>
      <c r="AG2182" s="662">
        <f t="shared" si="997"/>
        <v>0</v>
      </c>
      <c r="AH2182" s="701">
        <f t="shared" si="998"/>
        <v>0</v>
      </c>
    </row>
    <row r="2183" spans="1:34" x14ac:dyDescent="0.35">
      <c r="A2183" s="680">
        <v>40158</v>
      </c>
      <c r="B2183" s="558" t="s">
        <v>32</v>
      </c>
      <c r="C2183" s="558">
        <v>12</v>
      </c>
      <c r="D2183" s="559">
        <f t="shared" si="970"/>
        <v>6</v>
      </c>
      <c r="E2183" s="561">
        <v>0</v>
      </c>
      <c r="F2183" s="699">
        <f t="shared" si="976"/>
        <v>0</v>
      </c>
      <c r="G2183" s="712">
        <f t="shared" si="977"/>
        <v>0</v>
      </c>
      <c r="H2183" s="699">
        <f t="shared" si="971"/>
        <v>0</v>
      </c>
      <c r="I2183" s="712">
        <f t="shared" si="972"/>
        <v>0</v>
      </c>
      <c r="J2183" s="699">
        <f t="shared" si="978"/>
        <v>0</v>
      </c>
      <c r="K2183" s="681">
        <f t="shared" si="979"/>
        <v>0</v>
      </c>
      <c r="L2183" s="711">
        <f>IF($L$5="Yes",HLOOKUP(B2183,'Outdoor Supply'!$D$32:$P$38,7,FALSE),0)</f>
        <v>0</v>
      </c>
      <c r="M2183" s="701">
        <f t="shared" si="980"/>
        <v>0</v>
      </c>
      <c r="N2183" s="564">
        <f t="shared" si="981"/>
        <v>0</v>
      </c>
      <c r="O2183" s="564">
        <f t="shared" si="982"/>
        <v>0</v>
      </c>
      <c r="P2183" s="564">
        <f t="shared" si="983"/>
        <v>0</v>
      </c>
      <c r="Q2183" s="564">
        <f t="shared" si="984"/>
        <v>0</v>
      </c>
      <c r="R2183" s="661">
        <f t="shared" si="973"/>
        <v>0</v>
      </c>
      <c r="S2183" s="662">
        <f t="shared" si="974"/>
        <v>0</v>
      </c>
      <c r="T2183" s="699">
        <f t="shared" si="975"/>
        <v>0</v>
      </c>
      <c r="U2183" s="681">
        <f t="shared" si="985"/>
        <v>0</v>
      </c>
      <c r="V2183" s="701">
        <f t="shared" si="986"/>
        <v>0</v>
      </c>
      <c r="W2183" s="662">
        <f t="shared" si="987"/>
        <v>0</v>
      </c>
      <c r="X2183" s="662">
        <f t="shared" si="988"/>
        <v>0</v>
      </c>
      <c r="Y2183" s="662">
        <f t="shared" si="989"/>
        <v>0</v>
      </c>
      <c r="Z2183" s="699">
        <f t="shared" si="990"/>
        <v>0</v>
      </c>
      <c r="AA2183" s="681">
        <f t="shared" si="993"/>
        <v>0</v>
      </c>
      <c r="AB2183" s="701">
        <f t="shared" si="994"/>
        <v>0</v>
      </c>
      <c r="AC2183" s="662">
        <f t="shared" si="991"/>
        <v>0</v>
      </c>
      <c r="AD2183" s="662">
        <f t="shared" si="995"/>
        <v>0</v>
      </c>
      <c r="AE2183" s="701">
        <f t="shared" si="996"/>
        <v>0</v>
      </c>
      <c r="AF2183" s="662">
        <f t="shared" si="992"/>
        <v>0</v>
      </c>
      <c r="AG2183" s="662">
        <f t="shared" si="997"/>
        <v>0</v>
      </c>
      <c r="AH2183" s="701">
        <f t="shared" si="998"/>
        <v>0</v>
      </c>
    </row>
    <row r="2184" spans="1:34" x14ac:dyDescent="0.35">
      <c r="A2184" s="680">
        <v>40159</v>
      </c>
      <c r="B2184" s="558" t="s">
        <v>32</v>
      </c>
      <c r="C2184" s="558">
        <v>12</v>
      </c>
      <c r="D2184" s="559">
        <f t="shared" si="970"/>
        <v>7</v>
      </c>
      <c r="E2184" s="561">
        <v>9.0000000000031832E-2</v>
      </c>
      <c r="F2184" s="699">
        <f t="shared" si="976"/>
        <v>0</v>
      </c>
      <c r="G2184" s="712">
        <f t="shared" si="977"/>
        <v>0</v>
      </c>
      <c r="H2184" s="699">
        <f t="shared" si="971"/>
        <v>0</v>
      </c>
      <c r="I2184" s="712">
        <f t="shared" si="972"/>
        <v>0</v>
      </c>
      <c r="J2184" s="699">
        <f t="shared" si="978"/>
        <v>0</v>
      </c>
      <c r="K2184" s="681">
        <f t="shared" si="979"/>
        <v>0</v>
      </c>
      <c r="L2184" s="711">
        <f>IF($L$5="Yes",HLOOKUP(B2184,'Outdoor Supply'!$D$32:$P$38,7,FALSE),0)</f>
        <v>0</v>
      </c>
      <c r="M2184" s="701">
        <f t="shared" si="980"/>
        <v>0</v>
      </c>
      <c r="N2184" s="564">
        <f t="shared" si="981"/>
        <v>0</v>
      </c>
      <c r="O2184" s="564">
        <f t="shared" si="982"/>
        <v>0</v>
      </c>
      <c r="P2184" s="564">
        <f t="shared" si="983"/>
        <v>0</v>
      </c>
      <c r="Q2184" s="564">
        <f t="shared" si="984"/>
        <v>0</v>
      </c>
      <c r="R2184" s="661">
        <f t="shared" si="973"/>
        <v>0</v>
      </c>
      <c r="S2184" s="662">
        <f t="shared" si="974"/>
        <v>0</v>
      </c>
      <c r="T2184" s="699">
        <f t="shared" si="975"/>
        <v>0</v>
      </c>
      <c r="U2184" s="681">
        <f t="shared" si="985"/>
        <v>0</v>
      </c>
      <c r="V2184" s="701">
        <f t="shared" si="986"/>
        <v>0</v>
      </c>
      <c r="W2184" s="662">
        <f t="shared" si="987"/>
        <v>0</v>
      </c>
      <c r="X2184" s="662">
        <f t="shared" si="988"/>
        <v>0</v>
      </c>
      <c r="Y2184" s="662">
        <f t="shared" si="989"/>
        <v>0</v>
      </c>
      <c r="Z2184" s="699">
        <f t="shared" si="990"/>
        <v>0</v>
      </c>
      <c r="AA2184" s="681">
        <f t="shared" si="993"/>
        <v>0</v>
      </c>
      <c r="AB2184" s="701">
        <f t="shared" si="994"/>
        <v>0</v>
      </c>
      <c r="AC2184" s="662">
        <f t="shared" si="991"/>
        <v>0</v>
      </c>
      <c r="AD2184" s="662">
        <f t="shared" si="995"/>
        <v>0</v>
      </c>
      <c r="AE2184" s="701">
        <f t="shared" si="996"/>
        <v>0</v>
      </c>
      <c r="AF2184" s="662">
        <f t="shared" si="992"/>
        <v>0</v>
      </c>
      <c r="AG2184" s="662">
        <f t="shared" si="997"/>
        <v>0</v>
      </c>
      <c r="AH2184" s="701">
        <f t="shared" si="998"/>
        <v>0</v>
      </c>
    </row>
    <row r="2185" spans="1:34" x14ac:dyDescent="0.35">
      <c r="A2185" s="680">
        <v>40160</v>
      </c>
      <c r="B2185" s="558" t="s">
        <v>32</v>
      </c>
      <c r="C2185" s="558">
        <v>12</v>
      </c>
      <c r="D2185" s="559">
        <f t="shared" si="970"/>
        <v>1</v>
      </c>
      <c r="E2185" s="561">
        <v>0</v>
      </c>
      <c r="F2185" s="699">
        <f t="shared" si="976"/>
        <v>0</v>
      </c>
      <c r="G2185" s="712">
        <f t="shared" si="977"/>
        <v>0</v>
      </c>
      <c r="H2185" s="699">
        <f t="shared" si="971"/>
        <v>0</v>
      </c>
      <c r="I2185" s="712">
        <f t="shared" si="972"/>
        <v>0</v>
      </c>
      <c r="J2185" s="699">
        <f t="shared" si="978"/>
        <v>0</v>
      </c>
      <c r="K2185" s="681">
        <f t="shared" si="979"/>
        <v>0</v>
      </c>
      <c r="L2185" s="711">
        <f>IF($L$5="Yes",HLOOKUP(B2185,'Outdoor Supply'!$D$32:$P$38,7,FALSE),0)</f>
        <v>0</v>
      </c>
      <c r="M2185" s="701">
        <f t="shared" si="980"/>
        <v>0</v>
      </c>
      <c r="N2185" s="564">
        <f t="shared" si="981"/>
        <v>0</v>
      </c>
      <c r="O2185" s="564">
        <f t="shared" si="982"/>
        <v>0</v>
      </c>
      <c r="P2185" s="564">
        <f t="shared" si="983"/>
        <v>0</v>
      </c>
      <c r="Q2185" s="564">
        <f t="shared" si="984"/>
        <v>0</v>
      </c>
      <c r="R2185" s="661">
        <f t="shared" si="973"/>
        <v>0</v>
      </c>
      <c r="S2185" s="662">
        <f t="shared" si="974"/>
        <v>0</v>
      </c>
      <c r="T2185" s="699">
        <f t="shared" si="975"/>
        <v>0</v>
      </c>
      <c r="U2185" s="681">
        <f t="shared" si="985"/>
        <v>0</v>
      </c>
      <c r="V2185" s="701">
        <f t="shared" si="986"/>
        <v>0</v>
      </c>
      <c r="W2185" s="662">
        <f t="shared" si="987"/>
        <v>0</v>
      </c>
      <c r="X2185" s="662">
        <f t="shared" si="988"/>
        <v>0</v>
      </c>
      <c r="Y2185" s="662">
        <f t="shared" si="989"/>
        <v>0</v>
      </c>
      <c r="Z2185" s="699">
        <f t="shared" si="990"/>
        <v>0</v>
      </c>
      <c r="AA2185" s="681">
        <f t="shared" si="993"/>
        <v>0</v>
      </c>
      <c r="AB2185" s="701">
        <f t="shared" si="994"/>
        <v>0</v>
      </c>
      <c r="AC2185" s="662">
        <f t="shared" si="991"/>
        <v>0</v>
      </c>
      <c r="AD2185" s="662">
        <f t="shared" si="995"/>
        <v>0</v>
      </c>
      <c r="AE2185" s="701">
        <f t="shared" si="996"/>
        <v>0</v>
      </c>
      <c r="AF2185" s="662">
        <f t="shared" si="992"/>
        <v>0</v>
      </c>
      <c r="AG2185" s="662">
        <f t="shared" si="997"/>
        <v>0</v>
      </c>
      <c r="AH2185" s="701">
        <f t="shared" si="998"/>
        <v>0</v>
      </c>
    </row>
    <row r="2186" spans="1:34" x14ac:dyDescent="0.35">
      <c r="A2186" s="680">
        <v>40161</v>
      </c>
      <c r="B2186" s="558" t="s">
        <v>32</v>
      </c>
      <c r="C2186" s="558">
        <v>12</v>
      </c>
      <c r="D2186" s="559">
        <f t="shared" si="970"/>
        <v>2</v>
      </c>
      <c r="E2186" s="561">
        <v>0</v>
      </c>
      <c r="F2186" s="699">
        <f t="shared" si="976"/>
        <v>0</v>
      </c>
      <c r="G2186" s="712">
        <f t="shared" si="977"/>
        <v>0</v>
      </c>
      <c r="H2186" s="699">
        <f t="shared" si="971"/>
        <v>0</v>
      </c>
      <c r="I2186" s="712">
        <f t="shared" si="972"/>
        <v>0</v>
      </c>
      <c r="J2186" s="699">
        <f t="shared" si="978"/>
        <v>0</v>
      </c>
      <c r="K2186" s="681">
        <f t="shared" si="979"/>
        <v>0</v>
      </c>
      <c r="L2186" s="711">
        <f>IF($L$5="Yes",HLOOKUP(B2186,'Outdoor Supply'!$D$32:$P$38,7,FALSE),0)</f>
        <v>0</v>
      </c>
      <c r="M2186" s="701">
        <f t="shared" si="980"/>
        <v>0</v>
      </c>
      <c r="N2186" s="564">
        <f t="shared" si="981"/>
        <v>0</v>
      </c>
      <c r="O2186" s="564">
        <f t="shared" si="982"/>
        <v>0</v>
      </c>
      <c r="P2186" s="564">
        <f t="shared" si="983"/>
        <v>0</v>
      </c>
      <c r="Q2186" s="564">
        <f t="shared" si="984"/>
        <v>0</v>
      </c>
      <c r="R2186" s="661">
        <f t="shared" si="973"/>
        <v>0</v>
      </c>
      <c r="S2186" s="662">
        <f t="shared" si="974"/>
        <v>0</v>
      </c>
      <c r="T2186" s="699">
        <f t="shared" si="975"/>
        <v>0</v>
      </c>
      <c r="U2186" s="681">
        <f t="shared" si="985"/>
        <v>0</v>
      </c>
      <c r="V2186" s="701">
        <f t="shared" si="986"/>
        <v>0</v>
      </c>
      <c r="W2186" s="662">
        <f t="shared" si="987"/>
        <v>0</v>
      </c>
      <c r="X2186" s="662">
        <f t="shared" si="988"/>
        <v>0</v>
      </c>
      <c r="Y2186" s="662">
        <f t="shared" si="989"/>
        <v>0</v>
      </c>
      <c r="Z2186" s="699">
        <f t="shared" si="990"/>
        <v>0</v>
      </c>
      <c r="AA2186" s="681">
        <f t="shared" si="993"/>
        <v>0</v>
      </c>
      <c r="AB2186" s="701">
        <f t="shared" si="994"/>
        <v>0</v>
      </c>
      <c r="AC2186" s="662">
        <f t="shared" si="991"/>
        <v>0</v>
      </c>
      <c r="AD2186" s="662">
        <f t="shared" si="995"/>
        <v>0</v>
      </c>
      <c r="AE2186" s="701">
        <f t="shared" si="996"/>
        <v>0</v>
      </c>
      <c r="AF2186" s="662">
        <f t="shared" si="992"/>
        <v>0</v>
      </c>
      <c r="AG2186" s="662">
        <f t="shared" si="997"/>
        <v>0</v>
      </c>
      <c r="AH2186" s="701">
        <f t="shared" si="998"/>
        <v>0</v>
      </c>
    </row>
    <row r="2187" spans="1:34" x14ac:dyDescent="0.35">
      <c r="A2187" s="680">
        <v>40162</v>
      </c>
      <c r="B2187" s="558" t="s">
        <v>32</v>
      </c>
      <c r="C2187" s="558">
        <v>12</v>
      </c>
      <c r="D2187" s="559">
        <f t="shared" ref="D2187:D2250" si="999">WEEKDAY(A2187)</f>
        <v>3</v>
      </c>
      <c r="E2187" s="561">
        <v>9.0000000000003411E-2</v>
      </c>
      <c r="F2187" s="699">
        <f t="shared" si="976"/>
        <v>0</v>
      </c>
      <c r="G2187" s="712">
        <f t="shared" si="977"/>
        <v>0</v>
      </c>
      <c r="H2187" s="699">
        <f t="shared" ref="H2187:H2250" si="1000">$C$3*$F$3*(E2187/12)*7.48</f>
        <v>0</v>
      </c>
      <c r="I2187" s="712">
        <f t="shared" ref="I2187:I2250" si="1001">$C$4*$F$4*(E2187/12)*7.48</f>
        <v>0</v>
      </c>
      <c r="J2187" s="699">
        <f t="shared" si="978"/>
        <v>0</v>
      </c>
      <c r="K2187" s="681">
        <f t="shared" si="979"/>
        <v>0</v>
      </c>
      <c r="L2187" s="711">
        <f>IF($L$5="Yes",HLOOKUP(B2187,'Outdoor Supply'!$D$32:$P$38,7,FALSE),0)</f>
        <v>0</v>
      </c>
      <c r="M2187" s="701">
        <f t="shared" si="980"/>
        <v>0</v>
      </c>
      <c r="N2187" s="564">
        <f t="shared" si="981"/>
        <v>0</v>
      </c>
      <c r="O2187" s="564">
        <f t="shared" si="982"/>
        <v>0</v>
      </c>
      <c r="P2187" s="564">
        <f t="shared" si="983"/>
        <v>0</v>
      </c>
      <c r="Q2187" s="564">
        <f t="shared" si="984"/>
        <v>0</v>
      </c>
      <c r="R2187" s="661">
        <f t="shared" ref="R2187:R2250" si="1002">$Q$3</f>
        <v>0</v>
      </c>
      <c r="S2187" s="662">
        <f t="shared" ref="S2187:S2250" si="1003">SUM(N2187:R2187)</f>
        <v>0</v>
      </c>
      <c r="T2187" s="699">
        <f t="shared" ref="T2187:T2250" si="1004">IF(V2187&lt;0,0,IF(V2187&gt;$G$3,$G$3,V2187))</f>
        <v>0</v>
      </c>
      <c r="U2187" s="681">
        <f t="shared" si="985"/>
        <v>0</v>
      </c>
      <c r="V2187" s="701">
        <f t="shared" si="986"/>
        <v>0</v>
      </c>
      <c r="W2187" s="662">
        <f t="shared" si="987"/>
        <v>0</v>
      </c>
      <c r="X2187" s="662">
        <f t="shared" si="988"/>
        <v>0</v>
      </c>
      <c r="Y2187" s="662">
        <f t="shared" si="989"/>
        <v>0</v>
      </c>
      <c r="Z2187" s="699">
        <f t="shared" si="990"/>
        <v>0</v>
      </c>
      <c r="AA2187" s="681">
        <f t="shared" si="993"/>
        <v>0</v>
      </c>
      <c r="AB2187" s="701">
        <f t="shared" si="994"/>
        <v>0</v>
      </c>
      <c r="AC2187" s="662">
        <f t="shared" si="991"/>
        <v>0</v>
      </c>
      <c r="AD2187" s="662">
        <f t="shared" si="995"/>
        <v>0</v>
      </c>
      <c r="AE2187" s="701">
        <f t="shared" si="996"/>
        <v>0</v>
      </c>
      <c r="AF2187" s="662">
        <f t="shared" si="992"/>
        <v>0</v>
      </c>
      <c r="AG2187" s="662">
        <f t="shared" si="997"/>
        <v>0</v>
      </c>
      <c r="AH2187" s="701">
        <f t="shared" si="998"/>
        <v>0</v>
      </c>
    </row>
    <row r="2188" spans="1:34" x14ac:dyDescent="0.35">
      <c r="A2188" s="680">
        <v>40163</v>
      </c>
      <c r="B2188" s="558" t="s">
        <v>32</v>
      </c>
      <c r="C2188" s="558">
        <v>12</v>
      </c>
      <c r="D2188" s="559">
        <f t="shared" si="999"/>
        <v>4</v>
      </c>
      <c r="E2188" s="561">
        <v>0</v>
      </c>
      <c r="F2188" s="699">
        <f t="shared" ref="F2188:F2251" si="1005">$B$3*$F$3*(E2188/12)*7.48</f>
        <v>0</v>
      </c>
      <c r="G2188" s="712">
        <f t="shared" ref="G2188:G2251" si="1006">$B$4*$F$4*(E2188/12)*7.48</f>
        <v>0</v>
      </c>
      <c r="H2188" s="699">
        <f t="shared" si="1000"/>
        <v>0</v>
      </c>
      <c r="I2188" s="712">
        <f t="shared" si="1001"/>
        <v>0</v>
      </c>
      <c r="J2188" s="699">
        <f t="shared" ref="J2188:J2251" si="1007">IF($L$3="Yes",$M$3*$N$3*(E2188/12)*7.48,0)</f>
        <v>0</v>
      </c>
      <c r="K2188" s="681">
        <f t="shared" ref="K2188:K2251" si="1008">IF($L$4="Yes",$M$4*$N$4*(E2188/12)*7.48,0)</f>
        <v>0</v>
      </c>
      <c r="L2188" s="711">
        <f>IF($L$5="Yes",HLOOKUP(B2188,'Outdoor Supply'!$D$32:$P$38,7,FALSE),0)</f>
        <v>0</v>
      </c>
      <c r="M2188" s="701">
        <f t="shared" ref="M2188:M2251" si="1009">SUM(J2188:L2188)</f>
        <v>0</v>
      </c>
      <c r="N2188" s="564">
        <f t="shared" ref="N2188:N2251" si="1010">HLOOKUP(B2188,$U$2:$AF$6,2,FALSE)</f>
        <v>0</v>
      </c>
      <c r="O2188" s="564">
        <f t="shared" ref="O2188:O2251" si="1011">HLOOKUP(B2188,$U$2:$AF$6,3,FALSE)</f>
        <v>0</v>
      </c>
      <c r="P2188" s="564">
        <f t="shared" ref="P2188:P2251" si="1012">HLOOKUP(B2188,$U$2:$AF$6,4,FALSE)</f>
        <v>0</v>
      </c>
      <c r="Q2188" s="564">
        <f t="shared" ref="Q2188:Q2251" si="1013">HLOOKUP(B2188,$U$2:$AF$6,5,FALSE)</f>
        <v>0</v>
      </c>
      <c r="R2188" s="661">
        <f t="shared" si="1002"/>
        <v>0</v>
      </c>
      <c r="S2188" s="662">
        <f t="shared" si="1003"/>
        <v>0</v>
      </c>
      <c r="T2188" s="699">
        <f t="shared" si="1004"/>
        <v>0</v>
      </c>
      <c r="U2188" s="681">
        <f t="shared" ref="U2188:U2251" si="1014">IF(F2188+T2187&gt;S2188,S2188,F2188+T2187)</f>
        <v>0</v>
      </c>
      <c r="V2188" s="701">
        <f t="shared" ref="V2188:V2251" si="1015">T2187+F2188-S2188</f>
        <v>0</v>
      </c>
      <c r="W2188" s="662">
        <f t="shared" ref="W2188:W2251" si="1016">IF(Y2188&lt;0,0,IF(Y2188&gt;$G$4,$G$4,Y2188))</f>
        <v>0</v>
      </c>
      <c r="X2188" s="662">
        <f t="shared" ref="X2188:X2251" si="1017">IF(G2188+W2187&gt;S2188,S2188,G2188+W2187)</f>
        <v>0</v>
      </c>
      <c r="Y2188" s="662">
        <f t="shared" ref="Y2188:Y2251" si="1018">W2187+G2188-S2188</f>
        <v>0</v>
      </c>
      <c r="Z2188" s="699">
        <f t="shared" ref="Z2188:Z2251" si="1019">IF(AB2188&lt;0,0,IF(AB2188&gt;$H$3,$H$3,AB2188))</f>
        <v>0</v>
      </c>
      <c r="AA2188" s="681">
        <f t="shared" si="993"/>
        <v>0</v>
      </c>
      <c r="AB2188" s="701">
        <f t="shared" si="994"/>
        <v>0</v>
      </c>
      <c r="AC2188" s="662">
        <f t="shared" ref="AC2188:AC2251" si="1020">IF(AE2188&lt;0,0,IF(AE2188&gt;$H$4,$H$4,AE2188))</f>
        <v>0</v>
      </c>
      <c r="AD2188" s="662">
        <f t="shared" si="995"/>
        <v>0</v>
      </c>
      <c r="AE2188" s="701">
        <f t="shared" si="996"/>
        <v>0</v>
      </c>
      <c r="AF2188" s="662">
        <f t="shared" ref="AF2188:AF2251" si="1021">IF(AH2188&lt;0,0,IF(AH2188&gt;$O$3,$O$3,AH2188))</f>
        <v>0</v>
      </c>
      <c r="AG2188" s="662">
        <f t="shared" si="997"/>
        <v>0</v>
      </c>
      <c r="AH2188" s="701">
        <f t="shared" si="998"/>
        <v>0</v>
      </c>
    </row>
    <row r="2189" spans="1:34" x14ac:dyDescent="0.35">
      <c r="A2189" s="680">
        <v>40164</v>
      </c>
      <c r="B2189" s="558" t="s">
        <v>32</v>
      </c>
      <c r="C2189" s="558">
        <v>12</v>
      </c>
      <c r="D2189" s="559">
        <f t="shared" si="999"/>
        <v>5</v>
      </c>
      <c r="E2189" s="561">
        <v>0.50000000000002842</v>
      </c>
      <c r="F2189" s="699">
        <f t="shared" si="1005"/>
        <v>0</v>
      </c>
      <c r="G2189" s="712">
        <f t="shared" si="1006"/>
        <v>0</v>
      </c>
      <c r="H2189" s="699">
        <f t="shared" si="1000"/>
        <v>0</v>
      </c>
      <c r="I2189" s="712">
        <f t="shared" si="1001"/>
        <v>0</v>
      </c>
      <c r="J2189" s="699">
        <f t="shared" si="1007"/>
        <v>0</v>
      </c>
      <c r="K2189" s="681">
        <f t="shared" si="1008"/>
        <v>0</v>
      </c>
      <c r="L2189" s="711">
        <f>IF($L$5="Yes",HLOOKUP(B2189,'Outdoor Supply'!$D$32:$P$38,7,FALSE),0)</f>
        <v>0</v>
      </c>
      <c r="M2189" s="701">
        <f t="shared" si="1009"/>
        <v>0</v>
      </c>
      <c r="N2189" s="564">
        <f t="shared" si="1010"/>
        <v>0</v>
      </c>
      <c r="O2189" s="564">
        <f t="shared" si="1011"/>
        <v>0</v>
      </c>
      <c r="P2189" s="564">
        <f t="shared" si="1012"/>
        <v>0</v>
      </c>
      <c r="Q2189" s="564">
        <f t="shared" si="1013"/>
        <v>0</v>
      </c>
      <c r="R2189" s="661">
        <f t="shared" si="1002"/>
        <v>0</v>
      </c>
      <c r="S2189" s="662">
        <f t="shared" si="1003"/>
        <v>0</v>
      </c>
      <c r="T2189" s="699">
        <f t="shared" si="1004"/>
        <v>0</v>
      </c>
      <c r="U2189" s="681">
        <f t="shared" si="1014"/>
        <v>0</v>
      </c>
      <c r="V2189" s="701">
        <f t="shared" si="1015"/>
        <v>0</v>
      </c>
      <c r="W2189" s="662">
        <f t="shared" si="1016"/>
        <v>0</v>
      </c>
      <c r="X2189" s="662">
        <f t="shared" si="1017"/>
        <v>0</v>
      </c>
      <c r="Y2189" s="662">
        <f t="shared" si="1018"/>
        <v>0</v>
      </c>
      <c r="Z2189" s="699">
        <f t="shared" si="1019"/>
        <v>0</v>
      </c>
      <c r="AA2189" s="681">
        <f t="shared" ref="AA2189:AA2252" si="1022">IF(H2189+Z2188&gt;S2189,S2189,H2189+Z2188)</f>
        <v>0</v>
      </c>
      <c r="AB2189" s="701">
        <f t="shared" ref="AB2189:AB2252" si="1023">Z2188+H2189-S2189</f>
        <v>0</v>
      </c>
      <c r="AC2189" s="662">
        <f t="shared" si="1020"/>
        <v>0</v>
      </c>
      <c r="AD2189" s="662">
        <f t="shared" ref="AD2189:AD2252" si="1024">IF(I2189+AC2188&gt;S2189,S2189,I2189+AC2188)</f>
        <v>0</v>
      </c>
      <c r="AE2189" s="701">
        <f t="shared" ref="AE2189:AE2252" si="1025">AC2188+I2189-S2189</f>
        <v>0</v>
      </c>
      <c r="AF2189" s="662">
        <f t="shared" si="1021"/>
        <v>0</v>
      </c>
      <c r="AG2189" s="662">
        <f t="shared" ref="AG2189:AG2252" si="1026">IF(M2189+AF2188&gt;S2189,S2189,M2189+AF2188)</f>
        <v>0</v>
      </c>
      <c r="AH2189" s="701">
        <f t="shared" ref="AH2189:AH2252" si="1027">AF2188+M2189-S2189</f>
        <v>0</v>
      </c>
    </row>
    <row r="2190" spans="1:34" x14ac:dyDescent="0.35">
      <c r="A2190" s="680">
        <v>40165</v>
      </c>
      <c r="B2190" s="558" t="s">
        <v>32</v>
      </c>
      <c r="C2190" s="558">
        <v>12</v>
      </c>
      <c r="D2190" s="559">
        <f t="shared" si="999"/>
        <v>6</v>
      </c>
      <c r="E2190" s="561">
        <v>0</v>
      </c>
      <c r="F2190" s="699">
        <f t="shared" si="1005"/>
        <v>0</v>
      </c>
      <c r="G2190" s="712">
        <f t="shared" si="1006"/>
        <v>0</v>
      </c>
      <c r="H2190" s="699">
        <f t="shared" si="1000"/>
        <v>0</v>
      </c>
      <c r="I2190" s="712">
        <f t="shared" si="1001"/>
        <v>0</v>
      </c>
      <c r="J2190" s="699">
        <f t="shared" si="1007"/>
        <v>0</v>
      </c>
      <c r="K2190" s="681">
        <f t="shared" si="1008"/>
        <v>0</v>
      </c>
      <c r="L2190" s="711">
        <f>IF($L$5="Yes",HLOOKUP(B2190,'Outdoor Supply'!$D$32:$P$38,7,FALSE),0)</f>
        <v>0</v>
      </c>
      <c r="M2190" s="701">
        <f t="shared" si="1009"/>
        <v>0</v>
      </c>
      <c r="N2190" s="564">
        <f t="shared" si="1010"/>
        <v>0</v>
      </c>
      <c r="O2190" s="564">
        <f t="shared" si="1011"/>
        <v>0</v>
      </c>
      <c r="P2190" s="564">
        <f t="shared" si="1012"/>
        <v>0</v>
      </c>
      <c r="Q2190" s="564">
        <f t="shared" si="1013"/>
        <v>0</v>
      </c>
      <c r="R2190" s="661">
        <f t="shared" si="1002"/>
        <v>0</v>
      </c>
      <c r="S2190" s="662">
        <f t="shared" si="1003"/>
        <v>0</v>
      </c>
      <c r="T2190" s="699">
        <f t="shared" si="1004"/>
        <v>0</v>
      </c>
      <c r="U2190" s="681">
        <f t="shared" si="1014"/>
        <v>0</v>
      </c>
      <c r="V2190" s="701">
        <f t="shared" si="1015"/>
        <v>0</v>
      </c>
      <c r="W2190" s="662">
        <f t="shared" si="1016"/>
        <v>0</v>
      </c>
      <c r="X2190" s="662">
        <f t="shared" si="1017"/>
        <v>0</v>
      </c>
      <c r="Y2190" s="662">
        <f t="shared" si="1018"/>
        <v>0</v>
      </c>
      <c r="Z2190" s="699">
        <f t="shared" si="1019"/>
        <v>0</v>
      </c>
      <c r="AA2190" s="681">
        <f t="shared" si="1022"/>
        <v>0</v>
      </c>
      <c r="AB2190" s="701">
        <f t="shared" si="1023"/>
        <v>0</v>
      </c>
      <c r="AC2190" s="662">
        <f t="shared" si="1020"/>
        <v>0</v>
      </c>
      <c r="AD2190" s="662">
        <f t="shared" si="1024"/>
        <v>0</v>
      </c>
      <c r="AE2190" s="701">
        <f t="shared" si="1025"/>
        <v>0</v>
      </c>
      <c r="AF2190" s="662">
        <f t="shared" si="1021"/>
        <v>0</v>
      </c>
      <c r="AG2190" s="662">
        <f t="shared" si="1026"/>
        <v>0</v>
      </c>
      <c r="AH2190" s="701">
        <f t="shared" si="1027"/>
        <v>0</v>
      </c>
    </row>
    <row r="2191" spans="1:34" x14ac:dyDescent="0.35">
      <c r="A2191" s="680">
        <v>40166</v>
      </c>
      <c r="B2191" s="558" t="s">
        <v>32</v>
      </c>
      <c r="C2191" s="558">
        <v>12</v>
      </c>
      <c r="D2191" s="559">
        <f t="shared" si="999"/>
        <v>7</v>
      </c>
      <c r="E2191" s="561">
        <v>0</v>
      </c>
      <c r="F2191" s="699">
        <f t="shared" si="1005"/>
        <v>0</v>
      </c>
      <c r="G2191" s="712">
        <f t="shared" si="1006"/>
        <v>0</v>
      </c>
      <c r="H2191" s="699">
        <f t="shared" si="1000"/>
        <v>0</v>
      </c>
      <c r="I2191" s="712">
        <f t="shared" si="1001"/>
        <v>0</v>
      </c>
      <c r="J2191" s="699">
        <f t="shared" si="1007"/>
        <v>0</v>
      </c>
      <c r="K2191" s="681">
        <f t="shared" si="1008"/>
        <v>0</v>
      </c>
      <c r="L2191" s="711">
        <f>IF($L$5="Yes",HLOOKUP(B2191,'Outdoor Supply'!$D$32:$P$38,7,FALSE),0)</f>
        <v>0</v>
      </c>
      <c r="M2191" s="701">
        <f t="shared" si="1009"/>
        <v>0</v>
      </c>
      <c r="N2191" s="564">
        <f t="shared" si="1010"/>
        <v>0</v>
      </c>
      <c r="O2191" s="564">
        <f t="shared" si="1011"/>
        <v>0</v>
      </c>
      <c r="P2191" s="564">
        <f t="shared" si="1012"/>
        <v>0</v>
      </c>
      <c r="Q2191" s="564">
        <f t="shared" si="1013"/>
        <v>0</v>
      </c>
      <c r="R2191" s="661">
        <f t="shared" si="1002"/>
        <v>0</v>
      </c>
      <c r="S2191" s="662">
        <f t="shared" si="1003"/>
        <v>0</v>
      </c>
      <c r="T2191" s="699">
        <f t="shared" si="1004"/>
        <v>0</v>
      </c>
      <c r="U2191" s="681">
        <f t="shared" si="1014"/>
        <v>0</v>
      </c>
      <c r="V2191" s="701">
        <f t="shared" si="1015"/>
        <v>0</v>
      </c>
      <c r="W2191" s="662">
        <f t="shared" si="1016"/>
        <v>0</v>
      </c>
      <c r="X2191" s="662">
        <f t="shared" si="1017"/>
        <v>0</v>
      </c>
      <c r="Y2191" s="662">
        <f t="shared" si="1018"/>
        <v>0</v>
      </c>
      <c r="Z2191" s="699">
        <f t="shared" si="1019"/>
        <v>0</v>
      </c>
      <c r="AA2191" s="681">
        <f t="shared" si="1022"/>
        <v>0</v>
      </c>
      <c r="AB2191" s="701">
        <f t="shared" si="1023"/>
        <v>0</v>
      </c>
      <c r="AC2191" s="662">
        <f t="shared" si="1020"/>
        <v>0</v>
      </c>
      <c r="AD2191" s="662">
        <f t="shared" si="1024"/>
        <v>0</v>
      </c>
      <c r="AE2191" s="701">
        <f t="shared" si="1025"/>
        <v>0</v>
      </c>
      <c r="AF2191" s="662">
        <f t="shared" si="1021"/>
        <v>0</v>
      </c>
      <c r="AG2191" s="662">
        <f t="shared" si="1026"/>
        <v>0</v>
      </c>
      <c r="AH2191" s="701">
        <f t="shared" si="1027"/>
        <v>0</v>
      </c>
    </row>
    <row r="2192" spans="1:34" x14ac:dyDescent="0.35">
      <c r="A2192" s="680">
        <v>40167</v>
      </c>
      <c r="B2192" s="558" t="s">
        <v>32</v>
      </c>
      <c r="C2192" s="558">
        <v>12</v>
      </c>
      <c r="D2192" s="559">
        <f t="shared" si="999"/>
        <v>1</v>
      </c>
      <c r="E2192" s="561">
        <v>0</v>
      </c>
      <c r="F2192" s="699">
        <f t="shared" si="1005"/>
        <v>0</v>
      </c>
      <c r="G2192" s="712">
        <f t="shared" si="1006"/>
        <v>0</v>
      </c>
      <c r="H2192" s="699">
        <f t="shared" si="1000"/>
        <v>0</v>
      </c>
      <c r="I2192" s="712">
        <f t="shared" si="1001"/>
        <v>0</v>
      </c>
      <c r="J2192" s="699">
        <f t="shared" si="1007"/>
        <v>0</v>
      </c>
      <c r="K2192" s="681">
        <f t="shared" si="1008"/>
        <v>0</v>
      </c>
      <c r="L2192" s="711">
        <f>IF($L$5="Yes",HLOOKUP(B2192,'Outdoor Supply'!$D$32:$P$38,7,FALSE),0)</f>
        <v>0</v>
      </c>
      <c r="M2192" s="701">
        <f t="shared" si="1009"/>
        <v>0</v>
      </c>
      <c r="N2192" s="564">
        <f t="shared" si="1010"/>
        <v>0</v>
      </c>
      <c r="O2192" s="564">
        <f t="shared" si="1011"/>
        <v>0</v>
      </c>
      <c r="P2192" s="564">
        <f t="shared" si="1012"/>
        <v>0</v>
      </c>
      <c r="Q2192" s="564">
        <f t="shared" si="1013"/>
        <v>0</v>
      </c>
      <c r="R2192" s="661">
        <f t="shared" si="1002"/>
        <v>0</v>
      </c>
      <c r="S2192" s="662">
        <f t="shared" si="1003"/>
        <v>0</v>
      </c>
      <c r="T2192" s="699">
        <f t="shared" si="1004"/>
        <v>0</v>
      </c>
      <c r="U2192" s="681">
        <f t="shared" si="1014"/>
        <v>0</v>
      </c>
      <c r="V2192" s="701">
        <f t="shared" si="1015"/>
        <v>0</v>
      </c>
      <c r="W2192" s="662">
        <f t="shared" si="1016"/>
        <v>0</v>
      </c>
      <c r="X2192" s="662">
        <f t="shared" si="1017"/>
        <v>0</v>
      </c>
      <c r="Y2192" s="662">
        <f t="shared" si="1018"/>
        <v>0</v>
      </c>
      <c r="Z2192" s="699">
        <f t="shared" si="1019"/>
        <v>0</v>
      </c>
      <c r="AA2192" s="681">
        <f t="shared" si="1022"/>
        <v>0</v>
      </c>
      <c r="AB2192" s="701">
        <f t="shared" si="1023"/>
        <v>0</v>
      </c>
      <c r="AC2192" s="662">
        <f t="shared" si="1020"/>
        <v>0</v>
      </c>
      <c r="AD2192" s="662">
        <f t="shared" si="1024"/>
        <v>0</v>
      </c>
      <c r="AE2192" s="701">
        <f t="shared" si="1025"/>
        <v>0</v>
      </c>
      <c r="AF2192" s="662">
        <f t="shared" si="1021"/>
        <v>0</v>
      </c>
      <c r="AG2192" s="662">
        <f t="shared" si="1026"/>
        <v>0</v>
      </c>
      <c r="AH2192" s="701">
        <f t="shared" si="1027"/>
        <v>0</v>
      </c>
    </row>
    <row r="2193" spans="1:34" x14ac:dyDescent="0.35">
      <c r="A2193" s="680">
        <v>40168</v>
      </c>
      <c r="B2193" s="558" t="s">
        <v>32</v>
      </c>
      <c r="C2193" s="558">
        <v>12</v>
      </c>
      <c r="D2193" s="559">
        <f t="shared" si="999"/>
        <v>2</v>
      </c>
      <c r="E2193" s="561">
        <v>0</v>
      </c>
      <c r="F2193" s="699">
        <f t="shared" si="1005"/>
        <v>0</v>
      </c>
      <c r="G2193" s="712">
        <f t="shared" si="1006"/>
        <v>0</v>
      </c>
      <c r="H2193" s="699">
        <f t="shared" si="1000"/>
        <v>0</v>
      </c>
      <c r="I2193" s="712">
        <f t="shared" si="1001"/>
        <v>0</v>
      </c>
      <c r="J2193" s="699">
        <f t="shared" si="1007"/>
        <v>0</v>
      </c>
      <c r="K2193" s="681">
        <f t="shared" si="1008"/>
        <v>0</v>
      </c>
      <c r="L2193" s="711">
        <f>IF($L$5="Yes",HLOOKUP(B2193,'Outdoor Supply'!$D$32:$P$38,7,FALSE),0)</f>
        <v>0</v>
      </c>
      <c r="M2193" s="701">
        <f t="shared" si="1009"/>
        <v>0</v>
      </c>
      <c r="N2193" s="564">
        <f t="shared" si="1010"/>
        <v>0</v>
      </c>
      <c r="O2193" s="564">
        <f t="shared" si="1011"/>
        <v>0</v>
      </c>
      <c r="P2193" s="564">
        <f t="shared" si="1012"/>
        <v>0</v>
      </c>
      <c r="Q2193" s="564">
        <f t="shared" si="1013"/>
        <v>0</v>
      </c>
      <c r="R2193" s="661">
        <f t="shared" si="1002"/>
        <v>0</v>
      </c>
      <c r="S2193" s="662">
        <f t="shared" si="1003"/>
        <v>0</v>
      </c>
      <c r="T2193" s="699">
        <f t="shared" si="1004"/>
        <v>0</v>
      </c>
      <c r="U2193" s="681">
        <f t="shared" si="1014"/>
        <v>0</v>
      </c>
      <c r="V2193" s="701">
        <f t="shared" si="1015"/>
        <v>0</v>
      </c>
      <c r="W2193" s="662">
        <f t="shared" si="1016"/>
        <v>0</v>
      </c>
      <c r="X2193" s="662">
        <f t="shared" si="1017"/>
        <v>0</v>
      </c>
      <c r="Y2193" s="662">
        <f t="shared" si="1018"/>
        <v>0</v>
      </c>
      <c r="Z2193" s="699">
        <f t="shared" si="1019"/>
        <v>0</v>
      </c>
      <c r="AA2193" s="681">
        <f t="shared" si="1022"/>
        <v>0</v>
      </c>
      <c r="AB2193" s="701">
        <f t="shared" si="1023"/>
        <v>0</v>
      </c>
      <c r="AC2193" s="662">
        <f t="shared" si="1020"/>
        <v>0</v>
      </c>
      <c r="AD2193" s="662">
        <f t="shared" si="1024"/>
        <v>0</v>
      </c>
      <c r="AE2193" s="701">
        <f t="shared" si="1025"/>
        <v>0</v>
      </c>
      <c r="AF2193" s="662">
        <f t="shared" si="1021"/>
        <v>0</v>
      </c>
      <c r="AG2193" s="662">
        <f t="shared" si="1026"/>
        <v>0</v>
      </c>
      <c r="AH2193" s="701">
        <f t="shared" si="1027"/>
        <v>0</v>
      </c>
    </row>
    <row r="2194" spans="1:34" x14ac:dyDescent="0.35">
      <c r="A2194" s="680">
        <v>40169</v>
      </c>
      <c r="B2194" s="558" t="s">
        <v>32</v>
      </c>
      <c r="C2194" s="558">
        <v>12</v>
      </c>
      <c r="D2194" s="559">
        <f t="shared" si="999"/>
        <v>3</v>
      </c>
      <c r="E2194" s="561">
        <v>0</v>
      </c>
      <c r="F2194" s="699">
        <f t="shared" si="1005"/>
        <v>0</v>
      </c>
      <c r="G2194" s="712">
        <f t="shared" si="1006"/>
        <v>0</v>
      </c>
      <c r="H2194" s="699">
        <f t="shared" si="1000"/>
        <v>0</v>
      </c>
      <c r="I2194" s="712">
        <f t="shared" si="1001"/>
        <v>0</v>
      </c>
      <c r="J2194" s="699">
        <f t="shared" si="1007"/>
        <v>0</v>
      </c>
      <c r="K2194" s="681">
        <f t="shared" si="1008"/>
        <v>0</v>
      </c>
      <c r="L2194" s="711">
        <f>IF($L$5="Yes",HLOOKUP(B2194,'Outdoor Supply'!$D$32:$P$38,7,FALSE),0)</f>
        <v>0</v>
      </c>
      <c r="M2194" s="701">
        <f t="shared" si="1009"/>
        <v>0</v>
      </c>
      <c r="N2194" s="564">
        <f t="shared" si="1010"/>
        <v>0</v>
      </c>
      <c r="O2194" s="564">
        <f t="shared" si="1011"/>
        <v>0</v>
      </c>
      <c r="P2194" s="564">
        <f t="shared" si="1012"/>
        <v>0</v>
      </c>
      <c r="Q2194" s="564">
        <f t="shared" si="1013"/>
        <v>0</v>
      </c>
      <c r="R2194" s="661">
        <f t="shared" si="1002"/>
        <v>0</v>
      </c>
      <c r="S2194" s="662">
        <f t="shared" si="1003"/>
        <v>0</v>
      </c>
      <c r="T2194" s="699">
        <f t="shared" si="1004"/>
        <v>0</v>
      </c>
      <c r="U2194" s="681">
        <f t="shared" si="1014"/>
        <v>0</v>
      </c>
      <c r="V2194" s="701">
        <f t="shared" si="1015"/>
        <v>0</v>
      </c>
      <c r="W2194" s="662">
        <f t="shared" si="1016"/>
        <v>0</v>
      </c>
      <c r="X2194" s="662">
        <f t="shared" si="1017"/>
        <v>0</v>
      </c>
      <c r="Y2194" s="662">
        <f t="shared" si="1018"/>
        <v>0</v>
      </c>
      <c r="Z2194" s="699">
        <f t="shared" si="1019"/>
        <v>0</v>
      </c>
      <c r="AA2194" s="681">
        <f t="shared" si="1022"/>
        <v>0</v>
      </c>
      <c r="AB2194" s="701">
        <f t="shared" si="1023"/>
        <v>0</v>
      </c>
      <c r="AC2194" s="662">
        <f t="shared" si="1020"/>
        <v>0</v>
      </c>
      <c r="AD2194" s="662">
        <f t="shared" si="1024"/>
        <v>0</v>
      </c>
      <c r="AE2194" s="701">
        <f t="shared" si="1025"/>
        <v>0</v>
      </c>
      <c r="AF2194" s="662">
        <f t="shared" si="1021"/>
        <v>0</v>
      </c>
      <c r="AG2194" s="662">
        <f t="shared" si="1026"/>
        <v>0</v>
      </c>
      <c r="AH2194" s="701">
        <f t="shared" si="1027"/>
        <v>0</v>
      </c>
    </row>
    <row r="2195" spans="1:34" x14ac:dyDescent="0.35">
      <c r="A2195" s="680">
        <v>40170</v>
      </c>
      <c r="B2195" s="558" t="s">
        <v>32</v>
      </c>
      <c r="C2195" s="558">
        <v>12</v>
      </c>
      <c r="D2195" s="559">
        <f t="shared" si="999"/>
        <v>4</v>
      </c>
      <c r="E2195" s="561">
        <v>0</v>
      </c>
      <c r="F2195" s="699">
        <f t="shared" si="1005"/>
        <v>0</v>
      </c>
      <c r="G2195" s="712">
        <f t="shared" si="1006"/>
        <v>0</v>
      </c>
      <c r="H2195" s="699">
        <f t="shared" si="1000"/>
        <v>0</v>
      </c>
      <c r="I2195" s="712">
        <f t="shared" si="1001"/>
        <v>0</v>
      </c>
      <c r="J2195" s="699">
        <f t="shared" si="1007"/>
        <v>0</v>
      </c>
      <c r="K2195" s="681">
        <f t="shared" si="1008"/>
        <v>0</v>
      </c>
      <c r="L2195" s="711">
        <f>IF($L$5="Yes",HLOOKUP(B2195,'Outdoor Supply'!$D$32:$P$38,7,FALSE),0)</f>
        <v>0</v>
      </c>
      <c r="M2195" s="701">
        <f t="shared" si="1009"/>
        <v>0</v>
      </c>
      <c r="N2195" s="564">
        <f t="shared" si="1010"/>
        <v>0</v>
      </c>
      <c r="O2195" s="564">
        <f t="shared" si="1011"/>
        <v>0</v>
      </c>
      <c r="P2195" s="564">
        <f t="shared" si="1012"/>
        <v>0</v>
      </c>
      <c r="Q2195" s="564">
        <f t="shared" si="1013"/>
        <v>0</v>
      </c>
      <c r="R2195" s="661">
        <f t="shared" si="1002"/>
        <v>0</v>
      </c>
      <c r="S2195" s="662">
        <f t="shared" si="1003"/>
        <v>0</v>
      </c>
      <c r="T2195" s="699">
        <f t="shared" si="1004"/>
        <v>0</v>
      </c>
      <c r="U2195" s="681">
        <f t="shared" si="1014"/>
        <v>0</v>
      </c>
      <c r="V2195" s="701">
        <f t="shared" si="1015"/>
        <v>0</v>
      </c>
      <c r="W2195" s="662">
        <f t="shared" si="1016"/>
        <v>0</v>
      </c>
      <c r="X2195" s="662">
        <f t="shared" si="1017"/>
        <v>0</v>
      </c>
      <c r="Y2195" s="662">
        <f t="shared" si="1018"/>
        <v>0</v>
      </c>
      <c r="Z2195" s="699">
        <f t="shared" si="1019"/>
        <v>0</v>
      </c>
      <c r="AA2195" s="681">
        <f t="shared" si="1022"/>
        <v>0</v>
      </c>
      <c r="AB2195" s="701">
        <f t="shared" si="1023"/>
        <v>0</v>
      </c>
      <c r="AC2195" s="662">
        <f t="shared" si="1020"/>
        <v>0</v>
      </c>
      <c r="AD2195" s="662">
        <f t="shared" si="1024"/>
        <v>0</v>
      </c>
      <c r="AE2195" s="701">
        <f t="shared" si="1025"/>
        <v>0</v>
      </c>
      <c r="AF2195" s="662">
        <f t="shared" si="1021"/>
        <v>0</v>
      </c>
      <c r="AG2195" s="662">
        <f t="shared" si="1026"/>
        <v>0</v>
      </c>
      <c r="AH2195" s="701">
        <f t="shared" si="1027"/>
        <v>0</v>
      </c>
    </row>
    <row r="2196" spans="1:34" x14ac:dyDescent="0.35">
      <c r="A2196" s="680">
        <v>40171</v>
      </c>
      <c r="B2196" s="558" t="s">
        <v>32</v>
      </c>
      <c r="C2196" s="558">
        <v>12</v>
      </c>
      <c r="D2196" s="559">
        <f t="shared" si="999"/>
        <v>5</v>
      </c>
      <c r="E2196" s="561">
        <v>0.26000000000001933</v>
      </c>
      <c r="F2196" s="699">
        <f t="shared" si="1005"/>
        <v>0</v>
      </c>
      <c r="G2196" s="712">
        <f t="shared" si="1006"/>
        <v>0</v>
      </c>
      <c r="H2196" s="699">
        <f t="shared" si="1000"/>
        <v>0</v>
      </c>
      <c r="I2196" s="712">
        <f t="shared" si="1001"/>
        <v>0</v>
      </c>
      <c r="J2196" s="699">
        <f t="shared" si="1007"/>
        <v>0</v>
      </c>
      <c r="K2196" s="681">
        <f t="shared" si="1008"/>
        <v>0</v>
      </c>
      <c r="L2196" s="711">
        <f>IF($L$5="Yes",HLOOKUP(B2196,'Outdoor Supply'!$D$32:$P$38,7,FALSE),0)</f>
        <v>0</v>
      </c>
      <c r="M2196" s="701">
        <f t="shared" si="1009"/>
        <v>0</v>
      </c>
      <c r="N2196" s="564">
        <f t="shared" si="1010"/>
        <v>0</v>
      </c>
      <c r="O2196" s="564">
        <f t="shared" si="1011"/>
        <v>0</v>
      </c>
      <c r="P2196" s="564">
        <f t="shared" si="1012"/>
        <v>0</v>
      </c>
      <c r="Q2196" s="564">
        <f t="shared" si="1013"/>
        <v>0</v>
      </c>
      <c r="R2196" s="661">
        <f t="shared" si="1002"/>
        <v>0</v>
      </c>
      <c r="S2196" s="662">
        <f t="shared" si="1003"/>
        <v>0</v>
      </c>
      <c r="T2196" s="699">
        <f t="shared" si="1004"/>
        <v>0</v>
      </c>
      <c r="U2196" s="681">
        <f t="shared" si="1014"/>
        <v>0</v>
      </c>
      <c r="V2196" s="701">
        <f t="shared" si="1015"/>
        <v>0</v>
      </c>
      <c r="W2196" s="662">
        <f t="shared" si="1016"/>
        <v>0</v>
      </c>
      <c r="X2196" s="662">
        <f t="shared" si="1017"/>
        <v>0</v>
      </c>
      <c r="Y2196" s="662">
        <f t="shared" si="1018"/>
        <v>0</v>
      </c>
      <c r="Z2196" s="699">
        <f t="shared" si="1019"/>
        <v>0</v>
      </c>
      <c r="AA2196" s="681">
        <f t="shared" si="1022"/>
        <v>0</v>
      </c>
      <c r="AB2196" s="701">
        <f t="shared" si="1023"/>
        <v>0</v>
      </c>
      <c r="AC2196" s="662">
        <f t="shared" si="1020"/>
        <v>0</v>
      </c>
      <c r="AD2196" s="662">
        <f t="shared" si="1024"/>
        <v>0</v>
      </c>
      <c r="AE2196" s="701">
        <f t="shared" si="1025"/>
        <v>0</v>
      </c>
      <c r="AF2196" s="662">
        <f t="shared" si="1021"/>
        <v>0</v>
      </c>
      <c r="AG2196" s="662">
        <f t="shared" si="1026"/>
        <v>0</v>
      </c>
      <c r="AH2196" s="701">
        <f t="shared" si="1027"/>
        <v>0</v>
      </c>
    </row>
    <row r="2197" spans="1:34" x14ac:dyDescent="0.35">
      <c r="A2197" s="680">
        <v>40172</v>
      </c>
      <c r="B2197" s="558" t="s">
        <v>32</v>
      </c>
      <c r="C2197" s="558">
        <v>12</v>
      </c>
      <c r="D2197" s="559">
        <f t="shared" si="999"/>
        <v>6</v>
      </c>
      <c r="E2197" s="561">
        <v>0</v>
      </c>
      <c r="F2197" s="699">
        <f t="shared" si="1005"/>
        <v>0</v>
      </c>
      <c r="G2197" s="712">
        <f t="shared" si="1006"/>
        <v>0</v>
      </c>
      <c r="H2197" s="699">
        <f t="shared" si="1000"/>
        <v>0</v>
      </c>
      <c r="I2197" s="712">
        <f t="shared" si="1001"/>
        <v>0</v>
      </c>
      <c r="J2197" s="699">
        <f t="shared" si="1007"/>
        <v>0</v>
      </c>
      <c r="K2197" s="681">
        <f t="shared" si="1008"/>
        <v>0</v>
      </c>
      <c r="L2197" s="711">
        <f>IF($L$5="Yes",HLOOKUP(B2197,'Outdoor Supply'!$D$32:$P$38,7,FALSE),0)</f>
        <v>0</v>
      </c>
      <c r="M2197" s="701">
        <f t="shared" si="1009"/>
        <v>0</v>
      </c>
      <c r="N2197" s="564">
        <f t="shared" si="1010"/>
        <v>0</v>
      </c>
      <c r="O2197" s="564">
        <f t="shared" si="1011"/>
        <v>0</v>
      </c>
      <c r="P2197" s="564">
        <f t="shared" si="1012"/>
        <v>0</v>
      </c>
      <c r="Q2197" s="564">
        <f t="shared" si="1013"/>
        <v>0</v>
      </c>
      <c r="R2197" s="661">
        <f t="shared" si="1002"/>
        <v>0</v>
      </c>
      <c r="S2197" s="662">
        <f t="shared" si="1003"/>
        <v>0</v>
      </c>
      <c r="T2197" s="699">
        <f t="shared" si="1004"/>
        <v>0</v>
      </c>
      <c r="U2197" s="681">
        <f t="shared" si="1014"/>
        <v>0</v>
      </c>
      <c r="V2197" s="701">
        <f t="shared" si="1015"/>
        <v>0</v>
      </c>
      <c r="W2197" s="662">
        <f t="shared" si="1016"/>
        <v>0</v>
      </c>
      <c r="X2197" s="662">
        <f t="shared" si="1017"/>
        <v>0</v>
      </c>
      <c r="Y2197" s="662">
        <f t="shared" si="1018"/>
        <v>0</v>
      </c>
      <c r="Z2197" s="699">
        <f t="shared" si="1019"/>
        <v>0</v>
      </c>
      <c r="AA2197" s="681">
        <f t="shared" si="1022"/>
        <v>0</v>
      </c>
      <c r="AB2197" s="701">
        <f t="shared" si="1023"/>
        <v>0</v>
      </c>
      <c r="AC2197" s="662">
        <f t="shared" si="1020"/>
        <v>0</v>
      </c>
      <c r="AD2197" s="662">
        <f t="shared" si="1024"/>
        <v>0</v>
      </c>
      <c r="AE2197" s="701">
        <f t="shared" si="1025"/>
        <v>0</v>
      </c>
      <c r="AF2197" s="662">
        <f t="shared" si="1021"/>
        <v>0</v>
      </c>
      <c r="AG2197" s="662">
        <f t="shared" si="1026"/>
        <v>0</v>
      </c>
      <c r="AH2197" s="701">
        <f t="shared" si="1027"/>
        <v>0</v>
      </c>
    </row>
    <row r="2198" spans="1:34" x14ac:dyDescent="0.35">
      <c r="A2198" s="680">
        <v>40173</v>
      </c>
      <c r="B2198" s="558" t="s">
        <v>32</v>
      </c>
      <c r="C2198" s="558">
        <v>12</v>
      </c>
      <c r="D2198" s="559">
        <f t="shared" si="999"/>
        <v>7</v>
      </c>
      <c r="E2198" s="561">
        <v>0</v>
      </c>
      <c r="F2198" s="699">
        <f t="shared" si="1005"/>
        <v>0</v>
      </c>
      <c r="G2198" s="712">
        <f t="shared" si="1006"/>
        <v>0</v>
      </c>
      <c r="H2198" s="699">
        <f t="shared" si="1000"/>
        <v>0</v>
      </c>
      <c r="I2198" s="712">
        <f t="shared" si="1001"/>
        <v>0</v>
      </c>
      <c r="J2198" s="699">
        <f t="shared" si="1007"/>
        <v>0</v>
      </c>
      <c r="K2198" s="681">
        <f t="shared" si="1008"/>
        <v>0</v>
      </c>
      <c r="L2198" s="711">
        <f>IF($L$5="Yes",HLOOKUP(B2198,'Outdoor Supply'!$D$32:$P$38,7,FALSE),0)</f>
        <v>0</v>
      </c>
      <c r="M2198" s="701">
        <f t="shared" si="1009"/>
        <v>0</v>
      </c>
      <c r="N2198" s="564">
        <f t="shared" si="1010"/>
        <v>0</v>
      </c>
      <c r="O2198" s="564">
        <f t="shared" si="1011"/>
        <v>0</v>
      </c>
      <c r="P2198" s="564">
        <f t="shared" si="1012"/>
        <v>0</v>
      </c>
      <c r="Q2198" s="564">
        <f t="shared" si="1013"/>
        <v>0</v>
      </c>
      <c r="R2198" s="661">
        <f t="shared" si="1002"/>
        <v>0</v>
      </c>
      <c r="S2198" s="662">
        <f t="shared" si="1003"/>
        <v>0</v>
      </c>
      <c r="T2198" s="699">
        <f t="shared" si="1004"/>
        <v>0</v>
      </c>
      <c r="U2198" s="681">
        <f t="shared" si="1014"/>
        <v>0</v>
      </c>
      <c r="V2198" s="701">
        <f t="shared" si="1015"/>
        <v>0</v>
      </c>
      <c r="W2198" s="662">
        <f t="shared" si="1016"/>
        <v>0</v>
      </c>
      <c r="X2198" s="662">
        <f t="shared" si="1017"/>
        <v>0</v>
      </c>
      <c r="Y2198" s="662">
        <f t="shared" si="1018"/>
        <v>0</v>
      </c>
      <c r="Z2198" s="699">
        <f t="shared" si="1019"/>
        <v>0</v>
      </c>
      <c r="AA2198" s="681">
        <f t="shared" si="1022"/>
        <v>0</v>
      </c>
      <c r="AB2198" s="701">
        <f t="shared" si="1023"/>
        <v>0</v>
      </c>
      <c r="AC2198" s="662">
        <f t="shared" si="1020"/>
        <v>0</v>
      </c>
      <c r="AD2198" s="662">
        <f t="shared" si="1024"/>
        <v>0</v>
      </c>
      <c r="AE2198" s="701">
        <f t="shared" si="1025"/>
        <v>0</v>
      </c>
      <c r="AF2198" s="662">
        <f t="shared" si="1021"/>
        <v>0</v>
      </c>
      <c r="AG2198" s="662">
        <f t="shared" si="1026"/>
        <v>0</v>
      </c>
      <c r="AH2198" s="701">
        <f t="shared" si="1027"/>
        <v>0</v>
      </c>
    </row>
    <row r="2199" spans="1:34" x14ac:dyDescent="0.35">
      <c r="A2199" s="680">
        <v>40174</v>
      </c>
      <c r="B2199" s="558" t="s">
        <v>32</v>
      </c>
      <c r="C2199" s="558">
        <v>12</v>
      </c>
      <c r="D2199" s="559">
        <f t="shared" si="999"/>
        <v>1</v>
      </c>
      <c r="E2199" s="561">
        <v>0</v>
      </c>
      <c r="F2199" s="699">
        <f t="shared" si="1005"/>
        <v>0</v>
      </c>
      <c r="G2199" s="712">
        <f t="shared" si="1006"/>
        <v>0</v>
      </c>
      <c r="H2199" s="699">
        <f t="shared" si="1000"/>
        <v>0</v>
      </c>
      <c r="I2199" s="712">
        <f t="shared" si="1001"/>
        <v>0</v>
      </c>
      <c r="J2199" s="699">
        <f t="shared" si="1007"/>
        <v>0</v>
      </c>
      <c r="K2199" s="681">
        <f t="shared" si="1008"/>
        <v>0</v>
      </c>
      <c r="L2199" s="711">
        <f>IF($L$5="Yes",HLOOKUP(B2199,'Outdoor Supply'!$D$32:$P$38,7,FALSE),0)</f>
        <v>0</v>
      </c>
      <c r="M2199" s="701">
        <f t="shared" si="1009"/>
        <v>0</v>
      </c>
      <c r="N2199" s="564">
        <f t="shared" si="1010"/>
        <v>0</v>
      </c>
      <c r="O2199" s="564">
        <f t="shared" si="1011"/>
        <v>0</v>
      </c>
      <c r="P2199" s="564">
        <f t="shared" si="1012"/>
        <v>0</v>
      </c>
      <c r="Q2199" s="564">
        <f t="shared" si="1013"/>
        <v>0</v>
      </c>
      <c r="R2199" s="661">
        <f t="shared" si="1002"/>
        <v>0</v>
      </c>
      <c r="S2199" s="662">
        <f t="shared" si="1003"/>
        <v>0</v>
      </c>
      <c r="T2199" s="699">
        <f t="shared" si="1004"/>
        <v>0</v>
      </c>
      <c r="U2199" s="681">
        <f t="shared" si="1014"/>
        <v>0</v>
      </c>
      <c r="V2199" s="701">
        <f t="shared" si="1015"/>
        <v>0</v>
      </c>
      <c r="W2199" s="662">
        <f t="shared" si="1016"/>
        <v>0</v>
      </c>
      <c r="X2199" s="662">
        <f t="shared" si="1017"/>
        <v>0</v>
      </c>
      <c r="Y2199" s="662">
        <f t="shared" si="1018"/>
        <v>0</v>
      </c>
      <c r="Z2199" s="699">
        <f t="shared" si="1019"/>
        <v>0</v>
      </c>
      <c r="AA2199" s="681">
        <f t="shared" si="1022"/>
        <v>0</v>
      </c>
      <c r="AB2199" s="701">
        <f t="shared" si="1023"/>
        <v>0</v>
      </c>
      <c r="AC2199" s="662">
        <f t="shared" si="1020"/>
        <v>0</v>
      </c>
      <c r="AD2199" s="662">
        <f t="shared" si="1024"/>
        <v>0</v>
      </c>
      <c r="AE2199" s="701">
        <f t="shared" si="1025"/>
        <v>0</v>
      </c>
      <c r="AF2199" s="662">
        <f t="shared" si="1021"/>
        <v>0</v>
      </c>
      <c r="AG2199" s="662">
        <f t="shared" si="1026"/>
        <v>0</v>
      </c>
      <c r="AH2199" s="701">
        <f t="shared" si="1027"/>
        <v>0</v>
      </c>
    </row>
    <row r="2200" spans="1:34" x14ac:dyDescent="0.35">
      <c r="A2200" s="680">
        <v>40175</v>
      </c>
      <c r="B2200" s="558" t="s">
        <v>32</v>
      </c>
      <c r="C2200" s="558">
        <v>12</v>
      </c>
      <c r="D2200" s="559">
        <f t="shared" si="999"/>
        <v>2</v>
      </c>
      <c r="E2200" s="561">
        <v>0</v>
      </c>
      <c r="F2200" s="699">
        <f t="shared" si="1005"/>
        <v>0</v>
      </c>
      <c r="G2200" s="712">
        <f t="shared" si="1006"/>
        <v>0</v>
      </c>
      <c r="H2200" s="699">
        <f t="shared" si="1000"/>
        <v>0</v>
      </c>
      <c r="I2200" s="712">
        <f t="shared" si="1001"/>
        <v>0</v>
      </c>
      <c r="J2200" s="699">
        <f t="shared" si="1007"/>
        <v>0</v>
      </c>
      <c r="K2200" s="681">
        <f t="shared" si="1008"/>
        <v>0</v>
      </c>
      <c r="L2200" s="711">
        <f>IF($L$5="Yes",HLOOKUP(B2200,'Outdoor Supply'!$D$32:$P$38,7,FALSE),0)</f>
        <v>0</v>
      </c>
      <c r="M2200" s="701">
        <f t="shared" si="1009"/>
        <v>0</v>
      </c>
      <c r="N2200" s="564">
        <f t="shared" si="1010"/>
        <v>0</v>
      </c>
      <c r="O2200" s="564">
        <f t="shared" si="1011"/>
        <v>0</v>
      </c>
      <c r="P2200" s="564">
        <f t="shared" si="1012"/>
        <v>0</v>
      </c>
      <c r="Q2200" s="564">
        <f t="shared" si="1013"/>
        <v>0</v>
      </c>
      <c r="R2200" s="661">
        <f t="shared" si="1002"/>
        <v>0</v>
      </c>
      <c r="S2200" s="662">
        <f t="shared" si="1003"/>
        <v>0</v>
      </c>
      <c r="T2200" s="699">
        <f t="shared" si="1004"/>
        <v>0</v>
      </c>
      <c r="U2200" s="681">
        <f t="shared" si="1014"/>
        <v>0</v>
      </c>
      <c r="V2200" s="701">
        <f t="shared" si="1015"/>
        <v>0</v>
      </c>
      <c r="W2200" s="662">
        <f t="shared" si="1016"/>
        <v>0</v>
      </c>
      <c r="X2200" s="662">
        <f t="shared" si="1017"/>
        <v>0</v>
      </c>
      <c r="Y2200" s="662">
        <f t="shared" si="1018"/>
        <v>0</v>
      </c>
      <c r="Z2200" s="699">
        <f t="shared" si="1019"/>
        <v>0</v>
      </c>
      <c r="AA2200" s="681">
        <f t="shared" si="1022"/>
        <v>0</v>
      </c>
      <c r="AB2200" s="701">
        <f t="shared" si="1023"/>
        <v>0</v>
      </c>
      <c r="AC2200" s="662">
        <f t="shared" si="1020"/>
        <v>0</v>
      </c>
      <c r="AD2200" s="662">
        <f t="shared" si="1024"/>
        <v>0</v>
      </c>
      <c r="AE2200" s="701">
        <f t="shared" si="1025"/>
        <v>0</v>
      </c>
      <c r="AF2200" s="662">
        <f t="shared" si="1021"/>
        <v>0</v>
      </c>
      <c r="AG2200" s="662">
        <f t="shared" si="1026"/>
        <v>0</v>
      </c>
      <c r="AH2200" s="701">
        <f t="shared" si="1027"/>
        <v>0</v>
      </c>
    </row>
    <row r="2201" spans="1:34" x14ac:dyDescent="0.35">
      <c r="A2201" s="680">
        <v>40176</v>
      </c>
      <c r="B2201" s="558" t="s">
        <v>32</v>
      </c>
      <c r="C2201" s="558">
        <v>12</v>
      </c>
      <c r="D2201" s="559">
        <f t="shared" si="999"/>
        <v>3</v>
      </c>
      <c r="E2201" s="561">
        <v>0.22999999999998977</v>
      </c>
      <c r="F2201" s="699">
        <f t="shared" si="1005"/>
        <v>0</v>
      </c>
      <c r="G2201" s="712">
        <f t="shared" si="1006"/>
        <v>0</v>
      </c>
      <c r="H2201" s="699">
        <f t="shared" si="1000"/>
        <v>0</v>
      </c>
      <c r="I2201" s="712">
        <f t="shared" si="1001"/>
        <v>0</v>
      </c>
      <c r="J2201" s="699">
        <f t="shared" si="1007"/>
        <v>0</v>
      </c>
      <c r="K2201" s="681">
        <f t="shared" si="1008"/>
        <v>0</v>
      </c>
      <c r="L2201" s="711">
        <f>IF($L$5="Yes",HLOOKUP(B2201,'Outdoor Supply'!$D$32:$P$38,7,FALSE),0)</f>
        <v>0</v>
      </c>
      <c r="M2201" s="701">
        <f t="shared" si="1009"/>
        <v>0</v>
      </c>
      <c r="N2201" s="564">
        <f t="shared" si="1010"/>
        <v>0</v>
      </c>
      <c r="O2201" s="564">
        <f t="shared" si="1011"/>
        <v>0</v>
      </c>
      <c r="P2201" s="564">
        <f t="shared" si="1012"/>
        <v>0</v>
      </c>
      <c r="Q2201" s="564">
        <f t="shared" si="1013"/>
        <v>0</v>
      </c>
      <c r="R2201" s="661">
        <f t="shared" si="1002"/>
        <v>0</v>
      </c>
      <c r="S2201" s="662">
        <f t="shared" si="1003"/>
        <v>0</v>
      </c>
      <c r="T2201" s="699">
        <f t="shared" si="1004"/>
        <v>0</v>
      </c>
      <c r="U2201" s="681">
        <f t="shared" si="1014"/>
        <v>0</v>
      </c>
      <c r="V2201" s="701">
        <f t="shared" si="1015"/>
        <v>0</v>
      </c>
      <c r="W2201" s="662">
        <f t="shared" si="1016"/>
        <v>0</v>
      </c>
      <c r="X2201" s="662">
        <f t="shared" si="1017"/>
        <v>0</v>
      </c>
      <c r="Y2201" s="662">
        <f t="shared" si="1018"/>
        <v>0</v>
      </c>
      <c r="Z2201" s="699">
        <f t="shared" si="1019"/>
        <v>0</v>
      </c>
      <c r="AA2201" s="681">
        <f t="shared" si="1022"/>
        <v>0</v>
      </c>
      <c r="AB2201" s="701">
        <f t="shared" si="1023"/>
        <v>0</v>
      </c>
      <c r="AC2201" s="662">
        <f t="shared" si="1020"/>
        <v>0</v>
      </c>
      <c r="AD2201" s="662">
        <f t="shared" si="1024"/>
        <v>0</v>
      </c>
      <c r="AE2201" s="701">
        <f t="shared" si="1025"/>
        <v>0</v>
      </c>
      <c r="AF2201" s="662">
        <f t="shared" si="1021"/>
        <v>0</v>
      </c>
      <c r="AG2201" s="662">
        <f t="shared" si="1026"/>
        <v>0</v>
      </c>
      <c r="AH2201" s="701">
        <f t="shared" si="1027"/>
        <v>0</v>
      </c>
    </row>
    <row r="2202" spans="1:34" x14ac:dyDescent="0.35">
      <c r="A2202" s="680">
        <v>40177</v>
      </c>
      <c r="B2202" s="558" t="s">
        <v>32</v>
      </c>
      <c r="C2202" s="558">
        <v>12</v>
      </c>
      <c r="D2202" s="559">
        <f t="shared" si="999"/>
        <v>4</v>
      </c>
      <c r="E2202" s="561">
        <v>0.21999999999994202</v>
      </c>
      <c r="F2202" s="699">
        <f t="shared" si="1005"/>
        <v>0</v>
      </c>
      <c r="G2202" s="712">
        <f t="shared" si="1006"/>
        <v>0</v>
      </c>
      <c r="H2202" s="699">
        <f t="shared" si="1000"/>
        <v>0</v>
      </c>
      <c r="I2202" s="712">
        <f t="shared" si="1001"/>
        <v>0</v>
      </c>
      <c r="J2202" s="699">
        <f t="shared" si="1007"/>
        <v>0</v>
      </c>
      <c r="K2202" s="681">
        <f t="shared" si="1008"/>
        <v>0</v>
      </c>
      <c r="L2202" s="711">
        <f>IF($L$5="Yes",HLOOKUP(B2202,'Outdoor Supply'!$D$32:$P$38,7,FALSE),0)</f>
        <v>0</v>
      </c>
      <c r="M2202" s="701">
        <f t="shared" si="1009"/>
        <v>0</v>
      </c>
      <c r="N2202" s="564">
        <f t="shared" si="1010"/>
        <v>0</v>
      </c>
      <c r="O2202" s="564">
        <f t="shared" si="1011"/>
        <v>0</v>
      </c>
      <c r="P2202" s="564">
        <f t="shared" si="1012"/>
        <v>0</v>
      </c>
      <c r="Q2202" s="564">
        <f t="shared" si="1013"/>
        <v>0</v>
      </c>
      <c r="R2202" s="661">
        <f t="shared" si="1002"/>
        <v>0</v>
      </c>
      <c r="S2202" s="662">
        <f t="shared" si="1003"/>
        <v>0</v>
      </c>
      <c r="T2202" s="699">
        <f t="shared" si="1004"/>
        <v>0</v>
      </c>
      <c r="U2202" s="681">
        <f t="shared" si="1014"/>
        <v>0</v>
      </c>
      <c r="V2202" s="701">
        <f t="shared" si="1015"/>
        <v>0</v>
      </c>
      <c r="W2202" s="662">
        <f t="shared" si="1016"/>
        <v>0</v>
      </c>
      <c r="X2202" s="662">
        <f t="shared" si="1017"/>
        <v>0</v>
      </c>
      <c r="Y2202" s="662">
        <f t="shared" si="1018"/>
        <v>0</v>
      </c>
      <c r="Z2202" s="699">
        <f t="shared" si="1019"/>
        <v>0</v>
      </c>
      <c r="AA2202" s="681">
        <f t="shared" si="1022"/>
        <v>0</v>
      </c>
      <c r="AB2202" s="701">
        <f t="shared" si="1023"/>
        <v>0</v>
      </c>
      <c r="AC2202" s="662">
        <f t="shared" si="1020"/>
        <v>0</v>
      </c>
      <c r="AD2202" s="662">
        <f t="shared" si="1024"/>
        <v>0</v>
      </c>
      <c r="AE2202" s="701">
        <f t="shared" si="1025"/>
        <v>0</v>
      </c>
      <c r="AF2202" s="662">
        <f t="shared" si="1021"/>
        <v>0</v>
      </c>
      <c r="AG2202" s="662">
        <f t="shared" si="1026"/>
        <v>0</v>
      </c>
      <c r="AH2202" s="701">
        <f t="shared" si="1027"/>
        <v>0</v>
      </c>
    </row>
    <row r="2203" spans="1:34" x14ac:dyDescent="0.35">
      <c r="A2203" s="680">
        <v>40178</v>
      </c>
      <c r="B2203" s="558" t="s">
        <v>32</v>
      </c>
      <c r="C2203" s="558">
        <v>12</v>
      </c>
      <c r="D2203" s="559">
        <f t="shared" si="999"/>
        <v>5</v>
      </c>
      <c r="E2203" s="561">
        <v>0</v>
      </c>
      <c r="F2203" s="699">
        <f t="shared" si="1005"/>
        <v>0</v>
      </c>
      <c r="G2203" s="712">
        <f t="shared" si="1006"/>
        <v>0</v>
      </c>
      <c r="H2203" s="699">
        <f t="shared" si="1000"/>
        <v>0</v>
      </c>
      <c r="I2203" s="712">
        <f t="shared" si="1001"/>
        <v>0</v>
      </c>
      <c r="J2203" s="699">
        <f t="shared" si="1007"/>
        <v>0</v>
      </c>
      <c r="K2203" s="681">
        <f t="shared" si="1008"/>
        <v>0</v>
      </c>
      <c r="L2203" s="711">
        <f>IF($L$5="Yes",HLOOKUP(B2203,'Outdoor Supply'!$D$32:$P$38,7,FALSE),0)</f>
        <v>0</v>
      </c>
      <c r="M2203" s="701">
        <f t="shared" si="1009"/>
        <v>0</v>
      </c>
      <c r="N2203" s="564">
        <f t="shared" si="1010"/>
        <v>0</v>
      </c>
      <c r="O2203" s="564">
        <f t="shared" si="1011"/>
        <v>0</v>
      </c>
      <c r="P2203" s="564">
        <f t="shared" si="1012"/>
        <v>0</v>
      </c>
      <c r="Q2203" s="564">
        <f t="shared" si="1013"/>
        <v>0</v>
      </c>
      <c r="R2203" s="661">
        <f t="shared" si="1002"/>
        <v>0</v>
      </c>
      <c r="S2203" s="662">
        <f t="shared" si="1003"/>
        <v>0</v>
      </c>
      <c r="T2203" s="699">
        <f t="shared" si="1004"/>
        <v>0</v>
      </c>
      <c r="U2203" s="681">
        <f t="shared" si="1014"/>
        <v>0</v>
      </c>
      <c r="V2203" s="701">
        <f t="shared" si="1015"/>
        <v>0</v>
      </c>
      <c r="W2203" s="662">
        <f t="shared" si="1016"/>
        <v>0</v>
      </c>
      <c r="X2203" s="662">
        <f t="shared" si="1017"/>
        <v>0</v>
      </c>
      <c r="Y2203" s="662">
        <f t="shared" si="1018"/>
        <v>0</v>
      </c>
      <c r="Z2203" s="699">
        <f t="shared" si="1019"/>
        <v>0</v>
      </c>
      <c r="AA2203" s="681">
        <f t="shared" si="1022"/>
        <v>0</v>
      </c>
      <c r="AB2203" s="701">
        <f t="shared" si="1023"/>
        <v>0</v>
      </c>
      <c r="AC2203" s="662">
        <f t="shared" si="1020"/>
        <v>0</v>
      </c>
      <c r="AD2203" s="662">
        <f t="shared" si="1024"/>
        <v>0</v>
      </c>
      <c r="AE2203" s="701">
        <f t="shared" si="1025"/>
        <v>0</v>
      </c>
      <c r="AF2203" s="662">
        <f t="shared" si="1021"/>
        <v>0</v>
      </c>
      <c r="AG2203" s="662">
        <f t="shared" si="1026"/>
        <v>0</v>
      </c>
      <c r="AH2203" s="701">
        <f t="shared" si="1027"/>
        <v>0</v>
      </c>
    </row>
    <row r="2204" spans="1:34" x14ac:dyDescent="0.35">
      <c r="A2204" s="680">
        <v>40179</v>
      </c>
      <c r="B2204" s="558" t="s">
        <v>21</v>
      </c>
      <c r="C2204" s="558">
        <v>1</v>
      </c>
      <c r="D2204" s="559">
        <f t="shared" si="999"/>
        <v>6</v>
      </c>
      <c r="E2204" s="561">
        <v>0</v>
      </c>
      <c r="F2204" s="699">
        <f t="shared" si="1005"/>
        <v>0</v>
      </c>
      <c r="G2204" s="712">
        <f t="shared" si="1006"/>
        <v>0</v>
      </c>
      <c r="H2204" s="699">
        <f t="shared" si="1000"/>
        <v>0</v>
      </c>
      <c r="I2204" s="712">
        <f t="shared" si="1001"/>
        <v>0</v>
      </c>
      <c r="J2204" s="699">
        <f t="shared" si="1007"/>
        <v>0</v>
      </c>
      <c r="K2204" s="681">
        <f t="shared" si="1008"/>
        <v>0</v>
      </c>
      <c r="L2204" s="711">
        <f>IF($L$5="Yes",HLOOKUP(B2204,'Outdoor Supply'!$D$32:$P$38,7,FALSE),0)</f>
        <v>0</v>
      </c>
      <c r="M2204" s="701">
        <f t="shared" si="1009"/>
        <v>0</v>
      </c>
      <c r="N2204" s="564">
        <f t="shared" si="1010"/>
        <v>0</v>
      </c>
      <c r="O2204" s="564">
        <f t="shared" si="1011"/>
        <v>0</v>
      </c>
      <c r="P2204" s="564">
        <f t="shared" si="1012"/>
        <v>0</v>
      </c>
      <c r="Q2204" s="564">
        <f t="shared" si="1013"/>
        <v>0</v>
      </c>
      <c r="R2204" s="661">
        <f t="shared" si="1002"/>
        <v>0</v>
      </c>
      <c r="S2204" s="662">
        <f t="shared" si="1003"/>
        <v>0</v>
      </c>
      <c r="T2204" s="699">
        <f t="shared" si="1004"/>
        <v>0</v>
      </c>
      <c r="U2204" s="681">
        <f t="shared" si="1014"/>
        <v>0</v>
      </c>
      <c r="V2204" s="701">
        <f t="shared" si="1015"/>
        <v>0</v>
      </c>
      <c r="W2204" s="662">
        <f t="shared" si="1016"/>
        <v>0</v>
      </c>
      <c r="X2204" s="662">
        <f t="shared" si="1017"/>
        <v>0</v>
      </c>
      <c r="Y2204" s="662">
        <f t="shared" si="1018"/>
        <v>0</v>
      </c>
      <c r="Z2204" s="699">
        <f t="shared" si="1019"/>
        <v>0</v>
      </c>
      <c r="AA2204" s="681">
        <f t="shared" si="1022"/>
        <v>0</v>
      </c>
      <c r="AB2204" s="701">
        <f t="shared" si="1023"/>
        <v>0</v>
      </c>
      <c r="AC2204" s="662">
        <f t="shared" si="1020"/>
        <v>0</v>
      </c>
      <c r="AD2204" s="662">
        <f t="shared" si="1024"/>
        <v>0</v>
      </c>
      <c r="AE2204" s="701">
        <f t="shared" si="1025"/>
        <v>0</v>
      </c>
      <c r="AF2204" s="662">
        <f t="shared" si="1021"/>
        <v>0</v>
      </c>
      <c r="AG2204" s="662">
        <f t="shared" si="1026"/>
        <v>0</v>
      </c>
      <c r="AH2204" s="701">
        <f t="shared" si="1027"/>
        <v>0</v>
      </c>
    </row>
    <row r="2205" spans="1:34" x14ac:dyDescent="0.35">
      <c r="A2205" s="680">
        <v>40180</v>
      </c>
      <c r="B2205" s="558" t="s">
        <v>21</v>
      </c>
      <c r="C2205" s="558">
        <v>1</v>
      </c>
      <c r="D2205" s="559">
        <f t="shared" si="999"/>
        <v>7</v>
      </c>
      <c r="E2205" s="561">
        <v>0</v>
      </c>
      <c r="F2205" s="699">
        <f t="shared" si="1005"/>
        <v>0</v>
      </c>
      <c r="G2205" s="712">
        <f t="shared" si="1006"/>
        <v>0</v>
      </c>
      <c r="H2205" s="699">
        <f t="shared" si="1000"/>
        <v>0</v>
      </c>
      <c r="I2205" s="712">
        <f t="shared" si="1001"/>
        <v>0</v>
      </c>
      <c r="J2205" s="699">
        <f t="shared" si="1007"/>
        <v>0</v>
      </c>
      <c r="K2205" s="681">
        <f t="shared" si="1008"/>
        <v>0</v>
      </c>
      <c r="L2205" s="711">
        <f>IF($L$5="Yes",HLOOKUP(B2205,'Outdoor Supply'!$D$32:$P$38,7,FALSE),0)</f>
        <v>0</v>
      </c>
      <c r="M2205" s="701">
        <f t="shared" si="1009"/>
        <v>0</v>
      </c>
      <c r="N2205" s="564">
        <f t="shared" si="1010"/>
        <v>0</v>
      </c>
      <c r="O2205" s="564">
        <f t="shared" si="1011"/>
        <v>0</v>
      </c>
      <c r="P2205" s="564">
        <f t="shared" si="1012"/>
        <v>0</v>
      </c>
      <c r="Q2205" s="564">
        <f t="shared" si="1013"/>
        <v>0</v>
      </c>
      <c r="R2205" s="661">
        <f t="shared" si="1002"/>
        <v>0</v>
      </c>
      <c r="S2205" s="662">
        <f t="shared" si="1003"/>
        <v>0</v>
      </c>
      <c r="T2205" s="699">
        <f t="shared" si="1004"/>
        <v>0</v>
      </c>
      <c r="U2205" s="681">
        <f t="shared" si="1014"/>
        <v>0</v>
      </c>
      <c r="V2205" s="701">
        <f t="shared" si="1015"/>
        <v>0</v>
      </c>
      <c r="W2205" s="662">
        <f t="shared" si="1016"/>
        <v>0</v>
      </c>
      <c r="X2205" s="662">
        <f t="shared" si="1017"/>
        <v>0</v>
      </c>
      <c r="Y2205" s="662">
        <f t="shared" si="1018"/>
        <v>0</v>
      </c>
      <c r="Z2205" s="699">
        <f t="shared" si="1019"/>
        <v>0</v>
      </c>
      <c r="AA2205" s="681">
        <f t="shared" si="1022"/>
        <v>0</v>
      </c>
      <c r="AB2205" s="701">
        <f t="shared" si="1023"/>
        <v>0</v>
      </c>
      <c r="AC2205" s="662">
        <f t="shared" si="1020"/>
        <v>0</v>
      </c>
      <c r="AD2205" s="662">
        <f t="shared" si="1024"/>
        <v>0</v>
      </c>
      <c r="AE2205" s="701">
        <f t="shared" si="1025"/>
        <v>0</v>
      </c>
      <c r="AF2205" s="662">
        <f t="shared" si="1021"/>
        <v>0</v>
      </c>
      <c r="AG2205" s="662">
        <f t="shared" si="1026"/>
        <v>0</v>
      </c>
      <c r="AH2205" s="701">
        <f t="shared" si="1027"/>
        <v>0</v>
      </c>
    </row>
    <row r="2206" spans="1:34" x14ac:dyDescent="0.35">
      <c r="A2206" s="680">
        <v>40181</v>
      </c>
      <c r="B2206" s="558" t="s">
        <v>21</v>
      </c>
      <c r="C2206" s="558">
        <v>1</v>
      </c>
      <c r="D2206" s="559">
        <f t="shared" si="999"/>
        <v>1</v>
      </c>
      <c r="E2206" s="561">
        <v>0</v>
      </c>
      <c r="F2206" s="699">
        <f t="shared" si="1005"/>
        <v>0</v>
      </c>
      <c r="G2206" s="712">
        <f t="shared" si="1006"/>
        <v>0</v>
      </c>
      <c r="H2206" s="699">
        <f t="shared" si="1000"/>
        <v>0</v>
      </c>
      <c r="I2206" s="712">
        <f t="shared" si="1001"/>
        <v>0</v>
      </c>
      <c r="J2206" s="699">
        <f t="shared" si="1007"/>
        <v>0</v>
      </c>
      <c r="K2206" s="681">
        <f t="shared" si="1008"/>
        <v>0</v>
      </c>
      <c r="L2206" s="711">
        <f>IF($L$5="Yes",HLOOKUP(B2206,'Outdoor Supply'!$D$32:$P$38,7,FALSE),0)</f>
        <v>0</v>
      </c>
      <c r="M2206" s="701">
        <f t="shared" si="1009"/>
        <v>0</v>
      </c>
      <c r="N2206" s="564">
        <f t="shared" si="1010"/>
        <v>0</v>
      </c>
      <c r="O2206" s="564">
        <f t="shared" si="1011"/>
        <v>0</v>
      </c>
      <c r="P2206" s="564">
        <f t="shared" si="1012"/>
        <v>0</v>
      </c>
      <c r="Q2206" s="564">
        <f t="shared" si="1013"/>
        <v>0</v>
      </c>
      <c r="R2206" s="661">
        <f t="shared" si="1002"/>
        <v>0</v>
      </c>
      <c r="S2206" s="662">
        <f t="shared" si="1003"/>
        <v>0</v>
      </c>
      <c r="T2206" s="699">
        <f t="shared" si="1004"/>
        <v>0</v>
      </c>
      <c r="U2206" s="681">
        <f t="shared" si="1014"/>
        <v>0</v>
      </c>
      <c r="V2206" s="701">
        <f t="shared" si="1015"/>
        <v>0</v>
      </c>
      <c r="W2206" s="662">
        <f t="shared" si="1016"/>
        <v>0</v>
      </c>
      <c r="X2206" s="662">
        <f t="shared" si="1017"/>
        <v>0</v>
      </c>
      <c r="Y2206" s="662">
        <f t="shared" si="1018"/>
        <v>0</v>
      </c>
      <c r="Z2206" s="699">
        <f t="shared" si="1019"/>
        <v>0</v>
      </c>
      <c r="AA2206" s="681">
        <f t="shared" si="1022"/>
        <v>0</v>
      </c>
      <c r="AB2206" s="701">
        <f t="shared" si="1023"/>
        <v>0</v>
      </c>
      <c r="AC2206" s="662">
        <f t="shared" si="1020"/>
        <v>0</v>
      </c>
      <c r="AD2206" s="662">
        <f t="shared" si="1024"/>
        <v>0</v>
      </c>
      <c r="AE2206" s="701">
        <f t="shared" si="1025"/>
        <v>0</v>
      </c>
      <c r="AF2206" s="662">
        <f t="shared" si="1021"/>
        <v>0</v>
      </c>
      <c r="AG2206" s="662">
        <f t="shared" si="1026"/>
        <v>0</v>
      </c>
      <c r="AH2206" s="701">
        <f t="shared" si="1027"/>
        <v>0</v>
      </c>
    </row>
    <row r="2207" spans="1:34" x14ac:dyDescent="0.35">
      <c r="A2207" s="680">
        <v>40182</v>
      </c>
      <c r="B2207" s="558" t="s">
        <v>21</v>
      </c>
      <c r="C2207" s="558">
        <v>1</v>
      </c>
      <c r="D2207" s="559">
        <f t="shared" si="999"/>
        <v>2</v>
      </c>
      <c r="E2207" s="561">
        <v>0</v>
      </c>
      <c r="F2207" s="699">
        <f t="shared" si="1005"/>
        <v>0</v>
      </c>
      <c r="G2207" s="712">
        <f t="shared" si="1006"/>
        <v>0</v>
      </c>
      <c r="H2207" s="699">
        <f t="shared" si="1000"/>
        <v>0</v>
      </c>
      <c r="I2207" s="712">
        <f t="shared" si="1001"/>
        <v>0</v>
      </c>
      <c r="J2207" s="699">
        <f t="shared" si="1007"/>
        <v>0</v>
      </c>
      <c r="K2207" s="681">
        <f t="shared" si="1008"/>
        <v>0</v>
      </c>
      <c r="L2207" s="711">
        <f>IF($L$5="Yes",HLOOKUP(B2207,'Outdoor Supply'!$D$32:$P$38,7,FALSE),0)</f>
        <v>0</v>
      </c>
      <c r="M2207" s="701">
        <f t="shared" si="1009"/>
        <v>0</v>
      </c>
      <c r="N2207" s="564">
        <f t="shared" si="1010"/>
        <v>0</v>
      </c>
      <c r="O2207" s="564">
        <f t="shared" si="1011"/>
        <v>0</v>
      </c>
      <c r="P2207" s="564">
        <f t="shared" si="1012"/>
        <v>0</v>
      </c>
      <c r="Q2207" s="564">
        <f t="shared" si="1013"/>
        <v>0</v>
      </c>
      <c r="R2207" s="661">
        <f t="shared" si="1002"/>
        <v>0</v>
      </c>
      <c r="S2207" s="662">
        <f t="shared" si="1003"/>
        <v>0</v>
      </c>
      <c r="T2207" s="699">
        <f t="shared" si="1004"/>
        <v>0</v>
      </c>
      <c r="U2207" s="681">
        <f t="shared" si="1014"/>
        <v>0</v>
      </c>
      <c r="V2207" s="701">
        <f t="shared" si="1015"/>
        <v>0</v>
      </c>
      <c r="W2207" s="662">
        <f t="shared" si="1016"/>
        <v>0</v>
      </c>
      <c r="X2207" s="662">
        <f t="shared" si="1017"/>
        <v>0</v>
      </c>
      <c r="Y2207" s="662">
        <f t="shared" si="1018"/>
        <v>0</v>
      </c>
      <c r="Z2207" s="699">
        <f t="shared" si="1019"/>
        <v>0</v>
      </c>
      <c r="AA2207" s="681">
        <f t="shared" si="1022"/>
        <v>0</v>
      </c>
      <c r="AB2207" s="701">
        <f t="shared" si="1023"/>
        <v>0</v>
      </c>
      <c r="AC2207" s="662">
        <f t="shared" si="1020"/>
        <v>0</v>
      </c>
      <c r="AD2207" s="662">
        <f t="shared" si="1024"/>
        <v>0</v>
      </c>
      <c r="AE2207" s="701">
        <f t="shared" si="1025"/>
        <v>0</v>
      </c>
      <c r="AF2207" s="662">
        <f t="shared" si="1021"/>
        <v>0</v>
      </c>
      <c r="AG2207" s="662">
        <f t="shared" si="1026"/>
        <v>0</v>
      </c>
      <c r="AH2207" s="701">
        <f t="shared" si="1027"/>
        <v>0</v>
      </c>
    </row>
    <row r="2208" spans="1:34" x14ac:dyDescent="0.35">
      <c r="A2208" s="680">
        <v>40183</v>
      </c>
      <c r="B2208" s="558" t="s">
        <v>21</v>
      </c>
      <c r="C2208" s="558">
        <v>1</v>
      </c>
      <c r="D2208" s="559">
        <f t="shared" si="999"/>
        <v>3</v>
      </c>
      <c r="E2208" s="561">
        <v>0</v>
      </c>
      <c r="F2208" s="699">
        <f t="shared" si="1005"/>
        <v>0</v>
      </c>
      <c r="G2208" s="712">
        <f t="shared" si="1006"/>
        <v>0</v>
      </c>
      <c r="H2208" s="699">
        <f t="shared" si="1000"/>
        <v>0</v>
      </c>
      <c r="I2208" s="712">
        <f t="shared" si="1001"/>
        <v>0</v>
      </c>
      <c r="J2208" s="699">
        <f t="shared" si="1007"/>
        <v>0</v>
      </c>
      <c r="K2208" s="681">
        <f t="shared" si="1008"/>
        <v>0</v>
      </c>
      <c r="L2208" s="711">
        <f>IF($L$5="Yes",HLOOKUP(B2208,'Outdoor Supply'!$D$32:$P$38,7,FALSE),0)</f>
        <v>0</v>
      </c>
      <c r="M2208" s="701">
        <f t="shared" si="1009"/>
        <v>0</v>
      </c>
      <c r="N2208" s="564">
        <f t="shared" si="1010"/>
        <v>0</v>
      </c>
      <c r="O2208" s="564">
        <f t="shared" si="1011"/>
        <v>0</v>
      </c>
      <c r="P2208" s="564">
        <f t="shared" si="1012"/>
        <v>0</v>
      </c>
      <c r="Q2208" s="564">
        <f t="shared" si="1013"/>
        <v>0</v>
      </c>
      <c r="R2208" s="661">
        <f t="shared" si="1002"/>
        <v>0</v>
      </c>
      <c r="S2208" s="662">
        <f t="shared" si="1003"/>
        <v>0</v>
      </c>
      <c r="T2208" s="699">
        <f t="shared" si="1004"/>
        <v>0</v>
      </c>
      <c r="U2208" s="681">
        <f t="shared" si="1014"/>
        <v>0</v>
      </c>
      <c r="V2208" s="701">
        <f t="shared" si="1015"/>
        <v>0</v>
      </c>
      <c r="W2208" s="662">
        <f t="shared" si="1016"/>
        <v>0</v>
      </c>
      <c r="X2208" s="662">
        <f t="shared" si="1017"/>
        <v>0</v>
      </c>
      <c r="Y2208" s="662">
        <f t="shared" si="1018"/>
        <v>0</v>
      </c>
      <c r="Z2208" s="699">
        <f t="shared" si="1019"/>
        <v>0</v>
      </c>
      <c r="AA2208" s="681">
        <f t="shared" si="1022"/>
        <v>0</v>
      </c>
      <c r="AB2208" s="701">
        <f t="shared" si="1023"/>
        <v>0</v>
      </c>
      <c r="AC2208" s="662">
        <f t="shared" si="1020"/>
        <v>0</v>
      </c>
      <c r="AD2208" s="662">
        <f t="shared" si="1024"/>
        <v>0</v>
      </c>
      <c r="AE2208" s="701">
        <f t="shared" si="1025"/>
        <v>0</v>
      </c>
      <c r="AF2208" s="662">
        <f t="shared" si="1021"/>
        <v>0</v>
      </c>
      <c r="AG2208" s="662">
        <f t="shared" si="1026"/>
        <v>0</v>
      </c>
      <c r="AH2208" s="701">
        <f t="shared" si="1027"/>
        <v>0</v>
      </c>
    </row>
    <row r="2209" spans="1:34" x14ac:dyDescent="0.35">
      <c r="A2209" s="680">
        <v>40184</v>
      </c>
      <c r="B2209" s="558" t="s">
        <v>21</v>
      </c>
      <c r="C2209" s="558">
        <v>1</v>
      </c>
      <c r="D2209" s="559">
        <f t="shared" si="999"/>
        <v>4</v>
      </c>
      <c r="E2209" s="561">
        <v>0</v>
      </c>
      <c r="F2209" s="699">
        <f t="shared" si="1005"/>
        <v>0</v>
      </c>
      <c r="G2209" s="712">
        <f t="shared" si="1006"/>
        <v>0</v>
      </c>
      <c r="H2209" s="699">
        <f t="shared" si="1000"/>
        <v>0</v>
      </c>
      <c r="I2209" s="712">
        <f t="shared" si="1001"/>
        <v>0</v>
      </c>
      <c r="J2209" s="699">
        <f t="shared" si="1007"/>
        <v>0</v>
      </c>
      <c r="K2209" s="681">
        <f t="shared" si="1008"/>
        <v>0</v>
      </c>
      <c r="L2209" s="711">
        <f>IF($L$5="Yes",HLOOKUP(B2209,'Outdoor Supply'!$D$32:$P$38,7,FALSE),0)</f>
        <v>0</v>
      </c>
      <c r="M2209" s="701">
        <f t="shared" si="1009"/>
        <v>0</v>
      </c>
      <c r="N2209" s="564">
        <f t="shared" si="1010"/>
        <v>0</v>
      </c>
      <c r="O2209" s="564">
        <f t="shared" si="1011"/>
        <v>0</v>
      </c>
      <c r="P2209" s="564">
        <f t="shared" si="1012"/>
        <v>0</v>
      </c>
      <c r="Q2209" s="564">
        <f t="shared" si="1013"/>
        <v>0</v>
      </c>
      <c r="R2209" s="661">
        <f t="shared" si="1002"/>
        <v>0</v>
      </c>
      <c r="S2209" s="662">
        <f t="shared" si="1003"/>
        <v>0</v>
      </c>
      <c r="T2209" s="699">
        <f t="shared" si="1004"/>
        <v>0</v>
      </c>
      <c r="U2209" s="681">
        <f t="shared" si="1014"/>
        <v>0</v>
      </c>
      <c r="V2209" s="701">
        <f t="shared" si="1015"/>
        <v>0</v>
      </c>
      <c r="W2209" s="662">
        <f t="shared" si="1016"/>
        <v>0</v>
      </c>
      <c r="X2209" s="662">
        <f t="shared" si="1017"/>
        <v>0</v>
      </c>
      <c r="Y2209" s="662">
        <f t="shared" si="1018"/>
        <v>0</v>
      </c>
      <c r="Z2209" s="699">
        <f t="shared" si="1019"/>
        <v>0</v>
      </c>
      <c r="AA2209" s="681">
        <f t="shared" si="1022"/>
        <v>0</v>
      </c>
      <c r="AB2209" s="701">
        <f t="shared" si="1023"/>
        <v>0</v>
      </c>
      <c r="AC2209" s="662">
        <f t="shared" si="1020"/>
        <v>0</v>
      </c>
      <c r="AD2209" s="662">
        <f t="shared" si="1024"/>
        <v>0</v>
      </c>
      <c r="AE2209" s="701">
        <f t="shared" si="1025"/>
        <v>0</v>
      </c>
      <c r="AF2209" s="662">
        <f t="shared" si="1021"/>
        <v>0</v>
      </c>
      <c r="AG2209" s="662">
        <f t="shared" si="1026"/>
        <v>0</v>
      </c>
      <c r="AH2209" s="701">
        <f t="shared" si="1027"/>
        <v>0</v>
      </c>
    </row>
    <row r="2210" spans="1:34" x14ac:dyDescent="0.35">
      <c r="A2210" s="680">
        <v>40185</v>
      </c>
      <c r="B2210" s="558" t="s">
        <v>21</v>
      </c>
      <c r="C2210" s="558">
        <v>1</v>
      </c>
      <c r="D2210" s="559">
        <f t="shared" si="999"/>
        <v>5</v>
      </c>
      <c r="E2210" s="561">
        <v>0</v>
      </c>
      <c r="F2210" s="699">
        <f t="shared" si="1005"/>
        <v>0</v>
      </c>
      <c r="G2210" s="712">
        <f t="shared" si="1006"/>
        <v>0</v>
      </c>
      <c r="H2210" s="699">
        <f t="shared" si="1000"/>
        <v>0</v>
      </c>
      <c r="I2210" s="712">
        <f t="shared" si="1001"/>
        <v>0</v>
      </c>
      <c r="J2210" s="699">
        <f t="shared" si="1007"/>
        <v>0</v>
      </c>
      <c r="K2210" s="681">
        <f t="shared" si="1008"/>
        <v>0</v>
      </c>
      <c r="L2210" s="711">
        <f>IF($L$5="Yes",HLOOKUP(B2210,'Outdoor Supply'!$D$32:$P$38,7,FALSE),0)</f>
        <v>0</v>
      </c>
      <c r="M2210" s="701">
        <f t="shared" si="1009"/>
        <v>0</v>
      </c>
      <c r="N2210" s="564">
        <f t="shared" si="1010"/>
        <v>0</v>
      </c>
      <c r="O2210" s="564">
        <f t="shared" si="1011"/>
        <v>0</v>
      </c>
      <c r="P2210" s="564">
        <f t="shared" si="1012"/>
        <v>0</v>
      </c>
      <c r="Q2210" s="564">
        <f t="shared" si="1013"/>
        <v>0</v>
      </c>
      <c r="R2210" s="661">
        <f t="shared" si="1002"/>
        <v>0</v>
      </c>
      <c r="S2210" s="662">
        <f t="shared" si="1003"/>
        <v>0</v>
      </c>
      <c r="T2210" s="699">
        <f t="shared" si="1004"/>
        <v>0</v>
      </c>
      <c r="U2210" s="681">
        <f t="shared" si="1014"/>
        <v>0</v>
      </c>
      <c r="V2210" s="701">
        <f t="shared" si="1015"/>
        <v>0</v>
      </c>
      <c r="W2210" s="662">
        <f t="shared" si="1016"/>
        <v>0</v>
      </c>
      <c r="X2210" s="662">
        <f t="shared" si="1017"/>
        <v>0</v>
      </c>
      <c r="Y2210" s="662">
        <f t="shared" si="1018"/>
        <v>0</v>
      </c>
      <c r="Z2210" s="699">
        <f t="shared" si="1019"/>
        <v>0</v>
      </c>
      <c r="AA2210" s="681">
        <f t="shared" si="1022"/>
        <v>0</v>
      </c>
      <c r="AB2210" s="701">
        <f t="shared" si="1023"/>
        <v>0</v>
      </c>
      <c r="AC2210" s="662">
        <f t="shared" si="1020"/>
        <v>0</v>
      </c>
      <c r="AD2210" s="662">
        <f t="shared" si="1024"/>
        <v>0</v>
      </c>
      <c r="AE2210" s="701">
        <f t="shared" si="1025"/>
        <v>0</v>
      </c>
      <c r="AF2210" s="662">
        <f t="shared" si="1021"/>
        <v>0</v>
      </c>
      <c r="AG2210" s="662">
        <f t="shared" si="1026"/>
        <v>0</v>
      </c>
      <c r="AH2210" s="701">
        <f t="shared" si="1027"/>
        <v>0</v>
      </c>
    </row>
    <row r="2211" spans="1:34" x14ac:dyDescent="0.35">
      <c r="A2211" s="680">
        <v>40186</v>
      </c>
      <c r="B2211" s="558" t="s">
        <v>21</v>
      </c>
      <c r="C2211" s="558">
        <v>1</v>
      </c>
      <c r="D2211" s="559">
        <f t="shared" si="999"/>
        <v>6</v>
      </c>
      <c r="E2211" s="561">
        <v>0</v>
      </c>
      <c r="F2211" s="699">
        <f t="shared" si="1005"/>
        <v>0</v>
      </c>
      <c r="G2211" s="712">
        <f t="shared" si="1006"/>
        <v>0</v>
      </c>
      <c r="H2211" s="699">
        <f t="shared" si="1000"/>
        <v>0</v>
      </c>
      <c r="I2211" s="712">
        <f t="shared" si="1001"/>
        <v>0</v>
      </c>
      <c r="J2211" s="699">
        <f t="shared" si="1007"/>
        <v>0</v>
      </c>
      <c r="K2211" s="681">
        <f t="shared" si="1008"/>
        <v>0</v>
      </c>
      <c r="L2211" s="711">
        <f>IF($L$5="Yes",HLOOKUP(B2211,'Outdoor Supply'!$D$32:$P$38,7,FALSE),0)</f>
        <v>0</v>
      </c>
      <c r="M2211" s="701">
        <f t="shared" si="1009"/>
        <v>0</v>
      </c>
      <c r="N2211" s="564">
        <f t="shared" si="1010"/>
        <v>0</v>
      </c>
      <c r="O2211" s="564">
        <f t="shared" si="1011"/>
        <v>0</v>
      </c>
      <c r="P2211" s="564">
        <f t="shared" si="1012"/>
        <v>0</v>
      </c>
      <c r="Q2211" s="564">
        <f t="shared" si="1013"/>
        <v>0</v>
      </c>
      <c r="R2211" s="661">
        <f t="shared" si="1002"/>
        <v>0</v>
      </c>
      <c r="S2211" s="662">
        <f t="shared" si="1003"/>
        <v>0</v>
      </c>
      <c r="T2211" s="699">
        <f t="shared" si="1004"/>
        <v>0</v>
      </c>
      <c r="U2211" s="681">
        <f t="shared" si="1014"/>
        <v>0</v>
      </c>
      <c r="V2211" s="701">
        <f t="shared" si="1015"/>
        <v>0</v>
      </c>
      <c r="W2211" s="662">
        <f t="shared" si="1016"/>
        <v>0</v>
      </c>
      <c r="X2211" s="662">
        <f t="shared" si="1017"/>
        <v>0</v>
      </c>
      <c r="Y2211" s="662">
        <f t="shared" si="1018"/>
        <v>0</v>
      </c>
      <c r="Z2211" s="699">
        <f t="shared" si="1019"/>
        <v>0</v>
      </c>
      <c r="AA2211" s="681">
        <f t="shared" si="1022"/>
        <v>0</v>
      </c>
      <c r="AB2211" s="701">
        <f t="shared" si="1023"/>
        <v>0</v>
      </c>
      <c r="AC2211" s="662">
        <f t="shared" si="1020"/>
        <v>0</v>
      </c>
      <c r="AD2211" s="662">
        <f t="shared" si="1024"/>
        <v>0</v>
      </c>
      <c r="AE2211" s="701">
        <f t="shared" si="1025"/>
        <v>0</v>
      </c>
      <c r="AF2211" s="662">
        <f t="shared" si="1021"/>
        <v>0</v>
      </c>
      <c r="AG2211" s="662">
        <f t="shared" si="1026"/>
        <v>0</v>
      </c>
      <c r="AH2211" s="701">
        <f t="shared" si="1027"/>
        <v>0</v>
      </c>
    </row>
    <row r="2212" spans="1:34" x14ac:dyDescent="0.35">
      <c r="A2212" s="680">
        <v>40187</v>
      </c>
      <c r="B2212" s="558" t="s">
        <v>21</v>
      </c>
      <c r="C2212" s="558">
        <v>1</v>
      </c>
      <c r="D2212" s="559">
        <f t="shared" si="999"/>
        <v>7</v>
      </c>
      <c r="E2212" s="561">
        <v>0</v>
      </c>
      <c r="F2212" s="699">
        <f t="shared" si="1005"/>
        <v>0</v>
      </c>
      <c r="G2212" s="712">
        <f t="shared" si="1006"/>
        <v>0</v>
      </c>
      <c r="H2212" s="699">
        <f t="shared" si="1000"/>
        <v>0</v>
      </c>
      <c r="I2212" s="712">
        <f t="shared" si="1001"/>
        <v>0</v>
      </c>
      <c r="J2212" s="699">
        <f t="shared" si="1007"/>
        <v>0</v>
      </c>
      <c r="K2212" s="681">
        <f t="shared" si="1008"/>
        <v>0</v>
      </c>
      <c r="L2212" s="711">
        <f>IF($L$5="Yes",HLOOKUP(B2212,'Outdoor Supply'!$D$32:$P$38,7,FALSE),0)</f>
        <v>0</v>
      </c>
      <c r="M2212" s="701">
        <f t="shared" si="1009"/>
        <v>0</v>
      </c>
      <c r="N2212" s="564">
        <f t="shared" si="1010"/>
        <v>0</v>
      </c>
      <c r="O2212" s="564">
        <f t="shared" si="1011"/>
        <v>0</v>
      </c>
      <c r="P2212" s="564">
        <f t="shared" si="1012"/>
        <v>0</v>
      </c>
      <c r="Q2212" s="564">
        <f t="shared" si="1013"/>
        <v>0</v>
      </c>
      <c r="R2212" s="661">
        <f t="shared" si="1002"/>
        <v>0</v>
      </c>
      <c r="S2212" s="662">
        <f t="shared" si="1003"/>
        <v>0</v>
      </c>
      <c r="T2212" s="699">
        <f t="shared" si="1004"/>
        <v>0</v>
      </c>
      <c r="U2212" s="681">
        <f t="shared" si="1014"/>
        <v>0</v>
      </c>
      <c r="V2212" s="701">
        <f t="shared" si="1015"/>
        <v>0</v>
      </c>
      <c r="W2212" s="662">
        <f t="shared" si="1016"/>
        <v>0</v>
      </c>
      <c r="X2212" s="662">
        <f t="shared" si="1017"/>
        <v>0</v>
      </c>
      <c r="Y2212" s="662">
        <f t="shared" si="1018"/>
        <v>0</v>
      </c>
      <c r="Z2212" s="699">
        <f t="shared" si="1019"/>
        <v>0</v>
      </c>
      <c r="AA2212" s="681">
        <f t="shared" si="1022"/>
        <v>0</v>
      </c>
      <c r="AB2212" s="701">
        <f t="shared" si="1023"/>
        <v>0</v>
      </c>
      <c r="AC2212" s="662">
        <f t="shared" si="1020"/>
        <v>0</v>
      </c>
      <c r="AD2212" s="662">
        <f t="shared" si="1024"/>
        <v>0</v>
      </c>
      <c r="AE2212" s="701">
        <f t="shared" si="1025"/>
        <v>0</v>
      </c>
      <c r="AF2212" s="662">
        <f t="shared" si="1021"/>
        <v>0</v>
      </c>
      <c r="AG2212" s="662">
        <f t="shared" si="1026"/>
        <v>0</v>
      </c>
      <c r="AH2212" s="701">
        <f t="shared" si="1027"/>
        <v>0</v>
      </c>
    </row>
    <row r="2213" spans="1:34" x14ac:dyDescent="0.35">
      <c r="A2213" s="680">
        <v>40188</v>
      </c>
      <c r="B2213" s="558" t="s">
        <v>21</v>
      </c>
      <c r="C2213" s="558">
        <v>1</v>
      </c>
      <c r="D2213" s="559">
        <f t="shared" si="999"/>
        <v>1</v>
      </c>
      <c r="E2213" s="561">
        <v>0</v>
      </c>
      <c r="F2213" s="699">
        <f t="shared" si="1005"/>
        <v>0</v>
      </c>
      <c r="G2213" s="712">
        <f t="shared" si="1006"/>
        <v>0</v>
      </c>
      <c r="H2213" s="699">
        <f t="shared" si="1000"/>
        <v>0</v>
      </c>
      <c r="I2213" s="712">
        <f t="shared" si="1001"/>
        <v>0</v>
      </c>
      <c r="J2213" s="699">
        <f t="shared" si="1007"/>
        <v>0</v>
      </c>
      <c r="K2213" s="681">
        <f t="shared" si="1008"/>
        <v>0</v>
      </c>
      <c r="L2213" s="711">
        <f>IF($L$5="Yes",HLOOKUP(B2213,'Outdoor Supply'!$D$32:$P$38,7,FALSE),0)</f>
        <v>0</v>
      </c>
      <c r="M2213" s="701">
        <f t="shared" si="1009"/>
        <v>0</v>
      </c>
      <c r="N2213" s="564">
        <f t="shared" si="1010"/>
        <v>0</v>
      </c>
      <c r="O2213" s="564">
        <f t="shared" si="1011"/>
        <v>0</v>
      </c>
      <c r="P2213" s="564">
        <f t="shared" si="1012"/>
        <v>0</v>
      </c>
      <c r="Q2213" s="564">
        <f t="shared" si="1013"/>
        <v>0</v>
      </c>
      <c r="R2213" s="661">
        <f t="shared" si="1002"/>
        <v>0</v>
      </c>
      <c r="S2213" s="662">
        <f t="shared" si="1003"/>
        <v>0</v>
      </c>
      <c r="T2213" s="699">
        <f t="shared" si="1004"/>
        <v>0</v>
      </c>
      <c r="U2213" s="681">
        <f t="shared" si="1014"/>
        <v>0</v>
      </c>
      <c r="V2213" s="701">
        <f t="shared" si="1015"/>
        <v>0</v>
      </c>
      <c r="W2213" s="662">
        <f t="shared" si="1016"/>
        <v>0</v>
      </c>
      <c r="X2213" s="662">
        <f t="shared" si="1017"/>
        <v>0</v>
      </c>
      <c r="Y2213" s="662">
        <f t="shared" si="1018"/>
        <v>0</v>
      </c>
      <c r="Z2213" s="699">
        <f t="shared" si="1019"/>
        <v>0</v>
      </c>
      <c r="AA2213" s="681">
        <f t="shared" si="1022"/>
        <v>0</v>
      </c>
      <c r="AB2213" s="701">
        <f t="shared" si="1023"/>
        <v>0</v>
      </c>
      <c r="AC2213" s="662">
        <f t="shared" si="1020"/>
        <v>0</v>
      </c>
      <c r="AD2213" s="662">
        <f t="shared" si="1024"/>
        <v>0</v>
      </c>
      <c r="AE2213" s="701">
        <f t="shared" si="1025"/>
        <v>0</v>
      </c>
      <c r="AF2213" s="662">
        <f t="shared" si="1021"/>
        <v>0</v>
      </c>
      <c r="AG2213" s="662">
        <f t="shared" si="1026"/>
        <v>0</v>
      </c>
      <c r="AH2213" s="701">
        <f t="shared" si="1027"/>
        <v>0</v>
      </c>
    </row>
    <row r="2214" spans="1:34" x14ac:dyDescent="0.35">
      <c r="A2214" s="680">
        <v>40189</v>
      </c>
      <c r="B2214" s="558" t="s">
        <v>21</v>
      </c>
      <c r="C2214" s="558">
        <v>1</v>
      </c>
      <c r="D2214" s="559">
        <f t="shared" si="999"/>
        <v>2</v>
      </c>
      <c r="E2214" s="561">
        <v>0</v>
      </c>
      <c r="F2214" s="699">
        <f t="shared" si="1005"/>
        <v>0</v>
      </c>
      <c r="G2214" s="712">
        <f t="shared" si="1006"/>
        <v>0</v>
      </c>
      <c r="H2214" s="699">
        <f t="shared" si="1000"/>
        <v>0</v>
      </c>
      <c r="I2214" s="712">
        <f t="shared" si="1001"/>
        <v>0</v>
      </c>
      <c r="J2214" s="699">
        <f t="shared" si="1007"/>
        <v>0</v>
      </c>
      <c r="K2214" s="681">
        <f t="shared" si="1008"/>
        <v>0</v>
      </c>
      <c r="L2214" s="711">
        <f>IF($L$5="Yes",HLOOKUP(B2214,'Outdoor Supply'!$D$32:$P$38,7,FALSE),0)</f>
        <v>0</v>
      </c>
      <c r="M2214" s="701">
        <f t="shared" si="1009"/>
        <v>0</v>
      </c>
      <c r="N2214" s="564">
        <f t="shared" si="1010"/>
        <v>0</v>
      </c>
      <c r="O2214" s="564">
        <f t="shared" si="1011"/>
        <v>0</v>
      </c>
      <c r="P2214" s="564">
        <f t="shared" si="1012"/>
        <v>0</v>
      </c>
      <c r="Q2214" s="564">
        <f t="shared" si="1013"/>
        <v>0</v>
      </c>
      <c r="R2214" s="661">
        <f t="shared" si="1002"/>
        <v>0</v>
      </c>
      <c r="S2214" s="662">
        <f t="shared" si="1003"/>
        <v>0</v>
      </c>
      <c r="T2214" s="699">
        <f t="shared" si="1004"/>
        <v>0</v>
      </c>
      <c r="U2214" s="681">
        <f t="shared" si="1014"/>
        <v>0</v>
      </c>
      <c r="V2214" s="701">
        <f t="shared" si="1015"/>
        <v>0</v>
      </c>
      <c r="W2214" s="662">
        <f t="shared" si="1016"/>
        <v>0</v>
      </c>
      <c r="X2214" s="662">
        <f t="shared" si="1017"/>
        <v>0</v>
      </c>
      <c r="Y2214" s="662">
        <f t="shared" si="1018"/>
        <v>0</v>
      </c>
      <c r="Z2214" s="699">
        <f t="shared" si="1019"/>
        <v>0</v>
      </c>
      <c r="AA2214" s="681">
        <f t="shared" si="1022"/>
        <v>0</v>
      </c>
      <c r="AB2214" s="701">
        <f t="shared" si="1023"/>
        <v>0</v>
      </c>
      <c r="AC2214" s="662">
        <f t="shared" si="1020"/>
        <v>0</v>
      </c>
      <c r="AD2214" s="662">
        <f t="shared" si="1024"/>
        <v>0</v>
      </c>
      <c r="AE2214" s="701">
        <f t="shared" si="1025"/>
        <v>0</v>
      </c>
      <c r="AF2214" s="662">
        <f t="shared" si="1021"/>
        <v>0</v>
      </c>
      <c r="AG2214" s="662">
        <f t="shared" si="1026"/>
        <v>0</v>
      </c>
      <c r="AH2214" s="701">
        <f t="shared" si="1027"/>
        <v>0</v>
      </c>
    </row>
    <row r="2215" spans="1:34" x14ac:dyDescent="0.35">
      <c r="A2215" s="680">
        <v>40190</v>
      </c>
      <c r="B2215" s="558" t="s">
        <v>21</v>
      </c>
      <c r="C2215" s="558">
        <v>1</v>
      </c>
      <c r="D2215" s="559">
        <f t="shared" si="999"/>
        <v>3</v>
      </c>
      <c r="E2215" s="561">
        <v>0</v>
      </c>
      <c r="F2215" s="699">
        <f t="shared" si="1005"/>
        <v>0</v>
      </c>
      <c r="G2215" s="712">
        <f t="shared" si="1006"/>
        <v>0</v>
      </c>
      <c r="H2215" s="699">
        <f t="shared" si="1000"/>
        <v>0</v>
      </c>
      <c r="I2215" s="712">
        <f t="shared" si="1001"/>
        <v>0</v>
      </c>
      <c r="J2215" s="699">
        <f t="shared" si="1007"/>
        <v>0</v>
      </c>
      <c r="K2215" s="681">
        <f t="shared" si="1008"/>
        <v>0</v>
      </c>
      <c r="L2215" s="711">
        <f>IF($L$5="Yes",HLOOKUP(B2215,'Outdoor Supply'!$D$32:$P$38,7,FALSE),0)</f>
        <v>0</v>
      </c>
      <c r="M2215" s="701">
        <f t="shared" si="1009"/>
        <v>0</v>
      </c>
      <c r="N2215" s="564">
        <f t="shared" si="1010"/>
        <v>0</v>
      </c>
      <c r="O2215" s="564">
        <f t="shared" si="1011"/>
        <v>0</v>
      </c>
      <c r="P2215" s="564">
        <f t="shared" si="1012"/>
        <v>0</v>
      </c>
      <c r="Q2215" s="564">
        <f t="shared" si="1013"/>
        <v>0</v>
      </c>
      <c r="R2215" s="661">
        <f t="shared" si="1002"/>
        <v>0</v>
      </c>
      <c r="S2215" s="662">
        <f t="shared" si="1003"/>
        <v>0</v>
      </c>
      <c r="T2215" s="699">
        <f t="shared" si="1004"/>
        <v>0</v>
      </c>
      <c r="U2215" s="681">
        <f t="shared" si="1014"/>
        <v>0</v>
      </c>
      <c r="V2215" s="701">
        <f t="shared" si="1015"/>
        <v>0</v>
      </c>
      <c r="W2215" s="662">
        <f t="shared" si="1016"/>
        <v>0</v>
      </c>
      <c r="X2215" s="662">
        <f t="shared" si="1017"/>
        <v>0</v>
      </c>
      <c r="Y2215" s="662">
        <f t="shared" si="1018"/>
        <v>0</v>
      </c>
      <c r="Z2215" s="699">
        <f t="shared" si="1019"/>
        <v>0</v>
      </c>
      <c r="AA2215" s="681">
        <f t="shared" si="1022"/>
        <v>0</v>
      </c>
      <c r="AB2215" s="701">
        <f t="shared" si="1023"/>
        <v>0</v>
      </c>
      <c r="AC2215" s="662">
        <f t="shared" si="1020"/>
        <v>0</v>
      </c>
      <c r="AD2215" s="662">
        <f t="shared" si="1024"/>
        <v>0</v>
      </c>
      <c r="AE2215" s="701">
        <f t="shared" si="1025"/>
        <v>0</v>
      </c>
      <c r="AF2215" s="662">
        <f t="shared" si="1021"/>
        <v>0</v>
      </c>
      <c r="AG2215" s="662">
        <f t="shared" si="1026"/>
        <v>0</v>
      </c>
      <c r="AH2215" s="701">
        <f t="shared" si="1027"/>
        <v>0</v>
      </c>
    </row>
    <row r="2216" spans="1:34" x14ac:dyDescent="0.35">
      <c r="A2216" s="680">
        <v>40191</v>
      </c>
      <c r="B2216" s="558" t="s">
        <v>21</v>
      </c>
      <c r="C2216" s="558">
        <v>1</v>
      </c>
      <c r="D2216" s="559">
        <f t="shared" si="999"/>
        <v>4</v>
      </c>
      <c r="E2216" s="561">
        <v>0</v>
      </c>
      <c r="F2216" s="699">
        <f t="shared" si="1005"/>
        <v>0</v>
      </c>
      <c r="G2216" s="712">
        <f t="shared" si="1006"/>
        <v>0</v>
      </c>
      <c r="H2216" s="699">
        <f t="shared" si="1000"/>
        <v>0</v>
      </c>
      <c r="I2216" s="712">
        <f t="shared" si="1001"/>
        <v>0</v>
      </c>
      <c r="J2216" s="699">
        <f t="shared" si="1007"/>
        <v>0</v>
      </c>
      <c r="K2216" s="681">
        <f t="shared" si="1008"/>
        <v>0</v>
      </c>
      <c r="L2216" s="711">
        <f>IF($L$5="Yes",HLOOKUP(B2216,'Outdoor Supply'!$D$32:$P$38,7,FALSE),0)</f>
        <v>0</v>
      </c>
      <c r="M2216" s="701">
        <f t="shared" si="1009"/>
        <v>0</v>
      </c>
      <c r="N2216" s="564">
        <f t="shared" si="1010"/>
        <v>0</v>
      </c>
      <c r="O2216" s="564">
        <f t="shared" si="1011"/>
        <v>0</v>
      </c>
      <c r="P2216" s="564">
        <f t="shared" si="1012"/>
        <v>0</v>
      </c>
      <c r="Q2216" s="564">
        <f t="shared" si="1013"/>
        <v>0</v>
      </c>
      <c r="R2216" s="661">
        <f t="shared" si="1002"/>
        <v>0</v>
      </c>
      <c r="S2216" s="662">
        <f t="shared" si="1003"/>
        <v>0</v>
      </c>
      <c r="T2216" s="699">
        <f t="shared" si="1004"/>
        <v>0</v>
      </c>
      <c r="U2216" s="681">
        <f t="shared" si="1014"/>
        <v>0</v>
      </c>
      <c r="V2216" s="701">
        <f t="shared" si="1015"/>
        <v>0</v>
      </c>
      <c r="W2216" s="662">
        <f t="shared" si="1016"/>
        <v>0</v>
      </c>
      <c r="X2216" s="662">
        <f t="shared" si="1017"/>
        <v>0</v>
      </c>
      <c r="Y2216" s="662">
        <f t="shared" si="1018"/>
        <v>0</v>
      </c>
      <c r="Z2216" s="699">
        <f t="shared" si="1019"/>
        <v>0</v>
      </c>
      <c r="AA2216" s="681">
        <f t="shared" si="1022"/>
        <v>0</v>
      </c>
      <c r="AB2216" s="701">
        <f t="shared" si="1023"/>
        <v>0</v>
      </c>
      <c r="AC2216" s="662">
        <f t="shared" si="1020"/>
        <v>0</v>
      </c>
      <c r="AD2216" s="662">
        <f t="shared" si="1024"/>
        <v>0</v>
      </c>
      <c r="AE2216" s="701">
        <f t="shared" si="1025"/>
        <v>0</v>
      </c>
      <c r="AF2216" s="662">
        <f t="shared" si="1021"/>
        <v>0</v>
      </c>
      <c r="AG2216" s="662">
        <f t="shared" si="1026"/>
        <v>0</v>
      </c>
      <c r="AH2216" s="701">
        <f t="shared" si="1027"/>
        <v>0</v>
      </c>
    </row>
    <row r="2217" spans="1:34" x14ac:dyDescent="0.35">
      <c r="A2217" s="680">
        <v>40192</v>
      </c>
      <c r="B2217" s="558" t="s">
        <v>21</v>
      </c>
      <c r="C2217" s="558">
        <v>1</v>
      </c>
      <c r="D2217" s="559">
        <f t="shared" si="999"/>
        <v>5</v>
      </c>
      <c r="E2217" s="561">
        <v>3.9999999999992042E-2</v>
      </c>
      <c r="F2217" s="699">
        <f t="shared" si="1005"/>
        <v>0</v>
      </c>
      <c r="G2217" s="712">
        <f t="shared" si="1006"/>
        <v>0</v>
      </c>
      <c r="H2217" s="699">
        <f t="shared" si="1000"/>
        <v>0</v>
      </c>
      <c r="I2217" s="712">
        <f t="shared" si="1001"/>
        <v>0</v>
      </c>
      <c r="J2217" s="699">
        <f t="shared" si="1007"/>
        <v>0</v>
      </c>
      <c r="K2217" s="681">
        <f t="shared" si="1008"/>
        <v>0</v>
      </c>
      <c r="L2217" s="711">
        <f>IF($L$5="Yes",HLOOKUP(B2217,'Outdoor Supply'!$D$32:$P$38,7,FALSE),0)</f>
        <v>0</v>
      </c>
      <c r="M2217" s="701">
        <f t="shared" si="1009"/>
        <v>0</v>
      </c>
      <c r="N2217" s="564">
        <f t="shared" si="1010"/>
        <v>0</v>
      </c>
      <c r="O2217" s="564">
        <f t="shared" si="1011"/>
        <v>0</v>
      </c>
      <c r="P2217" s="564">
        <f t="shared" si="1012"/>
        <v>0</v>
      </c>
      <c r="Q2217" s="564">
        <f t="shared" si="1013"/>
        <v>0</v>
      </c>
      <c r="R2217" s="661">
        <f t="shared" si="1002"/>
        <v>0</v>
      </c>
      <c r="S2217" s="662">
        <f t="shared" si="1003"/>
        <v>0</v>
      </c>
      <c r="T2217" s="699">
        <f t="shared" si="1004"/>
        <v>0</v>
      </c>
      <c r="U2217" s="681">
        <f t="shared" si="1014"/>
        <v>0</v>
      </c>
      <c r="V2217" s="701">
        <f t="shared" si="1015"/>
        <v>0</v>
      </c>
      <c r="W2217" s="662">
        <f t="shared" si="1016"/>
        <v>0</v>
      </c>
      <c r="X2217" s="662">
        <f t="shared" si="1017"/>
        <v>0</v>
      </c>
      <c r="Y2217" s="662">
        <f t="shared" si="1018"/>
        <v>0</v>
      </c>
      <c r="Z2217" s="699">
        <f t="shared" si="1019"/>
        <v>0</v>
      </c>
      <c r="AA2217" s="681">
        <f t="shared" si="1022"/>
        <v>0</v>
      </c>
      <c r="AB2217" s="701">
        <f t="shared" si="1023"/>
        <v>0</v>
      </c>
      <c r="AC2217" s="662">
        <f t="shared" si="1020"/>
        <v>0</v>
      </c>
      <c r="AD2217" s="662">
        <f t="shared" si="1024"/>
        <v>0</v>
      </c>
      <c r="AE2217" s="701">
        <f t="shared" si="1025"/>
        <v>0</v>
      </c>
      <c r="AF2217" s="662">
        <f t="shared" si="1021"/>
        <v>0</v>
      </c>
      <c r="AG2217" s="662">
        <f t="shared" si="1026"/>
        <v>0</v>
      </c>
      <c r="AH2217" s="701">
        <f t="shared" si="1027"/>
        <v>0</v>
      </c>
    </row>
    <row r="2218" spans="1:34" x14ac:dyDescent="0.35">
      <c r="A2218" s="680">
        <v>40193</v>
      </c>
      <c r="B2218" s="558" t="s">
        <v>21</v>
      </c>
      <c r="C2218" s="558">
        <v>1</v>
      </c>
      <c r="D2218" s="559">
        <f t="shared" si="999"/>
        <v>6</v>
      </c>
      <c r="E2218" s="561">
        <v>1.1499999999999773</v>
      </c>
      <c r="F2218" s="699">
        <f t="shared" si="1005"/>
        <v>0</v>
      </c>
      <c r="G2218" s="712">
        <f t="shared" si="1006"/>
        <v>0</v>
      </c>
      <c r="H2218" s="699">
        <f t="shared" si="1000"/>
        <v>0</v>
      </c>
      <c r="I2218" s="712">
        <f t="shared" si="1001"/>
        <v>0</v>
      </c>
      <c r="J2218" s="699">
        <f t="shared" si="1007"/>
        <v>0</v>
      </c>
      <c r="K2218" s="681">
        <f t="shared" si="1008"/>
        <v>0</v>
      </c>
      <c r="L2218" s="711">
        <f>IF($L$5="Yes",HLOOKUP(B2218,'Outdoor Supply'!$D$32:$P$38,7,FALSE),0)</f>
        <v>0</v>
      </c>
      <c r="M2218" s="701">
        <f t="shared" si="1009"/>
        <v>0</v>
      </c>
      <c r="N2218" s="564">
        <f t="shared" si="1010"/>
        <v>0</v>
      </c>
      <c r="O2218" s="564">
        <f t="shared" si="1011"/>
        <v>0</v>
      </c>
      <c r="P2218" s="564">
        <f t="shared" si="1012"/>
        <v>0</v>
      </c>
      <c r="Q2218" s="564">
        <f t="shared" si="1013"/>
        <v>0</v>
      </c>
      <c r="R2218" s="661">
        <f t="shared" si="1002"/>
        <v>0</v>
      </c>
      <c r="S2218" s="662">
        <f t="shared" si="1003"/>
        <v>0</v>
      </c>
      <c r="T2218" s="699">
        <f t="shared" si="1004"/>
        <v>0</v>
      </c>
      <c r="U2218" s="681">
        <f t="shared" si="1014"/>
        <v>0</v>
      </c>
      <c r="V2218" s="701">
        <f t="shared" si="1015"/>
        <v>0</v>
      </c>
      <c r="W2218" s="662">
        <f t="shared" si="1016"/>
        <v>0</v>
      </c>
      <c r="X2218" s="662">
        <f t="shared" si="1017"/>
        <v>0</v>
      </c>
      <c r="Y2218" s="662">
        <f t="shared" si="1018"/>
        <v>0</v>
      </c>
      <c r="Z2218" s="699">
        <f t="shared" si="1019"/>
        <v>0</v>
      </c>
      <c r="AA2218" s="681">
        <f t="shared" si="1022"/>
        <v>0</v>
      </c>
      <c r="AB2218" s="701">
        <f t="shared" si="1023"/>
        <v>0</v>
      </c>
      <c r="AC2218" s="662">
        <f t="shared" si="1020"/>
        <v>0</v>
      </c>
      <c r="AD2218" s="662">
        <f t="shared" si="1024"/>
        <v>0</v>
      </c>
      <c r="AE2218" s="701">
        <f t="shared" si="1025"/>
        <v>0</v>
      </c>
      <c r="AF2218" s="662">
        <f t="shared" si="1021"/>
        <v>0</v>
      </c>
      <c r="AG2218" s="662">
        <f t="shared" si="1026"/>
        <v>0</v>
      </c>
      <c r="AH2218" s="701">
        <f t="shared" si="1027"/>
        <v>0</v>
      </c>
    </row>
    <row r="2219" spans="1:34" x14ac:dyDescent="0.35">
      <c r="A2219" s="680">
        <v>40194</v>
      </c>
      <c r="B2219" s="558" t="s">
        <v>21</v>
      </c>
      <c r="C2219" s="558">
        <v>1</v>
      </c>
      <c r="D2219" s="559">
        <f t="shared" si="999"/>
        <v>7</v>
      </c>
      <c r="E2219" s="561">
        <v>1.100000000000108</v>
      </c>
      <c r="F2219" s="699">
        <f t="shared" si="1005"/>
        <v>0</v>
      </c>
      <c r="G2219" s="712">
        <f t="shared" si="1006"/>
        <v>0</v>
      </c>
      <c r="H2219" s="699">
        <f t="shared" si="1000"/>
        <v>0</v>
      </c>
      <c r="I2219" s="712">
        <f t="shared" si="1001"/>
        <v>0</v>
      </c>
      <c r="J2219" s="699">
        <f t="shared" si="1007"/>
        <v>0</v>
      </c>
      <c r="K2219" s="681">
        <f t="shared" si="1008"/>
        <v>0</v>
      </c>
      <c r="L2219" s="711">
        <f>IF($L$5="Yes",HLOOKUP(B2219,'Outdoor Supply'!$D$32:$P$38,7,FALSE),0)</f>
        <v>0</v>
      </c>
      <c r="M2219" s="701">
        <f t="shared" si="1009"/>
        <v>0</v>
      </c>
      <c r="N2219" s="564">
        <f t="shared" si="1010"/>
        <v>0</v>
      </c>
      <c r="O2219" s="564">
        <f t="shared" si="1011"/>
        <v>0</v>
      </c>
      <c r="P2219" s="564">
        <f t="shared" si="1012"/>
        <v>0</v>
      </c>
      <c r="Q2219" s="564">
        <f t="shared" si="1013"/>
        <v>0</v>
      </c>
      <c r="R2219" s="661">
        <f t="shared" si="1002"/>
        <v>0</v>
      </c>
      <c r="S2219" s="662">
        <f t="shared" si="1003"/>
        <v>0</v>
      </c>
      <c r="T2219" s="699">
        <f t="shared" si="1004"/>
        <v>0</v>
      </c>
      <c r="U2219" s="681">
        <f t="shared" si="1014"/>
        <v>0</v>
      </c>
      <c r="V2219" s="701">
        <f t="shared" si="1015"/>
        <v>0</v>
      </c>
      <c r="W2219" s="662">
        <f t="shared" si="1016"/>
        <v>0</v>
      </c>
      <c r="X2219" s="662">
        <f t="shared" si="1017"/>
        <v>0</v>
      </c>
      <c r="Y2219" s="662">
        <f t="shared" si="1018"/>
        <v>0</v>
      </c>
      <c r="Z2219" s="699">
        <f t="shared" si="1019"/>
        <v>0</v>
      </c>
      <c r="AA2219" s="681">
        <f t="shared" si="1022"/>
        <v>0</v>
      </c>
      <c r="AB2219" s="701">
        <f t="shared" si="1023"/>
        <v>0</v>
      </c>
      <c r="AC2219" s="662">
        <f t="shared" si="1020"/>
        <v>0</v>
      </c>
      <c r="AD2219" s="662">
        <f t="shared" si="1024"/>
        <v>0</v>
      </c>
      <c r="AE2219" s="701">
        <f t="shared" si="1025"/>
        <v>0</v>
      </c>
      <c r="AF2219" s="662">
        <f t="shared" si="1021"/>
        <v>0</v>
      </c>
      <c r="AG2219" s="662">
        <f t="shared" si="1026"/>
        <v>0</v>
      </c>
      <c r="AH2219" s="701">
        <f t="shared" si="1027"/>
        <v>0</v>
      </c>
    </row>
    <row r="2220" spans="1:34" x14ac:dyDescent="0.35">
      <c r="A2220" s="680">
        <v>40195</v>
      </c>
      <c r="B2220" s="558" t="s">
        <v>21</v>
      </c>
      <c r="C2220" s="558">
        <v>1</v>
      </c>
      <c r="D2220" s="559">
        <f t="shared" si="999"/>
        <v>1</v>
      </c>
      <c r="E2220" s="561">
        <v>0</v>
      </c>
      <c r="F2220" s="699">
        <f t="shared" si="1005"/>
        <v>0</v>
      </c>
      <c r="G2220" s="712">
        <f t="shared" si="1006"/>
        <v>0</v>
      </c>
      <c r="H2220" s="699">
        <f t="shared" si="1000"/>
        <v>0</v>
      </c>
      <c r="I2220" s="712">
        <f t="shared" si="1001"/>
        <v>0</v>
      </c>
      <c r="J2220" s="699">
        <f t="shared" si="1007"/>
        <v>0</v>
      </c>
      <c r="K2220" s="681">
        <f t="shared" si="1008"/>
        <v>0</v>
      </c>
      <c r="L2220" s="711">
        <f>IF($L$5="Yes",HLOOKUP(B2220,'Outdoor Supply'!$D$32:$P$38,7,FALSE),0)</f>
        <v>0</v>
      </c>
      <c r="M2220" s="701">
        <f t="shared" si="1009"/>
        <v>0</v>
      </c>
      <c r="N2220" s="564">
        <f t="shared" si="1010"/>
        <v>0</v>
      </c>
      <c r="O2220" s="564">
        <f t="shared" si="1011"/>
        <v>0</v>
      </c>
      <c r="P2220" s="564">
        <f t="shared" si="1012"/>
        <v>0</v>
      </c>
      <c r="Q2220" s="564">
        <f t="shared" si="1013"/>
        <v>0</v>
      </c>
      <c r="R2220" s="661">
        <f t="shared" si="1002"/>
        <v>0</v>
      </c>
      <c r="S2220" s="662">
        <f t="shared" si="1003"/>
        <v>0</v>
      </c>
      <c r="T2220" s="699">
        <f t="shared" si="1004"/>
        <v>0</v>
      </c>
      <c r="U2220" s="681">
        <f t="shared" si="1014"/>
        <v>0</v>
      </c>
      <c r="V2220" s="701">
        <f t="shared" si="1015"/>
        <v>0</v>
      </c>
      <c r="W2220" s="662">
        <f t="shared" si="1016"/>
        <v>0</v>
      </c>
      <c r="X2220" s="662">
        <f t="shared" si="1017"/>
        <v>0</v>
      </c>
      <c r="Y2220" s="662">
        <f t="shared" si="1018"/>
        <v>0</v>
      </c>
      <c r="Z2220" s="699">
        <f t="shared" si="1019"/>
        <v>0</v>
      </c>
      <c r="AA2220" s="681">
        <f t="shared" si="1022"/>
        <v>0</v>
      </c>
      <c r="AB2220" s="701">
        <f t="shared" si="1023"/>
        <v>0</v>
      </c>
      <c r="AC2220" s="662">
        <f t="shared" si="1020"/>
        <v>0</v>
      </c>
      <c r="AD2220" s="662">
        <f t="shared" si="1024"/>
        <v>0</v>
      </c>
      <c r="AE2220" s="701">
        <f t="shared" si="1025"/>
        <v>0</v>
      </c>
      <c r="AF2220" s="662">
        <f t="shared" si="1021"/>
        <v>0</v>
      </c>
      <c r="AG2220" s="662">
        <f t="shared" si="1026"/>
        <v>0</v>
      </c>
      <c r="AH2220" s="701">
        <f t="shared" si="1027"/>
        <v>0</v>
      </c>
    </row>
    <row r="2221" spans="1:34" x14ac:dyDescent="0.35">
      <c r="A2221" s="680">
        <v>40196</v>
      </c>
      <c r="B2221" s="558" t="s">
        <v>21</v>
      </c>
      <c r="C2221" s="558">
        <v>1</v>
      </c>
      <c r="D2221" s="559">
        <f t="shared" si="999"/>
        <v>2</v>
      </c>
      <c r="E2221" s="561">
        <v>0</v>
      </c>
      <c r="F2221" s="699">
        <f t="shared" si="1005"/>
        <v>0</v>
      </c>
      <c r="G2221" s="712">
        <f t="shared" si="1006"/>
        <v>0</v>
      </c>
      <c r="H2221" s="699">
        <f t="shared" si="1000"/>
        <v>0</v>
      </c>
      <c r="I2221" s="712">
        <f t="shared" si="1001"/>
        <v>0</v>
      </c>
      <c r="J2221" s="699">
        <f t="shared" si="1007"/>
        <v>0</v>
      </c>
      <c r="K2221" s="681">
        <f t="shared" si="1008"/>
        <v>0</v>
      </c>
      <c r="L2221" s="711">
        <f>IF($L$5="Yes",HLOOKUP(B2221,'Outdoor Supply'!$D$32:$P$38,7,FALSE),0)</f>
        <v>0</v>
      </c>
      <c r="M2221" s="701">
        <f t="shared" si="1009"/>
        <v>0</v>
      </c>
      <c r="N2221" s="564">
        <f t="shared" si="1010"/>
        <v>0</v>
      </c>
      <c r="O2221" s="564">
        <f t="shared" si="1011"/>
        <v>0</v>
      </c>
      <c r="P2221" s="564">
        <f t="shared" si="1012"/>
        <v>0</v>
      </c>
      <c r="Q2221" s="564">
        <f t="shared" si="1013"/>
        <v>0</v>
      </c>
      <c r="R2221" s="661">
        <f t="shared" si="1002"/>
        <v>0</v>
      </c>
      <c r="S2221" s="662">
        <f t="shared" si="1003"/>
        <v>0</v>
      </c>
      <c r="T2221" s="699">
        <f t="shared" si="1004"/>
        <v>0</v>
      </c>
      <c r="U2221" s="681">
        <f t="shared" si="1014"/>
        <v>0</v>
      </c>
      <c r="V2221" s="701">
        <f t="shared" si="1015"/>
        <v>0</v>
      </c>
      <c r="W2221" s="662">
        <f t="shared" si="1016"/>
        <v>0</v>
      </c>
      <c r="X2221" s="662">
        <f t="shared" si="1017"/>
        <v>0</v>
      </c>
      <c r="Y2221" s="662">
        <f t="shared" si="1018"/>
        <v>0</v>
      </c>
      <c r="Z2221" s="699">
        <f t="shared" si="1019"/>
        <v>0</v>
      </c>
      <c r="AA2221" s="681">
        <f t="shared" si="1022"/>
        <v>0</v>
      </c>
      <c r="AB2221" s="701">
        <f t="shared" si="1023"/>
        <v>0</v>
      </c>
      <c r="AC2221" s="662">
        <f t="shared" si="1020"/>
        <v>0</v>
      </c>
      <c r="AD2221" s="662">
        <f t="shared" si="1024"/>
        <v>0</v>
      </c>
      <c r="AE2221" s="701">
        <f t="shared" si="1025"/>
        <v>0</v>
      </c>
      <c r="AF2221" s="662">
        <f t="shared" si="1021"/>
        <v>0</v>
      </c>
      <c r="AG2221" s="662">
        <f t="shared" si="1026"/>
        <v>0</v>
      </c>
      <c r="AH2221" s="701">
        <f t="shared" si="1027"/>
        <v>0</v>
      </c>
    </row>
    <row r="2222" spans="1:34" x14ac:dyDescent="0.35">
      <c r="A2222" s="680">
        <v>40197</v>
      </c>
      <c r="B2222" s="558" t="s">
        <v>21</v>
      </c>
      <c r="C2222" s="558">
        <v>1</v>
      </c>
      <c r="D2222" s="559">
        <f t="shared" si="999"/>
        <v>3</v>
      </c>
      <c r="E2222" s="561">
        <v>0</v>
      </c>
      <c r="F2222" s="699">
        <f t="shared" si="1005"/>
        <v>0</v>
      </c>
      <c r="G2222" s="712">
        <f t="shared" si="1006"/>
        <v>0</v>
      </c>
      <c r="H2222" s="699">
        <f t="shared" si="1000"/>
        <v>0</v>
      </c>
      <c r="I2222" s="712">
        <f t="shared" si="1001"/>
        <v>0</v>
      </c>
      <c r="J2222" s="699">
        <f t="shared" si="1007"/>
        <v>0</v>
      </c>
      <c r="K2222" s="681">
        <f t="shared" si="1008"/>
        <v>0</v>
      </c>
      <c r="L2222" s="711">
        <f>IF($L$5="Yes",HLOOKUP(B2222,'Outdoor Supply'!$D$32:$P$38,7,FALSE),0)</f>
        <v>0</v>
      </c>
      <c r="M2222" s="701">
        <f t="shared" si="1009"/>
        <v>0</v>
      </c>
      <c r="N2222" s="564">
        <f t="shared" si="1010"/>
        <v>0</v>
      </c>
      <c r="O2222" s="564">
        <f t="shared" si="1011"/>
        <v>0</v>
      </c>
      <c r="P2222" s="564">
        <f t="shared" si="1012"/>
        <v>0</v>
      </c>
      <c r="Q2222" s="564">
        <f t="shared" si="1013"/>
        <v>0</v>
      </c>
      <c r="R2222" s="661">
        <f t="shared" si="1002"/>
        <v>0</v>
      </c>
      <c r="S2222" s="662">
        <f t="shared" si="1003"/>
        <v>0</v>
      </c>
      <c r="T2222" s="699">
        <f t="shared" si="1004"/>
        <v>0</v>
      </c>
      <c r="U2222" s="681">
        <f t="shared" si="1014"/>
        <v>0</v>
      </c>
      <c r="V2222" s="701">
        <f t="shared" si="1015"/>
        <v>0</v>
      </c>
      <c r="W2222" s="662">
        <f t="shared" si="1016"/>
        <v>0</v>
      </c>
      <c r="X2222" s="662">
        <f t="shared" si="1017"/>
        <v>0</v>
      </c>
      <c r="Y2222" s="662">
        <f t="shared" si="1018"/>
        <v>0</v>
      </c>
      <c r="Z2222" s="699">
        <f t="shared" si="1019"/>
        <v>0</v>
      </c>
      <c r="AA2222" s="681">
        <f t="shared" si="1022"/>
        <v>0</v>
      </c>
      <c r="AB2222" s="701">
        <f t="shared" si="1023"/>
        <v>0</v>
      </c>
      <c r="AC2222" s="662">
        <f t="shared" si="1020"/>
        <v>0</v>
      </c>
      <c r="AD2222" s="662">
        <f t="shared" si="1024"/>
        <v>0</v>
      </c>
      <c r="AE2222" s="701">
        <f t="shared" si="1025"/>
        <v>0</v>
      </c>
      <c r="AF2222" s="662">
        <f t="shared" si="1021"/>
        <v>0</v>
      </c>
      <c r="AG2222" s="662">
        <f t="shared" si="1026"/>
        <v>0</v>
      </c>
      <c r="AH2222" s="701">
        <f t="shared" si="1027"/>
        <v>0</v>
      </c>
    </row>
    <row r="2223" spans="1:34" x14ac:dyDescent="0.35">
      <c r="A2223" s="680">
        <v>40198</v>
      </c>
      <c r="B2223" s="558" t="s">
        <v>21</v>
      </c>
      <c r="C2223" s="558">
        <v>1</v>
      </c>
      <c r="D2223" s="559">
        <f t="shared" si="999"/>
        <v>4</v>
      </c>
      <c r="E2223" s="561">
        <v>0</v>
      </c>
      <c r="F2223" s="699">
        <f t="shared" si="1005"/>
        <v>0</v>
      </c>
      <c r="G2223" s="712">
        <f t="shared" si="1006"/>
        <v>0</v>
      </c>
      <c r="H2223" s="699">
        <f t="shared" si="1000"/>
        <v>0</v>
      </c>
      <c r="I2223" s="712">
        <f t="shared" si="1001"/>
        <v>0</v>
      </c>
      <c r="J2223" s="699">
        <f t="shared" si="1007"/>
        <v>0</v>
      </c>
      <c r="K2223" s="681">
        <f t="shared" si="1008"/>
        <v>0</v>
      </c>
      <c r="L2223" s="711">
        <f>IF($L$5="Yes",HLOOKUP(B2223,'Outdoor Supply'!$D$32:$P$38,7,FALSE),0)</f>
        <v>0</v>
      </c>
      <c r="M2223" s="701">
        <f t="shared" si="1009"/>
        <v>0</v>
      </c>
      <c r="N2223" s="564">
        <f t="shared" si="1010"/>
        <v>0</v>
      </c>
      <c r="O2223" s="564">
        <f t="shared" si="1011"/>
        <v>0</v>
      </c>
      <c r="P2223" s="564">
        <f t="shared" si="1012"/>
        <v>0</v>
      </c>
      <c r="Q2223" s="564">
        <f t="shared" si="1013"/>
        <v>0</v>
      </c>
      <c r="R2223" s="661">
        <f t="shared" si="1002"/>
        <v>0</v>
      </c>
      <c r="S2223" s="662">
        <f t="shared" si="1003"/>
        <v>0</v>
      </c>
      <c r="T2223" s="699">
        <f t="shared" si="1004"/>
        <v>0</v>
      </c>
      <c r="U2223" s="681">
        <f t="shared" si="1014"/>
        <v>0</v>
      </c>
      <c r="V2223" s="701">
        <f t="shared" si="1015"/>
        <v>0</v>
      </c>
      <c r="W2223" s="662">
        <f t="shared" si="1016"/>
        <v>0</v>
      </c>
      <c r="X2223" s="662">
        <f t="shared" si="1017"/>
        <v>0</v>
      </c>
      <c r="Y2223" s="662">
        <f t="shared" si="1018"/>
        <v>0</v>
      </c>
      <c r="Z2223" s="699">
        <f t="shared" si="1019"/>
        <v>0</v>
      </c>
      <c r="AA2223" s="681">
        <f t="shared" si="1022"/>
        <v>0</v>
      </c>
      <c r="AB2223" s="701">
        <f t="shared" si="1023"/>
        <v>0</v>
      </c>
      <c r="AC2223" s="662">
        <f t="shared" si="1020"/>
        <v>0</v>
      </c>
      <c r="AD2223" s="662">
        <f t="shared" si="1024"/>
        <v>0</v>
      </c>
      <c r="AE2223" s="701">
        <f t="shared" si="1025"/>
        <v>0</v>
      </c>
      <c r="AF2223" s="662">
        <f t="shared" si="1021"/>
        <v>0</v>
      </c>
      <c r="AG2223" s="662">
        <f t="shared" si="1026"/>
        <v>0</v>
      </c>
      <c r="AH2223" s="701">
        <f t="shared" si="1027"/>
        <v>0</v>
      </c>
    </row>
    <row r="2224" spans="1:34" x14ac:dyDescent="0.35">
      <c r="A2224" s="680">
        <v>40199</v>
      </c>
      <c r="B2224" s="558" t="s">
        <v>21</v>
      </c>
      <c r="C2224" s="558">
        <v>1</v>
      </c>
      <c r="D2224" s="559">
        <f t="shared" si="999"/>
        <v>5</v>
      </c>
      <c r="E2224" s="561">
        <v>0</v>
      </c>
      <c r="F2224" s="699">
        <f t="shared" si="1005"/>
        <v>0</v>
      </c>
      <c r="G2224" s="712">
        <f t="shared" si="1006"/>
        <v>0</v>
      </c>
      <c r="H2224" s="699">
        <f t="shared" si="1000"/>
        <v>0</v>
      </c>
      <c r="I2224" s="712">
        <f t="shared" si="1001"/>
        <v>0</v>
      </c>
      <c r="J2224" s="699">
        <f t="shared" si="1007"/>
        <v>0</v>
      </c>
      <c r="K2224" s="681">
        <f t="shared" si="1008"/>
        <v>0</v>
      </c>
      <c r="L2224" s="711">
        <f>IF($L$5="Yes",HLOOKUP(B2224,'Outdoor Supply'!$D$32:$P$38,7,FALSE),0)</f>
        <v>0</v>
      </c>
      <c r="M2224" s="701">
        <f t="shared" si="1009"/>
        <v>0</v>
      </c>
      <c r="N2224" s="564">
        <f t="shared" si="1010"/>
        <v>0</v>
      </c>
      <c r="O2224" s="564">
        <f t="shared" si="1011"/>
        <v>0</v>
      </c>
      <c r="P2224" s="564">
        <f t="shared" si="1012"/>
        <v>0</v>
      </c>
      <c r="Q2224" s="564">
        <f t="shared" si="1013"/>
        <v>0</v>
      </c>
      <c r="R2224" s="661">
        <f t="shared" si="1002"/>
        <v>0</v>
      </c>
      <c r="S2224" s="662">
        <f t="shared" si="1003"/>
        <v>0</v>
      </c>
      <c r="T2224" s="699">
        <f t="shared" si="1004"/>
        <v>0</v>
      </c>
      <c r="U2224" s="681">
        <f t="shared" si="1014"/>
        <v>0</v>
      </c>
      <c r="V2224" s="701">
        <f t="shared" si="1015"/>
        <v>0</v>
      </c>
      <c r="W2224" s="662">
        <f t="shared" si="1016"/>
        <v>0</v>
      </c>
      <c r="X2224" s="662">
        <f t="shared" si="1017"/>
        <v>0</v>
      </c>
      <c r="Y2224" s="662">
        <f t="shared" si="1018"/>
        <v>0</v>
      </c>
      <c r="Z2224" s="699">
        <f t="shared" si="1019"/>
        <v>0</v>
      </c>
      <c r="AA2224" s="681">
        <f t="shared" si="1022"/>
        <v>0</v>
      </c>
      <c r="AB2224" s="701">
        <f t="shared" si="1023"/>
        <v>0</v>
      </c>
      <c r="AC2224" s="662">
        <f t="shared" si="1020"/>
        <v>0</v>
      </c>
      <c r="AD2224" s="662">
        <f t="shared" si="1024"/>
        <v>0</v>
      </c>
      <c r="AE2224" s="701">
        <f t="shared" si="1025"/>
        <v>0</v>
      </c>
      <c r="AF2224" s="662">
        <f t="shared" si="1021"/>
        <v>0</v>
      </c>
      <c r="AG2224" s="662">
        <f t="shared" si="1026"/>
        <v>0</v>
      </c>
      <c r="AH2224" s="701">
        <f t="shared" si="1027"/>
        <v>0</v>
      </c>
    </row>
    <row r="2225" spans="1:34" x14ac:dyDescent="0.35">
      <c r="A2225" s="680">
        <v>40200</v>
      </c>
      <c r="B2225" s="558" t="s">
        <v>21</v>
      </c>
      <c r="C2225" s="558">
        <v>1</v>
      </c>
      <c r="D2225" s="559">
        <f t="shared" si="999"/>
        <v>6</v>
      </c>
      <c r="E2225" s="561">
        <v>0</v>
      </c>
      <c r="F2225" s="699">
        <f t="shared" si="1005"/>
        <v>0</v>
      </c>
      <c r="G2225" s="712">
        <f t="shared" si="1006"/>
        <v>0</v>
      </c>
      <c r="H2225" s="699">
        <f t="shared" si="1000"/>
        <v>0</v>
      </c>
      <c r="I2225" s="712">
        <f t="shared" si="1001"/>
        <v>0</v>
      </c>
      <c r="J2225" s="699">
        <f t="shared" si="1007"/>
        <v>0</v>
      </c>
      <c r="K2225" s="681">
        <f t="shared" si="1008"/>
        <v>0</v>
      </c>
      <c r="L2225" s="711">
        <f>IF($L$5="Yes",HLOOKUP(B2225,'Outdoor Supply'!$D$32:$P$38,7,FALSE),0)</f>
        <v>0</v>
      </c>
      <c r="M2225" s="701">
        <f t="shared" si="1009"/>
        <v>0</v>
      </c>
      <c r="N2225" s="564">
        <f t="shared" si="1010"/>
        <v>0</v>
      </c>
      <c r="O2225" s="564">
        <f t="shared" si="1011"/>
        <v>0</v>
      </c>
      <c r="P2225" s="564">
        <f t="shared" si="1012"/>
        <v>0</v>
      </c>
      <c r="Q2225" s="564">
        <f t="shared" si="1013"/>
        <v>0</v>
      </c>
      <c r="R2225" s="661">
        <f t="shared" si="1002"/>
        <v>0</v>
      </c>
      <c r="S2225" s="662">
        <f t="shared" si="1003"/>
        <v>0</v>
      </c>
      <c r="T2225" s="699">
        <f t="shared" si="1004"/>
        <v>0</v>
      </c>
      <c r="U2225" s="681">
        <f t="shared" si="1014"/>
        <v>0</v>
      </c>
      <c r="V2225" s="701">
        <f t="shared" si="1015"/>
        <v>0</v>
      </c>
      <c r="W2225" s="662">
        <f t="shared" si="1016"/>
        <v>0</v>
      </c>
      <c r="X2225" s="662">
        <f t="shared" si="1017"/>
        <v>0</v>
      </c>
      <c r="Y2225" s="662">
        <f t="shared" si="1018"/>
        <v>0</v>
      </c>
      <c r="Z2225" s="699">
        <f t="shared" si="1019"/>
        <v>0</v>
      </c>
      <c r="AA2225" s="681">
        <f t="shared" si="1022"/>
        <v>0</v>
      </c>
      <c r="AB2225" s="701">
        <f t="shared" si="1023"/>
        <v>0</v>
      </c>
      <c r="AC2225" s="662">
        <f t="shared" si="1020"/>
        <v>0</v>
      </c>
      <c r="AD2225" s="662">
        <f t="shared" si="1024"/>
        <v>0</v>
      </c>
      <c r="AE2225" s="701">
        <f t="shared" si="1025"/>
        <v>0</v>
      </c>
      <c r="AF2225" s="662">
        <f t="shared" si="1021"/>
        <v>0</v>
      </c>
      <c r="AG2225" s="662">
        <f t="shared" si="1026"/>
        <v>0</v>
      </c>
      <c r="AH2225" s="701">
        <f t="shared" si="1027"/>
        <v>0</v>
      </c>
    </row>
    <row r="2226" spans="1:34" x14ac:dyDescent="0.35">
      <c r="A2226" s="680">
        <v>40201</v>
      </c>
      <c r="B2226" s="558" t="s">
        <v>21</v>
      </c>
      <c r="C2226" s="558">
        <v>1</v>
      </c>
      <c r="D2226" s="559">
        <f t="shared" si="999"/>
        <v>7</v>
      </c>
      <c r="E2226" s="561">
        <v>0</v>
      </c>
      <c r="F2226" s="699">
        <f t="shared" si="1005"/>
        <v>0</v>
      </c>
      <c r="G2226" s="712">
        <f t="shared" si="1006"/>
        <v>0</v>
      </c>
      <c r="H2226" s="699">
        <f t="shared" si="1000"/>
        <v>0</v>
      </c>
      <c r="I2226" s="712">
        <f t="shared" si="1001"/>
        <v>0</v>
      </c>
      <c r="J2226" s="699">
        <f t="shared" si="1007"/>
        <v>0</v>
      </c>
      <c r="K2226" s="681">
        <f t="shared" si="1008"/>
        <v>0</v>
      </c>
      <c r="L2226" s="711">
        <f>IF($L$5="Yes",HLOOKUP(B2226,'Outdoor Supply'!$D$32:$P$38,7,FALSE),0)</f>
        <v>0</v>
      </c>
      <c r="M2226" s="701">
        <f t="shared" si="1009"/>
        <v>0</v>
      </c>
      <c r="N2226" s="564">
        <f t="shared" si="1010"/>
        <v>0</v>
      </c>
      <c r="O2226" s="564">
        <f t="shared" si="1011"/>
        <v>0</v>
      </c>
      <c r="P2226" s="564">
        <f t="shared" si="1012"/>
        <v>0</v>
      </c>
      <c r="Q2226" s="564">
        <f t="shared" si="1013"/>
        <v>0</v>
      </c>
      <c r="R2226" s="661">
        <f t="shared" si="1002"/>
        <v>0</v>
      </c>
      <c r="S2226" s="662">
        <f t="shared" si="1003"/>
        <v>0</v>
      </c>
      <c r="T2226" s="699">
        <f t="shared" si="1004"/>
        <v>0</v>
      </c>
      <c r="U2226" s="681">
        <f t="shared" si="1014"/>
        <v>0</v>
      </c>
      <c r="V2226" s="701">
        <f t="shared" si="1015"/>
        <v>0</v>
      </c>
      <c r="W2226" s="662">
        <f t="shared" si="1016"/>
        <v>0</v>
      </c>
      <c r="X2226" s="662">
        <f t="shared" si="1017"/>
        <v>0</v>
      </c>
      <c r="Y2226" s="662">
        <f t="shared" si="1018"/>
        <v>0</v>
      </c>
      <c r="Z2226" s="699">
        <f t="shared" si="1019"/>
        <v>0</v>
      </c>
      <c r="AA2226" s="681">
        <f t="shared" si="1022"/>
        <v>0</v>
      </c>
      <c r="AB2226" s="701">
        <f t="shared" si="1023"/>
        <v>0</v>
      </c>
      <c r="AC2226" s="662">
        <f t="shared" si="1020"/>
        <v>0</v>
      </c>
      <c r="AD2226" s="662">
        <f t="shared" si="1024"/>
        <v>0</v>
      </c>
      <c r="AE2226" s="701">
        <f t="shared" si="1025"/>
        <v>0</v>
      </c>
      <c r="AF2226" s="662">
        <f t="shared" si="1021"/>
        <v>0</v>
      </c>
      <c r="AG2226" s="662">
        <f t="shared" si="1026"/>
        <v>0</v>
      </c>
      <c r="AH2226" s="701">
        <f t="shared" si="1027"/>
        <v>0</v>
      </c>
    </row>
    <row r="2227" spans="1:34" x14ac:dyDescent="0.35">
      <c r="A2227" s="680">
        <v>40202</v>
      </c>
      <c r="B2227" s="558" t="s">
        <v>21</v>
      </c>
      <c r="C2227" s="558">
        <v>1</v>
      </c>
      <c r="D2227" s="559">
        <f t="shared" si="999"/>
        <v>1</v>
      </c>
      <c r="E2227" s="561">
        <v>0</v>
      </c>
      <c r="F2227" s="699">
        <f t="shared" si="1005"/>
        <v>0</v>
      </c>
      <c r="G2227" s="712">
        <f t="shared" si="1006"/>
        <v>0</v>
      </c>
      <c r="H2227" s="699">
        <f t="shared" si="1000"/>
        <v>0</v>
      </c>
      <c r="I2227" s="712">
        <f t="shared" si="1001"/>
        <v>0</v>
      </c>
      <c r="J2227" s="699">
        <f t="shared" si="1007"/>
        <v>0</v>
      </c>
      <c r="K2227" s="681">
        <f t="shared" si="1008"/>
        <v>0</v>
      </c>
      <c r="L2227" s="711">
        <f>IF($L$5="Yes",HLOOKUP(B2227,'Outdoor Supply'!$D$32:$P$38,7,FALSE),0)</f>
        <v>0</v>
      </c>
      <c r="M2227" s="701">
        <f t="shared" si="1009"/>
        <v>0</v>
      </c>
      <c r="N2227" s="564">
        <f t="shared" si="1010"/>
        <v>0</v>
      </c>
      <c r="O2227" s="564">
        <f t="shared" si="1011"/>
        <v>0</v>
      </c>
      <c r="P2227" s="564">
        <f t="shared" si="1012"/>
        <v>0</v>
      </c>
      <c r="Q2227" s="564">
        <f t="shared" si="1013"/>
        <v>0</v>
      </c>
      <c r="R2227" s="661">
        <f t="shared" si="1002"/>
        <v>0</v>
      </c>
      <c r="S2227" s="662">
        <f t="shared" si="1003"/>
        <v>0</v>
      </c>
      <c r="T2227" s="699">
        <f t="shared" si="1004"/>
        <v>0</v>
      </c>
      <c r="U2227" s="681">
        <f t="shared" si="1014"/>
        <v>0</v>
      </c>
      <c r="V2227" s="701">
        <f t="shared" si="1015"/>
        <v>0</v>
      </c>
      <c r="W2227" s="662">
        <f t="shared" si="1016"/>
        <v>0</v>
      </c>
      <c r="X2227" s="662">
        <f t="shared" si="1017"/>
        <v>0</v>
      </c>
      <c r="Y2227" s="662">
        <f t="shared" si="1018"/>
        <v>0</v>
      </c>
      <c r="Z2227" s="699">
        <f t="shared" si="1019"/>
        <v>0</v>
      </c>
      <c r="AA2227" s="681">
        <f t="shared" si="1022"/>
        <v>0</v>
      </c>
      <c r="AB2227" s="701">
        <f t="shared" si="1023"/>
        <v>0</v>
      </c>
      <c r="AC2227" s="662">
        <f t="shared" si="1020"/>
        <v>0</v>
      </c>
      <c r="AD2227" s="662">
        <f t="shared" si="1024"/>
        <v>0</v>
      </c>
      <c r="AE2227" s="701">
        <f t="shared" si="1025"/>
        <v>0</v>
      </c>
      <c r="AF2227" s="662">
        <f t="shared" si="1021"/>
        <v>0</v>
      </c>
      <c r="AG2227" s="662">
        <f t="shared" si="1026"/>
        <v>0</v>
      </c>
      <c r="AH2227" s="701">
        <f t="shared" si="1027"/>
        <v>0</v>
      </c>
    </row>
    <row r="2228" spans="1:34" x14ac:dyDescent="0.35">
      <c r="A2228" s="680">
        <v>40203</v>
      </c>
      <c r="B2228" s="558" t="s">
        <v>21</v>
      </c>
      <c r="C2228" s="558">
        <v>1</v>
      </c>
      <c r="D2228" s="559">
        <f t="shared" si="999"/>
        <v>2</v>
      </c>
      <c r="E2228" s="561">
        <v>0</v>
      </c>
      <c r="F2228" s="699">
        <f t="shared" si="1005"/>
        <v>0</v>
      </c>
      <c r="G2228" s="712">
        <f t="shared" si="1006"/>
        <v>0</v>
      </c>
      <c r="H2228" s="699">
        <f t="shared" si="1000"/>
        <v>0</v>
      </c>
      <c r="I2228" s="712">
        <f t="shared" si="1001"/>
        <v>0</v>
      </c>
      <c r="J2228" s="699">
        <f t="shared" si="1007"/>
        <v>0</v>
      </c>
      <c r="K2228" s="681">
        <f t="shared" si="1008"/>
        <v>0</v>
      </c>
      <c r="L2228" s="711">
        <f>IF($L$5="Yes",HLOOKUP(B2228,'Outdoor Supply'!$D$32:$P$38,7,FALSE),0)</f>
        <v>0</v>
      </c>
      <c r="M2228" s="701">
        <f t="shared" si="1009"/>
        <v>0</v>
      </c>
      <c r="N2228" s="564">
        <f t="shared" si="1010"/>
        <v>0</v>
      </c>
      <c r="O2228" s="564">
        <f t="shared" si="1011"/>
        <v>0</v>
      </c>
      <c r="P2228" s="564">
        <f t="shared" si="1012"/>
        <v>0</v>
      </c>
      <c r="Q2228" s="564">
        <f t="shared" si="1013"/>
        <v>0</v>
      </c>
      <c r="R2228" s="661">
        <f t="shared" si="1002"/>
        <v>0</v>
      </c>
      <c r="S2228" s="662">
        <f t="shared" si="1003"/>
        <v>0</v>
      </c>
      <c r="T2228" s="699">
        <f t="shared" si="1004"/>
        <v>0</v>
      </c>
      <c r="U2228" s="681">
        <f t="shared" si="1014"/>
        <v>0</v>
      </c>
      <c r="V2228" s="701">
        <f t="shared" si="1015"/>
        <v>0</v>
      </c>
      <c r="W2228" s="662">
        <f t="shared" si="1016"/>
        <v>0</v>
      </c>
      <c r="X2228" s="662">
        <f t="shared" si="1017"/>
        <v>0</v>
      </c>
      <c r="Y2228" s="662">
        <f t="shared" si="1018"/>
        <v>0</v>
      </c>
      <c r="Z2228" s="699">
        <f t="shared" si="1019"/>
        <v>0</v>
      </c>
      <c r="AA2228" s="681">
        <f t="shared" si="1022"/>
        <v>0</v>
      </c>
      <c r="AB2228" s="701">
        <f t="shared" si="1023"/>
        <v>0</v>
      </c>
      <c r="AC2228" s="662">
        <f t="shared" si="1020"/>
        <v>0</v>
      </c>
      <c r="AD2228" s="662">
        <f t="shared" si="1024"/>
        <v>0</v>
      </c>
      <c r="AE2228" s="701">
        <f t="shared" si="1025"/>
        <v>0</v>
      </c>
      <c r="AF2228" s="662">
        <f t="shared" si="1021"/>
        <v>0</v>
      </c>
      <c r="AG2228" s="662">
        <f t="shared" si="1026"/>
        <v>0</v>
      </c>
      <c r="AH2228" s="701">
        <f t="shared" si="1027"/>
        <v>0</v>
      </c>
    </row>
    <row r="2229" spans="1:34" x14ac:dyDescent="0.35">
      <c r="A2229" s="680">
        <v>40204</v>
      </c>
      <c r="B2229" s="558" t="s">
        <v>21</v>
      </c>
      <c r="C2229" s="558">
        <v>1</v>
      </c>
      <c r="D2229" s="559">
        <f t="shared" si="999"/>
        <v>3</v>
      </c>
      <c r="E2229" s="561">
        <v>0</v>
      </c>
      <c r="F2229" s="699">
        <f t="shared" si="1005"/>
        <v>0</v>
      </c>
      <c r="G2229" s="712">
        <f t="shared" si="1006"/>
        <v>0</v>
      </c>
      <c r="H2229" s="699">
        <f t="shared" si="1000"/>
        <v>0</v>
      </c>
      <c r="I2229" s="712">
        <f t="shared" si="1001"/>
        <v>0</v>
      </c>
      <c r="J2229" s="699">
        <f t="shared" si="1007"/>
        <v>0</v>
      </c>
      <c r="K2229" s="681">
        <f t="shared" si="1008"/>
        <v>0</v>
      </c>
      <c r="L2229" s="711">
        <f>IF($L$5="Yes",HLOOKUP(B2229,'Outdoor Supply'!$D$32:$P$38,7,FALSE),0)</f>
        <v>0</v>
      </c>
      <c r="M2229" s="701">
        <f t="shared" si="1009"/>
        <v>0</v>
      </c>
      <c r="N2229" s="564">
        <f t="shared" si="1010"/>
        <v>0</v>
      </c>
      <c r="O2229" s="564">
        <f t="shared" si="1011"/>
        <v>0</v>
      </c>
      <c r="P2229" s="564">
        <f t="shared" si="1012"/>
        <v>0</v>
      </c>
      <c r="Q2229" s="564">
        <f t="shared" si="1013"/>
        <v>0</v>
      </c>
      <c r="R2229" s="661">
        <f t="shared" si="1002"/>
        <v>0</v>
      </c>
      <c r="S2229" s="662">
        <f t="shared" si="1003"/>
        <v>0</v>
      </c>
      <c r="T2229" s="699">
        <f t="shared" si="1004"/>
        <v>0</v>
      </c>
      <c r="U2229" s="681">
        <f t="shared" si="1014"/>
        <v>0</v>
      </c>
      <c r="V2229" s="701">
        <f t="shared" si="1015"/>
        <v>0</v>
      </c>
      <c r="W2229" s="662">
        <f t="shared" si="1016"/>
        <v>0</v>
      </c>
      <c r="X2229" s="662">
        <f t="shared" si="1017"/>
        <v>0</v>
      </c>
      <c r="Y2229" s="662">
        <f t="shared" si="1018"/>
        <v>0</v>
      </c>
      <c r="Z2229" s="699">
        <f t="shared" si="1019"/>
        <v>0</v>
      </c>
      <c r="AA2229" s="681">
        <f t="shared" si="1022"/>
        <v>0</v>
      </c>
      <c r="AB2229" s="701">
        <f t="shared" si="1023"/>
        <v>0</v>
      </c>
      <c r="AC2229" s="662">
        <f t="shared" si="1020"/>
        <v>0</v>
      </c>
      <c r="AD2229" s="662">
        <f t="shared" si="1024"/>
        <v>0</v>
      </c>
      <c r="AE2229" s="701">
        <f t="shared" si="1025"/>
        <v>0</v>
      </c>
      <c r="AF2229" s="662">
        <f t="shared" si="1021"/>
        <v>0</v>
      </c>
      <c r="AG2229" s="662">
        <f t="shared" si="1026"/>
        <v>0</v>
      </c>
      <c r="AH2229" s="701">
        <f t="shared" si="1027"/>
        <v>0</v>
      </c>
    </row>
    <row r="2230" spans="1:34" x14ac:dyDescent="0.35">
      <c r="A2230" s="680">
        <v>40205</v>
      </c>
      <c r="B2230" s="558" t="s">
        <v>21</v>
      </c>
      <c r="C2230" s="558">
        <v>1</v>
      </c>
      <c r="D2230" s="559">
        <f t="shared" si="999"/>
        <v>4</v>
      </c>
      <c r="E2230" s="561">
        <v>0</v>
      </c>
      <c r="F2230" s="699">
        <f t="shared" si="1005"/>
        <v>0</v>
      </c>
      <c r="G2230" s="712">
        <f t="shared" si="1006"/>
        <v>0</v>
      </c>
      <c r="H2230" s="699">
        <f t="shared" si="1000"/>
        <v>0</v>
      </c>
      <c r="I2230" s="712">
        <f t="shared" si="1001"/>
        <v>0</v>
      </c>
      <c r="J2230" s="699">
        <f t="shared" si="1007"/>
        <v>0</v>
      </c>
      <c r="K2230" s="681">
        <f t="shared" si="1008"/>
        <v>0</v>
      </c>
      <c r="L2230" s="711">
        <f>IF($L$5="Yes",HLOOKUP(B2230,'Outdoor Supply'!$D$32:$P$38,7,FALSE),0)</f>
        <v>0</v>
      </c>
      <c r="M2230" s="701">
        <f t="shared" si="1009"/>
        <v>0</v>
      </c>
      <c r="N2230" s="564">
        <f t="shared" si="1010"/>
        <v>0</v>
      </c>
      <c r="O2230" s="564">
        <f t="shared" si="1011"/>
        <v>0</v>
      </c>
      <c r="P2230" s="564">
        <f t="shared" si="1012"/>
        <v>0</v>
      </c>
      <c r="Q2230" s="564">
        <f t="shared" si="1013"/>
        <v>0</v>
      </c>
      <c r="R2230" s="661">
        <f t="shared" si="1002"/>
        <v>0</v>
      </c>
      <c r="S2230" s="662">
        <f t="shared" si="1003"/>
        <v>0</v>
      </c>
      <c r="T2230" s="699">
        <f t="shared" si="1004"/>
        <v>0</v>
      </c>
      <c r="U2230" s="681">
        <f t="shared" si="1014"/>
        <v>0</v>
      </c>
      <c r="V2230" s="701">
        <f t="shared" si="1015"/>
        <v>0</v>
      </c>
      <c r="W2230" s="662">
        <f t="shared" si="1016"/>
        <v>0</v>
      </c>
      <c r="X2230" s="662">
        <f t="shared" si="1017"/>
        <v>0</v>
      </c>
      <c r="Y2230" s="662">
        <f t="shared" si="1018"/>
        <v>0</v>
      </c>
      <c r="Z2230" s="699">
        <f t="shared" si="1019"/>
        <v>0</v>
      </c>
      <c r="AA2230" s="681">
        <f t="shared" si="1022"/>
        <v>0</v>
      </c>
      <c r="AB2230" s="701">
        <f t="shared" si="1023"/>
        <v>0</v>
      </c>
      <c r="AC2230" s="662">
        <f t="shared" si="1020"/>
        <v>0</v>
      </c>
      <c r="AD2230" s="662">
        <f t="shared" si="1024"/>
        <v>0</v>
      </c>
      <c r="AE2230" s="701">
        <f t="shared" si="1025"/>
        <v>0</v>
      </c>
      <c r="AF2230" s="662">
        <f t="shared" si="1021"/>
        <v>0</v>
      </c>
      <c r="AG2230" s="662">
        <f t="shared" si="1026"/>
        <v>0</v>
      </c>
      <c r="AH2230" s="701">
        <f t="shared" si="1027"/>
        <v>0</v>
      </c>
    </row>
    <row r="2231" spans="1:34" x14ac:dyDescent="0.35">
      <c r="A2231" s="680">
        <v>40206</v>
      </c>
      <c r="B2231" s="558" t="s">
        <v>21</v>
      </c>
      <c r="C2231" s="558">
        <v>1</v>
      </c>
      <c r="D2231" s="559">
        <f t="shared" si="999"/>
        <v>5</v>
      </c>
      <c r="E2231" s="561">
        <v>0</v>
      </c>
      <c r="F2231" s="699">
        <f t="shared" si="1005"/>
        <v>0</v>
      </c>
      <c r="G2231" s="712">
        <f t="shared" si="1006"/>
        <v>0</v>
      </c>
      <c r="H2231" s="699">
        <f t="shared" si="1000"/>
        <v>0</v>
      </c>
      <c r="I2231" s="712">
        <f t="shared" si="1001"/>
        <v>0</v>
      </c>
      <c r="J2231" s="699">
        <f t="shared" si="1007"/>
        <v>0</v>
      </c>
      <c r="K2231" s="681">
        <f t="shared" si="1008"/>
        <v>0</v>
      </c>
      <c r="L2231" s="711">
        <f>IF($L$5="Yes",HLOOKUP(B2231,'Outdoor Supply'!$D$32:$P$38,7,FALSE),0)</f>
        <v>0</v>
      </c>
      <c r="M2231" s="701">
        <f t="shared" si="1009"/>
        <v>0</v>
      </c>
      <c r="N2231" s="564">
        <f t="shared" si="1010"/>
        <v>0</v>
      </c>
      <c r="O2231" s="564">
        <f t="shared" si="1011"/>
        <v>0</v>
      </c>
      <c r="P2231" s="564">
        <f t="shared" si="1012"/>
        <v>0</v>
      </c>
      <c r="Q2231" s="564">
        <f t="shared" si="1013"/>
        <v>0</v>
      </c>
      <c r="R2231" s="661">
        <f t="shared" si="1002"/>
        <v>0</v>
      </c>
      <c r="S2231" s="662">
        <f t="shared" si="1003"/>
        <v>0</v>
      </c>
      <c r="T2231" s="699">
        <f t="shared" si="1004"/>
        <v>0</v>
      </c>
      <c r="U2231" s="681">
        <f t="shared" si="1014"/>
        <v>0</v>
      </c>
      <c r="V2231" s="701">
        <f t="shared" si="1015"/>
        <v>0</v>
      </c>
      <c r="W2231" s="662">
        <f t="shared" si="1016"/>
        <v>0</v>
      </c>
      <c r="X2231" s="662">
        <f t="shared" si="1017"/>
        <v>0</v>
      </c>
      <c r="Y2231" s="662">
        <f t="shared" si="1018"/>
        <v>0</v>
      </c>
      <c r="Z2231" s="699">
        <f t="shared" si="1019"/>
        <v>0</v>
      </c>
      <c r="AA2231" s="681">
        <f t="shared" si="1022"/>
        <v>0</v>
      </c>
      <c r="AB2231" s="701">
        <f t="shared" si="1023"/>
        <v>0</v>
      </c>
      <c r="AC2231" s="662">
        <f t="shared" si="1020"/>
        <v>0</v>
      </c>
      <c r="AD2231" s="662">
        <f t="shared" si="1024"/>
        <v>0</v>
      </c>
      <c r="AE2231" s="701">
        <f t="shared" si="1025"/>
        <v>0</v>
      </c>
      <c r="AF2231" s="662">
        <f t="shared" si="1021"/>
        <v>0</v>
      </c>
      <c r="AG2231" s="662">
        <f t="shared" si="1026"/>
        <v>0</v>
      </c>
      <c r="AH2231" s="701">
        <f t="shared" si="1027"/>
        <v>0</v>
      </c>
    </row>
    <row r="2232" spans="1:34" x14ac:dyDescent="0.35">
      <c r="A2232" s="680">
        <v>40207</v>
      </c>
      <c r="B2232" s="558" t="s">
        <v>21</v>
      </c>
      <c r="C2232" s="558">
        <v>1</v>
      </c>
      <c r="D2232" s="559">
        <f t="shared" si="999"/>
        <v>6</v>
      </c>
      <c r="E2232" s="561">
        <v>1.0000000000000284</v>
      </c>
      <c r="F2232" s="699">
        <f t="shared" si="1005"/>
        <v>0</v>
      </c>
      <c r="G2232" s="712">
        <f t="shared" si="1006"/>
        <v>0</v>
      </c>
      <c r="H2232" s="699">
        <f t="shared" si="1000"/>
        <v>0</v>
      </c>
      <c r="I2232" s="712">
        <f t="shared" si="1001"/>
        <v>0</v>
      </c>
      <c r="J2232" s="699">
        <f t="shared" si="1007"/>
        <v>0</v>
      </c>
      <c r="K2232" s="681">
        <f t="shared" si="1008"/>
        <v>0</v>
      </c>
      <c r="L2232" s="711">
        <f>IF($L$5="Yes",HLOOKUP(B2232,'Outdoor Supply'!$D$32:$P$38,7,FALSE),0)</f>
        <v>0</v>
      </c>
      <c r="M2232" s="701">
        <f t="shared" si="1009"/>
        <v>0</v>
      </c>
      <c r="N2232" s="564">
        <f t="shared" si="1010"/>
        <v>0</v>
      </c>
      <c r="O2232" s="564">
        <f t="shared" si="1011"/>
        <v>0</v>
      </c>
      <c r="P2232" s="564">
        <f t="shared" si="1012"/>
        <v>0</v>
      </c>
      <c r="Q2232" s="564">
        <f t="shared" si="1013"/>
        <v>0</v>
      </c>
      <c r="R2232" s="661">
        <f t="shared" si="1002"/>
        <v>0</v>
      </c>
      <c r="S2232" s="662">
        <f t="shared" si="1003"/>
        <v>0</v>
      </c>
      <c r="T2232" s="699">
        <f t="shared" si="1004"/>
        <v>0</v>
      </c>
      <c r="U2232" s="681">
        <f t="shared" si="1014"/>
        <v>0</v>
      </c>
      <c r="V2232" s="701">
        <f t="shared" si="1015"/>
        <v>0</v>
      </c>
      <c r="W2232" s="662">
        <f t="shared" si="1016"/>
        <v>0</v>
      </c>
      <c r="X2232" s="662">
        <f t="shared" si="1017"/>
        <v>0</v>
      </c>
      <c r="Y2232" s="662">
        <f t="shared" si="1018"/>
        <v>0</v>
      </c>
      <c r="Z2232" s="699">
        <f t="shared" si="1019"/>
        <v>0</v>
      </c>
      <c r="AA2232" s="681">
        <f t="shared" si="1022"/>
        <v>0</v>
      </c>
      <c r="AB2232" s="701">
        <f t="shared" si="1023"/>
        <v>0</v>
      </c>
      <c r="AC2232" s="662">
        <f t="shared" si="1020"/>
        <v>0</v>
      </c>
      <c r="AD2232" s="662">
        <f t="shared" si="1024"/>
        <v>0</v>
      </c>
      <c r="AE2232" s="701">
        <f t="shared" si="1025"/>
        <v>0</v>
      </c>
      <c r="AF2232" s="662">
        <f t="shared" si="1021"/>
        <v>0</v>
      </c>
      <c r="AG2232" s="662">
        <f t="shared" si="1026"/>
        <v>0</v>
      </c>
      <c r="AH2232" s="701">
        <f t="shared" si="1027"/>
        <v>0</v>
      </c>
    </row>
    <row r="2233" spans="1:34" x14ac:dyDescent="0.35">
      <c r="A2233" s="680">
        <v>40208</v>
      </c>
      <c r="B2233" s="558" t="s">
        <v>21</v>
      </c>
      <c r="C2233" s="558">
        <v>1</v>
      </c>
      <c r="D2233" s="559">
        <f t="shared" si="999"/>
        <v>7</v>
      </c>
      <c r="E2233" s="561">
        <v>0</v>
      </c>
      <c r="F2233" s="699">
        <f t="shared" si="1005"/>
        <v>0</v>
      </c>
      <c r="G2233" s="712">
        <f t="shared" si="1006"/>
        <v>0</v>
      </c>
      <c r="H2233" s="699">
        <f t="shared" si="1000"/>
        <v>0</v>
      </c>
      <c r="I2233" s="712">
        <f t="shared" si="1001"/>
        <v>0</v>
      </c>
      <c r="J2233" s="699">
        <f t="shared" si="1007"/>
        <v>0</v>
      </c>
      <c r="K2233" s="681">
        <f t="shared" si="1008"/>
        <v>0</v>
      </c>
      <c r="L2233" s="711">
        <f>IF($L$5="Yes",HLOOKUP(B2233,'Outdoor Supply'!$D$32:$P$38,7,FALSE),0)</f>
        <v>0</v>
      </c>
      <c r="M2233" s="701">
        <f t="shared" si="1009"/>
        <v>0</v>
      </c>
      <c r="N2233" s="564">
        <f t="shared" si="1010"/>
        <v>0</v>
      </c>
      <c r="O2233" s="564">
        <f t="shared" si="1011"/>
        <v>0</v>
      </c>
      <c r="P2233" s="564">
        <f t="shared" si="1012"/>
        <v>0</v>
      </c>
      <c r="Q2233" s="564">
        <f t="shared" si="1013"/>
        <v>0</v>
      </c>
      <c r="R2233" s="661">
        <f t="shared" si="1002"/>
        <v>0</v>
      </c>
      <c r="S2233" s="662">
        <f t="shared" si="1003"/>
        <v>0</v>
      </c>
      <c r="T2233" s="699">
        <f t="shared" si="1004"/>
        <v>0</v>
      </c>
      <c r="U2233" s="681">
        <f t="shared" si="1014"/>
        <v>0</v>
      </c>
      <c r="V2233" s="701">
        <f t="shared" si="1015"/>
        <v>0</v>
      </c>
      <c r="W2233" s="662">
        <f t="shared" si="1016"/>
        <v>0</v>
      </c>
      <c r="X2233" s="662">
        <f t="shared" si="1017"/>
        <v>0</v>
      </c>
      <c r="Y2233" s="662">
        <f t="shared" si="1018"/>
        <v>0</v>
      </c>
      <c r="Z2233" s="699">
        <f t="shared" si="1019"/>
        <v>0</v>
      </c>
      <c r="AA2233" s="681">
        <f t="shared" si="1022"/>
        <v>0</v>
      </c>
      <c r="AB2233" s="701">
        <f t="shared" si="1023"/>
        <v>0</v>
      </c>
      <c r="AC2233" s="662">
        <f t="shared" si="1020"/>
        <v>0</v>
      </c>
      <c r="AD2233" s="662">
        <f t="shared" si="1024"/>
        <v>0</v>
      </c>
      <c r="AE2233" s="701">
        <f t="shared" si="1025"/>
        <v>0</v>
      </c>
      <c r="AF2233" s="662">
        <f t="shared" si="1021"/>
        <v>0</v>
      </c>
      <c r="AG2233" s="662">
        <f t="shared" si="1026"/>
        <v>0</v>
      </c>
      <c r="AH2233" s="701">
        <f t="shared" si="1027"/>
        <v>0</v>
      </c>
    </row>
    <row r="2234" spans="1:34" x14ac:dyDescent="0.35">
      <c r="A2234" s="680">
        <v>40209</v>
      </c>
      <c r="B2234" s="558" t="s">
        <v>21</v>
      </c>
      <c r="C2234" s="558">
        <v>1</v>
      </c>
      <c r="D2234" s="559">
        <f t="shared" si="999"/>
        <v>1</v>
      </c>
      <c r="E2234" s="561">
        <v>0</v>
      </c>
      <c r="F2234" s="699">
        <f t="shared" si="1005"/>
        <v>0</v>
      </c>
      <c r="G2234" s="712">
        <f t="shared" si="1006"/>
        <v>0</v>
      </c>
      <c r="H2234" s="699">
        <f t="shared" si="1000"/>
        <v>0</v>
      </c>
      <c r="I2234" s="712">
        <f t="shared" si="1001"/>
        <v>0</v>
      </c>
      <c r="J2234" s="699">
        <f t="shared" si="1007"/>
        <v>0</v>
      </c>
      <c r="K2234" s="681">
        <f t="shared" si="1008"/>
        <v>0</v>
      </c>
      <c r="L2234" s="711">
        <f>IF($L$5="Yes",HLOOKUP(B2234,'Outdoor Supply'!$D$32:$P$38,7,FALSE),0)</f>
        <v>0</v>
      </c>
      <c r="M2234" s="701">
        <f t="shared" si="1009"/>
        <v>0</v>
      </c>
      <c r="N2234" s="564">
        <f t="shared" si="1010"/>
        <v>0</v>
      </c>
      <c r="O2234" s="564">
        <f t="shared" si="1011"/>
        <v>0</v>
      </c>
      <c r="P2234" s="564">
        <f t="shared" si="1012"/>
        <v>0</v>
      </c>
      <c r="Q2234" s="564">
        <f t="shared" si="1013"/>
        <v>0</v>
      </c>
      <c r="R2234" s="661">
        <f t="shared" si="1002"/>
        <v>0</v>
      </c>
      <c r="S2234" s="662">
        <f t="shared" si="1003"/>
        <v>0</v>
      </c>
      <c r="T2234" s="699">
        <f t="shared" si="1004"/>
        <v>0</v>
      </c>
      <c r="U2234" s="681">
        <f t="shared" si="1014"/>
        <v>0</v>
      </c>
      <c r="V2234" s="701">
        <f t="shared" si="1015"/>
        <v>0</v>
      </c>
      <c r="W2234" s="662">
        <f t="shared" si="1016"/>
        <v>0</v>
      </c>
      <c r="X2234" s="662">
        <f t="shared" si="1017"/>
        <v>0</v>
      </c>
      <c r="Y2234" s="662">
        <f t="shared" si="1018"/>
        <v>0</v>
      </c>
      <c r="Z2234" s="699">
        <f t="shared" si="1019"/>
        <v>0</v>
      </c>
      <c r="AA2234" s="681">
        <f t="shared" si="1022"/>
        <v>0</v>
      </c>
      <c r="AB2234" s="701">
        <f t="shared" si="1023"/>
        <v>0</v>
      </c>
      <c r="AC2234" s="662">
        <f t="shared" si="1020"/>
        <v>0</v>
      </c>
      <c r="AD2234" s="662">
        <f t="shared" si="1024"/>
        <v>0</v>
      </c>
      <c r="AE2234" s="701">
        <f t="shared" si="1025"/>
        <v>0</v>
      </c>
      <c r="AF2234" s="662">
        <f t="shared" si="1021"/>
        <v>0</v>
      </c>
      <c r="AG2234" s="662">
        <f t="shared" si="1026"/>
        <v>0</v>
      </c>
      <c r="AH2234" s="701">
        <f t="shared" si="1027"/>
        <v>0</v>
      </c>
    </row>
    <row r="2235" spans="1:34" x14ac:dyDescent="0.35">
      <c r="A2235" s="680">
        <v>40210</v>
      </c>
      <c r="B2235" s="558" t="s">
        <v>22</v>
      </c>
      <c r="C2235" s="558">
        <v>2</v>
      </c>
      <c r="D2235" s="559">
        <f t="shared" si="999"/>
        <v>2</v>
      </c>
      <c r="E2235" s="561">
        <v>0</v>
      </c>
      <c r="F2235" s="699">
        <f t="shared" si="1005"/>
        <v>0</v>
      </c>
      <c r="G2235" s="712">
        <f t="shared" si="1006"/>
        <v>0</v>
      </c>
      <c r="H2235" s="699">
        <f t="shared" si="1000"/>
        <v>0</v>
      </c>
      <c r="I2235" s="712">
        <f t="shared" si="1001"/>
        <v>0</v>
      </c>
      <c r="J2235" s="699">
        <f t="shared" si="1007"/>
        <v>0</v>
      </c>
      <c r="K2235" s="681">
        <f t="shared" si="1008"/>
        <v>0</v>
      </c>
      <c r="L2235" s="711">
        <f>IF($L$5="Yes",HLOOKUP(B2235,'Outdoor Supply'!$D$32:$P$38,7,FALSE),0)</f>
        <v>0</v>
      </c>
      <c r="M2235" s="701">
        <f t="shared" si="1009"/>
        <v>0</v>
      </c>
      <c r="N2235" s="564">
        <f t="shared" si="1010"/>
        <v>0</v>
      </c>
      <c r="O2235" s="564">
        <f t="shared" si="1011"/>
        <v>0</v>
      </c>
      <c r="P2235" s="564">
        <f t="shared" si="1012"/>
        <v>0</v>
      </c>
      <c r="Q2235" s="564">
        <f t="shared" si="1013"/>
        <v>0</v>
      </c>
      <c r="R2235" s="661">
        <f t="shared" si="1002"/>
        <v>0</v>
      </c>
      <c r="S2235" s="662">
        <f t="shared" si="1003"/>
        <v>0</v>
      </c>
      <c r="T2235" s="699">
        <f t="shared" si="1004"/>
        <v>0</v>
      </c>
      <c r="U2235" s="681">
        <f t="shared" si="1014"/>
        <v>0</v>
      </c>
      <c r="V2235" s="701">
        <f t="shared" si="1015"/>
        <v>0</v>
      </c>
      <c r="W2235" s="662">
        <f t="shared" si="1016"/>
        <v>0</v>
      </c>
      <c r="X2235" s="662">
        <f t="shared" si="1017"/>
        <v>0</v>
      </c>
      <c r="Y2235" s="662">
        <f t="shared" si="1018"/>
        <v>0</v>
      </c>
      <c r="Z2235" s="699">
        <f t="shared" si="1019"/>
        <v>0</v>
      </c>
      <c r="AA2235" s="681">
        <f t="shared" si="1022"/>
        <v>0</v>
      </c>
      <c r="AB2235" s="701">
        <f t="shared" si="1023"/>
        <v>0</v>
      </c>
      <c r="AC2235" s="662">
        <f t="shared" si="1020"/>
        <v>0</v>
      </c>
      <c r="AD2235" s="662">
        <f t="shared" si="1024"/>
        <v>0</v>
      </c>
      <c r="AE2235" s="701">
        <f t="shared" si="1025"/>
        <v>0</v>
      </c>
      <c r="AF2235" s="662">
        <f t="shared" si="1021"/>
        <v>0</v>
      </c>
      <c r="AG2235" s="662">
        <f t="shared" si="1026"/>
        <v>0</v>
      </c>
      <c r="AH2235" s="701">
        <f t="shared" si="1027"/>
        <v>0</v>
      </c>
    </row>
    <row r="2236" spans="1:34" x14ac:dyDescent="0.35">
      <c r="A2236" s="680">
        <v>40211</v>
      </c>
      <c r="B2236" s="558" t="s">
        <v>22</v>
      </c>
      <c r="C2236" s="558">
        <v>2</v>
      </c>
      <c r="D2236" s="559">
        <f t="shared" si="999"/>
        <v>3</v>
      </c>
      <c r="E2236" s="561">
        <v>0</v>
      </c>
      <c r="F2236" s="699">
        <f t="shared" si="1005"/>
        <v>0</v>
      </c>
      <c r="G2236" s="712">
        <f t="shared" si="1006"/>
        <v>0</v>
      </c>
      <c r="H2236" s="699">
        <f t="shared" si="1000"/>
        <v>0</v>
      </c>
      <c r="I2236" s="712">
        <f t="shared" si="1001"/>
        <v>0</v>
      </c>
      <c r="J2236" s="699">
        <f t="shared" si="1007"/>
        <v>0</v>
      </c>
      <c r="K2236" s="681">
        <f t="shared" si="1008"/>
        <v>0</v>
      </c>
      <c r="L2236" s="711">
        <f>IF($L$5="Yes",HLOOKUP(B2236,'Outdoor Supply'!$D$32:$P$38,7,FALSE),0)</f>
        <v>0</v>
      </c>
      <c r="M2236" s="701">
        <f t="shared" si="1009"/>
        <v>0</v>
      </c>
      <c r="N2236" s="564">
        <f t="shared" si="1010"/>
        <v>0</v>
      </c>
      <c r="O2236" s="564">
        <f t="shared" si="1011"/>
        <v>0</v>
      </c>
      <c r="P2236" s="564">
        <f t="shared" si="1012"/>
        <v>0</v>
      </c>
      <c r="Q2236" s="564">
        <f t="shared" si="1013"/>
        <v>0</v>
      </c>
      <c r="R2236" s="661">
        <f t="shared" si="1002"/>
        <v>0</v>
      </c>
      <c r="S2236" s="662">
        <f t="shared" si="1003"/>
        <v>0</v>
      </c>
      <c r="T2236" s="699">
        <f t="shared" si="1004"/>
        <v>0</v>
      </c>
      <c r="U2236" s="681">
        <f t="shared" si="1014"/>
        <v>0</v>
      </c>
      <c r="V2236" s="701">
        <f t="shared" si="1015"/>
        <v>0</v>
      </c>
      <c r="W2236" s="662">
        <f t="shared" si="1016"/>
        <v>0</v>
      </c>
      <c r="X2236" s="662">
        <f t="shared" si="1017"/>
        <v>0</v>
      </c>
      <c r="Y2236" s="662">
        <f t="shared" si="1018"/>
        <v>0</v>
      </c>
      <c r="Z2236" s="699">
        <f t="shared" si="1019"/>
        <v>0</v>
      </c>
      <c r="AA2236" s="681">
        <f t="shared" si="1022"/>
        <v>0</v>
      </c>
      <c r="AB2236" s="701">
        <f t="shared" si="1023"/>
        <v>0</v>
      </c>
      <c r="AC2236" s="662">
        <f t="shared" si="1020"/>
        <v>0</v>
      </c>
      <c r="AD2236" s="662">
        <f t="shared" si="1024"/>
        <v>0</v>
      </c>
      <c r="AE2236" s="701">
        <f t="shared" si="1025"/>
        <v>0</v>
      </c>
      <c r="AF2236" s="662">
        <f t="shared" si="1021"/>
        <v>0</v>
      </c>
      <c r="AG2236" s="662">
        <f t="shared" si="1026"/>
        <v>0</v>
      </c>
      <c r="AH2236" s="701">
        <f t="shared" si="1027"/>
        <v>0</v>
      </c>
    </row>
    <row r="2237" spans="1:34" x14ac:dyDescent="0.35">
      <c r="A2237" s="680">
        <v>40212</v>
      </c>
      <c r="B2237" s="558" t="s">
        <v>22</v>
      </c>
      <c r="C2237" s="558">
        <v>2</v>
      </c>
      <c r="D2237" s="559">
        <f t="shared" si="999"/>
        <v>4</v>
      </c>
      <c r="E2237" s="561">
        <v>0.54000000000002046</v>
      </c>
      <c r="F2237" s="699">
        <f t="shared" si="1005"/>
        <v>0</v>
      </c>
      <c r="G2237" s="712">
        <f t="shared" si="1006"/>
        <v>0</v>
      </c>
      <c r="H2237" s="699">
        <f t="shared" si="1000"/>
        <v>0</v>
      </c>
      <c r="I2237" s="712">
        <f t="shared" si="1001"/>
        <v>0</v>
      </c>
      <c r="J2237" s="699">
        <f t="shared" si="1007"/>
        <v>0</v>
      </c>
      <c r="K2237" s="681">
        <f t="shared" si="1008"/>
        <v>0</v>
      </c>
      <c r="L2237" s="711">
        <f>IF($L$5="Yes",HLOOKUP(B2237,'Outdoor Supply'!$D$32:$P$38,7,FALSE),0)</f>
        <v>0</v>
      </c>
      <c r="M2237" s="701">
        <f t="shared" si="1009"/>
        <v>0</v>
      </c>
      <c r="N2237" s="564">
        <f t="shared" si="1010"/>
        <v>0</v>
      </c>
      <c r="O2237" s="564">
        <f t="shared" si="1011"/>
        <v>0</v>
      </c>
      <c r="P2237" s="564">
        <f t="shared" si="1012"/>
        <v>0</v>
      </c>
      <c r="Q2237" s="564">
        <f t="shared" si="1013"/>
        <v>0</v>
      </c>
      <c r="R2237" s="661">
        <f t="shared" si="1002"/>
        <v>0</v>
      </c>
      <c r="S2237" s="662">
        <f t="shared" si="1003"/>
        <v>0</v>
      </c>
      <c r="T2237" s="699">
        <f t="shared" si="1004"/>
        <v>0</v>
      </c>
      <c r="U2237" s="681">
        <f t="shared" si="1014"/>
        <v>0</v>
      </c>
      <c r="V2237" s="701">
        <f t="shared" si="1015"/>
        <v>0</v>
      </c>
      <c r="W2237" s="662">
        <f t="shared" si="1016"/>
        <v>0</v>
      </c>
      <c r="X2237" s="662">
        <f t="shared" si="1017"/>
        <v>0</v>
      </c>
      <c r="Y2237" s="662">
        <f t="shared" si="1018"/>
        <v>0</v>
      </c>
      <c r="Z2237" s="699">
        <f t="shared" si="1019"/>
        <v>0</v>
      </c>
      <c r="AA2237" s="681">
        <f t="shared" si="1022"/>
        <v>0</v>
      </c>
      <c r="AB2237" s="701">
        <f t="shared" si="1023"/>
        <v>0</v>
      </c>
      <c r="AC2237" s="662">
        <f t="shared" si="1020"/>
        <v>0</v>
      </c>
      <c r="AD2237" s="662">
        <f t="shared" si="1024"/>
        <v>0</v>
      </c>
      <c r="AE2237" s="701">
        <f t="shared" si="1025"/>
        <v>0</v>
      </c>
      <c r="AF2237" s="662">
        <f t="shared" si="1021"/>
        <v>0</v>
      </c>
      <c r="AG2237" s="662">
        <f t="shared" si="1026"/>
        <v>0</v>
      </c>
      <c r="AH2237" s="701">
        <f t="shared" si="1027"/>
        <v>0</v>
      </c>
    </row>
    <row r="2238" spans="1:34" x14ac:dyDescent="0.35">
      <c r="A2238" s="680">
        <v>40213</v>
      </c>
      <c r="B2238" s="558" t="s">
        <v>22</v>
      </c>
      <c r="C2238" s="558">
        <v>2</v>
      </c>
      <c r="D2238" s="559">
        <f t="shared" si="999"/>
        <v>5</v>
      </c>
      <c r="E2238" s="561">
        <v>0.59000000000000341</v>
      </c>
      <c r="F2238" s="699">
        <f t="shared" si="1005"/>
        <v>0</v>
      </c>
      <c r="G2238" s="712">
        <f t="shared" si="1006"/>
        <v>0</v>
      </c>
      <c r="H2238" s="699">
        <f t="shared" si="1000"/>
        <v>0</v>
      </c>
      <c r="I2238" s="712">
        <f t="shared" si="1001"/>
        <v>0</v>
      </c>
      <c r="J2238" s="699">
        <f t="shared" si="1007"/>
        <v>0</v>
      </c>
      <c r="K2238" s="681">
        <f t="shared" si="1008"/>
        <v>0</v>
      </c>
      <c r="L2238" s="711">
        <f>IF($L$5="Yes",HLOOKUP(B2238,'Outdoor Supply'!$D$32:$P$38,7,FALSE),0)</f>
        <v>0</v>
      </c>
      <c r="M2238" s="701">
        <f t="shared" si="1009"/>
        <v>0</v>
      </c>
      <c r="N2238" s="564">
        <f t="shared" si="1010"/>
        <v>0</v>
      </c>
      <c r="O2238" s="564">
        <f t="shared" si="1011"/>
        <v>0</v>
      </c>
      <c r="P2238" s="564">
        <f t="shared" si="1012"/>
        <v>0</v>
      </c>
      <c r="Q2238" s="564">
        <f t="shared" si="1013"/>
        <v>0</v>
      </c>
      <c r="R2238" s="661">
        <f t="shared" si="1002"/>
        <v>0</v>
      </c>
      <c r="S2238" s="662">
        <f t="shared" si="1003"/>
        <v>0</v>
      </c>
      <c r="T2238" s="699">
        <f t="shared" si="1004"/>
        <v>0</v>
      </c>
      <c r="U2238" s="681">
        <f t="shared" si="1014"/>
        <v>0</v>
      </c>
      <c r="V2238" s="701">
        <f t="shared" si="1015"/>
        <v>0</v>
      </c>
      <c r="W2238" s="662">
        <f t="shared" si="1016"/>
        <v>0</v>
      </c>
      <c r="X2238" s="662">
        <f t="shared" si="1017"/>
        <v>0</v>
      </c>
      <c r="Y2238" s="662">
        <f t="shared" si="1018"/>
        <v>0</v>
      </c>
      <c r="Z2238" s="699">
        <f t="shared" si="1019"/>
        <v>0</v>
      </c>
      <c r="AA2238" s="681">
        <f t="shared" si="1022"/>
        <v>0</v>
      </c>
      <c r="AB2238" s="701">
        <f t="shared" si="1023"/>
        <v>0</v>
      </c>
      <c r="AC2238" s="662">
        <f t="shared" si="1020"/>
        <v>0</v>
      </c>
      <c r="AD2238" s="662">
        <f t="shared" si="1024"/>
        <v>0</v>
      </c>
      <c r="AE2238" s="701">
        <f t="shared" si="1025"/>
        <v>0</v>
      </c>
      <c r="AF2238" s="662">
        <f t="shared" si="1021"/>
        <v>0</v>
      </c>
      <c r="AG2238" s="662">
        <f t="shared" si="1026"/>
        <v>0</v>
      </c>
      <c r="AH2238" s="701">
        <f t="shared" si="1027"/>
        <v>0</v>
      </c>
    </row>
    <row r="2239" spans="1:34" x14ac:dyDescent="0.35">
      <c r="A2239" s="680">
        <v>40214</v>
      </c>
      <c r="B2239" s="558" t="s">
        <v>22</v>
      </c>
      <c r="C2239" s="558">
        <v>2</v>
      </c>
      <c r="D2239" s="559">
        <f t="shared" si="999"/>
        <v>6</v>
      </c>
      <c r="E2239" s="561">
        <v>0.37999999999999545</v>
      </c>
      <c r="F2239" s="699">
        <f t="shared" si="1005"/>
        <v>0</v>
      </c>
      <c r="G2239" s="712">
        <f t="shared" si="1006"/>
        <v>0</v>
      </c>
      <c r="H2239" s="699">
        <f t="shared" si="1000"/>
        <v>0</v>
      </c>
      <c r="I2239" s="712">
        <f t="shared" si="1001"/>
        <v>0</v>
      </c>
      <c r="J2239" s="699">
        <f t="shared" si="1007"/>
        <v>0</v>
      </c>
      <c r="K2239" s="681">
        <f t="shared" si="1008"/>
        <v>0</v>
      </c>
      <c r="L2239" s="711">
        <f>IF($L$5="Yes",HLOOKUP(B2239,'Outdoor Supply'!$D$32:$P$38,7,FALSE),0)</f>
        <v>0</v>
      </c>
      <c r="M2239" s="701">
        <f t="shared" si="1009"/>
        <v>0</v>
      </c>
      <c r="N2239" s="564">
        <f t="shared" si="1010"/>
        <v>0</v>
      </c>
      <c r="O2239" s="564">
        <f t="shared" si="1011"/>
        <v>0</v>
      </c>
      <c r="P2239" s="564">
        <f t="shared" si="1012"/>
        <v>0</v>
      </c>
      <c r="Q2239" s="564">
        <f t="shared" si="1013"/>
        <v>0</v>
      </c>
      <c r="R2239" s="661">
        <f t="shared" si="1002"/>
        <v>0</v>
      </c>
      <c r="S2239" s="662">
        <f t="shared" si="1003"/>
        <v>0</v>
      </c>
      <c r="T2239" s="699">
        <f t="shared" si="1004"/>
        <v>0</v>
      </c>
      <c r="U2239" s="681">
        <f t="shared" si="1014"/>
        <v>0</v>
      </c>
      <c r="V2239" s="701">
        <f t="shared" si="1015"/>
        <v>0</v>
      </c>
      <c r="W2239" s="662">
        <f t="shared" si="1016"/>
        <v>0</v>
      </c>
      <c r="X2239" s="662">
        <f t="shared" si="1017"/>
        <v>0</v>
      </c>
      <c r="Y2239" s="662">
        <f t="shared" si="1018"/>
        <v>0</v>
      </c>
      <c r="Z2239" s="699">
        <f t="shared" si="1019"/>
        <v>0</v>
      </c>
      <c r="AA2239" s="681">
        <f t="shared" si="1022"/>
        <v>0</v>
      </c>
      <c r="AB2239" s="701">
        <f t="shared" si="1023"/>
        <v>0</v>
      </c>
      <c r="AC2239" s="662">
        <f t="shared" si="1020"/>
        <v>0</v>
      </c>
      <c r="AD2239" s="662">
        <f t="shared" si="1024"/>
        <v>0</v>
      </c>
      <c r="AE2239" s="701">
        <f t="shared" si="1025"/>
        <v>0</v>
      </c>
      <c r="AF2239" s="662">
        <f t="shared" si="1021"/>
        <v>0</v>
      </c>
      <c r="AG2239" s="662">
        <f t="shared" si="1026"/>
        <v>0</v>
      </c>
      <c r="AH2239" s="701">
        <f t="shared" si="1027"/>
        <v>0</v>
      </c>
    </row>
    <row r="2240" spans="1:34" x14ac:dyDescent="0.35">
      <c r="A2240" s="680">
        <v>40215</v>
      </c>
      <c r="B2240" s="558" t="s">
        <v>22</v>
      </c>
      <c r="C2240" s="558">
        <v>2</v>
      </c>
      <c r="D2240" s="559">
        <f t="shared" si="999"/>
        <v>7</v>
      </c>
      <c r="E2240" s="561">
        <v>0</v>
      </c>
      <c r="F2240" s="699">
        <f t="shared" si="1005"/>
        <v>0</v>
      </c>
      <c r="G2240" s="712">
        <f t="shared" si="1006"/>
        <v>0</v>
      </c>
      <c r="H2240" s="699">
        <f t="shared" si="1000"/>
        <v>0</v>
      </c>
      <c r="I2240" s="712">
        <f t="shared" si="1001"/>
        <v>0</v>
      </c>
      <c r="J2240" s="699">
        <f t="shared" si="1007"/>
        <v>0</v>
      </c>
      <c r="K2240" s="681">
        <f t="shared" si="1008"/>
        <v>0</v>
      </c>
      <c r="L2240" s="711">
        <f>IF($L$5="Yes",HLOOKUP(B2240,'Outdoor Supply'!$D$32:$P$38,7,FALSE),0)</f>
        <v>0</v>
      </c>
      <c r="M2240" s="701">
        <f t="shared" si="1009"/>
        <v>0</v>
      </c>
      <c r="N2240" s="564">
        <f t="shared" si="1010"/>
        <v>0</v>
      </c>
      <c r="O2240" s="564">
        <f t="shared" si="1011"/>
        <v>0</v>
      </c>
      <c r="P2240" s="564">
        <f t="shared" si="1012"/>
        <v>0</v>
      </c>
      <c r="Q2240" s="564">
        <f t="shared" si="1013"/>
        <v>0</v>
      </c>
      <c r="R2240" s="661">
        <f t="shared" si="1002"/>
        <v>0</v>
      </c>
      <c r="S2240" s="662">
        <f t="shared" si="1003"/>
        <v>0</v>
      </c>
      <c r="T2240" s="699">
        <f t="shared" si="1004"/>
        <v>0</v>
      </c>
      <c r="U2240" s="681">
        <f t="shared" si="1014"/>
        <v>0</v>
      </c>
      <c r="V2240" s="701">
        <f t="shared" si="1015"/>
        <v>0</v>
      </c>
      <c r="W2240" s="662">
        <f t="shared" si="1016"/>
        <v>0</v>
      </c>
      <c r="X2240" s="662">
        <f t="shared" si="1017"/>
        <v>0</v>
      </c>
      <c r="Y2240" s="662">
        <f t="shared" si="1018"/>
        <v>0</v>
      </c>
      <c r="Z2240" s="699">
        <f t="shared" si="1019"/>
        <v>0</v>
      </c>
      <c r="AA2240" s="681">
        <f t="shared" si="1022"/>
        <v>0</v>
      </c>
      <c r="AB2240" s="701">
        <f t="shared" si="1023"/>
        <v>0</v>
      </c>
      <c r="AC2240" s="662">
        <f t="shared" si="1020"/>
        <v>0</v>
      </c>
      <c r="AD2240" s="662">
        <f t="shared" si="1024"/>
        <v>0</v>
      </c>
      <c r="AE2240" s="701">
        <f t="shared" si="1025"/>
        <v>0</v>
      </c>
      <c r="AF2240" s="662">
        <f t="shared" si="1021"/>
        <v>0</v>
      </c>
      <c r="AG2240" s="662">
        <f t="shared" si="1026"/>
        <v>0</v>
      </c>
      <c r="AH2240" s="701">
        <f t="shared" si="1027"/>
        <v>0</v>
      </c>
    </row>
    <row r="2241" spans="1:34" x14ac:dyDescent="0.35">
      <c r="A2241" s="680">
        <v>40216</v>
      </c>
      <c r="B2241" s="558" t="s">
        <v>22</v>
      </c>
      <c r="C2241" s="558">
        <v>2</v>
      </c>
      <c r="D2241" s="559">
        <f t="shared" si="999"/>
        <v>1</v>
      </c>
      <c r="E2241" s="561">
        <v>0</v>
      </c>
      <c r="F2241" s="699">
        <f t="shared" si="1005"/>
        <v>0</v>
      </c>
      <c r="G2241" s="712">
        <f t="shared" si="1006"/>
        <v>0</v>
      </c>
      <c r="H2241" s="699">
        <f t="shared" si="1000"/>
        <v>0</v>
      </c>
      <c r="I2241" s="712">
        <f t="shared" si="1001"/>
        <v>0</v>
      </c>
      <c r="J2241" s="699">
        <f t="shared" si="1007"/>
        <v>0</v>
      </c>
      <c r="K2241" s="681">
        <f t="shared" si="1008"/>
        <v>0</v>
      </c>
      <c r="L2241" s="711">
        <f>IF($L$5="Yes",HLOOKUP(B2241,'Outdoor Supply'!$D$32:$P$38,7,FALSE),0)</f>
        <v>0</v>
      </c>
      <c r="M2241" s="701">
        <f t="shared" si="1009"/>
        <v>0</v>
      </c>
      <c r="N2241" s="564">
        <f t="shared" si="1010"/>
        <v>0</v>
      </c>
      <c r="O2241" s="564">
        <f t="shared" si="1011"/>
        <v>0</v>
      </c>
      <c r="P2241" s="564">
        <f t="shared" si="1012"/>
        <v>0</v>
      </c>
      <c r="Q2241" s="564">
        <f t="shared" si="1013"/>
        <v>0</v>
      </c>
      <c r="R2241" s="661">
        <f t="shared" si="1002"/>
        <v>0</v>
      </c>
      <c r="S2241" s="662">
        <f t="shared" si="1003"/>
        <v>0</v>
      </c>
      <c r="T2241" s="699">
        <f t="shared" si="1004"/>
        <v>0</v>
      </c>
      <c r="U2241" s="681">
        <f t="shared" si="1014"/>
        <v>0</v>
      </c>
      <c r="V2241" s="701">
        <f t="shared" si="1015"/>
        <v>0</v>
      </c>
      <c r="W2241" s="662">
        <f t="shared" si="1016"/>
        <v>0</v>
      </c>
      <c r="X2241" s="662">
        <f t="shared" si="1017"/>
        <v>0</v>
      </c>
      <c r="Y2241" s="662">
        <f t="shared" si="1018"/>
        <v>0</v>
      </c>
      <c r="Z2241" s="699">
        <f t="shared" si="1019"/>
        <v>0</v>
      </c>
      <c r="AA2241" s="681">
        <f t="shared" si="1022"/>
        <v>0</v>
      </c>
      <c r="AB2241" s="701">
        <f t="shared" si="1023"/>
        <v>0</v>
      </c>
      <c r="AC2241" s="662">
        <f t="shared" si="1020"/>
        <v>0</v>
      </c>
      <c r="AD2241" s="662">
        <f t="shared" si="1024"/>
        <v>0</v>
      </c>
      <c r="AE2241" s="701">
        <f t="shared" si="1025"/>
        <v>0</v>
      </c>
      <c r="AF2241" s="662">
        <f t="shared" si="1021"/>
        <v>0</v>
      </c>
      <c r="AG2241" s="662">
        <f t="shared" si="1026"/>
        <v>0</v>
      </c>
      <c r="AH2241" s="701">
        <f t="shared" si="1027"/>
        <v>0</v>
      </c>
    </row>
    <row r="2242" spans="1:34" x14ac:dyDescent="0.35">
      <c r="A2242" s="680">
        <v>40217</v>
      </c>
      <c r="B2242" s="558" t="s">
        <v>22</v>
      </c>
      <c r="C2242" s="558">
        <v>2</v>
      </c>
      <c r="D2242" s="559">
        <f t="shared" si="999"/>
        <v>2</v>
      </c>
      <c r="E2242" s="561">
        <v>0.32000000000005002</v>
      </c>
      <c r="F2242" s="699">
        <f t="shared" si="1005"/>
        <v>0</v>
      </c>
      <c r="G2242" s="712">
        <f t="shared" si="1006"/>
        <v>0</v>
      </c>
      <c r="H2242" s="699">
        <f t="shared" si="1000"/>
        <v>0</v>
      </c>
      <c r="I2242" s="712">
        <f t="shared" si="1001"/>
        <v>0</v>
      </c>
      <c r="J2242" s="699">
        <f t="shared" si="1007"/>
        <v>0</v>
      </c>
      <c r="K2242" s="681">
        <f t="shared" si="1008"/>
        <v>0</v>
      </c>
      <c r="L2242" s="711">
        <f>IF($L$5="Yes",HLOOKUP(B2242,'Outdoor Supply'!$D$32:$P$38,7,FALSE),0)</f>
        <v>0</v>
      </c>
      <c r="M2242" s="701">
        <f t="shared" si="1009"/>
        <v>0</v>
      </c>
      <c r="N2242" s="564">
        <f t="shared" si="1010"/>
        <v>0</v>
      </c>
      <c r="O2242" s="564">
        <f t="shared" si="1011"/>
        <v>0</v>
      </c>
      <c r="P2242" s="564">
        <f t="shared" si="1012"/>
        <v>0</v>
      </c>
      <c r="Q2242" s="564">
        <f t="shared" si="1013"/>
        <v>0</v>
      </c>
      <c r="R2242" s="661">
        <f t="shared" si="1002"/>
        <v>0</v>
      </c>
      <c r="S2242" s="662">
        <f t="shared" si="1003"/>
        <v>0</v>
      </c>
      <c r="T2242" s="699">
        <f t="shared" si="1004"/>
        <v>0</v>
      </c>
      <c r="U2242" s="681">
        <f t="shared" si="1014"/>
        <v>0</v>
      </c>
      <c r="V2242" s="701">
        <f t="shared" si="1015"/>
        <v>0</v>
      </c>
      <c r="W2242" s="662">
        <f t="shared" si="1016"/>
        <v>0</v>
      </c>
      <c r="X2242" s="662">
        <f t="shared" si="1017"/>
        <v>0</v>
      </c>
      <c r="Y2242" s="662">
        <f t="shared" si="1018"/>
        <v>0</v>
      </c>
      <c r="Z2242" s="699">
        <f t="shared" si="1019"/>
        <v>0</v>
      </c>
      <c r="AA2242" s="681">
        <f t="shared" si="1022"/>
        <v>0</v>
      </c>
      <c r="AB2242" s="701">
        <f t="shared" si="1023"/>
        <v>0</v>
      </c>
      <c r="AC2242" s="662">
        <f t="shared" si="1020"/>
        <v>0</v>
      </c>
      <c r="AD2242" s="662">
        <f t="shared" si="1024"/>
        <v>0</v>
      </c>
      <c r="AE2242" s="701">
        <f t="shared" si="1025"/>
        <v>0</v>
      </c>
      <c r="AF2242" s="662">
        <f t="shared" si="1021"/>
        <v>0</v>
      </c>
      <c r="AG2242" s="662">
        <f t="shared" si="1026"/>
        <v>0</v>
      </c>
      <c r="AH2242" s="701">
        <f t="shared" si="1027"/>
        <v>0</v>
      </c>
    </row>
    <row r="2243" spans="1:34" x14ac:dyDescent="0.35">
      <c r="A2243" s="680">
        <v>40218</v>
      </c>
      <c r="B2243" s="558" t="s">
        <v>22</v>
      </c>
      <c r="C2243" s="558">
        <v>2</v>
      </c>
      <c r="D2243" s="559">
        <f t="shared" si="999"/>
        <v>3</v>
      </c>
      <c r="E2243" s="561">
        <v>9.9999999999909051E-3</v>
      </c>
      <c r="F2243" s="699">
        <f t="shared" si="1005"/>
        <v>0</v>
      </c>
      <c r="G2243" s="712">
        <f t="shared" si="1006"/>
        <v>0</v>
      </c>
      <c r="H2243" s="699">
        <f t="shared" si="1000"/>
        <v>0</v>
      </c>
      <c r="I2243" s="712">
        <f t="shared" si="1001"/>
        <v>0</v>
      </c>
      <c r="J2243" s="699">
        <f t="shared" si="1007"/>
        <v>0</v>
      </c>
      <c r="K2243" s="681">
        <f t="shared" si="1008"/>
        <v>0</v>
      </c>
      <c r="L2243" s="711">
        <f>IF($L$5="Yes",HLOOKUP(B2243,'Outdoor Supply'!$D$32:$P$38,7,FALSE),0)</f>
        <v>0</v>
      </c>
      <c r="M2243" s="701">
        <f t="shared" si="1009"/>
        <v>0</v>
      </c>
      <c r="N2243" s="564">
        <f t="shared" si="1010"/>
        <v>0</v>
      </c>
      <c r="O2243" s="564">
        <f t="shared" si="1011"/>
        <v>0</v>
      </c>
      <c r="P2243" s="564">
        <f t="shared" si="1012"/>
        <v>0</v>
      </c>
      <c r="Q2243" s="564">
        <f t="shared" si="1013"/>
        <v>0</v>
      </c>
      <c r="R2243" s="661">
        <f t="shared" si="1002"/>
        <v>0</v>
      </c>
      <c r="S2243" s="662">
        <f t="shared" si="1003"/>
        <v>0</v>
      </c>
      <c r="T2243" s="699">
        <f t="shared" si="1004"/>
        <v>0</v>
      </c>
      <c r="U2243" s="681">
        <f t="shared" si="1014"/>
        <v>0</v>
      </c>
      <c r="V2243" s="701">
        <f t="shared" si="1015"/>
        <v>0</v>
      </c>
      <c r="W2243" s="662">
        <f t="shared" si="1016"/>
        <v>0</v>
      </c>
      <c r="X2243" s="662">
        <f t="shared" si="1017"/>
        <v>0</v>
      </c>
      <c r="Y2243" s="662">
        <f t="shared" si="1018"/>
        <v>0</v>
      </c>
      <c r="Z2243" s="699">
        <f t="shared" si="1019"/>
        <v>0</v>
      </c>
      <c r="AA2243" s="681">
        <f t="shared" si="1022"/>
        <v>0</v>
      </c>
      <c r="AB2243" s="701">
        <f t="shared" si="1023"/>
        <v>0</v>
      </c>
      <c r="AC2243" s="662">
        <f t="shared" si="1020"/>
        <v>0</v>
      </c>
      <c r="AD2243" s="662">
        <f t="shared" si="1024"/>
        <v>0</v>
      </c>
      <c r="AE2243" s="701">
        <f t="shared" si="1025"/>
        <v>0</v>
      </c>
      <c r="AF2243" s="662">
        <f t="shared" si="1021"/>
        <v>0</v>
      </c>
      <c r="AG2243" s="662">
        <f t="shared" si="1026"/>
        <v>0</v>
      </c>
      <c r="AH2243" s="701">
        <f t="shared" si="1027"/>
        <v>0</v>
      </c>
    </row>
    <row r="2244" spans="1:34" x14ac:dyDescent="0.35">
      <c r="A2244" s="680">
        <v>40219</v>
      </c>
      <c r="B2244" s="558" t="s">
        <v>22</v>
      </c>
      <c r="C2244" s="558">
        <v>2</v>
      </c>
      <c r="D2244" s="559">
        <f t="shared" si="999"/>
        <v>4</v>
      </c>
      <c r="E2244" s="561">
        <v>0</v>
      </c>
      <c r="F2244" s="699">
        <f t="shared" si="1005"/>
        <v>0</v>
      </c>
      <c r="G2244" s="712">
        <f t="shared" si="1006"/>
        <v>0</v>
      </c>
      <c r="H2244" s="699">
        <f t="shared" si="1000"/>
        <v>0</v>
      </c>
      <c r="I2244" s="712">
        <f t="shared" si="1001"/>
        <v>0</v>
      </c>
      <c r="J2244" s="699">
        <f t="shared" si="1007"/>
        <v>0</v>
      </c>
      <c r="K2244" s="681">
        <f t="shared" si="1008"/>
        <v>0</v>
      </c>
      <c r="L2244" s="711">
        <f>IF($L$5="Yes",HLOOKUP(B2244,'Outdoor Supply'!$D$32:$P$38,7,FALSE),0)</f>
        <v>0</v>
      </c>
      <c r="M2244" s="701">
        <f t="shared" si="1009"/>
        <v>0</v>
      </c>
      <c r="N2244" s="564">
        <f t="shared" si="1010"/>
        <v>0</v>
      </c>
      <c r="O2244" s="564">
        <f t="shared" si="1011"/>
        <v>0</v>
      </c>
      <c r="P2244" s="564">
        <f t="shared" si="1012"/>
        <v>0</v>
      </c>
      <c r="Q2244" s="564">
        <f t="shared" si="1013"/>
        <v>0</v>
      </c>
      <c r="R2244" s="661">
        <f t="shared" si="1002"/>
        <v>0</v>
      </c>
      <c r="S2244" s="662">
        <f t="shared" si="1003"/>
        <v>0</v>
      </c>
      <c r="T2244" s="699">
        <f t="shared" si="1004"/>
        <v>0</v>
      </c>
      <c r="U2244" s="681">
        <f t="shared" si="1014"/>
        <v>0</v>
      </c>
      <c r="V2244" s="701">
        <f t="shared" si="1015"/>
        <v>0</v>
      </c>
      <c r="W2244" s="662">
        <f t="shared" si="1016"/>
        <v>0</v>
      </c>
      <c r="X2244" s="662">
        <f t="shared" si="1017"/>
        <v>0</v>
      </c>
      <c r="Y2244" s="662">
        <f t="shared" si="1018"/>
        <v>0</v>
      </c>
      <c r="Z2244" s="699">
        <f t="shared" si="1019"/>
        <v>0</v>
      </c>
      <c r="AA2244" s="681">
        <f t="shared" si="1022"/>
        <v>0</v>
      </c>
      <c r="AB2244" s="701">
        <f t="shared" si="1023"/>
        <v>0</v>
      </c>
      <c r="AC2244" s="662">
        <f t="shared" si="1020"/>
        <v>0</v>
      </c>
      <c r="AD2244" s="662">
        <f t="shared" si="1024"/>
        <v>0</v>
      </c>
      <c r="AE2244" s="701">
        <f t="shared" si="1025"/>
        <v>0</v>
      </c>
      <c r="AF2244" s="662">
        <f t="shared" si="1021"/>
        <v>0</v>
      </c>
      <c r="AG2244" s="662">
        <f t="shared" si="1026"/>
        <v>0</v>
      </c>
      <c r="AH2244" s="701">
        <f t="shared" si="1027"/>
        <v>0</v>
      </c>
    </row>
    <row r="2245" spans="1:34" x14ac:dyDescent="0.35">
      <c r="A2245" s="680">
        <v>40220</v>
      </c>
      <c r="B2245" s="558" t="s">
        <v>22</v>
      </c>
      <c r="C2245" s="558">
        <v>2</v>
      </c>
      <c r="D2245" s="559">
        <f t="shared" si="999"/>
        <v>5</v>
      </c>
      <c r="E2245" s="561">
        <v>0.10999999999992838</v>
      </c>
      <c r="F2245" s="699">
        <f t="shared" si="1005"/>
        <v>0</v>
      </c>
      <c r="G2245" s="712">
        <f t="shared" si="1006"/>
        <v>0</v>
      </c>
      <c r="H2245" s="699">
        <f t="shared" si="1000"/>
        <v>0</v>
      </c>
      <c r="I2245" s="712">
        <f t="shared" si="1001"/>
        <v>0</v>
      </c>
      <c r="J2245" s="699">
        <f t="shared" si="1007"/>
        <v>0</v>
      </c>
      <c r="K2245" s="681">
        <f t="shared" si="1008"/>
        <v>0</v>
      </c>
      <c r="L2245" s="711">
        <f>IF($L$5="Yes",HLOOKUP(B2245,'Outdoor Supply'!$D$32:$P$38,7,FALSE),0)</f>
        <v>0</v>
      </c>
      <c r="M2245" s="701">
        <f t="shared" si="1009"/>
        <v>0</v>
      </c>
      <c r="N2245" s="564">
        <f t="shared" si="1010"/>
        <v>0</v>
      </c>
      <c r="O2245" s="564">
        <f t="shared" si="1011"/>
        <v>0</v>
      </c>
      <c r="P2245" s="564">
        <f t="shared" si="1012"/>
        <v>0</v>
      </c>
      <c r="Q2245" s="564">
        <f t="shared" si="1013"/>
        <v>0</v>
      </c>
      <c r="R2245" s="661">
        <f t="shared" si="1002"/>
        <v>0</v>
      </c>
      <c r="S2245" s="662">
        <f t="shared" si="1003"/>
        <v>0</v>
      </c>
      <c r="T2245" s="699">
        <f t="shared" si="1004"/>
        <v>0</v>
      </c>
      <c r="U2245" s="681">
        <f t="shared" si="1014"/>
        <v>0</v>
      </c>
      <c r="V2245" s="701">
        <f t="shared" si="1015"/>
        <v>0</v>
      </c>
      <c r="W2245" s="662">
        <f t="shared" si="1016"/>
        <v>0</v>
      </c>
      <c r="X2245" s="662">
        <f t="shared" si="1017"/>
        <v>0</v>
      </c>
      <c r="Y2245" s="662">
        <f t="shared" si="1018"/>
        <v>0</v>
      </c>
      <c r="Z2245" s="699">
        <f t="shared" si="1019"/>
        <v>0</v>
      </c>
      <c r="AA2245" s="681">
        <f t="shared" si="1022"/>
        <v>0</v>
      </c>
      <c r="AB2245" s="701">
        <f t="shared" si="1023"/>
        <v>0</v>
      </c>
      <c r="AC2245" s="662">
        <f t="shared" si="1020"/>
        <v>0</v>
      </c>
      <c r="AD2245" s="662">
        <f t="shared" si="1024"/>
        <v>0</v>
      </c>
      <c r="AE2245" s="701">
        <f t="shared" si="1025"/>
        <v>0</v>
      </c>
      <c r="AF2245" s="662">
        <f t="shared" si="1021"/>
        <v>0</v>
      </c>
      <c r="AG2245" s="662">
        <f t="shared" si="1026"/>
        <v>0</v>
      </c>
      <c r="AH2245" s="701">
        <f t="shared" si="1027"/>
        <v>0</v>
      </c>
    </row>
    <row r="2246" spans="1:34" x14ac:dyDescent="0.35">
      <c r="A2246" s="680">
        <v>40221</v>
      </c>
      <c r="B2246" s="558" t="s">
        <v>22</v>
      </c>
      <c r="C2246" s="558">
        <v>2</v>
      </c>
      <c r="D2246" s="559">
        <f t="shared" si="999"/>
        <v>6</v>
      </c>
      <c r="E2246" s="561">
        <v>0.4299999999999784</v>
      </c>
      <c r="F2246" s="699">
        <f t="shared" si="1005"/>
        <v>0</v>
      </c>
      <c r="G2246" s="712">
        <f t="shared" si="1006"/>
        <v>0</v>
      </c>
      <c r="H2246" s="699">
        <f t="shared" si="1000"/>
        <v>0</v>
      </c>
      <c r="I2246" s="712">
        <f t="shared" si="1001"/>
        <v>0</v>
      </c>
      <c r="J2246" s="699">
        <f t="shared" si="1007"/>
        <v>0</v>
      </c>
      <c r="K2246" s="681">
        <f t="shared" si="1008"/>
        <v>0</v>
      </c>
      <c r="L2246" s="711">
        <f>IF($L$5="Yes",HLOOKUP(B2246,'Outdoor Supply'!$D$32:$P$38,7,FALSE),0)</f>
        <v>0</v>
      </c>
      <c r="M2246" s="701">
        <f t="shared" si="1009"/>
        <v>0</v>
      </c>
      <c r="N2246" s="564">
        <f t="shared" si="1010"/>
        <v>0</v>
      </c>
      <c r="O2246" s="564">
        <f t="shared" si="1011"/>
        <v>0</v>
      </c>
      <c r="P2246" s="564">
        <f t="shared" si="1012"/>
        <v>0</v>
      </c>
      <c r="Q2246" s="564">
        <f t="shared" si="1013"/>
        <v>0</v>
      </c>
      <c r="R2246" s="661">
        <f t="shared" si="1002"/>
        <v>0</v>
      </c>
      <c r="S2246" s="662">
        <f t="shared" si="1003"/>
        <v>0</v>
      </c>
      <c r="T2246" s="699">
        <f t="shared" si="1004"/>
        <v>0</v>
      </c>
      <c r="U2246" s="681">
        <f t="shared" si="1014"/>
        <v>0</v>
      </c>
      <c r="V2246" s="701">
        <f t="shared" si="1015"/>
        <v>0</v>
      </c>
      <c r="W2246" s="662">
        <f t="shared" si="1016"/>
        <v>0</v>
      </c>
      <c r="X2246" s="662">
        <f t="shared" si="1017"/>
        <v>0</v>
      </c>
      <c r="Y2246" s="662">
        <f t="shared" si="1018"/>
        <v>0</v>
      </c>
      <c r="Z2246" s="699">
        <f t="shared" si="1019"/>
        <v>0</v>
      </c>
      <c r="AA2246" s="681">
        <f t="shared" si="1022"/>
        <v>0</v>
      </c>
      <c r="AB2246" s="701">
        <f t="shared" si="1023"/>
        <v>0</v>
      </c>
      <c r="AC2246" s="662">
        <f t="shared" si="1020"/>
        <v>0</v>
      </c>
      <c r="AD2246" s="662">
        <f t="shared" si="1024"/>
        <v>0</v>
      </c>
      <c r="AE2246" s="701">
        <f t="shared" si="1025"/>
        <v>0</v>
      </c>
      <c r="AF2246" s="662">
        <f t="shared" si="1021"/>
        <v>0</v>
      </c>
      <c r="AG2246" s="662">
        <f t="shared" si="1026"/>
        <v>0</v>
      </c>
      <c r="AH2246" s="701">
        <f t="shared" si="1027"/>
        <v>0</v>
      </c>
    </row>
    <row r="2247" spans="1:34" x14ac:dyDescent="0.35">
      <c r="A2247" s="680">
        <v>40222</v>
      </c>
      <c r="B2247" s="558" t="s">
        <v>22</v>
      </c>
      <c r="C2247" s="558">
        <v>2</v>
      </c>
      <c r="D2247" s="559">
        <f t="shared" si="999"/>
        <v>7</v>
      </c>
      <c r="E2247" s="561">
        <v>0</v>
      </c>
      <c r="F2247" s="699">
        <f t="shared" si="1005"/>
        <v>0</v>
      </c>
      <c r="G2247" s="712">
        <f t="shared" si="1006"/>
        <v>0</v>
      </c>
      <c r="H2247" s="699">
        <f t="shared" si="1000"/>
        <v>0</v>
      </c>
      <c r="I2247" s="712">
        <f t="shared" si="1001"/>
        <v>0</v>
      </c>
      <c r="J2247" s="699">
        <f t="shared" si="1007"/>
        <v>0</v>
      </c>
      <c r="K2247" s="681">
        <f t="shared" si="1008"/>
        <v>0</v>
      </c>
      <c r="L2247" s="711">
        <f>IF($L$5="Yes",HLOOKUP(B2247,'Outdoor Supply'!$D$32:$P$38,7,FALSE),0)</f>
        <v>0</v>
      </c>
      <c r="M2247" s="701">
        <f t="shared" si="1009"/>
        <v>0</v>
      </c>
      <c r="N2247" s="564">
        <f t="shared" si="1010"/>
        <v>0</v>
      </c>
      <c r="O2247" s="564">
        <f t="shared" si="1011"/>
        <v>0</v>
      </c>
      <c r="P2247" s="564">
        <f t="shared" si="1012"/>
        <v>0</v>
      </c>
      <c r="Q2247" s="564">
        <f t="shared" si="1013"/>
        <v>0</v>
      </c>
      <c r="R2247" s="661">
        <f t="shared" si="1002"/>
        <v>0</v>
      </c>
      <c r="S2247" s="662">
        <f t="shared" si="1003"/>
        <v>0</v>
      </c>
      <c r="T2247" s="699">
        <f t="shared" si="1004"/>
        <v>0</v>
      </c>
      <c r="U2247" s="681">
        <f t="shared" si="1014"/>
        <v>0</v>
      </c>
      <c r="V2247" s="701">
        <f t="shared" si="1015"/>
        <v>0</v>
      </c>
      <c r="W2247" s="662">
        <f t="shared" si="1016"/>
        <v>0</v>
      </c>
      <c r="X2247" s="662">
        <f t="shared" si="1017"/>
        <v>0</v>
      </c>
      <c r="Y2247" s="662">
        <f t="shared" si="1018"/>
        <v>0</v>
      </c>
      <c r="Z2247" s="699">
        <f t="shared" si="1019"/>
        <v>0</v>
      </c>
      <c r="AA2247" s="681">
        <f t="shared" si="1022"/>
        <v>0</v>
      </c>
      <c r="AB2247" s="701">
        <f t="shared" si="1023"/>
        <v>0</v>
      </c>
      <c r="AC2247" s="662">
        <f t="shared" si="1020"/>
        <v>0</v>
      </c>
      <c r="AD2247" s="662">
        <f t="shared" si="1024"/>
        <v>0</v>
      </c>
      <c r="AE2247" s="701">
        <f t="shared" si="1025"/>
        <v>0</v>
      </c>
      <c r="AF2247" s="662">
        <f t="shared" si="1021"/>
        <v>0</v>
      </c>
      <c r="AG2247" s="662">
        <f t="shared" si="1026"/>
        <v>0</v>
      </c>
      <c r="AH2247" s="701">
        <f t="shared" si="1027"/>
        <v>0</v>
      </c>
    </row>
    <row r="2248" spans="1:34" x14ac:dyDescent="0.35">
      <c r="A2248" s="680">
        <v>40223</v>
      </c>
      <c r="B2248" s="558" t="s">
        <v>22</v>
      </c>
      <c r="C2248" s="558">
        <v>2</v>
      </c>
      <c r="D2248" s="559">
        <f t="shared" si="999"/>
        <v>1</v>
      </c>
      <c r="E2248" s="561">
        <v>0</v>
      </c>
      <c r="F2248" s="699">
        <f t="shared" si="1005"/>
        <v>0</v>
      </c>
      <c r="G2248" s="712">
        <f t="shared" si="1006"/>
        <v>0</v>
      </c>
      <c r="H2248" s="699">
        <f t="shared" si="1000"/>
        <v>0</v>
      </c>
      <c r="I2248" s="712">
        <f t="shared" si="1001"/>
        <v>0</v>
      </c>
      <c r="J2248" s="699">
        <f t="shared" si="1007"/>
        <v>0</v>
      </c>
      <c r="K2248" s="681">
        <f t="shared" si="1008"/>
        <v>0</v>
      </c>
      <c r="L2248" s="711">
        <f>IF($L$5="Yes",HLOOKUP(B2248,'Outdoor Supply'!$D$32:$P$38,7,FALSE),0)</f>
        <v>0</v>
      </c>
      <c r="M2248" s="701">
        <f t="shared" si="1009"/>
        <v>0</v>
      </c>
      <c r="N2248" s="564">
        <f t="shared" si="1010"/>
        <v>0</v>
      </c>
      <c r="O2248" s="564">
        <f t="shared" si="1011"/>
        <v>0</v>
      </c>
      <c r="P2248" s="564">
        <f t="shared" si="1012"/>
        <v>0</v>
      </c>
      <c r="Q2248" s="564">
        <f t="shared" si="1013"/>
        <v>0</v>
      </c>
      <c r="R2248" s="661">
        <f t="shared" si="1002"/>
        <v>0</v>
      </c>
      <c r="S2248" s="662">
        <f t="shared" si="1003"/>
        <v>0</v>
      </c>
      <c r="T2248" s="699">
        <f t="shared" si="1004"/>
        <v>0</v>
      </c>
      <c r="U2248" s="681">
        <f t="shared" si="1014"/>
        <v>0</v>
      </c>
      <c r="V2248" s="701">
        <f t="shared" si="1015"/>
        <v>0</v>
      </c>
      <c r="W2248" s="662">
        <f t="shared" si="1016"/>
        <v>0</v>
      </c>
      <c r="X2248" s="662">
        <f t="shared" si="1017"/>
        <v>0</v>
      </c>
      <c r="Y2248" s="662">
        <f t="shared" si="1018"/>
        <v>0</v>
      </c>
      <c r="Z2248" s="699">
        <f t="shared" si="1019"/>
        <v>0</v>
      </c>
      <c r="AA2248" s="681">
        <f t="shared" si="1022"/>
        <v>0</v>
      </c>
      <c r="AB2248" s="701">
        <f t="shared" si="1023"/>
        <v>0</v>
      </c>
      <c r="AC2248" s="662">
        <f t="shared" si="1020"/>
        <v>0</v>
      </c>
      <c r="AD2248" s="662">
        <f t="shared" si="1024"/>
        <v>0</v>
      </c>
      <c r="AE2248" s="701">
        <f t="shared" si="1025"/>
        <v>0</v>
      </c>
      <c r="AF2248" s="662">
        <f t="shared" si="1021"/>
        <v>0</v>
      </c>
      <c r="AG2248" s="662">
        <f t="shared" si="1026"/>
        <v>0</v>
      </c>
      <c r="AH2248" s="701">
        <f t="shared" si="1027"/>
        <v>0</v>
      </c>
    </row>
    <row r="2249" spans="1:34" x14ac:dyDescent="0.35">
      <c r="A2249" s="680">
        <v>40224</v>
      </c>
      <c r="B2249" s="558" t="s">
        <v>22</v>
      </c>
      <c r="C2249" s="558">
        <v>2</v>
      </c>
      <c r="D2249" s="559">
        <f t="shared" si="999"/>
        <v>2</v>
      </c>
      <c r="E2249" s="561">
        <v>0</v>
      </c>
      <c r="F2249" s="699">
        <f t="shared" si="1005"/>
        <v>0</v>
      </c>
      <c r="G2249" s="712">
        <f t="shared" si="1006"/>
        <v>0</v>
      </c>
      <c r="H2249" s="699">
        <f t="shared" si="1000"/>
        <v>0</v>
      </c>
      <c r="I2249" s="712">
        <f t="shared" si="1001"/>
        <v>0</v>
      </c>
      <c r="J2249" s="699">
        <f t="shared" si="1007"/>
        <v>0</v>
      </c>
      <c r="K2249" s="681">
        <f t="shared" si="1008"/>
        <v>0</v>
      </c>
      <c r="L2249" s="711">
        <f>IF($L$5="Yes",HLOOKUP(B2249,'Outdoor Supply'!$D$32:$P$38,7,FALSE),0)</f>
        <v>0</v>
      </c>
      <c r="M2249" s="701">
        <f t="shared" si="1009"/>
        <v>0</v>
      </c>
      <c r="N2249" s="564">
        <f t="shared" si="1010"/>
        <v>0</v>
      </c>
      <c r="O2249" s="564">
        <f t="shared" si="1011"/>
        <v>0</v>
      </c>
      <c r="P2249" s="564">
        <f t="shared" si="1012"/>
        <v>0</v>
      </c>
      <c r="Q2249" s="564">
        <f t="shared" si="1013"/>
        <v>0</v>
      </c>
      <c r="R2249" s="661">
        <f t="shared" si="1002"/>
        <v>0</v>
      </c>
      <c r="S2249" s="662">
        <f t="shared" si="1003"/>
        <v>0</v>
      </c>
      <c r="T2249" s="699">
        <f t="shared" si="1004"/>
        <v>0</v>
      </c>
      <c r="U2249" s="681">
        <f t="shared" si="1014"/>
        <v>0</v>
      </c>
      <c r="V2249" s="701">
        <f t="shared" si="1015"/>
        <v>0</v>
      </c>
      <c r="W2249" s="662">
        <f t="shared" si="1016"/>
        <v>0</v>
      </c>
      <c r="X2249" s="662">
        <f t="shared" si="1017"/>
        <v>0</v>
      </c>
      <c r="Y2249" s="662">
        <f t="shared" si="1018"/>
        <v>0</v>
      </c>
      <c r="Z2249" s="699">
        <f t="shared" si="1019"/>
        <v>0</v>
      </c>
      <c r="AA2249" s="681">
        <f t="shared" si="1022"/>
        <v>0</v>
      </c>
      <c r="AB2249" s="701">
        <f t="shared" si="1023"/>
        <v>0</v>
      </c>
      <c r="AC2249" s="662">
        <f t="shared" si="1020"/>
        <v>0</v>
      </c>
      <c r="AD2249" s="662">
        <f t="shared" si="1024"/>
        <v>0</v>
      </c>
      <c r="AE2249" s="701">
        <f t="shared" si="1025"/>
        <v>0</v>
      </c>
      <c r="AF2249" s="662">
        <f t="shared" si="1021"/>
        <v>0</v>
      </c>
      <c r="AG2249" s="662">
        <f t="shared" si="1026"/>
        <v>0</v>
      </c>
      <c r="AH2249" s="701">
        <f t="shared" si="1027"/>
        <v>0</v>
      </c>
    </row>
    <row r="2250" spans="1:34" x14ac:dyDescent="0.35">
      <c r="A2250" s="680">
        <v>40225</v>
      </c>
      <c r="B2250" s="558" t="s">
        <v>22</v>
      </c>
      <c r="C2250" s="558">
        <v>2</v>
      </c>
      <c r="D2250" s="559">
        <f t="shared" si="999"/>
        <v>3</v>
      </c>
      <c r="E2250" s="561">
        <v>0</v>
      </c>
      <c r="F2250" s="699">
        <f t="shared" si="1005"/>
        <v>0</v>
      </c>
      <c r="G2250" s="712">
        <f t="shared" si="1006"/>
        <v>0</v>
      </c>
      <c r="H2250" s="699">
        <f t="shared" si="1000"/>
        <v>0</v>
      </c>
      <c r="I2250" s="712">
        <f t="shared" si="1001"/>
        <v>0</v>
      </c>
      <c r="J2250" s="699">
        <f t="shared" si="1007"/>
        <v>0</v>
      </c>
      <c r="K2250" s="681">
        <f t="shared" si="1008"/>
        <v>0</v>
      </c>
      <c r="L2250" s="711">
        <f>IF($L$5="Yes",HLOOKUP(B2250,'Outdoor Supply'!$D$32:$P$38,7,FALSE),0)</f>
        <v>0</v>
      </c>
      <c r="M2250" s="701">
        <f t="shared" si="1009"/>
        <v>0</v>
      </c>
      <c r="N2250" s="564">
        <f t="shared" si="1010"/>
        <v>0</v>
      </c>
      <c r="O2250" s="564">
        <f t="shared" si="1011"/>
        <v>0</v>
      </c>
      <c r="P2250" s="564">
        <f t="shared" si="1012"/>
        <v>0</v>
      </c>
      <c r="Q2250" s="564">
        <f t="shared" si="1013"/>
        <v>0</v>
      </c>
      <c r="R2250" s="661">
        <f t="shared" si="1002"/>
        <v>0</v>
      </c>
      <c r="S2250" s="662">
        <f t="shared" si="1003"/>
        <v>0</v>
      </c>
      <c r="T2250" s="699">
        <f t="shared" si="1004"/>
        <v>0</v>
      </c>
      <c r="U2250" s="681">
        <f t="shared" si="1014"/>
        <v>0</v>
      </c>
      <c r="V2250" s="701">
        <f t="shared" si="1015"/>
        <v>0</v>
      </c>
      <c r="W2250" s="662">
        <f t="shared" si="1016"/>
        <v>0</v>
      </c>
      <c r="X2250" s="662">
        <f t="shared" si="1017"/>
        <v>0</v>
      </c>
      <c r="Y2250" s="662">
        <f t="shared" si="1018"/>
        <v>0</v>
      </c>
      <c r="Z2250" s="699">
        <f t="shared" si="1019"/>
        <v>0</v>
      </c>
      <c r="AA2250" s="681">
        <f t="shared" si="1022"/>
        <v>0</v>
      </c>
      <c r="AB2250" s="701">
        <f t="shared" si="1023"/>
        <v>0</v>
      </c>
      <c r="AC2250" s="662">
        <f t="shared" si="1020"/>
        <v>0</v>
      </c>
      <c r="AD2250" s="662">
        <f t="shared" si="1024"/>
        <v>0</v>
      </c>
      <c r="AE2250" s="701">
        <f t="shared" si="1025"/>
        <v>0</v>
      </c>
      <c r="AF2250" s="662">
        <f t="shared" si="1021"/>
        <v>0</v>
      </c>
      <c r="AG2250" s="662">
        <f t="shared" si="1026"/>
        <v>0</v>
      </c>
      <c r="AH2250" s="701">
        <f t="shared" si="1027"/>
        <v>0</v>
      </c>
    </row>
    <row r="2251" spans="1:34" x14ac:dyDescent="0.35">
      <c r="A2251" s="680">
        <v>40226</v>
      </c>
      <c r="B2251" s="558" t="s">
        <v>22</v>
      </c>
      <c r="C2251" s="558">
        <v>2</v>
      </c>
      <c r="D2251" s="559">
        <f t="shared" ref="D2251:D2314" si="1028">WEEKDAY(A2251)</f>
        <v>4</v>
      </c>
      <c r="E2251" s="561">
        <v>0</v>
      </c>
      <c r="F2251" s="699">
        <f t="shared" si="1005"/>
        <v>0</v>
      </c>
      <c r="G2251" s="712">
        <f t="shared" si="1006"/>
        <v>0</v>
      </c>
      <c r="H2251" s="699">
        <f t="shared" ref="H2251:H2314" si="1029">$C$3*$F$3*(E2251/12)*7.48</f>
        <v>0</v>
      </c>
      <c r="I2251" s="712">
        <f t="shared" ref="I2251:I2314" si="1030">$C$4*$F$4*(E2251/12)*7.48</f>
        <v>0</v>
      </c>
      <c r="J2251" s="699">
        <f t="shared" si="1007"/>
        <v>0</v>
      </c>
      <c r="K2251" s="681">
        <f t="shared" si="1008"/>
        <v>0</v>
      </c>
      <c r="L2251" s="711">
        <f>IF($L$5="Yes",HLOOKUP(B2251,'Outdoor Supply'!$D$32:$P$38,7,FALSE),0)</f>
        <v>0</v>
      </c>
      <c r="M2251" s="701">
        <f t="shared" si="1009"/>
        <v>0</v>
      </c>
      <c r="N2251" s="564">
        <f t="shared" si="1010"/>
        <v>0</v>
      </c>
      <c r="O2251" s="564">
        <f t="shared" si="1011"/>
        <v>0</v>
      </c>
      <c r="P2251" s="564">
        <f t="shared" si="1012"/>
        <v>0</v>
      </c>
      <c r="Q2251" s="564">
        <f t="shared" si="1013"/>
        <v>0</v>
      </c>
      <c r="R2251" s="661">
        <f t="shared" ref="R2251:R2314" si="1031">$Q$3</f>
        <v>0</v>
      </c>
      <c r="S2251" s="662">
        <f t="shared" ref="S2251:S2314" si="1032">SUM(N2251:R2251)</f>
        <v>0</v>
      </c>
      <c r="T2251" s="699">
        <f t="shared" ref="T2251:T2314" si="1033">IF(V2251&lt;0,0,IF(V2251&gt;$G$3,$G$3,V2251))</f>
        <v>0</v>
      </c>
      <c r="U2251" s="681">
        <f t="shared" si="1014"/>
        <v>0</v>
      </c>
      <c r="V2251" s="701">
        <f t="shared" si="1015"/>
        <v>0</v>
      </c>
      <c r="W2251" s="662">
        <f t="shared" si="1016"/>
        <v>0</v>
      </c>
      <c r="X2251" s="662">
        <f t="shared" si="1017"/>
        <v>0</v>
      </c>
      <c r="Y2251" s="662">
        <f t="shared" si="1018"/>
        <v>0</v>
      </c>
      <c r="Z2251" s="699">
        <f t="shared" si="1019"/>
        <v>0</v>
      </c>
      <c r="AA2251" s="681">
        <f t="shared" si="1022"/>
        <v>0</v>
      </c>
      <c r="AB2251" s="701">
        <f t="shared" si="1023"/>
        <v>0</v>
      </c>
      <c r="AC2251" s="662">
        <f t="shared" si="1020"/>
        <v>0</v>
      </c>
      <c r="AD2251" s="662">
        <f t="shared" si="1024"/>
        <v>0</v>
      </c>
      <c r="AE2251" s="701">
        <f t="shared" si="1025"/>
        <v>0</v>
      </c>
      <c r="AF2251" s="662">
        <f t="shared" si="1021"/>
        <v>0</v>
      </c>
      <c r="AG2251" s="662">
        <f t="shared" si="1026"/>
        <v>0</v>
      </c>
      <c r="AH2251" s="701">
        <f t="shared" si="1027"/>
        <v>0</v>
      </c>
    </row>
    <row r="2252" spans="1:34" x14ac:dyDescent="0.35">
      <c r="A2252" s="680">
        <v>40227</v>
      </c>
      <c r="B2252" s="558" t="s">
        <v>22</v>
      </c>
      <c r="C2252" s="558">
        <v>2</v>
      </c>
      <c r="D2252" s="559">
        <f t="shared" si="1028"/>
        <v>5</v>
      </c>
      <c r="E2252" s="561">
        <v>0</v>
      </c>
      <c r="F2252" s="699">
        <f t="shared" ref="F2252:F2315" si="1034">$B$3*$F$3*(E2252/12)*7.48</f>
        <v>0</v>
      </c>
      <c r="G2252" s="712">
        <f t="shared" ref="G2252:G2315" si="1035">$B$4*$F$4*(E2252/12)*7.48</f>
        <v>0</v>
      </c>
      <c r="H2252" s="699">
        <f t="shared" si="1029"/>
        <v>0</v>
      </c>
      <c r="I2252" s="712">
        <f t="shared" si="1030"/>
        <v>0</v>
      </c>
      <c r="J2252" s="699">
        <f t="shared" ref="J2252:J2315" si="1036">IF($L$3="Yes",$M$3*$N$3*(E2252/12)*7.48,0)</f>
        <v>0</v>
      </c>
      <c r="K2252" s="681">
        <f t="shared" ref="K2252:K2315" si="1037">IF($L$4="Yes",$M$4*$N$4*(E2252/12)*7.48,0)</f>
        <v>0</v>
      </c>
      <c r="L2252" s="711">
        <f>IF($L$5="Yes",HLOOKUP(B2252,'Outdoor Supply'!$D$32:$P$38,7,FALSE),0)</f>
        <v>0</v>
      </c>
      <c r="M2252" s="701">
        <f t="shared" ref="M2252:M2315" si="1038">SUM(J2252:L2252)</f>
        <v>0</v>
      </c>
      <c r="N2252" s="564">
        <f t="shared" ref="N2252:N2315" si="1039">HLOOKUP(B2252,$U$2:$AF$6,2,FALSE)</f>
        <v>0</v>
      </c>
      <c r="O2252" s="564">
        <f t="shared" ref="O2252:O2315" si="1040">HLOOKUP(B2252,$U$2:$AF$6,3,FALSE)</f>
        <v>0</v>
      </c>
      <c r="P2252" s="564">
        <f t="shared" ref="P2252:P2315" si="1041">HLOOKUP(B2252,$U$2:$AF$6,4,FALSE)</f>
        <v>0</v>
      </c>
      <c r="Q2252" s="564">
        <f t="shared" ref="Q2252:Q2315" si="1042">HLOOKUP(B2252,$U$2:$AF$6,5,FALSE)</f>
        <v>0</v>
      </c>
      <c r="R2252" s="661">
        <f t="shared" si="1031"/>
        <v>0</v>
      </c>
      <c r="S2252" s="662">
        <f t="shared" si="1032"/>
        <v>0</v>
      </c>
      <c r="T2252" s="699">
        <f t="shared" si="1033"/>
        <v>0</v>
      </c>
      <c r="U2252" s="681">
        <f t="shared" ref="U2252:U2315" si="1043">IF(F2252+T2251&gt;S2252,S2252,F2252+T2251)</f>
        <v>0</v>
      </c>
      <c r="V2252" s="701">
        <f t="shared" ref="V2252:V2315" si="1044">T2251+F2252-S2252</f>
        <v>0</v>
      </c>
      <c r="W2252" s="662">
        <f t="shared" ref="W2252:W2315" si="1045">IF(Y2252&lt;0,0,IF(Y2252&gt;$G$4,$G$4,Y2252))</f>
        <v>0</v>
      </c>
      <c r="X2252" s="662">
        <f t="shared" ref="X2252:X2315" si="1046">IF(G2252+W2251&gt;S2252,S2252,G2252+W2251)</f>
        <v>0</v>
      </c>
      <c r="Y2252" s="662">
        <f t="shared" ref="Y2252:Y2315" si="1047">W2251+G2252-S2252</f>
        <v>0</v>
      </c>
      <c r="Z2252" s="699">
        <f t="shared" ref="Z2252:Z2315" si="1048">IF(AB2252&lt;0,0,IF(AB2252&gt;$H$3,$H$3,AB2252))</f>
        <v>0</v>
      </c>
      <c r="AA2252" s="681">
        <f t="shared" si="1022"/>
        <v>0</v>
      </c>
      <c r="AB2252" s="701">
        <f t="shared" si="1023"/>
        <v>0</v>
      </c>
      <c r="AC2252" s="662">
        <f t="shared" ref="AC2252:AC2315" si="1049">IF(AE2252&lt;0,0,IF(AE2252&gt;$H$4,$H$4,AE2252))</f>
        <v>0</v>
      </c>
      <c r="AD2252" s="662">
        <f t="shared" si="1024"/>
        <v>0</v>
      </c>
      <c r="AE2252" s="701">
        <f t="shared" si="1025"/>
        <v>0</v>
      </c>
      <c r="AF2252" s="662">
        <f t="shared" ref="AF2252:AF2315" si="1050">IF(AH2252&lt;0,0,IF(AH2252&gt;$O$3,$O$3,AH2252))</f>
        <v>0</v>
      </c>
      <c r="AG2252" s="662">
        <f t="shared" si="1026"/>
        <v>0</v>
      </c>
      <c r="AH2252" s="701">
        <f t="shared" si="1027"/>
        <v>0</v>
      </c>
    </row>
    <row r="2253" spans="1:34" x14ac:dyDescent="0.35">
      <c r="A2253" s="680">
        <v>40228</v>
      </c>
      <c r="B2253" s="558" t="s">
        <v>22</v>
      </c>
      <c r="C2253" s="558">
        <v>2</v>
      </c>
      <c r="D2253" s="559">
        <f t="shared" si="1028"/>
        <v>6</v>
      </c>
      <c r="E2253" s="561">
        <v>0</v>
      </c>
      <c r="F2253" s="699">
        <f t="shared" si="1034"/>
        <v>0</v>
      </c>
      <c r="G2253" s="712">
        <f t="shared" si="1035"/>
        <v>0</v>
      </c>
      <c r="H2253" s="699">
        <f t="shared" si="1029"/>
        <v>0</v>
      </c>
      <c r="I2253" s="712">
        <f t="shared" si="1030"/>
        <v>0</v>
      </c>
      <c r="J2253" s="699">
        <f t="shared" si="1036"/>
        <v>0</v>
      </c>
      <c r="K2253" s="681">
        <f t="shared" si="1037"/>
        <v>0</v>
      </c>
      <c r="L2253" s="711">
        <f>IF($L$5="Yes",HLOOKUP(B2253,'Outdoor Supply'!$D$32:$P$38,7,FALSE),0)</f>
        <v>0</v>
      </c>
      <c r="M2253" s="701">
        <f t="shared" si="1038"/>
        <v>0</v>
      </c>
      <c r="N2253" s="564">
        <f t="shared" si="1039"/>
        <v>0</v>
      </c>
      <c r="O2253" s="564">
        <f t="shared" si="1040"/>
        <v>0</v>
      </c>
      <c r="P2253" s="564">
        <f t="shared" si="1041"/>
        <v>0</v>
      </c>
      <c r="Q2253" s="564">
        <f t="shared" si="1042"/>
        <v>0</v>
      </c>
      <c r="R2253" s="661">
        <f t="shared" si="1031"/>
        <v>0</v>
      </c>
      <c r="S2253" s="662">
        <f t="shared" si="1032"/>
        <v>0</v>
      </c>
      <c r="T2253" s="699">
        <f t="shared" si="1033"/>
        <v>0</v>
      </c>
      <c r="U2253" s="681">
        <f t="shared" si="1043"/>
        <v>0</v>
      </c>
      <c r="V2253" s="701">
        <f t="shared" si="1044"/>
        <v>0</v>
      </c>
      <c r="W2253" s="662">
        <f t="shared" si="1045"/>
        <v>0</v>
      </c>
      <c r="X2253" s="662">
        <f t="shared" si="1046"/>
        <v>0</v>
      </c>
      <c r="Y2253" s="662">
        <f t="shared" si="1047"/>
        <v>0</v>
      </c>
      <c r="Z2253" s="699">
        <f t="shared" si="1048"/>
        <v>0</v>
      </c>
      <c r="AA2253" s="681">
        <f t="shared" ref="AA2253:AA2316" si="1051">IF(H2253+Z2252&gt;S2253,S2253,H2253+Z2252)</f>
        <v>0</v>
      </c>
      <c r="AB2253" s="701">
        <f t="shared" ref="AB2253:AB2316" si="1052">Z2252+H2253-S2253</f>
        <v>0</v>
      </c>
      <c r="AC2253" s="662">
        <f t="shared" si="1049"/>
        <v>0</v>
      </c>
      <c r="AD2253" s="662">
        <f t="shared" ref="AD2253:AD2316" si="1053">IF(I2253+AC2252&gt;S2253,S2253,I2253+AC2252)</f>
        <v>0</v>
      </c>
      <c r="AE2253" s="701">
        <f t="shared" ref="AE2253:AE2316" si="1054">AC2252+I2253-S2253</f>
        <v>0</v>
      </c>
      <c r="AF2253" s="662">
        <f t="shared" si="1050"/>
        <v>0</v>
      </c>
      <c r="AG2253" s="662">
        <f t="shared" ref="AG2253:AG2316" si="1055">IF(M2253+AF2252&gt;S2253,S2253,M2253+AF2252)</f>
        <v>0</v>
      </c>
      <c r="AH2253" s="701">
        <f t="shared" ref="AH2253:AH2316" si="1056">AF2252+M2253-S2253</f>
        <v>0</v>
      </c>
    </row>
    <row r="2254" spans="1:34" x14ac:dyDescent="0.35">
      <c r="A2254" s="680">
        <v>40229</v>
      </c>
      <c r="B2254" s="558" t="s">
        <v>22</v>
      </c>
      <c r="C2254" s="558">
        <v>2</v>
      </c>
      <c r="D2254" s="559">
        <f t="shared" si="1028"/>
        <v>7</v>
      </c>
      <c r="E2254" s="561">
        <v>3.9999999999992042E-2</v>
      </c>
      <c r="F2254" s="699">
        <f t="shared" si="1034"/>
        <v>0</v>
      </c>
      <c r="G2254" s="712">
        <f t="shared" si="1035"/>
        <v>0</v>
      </c>
      <c r="H2254" s="699">
        <f t="shared" si="1029"/>
        <v>0</v>
      </c>
      <c r="I2254" s="712">
        <f t="shared" si="1030"/>
        <v>0</v>
      </c>
      <c r="J2254" s="699">
        <f t="shared" si="1036"/>
        <v>0</v>
      </c>
      <c r="K2254" s="681">
        <f t="shared" si="1037"/>
        <v>0</v>
      </c>
      <c r="L2254" s="711">
        <f>IF($L$5="Yes",HLOOKUP(B2254,'Outdoor Supply'!$D$32:$P$38,7,FALSE),0)</f>
        <v>0</v>
      </c>
      <c r="M2254" s="701">
        <f t="shared" si="1038"/>
        <v>0</v>
      </c>
      <c r="N2254" s="564">
        <f t="shared" si="1039"/>
        <v>0</v>
      </c>
      <c r="O2254" s="564">
        <f t="shared" si="1040"/>
        <v>0</v>
      </c>
      <c r="P2254" s="564">
        <f t="shared" si="1041"/>
        <v>0</v>
      </c>
      <c r="Q2254" s="564">
        <f t="shared" si="1042"/>
        <v>0</v>
      </c>
      <c r="R2254" s="661">
        <f t="shared" si="1031"/>
        <v>0</v>
      </c>
      <c r="S2254" s="662">
        <f t="shared" si="1032"/>
        <v>0</v>
      </c>
      <c r="T2254" s="699">
        <f t="shared" si="1033"/>
        <v>0</v>
      </c>
      <c r="U2254" s="681">
        <f t="shared" si="1043"/>
        <v>0</v>
      </c>
      <c r="V2254" s="701">
        <f t="shared" si="1044"/>
        <v>0</v>
      </c>
      <c r="W2254" s="662">
        <f t="shared" si="1045"/>
        <v>0</v>
      </c>
      <c r="X2254" s="662">
        <f t="shared" si="1046"/>
        <v>0</v>
      </c>
      <c r="Y2254" s="662">
        <f t="shared" si="1047"/>
        <v>0</v>
      </c>
      <c r="Z2254" s="699">
        <f t="shared" si="1048"/>
        <v>0</v>
      </c>
      <c r="AA2254" s="681">
        <f t="shared" si="1051"/>
        <v>0</v>
      </c>
      <c r="AB2254" s="701">
        <f t="shared" si="1052"/>
        <v>0</v>
      </c>
      <c r="AC2254" s="662">
        <f t="shared" si="1049"/>
        <v>0</v>
      </c>
      <c r="AD2254" s="662">
        <f t="shared" si="1053"/>
        <v>0</v>
      </c>
      <c r="AE2254" s="701">
        <f t="shared" si="1054"/>
        <v>0</v>
      </c>
      <c r="AF2254" s="662">
        <f t="shared" si="1050"/>
        <v>0</v>
      </c>
      <c r="AG2254" s="662">
        <f t="shared" si="1055"/>
        <v>0</v>
      </c>
      <c r="AH2254" s="701">
        <f t="shared" si="1056"/>
        <v>0</v>
      </c>
    </row>
    <row r="2255" spans="1:34" x14ac:dyDescent="0.35">
      <c r="A2255" s="680">
        <v>40230</v>
      </c>
      <c r="B2255" s="558" t="s">
        <v>22</v>
      </c>
      <c r="C2255" s="558">
        <v>2</v>
      </c>
      <c r="D2255" s="559">
        <f t="shared" si="1028"/>
        <v>1</v>
      </c>
      <c r="E2255" s="561">
        <v>1.999999999998181E-2</v>
      </c>
      <c r="F2255" s="699">
        <f t="shared" si="1034"/>
        <v>0</v>
      </c>
      <c r="G2255" s="712">
        <f t="shared" si="1035"/>
        <v>0</v>
      </c>
      <c r="H2255" s="699">
        <f t="shared" si="1029"/>
        <v>0</v>
      </c>
      <c r="I2255" s="712">
        <f t="shared" si="1030"/>
        <v>0</v>
      </c>
      <c r="J2255" s="699">
        <f t="shared" si="1036"/>
        <v>0</v>
      </c>
      <c r="K2255" s="681">
        <f t="shared" si="1037"/>
        <v>0</v>
      </c>
      <c r="L2255" s="711">
        <f>IF($L$5="Yes",HLOOKUP(B2255,'Outdoor Supply'!$D$32:$P$38,7,FALSE),0)</f>
        <v>0</v>
      </c>
      <c r="M2255" s="701">
        <f t="shared" si="1038"/>
        <v>0</v>
      </c>
      <c r="N2255" s="564">
        <f t="shared" si="1039"/>
        <v>0</v>
      </c>
      <c r="O2255" s="564">
        <f t="shared" si="1040"/>
        <v>0</v>
      </c>
      <c r="P2255" s="564">
        <f t="shared" si="1041"/>
        <v>0</v>
      </c>
      <c r="Q2255" s="564">
        <f t="shared" si="1042"/>
        <v>0</v>
      </c>
      <c r="R2255" s="661">
        <f t="shared" si="1031"/>
        <v>0</v>
      </c>
      <c r="S2255" s="662">
        <f t="shared" si="1032"/>
        <v>0</v>
      </c>
      <c r="T2255" s="699">
        <f t="shared" si="1033"/>
        <v>0</v>
      </c>
      <c r="U2255" s="681">
        <f t="shared" si="1043"/>
        <v>0</v>
      </c>
      <c r="V2255" s="701">
        <f t="shared" si="1044"/>
        <v>0</v>
      </c>
      <c r="W2255" s="662">
        <f t="shared" si="1045"/>
        <v>0</v>
      </c>
      <c r="X2255" s="662">
        <f t="shared" si="1046"/>
        <v>0</v>
      </c>
      <c r="Y2255" s="662">
        <f t="shared" si="1047"/>
        <v>0</v>
      </c>
      <c r="Z2255" s="699">
        <f t="shared" si="1048"/>
        <v>0</v>
      </c>
      <c r="AA2255" s="681">
        <f t="shared" si="1051"/>
        <v>0</v>
      </c>
      <c r="AB2255" s="701">
        <f t="shared" si="1052"/>
        <v>0</v>
      </c>
      <c r="AC2255" s="662">
        <f t="shared" si="1049"/>
        <v>0</v>
      </c>
      <c r="AD2255" s="662">
        <f t="shared" si="1053"/>
        <v>0</v>
      </c>
      <c r="AE2255" s="701">
        <f t="shared" si="1054"/>
        <v>0</v>
      </c>
      <c r="AF2255" s="662">
        <f t="shared" si="1050"/>
        <v>0</v>
      </c>
      <c r="AG2255" s="662">
        <f t="shared" si="1055"/>
        <v>0</v>
      </c>
      <c r="AH2255" s="701">
        <f t="shared" si="1056"/>
        <v>0</v>
      </c>
    </row>
    <row r="2256" spans="1:34" x14ac:dyDescent="0.35">
      <c r="A2256" s="680">
        <v>40231</v>
      </c>
      <c r="B2256" s="558" t="s">
        <v>22</v>
      </c>
      <c r="C2256" s="558">
        <v>2</v>
      </c>
      <c r="D2256" s="559">
        <f t="shared" si="1028"/>
        <v>2</v>
      </c>
      <c r="E2256" s="561">
        <v>0</v>
      </c>
      <c r="F2256" s="699">
        <f t="shared" si="1034"/>
        <v>0</v>
      </c>
      <c r="G2256" s="712">
        <f t="shared" si="1035"/>
        <v>0</v>
      </c>
      <c r="H2256" s="699">
        <f t="shared" si="1029"/>
        <v>0</v>
      </c>
      <c r="I2256" s="712">
        <f t="shared" si="1030"/>
        <v>0</v>
      </c>
      <c r="J2256" s="699">
        <f t="shared" si="1036"/>
        <v>0</v>
      </c>
      <c r="K2256" s="681">
        <f t="shared" si="1037"/>
        <v>0</v>
      </c>
      <c r="L2256" s="711">
        <f>IF($L$5="Yes",HLOOKUP(B2256,'Outdoor Supply'!$D$32:$P$38,7,FALSE),0)</f>
        <v>0</v>
      </c>
      <c r="M2256" s="701">
        <f t="shared" si="1038"/>
        <v>0</v>
      </c>
      <c r="N2256" s="564">
        <f t="shared" si="1039"/>
        <v>0</v>
      </c>
      <c r="O2256" s="564">
        <f t="shared" si="1040"/>
        <v>0</v>
      </c>
      <c r="P2256" s="564">
        <f t="shared" si="1041"/>
        <v>0</v>
      </c>
      <c r="Q2256" s="564">
        <f t="shared" si="1042"/>
        <v>0</v>
      </c>
      <c r="R2256" s="661">
        <f t="shared" si="1031"/>
        <v>0</v>
      </c>
      <c r="S2256" s="662">
        <f t="shared" si="1032"/>
        <v>0</v>
      </c>
      <c r="T2256" s="699">
        <f t="shared" si="1033"/>
        <v>0</v>
      </c>
      <c r="U2256" s="681">
        <f t="shared" si="1043"/>
        <v>0</v>
      </c>
      <c r="V2256" s="701">
        <f t="shared" si="1044"/>
        <v>0</v>
      </c>
      <c r="W2256" s="662">
        <f t="shared" si="1045"/>
        <v>0</v>
      </c>
      <c r="X2256" s="662">
        <f t="shared" si="1046"/>
        <v>0</v>
      </c>
      <c r="Y2256" s="662">
        <f t="shared" si="1047"/>
        <v>0</v>
      </c>
      <c r="Z2256" s="699">
        <f t="shared" si="1048"/>
        <v>0</v>
      </c>
      <c r="AA2256" s="681">
        <f t="shared" si="1051"/>
        <v>0</v>
      </c>
      <c r="AB2256" s="701">
        <f t="shared" si="1052"/>
        <v>0</v>
      </c>
      <c r="AC2256" s="662">
        <f t="shared" si="1049"/>
        <v>0</v>
      </c>
      <c r="AD2256" s="662">
        <f t="shared" si="1053"/>
        <v>0</v>
      </c>
      <c r="AE2256" s="701">
        <f t="shared" si="1054"/>
        <v>0</v>
      </c>
      <c r="AF2256" s="662">
        <f t="shared" si="1050"/>
        <v>0</v>
      </c>
      <c r="AG2256" s="662">
        <f t="shared" si="1055"/>
        <v>0</v>
      </c>
      <c r="AH2256" s="701">
        <f t="shared" si="1056"/>
        <v>0</v>
      </c>
    </row>
    <row r="2257" spans="1:34" x14ac:dyDescent="0.35">
      <c r="A2257" s="680">
        <v>40232</v>
      </c>
      <c r="B2257" s="558" t="s">
        <v>22</v>
      </c>
      <c r="C2257" s="558">
        <v>2</v>
      </c>
      <c r="D2257" s="559">
        <f t="shared" si="1028"/>
        <v>3</v>
      </c>
      <c r="E2257" s="561">
        <v>0.51999999999998181</v>
      </c>
      <c r="F2257" s="699">
        <f t="shared" si="1034"/>
        <v>0</v>
      </c>
      <c r="G2257" s="712">
        <f t="shared" si="1035"/>
        <v>0</v>
      </c>
      <c r="H2257" s="699">
        <f t="shared" si="1029"/>
        <v>0</v>
      </c>
      <c r="I2257" s="712">
        <f t="shared" si="1030"/>
        <v>0</v>
      </c>
      <c r="J2257" s="699">
        <f t="shared" si="1036"/>
        <v>0</v>
      </c>
      <c r="K2257" s="681">
        <f t="shared" si="1037"/>
        <v>0</v>
      </c>
      <c r="L2257" s="711">
        <f>IF($L$5="Yes",HLOOKUP(B2257,'Outdoor Supply'!$D$32:$P$38,7,FALSE),0)</f>
        <v>0</v>
      </c>
      <c r="M2257" s="701">
        <f t="shared" si="1038"/>
        <v>0</v>
      </c>
      <c r="N2257" s="564">
        <f t="shared" si="1039"/>
        <v>0</v>
      </c>
      <c r="O2257" s="564">
        <f t="shared" si="1040"/>
        <v>0</v>
      </c>
      <c r="P2257" s="564">
        <f t="shared" si="1041"/>
        <v>0</v>
      </c>
      <c r="Q2257" s="564">
        <f t="shared" si="1042"/>
        <v>0</v>
      </c>
      <c r="R2257" s="661">
        <f t="shared" si="1031"/>
        <v>0</v>
      </c>
      <c r="S2257" s="662">
        <f t="shared" si="1032"/>
        <v>0</v>
      </c>
      <c r="T2257" s="699">
        <f t="shared" si="1033"/>
        <v>0</v>
      </c>
      <c r="U2257" s="681">
        <f t="shared" si="1043"/>
        <v>0</v>
      </c>
      <c r="V2257" s="701">
        <f t="shared" si="1044"/>
        <v>0</v>
      </c>
      <c r="W2257" s="662">
        <f t="shared" si="1045"/>
        <v>0</v>
      </c>
      <c r="X2257" s="662">
        <f t="shared" si="1046"/>
        <v>0</v>
      </c>
      <c r="Y2257" s="662">
        <f t="shared" si="1047"/>
        <v>0</v>
      </c>
      <c r="Z2257" s="699">
        <f t="shared" si="1048"/>
        <v>0</v>
      </c>
      <c r="AA2257" s="681">
        <f t="shared" si="1051"/>
        <v>0</v>
      </c>
      <c r="AB2257" s="701">
        <f t="shared" si="1052"/>
        <v>0</v>
      </c>
      <c r="AC2257" s="662">
        <f t="shared" si="1049"/>
        <v>0</v>
      </c>
      <c r="AD2257" s="662">
        <f t="shared" si="1053"/>
        <v>0</v>
      </c>
      <c r="AE2257" s="701">
        <f t="shared" si="1054"/>
        <v>0</v>
      </c>
      <c r="AF2257" s="662">
        <f t="shared" si="1050"/>
        <v>0</v>
      </c>
      <c r="AG2257" s="662">
        <f t="shared" si="1055"/>
        <v>0</v>
      </c>
      <c r="AH2257" s="701">
        <f t="shared" si="1056"/>
        <v>0</v>
      </c>
    </row>
    <row r="2258" spans="1:34" x14ac:dyDescent="0.35">
      <c r="A2258" s="680">
        <v>40233</v>
      </c>
      <c r="B2258" s="558" t="s">
        <v>22</v>
      </c>
      <c r="C2258" s="558">
        <v>2</v>
      </c>
      <c r="D2258" s="559">
        <f t="shared" si="1028"/>
        <v>4</v>
      </c>
      <c r="E2258" s="561">
        <v>3.9999999999992042E-2</v>
      </c>
      <c r="F2258" s="699">
        <f t="shared" si="1034"/>
        <v>0</v>
      </c>
      <c r="G2258" s="712">
        <f t="shared" si="1035"/>
        <v>0</v>
      </c>
      <c r="H2258" s="699">
        <f t="shared" si="1029"/>
        <v>0</v>
      </c>
      <c r="I2258" s="712">
        <f t="shared" si="1030"/>
        <v>0</v>
      </c>
      <c r="J2258" s="699">
        <f t="shared" si="1036"/>
        <v>0</v>
      </c>
      <c r="K2258" s="681">
        <f t="shared" si="1037"/>
        <v>0</v>
      </c>
      <c r="L2258" s="711">
        <f>IF($L$5="Yes",HLOOKUP(B2258,'Outdoor Supply'!$D$32:$P$38,7,FALSE),0)</f>
        <v>0</v>
      </c>
      <c r="M2258" s="701">
        <f t="shared" si="1038"/>
        <v>0</v>
      </c>
      <c r="N2258" s="564">
        <f t="shared" si="1039"/>
        <v>0</v>
      </c>
      <c r="O2258" s="564">
        <f t="shared" si="1040"/>
        <v>0</v>
      </c>
      <c r="P2258" s="564">
        <f t="shared" si="1041"/>
        <v>0</v>
      </c>
      <c r="Q2258" s="564">
        <f t="shared" si="1042"/>
        <v>0</v>
      </c>
      <c r="R2258" s="661">
        <f t="shared" si="1031"/>
        <v>0</v>
      </c>
      <c r="S2258" s="662">
        <f t="shared" si="1032"/>
        <v>0</v>
      </c>
      <c r="T2258" s="699">
        <f t="shared" si="1033"/>
        <v>0</v>
      </c>
      <c r="U2258" s="681">
        <f t="shared" si="1043"/>
        <v>0</v>
      </c>
      <c r="V2258" s="701">
        <f t="shared" si="1044"/>
        <v>0</v>
      </c>
      <c r="W2258" s="662">
        <f t="shared" si="1045"/>
        <v>0</v>
      </c>
      <c r="X2258" s="662">
        <f t="shared" si="1046"/>
        <v>0</v>
      </c>
      <c r="Y2258" s="662">
        <f t="shared" si="1047"/>
        <v>0</v>
      </c>
      <c r="Z2258" s="699">
        <f t="shared" si="1048"/>
        <v>0</v>
      </c>
      <c r="AA2258" s="681">
        <f t="shared" si="1051"/>
        <v>0</v>
      </c>
      <c r="AB2258" s="701">
        <f t="shared" si="1052"/>
        <v>0</v>
      </c>
      <c r="AC2258" s="662">
        <f t="shared" si="1049"/>
        <v>0</v>
      </c>
      <c r="AD2258" s="662">
        <f t="shared" si="1053"/>
        <v>0</v>
      </c>
      <c r="AE2258" s="701">
        <f t="shared" si="1054"/>
        <v>0</v>
      </c>
      <c r="AF2258" s="662">
        <f t="shared" si="1050"/>
        <v>0</v>
      </c>
      <c r="AG2258" s="662">
        <f t="shared" si="1055"/>
        <v>0</v>
      </c>
      <c r="AH2258" s="701">
        <f t="shared" si="1056"/>
        <v>0</v>
      </c>
    </row>
    <row r="2259" spans="1:34" x14ac:dyDescent="0.35">
      <c r="A2259" s="680">
        <v>40234</v>
      </c>
      <c r="B2259" s="558" t="s">
        <v>22</v>
      </c>
      <c r="C2259" s="558">
        <v>2</v>
      </c>
      <c r="D2259" s="559">
        <f t="shared" si="1028"/>
        <v>5</v>
      </c>
      <c r="E2259" s="561">
        <v>0</v>
      </c>
      <c r="F2259" s="699">
        <f t="shared" si="1034"/>
        <v>0</v>
      </c>
      <c r="G2259" s="712">
        <f t="shared" si="1035"/>
        <v>0</v>
      </c>
      <c r="H2259" s="699">
        <f t="shared" si="1029"/>
        <v>0</v>
      </c>
      <c r="I2259" s="712">
        <f t="shared" si="1030"/>
        <v>0</v>
      </c>
      <c r="J2259" s="699">
        <f t="shared" si="1036"/>
        <v>0</v>
      </c>
      <c r="K2259" s="681">
        <f t="shared" si="1037"/>
        <v>0</v>
      </c>
      <c r="L2259" s="711">
        <f>IF($L$5="Yes",HLOOKUP(B2259,'Outdoor Supply'!$D$32:$P$38,7,FALSE),0)</f>
        <v>0</v>
      </c>
      <c r="M2259" s="701">
        <f t="shared" si="1038"/>
        <v>0</v>
      </c>
      <c r="N2259" s="564">
        <f t="shared" si="1039"/>
        <v>0</v>
      </c>
      <c r="O2259" s="564">
        <f t="shared" si="1040"/>
        <v>0</v>
      </c>
      <c r="P2259" s="564">
        <f t="shared" si="1041"/>
        <v>0</v>
      </c>
      <c r="Q2259" s="564">
        <f t="shared" si="1042"/>
        <v>0</v>
      </c>
      <c r="R2259" s="661">
        <f t="shared" si="1031"/>
        <v>0</v>
      </c>
      <c r="S2259" s="662">
        <f t="shared" si="1032"/>
        <v>0</v>
      </c>
      <c r="T2259" s="699">
        <f t="shared" si="1033"/>
        <v>0</v>
      </c>
      <c r="U2259" s="681">
        <f t="shared" si="1043"/>
        <v>0</v>
      </c>
      <c r="V2259" s="701">
        <f t="shared" si="1044"/>
        <v>0</v>
      </c>
      <c r="W2259" s="662">
        <f t="shared" si="1045"/>
        <v>0</v>
      </c>
      <c r="X2259" s="662">
        <f t="shared" si="1046"/>
        <v>0</v>
      </c>
      <c r="Y2259" s="662">
        <f t="shared" si="1047"/>
        <v>0</v>
      </c>
      <c r="Z2259" s="699">
        <f t="shared" si="1048"/>
        <v>0</v>
      </c>
      <c r="AA2259" s="681">
        <f t="shared" si="1051"/>
        <v>0</v>
      </c>
      <c r="AB2259" s="701">
        <f t="shared" si="1052"/>
        <v>0</v>
      </c>
      <c r="AC2259" s="662">
        <f t="shared" si="1049"/>
        <v>0</v>
      </c>
      <c r="AD2259" s="662">
        <f t="shared" si="1053"/>
        <v>0</v>
      </c>
      <c r="AE2259" s="701">
        <f t="shared" si="1054"/>
        <v>0</v>
      </c>
      <c r="AF2259" s="662">
        <f t="shared" si="1050"/>
        <v>0</v>
      </c>
      <c r="AG2259" s="662">
        <f t="shared" si="1055"/>
        <v>0</v>
      </c>
      <c r="AH2259" s="701">
        <f t="shared" si="1056"/>
        <v>0</v>
      </c>
    </row>
    <row r="2260" spans="1:34" x14ac:dyDescent="0.35">
      <c r="A2260" s="680">
        <v>40235</v>
      </c>
      <c r="B2260" s="558" t="s">
        <v>22</v>
      </c>
      <c r="C2260" s="558">
        <v>2</v>
      </c>
      <c r="D2260" s="559">
        <f t="shared" si="1028"/>
        <v>6</v>
      </c>
      <c r="E2260" s="561">
        <v>0</v>
      </c>
      <c r="F2260" s="699">
        <f t="shared" si="1034"/>
        <v>0</v>
      </c>
      <c r="G2260" s="712">
        <f t="shared" si="1035"/>
        <v>0</v>
      </c>
      <c r="H2260" s="699">
        <f t="shared" si="1029"/>
        <v>0</v>
      </c>
      <c r="I2260" s="712">
        <f t="shared" si="1030"/>
        <v>0</v>
      </c>
      <c r="J2260" s="699">
        <f t="shared" si="1036"/>
        <v>0</v>
      </c>
      <c r="K2260" s="681">
        <f t="shared" si="1037"/>
        <v>0</v>
      </c>
      <c r="L2260" s="711">
        <f>IF($L$5="Yes",HLOOKUP(B2260,'Outdoor Supply'!$D$32:$P$38,7,FALSE),0)</f>
        <v>0</v>
      </c>
      <c r="M2260" s="701">
        <f t="shared" si="1038"/>
        <v>0</v>
      </c>
      <c r="N2260" s="564">
        <f t="shared" si="1039"/>
        <v>0</v>
      </c>
      <c r="O2260" s="564">
        <f t="shared" si="1040"/>
        <v>0</v>
      </c>
      <c r="P2260" s="564">
        <f t="shared" si="1041"/>
        <v>0</v>
      </c>
      <c r="Q2260" s="564">
        <f t="shared" si="1042"/>
        <v>0</v>
      </c>
      <c r="R2260" s="661">
        <f t="shared" si="1031"/>
        <v>0</v>
      </c>
      <c r="S2260" s="662">
        <f t="shared" si="1032"/>
        <v>0</v>
      </c>
      <c r="T2260" s="699">
        <f t="shared" si="1033"/>
        <v>0</v>
      </c>
      <c r="U2260" s="681">
        <f t="shared" si="1043"/>
        <v>0</v>
      </c>
      <c r="V2260" s="701">
        <f t="shared" si="1044"/>
        <v>0</v>
      </c>
      <c r="W2260" s="662">
        <f t="shared" si="1045"/>
        <v>0</v>
      </c>
      <c r="X2260" s="662">
        <f t="shared" si="1046"/>
        <v>0</v>
      </c>
      <c r="Y2260" s="662">
        <f t="shared" si="1047"/>
        <v>0</v>
      </c>
      <c r="Z2260" s="699">
        <f t="shared" si="1048"/>
        <v>0</v>
      </c>
      <c r="AA2260" s="681">
        <f t="shared" si="1051"/>
        <v>0</v>
      </c>
      <c r="AB2260" s="701">
        <f t="shared" si="1052"/>
        <v>0</v>
      </c>
      <c r="AC2260" s="662">
        <f t="shared" si="1049"/>
        <v>0</v>
      </c>
      <c r="AD2260" s="662">
        <f t="shared" si="1053"/>
        <v>0</v>
      </c>
      <c r="AE2260" s="701">
        <f t="shared" si="1054"/>
        <v>0</v>
      </c>
      <c r="AF2260" s="662">
        <f t="shared" si="1050"/>
        <v>0</v>
      </c>
      <c r="AG2260" s="662">
        <f t="shared" si="1055"/>
        <v>0</v>
      </c>
      <c r="AH2260" s="701">
        <f t="shared" si="1056"/>
        <v>0</v>
      </c>
    </row>
    <row r="2261" spans="1:34" x14ac:dyDescent="0.35">
      <c r="A2261" s="680">
        <v>40236</v>
      </c>
      <c r="B2261" s="558" t="s">
        <v>22</v>
      </c>
      <c r="C2261" s="558">
        <v>2</v>
      </c>
      <c r="D2261" s="559">
        <f t="shared" si="1028"/>
        <v>7</v>
      </c>
      <c r="E2261" s="561">
        <v>0</v>
      </c>
      <c r="F2261" s="699">
        <f t="shared" si="1034"/>
        <v>0</v>
      </c>
      <c r="G2261" s="712">
        <f t="shared" si="1035"/>
        <v>0</v>
      </c>
      <c r="H2261" s="699">
        <f t="shared" si="1029"/>
        <v>0</v>
      </c>
      <c r="I2261" s="712">
        <f t="shared" si="1030"/>
        <v>0</v>
      </c>
      <c r="J2261" s="699">
        <f t="shared" si="1036"/>
        <v>0</v>
      </c>
      <c r="K2261" s="681">
        <f t="shared" si="1037"/>
        <v>0</v>
      </c>
      <c r="L2261" s="711">
        <f>IF($L$5="Yes",HLOOKUP(B2261,'Outdoor Supply'!$D$32:$P$38,7,FALSE),0)</f>
        <v>0</v>
      </c>
      <c r="M2261" s="701">
        <f t="shared" si="1038"/>
        <v>0</v>
      </c>
      <c r="N2261" s="564">
        <f t="shared" si="1039"/>
        <v>0</v>
      </c>
      <c r="O2261" s="564">
        <f t="shared" si="1040"/>
        <v>0</v>
      </c>
      <c r="P2261" s="564">
        <f t="shared" si="1041"/>
        <v>0</v>
      </c>
      <c r="Q2261" s="564">
        <f t="shared" si="1042"/>
        <v>0</v>
      </c>
      <c r="R2261" s="661">
        <f t="shared" si="1031"/>
        <v>0</v>
      </c>
      <c r="S2261" s="662">
        <f t="shared" si="1032"/>
        <v>0</v>
      </c>
      <c r="T2261" s="699">
        <f t="shared" si="1033"/>
        <v>0</v>
      </c>
      <c r="U2261" s="681">
        <f t="shared" si="1043"/>
        <v>0</v>
      </c>
      <c r="V2261" s="701">
        <f t="shared" si="1044"/>
        <v>0</v>
      </c>
      <c r="W2261" s="662">
        <f t="shared" si="1045"/>
        <v>0</v>
      </c>
      <c r="X2261" s="662">
        <f t="shared" si="1046"/>
        <v>0</v>
      </c>
      <c r="Y2261" s="662">
        <f t="shared" si="1047"/>
        <v>0</v>
      </c>
      <c r="Z2261" s="699">
        <f t="shared" si="1048"/>
        <v>0</v>
      </c>
      <c r="AA2261" s="681">
        <f t="shared" si="1051"/>
        <v>0</v>
      </c>
      <c r="AB2261" s="701">
        <f t="shared" si="1052"/>
        <v>0</v>
      </c>
      <c r="AC2261" s="662">
        <f t="shared" si="1049"/>
        <v>0</v>
      </c>
      <c r="AD2261" s="662">
        <f t="shared" si="1053"/>
        <v>0</v>
      </c>
      <c r="AE2261" s="701">
        <f t="shared" si="1054"/>
        <v>0</v>
      </c>
      <c r="AF2261" s="662">
        <f t="shared" si="1050"/>
        <v>0</v>
      </c>
      <c r="AG2261" s="662">
        <f t="shared" si="1055"/>
        <v>0</v>
      </c>
      <c r="AH2261" s="701">
        <f t="shared" si="1056"/>
        <v>0</v>
      </c>
    </row>
    <row r="2262" spans="1:34" x14ac:dyDescent="0.35">
      <c r="A2262" s="680">
        <v>40237</v>
      </c>
      <c r="B2262" s="558" t="s">
        <v>22</v>
      </c>
      <c r="C2262" s="558">
        <v>2</v>
      </c>
      <c r="D2262" s="559">
        <f t="shared" si="1028"/>
        <v>1</v>
      </c>
      <c r="E2262" s="561">
        <v>0</v>
      </c>
      <c r="F2262" s="699">
        <f t="shared" si="1034"/>
        <v>0</v>
      </c>
      <c r="G2262" s="712">
        <f t="shared" si="1035"/>
        <v>0</v>
      </c>
      <c r="H2262" s="699">
        <f t="shared" si="1029"/>
        <v>0</v>
      </c>
      <c r="I2262" s="712">
        <f t="shared" si="1030"/>
        <v>0</v>
      </c>
      <c r="J2262" s="699">
        <f t="shared" si="1036"/>
        <v>0</v>
      </c>
      <c r="K2262" s="681">
        <f t="shared" si="1037"/>
        <v>0</v>
      </c>
      <c r="L2262" s="711">
        <f>IF($L$5="Yes",HLOOKUP(B2262,'Outdoor Supply'!$D$32:$P$38,7,FALSE),0)</f>
        <v>0</v>
      </c>
      <c r="M2262" s="701">
        <f t="shared" si="1038"/>
        <v>0</v>
      </c>
      <c r="N2262" s="564">
        <f t="shared" si="1039"/>
        <v>0</v>
      </c>
      <c r="O2262" s="564">
        <f t="shared" si="1040"/>
        <v>0</v>
      </c>
      <c r="P2262" s="564">
        <f t="shared" si="1041"/>
        <v>0</v>
      </c>
      <c r="Q2262" s="564">
        <f t="shared" si="1042"/>
        <v>0</v>
      </c>
      <c r="R2262" s="661">
        <f t="shared" si="1031"/>
        <v>0</v>
      </c>
      <c r="S2262" s="662">
        <f t="shared" si="1032"/>
        <v>0</v>
      </c>
      <c r="T2262" s="699">
        <f t="shared" si="1033"/>
        <v>0</v>
      </c>
      <c r="U2262" s="681">
        <f t="shared" si="1043"/>
        <v>0</v>
      </c>
      <c r="V2262" s="701">
        <f t="shared" si="1044"/>
        <v>0</v>
      </c>
      <c r="W2262" s="662">
        <f t="shared" si="1045"/>
        <v>0</v>
      </c>
      <c r="X2262" s="662">
        <f t="shared" si="1046"/>
        <v>0</v>
      </c>
      <c r="Y2262" s="662">
        <f t="shared" si="1047"/>
        <v>0</v>
      </c>
      <c r="Z2262" s="699">
        <f t="shared" si="1048"/>
        <v>0</v>
      </c>
      <c r="AA2262" s="681">
        <f t="shared" si="1051"/>
        <v>0</v>
      </c>
      <c r="AB2262" s="701">
        <f t="shared" si="1052"/>
        <v>0</v>
      </c>
      <c r="AC2262" s="662">
        <f t="shared" si="1049"/>
        <v>0</v>
      </c>
      <c r="AD2262" s="662">
        <f t="shared" si="1053"/>
        <v>0</v>
      </c>
      <c r="AE2262" s="701">
        <f t="shared" si="1054"/>
        <v>0</v>
      </c>
      <c r="AF2262" s="662">
        <f t="shared" si="1050"/>
        <v>0</v>
      </c>
      <c r="AG2262" s="662">
        <f t="shared" si="1055"/>
        <v>0</v>
      </c>
      <c r="AH2262" s="701">
        <f t="shared" si="1056"/>
        <v>0</v>
      </c>
    </row>
    <row r="2263" spans="1:34" x14ac:dyDescent="0.35">
      <c r="A2263" s="680">
        <v>40238</v>
      </c>
      <c r="B2263" s="558" t="s">
        <v>23</v>
      </c>
      <c r="C2263" s="558">
        <v>3</v>
      </c>
      <c r="D2263" s="559">
        <f t="shared" si="1028"/>
        <v>2</v>
      </c>
      <c r="E2263" s="561">
        <v>0.60000000000002274</v>
      </c>
      <c r="F2263" s="699">
        <f t="shared" si="1034"/>
        <v>0</v>
      </c>
      <c r="G2263" s="712">
        <f t="shared" si="1035"/>
        <v>0</v>
      </c>
      <c r="H2263" s="699">
        <f t="shared" si="1029"/>
        <v>0</v>
      </c>
      <c r="I2263" s="712">
        <f t="shared" si="1030"/>
        <v>0</v>
      </c>
      <c r="J2263" s="699">
        <f t="shared" si="1036"/>
        <v>0</v>
      </c>
      <c r="K2263" s="681">
        <f t="shared" si="1037"/>
        <v>0</v>
      </c>
      <c r="L2263" s="711">
        <f>IF($L$5="Yes",HLOOKUP(B2263,'Outdoor Supply'!$D$32:$P$38,7,FALSE),0)</f>
        <v>0</v>
      </c>
      <c r="M2263" s="701">
        <f t="shared" si="1038"/>
        <v>0</v>
      </c>
      <c r="N2263" s="564">
        <f t="shared" si="1039"/>
        <v>0</v>
      </c>
      <c r="O2263" s="564">
        <f t="shared" si="1040"/>
        <v>0</v>
      </c>
      <c r="P2263" s="564">
        <f t="shared" si="1041"/>
        <v>0</v>
      </c>
      <c r="Q2263" s="564">
        <f t="shared" si="1042"/>
        <v>0</v>
      </c>
      <c r="R2263" s="661">
        <f t="shared" si="1031"/>
        <v>0</v>
      </c>
      <c r="S2263" s="662">
        <f t="shared" si="1032"/>
        <v>0</v>
      </c>
      <c r="T2263" s="699">
        <f t="shared" si="1033"/>
        <v>0</v>
      </c>
      <c r="U2263" s="681">
        <f t="shared" si="1043"/>
        <v>0</v>
      </c>
      <c r="V2263" s="701">
        <f t="shared" si="1044"/>
        <v>0</v>
      </c>
      <c r="W2263" s="662">
        <f t="shared" si="1045"/>
        <v>0</v>
      </c>
      <c r="X2263" s="662">
        <f t="shared" si="1046"/>
        <v>0</v>
      </c>
      <c r="Y2263" s="662">
        <f t="shared" si="1047"/>
        <v>0</v>
      </c>
      <c r="Z2263" s="699">
        <f t="shared" si="1048"/>
        <v>0</v>
      </c>
      <c r="AA2263" s="681">
        <f t="shared" si="1051"/>
        <v>0</v>
      </c>
      <c r="AB2263" s="701">
        <f t="shared" si="1052"/>
        <v>0</v>
      </c>
      <c r="AC2263" s="662">
        <f t="shared" si="1049"/>
        <v>0</v>
      </c>
      <c r="AD2263" s="662">
        <f t="shared" si="1053"/>
        <v>0</v>
      </c>
      <c r="AE2263" s="701">
        <f t="shared" si="1054"/>
        <v>0</v>
      </c>
      <c r="AF2263" s="662">
        <f t="shared" si="1050"/>
        <v>0</v>
      </c>
      <c r="AG2263" s="662">
        <f t="shared" si="1055"/>
        <v>0</v>
      </c>
      <c r="AH2263" s="701">
        <f t="shared" si="1056"/>
        <v>0</v>
      </c>
    </row>
    <row r="2264" spans="1:34" x14ac:dyDescent="0.35">
      <c r="A2264" s="680">
        <v>40239</v>
      </c>
      <c r="B2264" s="558" t="s">
        <v>23</v>
      </c>
      <c r="C2264" s="558">
        <v>3</v>
      </c>
      <c r="D2264" s="559">
        <f t="shared" si="1028"/>
        <v>3</v>
      </c>
      <c r="E2264" s="561">
        <v>3.0000000000001137E-2</v>
      </c>
      <c r="F2264" s="699">
        <f t="shared" si="1034"/>
        <v>0</v>
      </c>
      <c r="G2264" s="712">
        <f t="shared" si="1035"/>
        <v>0</v>
      </c>
      <c r="H2264" s="699">
        <f t="shared" si="1029"/>
        <v>0</v>
      </c>
      <c r="I2264" s="712">
        <f t="shared" si="1030"/>
        <v>0</v>
      </c>
      <c r="J2264" s="699">
        <f t="shared" si="1036"/>
        <v>0</v>
      </c>
      <c r="K2264" s="681">
        <f t="shared" si="1037"/>
        <v>0</v>
      </c>
      <c r="L2264" s="711">
        <f>IF($L$5="Yes",HLOOKUP(B2264,'Outdoor Supply'!$D$32:$P$38,7,FALSE),0)</f>
        <v>0</v>
      </c>
      <c r="M2264" s="701">
        <f t="shared" si="1038"/>
        <v>0</v>
      </c>
      <c r="N2264" s="564">
        <f t="shared" si="1039"/>
        <v>0</v>
      </c>
      <c r="O2264" s="564">
        <f t="shared" si="1040"/>
        <v>0</v>
      </c>
      <c r="P2264" s="564">
        <f t="shared" si="1041"/>
        <v>0</v>
      </c>
      <c r="Q2264" s="564">
        <f t="shared" si="1042"/>
        <v>0</v>
      </c>
      <c r="R2264" s="661">
        <f t="shared" si="1031"/>
        <v>0</v>
      </c>
      <c r="S2264" s="662">
        <f t="shared" si="1032"/>
        <v>0</v>
      </c>
      <c r="T2264" s="699">
        <f t="shared" si="1033"/>
        <v>0</v>
      </c>
      <c r="U2264" s="681">
        <f t="shared" si="1043"/>
        <v>0</v>
      </c>
      <c r="V2264" s="701">
        <f t="shared" si="1044"/>
        <v>0</v>
      </c>
      <c r="W2264" s="662">
        <f t="shared" si="1045"/>
        <v>0</v>
      </c>
      <c r="X2264" s="662">
        <f t="shared" si="1046"/>
        <v>0</v>
      </c>
      <c r="Y2264" s="662">
        <f t="shared" si="1047"/>
        <v>0</v>
      </c>
      <c r="Z2264" s="699">
        <f t="shared" si="1048"/>
        <v>0</v>
      </c>
      <c r="AA2264" s="681">
        <f t="shared" si="1051"/>
        <v>0</v>
      </c>
      <c r="AB2264" s="701">
        <f t="shared" si="1052"/>
        <v>0</v>
      </c>
      <c r="AC2264" s="662">
        <f t="shared" si="1049"/>
        <v>0</v>
      </c>
      <c r="AD2264" s="662">
        <f t="shared" si="1053"/>
        <v>0</v>
      </c>
      <c r="AE2264" s="701">
        <f t="shared" si="1054"/>
        <v>0</v>
      </c>
      <c r="AF2264" s="662">
        <f t="shared" si="1050"/>
        <v>0</v>
      </c>
      <c r="AG2264" s="662">
        <f t="shared" si="1055"/>
        <v>0</v>
      </c>
      <c r="AH2264" s="701">
        <f t="shared" si="1056"/>
        <v>0</v>
      </c>
    </row>
    <row r="2265" spans="1:34" x14ac:dyDescent="0.35">
      <c r="A2265" s="680">
        <v>40240</v>
      </c>
      <c r="B2265" s="558" t="s">
        <v>23</v>
      </c>
      <c r="C2265" s="558">
        <v>3</v>
      </c>
      <c r="D2265" s="559">
        <f t="shared" si="1028"/>
        <v>4</v>
      </c>
      <c r="E2265" s="561">
        <v>0</v>
      </c>
      <c r="F2265" s="699">
        <f t="shared" si="1034"/>
        <v>0</v>
      </c>
      <c r="G2265" s="712">
        <f t="shared" si="1035"/>
        <v>0</v>
      </c>
      <c r="H2265" s="699">
        <f t="shared" si="1029"/>
        <v>0</v>
      </c>
      <c r="I2265" s="712">
        <f t="shared" si="1030"/>
        <v>0</v>
      </c>
      <c r="J2265" s="699">
        <f t="shared" si="1036"/>
        <v>0</v>
      </c>
      <c r="K2265" s="681">
        <f t="shared" si="1037"/>
        <v>0</v>
      </c>
      <c r="L2265" s="711">
        <f>IF($L$5="Yes",HLOOKUP(B2265,'Outdoor Supply'!$D$32:$P$38,7,FALSE),0)</f>
        <v>0</v>
      </c>
      <c r="M2265" s="701">
        <f t="shared" si="1038"/>
        <v>0</v>
      </c>
      <c r="N2265" s="564">
        <f t="shared" si="1039"/>
        <v>0</v>
      </c>
      <c r="O2265" s="564">
        <f t="shared" si="1040"/>
        <v>0</v>
      </c>
      <c r="P2265" s="564">
        <f t="shared" si="1041"/>
        <v>0</v>
      </c>
      <c r="Q2265" s="564">
        <f t="shared" si="1042"/>
        <v>0</v>
      </c>
      <c r="R2265" s="661">
        <f t="shared" si="1031"/>
        <v>0</v>
      </c>
      <c r="S2265" s="662">
        <f t="shared" si="1032"/>
        <v>0</v>
      </c>
      <c r="T2265" s="699">
        <f t="shared" si="1033"/>
        <v>0</v>
      </c>
      <c r="U2265" s="681">
        <f t="shared" si="1043"/>
        <v>0</v>
      </c>
      <c r="V2265" s="701">
        <f t="shared" si="1044"/>
        <v>0</v>
      </c>
      <c r="W2265" s="662">
        <f t="shared" si="1045"/>
        <v>0</v>
      </c>
      <c r="X2265" s="662">
        <f t="shared" si="1046"/>
        <v>0</v>
      </c>
      <c r="Y2265" s="662">
        <f t="shared" si="1047"/>
        <v>0</v>
      </c>
      <c r="Z2265" s="699">
        <f t="shared" si="1048"/>
        <v>0</v>
      </c>
      <c r="AA2265" s="681">
        <f t="shared" si="1051"/>
        <v>0</v>
      </c>
      <c r="AB2265" s="701">
        <f t="shared" si="1052"/>
        <v>0</v>
      </c>
      <c r="AC2265" s="662">
        <f t="shared" si="1049"/>
        <v>0</v>
      </c>
      <c r="AD2265" s="662">
        <f t="shared" si="1053"/>
        <v>0</v>
      </c>
      <c r="AE2265" s="701">
        <f t="shared" si="1054"/>
        <v>0</v>
      </c>
      <c r="AF2265" s="662">
        <f t="shared" si="1050"/>
        <v>0</v>
      </c>
      <c r="AG2265" s="662">
        <f t="shared" si="1055"/>
        <v>0</v>
      </c>
      <c r="AH2265" s="701">
        <f t="shared" si="1056"/>
        <v>0</v>
      </c>
    </row>
    <row r="2266" spans="1:34" x14ac:dyDescent="0.35">
      <c r="A2266" s="680">
        <v>40241</v>
      </c>
      <c r="B2266" s="558" t="s">
        <v>23</v>
      </c>
      <c r="C2266" s="558">
        <v>3</v>
      </c>
      <c r="D2266" s="559">
        <f t="shared" si="1028"/>
        <v>5</v>
      </c>
      <c r="E2266" s="561">
        <v>0</v>
      </c>
      <c r="F2266" s="699">
        <f t="shared" si="1034"/>
        <v>0</v>
      </c>
      <c r="G2266" s="712">
        <f t="shared" si="1035"/>
        <v>0</v>
      </c>
      <c r="H2266" s="699">
        <f t="shared" si="1029"/>
        <v>0</v>
      </c>
      <c r="I2266" s="712">
        <f t="shared" si="1030"/>
        <v>0</v>
      </c>
      <c r="J2266" s="699">
        <f t="shared" si="1036"/>
        <v>0</v>
      </c>
      <c r="K2266" s="681">
        <f t="shared" si="1037"/>
        <v>0</v>
      </c>
      <c r="L2266" s="711">
        <f>IF($L$5="Yes",HLOOKUP(B2266,'Outdoor Supply'!$D$32:$P$38,7,FALSE),0)</f>
        <v>0</v>
      </c>
      <c r="M2266" s="701">
        <f t="shared" si="1038"/>
        <v>0</v>
      </c>
      <c r="N2266" s="564">
        <f t="shared" si="1039"/>
        <v>0</v>
      </c>
      <c r="O2266" s="564">
        <f t="shared" si="1040"/>
        <v>0</v>
      </c>
      <c r="P2266" s="564">
        <f t="shared" si="1041"/>
        <v>0</v>
      </c>
      <c r="Q2266" s="564">
        <f t="shared" si="1042"/>
        <v>0</v>
      </c>
      <c r="R2266" s="661">
        <f t="shared" si="1031"/>
        <v>0</v>
      </c>
      <c r="S2266" s="662">
        <f t="shared" si="1032"/>
        <v>0</v>
      </c>
      <c r="T2266" s="699">
        <f t="shared" si="1033"/>
        <v>0</v>
      </c>
      <c r="U2266" s="681">
        <f t="shared" si="1043"/>
        <v>0</v>
      </c>
      <c r="V2266" s="701">
        <f t="shared" si="1044"/>
        <v>0</v>
      </c>
      <c r="W2266" s="662">
        <f t="shared" si="1045"/>
        <v>0</v>
      </c>
      <c r="X2266" s="662">
        <f t="shared" si="1046"/>
        <v>0</v>
      </c>
      <c r="Y2266" s="662">
        <f t="shared" si="1047"/>
        <v>0</v>
      </c>
      <c r="Z2266" s="699">
        <f t="shared" si="1048"/>
        <v>0</v>
      </c>
      <c r="AA2266" s="681">
        <f t="shared" si="1051"/>
        <v>0</v>
      </c>
      <c r="AB2266" s="701">
        <f t="shared" si="1052"/>
        <v>0</v>
      </c>
      <c r="AC2266" s="662">
        <f t="shared" si="1049"/>
        <v>0</v>
      </c>
      <c r="AD2266" s="662">
        <f t="shared" si="1053"/>
        <v>0</v>
      </c>
      <c r="AE2266" s="701">
        <f t="shared" si="1054"/>
        <v>0</v>
      </c>
      <c r="AF2266" s="662">
        <f t="shared" si="1050"/>
        <v>0</v>
      </c>
      <c r="AG2266" s="662">
        <f t="shared" si="1055"/>
        <v>0</v>
      </c>
      <c r="AH2266" s="701">
        <f t="shared" si="1056"/>
        <v>0</v>
      </c>
    </row>
    <row r="2267" spans="1:34" x14ac:dyDescent="0.35">
      <c r="A2267" s="680">
        <v>40242</v>
      </c>
      <c r="B2267" s="558" t="s">
        <v>23</v>
      </c>
      <c r="C2267" s="558">
        <v>3</v>
      </c>
      <c r="D2267" s="559">
        <f t="shared" si="1028"/>
        <v>6</v>
      </c>
      <c r="E2267" s="561">
        <v>0</v>
      </c>
      <c r="F2267" s="699">
        <f t="shared" si="1034"/>
        <v>0</v>
      </c>
      <c r="G2267" s="712">
        <f t="shared" si="1035"/>
        <v>0</v>
      </c>
      <c r="H2267" s="699">
        <f t="shared" si="1029"/>
        <v>0</v>
      </c>
      <c r="I2267" s="712">
        <f t="shared" si="1030"/>
        <v>0</v>
      </c>
      <c r="J2267" s="699">
        <f t="shared" si="1036"/>
        <v>0</v>
      </c>
      <c r="K2267" s="681">
        <f t="shared" si="1037"/>
        <v>0</v>
      </c>
      <c r="L2267" s="711">
        <f>IF($L$5="Yes",HLOOKUP(B2267,'Outdoor Supply'!$D$32:$P$38,7,FALSE),0)</f>
        <v>0</v>
      </c>
      <c r="M2267" s="701">
        <f t="shared" si="1038"/>
        <v>0</v>
      </c>
      <c r="N2267" s="564">
        <f t="shared" si="1039"/>
        <v>0</v>
      </c>
      <c r="O2267" s="564">
        <f t="shared" si="1040"/>
        <v>0</v>
      </c>
      <c r="P2267" s="564">
        <f t="shared" si="1041"/>
        <v>0</v>
      </c>
      <c r="Q2267" s="564">
        <f t="shared" si="1042"/>
        <v>0</v>
      </c>
      <c r="R2267" s="661">
        <f t="shared" si="1031"/>
        <v>0</v>
      </c>
      <c r="S2267" s="662">
        <f t="shared" si="1032"/>
        <v>0</v>
      </c>
      <c r="T2267" s="699">
        <f t="shared" si="1033"/>
        <v>0</v>
      </c>
      <c r="U2267" s="681">
        <f t="shared" si="1043"/>
        <v>0</v>
      </c>
      <c r="V2267" s="701">
        <f t="shared" si="1044"/>
        <v>0</v>
      </c>
      <c r="W2267" s="662">
        <f t="shared" si="1045"/>
        <v>0</v>
      </c>
      <c r="X2267" s="662">
        <f t="shared" si="1046"/>
        <v>0</v>
      </c>
      <c r="Y2267" s="662">
        <f t="shared" si="1047"/>
        <v>0</v>
      </c>
      <c r="Z2267" s="699">
        <f t="shared" si="1048"/>
        <v>0</v>
      </c>
      <c r="AA2267" s="681">
        <f t="shared" si="1051"/>
        <v>0</v>
      </c>
      <c r="AB2267" s="701">
        <f t="shared" si="1052"/>
        <v>0</v>
      </c>
      <c r="AC2267" s="662">
        <f t="shared" si="1049"/>
        <v>0</v>
      </c>
      <c r="AD2267" s="662">
        <f t="shared" si="1053"/>
        <v>0</v>
      </c>
      <c r="AE2267" s="701">
        <f t="shared" si="1054"/>
        <v>0</v>
      </c>
      <c r="AF2267" s="662">
        <f t="shared" si="1050"/>
        <v>0</v>
      </c>
      <c r="AG2267" s="662">
        <f t="shared" si="1055"/>
        <v>0</v>
      </c>
      <c r="AH2267" s="701">
        <f t="shared" si="1056"/>
        <v>0</v>
      </c>
    </row>
    <row r="2268" spans="1:34" x14ac:dyDescent="0.35">
      <c r="A2268" s="680">
        <v>40243</v>
      </c>
      <c r="B2268" s="558" t="s">
        <v>23</v>
      </c>
      <c r="C2268" s="558">
        <v>3</v>
      </c>
      <c r="D2268" s="559">
        <f t="shared" si="1028"/>
        <v>7</v>
      </c>
      <c r="E2268" s="561">
        <v>0</v>
      </c>
      <c r="F2268" s="699">
        <f t="shared" si="1034"/>
        <v>0</v>
      </c>
      <c r="G2268" s="712">
        <f t="shared" si="1035"/>
        <v>0</v>
      </c>
      <c r="H2268" s="699">
        <f t="shared" si="1029"/>
        <v>0</v>
      </c>
      <c r="I2268" s="712">
        <f t="shared" si="1030"/>
        <v>0</v>
      </c>
      <c r="J2268" s="699">
        <f t="shared" si="1036"/>
        <v>0</v>
      </c>
      <c r="K2268" s="681">
        <f t="shared" si="1037"/>
        <v>0</v>
      </c>
      <c r="L2268" s="711">
        <f>IF($L$5="Yes",HLOOKUP(B2268,'Outdoor Supply'!$D$32:$P$38,7,FALSE),0)</f>
        <v>0</v>
      </c>
      <c r="M2268" s="701">
        <f t="shared" si="1038"/>
        <v>0</v>
      </c>
      <c r="N2268" s="564">
        <f t="shared" si="1039"/>
        <v>0</v>
      </c>
      <c r="O2268" s="564">
        <f t="shared" si="1040"/>
        <v>0</v>
      </c>
      <c r="P2268" s="564">
        <f t="shared" si="1041"/>
        <v>0</v>
      </c>
      <c r="Q2268" s="564">
        <f t="shared" si="1042"/>
        <v>0</v>
      </c>
      <c r="R2268" s="661">
        <f t="shared" si="1031"/>
        <v>0</v>
      </c>
      <c r="S2268" s="662">
        <f t="shared" si="1032"/>
        <v>0</v>
      </c>
      <c r="T2268" s="699">
        <f t="shared" si="1033"/>
        <v>0</v>
      </c>
      <c r="U2268" s="681">
        <f t="shared" si="1043"/>
        <v>0</v>
      </c>
      <c r="V2268" s="701">
        <f t="shared" si="1044"/>
        <v>0</v>
      </c>
      <c r="W2268" s="662">
        <f t="shared" si="1045"/>
        <v>0</v>
      </c>
      <c r="X2268" s="662">
        <f t="shared" si="1046"/>
        <v>0</v>
      </c>
      <c r="Y2268" s="662">
        <f t="shared" si="1047"/>
        <v>0</v>
      </c>
      <c r="Z2268" s="699">
        <f t="shared" si="1048"/>
        <v>0</v>
      </c>
      <c r="AA2268" s="681">
        <f t="shared" si="1051"/>
        <v>0</v>
      </c>
      <c r="AB2268" s="701">
        <f t="shared" si="1052"/>
        <v>0</v>
      </c>
      <c r="AC2268" s="662">
        <f t="shared" si="1049"/>
        <v>0</v>
      </c>
      <c r="AD2268" s="662">
        <f t="shared" si="1053"/>
        <v>0</v>
      </c>
      <c r="AE2268" s="701">
        <f t="shared" si="1054"/>
        <v>0</v>
      </c>
      <c r="AF2268" s="662">
        <f t="shared" si="1050"/>
        <v>0</v>
      </c>
      <c r="AG2268" s="662">
        <f t="shared" si="1055"/>
        <v>0</v>
      </c>
      <c r="AH2268" s="701">
        <f t="shared" si="1056"/>
        <v>0</v>
      </c>
    </row>
    <row r="2269" spans="1:34" x14ac:dyDescent="0.35">
      <c r="A2269" s="680">
        <v>40244</v>
      </c>
      <c r="B2269" s="558" t="s">
        <v>23</v>
      </c>
      <c r="C2269" s="558">
        <v>3</v>
      </c>
      <c r="D2269" s="559">
        <f t="shared" si="1028"/>
        <v>1</v>
      </c>
      <c r="E2269" s="561">
        <v>0</v>
      </c>
      <c r="F2269" s="699">
        <f t="shared" si="1034"/>
        <v>0</v>
      </c>
      <c r="G2269" s="712">
        <f t="shared" si="1035"/>
        <v>0</v>
      </c>
      <c r="H2269" s="699">
        <f t="shared" si="1029"/>
        <v>0</v>
      </c>
      <c r="I2269" s="712">
        <f t="shared" si="1030"/>
        <v>0</v>
      </c>
      <c r="J2269" s="699">
        <f t="shared" si="1036"/>
        <v>0</v>
      </c>
      <c r="K2269" s="681">
        <f t="shared" si="1037"/>
        <v>0</v>
      </c>
      <c r="L2269" s="711">
        <f>IF($L$5="Yes",HLOOKUP(B2269,'Outdoor Supply'!$D$32:$P$38,7,FALSE),0)</f>
        <v>0</v>
      </c>
      <c r="M2269" s="701">
        <f t="shared" si="1038"/>
        <v>0</v>
      </c>
      <c r="N2269" s="564">
        <f t="shared" si="1039"/>
        <v>0</v>
      </c>
      <c r="O2269" s="564">
        <f t="shared" si="1040"/>
        <v>0</v>
      </c>
      <c r="P2269" s="564">
        <f t="shared" si="1041"/>
        <v>0</v>
      </c>
      <c r="Q2269" s="564">
        <f t="shared" si="1042"/>
        <v>0</v>
      </c>
      <c r="R2269" s="661">
        <f t="shared" si="1031"/>
        <v>0</v>
      </c>
      <c r="S2269" s="662">
        <f t="shared" si="1032"/>
        <v>0</v>
      </c>
      <c r="T2269" s="699">
        <f t="shared" si="1033"/>
        <v>0</v>
      </c>
      <c r="U2269" s="681">
        <f t="shared" si="1043"/>
        <v>0</v>
      </c>
      <c r="V2269" s="701">
        <f t="shared" si="1044"/>
        <v>0</v>
      </c>
      <c r="W2269" s="662">
        <f t="shared" si="1045"/>
        <v>0</v>
      </c>
      <c r="X2269" s="662">
        <f t="shared" si="1046"/>
        <v>0</v>
      </c>
      <c r="Y2269" s="662">
        <f t="shared" si="1047"/>
        <v>0</v>
      </c>
      <c r="Z2269" s="699">
        <f t="shared" si="1048"/>
        <v>0</v>
      </c>
      <c r="AA2269" s="681">
        <f t="shared" si="1051"/>
        <v>0</v>
      </c>
      <c r="AB2269" s="701">
        <f t="shared" si="1052"/>
        <v>0</v>
      </c>
      <c r="AC2269" s="662">
        <f t="shared" si="1049"/>
        <v>0</v>
      </c>
      <c r="AD2269" s="662">
        <f t="shared" si="1053"/>
        <v>0</v>
      </c>
      <c r="AE2269" s="701">
        <f t="shared" si="1054"/>
        <v>0</v>
      </c>
      <c r="AF2269" s="662">
        <f t="shared" si="1050"/>
        <v>0</v>
      </c>
      <c r="AG2269" s="662">
        <f t="shared" si="1055"/>
        <v>0</v>
      </c>
      <c r="AH2269" s="701">
        <f t="shared" si="1056"/>
        <v>0</v>
      </c>
    </row>
    <row r="2270" spans="1:34" x14ac:dyDescent="0.35">
      <c r="A2270" s="680">
        <v>40245</v>
      </c>
      <c r="B2270" s="558" t="s">
        <v>23</v>
      </c>
      <c r="C2270" s="558">
        <v>3</v>
      </c>
      <c r="D2270" s="559">
        <f t="shared" si="1028"/>
        <v>2</v>
      </c>
      <c r="E2270" s="561">
        <v>6.9999999999964757E-2</v>
      </c>
      <c r="F2270" s="699">
        <f t="shared" si="1034"/>
        <v>0</v>
      </c>
      <c r="G2270" s="712">
        <f t="shared" si="1035"/>
        <v>0</v>
      </c>
      <c r="H2270" s="699">
        <f t="shared" si="1029"/>
        <v>0</v>
      </c>
      <c r="I2270" s="712">
        <f t="shared" si="1030"/>
        <v>0</v>
      </c>
      <c r="J2270" s="699">
        <f t="shared" si="1036"/>
        <v>0</v>
      </c>
      <c r="K2270" s="681">
        <f t="shared" si="1037"/>
        <v>0</v>
      </c>
      <c r="L2270" s="711">
        <f>IF($L$5="Yes",HLOOKUP(B2270,'Outdoor Supply'!$D$32:$P$38,7,FALSE),0)</f>
        <v>0</v>
      </c>
      <c r="M2270" s="701">
        <f t="shared" si="1038"/>
        <v>0</v>
      </c>
      <c r="N2270" s="564">
        <f t="shared" si="1039"/>
        <v>0</v>
      </c>
      <c r="O2270" s="564">
        <f t="shared" si="1040"/>
        <v>0</v>
      </c>
      <c r="P2270" s="564">
        <f t="shared" si="1041"/>
        <v>0</v>
      </c>
      <c r="Q2270" s="564">
        <f t="shared" si="1042"/>
        <v>0</v>
      </c>
      <c r="R2270" s="661">
        <f t="shared" si="1031"/>
        <v>0</v>
      </c>
      <c r="S2270" s="662">
        <f t="shared" si="1032"/>
        <v>0</v>
      </c>
      <c r="T2270" s="699">
        <f t="shared" si="1033"/>
        <v>0</v>
      </c>
      <c r="U2270" s="681">
        <f t="shared" si="1043"/>
        <v>0</v>
      </c>
      <c r="V2270" s="701">
        <f t="shared" si="1044"/>
        <v>0</v>
      </c>
      <c r="W2270" s="662">
        <f t="shared" si="1045"/>
        <v>0</v>
      </c>
      <c r="X2270" s="662">
        <f t="shared" si="1046"/>
        <v>0</v>
      </c>
      <c r="Y2270" s="662">
        <f t="shared" si="1047"/>
        <v>0</v>
      </c>
      <c r="Z2270" s="699">
        <f t="shared" si="1048"/>
        <v>0</v>
      </c>
      <c r="AA2270" s="681">
        <f t="shared" si="1051"/>
        <v>0</v>
      </c>
      <c r="AB2270" s="701">
        <f t="shared" si="1052"/>
        <v>0</v>
      </c>
      <c r="AC2270" s="662">
        <f t="shared" si="1049"/>
        <v>0</v>
      </c>
      <c r="AD2270" s="662">
        <f t="shared" si="1053"/>
        <v>0</v>
      </c>
      <c r="AE2270" s="701">
        <f t="shared" si="1054"/>
        <v>0</v>
      </c>
      <c r="AF2270" s="662">
        <f t="shared" si="1050"/>
        <v>0</v>
      </c>
      <c r="AG2270" s="662">
        <f t="shared" si="1055"/>
        <v>0</v>
      </c>
      <c r="AH2270" s="701">
        <f t="shared" si="1056"/>
        <v>0</v>
      </c>
    </row>
    <row r="2271" spans="1:34" x14ac:dyDescent="0.35">
      <c r="A2271" s="680">
        <v>40246</v>
      </c>
      <c r="B2271" s="558" t="s">
        <v>23</v>
      </c>
      <c r="C2271" s="558">
        <v>3</v>
      </c>
      <c r="D2271" s="559">
        <f t="shared" si="1028"/>
        <v>3</v>
      </c>
      <c r="E2271" s="561">
        <v>0.15000000000000568</v>
      </c>
      <c r="F2271" s="699">
        <f t="shared" si="1034"/>
        <v>0</v>
      </c>
      <c r="G2271" s="712">
        <f t="shared" si="1035"/>
        <v>0</v>
      </c>
      <c r="H2271" s="699">
        <f t="shared" si="1029"/>
        <v>0</v>
      </c>
      <c r="I2271" s="712">
        <f t="shared" si="1030"/>
        <v>0</v>
      </c>
      <c r="J2271" s="699">
        <f t="shared" si="1036"/>
        <v>0</v>
      </c>
      <c r="K2271" s="681">
        <f t="shared" si="1037"/>
        <v>0</v>
      </c>
      <c r="L2271" s="711">
        <f>IF($L$5="Yes",HLOOKUP(B2271,'Outdoor Supply'!$D$32:$P$38,7,FALSE),0)</f>
        <v>0</v>
      </c>
      <c r="M2271" s="701">
        <f t="shared" si="1038"/>
        <v>0</v>
      </c>
      <c r="N2271" s="564">
        <f t="shared" si="1039"/>
        <v>0</v>
      </c>
      <c r="O2271" s="564">
        <f t="shared" si="1040"/>
        <v>0</v>
      </c>
      <c r="P2271" s="564">
        <f t="shared" si="1041"/>
        <v>0</v>
      </c>
      <c r="Q2271" s="564">
        <f t="shared" si="1042"/>
        <v>0</v>
      </c>
      <c r="R2271" s="661">
        <f t="shared" si="1031"/>
        <v>0</v>
      </c>
      <c r="S2271" s="662">
        <f t="shared" si="1032"/>
        <v>0</v>
      </c>
      <c r="T2271" s="699">
        <f t="shared" si="1033"/>
        <v>0</v>
      </c>
      <c r="U2271" s="681">
        <f t="shared" si="1043"/>
        <v>0</v>
      </c>
      <c r="V2271" s="701">
        <f t="shared" si="1044"/>
        <v>0</v>
      </c>
      <c r="W2271" s="662">
        <f t="shared" si="1045"/>
        <v>0</v>
      </c>
      <c r="X2271" s="662">
        <f t="shared" si="1046"/>
        <v>0</v>
      </c>
      <c r="Y2271" s="662">
        <f t="shared" si="1047"/>
        <v>0</v>
      </c>
      <c r="Z2271" s="699">
        <f t="shared" si="1048"/>
        <v>0</v>
      </c>
      <c r="AA2271" s="681">
        <f t="shared" si="1051"/>
        <v>0</v>
      </c>
      <c r="AB2271" s="701">
        <f t="shared" si="1052"/>
        <v>0</v>
      </c>
      <c r="AC2271" s="662">
        <f t="shared" si="1049"/>
        <v>0</v>
      </c>
      <c r="AD2271" s="662">
        <f t="shared" si="1053"/>
        <v>0</v>
      </c>
      <c r="AE2271" s="701">
        <f t="shared" si="1054"/>
        <v>0</v>
      </c>
      <c r="AF2271" s="662">
        <f t="shared" si="1050"/>
        <v>0</v>
      </c>
      <c r="AG2271" s="662">
        <f t="shared" si="1055"/>
        <v>0</v>
      </c>
      <c r="AH2271" s="701">
        <f t="shared" si="1056"/>
        <v>0</v>
      </c>
    </row>
    <row r="2272" spans="1:34" x14ac:dyDescent="0.35">
      <c r="A2272" s="680">
        <v>40247</v>
      </c>
      <c r="B2272" s="558" t="s">
        <v>23</v>
      </c>
      <c r="C2272" s="558">
        <v>3</v>
      </c>
      <c r="D2272" s="559">
        <f t="shared" si="1028"/>
        <v>4</v>
      </c>
      <c r="E2272" s="561">
        <v>9.9999999999909051E-3</v>
      </c>
      <c r="F2272" s="699">
        <f t="shared" si="1034"/>
        <v>0</v>
      </c>
      <c r="G2272" s="712">
        <f t="shared" si="1035"/>
        <v>0</v>
      </c>
      <c r="H2272" s="699">
        <f t="shared" si="1029"/>
        <v>0</v>
      </c>
      <c r="I2272" s="712">
        <f t="shared" si="1030"/>
        <v>0</v>
      </c>
      <c r="J2272" s="699">
        <f t="shared" si="1036"/>
        <v>0</v>
      </c>
      <c r="K2272" s="681">
        <f t="shared" si="1037"/>
        <v>0</v>
      </c>
      <c r="L2272" s="711">
        <f>IF($L$5="Yes",HLOOKUP(B2272,'Outdoor Supply'!$D$32:$P$38,7,FALSE),0)</f>
        <v>0</v>
      </c>
      <c r="M2272" s="701">
        <f t="shared" si="1038"/>
        <v>0</v>
      </c>
      <c r="N2272" s="564">
        <f t="shared" si="1039"/>
        <v>0</v>
      </c>
      <c r="O2272" s="564">
        <f t="shared" si="1040"/>
        <v>0</v>
      </c>
      <c r="P2272" s="564">
        <f t="shared" si="1041"/>
        <v>0</v>
      </c>
      <c r="Q2272" s="564">
        <f t="shared" si="1042"/>
        <v>0</v>
      </c>
      <c r="R2272" s="661">
        <f t="shared" si="1031"/>
        <v>0</v>
      </c>
      <c r="S2272" s="662">
        <f t="shared" si="1032"/>
        <v>0</v>
      </c>
      <c r="T2272" s="699">
        <f t="shared" si="1033"/>
        <v>0</v>
      </c>
      <c r="U2272" s="681">
        <f t="shared" si="1043"/>
        <v>0</v>
      </c>
      <c r="V2272" s="701">
        <f t="shared" si="1044"/>
        <v>0</v>
      </c>
      <c r="W2272" s="662">
        <f t="shared" si="1045"/>
        <v>0</v>
      </c>
      <c r="X2272" s="662">
        <f t="shared" si="1046"/>
        <v>0</v>
      </c>
      <c r="Y2272" s="662">
        <f t="shared" si="1047"/>
        <v>0</v>
      </c>
      <c r="Z2272" s="699">
        <f t="shared" si="1048"/>
        <v>0</v>
      </c>
      <c r="AA2272" s="681">
        <f t="shared" si="1051"/>
        <v>0</v>
      </c>
      <c r="AB2272" s="701">
        <f t="shared" si="1052"/>
        <v>0</v>
      </c>
      <c r="AC2272" s="662">
        <f t="shared" si="1049"/>
        <v>0</v>
      </c>
      <c r="AD2272" s="662">
        <f t="shared" si="1053"/>
        <v>0</v>
      </c>
      <c r="AE2272" s="701">
        <f t="shared" si="1054"/>
        <v>0</v>
      </c>
      <c r="AF2272" s="662">
        <f t="shared" si="1050"/>
        <v>0</v>
      </c>
      <c r="AG2272" s="662">
        <f t="shared" si="1055"/>
        <v>0</v>
      </c>
      <c r="AH2272" s="701">
        <f t="shared" si="1056"/>
        <v>0</v>
      </c>
    </row>
    <row r="2273" spans="1:34" x14ac:dyDescent="0.35">
      <c r="A2273" s="680">
        <v>40248</v>
      </c>
      <c r="B2273" s="558" t="s">
        <v>23</v>
      </c>
      <c r="C2273" s="558">
        <v>3</v>
      </c>
      <c r="D2273" s="559">
        <f t="shared" si="1028"/>
        <v>5</v>
      </c>
      <c r="E2273" s="561">
        <v>6.9999999999993179E-2</v>
      </c>
      <c r="F2273" s="699">
        <f t="shared" si="1034"/>
        <v>0</v>
      </c>
      <c r="G2273" s="712">
        <f t="shared" si="1035"/>
        <v>0</v>
      </c>
      <c r="H2273" s="699">
        <f t="shared" si="1029"/>
        <v>0</v>
      </c>
      <c r="I2273" s="712">
        <f t="shared" si="1030"/>
        <v>0</v>
      </c>
      <c r="J2273" s="699">
        <f t="shared" si="1036"/>
        <v>0</v>
      </c>
      <c r="K2273" s="681">
        <f t="shared" si="1037"/>
        <v>0</v>
      </c>
      <c r="L2273" s="711">
        <f>IF($L$5="Yes",HLOOKUP(B2273,'Outdoor Supply'!$D$32:$P$38,7,FALSE),0)</f>
        <v>0</v>
      </c>
      <c r="M2273" s="701">
        <f t="shared" si="1038"/>
        <v>0</v>
      </c>
      <c r="N2273" s="564">
        <f t="shared" si="1039"/>
        <v>0</v>
      </c>
      <c r="O2273" s="564">
        <f t="shared" si="1040"/>
        <v>0</v>
      </c>
      <c r="P2273" s="564">
        <f t="shared" si="1041"/>
        <v>0</v>
      </c>
      <c r="Q2273" s="564">
        <f t="shared" si="1042"/>
        <v>0</v>
      </c>
      <c r="R2273" s="661">
        <f t="shared" si="1031"/>
        <v>0</v>
      </c>
      <c r="S2273" s="662">
        <f t="shared" si="1032"/>
        <v>0</v>
      </c>
      <c r="T2273" s="699">
        <f t="shared" si="1033"/>
        <v>0</v>
      </c>
      <c r="U2273" s="681">
        <f t="shared" si="1043"/>
        <v>0</v>
      </c>
      <c r="V2273" s="701">
        <f t="shared" si="1044"/>
        <v>0</v>
      </c>
      <c r="W2273" s="662">
        <f t="shared" si="1045"/>
        <v>0</v>
      </c>
      <c r="X2273" s="662">
        <f t="shared" si="1046"/>
        <v>0</v>
      </c>
      <c r="Y2273" s="662">
        <f t="shared" si="1047"/>
        <v>0</v>
      </c>
      <c r="Z2273" s="699">
        <f t="shared" si="1048"/>
        <v>0</v>
      </c>
      <c r="AA2273" s="681">
        <f t="shared" si="1051"/>
        <v>0</v>
      </c>
      <c r="AB2273" s="701">
        <f t="shared" si="1052"/>
        <v>0</v>
      </c>
      <c r="AC2273" s="662">
        <f t="shared" si="1049"/>
        <v>0</v>
      </c>
      <c r="AD2273" s="662">
        <f t="shared" si="1053"/>
        <v>0</v>
      </c>
      <c r="AE2273" s="701">
        <f t="shared" si="1054"/>
        <v>0</v>
      </c>
      <c r="AF2273" s="662">
        <f t="shared" si="1050"/>
        <v>0</v>
      </c>
      <c r="AG2273" s="662">
        <f t="shared" si="1055"/>
        <v>0</v>
      </c>
      <c r="AH2273" s="701">
        <f t="shared" si="1056"/>
        <v>0</v>
      </c>
    </row>
    <row r="2274" spans="1:34" x14ac:dyDescent="0.35">
      <c r="A2274" s="680">
        <v>40249</v>
      </c>
      <c r="B2274" s="558" t="s">
        <v>23</v>
      </c>
      <c r="C2274" s="558">
        <v>3</v>
      </c>
      <c r="D2274" s="559">
        <f t="shared" si="1028"/>
        <v>6</v>
      </c>
      <c r="E2274" s="561">
        <v>0</v>
      </c>
      <c r="F2274" s="699">
        <f t="shared" si="1034"/>
        <v>0</v>
      </c>
      <c r="G2274" s="712">
        <f t="shared" si="1035"/>
        <v>0</v>
      </c>
      <c r="H2274" s="699">
        <f t="shared" si="1029"/>
        <v>0</v>
      </c>
      <c r="I2274" s="712">
        <f t="shared" si="1030"/>
        <v>0</v>
      </c>
      <c r="J2274" s="699">
        <f t="shared" si="1036"/>
        <v>0</v>
      </c>
      <c r="K2274" s="681">
        <f t="shared" si="1037"/>
        <v>0</v>
      </c>
      <c r="L2274" s="711">
        <f>IF($L$5="Yes",HLOOKUP(B2274,'Outdoor Supply'!$D$32:$P$38,7,FALSE),0)</f>
        <v>0</v>
      </c>
      <c r="M2274" s="701">
        <f t="shared" si="1038"/>
        <v>0</v>
      </c>
      <c r="N2274" s="564">
        <f t="shared" si="1039"/>
        <v>0</v>
      </c>
      <c r="O2274" s="564">
        <f t="shared" si="1040"/>
        <v>0</v>
      </c>
      <c r="P2274" s="564">
        <f t="shared" si="1041"/>
        <v>0</v>
      </c>
      <c r="Q2274" s="564">
        <f t="shared" si="1042"/>
        <v>0</v>
      </c>
      <c r="R2274" s="661">
        <f t="shared" si="1031"/>
        <v>0</v>
      </c>
      <c r="S2274" s="662">
        <f t="shared" si="1032"/>
        <v>0</v>
      </c>
      <c r="T2274" s="699">
        <f t="shared" si="1033"/>
        <v>0</v>
      </c>
      <c r="U2274" s="681">
        <f t="shared" si="1043"/>
        <v>0</v>
      </c>
      <c r="V2274" s="701">
        <f t="shared" si="1044"/>
        <v>0</v>
      </c>
      <c r="W2274" s="662">
        <f t="shared" si="1045"/>
        <v>0</v>
      </c>
      <c r="X2274" s="662">
        <f t="shared" si="1046"/>
        <v>0</v>
      </c>
      <c r="Y2274" s="662">
        <f t="shared" si="1047"/>
        <v>0</v>
      </c>
      <c r="Z2274" s="699">
        <f t="shared" si="1048"/>
        <v>0</v>
      </c>
      <c r="AA2274" s="681">
        <f t="shared" si="1051"/>
        <v>0</v>
      </c>
      <c r="AB2274" s="701">
        <f t="shared" si="1052"/>
        <v>0</v>
      </c>
      <c r="AC2274" s="662">
        <f t="shared" si="1049"/>
        <v>0</v>
      </c>
      <c r="AD2274" s="662">
        <f t="shared" si="1053"/>
        <v>0</v>
      </c>
      <c r="AE2274" s="701">
        <f t="shared" si="1054"/>
        <v>0</v>
      </c>
      <c r="AF2274" s="662">
        <f t="shared" si="1050"/>
        <v>0</v>
      </c>
      <c r="AG2274" s="662">
        <f t="shared" si="1055"/>
        <v>0</v>
      </c>
      <c r="AH2274" s="701">
        <f t="shared" si="1056"/>
        <v>0</v>
      </c>
    </row>
    <row r="2275" spans="1:34" x14ac:dyDescent="0.35">
      <c r="A2275" s="680">
        <v>40250</v>
      </c>
      <c r="B2275" s="558" t="s">
        <v>23</v>
      </c>
      <c r="C2275" s="558">
        <v>3</v>
      </c>
      <c r="D2275" s="559">
        <f t="shared" si="1028"/>
        <v>7</v>
      </c>
      <c r="E2275" s="561">
        <v>0</v>
      </c>
      <c r="F2275" s="699">
        <f t="shared" si="1034"/>
        <v>0</v>
      </c>
      <c r="G2275" s="712">
        <f t="shared" si="1035"/>
        <v>0</v>
      </c>
      <c r="H2275" s="699">
        <f t="shared" si="1029"/>
        <v>0</v>
      </c>
      <c r="I2275" s="712">
        <f t="shared" si="1030"/>
        <v>0</v>
      </c>
      <c r="J2275" s="699">
        <f t="shared" si="1036"/>
        <v>0</v>
      </c>
      <c r="K2275" s="681">
        <f t="shared" si="1037"/>
        <v>0</v>
      </c>
      <c r="L2275" s="711">
        <f>IF($L$5="Yes",HLOOKUP(B2275,'Outdoor Supply'!$D$32:$P$38,7,FALSE),0)</f>
        <v>0</v>
      </c>
      <c r="M2275" s="701">
        <f t="shared" si="1038"/>
        <v>0</v>
      </c>
      <c r="N2275" s="564">
        <f t="shared" si="1039"/>
        <v>0</v>
      </c>
      <c r="O2275" s="564">
        <f t="shared" si="1040"/>
        <v>0</v>
      </c>
      <c r="P2275" s="564">
        <f t="shared" si="1041"/>
        <v>0</v>
      </c>
      <c r="Q2275" s="564">
        <f t="shared" si="1042"/>
        <v>0</v>
      </c>
      <c r="R2275" s="661">
        <f t="shared" si="1031"/>
        <v>0</v>
      </c>
      <c r="S2275" s="662">
        <f t="shared" si="1032"/>
        <v>0</v>
      </c>
      <c r="T2275" s="699">
        <f t="shared" si="1033"/>
        <v>0</v>
      </c>
      <c r="U2275" s="681">
        <f t="shared" si="1043"/>
        <v>0</v>
      </c>
      <c r="V2275" s="701">
        <f t="shared" si="1044"/>
        <v>0</v>
      </c>
      <c r="W2275" s="662">
        <f t="shared" si="1045"/>
        <v>0</v>
      </c>
      <c r="X2275" s="662">
        <f t="shared" si="1046"/>
        <v>0</v>
      </c>
      <c r="Y2275" s="662">
        <f t="shared" si="1047"/>
        <v>0</v>
      </c>
      <c r="Z2275" s="699">
        <f t="shared" si="1048"/>
        <v>0</v>
      </c>
      <c r="AA2275" s="681">
        <f t="shared" si="1051"/>
        <v>0</v>
      </c>
      <c r="AB2275" s="701">
        <f t="shared" si="1052"/>
        <v>0</v>
      </c>
      <c r="AC2275" s="662">
        <f t="shared" si="1049"/>
        <v>0</v>
      </c>
      <c r="AD2275" s="662">
        <f t="shared" si="1053"/>
        <v>0</v>
      </c>
      <c r="AE2275" s="701">
        <f t="shared" si="1054"/>
        <v>0</v>
      </c>
      <c r="AF2275" s="662">
        <f t="shared" si="1050"/>
        <v>0</v>
      </c>
      <c r="AG2275" s="662">
        <f t="shared" si="1055"/>
        <v>0</v>
      </c>
      <c r="AH2275" s="701">
        <f t="shared" si="1056"/>
        <v>0</v>
      </c>
    </row>
    <row r="2276" spans="1:34" x14ac:dyDescent="0.35">
      <c r="A2276" s="680">
        <v>40251</v>
      </c>
      <c r="B2276" s="558" t="s">
        <v>23</v>
      </c>
      <c r="C2276" s="558">
        <v>3</v>
      </c>
      <c r="D2276" s="559">
        <f t="shared" si="1028"/>
        <v>1</v>
      </c>
      <c r="E2276" s="561">
        <v>0</v>
      </c>
      <c r="F2276" s="699">
        <f t="shared" si="1034"/>
        <v>0</v>
      </c>
      <c r="G2276" s="712">
        <f t="shared" si="1035"/>
        <v>0</v>
      </c>
      <c r="H2276" s="699">
        <f t="shared" si="1029"/>
        <v>0</v>
      </c>
      <c r="I2276" s="712">
        <f t="shared" si="1030"/>
        <v>0</v>
      </c>
      <c r="J2276" s="699">
        <f t="shared" si="1036"/>
        <v>0</v>
      </c>
      <c r="K2276" s="681">
        <f t="shared" si="1037"/>
        <v>0</v>
      </c>
      <c r="L2276" s="711">
        <f>IF($L$5="Yes",HLOOKUP(B2276,'Outdoor Supply'!$D$32:$P$38,7,FALSE),0)</f>
        <v>0</v>
      </c>
      <c r="M2276" s="701">
        <f t="shared" si="1038"/>
        <v>0</v>
      </c>
      <c r="N2276" s="564">
        <f t="shared" si="1039"/>
        <v>0</v>
      </c>
      <c r="O2276" s="564">
        <f t="shared" si="1040"/>
        <v>0</v>
      </c>
      <c r="P2276" s="564">
        <f t="shared" si="1041"/>
        <v>0</v>
      </c>
      <c r="Q2276" s="564">
        <f t="shared" si="1042"/>
        <v>0</v>
      </c>
      <c r="R2276" s="661">
        <f t="shared" si="1031"/>
        <v>0</v>
      </c>
      <c r="S2276" s="662">
        <f t="shared" si="1032"/>
        <v>0</v>
      </c>
      <c r="T2276" s="699">
        <f t="shared" si="1033"/>
        <v>0</v>
      </c>
      <c r="U2276" s="681">
        <f t="shared" si="1043"/>
        <v>0</v>
      </c>
      <c r="V2276" s="701">
        <f t="shared" si="1044"/>
        <v>0</v>
      </c>
      <c r="W2276" s="662">
        <f t="shared" si="1045"/>
        <v>0</v>
      </c>
      <c r="X2276" s="662">
        <f t="shared" si="1046"/>
        <v>0</v>
      </c>
      <c r="Y2276" s="662">
        <f t="shared" si="1047"/>
        <v>0</v>
      </c>
      <c r="Z2276" s="699">
        <f t="shared" si="1048"/>
        <v>0</v>
      </c>
      <c r="AA2276" s="681">
        <f t="shared" si="1051"/>
        <v>0</v>
      </c>
      <c r="AB2276" s="701">
        <f t="shared" si="1052"/>
        <v>0</v>
      </c>
      <c r="AC2276" s="662">
        <f t="shared" si="1049"/>
        <v>0</v>
      </c>
      <c r="AD2276" s="662">
        <f t="shared" si="1053"/>
        <v>0</v>
      </c>
      <c r="AE2276" s="701">
        <f t="shared" si="1054"/>
        <v>0</v>
      </c>
      <c r="AF2276" s="662">
        <f t="shared" si="1050"/>
        <v>0</v>
      </c>
      <c r="AG2276" s="662">
        <f t="shared" si="1055"/>
        <v>0</v>
      </c>
      <c r="AH2276" s="701">
        <f t="shared" si="1056"/>
        <v>0</v>
      </c>
    </row>
    <row r="2277" spans="1:34" x14ac:dyDescent="0.35">
      <c r="A2277" s="680">
        <v>40252</v>
      </c>
      <c r="B2277" s="558" t="s">
        <v>23</v>
      </c>
      <c r="C2277" s="558">
        <v>3</v>
      </c>
      <c r="D2277" s="559">
        <f t="shared" si="1028"/>
        <v>2</v>
      </c>
      <c r="E2277" s="561">
        <v>0</v>
      </c>
      <c r="F2277" s="699">
        <f t="shared" si="1034"/>
        <v>0</v>
      </c>
      <c r="G2277" s="712">
        <f t="shared" si="1035"/>
        <v>0</v>
      </c>
      <c r="H2277" s="699">
        <f t="shared" si="1029"/>
        <v>0</v>
      </c>
      <c r="I2277" s="712">
        <f t="shared" si="1030"/>
        <v>0</v>
      </c>
      <c r="J2277" s="699">
        <f t="shared" si="1036"/>
        <v>0</v>
      </c>
      <c r="K2277" s="681">
        <f t="shared" si="1037"/>
        <v>0</v>
      </c>
      <c r="L2277" s="711">
        <f>IF($L$5="Yes",HLOOKUP(B2277,'Outdoor Supply'!$D$32:$P$38,7,FALSE),0)</f>
        <v>0</v>
      </c>
      <c r="M2277" s="701">
        <f t="shared" si="1038"/>
        <v>0</v>
      </c>
      <c r="N2277" s="564">
        <f t="shared" si="1039"/>
        <v>0</v>
      </c>
      <c r="O2277" s="564">
        <f t="shared" si="1040"/>
        <v>0</v>
      </c>
      <c r="P2277" s="564">
        <f t="shared" si="1041"/>
        <v>0</v>
      </c>
      <c r="Q2277" s="564">
        <f t="shared" si="1042"/>
        <v>0</v>
      </c>
      <c r="R2277" s="661">
        <f t="shared" si="1031"/>
        <v>0</v>
      </c>
      <c r="S2277" s="662">
        <f t="shared" si="1032"/>
        <v>0</v>
      </c>
      <c r="T2277" s="699">
        <f t="shared" si="1033"/>
        <v>0</v>
      </c>
      <c r="U2277" s="681">
        <f t="shared" si="1043"/>
        <v>0</v>
      </c>
      <c r="V2277" s="701">
        <f t="shared" si="1044"/>
        <v>0</v>
      </c>
      <c r="W2277" s="662">
        <f t="shared" si="1045"/>
        <v>0</v>
      </c>
      <c r="X2277" s="662">
        <f t="shared" si="1046"/>
        <v>0</v>
      </c>
      <c r="Y2277" s="662">
        <f t="shared" si="1047"/>
        <v>0</v>
      </c>
      <c r="Z2277" s="699">
        <f t="shared" si="1048"/>
        <v>0</v>
      </c>
      <c r="AA2277" s="681">
        <f t="shared" si="1051"/>
        <v>0</v>
      </c>
      <c r="AB2277" s="701">
        <f t="shared" si="1052"/>
        <v>0</v>
      </c>
      <c r="AC2277" s="662">
        <f t="shared" si="1049"/>
        <v>0</v>
      </c>
      <c r="AD2277" s="662">
        <f t="shared" si="1053"/>
        <v>0</v>
      </c>
      <c r="AE2277" s="701">
        <f t="shared" si="1054"/>
        <v>0</v>
      </c>
      <c r="AF2277" s="662">
        <f t="shared" si="1050"/>
        <v>0</v>
      </c>
      <c r="AG2277" s="662">
        <f t="shared" si="1055"/>
        <v>0</v>
      </c>
      <c r="AH2277" s="701">
        <f t="shared" si="1056"/>
        <v>0</v>
      </c>
    </row>
    <row r="2278" spans="1:34" x14ac:dyDescent="0.35">
      <c r="A2278" s="680">
        <v>40253</v>
      </c>
      <c r="B2278" s="558" t="s">
        <v>23</v>
      </c>
      <c r="C2278" s="558">
        <v>3</v>
      </c>
      <c r="D2278" s="559">
        <f t="shared" si="1028"/>
        <v>3</v>
      </c>
      <c r="E2278" s="561">
        <v>0.96999999999999886</v>
      </c>
      <c r="F2278" s="699">
        <f t="shared" si="1034"/>
        <v>0</v>
      </c>
      <c r="G2278" s="712">
        <f t="shared" si="1035"/>
        <v>0</v>
      </c>
      <c r="H2278" s="699">
        <f t="shared" si="1029"/>
        <v>0</v>
      </c>
      <c r="I2278" s="712">
        <f t="shared" si="1030"/>
        <v>0</v>
      </c>
      <c r="J2278" s="699">
        <f t="shared" si="1036"/>
        <v>0</v>
      </c>
      <c r="K2278" s="681">
        <f t="shared" si="1037"/>
        <v>0</v>
      </c>
      <c r="L2278" s="711">
        <f>IF($L$5="Yes",HLOOKUP(B2278,'Outdoor Supply'!$D$32:$P$38,7,FALSE),0)</f>
        <v>0</v>
      </c>
      <c r="M2278" s="701">
        <f t="shared" si="1038"/>
        <v>0</v>
      </c>
      <c r="N2278" s="564">
        <f t="shared" si="1039"/>
        <v>0</v>
      </c>
      <c r="O2278" s="564">
        <f t="shared" si="1040"/>
        <v>0</v>
      </c>
      <c r="P2278" s="564">
        <f t="shared" si="1041"/>
        <v>0</v>
      </c>
      <c r="Q2278" s="564">
        <f t="shared" si="1042"/>
        <v>0</v>
      </c>
      <c r="R2278" s="661">
        <f t="shared" si="1031"/>
        <v>0</v>
      </c>
      <c r="S2278" s="662">
        <f t="shared" si="1032"/>
        <v>0</v>
      </c>
      <c r="T2278" s="699">
        <f t="shared" si="1033"/>
        <v>0</v>
      </c>
      <c r="U2278" s="681">
        <f t="shared" si="1043"/>
        <v>0</v>
      </c>
      <c r="V2278" s="701">
        <f t="shared" si="1044"/>
        <v>0</v>
      </c>
      <c r="W2278" s="662">
        <f t="shared" si="1045"/>
        <v>0</v>
      </c>
      <c r="X2278" s="662">
        <f t="shared" si="1046"/>
        <v>0</v>
      </c>
      <c r="Y2278" s="662">
        <f t="shared" si="1047"/>
        <v>0</v>
      </c>
      <c r="Z2278" s="699">
        <f t="shared" si="1048"/>
        <v>0</v>
      </c>
      <c r="AA2278" s="681">
        <f t="shared" si="1051"/>
        <v>0</v>
      </c>
      <c r="AB2278" s="701">
        <f t="shared" si="1052"/>
        <v>0</v>
      </c>
      <c r="AC2278" s="662">
        <f t="shared" si="1049"/>
        <v>0</v>
      </c>
      <c r="AD2278" s="662">
        <f t="shared" si="1053"/>
        <v>0</v>
      </c>
      <c r="AE2278" s="701">
        <f t="shared" si="1054"/>
        <v>0</v>
      </c>
      <c r="AF2278" s="662">
        <f t="shared" si="1050"/>
        <v>0</v>
      </c>
      <c r="AG2278" s="662">
        <f t="shared" si="1055"/>
        <v>0</v>
      </c>
      <c r="AH2278" s="701">
        <f t="shared" si="1056"/>
        <v>0</v>
      </c>
    </row>
    <row r="2279" spans="1:34" x14ac:dyDescent="0.35">
      <c r="A2279" s="680">
        <v>40254</v>
      </c>
      <c r="B2279" s="558" t="s">
        <v>23</v>
      </c>
      <c r="C2279" s="558">
        <v>3</v>
      </c>
      <c r="D2279" s="559">
        <f t="shared" si="1028"/>
        <v>4</v>
      </c>
      <c r="E2279" s="561">
        <v>2.0000000000010232E-2</v>
      </c>
      <c r="F2279" s="699">
        <f t="shared" si="1034"/>
        <v>0</v>
      </c>
      <c r="G2279" s="712">
        <f t="shared" si="1035"/>
        <v>0</v>
      </c>
      <c r="H2279" s="699">
        <f t="shared" si="1029"/>
        <v>0</v>
      </c>
      <c r="I2279" s="712">
        <f t="shared" si="1030"/>
        <v>0</v>
      </c>
      <c r="J2279" s="699">
        <f t="shared" si="1036"/>
        <v>0</v>
      </c>
      <c r="K2279" s="681">
        <f t="shared" si="1037"/>
        <v>0</v>
      </c>
      <c r="L2279" s="711">
        <f>IF($L$5="Yes",HLOOKUP(B2279,'Outdoor Supply'!$D$32:$P$38,7,FALSE),0)</f>
        <v>0</v>
      </c>
      <c r="M2279" s="701">
        <f t="shared" si="1038"/>
        <v>0</v>
      </c>
      <c r="N2279" s="564">
        <f t="shared" si="1039"/>
        <v>0</v>
      </c>
      <c r="O2279" s="564">
        <f t="shared" si="1040"/>
        <v>0</v>
      </c>
      <c r="P2279" s="564">
        <f t="shared" si="1041"/>
        <v>0</v>
      </c>
      <c r="Q2279" s="564">
        <f t="shared" si="1042"/>
        <v>0</v>
      </c>
      <c r="R2279" s="661">
        <f t="shared" si="1031"/>
        <v>0</v>
      </c>
      <c r="S2279" s="662">
        <f t="shared" si="1032"/>
        <v>0</v>
      </c>
      <c r="T2279" s="699">
        <f t="shared" si="1033"/>
        <v>0</v>
      </c>
      <c r="U2279" s="681">
        <f t="shared" si="1043"/>
        <v>0</v>
      </c>
      <c r="V2279" s="701">
        <f t="shared" si="1044"/>
        <v>0</v>
      </c>
      <c r="W2279" s="662">
        <f t="shared" si="1045"/>
        <v>0</v>
      </c>
      <c r="X2279" s="662">
        <f t="shared" si="1046"/>
        <v>0</v>
      </c>
      <c r="Y2279" s="662">
        <f t="shared" si="1047"/>
        <v>0</v>
      </c>
      <c r="Z2279" s="699">
        <f t="shared" si="1048"/>
        <v>0</v>
      </c>
      <c r="AA2279" s="681">
        <f t="shared" si="1051"/>
        <v>0</v>
      </c>
      <c r="AB2279" s="701">
        <f t="shared" si="1052"/>
        <v>0</v>
      </c>
      <c r="AC2279" s="662">
        <f t="shared" si="1049"/>
        <v>0</v>
      </c>
      <c r="AD2279" s="662">
        <f t="shared" si="1053"/>
        <v>0</v>
      </c>
      <c r="AE2279" s="701">
        <f t="shared" si="1054"/>
        <v>0</v>
      </c>
      <c r="AF2279" s="662">
        <f t="shared" si="1050"/>
        <v>0</v>
      </c>
      <c r="AG2279" s="662">
        <f t="shared" si="1055"/>
        <v>0</v>
      </c>
      <c r="AH2279" s="701">
        <f t="shared" si="1056"/>
        <v>0</v>
      </c>
    </row>
    <row r="2280" spans="1:34" x14ac:dyDescent="0.35">
      <c r="A2280" s="680">
        <v>40255</v>
      </c>
      <c r="B2280" s="558" t="s">
        <v>23</v>
      </c>
      <c r="C2280" s="558">
        <v>3</v>
      </c>
      <c r="D2280" s="559">
        <f t="shared" si="1028"/>
        <v>5</v>
      </c>
      <c r="E2280" s="561">
        <v>0</v>
      </c>
      <c r="F2280" s="699">
        <f t="shared" si="1034"/>
        <v>0</v>
      </c>
      <c r="G2280" s="712">
        <f t="shared" si="1035"/>
        <v>0</v>
      </c>
      <c r="H2280" s="699">
        <f t="shared" si="1029"/>
        <v>0</v>
      </c>
      <c r="I2280" s="712">
        <f t="shared" si="1030"/>
        <v>0</v>
      </c>
      <c r="J2280" s="699">
        <f t="shared" si="1036"/>
        <v>0</v>
      </c>
      <c r="K2280" s="681">
        <f t="shared" si="1037"/>
        <v>0</v>
      </c>
      <c r="L2280" s="711">
        <f>IF($L$5="Yes",HLOOKUP(B2280,'Outdoor Supply'!$D$32:$P$38,7,FALSE),0)</f>
        <v>0</v>
      </c>
      <c r="M2280" s="701">
        <f t="shared" si="1038"/>
        <v>0</v>
      </c>
      <c r="N2280" s="564">
        <f t="shared" si="1039"/>
        <v>0</v>
      </c>
      <c r="O2280" s="564">
        <f t="shared" si="1040"/>
        <v>0</v>
      </c>
      <c r="P2280" s="564">
        <f t="shared" si="1041"/>
        <v>0</v>
      </c>
      <c r="Q2280" s="564">
        <f t="shared" si="1042"/>
        <v>0</v>
      </c>
      <c r="R2280" s="661">
        <f t="shared" si="1031"/>
        <v>0</v>
      </c>
      <c r="S2280" s="662">
        <f t="shared" si="1032"/>
        <v>0</v>
      </c>
      <c r="T2280" s="699">
        <f t="shared" si="1033"/>
        <v>0</v>
      </c>
      <c r="U2280" s="681">
        <f t="shared" si="1043"/>
        <v>0</v>
      </c>
      <c r="V2280" s="701">
        <f t="shared" si="1044"/>
        <v>0</v>
      </c>
      <c r="W2280" s="662">
        <f t="shared" si="1045"/>
        <v>0</v>
      </c>
      <c r="X2280" s="662">
        <f t="shared" si="1046"/>
        <v>0</v>
      </c>
      <c r="Y2280" s="662">
        <f t="shared" si="1047"/>
        <v>0</v>
      </c>
      <c r="Z2280" s="699">
        <f t="shared" si="1048"/>
        <v>0</v>
      </c>
      <c r="AA2280" s="681">
        <f t="shared" si="1051"/>
        <v>0</v>
      </c>
      <c r="AB2280" s="701">
        <f t="shared" si="1052"/>
        <v>0</v>
      </c>
      <c r="AC2280" s="662">
        <f t="shared" si="1049"/>
        <v>0</v>
      </c>
      <c r="AD2280" s="662">
        <f t="shared" si="1053"/>
        <v>0</v>
      </c>
      <c r="AE2280" s="701">
        <f t="shared" si="1054"/>
        <v>0</v>
      </c>
      <c r="AF2280" s="662">
        <f t="shared" si="1050"/>
        <v>0</v>
      </c>
      <c r="AG2280" s="662">
        <f t="shared" si="1055"/>
        <v>0</v>
      </c>
      <c r="AH2280" s="701">
        <f t="shared" si="1056"/>
        <v>0</v>
      </c>
    </row>
    <row r="2281" spans="1:34" x14ac:dyDescent="0.35">
      <c r="A2281" s="680">
        <v>40256</v>
      </c>
      <c r="B2281" s="558" t="s">
        <v>23</v>
      </c>
      <c r="C2281" s="558">
        <v>3</v>
      </c>
      <c r="D2281" s="559">
        <f t="shared" si="1028"/>
        <v>6</v>
      </c>
      <c r="E2281" s="561">
        <v>0</v>
      </c>
      <c r="F2281" s="699">
        <f t="shared" si="1034"/>
        <v>0</v>
      </c>
      <c r="G2281" s="712">
        <f t="shared" si="1035"/>
        <v>0</v>
      </c>
      <c r="H2281" s="699">
        <f t="shared" si="1029"/>
        <v>0</v>
      </c>
      <c r="I2281" s="712">
        <f t="shared" si="1030"/>
        <v>0</v>
      </c>
      <c r="J2281" s="699">
        <f t="shared" si="1036"/>
        <v>0</v>
      </c>
      <c r="K2281" s="681">
        <f t="shared" si="1037"/>
        <v>0</v>
      </c>
      <c r="L2281" s="711">
        <f>IF($L$5="Yes",HLOOKUP(B2281,'Outdoor Supply'!$D$32:$P$38,7,FALSE),0)</f>
        <v>0</v>
      </c>
      <c r="M2281" s="701">
        <f t="shared" si="1038"/>
        <v>0</v>
      </c>
      <c r="N2281" s="564">
        <f t="shared" si="1039"/>
        <v>0</v>
      </c>
      <c r="O2281" s="564">
        <f t="shared" si="1040"/>
        <v>0</v>
      </c>
      <c r="P2281" s="564">
        <f t="shared" si="1041"/>
        <v>0</v>
      </c>
      <c r="Q2281" s="564">
        <f t="shared" si="1042"/>
        <v>0</v>
      </c>
      <c r="R2281" s="661">
        <f t="shared" si="1031"/>
        <v>0</v>
      </c>
      <c r="S2281" s="662">
        <f t="shared" si="1032"/>
        <v>0</v>
      </c>
      <c r="T2281" s="699">
        <f t="shared" si="1033"/>
        <v>0</v>
      </c>
      <c r="U2281" s="681">
        <f t="shared" si="1043"/>
        <v>0</v>
      </c>
      <c r="V2281" s="701">
        <f t="shared" si="1044"/>
        <v>0</v>
      </c>
      <c r="W2281" s="662">
        <f t="shared" si="1045"/>
        <v>0</v>
      </c>
      <c r="X2281" s="662">
        <f t="shared" si="1046"/>
        <v>0</v>
      </c>
      <c r="Y2281" s="662">
        <f t="shared" si="1047"/>
        <v>0</v>
      </c>
      <c r="Z2281" s="699">
        <f t="shared" si="1048"/>
        <v>0</v>
      </c>
      <c r="AA2281" s="681">
        <f t="shared" si="1051"/>
        <v>0</v>
      </c>
      <c r="AB2281" s="701">
        <f t="shared" si="1052"/>
        <v>0</v>
      </c>
      <c r="AC2281" s="662">
        <f t="shared" si="1049"/>
        <v>0</v>
      </c>
      <c r="AD2281" s="662">
        <f t="shared" si="1053"/>
        <v>0</v>
      </c>
      <c r="AE2281" s="701">
        <f t="shared" si="1054"/>
        <v>0</v>
      </c>
      <c r="AF2281" s="662">
        <f t="shared" si="1050"/>
        <v>0</v>
      </c>
      <c r="AG2281" s="662">
        <f t="shared" si="1055"/>
        <v>0</v>
      </c>
      <c r="AH2281" s="701">
        <f t="shared" si="1056"/>
        <v>0</v>
      </c>
    </row>
    <row r="2282" spans="1:34" x14ac:dyDescent="0.35">
      <c r="A2282" s="680">
        <v>40257</v>
      </c>
      <c r="B2282" s="558" t="s">
        <v>23</v>
      </c>
      <c r="C2282" s="558">
        <v>3</v>
      </c>
      <c r="D2282" s="559">
        <f t="shared" si="1028"/>
        <v>7</v>
      </c>
      <c r="E2282" s="561">
        <v>1.0499999999999829</v>
      </c>
      <c r="F2282" s="699">
        <f t="shared" si="1034"/>
        <v>0</v>
      </c>
      <c r="G2282" s="712">
        <f t="shared" si="1035"/>
        <v>0</v>
      </c>
      <c r="H2282" s="699">
        <f t="shared" si="1029"/>
        <v>0</v>
      </c>
      <c r="I2282" s="712">
        <f t="shared" si="1030"/>
        <v>0</v>
      </c>
      <c r="J2282" s="699">
        <f t="shared" si="1036"/>
        <v>0</v>
      </c>
      <c r="K2282" s="681">
        <f t="shared" si="1037"/>
        <v>0</v>
      </c>
      <c r="L2282" s="711">
        <f>IF($L$5="Yes",HLOOKUP(B2282,'Outdoor Supply'!$D$32:$P$38,7,FALSE),0)</f>
        <v>0</v>
      </c>
      <c r="M2282" s="701">
        <f t="shared" si="1038"/>
        <v>0</v>
      </c>
      <c r="N2282" s="564">
        <f t="shared" si="1039"/>
        <v>0</v>
      </c>
      <c r="O2282" s="564">
        <f t="shared" si="1040"/>
        <v>0</v>
      </c>
      <c r="P2282" s="564">
        <f t="shared" si="1041"/>
        <v>0</v>
      </c>
      <c r="Q2282" s="564">
        <f t="shared" si="1042"/>
        <v>0</v>
      </c>
      <c r="R2282" s="661">
        <f t="shared" si="1031"/>
        <v>0</v>
      </c>
      <c r="S2282" s="662">
        <f t="shared" si="1032"/>
        <v>0</v>
      </c>
      <c r="T2282" s="699">
        <f t="shared" si="1033"/>
        <v>0</v>
      </c>
      <c r="U2282" s="681">
        <f t="shared" si="1043"/>
        <v>0</v>
      </c>
      <c r="V2282" s="701">
        <f t="shared" si="1044"/>
        <v>0</v>
      </c>
      <c r="W2282" s="662">
        <f t="shared" si="1045"/>
        <v>0</v>
      </c>
      <c r="X2282" s="662">
        <f t="shared" si="1046"/>
        <v>0</v>
      </c>
      <c r="Y2282" s="662">
        <f t="shared" si="1047"/>
        <v>0</v>
      </c>
      <c r="Z2282" s="699">
        <f t="shared" si="1048"/>
        <v>0</v>
      </c>
      <c r="AA2282" s="681">
        <f t="shared" si="1051"/>
        <v>0</v>
      </c>
      <c r="AB2282" s="701">
        <f t="shared" si="1052"/>
        <v>0</v>
      </c>
      <c r="AC2282" s="662">
        <f t="shared" si="1049"/>
        <v>0</v>
      </c>
      <c r="AD2282" s="662">
        <f t="shared" si="1053"/>
        <v>0</v>
      </c>
      <c r="AE2282" s="701">
        <f t="shared" si="1054"/>
        <v>0</v>
      </c>
      <c r="AF2282" s="662">
        <f t="shared" si="1050"/>
        <v>0</v>
      </c>
      <c r="AG2282" s="662">
        <f t="shared" si="1055"/>
        <v>0</v>
      </c>
      <c r="AH2282" s="701">
        <f t="shared" si="1056"/>
        <v>0</v>
      </c>
    </row>
    <row r="2283" spans="1:34" x14ac:dyDescent="0.35">
      <c r="A2283" s="680">
        <v>40258</v>
      </c>
      <c r="B2283" s="558" t="s">
        <v>23</v>
      </c>
      <c r="C2283" s="558">
        <v>3</v>
      </c>
      <c r="D2283" s="559">
        <f t="shared" si="1028"/>
        <v>1</v>
      </c>
      <c r="E2283" s="561">
        <v>0</v>
      </c>
      <c r="F2283" s="699">
        <f t="shared" si="1034"/>
        <v>0</v>
      </c>
      <c r="G2283" s="712">
        <f t="shared" si="1035"/>
        <v>0</v>
      </c>
      <c r="H2283" s="699">
        <f t="shared" si="1029"/>
        <v>0</v>
      </c>
      <c r="I2283" s="712">
        <f t="shared" si="1030"/>
        <v>0</v>
      </c>
      <c r="J2283" s="699">
        <f t="shared" si="1036"/>
        <v>0</v>
      </c>
      <c r="K2283" s="681">
        <f t="shared" si="1037"/>
        <v>0</v>
      </c>
      <c r="L2283" s="711">
        <f>IF($L$5="Yes",HLOOKUP(B2283,'Outdoor Supply'!$D$32:$P$38,7,FALSE),0)</f>
        <v>0</v>
      </c>
      <c r="M2283" s="701">
        <f t="shared" si="1038"/>
        <v>0</v>
      </c>
      <c r="N2283" s="564">
        <f t="shared" si="1039"/>
        <v>0</v>
      </c>
      <c r="O2283" s="564">
        <f t="shared" si="1040"/>
        <v>0</v>
      </c>
      <c r="P2283" s="564">
        <f t="shared" si="1041"/>
        <v>0</v>
      </c>
      <c r="Q2283" s="564">
        <f t="shared" si="1042"/>
        <v>0</v>
      </c>
      <c r="R2283" s="661">
        <f t="shared" si="1031"/>
        <v>0</v>
      </c>
      <c r="S2283" s="662">
        <f t="shared" si="1032"/>
        <v>0</v>
      </c>
      <c r="T2283" s="699">
        <f t="shared" si="1033"/>
        <v>0</v>
      </c>
      <c r="U2283" s="681">
        <f t="shared" si="1043"/>
        <v>0</v>
      </c>
      <c r="V2283" s="701">
        <f t="shared" si="1044"/>
        <v>0</v>
      </c>
      <c r="W2283" s="662">
        <f t="shared" si="1045"/>
        <v>0</v>
      </c>
      <c r="X2283" s="662">
        <f t="shared" si="1046"/>
        <v>0</v>
      </c>
      <c r="Y2283" s="662">
        <f t="shared" si="1047"/>
        <v>0</v>
      </c>
      <c r="Z2283" s="699">
        <f t="shared" si="1048"/>
        <v>0</v>
      </c>
      <c r="AA2283" s="681">
        <f t="shared" si="1051"/>
        <v>0</v>
      </c>
      <c r="AB2283" s="701">
        <f t="shared" si="1052"/>
        <v>0</v>
      </c>
      <c r="AC2283" s="662">
        <f t="shared" si="1049"/>
        <v>0</v>
      </c>
      <c r="AD2283" s="662">
        <f t="shared" si="1053"/>
        <v>0</v>
      </c>
      <c r="AE2283" s="701">
        <f t="shared" si="1054"/>
        <v>0</v>
      </c>
      <c r="AF2283" s="662">
        <f t="shared" si="1050"/>
        <v>0</v>
      </c>
      <c r="AG2283" s="662">
        <f t="shared" si="1055"/>
        <v>0</v>
      </c>
      <c r="AH2283" s="701">
        <f t="shared" si="1056"/>
        <v>0</v>
      </c>
    </row>
    <row r="2284" spans="1:34" x14ac:dyDescent="0.35">
      <c r="A2284" s="680">
        <v>40259</v>
      </c>
      <c r="B2284" s="558" t="s">
        <v>23</v>
      </c>
      <c r="C2284" s="558">
        <v>3</v>
      </c>
      <c r="D2284" s="559">
        <f t="shared" si="1028"/>
        <v>2</v>
      </c>
      <c r="E2284" s="561">
        <v>0</v>
      </c>
      <c r="F2284" s="699">
        <f t="shared" si="1034"/>
        <v>0</v>
      </c>
      <c r="G2284" s="712">
        <f t="shared" si="1035"/>
        <v>0</v>
      </c>
      <c r="H2284" s="699">
        <f t="shared" si="1029"/>
        <v>0</v>
      </c>
      <c r="I2284" s="712">
        <f t="shared" si="1030"/>
        <v>0</v>
      </c>
      <c r="J2284" s="699">
        <f t="shared" si="1036"/>
        <v>0</v>
      </c>
      <c r="K2284" s="681">
        <f t="shared" si="1037"/>
        <v>0</v>
      </c>
      <c r="L2284" s="711">
        <f>IF($L$5="Yes",HLOOKUP(B2284,'Outdoor Supply'!$D$32:$P$38,7,FALSE),0)</f>
        <v>0</v>
      </c>
      <c r="M2284" s="701">
        <f t="shared" si="1038"/>
        <v>0</v>
      </c>
      <c r="N2284" s="564">
        <f t="shared" si="1039"/>
        <v>0</v>
      </c>
      <c r="O2284" s="564">
        <f t="shared" si="1040"/>
        <v>0</v>
      </c>
      <c r="P2284" s="564">
        <f t="shared" si="1041"/>
        <v>0</v>
      </c>
      <c r="Q2284" s="564">
        <f t="shared" si="1042"/>
        <v>0</v>
      </c>
      <c r="R2284" s="661">
        <f t="shared" si="1031"/>
        <v>0</v>
      </c>
      <c r="S2284" s="662">
        <f t="shared" si="1032"/>
        <v>0</v>
      </c>
      <c r="T2284" s="699">
        <f t="shared" si="1033"/>
        <v>0</v>
      </c>
      <c r="U2284" s="681">
        <f t="shared" si="1043"/>
        <v>0</v>
      </c>
      <c r="V2284" s="701">
        <f t="shared" si="1044"/>
        <v>0</v>
      </c>
      <c r="W2284" s="662">
        <f t="shared" si="1045"/>
        <v>0</v>
      </c>
      <c r="X2284" s="662">
        <f t="shared" si="1046"/>
        <v>0</v>
      </c>
      <c r="Y2284" s="662">
        <f t="shared" si="1047"/>
        <v>0</v>
      </c>
      <c r="Z2284" s="699">
        <f t="shared" si="1048"/>
        <v>0</v>
      </c>
      <c r="AA2284" s="681">
        <f t="shared" si="1051"/>
        <v>0</v>
      </c>
      <c r="AB2284" s="701">
        <f t="shared" si="1052"/>
        <v>0</v>
      </c>
      <c r="AC2284" s="662">
        <f t="shared" si="1049"/>
        <v>0</v>
      </c>
      <c r="AD2284" s="662">
        <f t="shared" si="1053"/>
        <v>0</v>
      </c>
      <c r="AE2284" s="701">
        <f t="shared" si="1054"/>
        <v>0</v>
      </c>
      <c r="AF2284" s="662">
        <f t="shared" si="1050"/>
        <v>0</v>
      </c>
      <c r="AG2284" s="662">
        <f t="shared" si="1055"/>
        <v>0</v>
      </c>
      <c r="AH2284" s="701">
        <f t="shared" si="1056"/>
        <v>0</v>
      </c>
    </row>
    <row r="2285" spans="1:34" x14ac:dyDescent="0.35">
      <c r="A2285" s="680">
        <v>40260</v>
      </c>
      <c r="B2285" s="558" t="s">
        <v>23</v>
      </c>
      <c r="C2285" s="558">
        <v>3</v>
      </c>
      <c r="D2285" s="559">
        <f t="shared" si="1028"/>
        <v>3</v>
      </c>
      <c r="E2285" s="561">
        <v>0</v>
      </c>
      <c r="F2285" s="699">
        <f t="shared" si="1034"/>
        <v>0</v>
      </c>
      <c r="G2285" s="712">
        <f t="shared" si="1035"/>
        <v>0</v>
      </c>
      <c r="H2285" s="699">
        <f t="shared" si="1029"/>
        <v>0</v>
      </c>
      <c r="I2285" s="712">
        <f t="shared" si="1030"/>
        <v>0</v>
      </c>
      <c r="J2285" s="699">
        <f t="shared" si="1036"/>
        <v>0</v>
      </c>
      <c r="K2285" s="681">
        <f t="shared" si="1037"/>
        <v>0</v>
      </c>
      <c r="L2285" s="711">
        <f>IF($L$5="Yes",HLOOKUP(B2285,'Outdoor Supply'!$D$32:$P$38,7,FALSE),0)</f>
        <v>0</v>
      </c>
      <c r="M2285" s="701">
        <f t="shared" si="1038"/>
        <v>0</v>
      </c>
      <c r="N2285" s="564">
        <f t="shared" si="1039"/>
        <v>0</v>
      </c>
      <c r="O2285" s="564">
        <f t="shared" si="1040"/>
        <v>0</v>
      </c>
      <c r="P2285" s="564">
        <f t="shared" si="1041"/>
        <v>0</v>
      </c>
      <c r="Q2285" s="564">
        <f t="shared" si="1042"/>
        <v>0</v>
      </c>
      <c r="R2285" s="661">
        <f t="shared" si="1031"/>
        <v>0</v>
      </c>
      <c r="S2285" s="662">
        <f t="shared" si="1032"/>
        <v>0</v>
      </c>
      <c r="T2285" s="699">
        <f t="shared" si="1033"/>
        <v>0</v>
      </c>
      <c r="U2285" s="681">
        <f t="shared" si="1043"/>
        <v>0</v>
      </c>
      <c r="V2285" s="701">
        <f t="shared" si="1044"/>
        <v>0</v>
      </c>
      <c r="W2285" s="662">
        <f t="shared" si="1045"/>
        <v>0</v>
      </c>
      <c r="X2285" s="662">
        <f t="shared" si="1046"/>
        <v>0</v>
      </c>
      <c r="Y2285" s="662">
        <f t="shared" si="1047"/>
        <v>0</v>
      </c>
      <c r="Z2285" s="699">
        <f t="shared" si="1048"/>
        <v>0</v>
      </c>
      <c r="AA2285" s="681">
        <f t="shared" si="1051"/>
        <v>0</v>
      </c>
      <c r="AB2285" s="701">
        <f t="shared" si="1052"/>
        <v>0</v>
      </c>
      <c r="AC2285" s="662">
        <f t="shared" si="1049"/>
        <v>0</v>
      </c>
      <c r="AD2285" s="662">
        <f t="shared" si="1053"/>
        <v>0</v>
      </c>
      <c r="AE2285" s="701">
        <f t="shared" si="1054"/>
        <v>0</v>
      </c>
      <c r="AF2285" s="662">
        <f t="shared" si="1050"/>
        <v>0</v>
      </c>
      <c r="AG2285" s="662">
        <f t="shared" si="1055"/>
        <v>0</v>
      </c>
      <c r="AH2285" s="701">
        <f t="shared" si="1056"/>
        <v>0</v>
      </c>
    </row>
    <row r="2286" spans="1:34" x14ac:dyDescent="0.35">
      <c r="A2286" s="680">
        <v>40261</v>
      </c>
      <c r="B2286" s="558" t="s">
        <v>23</v>
      </c>
      <c r="C2286" s="558">
        <v>3</v>
      </c>
      <c r="D2286" s="559">
        <f t="shared" si="1028"/>
        <v>4</v>
      </c>
      <c r="E2286" s="561">
        <v>1.999999999998181E-2</v>
      </c>
      <c r="F2286" s="699">
        <f t="shared" si="1034"/>
        <v>0</v>
      </c>
      <c r="G2286" s="712">
        <f t="shared" si="1035"/>
        <v>0</v>
      </c>
      <c r="H2286" s="699">
        <f t="shared" si="1029"/>
        <v>0</v>
      </c>
      <c r="I2286" s="712">
        <f t="shared" si="1030"/>
        <v>0</v>
      </c>
      <c r="J2286" s="699">
        <f t="shared" si="1036"/>
        <v>0</v>
      </c>
      <c r="K2286" s="681">
        <f t="shared" si="1037"/>
        <v>0</v>
      </c>
      <c r="L2286" s="711">
        <f>IF($L$5="Yes",HLOOKUP(B2286,'Outdoor Supply'!$D$32:$P$38,7,FALSE),0)</f>
        <v>0</v>
      </c>
      <c r="M2286" s="701">
        <f t="shared" si="1038"/>
        <v>0</v>
      </c>
      <c r="N2286" s="564">
        <f t="shared" si="1039"/>
        <v>0</v>
      </c>
      <c r="O2286" s="564">
        <f t="shared" si="1040"/>
        <v>0</v>
      </c>
      <c r="P2286" s="564">
        <f t="shared" si="1041"/>
        <v>0</v>
      </c>
      <c r="Q2286" s="564">
        <f t="shared" si="1042"/>
        <v>0</v>
      </c>
      <c r="R2286" s="661">
        <f t="shared" si="1031"/>
        <v>0</v>
      </c>
      <c r="S2286" s="662">
        <f t="shared" si="1032"/>
        <v>0</v>
      </c>
      <c r="T2286" s="699">
        <f t="shared" si="1033"/>
        <v>0</v>
      </c>
      <c r="U2286" s="681">
        <f t="shared" si="1043"/>
        <v>0</v>
      </c>
      <c r="V2286" s="701">
        <f t="shared" si="1044"/>
        <v>0</v>
      </c>
      <c r="W2286" s="662">
        <f t="shared" si="1045"/>
        <v>0</v>
      </c>
      <c r="X2286" s="662">
        <f t="shared" si="1046"/>
        <v>0</v>
      </c>
      <c r="Y2286" s="662">
        <f t="shared" si="1047"/>
        <v>0</v>
      </c>
      <c r="Z2286" s="699">
        <f t="shared" si="1048"/>
        <v>0</v>
      </c>
      <c r="AA2286" s="681">
        <f t="shared" si="1051"/>
        <v>0</v>
      </c>
      <c r="AB2286" s="701">
        <f t="shared" si="1052"/>
        <v>0</v>
      </c>
      <c r="AC2286" s="662">
        <f t="shared" si="1049"/>
        <v>0</v>
      </c>
      <c r="AD2286" s="662">
        <f t="shared" si="1053"/>
        <v>0</v>
      </c>
      <c r="AE2286" s="701">
        <f t="shared" si="1054"/>
        <v>0</v>
      </c>
      <c r="AF2286" s="662">
        <f t="shared" si="1050"/>
        <v>0</v>
      </c>
      <c r="AG2286" s="662">
        <f t="shared" si="1055"/>
        <v>0</v>
      </c>
      <c r="AH2286" s="701">
        <f t="shared" si="1056"/>
        <v>0</v>
      </c>
    </row>
    <row r="2287" spans="1:34" x14ac:dyDescent="0.35">
      <c r="A2287" s="680">
        <v>40262</v>
      </c>
      <c r="B2287" s="558" t="s">
        <v>23</v>
      </c>
      <c r="C2287" s="558">
        <v>3</v>
      </c>
      <c r="D2287" s="559">
        <f t="shared" si="1028"/>
        <v>5</v>
      </c>
      <c r="E2287" s="561">
        <v>0.40999999999996817</v>
      </c>
      <c r="F2287" s="699">
        <f t="shared" si="1034"/>
        <v>0</v>
      </c>
      <c r="G2287" s="712">
        <f t="shared" si="1035"/>
        <v>0</v>
      </c>
      <c r="H2287" s="699">
        <f t="shared" si="1029"/>
        <v>0</v>
      </c>
      <c r="I2287" s="712">
        <f t="shared" si="1030"/>
        <v>0</v>
      </c>
      <c r="J2287" s="699">
        <f t="shared" si="1036"/>
        <v>0</v>
      </c>
      <c r="K2287" s="681">
        <f t="shared" si="1037"/>
        <v>0</v>
      </c>
      <c r="L2287" s="711">
        <f>IF($L$5="Yes",HLOOKUP(B2287,'Outdoor Supply'!$D$32:$P$38,7,FALSE),0)</f>
        <v>0</v>
      </c>
      <c r="M2287" s="701">
        <f t="shared" si="1038"/>
        <v>0</v>
      </c>
      <c r="N2287" s="564">
        <f t="shared" si="1039"/>
        <v>0</v>
      </c>
      <c r="O2287" s="564">
        <f t="shared" si="1040"/>
        <v>0</v>
      </c>
      <c r="P2287" s="564">
        <f t="shared" si="1041"/>
        <v>0</v>
      </c>
      <c r="Q2287" s="564">
        <f t="shared" si="1042"/>
        <v>0</v>
      </c>
      <c r="R2287" s="661">
        <f t="shared" si="1031"/>
        <v>0</v>
      </c>
      <c r="S2287" s="662">
        <f t="shared" si="1032"/>
        <v>0</v>
      </c>
      <c r="T2287" s="699">
        <f t="shared" si="1033"/>
        <v>0</v>
      </c>
      <c r="U2287" s="681">
        <f t="shared" si="1043"/>
        <v>0</v>
      </c>
      <c r="V2287" s="701">
        <f t="shared" si="1044"/>
        <v>0</v>
      </c>
      <c r="W2287" s="662">
        <f t="shared" si="1045"/>
        <v>0</v>
      </c>
      <c r="X2287" s="662">
        <f t="shared" si="1046"/>
        <v>0</v>
      </c>
      <c r="Y2287" s="662">
        <f t="shared" si="1047"/>
        <v>0</v>
      </c>
      <c r="Z2287" s="699">
        <f t="shared" si="1048"/>
        <v>0</v>
      </c>
      <c r="AA2287" s="681">
        <f t="shared" si="1051"/>
        <v>0</v>
      </c>
      <c r="AB2287" s="701">
        <f t="shared" si="1052"/>
        <v>0</v>
      </c>
      <c r="AC2287" s="662">
        <f t="shared" si="1049"/>
        <v>0</v>
      </c>
      <c r="AD2287" s="662">
        <f t="shared" si="1053"/>
        <v>0</v>
      </c>
      <c r="AE2287" s="701">
        <f t="shared" si="1054"/>
        <v>0</v>
      </c>
      <c r="AF2287" s="662">
        <f t="shared" si="1050"/>
        <v>0</v>
      </c>
      <c r="AG2287" s="662">
        <f t="shared" si="1055"/>
        <v>0</v>
      </c>
      <c r="AH2287" s="701">
        <f t="shared" si="1056"/>
        <v>0</v>
      </c>
    </row>
    <row r="2288" spans="1:34" x14ac:dyDescent="0.35">
      <c r="A2288" s="680">
        <v>40263</v>
      </c>
      <c r="B2288" s="558" t="s">
        <v>23</v>
      </c>
      <c r="C2288" s="558">
        <v>3</v>
      </c>
      <c r="D2288" s="559">
        <f t="shared" si="1028"/>
        <v>6</v>
      </c>
      <c r="E2288" s="561">
        <v>0</v>
      </c>
      <c r="F2288" s="699">
        <f t="shared" si="1034"/>
        <v>0</v>
      </c>
      <c r="G2288" s="712">
        <f t="shared" si="1035"/>
        <v>0</v>
      </c>
      <c r="H2288" s="699">
        <f t="shared" si="1029"/>
        <v>0</v>
      </c>
      <c r="I2288" s="712">
        <f t="shared" si="1030"/>
        <v>0</v>
      </c>
      <c r="J2288" s="699">
        <f t="shared" si="1036"/>
        <v>0</v>
      </c>
      <c r="K2288" s="681">
        <f t="shared" si="1037"/>
        <v>0</v>
      </c>
      <c r="L2288" s="711">
        <f>IF($L$5="Yes",HLOOKUP(B2288,'Outdoor Supply'!$D$32:$P$38,7,FALSE),0)</f>
        <v>0</v>
      </c>
      <c r="M2288" s="701">
        <f t="shared" si="1038"/>
        <v>0</v>
      </c>
      <c r="N2288" s="564">
        <f t="shared" si="1039"/>
        <v>0</v>
      </c>
      <c r="O2288" s="564">
        <f t="shared" si="1040"/>
        <v>0</v>
      </c>
      <c r="P2288" s="564">
        <f t="shared" si="1041"/>
        <v>0</v>
      </c>
      <c r="Q2288" s="564">
        <f t="shared" si="1042"/>
        <v>0</v>
      </c>
      <c r="R2288" s="661">
        <f t="shared" si="1031"/>
        <v>0</v>
      </c>
      <c r="S2288" s="662">
        <f t="shared" si="1032"/>
        <v>0</v>
      </c>
      <c r="T2288" s="699">
        <f t="shared" si="1033"/>
        <v>0</v>
      </c>
      <c r="U2288" s="681">
        <f t="shared" si="1043"/>
        <v>0</v>
      </c>
      <c r="V2288" s="701">
        <f t="shared" si="1044"/>
        <v>0</v>
      </c>
      <c r="W2288" s="662">
        <f t="shared" si="1045"/>
        <v>0</v>
      </c>
      <c r="X2288" s="662">
        <f t="shared" si="1046"/>
        <v>0</v>
      </c>
      <c r="Y2288" s="662">
        <f t="shared" si="1047"/>
        <v>0</v>
      </c>
      <c r="Z2288" s="699">
        <f t="shared" si="1048"/>
        <v>0</v>
      </c>
      <c r="AA2288" s="681">
        <f t="shared" si="1051"/>
        <v>0</v>
      </c>
      <c r="AB2288" s="701">
        <f t="shared" si="1052"/>
        <v>0</v>
      </c>
      <c r="AC2288" s="662">
        <f t="shared" si="1049"/>
        <v>0</v>
      </c>
      <c r="AD2288" s="662">
        <f t="shared" si="1053"/>
        <v>0</v>
      </c>
      <c r="AE2288" s="701">
        <f t="shared" si="1054"/>
        <v>0</v>
      </c>
      <c r="AF2288" s="662">
        <f t="shared" si="1050"/>
        <v>0</v>
      </c>
      <c r="AG2288" s="662">
        <f t="shared" si="1055"/>
        <v>0</v>
      </c>
      <c r="AH2288" s="701">
        <f t="shared" si="1056"/>
        <v>0</v>
      </c>
    </row>
    <row r="2289" spans="1:34" x14ac:dyDescent="0.35">
      <c r="A2289" s="680">
        <v>40264</v>
      </c>
      <c r="B2289" s="558" t="s">
        <v>23</v>
      </c>
      <c r="C2289" s="558">
        <v>3</v>
      </c>
      <c r="D2289" s="559">
        <f t="shared" si="1028"/>
        <v>7</v>
      </c>
      <c r="E2289" s="561">
        <v>0</v>
      </c>
      <c r="F2289" s="699">
        <f t="shared" si="1034"/>
        <v>0</v>
      </c>
      <c r="G2289" s="712">
        <f t="shared" si="1035"/>
        <v>0</v>
      </c>
      <c r="H2289" s="699">
        <f t="shared" si="1029"/>
        <v>0</v>
      </c>
      <c r="I2289" s="712">
        <f t="shared" si="1030"/>
        <v>0</v>
      </c>
      <c r="J2289" s="699">
        <f t="shared" si="1036"/>
        <v>0</v>
      </c>
      <c r="K2289" s="681">
        <f t="shared" si="1037"/>
        <v>0</v>
      </c>
      <c r="L2289" s="711">
        <f>IF($L$5="Yes",HLOOKUP(B2289,'Outdoor Supply'!$D$32:$P$38,7,FALSE),0)</f>
        <v>0</v>
      </c>
      <c r="M2289" s="701">
        <f t="shared" si="1038"/>
        <v>0</v>
      </c>
      <c r="N2289" s="564">
        <f t="shared" si="1039"/>
        <v>0</v>
      </c>
      <c r="O2289" s="564">
        <f t="shared" si="1040"/>
        <v>0</v>
      </c>
      <c r="P2289" s="564">
        <f t="shared" si="1041"/>
        <v>0</v>
      </c>
      <c r="Q2289" s="564">
        <f t="shared" si="1042"/>
        <v>0</v>
      </c>
      <c r="R2289" s="661">
        <f t="shared" si="1031"/>
        <v>0</v>
      </c>
      <c r="S2289" s="662">
        <f t="shared" si="1032"/>
        <v>0</v>
      </c>
      <c r="T2289" s="699">
        <f t="shared" si="1033"/>
        <v>0</v>
      </c>
      <c r="U2289" s="681">
        <f t="shared" si="1043"/>
        <v>0</v>
      </c>
      <c r="V2289" s="701">
        <f t="shared" si="1044"/>
        <v>0</v>
      </c>
      <c r="W2289" s="662">
        <f t="shared" si="1045"/>
        <v>0</v>
      </c>
      <c r="X2289" s="662">
        <f t="shared" si="1046"/>
        <v>0</v>
      </c>
      <c r="Y2289" s="662">
        <f t="shared" si="1047"/>
        <v>0</v>
      </c>
      <c r="Z2289" s="699">
        <f t="shared" si="1048"/>
        <v>0</v>
      </c>
      <c r="AA2289" s="681">
        <f t="shared" si="1051"/>
        <v>0</v>
      </c>
      <c r="AB2289" s="701">
        <f t="shared" si="1052"/>
        <v>0</v>
      </c>
      <c r="AC2289" s="662">
        <f t="shared" si="1049"/>
        <v>0</v>
      </c>
      <c r="AD2289" s="662">
        <f t="shared" si="1053"/>
        <v>0</v>
      </c>
      <c r="AE2289" s="701">
        <f t="shared" si="1054"/>
        <v>0</v>
      </c>
      <c r="AF2289" s="662">
        <f t="shared" si="1050"/>
        <v>0</v>
      </c>
      <c r="AG2289" s="662">
        <f t="shared" si="1055"/>
        <v>0</v>
      </c>
      <c r="AH2289" s="701">
        <f t="shared" si="1056"/>
        <v>0</v>
      </c>
    </row>
    <row r="2290" spans="1:34" x14ac:dyDescent="0.35">
      <c r="A2290" s="680">
        <v>40265</v>
      </c>
      <c r="B2290" s="558" t="s">
        <v>23</v>
      </c>
      <c r="C2290" s="558">
        <v>3</v>
      </c>
      <c r="D2290" s="559">
        <f t="shared" si="1028"/>
        <v>1</v>
      </c>
      <c r="E2290" s="561">
        <v>0</v>
      </c>
      <c r="F2290" s="699">
        <f t="shared" si="1034"/>
        <v>0</v>
      </c>
      <c r="G2290" s="712">
        <f t="shared" si="1035"/>
        <v>0</v>
      </c>
      <c r="H2290" s="699">
        <f t="shared" si="1029"/>
        <v>0</v>
      </c>
      <c r="I2290" s="712">
        <f t="shared" si="1030"/>
        <v>0</v>
      </c>
      <c r="J2290" s="699">
        <f t="shared" si="1036"/>
        <v>0</v>
      </c>
      <c r="K2290" s="681">
        <f t="shared" si="1037"/>
        <v>0</v>
      </c>
      <c r="L2290" s="711">
        <f>IF($L$5="Yes",HLOOKUP(B2290,'Outdoor Supply'!$D$32:$P$38,7,FALSE),0)</f>
        <v>0</v>
      </c>
      <c r="M2290" s="701">
        <f t="shared" si="1038"/>
        <v>0</v>
      </c>
      <c r="N2290" s="564">
        <f t="shared" si="1039"/>
        <v>0</v>
      </c>
      <c r="O2290" s="564">
        <f t="shared" si="1040"/>
        <v>0</v>
      </c>
      <c r="P2290" s="564">
        <f t="shared" si="1041"/>
        <v>0</v>
      </c>
      <c r="Q2290" s="564">
        <f t="shared" si="1042"/>
        <v>0</v>
      </c>
      <c r="R2290" s="661">
        <f t="shared" si="1031"/>
        <v>0</v>
      </c>
      <c r="S2290" s="662">
        <f t="shared" si="1032"/>
        <v>0</v>
      </c>
      <c r="T2290" s="699">
        <f t="shared" si="1033"/>
        <v>0</v>
      </c>
      <c r="U2290" s="681">
        <f t="shared" si="1043"/>
        <v>0</v>
      </c>
      <c r="V2290" s="701">
        <f t="shared" si="1044"/>
        <v>0</v>
      </c>
      <c r="W2290" s="662">
        <f t="shared" si="1045"/>
        <v>0</v>
      </c>
      <c r="X2290" s="662">
        <f t="shared" si="1046"/>
        <v>0</v>
      </c>
      <c r="Y2290" s="662">
        <f t="shared" si="1047"/>
        <v>0</v>
      </c>
      <c r="Z2290" s="699">
        <f t="shared" si="1048"/>
        <v>0</v>
      </c>
      <c r="AA2290" s="681">
        <f t="shared" si="1051"/>
        <v>0</v>
      </c>
      <c r="AB2290" s="701">
        <f t="shared" si="1052"/>
        <v>0</v>
      </c>
      <c r="AC2290" s="662">
        <f t="shared" si="1049"/>
        <v>0</v>
      </c>
      <c r="AD2290" s="662">
        <f t="shared" si="1053"/>
        <v>0</v>
      </c>
      <c r="AE2290" s="701">
        <f t="shared" si="1054"/>
        <v>0</v>
      </c>
      <c r="AF2290" s="662">
        <f t="shared" si="1050"/>
        <v>0</v>
      </c>
      <c r="AG2290" s="662">
        <f t="shared" si="1055"/>
        <v>0</v>
      </c>
      <c r="AH2290" s="701">
        <f t="shared" si="1056"/>
        <v>0</v>
      </c>
    </row>
    <row r="2291" spans="1:34" x14ac:dyDescent="0.35">
      <c r="A2291" s="680">
        <v>40266</v>
      </c>
      <c r="B2291" s="558" t="s">
        <v>23</v>
      </c>
      <c r="C2291" s="558">
        <v>3</v>
      </c>
      <c r="D2291" s="559">
        <f t="shared" si="1028"/>
        <v>2</v>
      </c>
      <c r="E2291" s="561">
        <v>0</v>
      </c>
      <c r="F2291" s="699">
        <f t="shared" si="1034"/>
        <v>0</v>
      </c>
      <c r="G2291" s="712">
        <f t="shared" si="1035"/>
        <v>0</v>
      </c>
      <c r="H2291" s="699">
        <f t="shared" si="1029"/>
        <v>0</v>
      </c>
      <c r="I2291" s="712">
        <f t="shared" si="1030"/>
        <v>0</v>
      </c>
      <c r="J2291" s="699">
        <f t="shared" si="1036"/>
        <v>0</v>
      </c>
      <c r="K2291" s="681">
        <f t="shared" si="1037"/>
        <v>0</v>
      </c>
      <c r="L2291" s="711">
        <f>IF($L$5="Yes",HLOOKUP(B2291,'Outdoor Supply'!$D$32:$P$38,7,FALSE),0)</f>
        <v>0</v>
      </c>
      <c r="M2291" s="701">
        <f t="shared" si="1038"/>
        <v>0</v>
      </c>
      <c r="N2291" s="564">
        <f t="shared" si="1039"/>
        <v>0</v>
      </c>
      <c r="O2291" s="564">
        <f t="shared" si="1040"/>
        <v>0</v>
      </c>
      <c r="P2291" s="564">
        <f t="shared" si="1041"/>
        <v>0</v>
      </c>
      <c r="Q2291" s="564">
        <f t="shared" si="1042"/>
        <v>0</v>
      </c>
      <c r="R2291" s="661">
        <f t="shared" si="1031"/>
        <v>0</v>
      </c>
      <c r="S2291" s="662">
        <f t="shared" si="1032"/>
        <v>0</v>
      </c>
      <c r="T2291" s="699">
        <f t="shared" si="1033"/>
        <v>0</v>
      </c>
      <c r="U2291" s="681">
        <f t="shared" si="1043"/>
        <v>0</v>
      </c>
      <c r="V2291" s="701">
        <f t="shared" si="1044"/>
        <v>0</v>
      </c>
      <c r="W2291" s="662">
        <f t="shared" si="1045"/>
        <v>0</v>
      </c>
      <c r="X2291" s="662">
        <f t="shared" si="1046"/>
        <v>0</v>
      </c>
      <c r="Y2291" s="662">
        <f t="shared" si="1047"/>
        <v>0</v>
      </c>
      <c r="Z2291" s="699">
        <f t="shared" si="1048"/>
        <v>0</v>
      </c>
      <c r="AA2291" s="681">
        <f t="shared" si="1051"/>
        <v>0</v>
      </c>
      <c r="AB2291" s="701">
        <f t="shared" si="1052"/>
        <v>0</v>
      </c>
      <c r="AC2291" s="662">
        <f t="shared" si="1049"/>
        <v>0</v>
      </c>
      <c r="AD2291" s="662">
        <f t="shared" si="1053"/>
        <v>0</v>
      </c>
      <c r="AE2291" s="701">
        <f t="shared" si="1054"/>
        <v>0</v>
      </c>
      <c r="AF2291" s="662">
        <f t="shared" si="1050"/>
        <v>0</v>
      </c>
      <c r="AG2291" s="662">
        <f t="shared" si="1055"/>
        <v>0</v>
      </c>
      <c r="AH2291" s="701">
        <f t="shared" si="1056"/>
        <v>0</v>
      </c>
    </row>
    <row r="2292" spans="1:34" x14ac:dyDescent="0.35">
      <c r="A2292" s="680">
        <v>40267</v>
      </c>
      <c r="B2292" s="558" t="s">
        <v>23</v>
      </c>
      <c r="C2292" s="558">
        <v>3</v>
      </c>
      <c r="D2292" s="559">
        <f t="shared" si="1028"/>
        <v>3</v>
      </c>
      <c r="E2292" s="561">
        <v>0</v>
      </c>
      <c r="F2292" s="699">
        <f t="shared" si="1034"/>
        <v>0</v>
      </c>
      <c r="G2292" s="712">
        <f t="shared" si="1035"/>
        <v>0</v>
      </c>
      <c r="H2292" s="699">
        <f t="shared" si="1029"/>
        <v>0</v>
      </c>
      <c r="I2292" s="712">
        <f t="shared" si="1030"/>
        <v>0</v>
      </c>
      <c r="J2292" s="699">
        <f t="shared" si="1036"/>
        <v>0</v>
      </c>
      <c r="K2292" s="681">
        <f t="shared" si="1037"/>
        <v>0</v>
      </c>
      <c r="L2292" s="711">
        <f>IF($L$5="Yes",HLOOKUP(B2292,'Outdoor Supply'!$D$32:$P$38,7,FALSE),0)</f>
        <v>0</v>
      </c>
      <c r="M2292" s="701">
        <f t="shared" si="1038"/>
        <v>0</v>
      </c>
      <c r="N2292" s="564">
        <f t="shared" si="1039"/>
        <v>0</v>
      </c>
      <c r="O2292" s="564">
        <f t="shared" si="1040"/>
        <v>0</v>
      </c>
      <c r="P2292" s="564">
        <f t="shared" si="1041"/>
        <v>0</v>
      </c>
      <c r="Q2292" s="564">
        <f t="shared" si="1042"/>
        <v>0</v>
      </c>
      <c r="R2292" s="661">
        <f t="shared" si="1031"/>
        <v>0</v>
      </c>
      <c r="S2292" s="662">
        <f t="shared" si="1032"/>
        <v>0</v>
      </c>
      <c r="T2292" s="699">
        <f t="shared" si="1033"/>
        <v>0</v>
      </c>
      <c r="U2292" s="681">
        <f t="shared" si="1043"/>
        <v>0</v>
      </c>
      <c r="V2292" s="701">
        <f t="shared" si="1044"/>
        <v>0</v>
      </c>
      <c r="W2292" s="662">
        <f t="shared" si="1045"/>
        <v>0</v>
      </c>
      <c r="X2292" s="662">
        <f t="shared" si="1046"/>
        <v>0</v>
      </c>
      <c r="Y2292" s="662">
        <f t="shared" si="1047"/>
        <v>0</v>
      </c>
      <c r="Z2292" s="699">
        <f t="shared" si="1048"/>
        <v>0</v>
      </c>
      <c r="AA2292" s="681">
        <f t="shared" si="1051"/>
        <v>0</v>
      </c>
      <c r="AB2292" s="701">
        <f t="shared" si="1052"/>
        <v>0</v>
      </c>
      <c r="AC2292" s="662">
        <f t="shared" si="1049"/>
        <v>0</v>
      </c>
      <c r="AD2292" s="662">
        <f t="shared" si="1053"/>
        <v>0</v>
      </c>
      <c r="AE2292" s="701">
        <f t="shared" si="1054"/>
        <v>0</v>
      </c>
      <c r="AF2292" s="662">
        <f t="shared" si="1050"/>
        <v>0</v>
      </c>
      <c r="AG2292" s="662">
        <f t="shared" si="1055"/>
        <v>0</v>
      </c>
      <c r="AH2292" s="701">
        <f t="shared" si="1056"/>
        <v>0</v>
      </c>
    </row>
    <row r="2293" spans="1:34" x14ac:dyDescent="0.35">
      <c r="A2293" s="680">
        <v>40268</v>
      </c>
      <c r="B2293" s="558" t="s">
        <v>23</v>
      </c>
      <c r="C2293" s="558">
        <v>3</v>
      </c>
      <c r="D2293" s="559">
        <f t="shared" si="1028"/>
        <v>4</v>
      </c>
      <c r="E2293" s="561">
        <v>0</v>
      </c>
      <c r="F2293" s="699">
        <f t="shared" si="1034"/>
        <v>0</v>
      </c>
      <c r="G2293" s="712">
        <f t="shared" si="1035"/>
        <v>0</v>
      </c>
      <c r="H2293" s="699">
        <f t="shared" si="1029"/>
        <v>0</v>
      </c>
      <c r="I2293" s="712">
        <f t="shared" si="1030"/>
        <v>0</v>
      </c>
      <c r="J2293" s="699">
        <f t="shared" si="1036"/>
        <v>0</v>
      </c>
      <c r="K2293" s="681">
        <f t="shared" si="1037"/>
        <v>0</v>
      </c>
      <c r="L2293" s="711">
        <f>IF($L$5="Yes",HLOOKUP(B2293,'Outdoor Supply'!$D$32:$P$38,7,FALSE),0)</f>
        <v>0</v>
      </c>
      <c r="M2293" s="701">
        <f t="shared" si="1038"/>
        <v>0</v>
      </c>
      <c r="N2293" s="564">
        <f t="shared" si="1039"/>
        <v>0</v>
      </c>
      <c r="O2293" s="564">
        <f t="shared" si="1040"/>
        <v>0</v>
      </c>
      <c r="P2293" s="564">
        <f t="shared" si="1041"/>
        <v>0</v>
      </c>
      <c r="Q2293" s="564">
        <f t="shared" si="1042"/>
        <v>0</v>
      </c>
      <c r="R2293" s="661">
        <f t="shared" si="1031"/>
        <v>0</v>
      </c>
      <c r="S2293" s="662">
        <f t="shared" si="1032"/>
        <v>0</v>
      </c>
      <c r="T2293" s="699">
        <f t="shared" si="1033"/>
        <v>0</v>
      </c>
      <c r="U2293" s="681">
        <f t="shared" si="1043"/>
        <v>0</v>
      </c>
      <c r="V2293" s="701">
        <f t="shared" si="1044"/>
        <v>0</v>
      </c>
      <c r="W2293" s="662">
        <f t="shared" si="1045"/>
        <v>0</v>
      </c>
      <c r="X2293" s="662">
        <f t="shared" si="1046"/>
        <v>0</v>
      </c>
      <c r="Y2293" s="662">
        <f t="shared" si="1047"/>
        <v>0</v>
      </c>
      <c r="Z2293" s="699">
        <f t="shared" si="1048"/>
        <v>0</v>
      </c>
      <c r="AA2293" s="681">
        <f t="shared" si="1051"/>
        <v>0</v>
      </c>
      <c r="AB2293" s="701">
        <f t="shared" si="1052"/>
        <v>0</v>
      </c>
      <c r="AC2293" s="662">
        <f t="shared" si="1049"/>
        <v>0</v>
      </c>
      <c r="AD2293" s="662">
        <f t="shared" si="1053"/>
        <v>0</v>
      </c>
      <c r="AE2293" s="701">
        <f t="shared" si="1054"/>
        <v>0</v>
      </c>
      <c r="AF2293" s="662">
        <f t="shared" si="1050"/>
        <v>0</v>
      </c>
      <c r="AG2293" s="662">
        <f t="shared" si="1055"/>
        <v>0</v>
      </c>
      <c r="AH2293" s="701">
        <f t="shared" si="1056"/>
        <v>0</v>
      </c>
    </row>
    <row r="2294" spans="1:34" x14ac:dyDescent="0.35">
      <c r="A2294" s="680">
        <v>40269</v>
      </c>
      <c r="B2294" s="558" t="s">
        <v>24</v>
      </c>
      <c r="C2294" s="558">
        <v>4</v>
      </c>
      <c r="D2294" s="559">
        <f t="shared" si="1028"/>
        <v>5</v>
      </c>
      <c r="E2294" s="561">
        <v>0</v>
      </c>
      <c r="F2294" s="699">
        <f t="shared" si="1034"/>
        <v>0</v>
      </c>
      <c r="G2294" s="712">
        <f t="shared" si="1035"/>
        <v>0</v>
      </c>
      <c r="H2294" s="699">
        <f t="shared" si="1029"/>
        <v>0</v>
      </c>
      <c r="I2294" s="712">
        <f t="shared" si="1030"/>
        <v>0</v>
      </c>
      <c r="J2294" s="699">
        <f t="shared" si="1036"/>
        <v>0</v>
      </c>
      <c r="K2294" s="681">
        <f t="shared" si="1037"/>
        <v>0</v>
      </c>
      <c r="L2294" s="711">
        <f>IF($L$5="Yes",HLOOKUP(B2294,'Outdoor Supply'!$D$32:$P$38,7,FALSE),0)</f>
        <v>0</v>
      </c>
      <c r="M2294" s="701">
        <f t="shared" si="1038"/>
        <v>0</v>
      </c>
      <c r="N2294" s="564">
        <f t="shared" si="1039"/>
        <v>0</v>
      </c>
      <c r="O2294" s="564">
        <f t="shared" si="1040"/>
        <v>0</v>
      </c>
      <c r="P2294" s="564">
        <f t="shared" si="1041"/>
        <v>0</v>
      </c>
      <c r="Q2294" s="564">
        <f t="shared" si="1042"/>
        <v>0</v>
      </c>
      <c r="R2294" s="661">
        <f t="shared" si="1031"/>
        <v>0</v>
      </c>
      <c r="S2294" s="662">
        <f t="shared" si="1032"/>
        <v>0</v>
      </c>
      <c r="T2294" s="699">
        <f t="shared" si="1033"/>
        <v>0</v>
      </c>
      <c r="U2294" s="681">
        <f t="shared" si="1043"/>
        <v>0</v>
      </c>
      <c r="V2294" s="701">
        <f t="shared" si="1044"/>
        <v>0</v>
      </c>
      <c r="W2294" s="662">
        <f t="shared" si="1045"/>
        <v>0</v>
      </c>
      <c r="X2294" s="662">
        <f t="shared" si="1046"/>
        <v>0</v>
      </c>
      <c r="Y2294" s="662">
        <f t="shared" si="1047"/>
        <v>0</v>
      </c>
      <c r="Z2294" s="699">
        <f t="shared" si="1048"/>
        <v>0</v>
      </c>
      <c r="AA2294" s="681">
        <f t="shared" si="1051"/>
        <v>0</v>
      </c>
      <c r="AB2294" s="701">
        <f t="shared" si="1052"/>
        <v>0</v>
      </c>
      <c r="AC2294" s="662">
        <f t="shared" si="1049"/>
        <v>0</v>
      </c>
      <c r="AD2294" s="662">
        <f t="shared" si="1053"/>
        <v>0</v>
      </c>
      <c r="AE2294" s="701">
        <f t="shared" si="1054"/>
        <v>0</v>
      </c>
      <c r="AF2294" s="662">
        <f t="shared" si="1050"/>
        <v>0</v>
      </c>
      <c r="AG2294" s="662">
        <f t="shared" si="1055"/>
        <v>0</v>
      </c>
      <c r="AH2294" s="701">
        <f t="shared" si="1056"/>
        <v>0</v>
      </c>
    </row>
    <row r="2295" spans="1:34" x14ac:dyDescent="0.35">
      <c r="A2295" s="680">
        <v>40270</v>
      </c>
      <c r="B2295" s="558" t="s">
        <v>24</v>
      </c>
      <c r="C2295" s="558">
        <v>4</v>
      </c>
      <c r="D2295" s="559">
        <f t="shared" si="1028"/>
        <v>6</v>
      </c>
      <c r="E2295" s="561">
        <v>0</v>
      </c>
      <c r="F2295" s="699">
        <f t="shared" si="1034"/>
        <v>0</v>
      </c>
      <c r="G2295" s="712">
        <f t="shared" si="1035"/>
        <v>0</v>
      </c>
      <c r="H2295" s="699">
        <f t="shared" si="1029"/>
        <v>0</v>
      </c>
      <c r="I2295" s="712">
        <f t="shared" si="1030"/>
        <v>0</v>
      </c>
      <c r="J2295" s="699">
        <f t="shared" si="1036"/>
        <v>0</v>
      </c>
      <c r="K2295" s="681">
        <f t="shared" si="1037"/>
        <v>0</v>
      </c>
      <c r="L2295" s="711">
        <f>IF($L$5="Yes",HLOOKUP(B2295,'Outdoor Supply'!$D$32:$P$38,7,FALSE),0)</f>
        <v>0</v>
      </c>
      <c r="M2295" s="701">
        <f t="shared" si="1038"/>
        <v>0</v>
      </c>
      <c r="N2295" s="564">
        <f t="shared" si="1039"/>
        <v>0</v>
      </c>
      <c r="O2295" s="564">
        <f t="shared" si="1040"/>
        <v>0</v>
      </c>
      <c r="P2295" s="564">
        <f t="shared" si="1041"/>
        <v>0</v>
      </c>
      <c r="Q2295" s="564">
        <f t="shared" si="1042"/>
        <v>0</v>
      </c>
      <c r="R2295" s="661">
        <f t="shared" si="1031"/>
        <v>0</v>
      </c>
      <c r="S2295" s="662">
        <f t="shared" si="1032"/>
        <v>0</v>
      </c>
      <c r="T2295" s="699">
        <f t="shared" si="1033"/>
        <v>0</v>
      </c>
      <c r="U2295" s="681">
        <f t="shared" si="1043"/>
        <v>0</v>
      </c>
      <c r="V2295" s="701">
        <f t="shared" si="1044"/>
        <v>0</v>
      </c>
      <c r="W2295" s="662">
        <f t="shared" si="1045"/>
        <v>0</v>
      </c>
      <c r="X2295" s="662">
        <f t="shared" si="1046"/>
        <v>0</v>
      </c>
      <c r="Y2295" s="662">
        <f t="shared" si="1047"/>
        <v>0</v>
      </c>
      <c r="Z2295" s="699">
        <f t="shared" si="1048"/>
        <v>0</v>
      </c>
      <c r="AA2295" s="681">
        <f t="shared" si="1051"/>
        <v>0</v>
      </c>
      <c r="AB2295" s="701">
        <f t="shared" si="1052"/>
        <v>0</v>
      </c>
      <c r="AC2295" s="662">
        <f t="shared" si="1049"/>
        <v>0</v>
      </c>
      <c r="AD2295" s="662">
        <f t="shared" si="1053"/>
        <v>0</v>
      </c>
      <c r="AE2295" s="701">
        <f t="shared" si="1054"/>
        <v>0</v>
      </c>
      <c r="AF2295" s="662">
        <f t="shared" si="1050"/>
        <v>0</v>
      </c>
      <c r="AG2295" s="662">
        <f t="shared" si="1055"/>
        <v>0</v>
      </c>
      <c r="AH2295" s="701">
        <f t="shared" si="1056"/>
        <v>0</v>
      </c>
    </row>
    <row r="2296" spans="1:34" x14ac:dyDescent="0.35">
      <c r="A2296" s="680">
        <v>40271</v>
      </c>
      <c r="B2296" s="558" t="s">
        <v>24</v>
      </c>
      <c r="C2296" s="558">
        <v>4</v>
      </c>
      <c r="D2296" s="559">
        <f t="shared" si="1028"/>
        <v>7</v>
      </c>
      <c r="E2296" s="561">
        <v>0</v>
      </c>
      <c r="F2296" s="699">
        <f t="shared" si="1034"/>
        <v>0</v>
      </c>
      <c r="G2296" s="712">
        <f t="shared" si="1035"/>
        <v>0</v>
      </c>
      <c r="H2296" s="699">
        <f t="shared" si="1029"/>
        <v>0</v>
      </c>
      <c r="I2296" s="712">
        <f t="shared" si="1030"/>
        <v>0</v>
      </c>
      <c r="J2296" s="699">
        <f t="shared" si="1036"/>
        <v>0</v>
      </c>
      <c r="K2296" s="681">
        <f t="shared" si="1037"/>
        <v>0</v>
      </c>
      <c r="L2296" s="711">
        <f>IF($L$5="Yes",HLOOKUP(B2296,'Outdoor Supply'!$D$32:$P$38,7,FALSE),0)</f>
        <v>0</v>
      </c>
      <c r="M2296" s="701">
        <f t="shared" si="1038"/>
        <v>0</v>
      </c>
      <c r="N2296" s="564">
        <f t="shared" si="1039"/>
        <v>0</v>
      </c>
      <c r="O2296" s="564">
        <f t="shared" si="1040"/>
        <v>0</v>
      </c>
      <c r="P2296" s="564">
        <f t="shared" si="1041"/>
        <v>0</v>
      </c>
      <c r="Q2296" s="564">
        <f t="shared" si="1042"/>
        <v>0</v>
      </c>
      <c r="R2296" s="661">
        <f t="shared" si="1031"/>
        <v>0</v>
      </c>
      <c r="S2296" s="662">
        <f t="shared" si="1032"/>
        <v>0</v>
      </c>
      <c r="T2296" s="699">
        <f t="shared" si="1033"/>
        <v>0</v>
      </c>
      <c r="U2296" s="681">
        <f t="shared" si="1043"/>
        <v>0</v>
      </c>
      <c r="V2296" s="701">
        <f t="shared" si="1044"/>
        <v>0</v>
      </c>
      <c r="W2296" s="662">
        <f t="shared" si="1045"/>
        <v>0</v>
      </c>
      <c r="X2296" s="662">
        <f t="shared" si="1046"/>
        <v>0</v>
      </c>
      <c r="Y2296" s="662">
        <f t="shared" si="1047"/>
        <v>0</v>
      </c>
      <c r="Z2296" s="699">
        <f t="shared" si="1048"/>
        <v>0</v>
      </c>
      <c r="AA2296" s="681">
        <f t="shared" si="1051"/>
        <v>0</v>
      </c>
      <c r="AB2296" s="701">
        <f t="shared" si="1052"/>
        <v>0</v>
      </c>
      <c r="AC2296" s="662">
        <f t="shared" si="1049"/>
        <v>0</v>
      </c>
      <c r="AD2296" s="662">
        <f t="shared" si="1053"/>
        <v>0</v>
      </c>
      <c r="AE2296" s="701">
        <f t="shared" si="1054"/>
        <v>0</v>
      </c>
      <c r="AF2296" s="662">
        <f t="shared" si="1050"/>
        <v>0</v>
      </c>
      <c r="AG2296" s="662">
        <f t="shared" si="1055"/>
        <v>0</v>
      </c>
      <c r="AH2296" s="701">
        <f t="shared" si="1056"/>
        <v>0</v>
      </c>
    </row>
    <row r="2297" spans="1:34" x14ac:dyDescent="0.35">
      <c r="A2297" s="680">
        <v>40272</v>
      </c>
      <c r="B2297" s="558" t="s">
        <v>24</v>
      </c>
      <c r="C2297" s="558">
        <v>4</v>
      </c>
      <c r="D2297" s="559">
        <f t="shared" si="1028"/>
        <v>1</v>
      </c>
      <c r="E2297" s="561">
        <v>0</v>
      </c>
      <c r="F2297" s="699">
        <f t="shared" si="1034"/>
        <v>0</v>
      </c>
      <c r="G2297" s="712">
        <f t="shared" si="1035"/>
        <v>0</v>
      </c>
      <c r="H2297" s="699">
        <f t="shared" si="1029"/>
        <v>0</v>
      </c>
      <c r="I2297" s="712">
        <f t="shared" si="1030"/>
        <v>0</v>
      </c>
      <c r="J2297" s="699">
        <f t="shared" si="1036"/>
        <v>0</v>
      </c>
      <c r="K2297" s="681">
        <f t="shared" si="1037"/>
        <v>0</v>
      </c>
      <c r="L2297" s="711">
        <f>IF($L$5="Yes",HLOOKUP(B2297,'Outdoor Supply'!$D$32:$P$38,7,FALSE),0)</f>
        <v>0</v>
      </c>
      <c r="M2297" s="701">
        <f t="shared" si="1038"/>
        <v>0</v>
      </c>
      <c r="N2297" s="564">
        <f t="shared" si="1039"/>
        <v>0</v>
      </c>
      <c r="O2297" s="564">
        <f t="shared" si="1040"/>
        <v>0</v>
      </c>
      <c r="P2297" s="564">
        <f t="shared" si="1041"/>
        <v>0</v>
      </c>
      <c r="Q2297" s="564">
        <f t="shared" si="1042"/>
        <v>0</v>
      </c>
      <c r="R2297" s="661">
        <f t="shared" si="1031"/>
        <v>0</v>
      </c>
      <c r="S2297" s="662">
        <f t="shared" si="1032"/>
        <v>0</v>
      </c>
      <c r="T2297" s="699">
        <f t="shared" si="1033"/>
        <v>0</v>
      </c>
      <c r="U2297" s="681">
        <f t="shared" si="1043"/>
        <v>0</v>
      </c>
      <c r="V2297" s="701">
        <f t="shared" si="1044"/>
        <v>0</v>
      </c>
      <c r="W2297" s="662">
        <f t="shared" si="1045"/>
        <v>0</v>
      </c>
      <c r="X2297" s="662">
        <f t="shared" si="1046"/>
        <v>0</v>
      </c>
      <c r="Y2297" s="662">
        <f t="shared" si="1047"/>
        <v>0</v>
      </c>
      <c r="Z2297" s="699">
        <f t="shared" si="1048"/>
        <v>0</v>
      </c>
      <c r="AA2297" s="681">
        <f t="shared" si="1051"/>
        <v>0</v>
      </c>
      <c r="AB2297" s="701">
        <f t="shared" si="1052"/>
        <v>0</v>
      </c>
      <c r="AC2297" s="662">
        <f t="shared" si="1049"/>
        <v>0</v>
      </c>
      <c r="AD2297" s="662">
        <f t="shared" si="1053"/>
        <v>0</v>
      </c>
      <c r="AE2297" s="701">
        <f t="shared" si="1054"/>
        <v>0</v>
      </c>
      <c r="AF2297" s="662">
        <f t="shared" si="1050"/>
        <v>0</v>
      </c>
      <c r="AG2297" s="662">
        <f t="shared" si="1055"/>
        <v>0</v>
      </c>
      <c r="AH2297" s="701">
        <f t="shared" si="1056"/>
        <v>0</v>
      </c>
    </row>
    <row r="2298" spans="1:34" x14ac:dyDescent="0.35">
      <c r="A2298" s="680">
        <v>40273</v>
      </c>
      <c r="B2298" s="558" t="s">
        <v>24</v>
      </c>
      <c r="C2298" s="558">
        <v>4</v>
      </c>
      <c r="D2298" s="559">
        <f t="shared" si="1028"/>
        <v>2</v>
      </c>
      <c r="E2298" s="561">
        <v>0</v>
      </c>
      <c r="F2298" s="699">
        <f t="shared" si="1034"/>
        <v>0</v>
      </c>
      <c r="G2298" s="712">
        <f t="shared" si="1035"/>
        <v>0</v>
      </c>
      <c r="H2298" s="699">
        <f t="shared" si="1029"/>
        <v>0</v>
      </c>
      <c r="I2298" s="712">
        <f t="shared" si="1030"/>
        <v>0</v>
      </c>
      <c r="J2298" s="699">
        <f t="shared" si="1036"/>
        <v>0</v>
      </c>
      <c r="K2298" s="681">
        <f t="shared" si="1037"/>
        <v>0</v>
      </c>
      <c r="L2298" s="711">
        <f>IF($L$5="Yes",HLOOKUP(B2298,'Outdoor Supply'!$D$32:$P$38,7,FALSE),0)</f>
        <v>0</v>
      </c>
      <c r="M2298" s="701">
        <f t="shared" si="1038"/>
        <v>0</v>
      </c>
      <c r="N2298" s="564">
        <f t="shared" si="1039"/>
        <v>0</v>
      </c>
      <c r="O2298" s="564">
        <f t="shared" si="1040"/>
        <v>0</v>
      </c>
      <c r="P2298" s="564">
        <f t="shared" si="1041"/>
        <v>0</v>
      </c>
      <c r="Q2298" s="564">
        <f t="shared" si="1042"/>
        <v>0</v>
      </c>
      <c r="R2298" s="661">
        <f t="shared" si="1031"/>
        <v>0</v>
      </c>
      <c r="S2298" s="662">
        <f t="shared" si="1032"/>
        <v>0</v>
      </c>
      <c r="T2298" s="699">
        <f t="shared" si="1033"/>
        <v>0</v>
      </c>
      <c r="U2298" s="681">
        <f t="shared" si="1043"/>
        <v>0</v>
      </c>
      <c r="V2298" s="701">
        <f t="shared" si="1044"/>
        <v>0</v>
      </c>
      <c r="W2298" s="662">
        <f t="shared" si="1045"/>
        <v>0</v>
      </c>
      <c r="X2298" s="662">
        <f t="shared" si="1046"/>
        <v>0</v>
      </c>
      <c r="Y2298" s="662">
        <f t="shared" si="1047"/>
        <v>0</v>
      </c>
      <c r="Z2298" s="699">
        <f t="shared" si="1048"/>
        <v>0</v>
      </c>
      <c r="AA2298" s="681">
        <f t="shared" si="1051"/>
        <v>0</v>
      </c>
      <c r="AB2298" s="701">
        <f t="shared" si="1052"/>
        <v>0</v>
      </c>
      <c r="AC2298" s="662">
        <f t="shared" si="1049"/>
        <v>0</v>
      </c>
      <c r="AD2298" s="662">
        <f t="shared" si="1053"/>
        <v>0</v>
      </c>
      <c r="AE2298" s="701">
        <f t="shared" si="1054"/>
        <v>0</v>
      </c>
      <c r="AF2298" s="662">
        <f t="shared" si="1050"/>
        <v>0</v>
      </c>
      <c r="AG2298" s="662">
        <f t="shared" si="1055"/>
        <v>0</v>
      </c>
      <c r="AH2298" s="701">
        <f t="shared" si="1056"/>
        <v>0</v>
      </c>
    </row>
    <row r="2299" spans="1:34" x14ac:dyDescent="0.35">
      <c r="A2299" s="680">
        <v>40274</v>
      </c>
      <c r="B2299" s="558" t="s">
        <v>24</v>
      </c>
      <c r="C2299" s="558">
        <v>4</v>
      </c>
      <c r="D2299" s="559">
        <f t="shared" si="1028"/>
        <v>3</v>
      </c>
      <c r="E2299" s="561">
        <v>0</v>
      </c>
      <c r="F2299" s="699">
        <f t="shared" si="1034"/>
        <v>0</v>
      </c>
      <c r="G2299" s="712">
        <f t="shared" si="1035"/>
        <v>0</v>
      </c>
      <c r="H2299" s="699">
        <f t="shared" si="1029"/>
        <v>0</v>
      </c>
      <c r="I2299" s="712">
        <f t="shared" si="1030"/>
        <v>0</v>
      </c>
      <c r="J2299" s="699">
        <f t="shared" si="1036"/>
        <v>0</v>
      </c>
      <c r="K2299" s="681">
        <f t="shared" si="1037"/>
        <v>0</v>
      </c>
      <c r="L2299" s="711">
        <f>IF($L$5="Yes",HLOOKUP(B2299,'Outdoor Supply'!$D$32:$P$38,7,FALSE),0)</f>
        <v>0</v>
      </c>
      <c r="M2299" s="701">
        <f t="shared" si="1038"/>
        <v>0</v>
      </c>
      <c r="N2299" s="564">
        <f t="shared" si="1039"/>
        <v>0</v>
      </c>
      <c r="O2299" s="564">
        <f t="shared" si="1040"/>
        <v>0</v>
      </c>
      <c r="P2299" s="564">
        <f t="shared" si="1041"/>
        <v>0</v>
      </c>
      <c r="Q2299" s="564">
        <f t="shared" si="1042"/>
        <v>0</v>
      </c>
      <c r="R2299" s="661">
        <f t="shared" si="1031"/>
        <v>0</v>
      </c>
      <c r="S2299" s="662">
        <f t="shared" si="1032"/>
        <v>0</v>
      </c>
      <c r="T2299" s="699">
        <f t="shared" si="1033"/>
        <v>0</v>
      </c>
      <c r="U2299" s="681">
        <f t="shared" si="1043"/>
        <v>0</v>
      </c>
      <c r="V2299" s="701">
        <f t="shared" si="1044"/>
        <v>0</v>
      </c>
      <c r="W2299" s="662">
        <f t="shared" si="1045"/>
        <v>0</v>
      </c>
      <c r="X2299" s="662">
        <f t="shared" si="1046"/>
        <v>0</v>
      </c>
      <c r="Y2299" s="662">
        <f t="shared" si="1047"/>
        <v>0</v>
      </c>
      <c r="Z2299" s="699">
        <f t="shared" si="1048"/>
        <v>0</v>
      </c>
      <c r="AA2299" s="681">
        <f t="shared" si="1051"/>
        <v>0</v>
      </c>
      <c r="AB2299" s="701">
        <f t="shared" si="1052"/>
        <v>0</v>
      </c>
      <c r="AC2299" s="662">
        <f t="shared" si="1049"/>
        <v>0</v>
      </c>
      <c r="AD2299" s="662">
        <f t="shared" si="1053"/>
        <v>0</v>
      </c>
      <c r="AE2299" s="701">
        <f t="shared" si="1054"/>
        <v>0</v>
      </c>
      <c r="AF2299" s="662">
        <f t="shared" si="1050"/>
        <v>0</v>
      </c>
      <c r="AG2299" s="662">
        <f t="shared" si="1055"/>
        <v>0</v>
      </c>
      <c r="AH2299" s="701">
        <f t="shared" si="1056"/>
        <v>0</v>
      </c>
    </row>
    <row r="2300" spans="1:34" x14ac:dyDescent="0.35">
      <c r="A2300" s="680">
        <v>40275</v>
      </c>
      <c r="B2300" s="558" t="s">
        <v>24</v>
      </c>
      <c r="C2300" s="558">
        <v>4</v>
      </c>
      <c r="D2300" s="559">
        <f t="shared" si="1028"/>
        <v>4</v>
      </c>
      <c r="E2300" s="561">
        <v>0</v>
      </c>
      <c r="F2300" s="699">
        <f t="shared" si="1034"/>
        <v>0</v>
      </c>
      <c r="G2300" s="712">
        <f t="shared" si="1035"/>
        <v>0</v>
      </c>
      <c r="H2300" s="699">
        <f t="shared" si="1029"/>
        <v>0</v>
      </c>
      <c r="I2300" s="712">
        <f t="shared" si="1030"/>
        <v>0</v>
      </c>
      <c r="J2300" s="699">
        <f t="shared" si="1036"/>
        <v>0</v>
      </c>
      <c r="K2300" s="681">
        <f t="shared" si="1037"/>
        <v>0</v>
      </c>
      <c r="L2300" s="711">
        <f>IF($L$5="Yes",HLOOKUP(B2300,'Outdoor Supply'!$D$32:$P$38,7,FALSE),0)</f>
        <v>0</v>
      </c>
      <c r="M2300" s="701">
        <f t="shared" si="1038"/>
        <v>0</v>
      </c>
      <c r="N2300" s="564">
        <f t="shared" si="1039"/>
        <v>0</v>
      </c>
      <c r="O2300" s="564">
        <f t="shared" si="1040"/>
        <v>0</v>
      </c>
      <c r="P2300" s="564">
        <f t="shared" si="1041"/>
        <v>0</v>
      </c>
      <c r="Q2300" s="564">
        <f t="shared" si="1042"/>
        <v>0</v>
      </c>
      <c r="R2300" s="661">
        <f t="shared" si="1031"/>
        <v>0</v>
      </c>
      <c r="S2300" s="662">
        <f t="shared" si="1032"/>
        <v>0</v>
      </c>
      <c r="T2300" s="699">
        <f t="shared" si="1033"/>
        <v>0</v>
      </c>
      <c r="U2300" s="681">
        <f t="shared" si="1043"/>
        <v>0</v>
      </c>
      <c r="V2300" s="701">
        <f t="shared" si="1044"/>
        <v>0</v>
      </c>
      <c r="W2300" s="662">
        <f t="shared" si="1045"/>
        <v>0</v>
      </c>
      <c r="X2300" s="662">
        <f t="shared" si="1046"/>
        <v>0</v>
      </c>
      <c r="Y2300" s="662">
        <f t="shared" si="1047"/>
        <v>0</v>
      </c>
      <c r="Z2300" s="699">
        <f t="shared" si="1048"/>
        <v>0</v>
      </c>
      <c r="AA2300" s="681">
        <f t="shared" si="1051"/>
        <v>0</v>
      </c>
      <c r="AB2300" s="701">
        <f t="shared" si="1052"/>
        <v>0</v>
      </c>
      <c r="AC2300" s="662">
        <f t="shared" si="1049"/>
        <v>0</v>
      </c>
      <c r="AD2300" s="662">
        <f t="shared" si="1053"/>
        <v>0</v>
      </c>
      <c r="AE2300" s="701">
        <f t="shared" si="1054"/>
        <v>0</v>
      </c>
      <c r="AF2300" s="662">
        <f t="shared" si="1050"/>
        <v>0</v>
      </c>
      <c r="AG2300" s="662">
        <f t="shared" si="1055"/>
        <v>0</v>
      </c>
      <c r="AH2300" s="701">
        <f t="shared" si="1056"/>
        <v>0</v>
      </c>
    </row>
    <row r="2301" spans="1:34" x14ac:dyDescent="0.35">
      <c r="A2301" s="680">
        <v>40276</v>
      </c>
      <c r="B2301" s="558" t="s">
        <v>24</v>
      </c>
      <c r="C2301" s="558">
        <v>4</v>
      </c>
      <c r="D2301" s="559">
        <f t="shared" si="1028"/>
        <v>5</v>
      </c>
      <c r="E2301" s="561">
        <v>0</v>
      </c>
      <c r="F2301" s="699">
        <f t="shared" si="1034"/>
        <v>0</v>
      </c>
      <c r="G2301" s="712">
        <f t="shared" si="1035"/>
        <v>0</v>
      </c>
      <c r="H2301" s="699">
        <f t="shared" si="1029"/>
        <v>0</v>
      </c>
      <c r="I2301" s="712">
        <f t="shared" si="1030"/>
        <v>0</v>
      </c>
      <c r="J2301" s="699">
        <f t="shared" si="1036"/>
        <v>0</v>
      </c>
      <c r="K2301" s="681">
        <f t="shared" si="1037"/>
        <v>0</v>
      </c>
      <c r="L2301" s="711">
        <f>IF($L$5="Yes",HLOOKUP(B2301,'Outdoor Supply'!$D$32:$P$38,7,FALSE),0)</f>
        <v>0</v>
      </c>
      <c r="M2301" s="701">
        <f t="shared" si="1038"/>
        <v>0</v>
      </c>
      <c r="N2301" s="564">
        <f t="shared" si="1039"/>
        <v>0</v>
      </c>
      <c r="O2301" s="564">
        <f t="shared" si="1040"/>
        <v>0</v>
      </c>
      <c r="P2301" s="564">
        <f t="shared" si="1041"/>
        <v>0</v>
      </c>
      <c r="Q2301" s="564">
        <f t="shared" si="1042"/>
        <v>0</v>
      </c>
      <c r="R2301" s="661">
        <f t="shared" si="1031"/>
        <v>0</v>
      </c>
      <c r="S2301" s="662">
        <f t="shared" si="1032"/>
        <v>0</v>
      </c>
      <c r="T2301" s="699">
        <f t="shared" si="1033"/>
        <v>0</v>
      </c>
      <c r="U2301" s="681">
        <f t="shared" si="1043"/>
        <v>0</v>
      </c>
      <c r="V2301" s="701">
        <f t="shared" si="1044"/>
        <v>0</v>
      </c>
      <c r="W2301" s="662">
        <f t="shared" si="1045"/>
        <v>0</v>
      </c>
      <c r="X2301" s="662">
        <f t="shared" si="1046"/>
        <v>0</v>
      </c>
      <c r="Y2301" s="662">
        <f t="shared" si="1047"/>
        <v>0</v>
      </c>
      <c r="Z2301" s="699">
        <f t="shared" si="1048"/>
        <v>0</v>
      </c>
      <c r="AA2301" s="681">
        <f t="shared" si="1051"/>
        <v>0</v>
      </c>
      <c r="AB2301" s="701">
        <f t="shared" si="1052"/>
        <v>0</v>
      </c>
      <c r="AC2301" s="662">
        <f t="shared" si="1049"/>
        <v>0</v>
      </c>
      <c r="AD2301" s="662">
        <f t="shared" si="1053"/>
        <v>0</v>
      </c>
      <c r="AE2301" s="701">
        <f t="shared" si="1054"/>
        <v>0</v>
      </c>
      <c r="AF2301" s="662">
        <f t="shared" si="1050"/>
        <v>0</v>
      </c>
      <c r="AG2301" s="662">
        <f t="shared" si="1055"/>
        <v>0</v>
      </c>
      <c r="AH2301" s="701">
        <f t="shared" si="1056"/>
        <v>0</v>
      </c>
    </row>
    <row r="2302" spans="1:34" x14ac:dyDescent="0.35">
      <c r="A2302" s="680">
        <v>40277</v>
      </c>
      <c r="B2302" s="558" t="s">
        <v>24</v>
      </c>
      <c r="C2302" s="558">
        <v>4</v>
      </c>
      <c r="D2302" s="559">
        <f t="shared" si="1028"/>
        <v>6</v>
      </c>
      <c r="E2302" s="561">
        <v>0</v>
      </c>
      <c r="F2302" s="699">
        <f t="shared" si="1034"/>
        <v>0</v>
      </c>
      <c r="G2302" s="712">
        <f t="shared" si="1035"/>
        <v>0</v>
      </c>
      <c r="H2302" s="699">
        <f t="shared" si="1029"/>
        <v>0</v>
      </c>
      <c r="I2302" s="712">
        <f t="shared" si="1030"/>
        <v>0</v>
      </c>
      <c r="J2302" s="699">
        <f t="shared" si="1036"/>
        <v>0</v>
      </c>
      <c r="K2302" s="681">
        <f t="shared" si="1037"/>
        <v>0</v>
      </c>
      <c r="L2302" s="711">
        <f>IF($L$5="Yes",HLOOKUP(B2302,'Outdoor Supply'!$D$32:$P$38,7,FALSE),0)</f>
        <v>0</v>
      </c>
      <c r="M2302" s="701">
        <f t="shared" si="1038"/>
        <v>0</v>
      </c>
      <c r="N2302" s="564">
        <f t="shared" si="1039"/>
        <v>0</v>
      </c>
      <c r="O2302" s="564">
        <f t="shared" si="1040"/>
        <v>0</v>
      </c>
      <c r="P2302" s="564">
        <f t="shared" si="1041"/>
        <v>0</v>
      </c>
      <c r="Q2302" s="564">
        <f t="shared" si="1042"/>
        <v>0</v>
      </c>
      <c r="R2302" s="661">
        <f t="shared" si="1031"/>
        <v>0</v>
      </c>
      <c r="S2302" s="662">
        <f t="shared" si="1032"/>
        <v>0</v>
      </c>
      <c r="T2302" s="699">
        <f t="shared" si="1033"/>
        <v>0</v>
      </c>
      <c r="U2302" s="681">
        <f t="shared" si="1043"/>
        <v>0</v>
      </c>
      <c r="V2302" s="701">
        <f t="shared" si="1044"/>
        <v>0</v>
      </c>
      <c r="W2302" s="662">
        <f t="shared" si="1045"/>
        <v>0</v>
      </c>
      <c r="X2302" s="662">
        <f t="shared" si="1046"/>
        <v>0</v>
      </c>
      <c r="Y2302" s="662">
        <f t="shared" si="1047"/>
        <v>0</v>
      </c>
      <c r="Z2302" s="699">
        <f t="shared" si="1048"/>
        <v>0</v>
      </c>
      <c r="AA2302" s="681">
        <f t="shared" si="1051"/>
        <v>0</v>
      </c>
      <c r="AB2302" s="701">
        <f t="shared" si="1052"/>
        <v>0</v>
      </c>
      <c r="AC2302" s="662">
        <f t="shared" si="1049"/>
        <v>0</v>
      </c>
      <c r="AD2302" s="662">
        <f t="shared" si="1053"/>
        <v>0</v>
      </c>
      <c r="AE2302" s="701">
        <f t="shared" si="1054"/>
        <v>0</v>
      </c>
      <c r="AF2302" s="662">
        <f t="shared" si="1050"/>
        <v>0</v>
      </c>
      <c r="AG2302" s="662">
        <f t="shared" si="1055"/>
        <v>0</v>
      </c>
      <c r="AH2302" s="701">
        <f t="shared" si="1056"/>
        <v>0</v>
      </c>
    </row>
    <row r="2303" spans="1:34" x14ac:dyDescent="0.35">
      <c r="A2303" s="680">
        <v>40278</v>
      </c>
      <c r="B2303" s="558" t="s">
        <v>24</v>
      </c>
      <c r="C2303" s="558">
        <v>4</v>
      </c>
      <c r="D2303" s="559">
        <f t="shared" si="1028"/>
        <v>7</v>
      </c>
      <c r="E2303" s="561">
        <v>0</v>
      </c>
      <c r="F2303" s="699">
        <f t="shared" si="1034"/>
        <v>0</v>
      </c>
      <c r="G2303" s="712">
        <f t="shared" si="1035"/>
        <v>0</v>
      </c>
      <c r="H2303" s="699">
        <f t="shared" si="1029"/>
        <v>0</v>
      </c>
      <c r="I2303" s="712">
        <f t="shared" si="1030"/>
        <v>0</v>
      </c>
      <c r="J2303" s="699">
        <f t="shared" si="1036"/>
        <v>0</v>
      </c>
      <c r="K2303" s="681">
        <f t="shared" si="1037"/>
        <v>0</v>
      </c>
      <c r="L2303" s="711">
        <f>IF($L$5="Yes",HLOOKUP(B2303,'Outdoor Supply'!$D$32:$P$38,7,FALSE),0)</f>
        <v>0</v>
      </c>
      <c r="M2303" s="701">
        <f t="shared" si="1038"/>
        <v>0</v>
      </c>
      <c r="N2303" s="564">
        <f t="shared" si="1039"/>
        <v>0</v>
      </c>
      <c r="O2303" s="564">
        <f t="shared" si="1040"/>
        <v>0</v>
      </c>
      <c r="P2303" s="564">
        <f t="shared" si="1041"/>
        <v>0</v>
      </c>
      <c r="Q2303" s="564">
        <f t="shared" si="1042"/>
        <v>0</v>
      </c>
      <c r="R2303" s="661">
        <f t="shared" si="1031"/>
        <v>0</v>
      </c>
      <c r="S2303" s="662">
        <f t="shared" si="1032"/>
        <v>0</v>
      </c>
      <c r="T2303" s="699">
        <f t="shared" si="1033"/>
        <v>0</v>
      </c>
      <c r="U2303" s="681">
        <f t="shared" si="1043"/>
        <v>0</v>
      </c>
      <c r="V2303" s="701">
        <f t="shared" si="1044"/>
        <v>0</v>
      </c>
      <c r="W2303" s="662">
        <f t="shared" si="1045"/>
        <v>0</v>
      </c>
      <c r="X2303" s="662">
        <f t="shared" si="1046"/>
        <v>0</v>
      </c>
      <c r="Y2303" s="662">
        <f t="shared" si="1047"/>
        <v>0</v>
      </c>
      <c r="Z2303" s="699">
        <f t="shared" si="1048"/>
        <v>0</v>
      </c>
      <c r="AA2303" s="681">
        <f t="shared" si="1051"/>
        <v>0</v>
      </c>
      <c r="AB2303" s="701">
        <f t="shared" si="1052"/>
        <v>0</v>
      </c>
      <c r="AC2303" s="662">
        <f t="shared" si="1049"/>
        <v>0</v>
      </c>
      <c r="AD2303" s="662">
        <f t="shared" si="1053"/>
        <v>0</v>
      </c>
      <c r="AE2303" s="701">
        <f t="shared" si="1054"/>
        <v>0</v>
      </c>
      <c r="AF2303" s="662">
        <f t="shared" si="1050"/>
        <v>0</v>
      </c>
      <c r="AG2303" s="662">
        <f t="shared" si="1055"/>
        <v>0</v>
      </c>
      <c r="AH2303" s="701">
        <f t="shared" si="1056"/>
        <v>0</v>
      </c>
    </row>
    <row r="2304" spans="1:34" x14ac:dyDescent="0.35">
      <c r="A2304" s="680">
        <v>40279</v>
      </c>
      <c r="B2304" s="558" t="s">
        <v>24</v>
      </c>
      <c r="C2304" s="558">
        <v>4</v>
      </c>
      <c r="D2304" s="559">
        <f t="shared" si="1028"/>
        <v>1</v>
      </c>
      <c r="E2304" s="561">
        <v>0</v>
      </c>
      <c r="F2304" s="699">
        <f t="shared" si="1034"/>
        <v>0</v>
      </c>
      <c r="G2304" s="712">
        <f t="shared" si="1035"/>
        <v>0</v>
      </c>
      <c r="H2304" s="699">
        <f t="shared" si="1029"/>
        <v>0</v>
      </c>
      <c r="I2304" s="712">
        <f t="shared" si="1030"/>
        <v>0</v>
      </c>
      <c r="J2304" s="699">
        <f t="shared" si="1036"/>
        <v>0</v>
      </c>
      <c r="K2304" s="681">
        <f t="shared" si="1037"/>
        <v>0</v>
      </c>
      <c r="L2304" s="711">
        <f>IF($L$5="Yes",HLOOKUP(B2304,'Outdoor Supply'!$D$32:$P$38,7,FALSE),0)</f>
        <v>0</v>
      </c>
      <c r="M2304" s="701">
        <f t="shared" si="1038"/>
        <v>0</v>
      </c>
      <c r="N2304" s="564">
        <f t="shared" si="1039"/>
        <v>0</v>
      </c>
      <c r="O2304" s="564">
        <f t="shared" si="1040"/>
        <v>0</v>
      </c>
      <c r="P2304" s="564">
        <f t="shared" si="1041"/>
        <v>0</v>
      </c>
      <c r="Q2304" s="564">
        <f t="shared" si="1042"/>
        <v>0</v>
      </c>
      <c r="R2304" s="661">
        <f t="shared" si="1031"/>
        <v>0</v>
      </c>
      <c r="S2304" s="662">
        <f t="shared" si="1032"/>
        <v>0</v>
      </c>
      <c r="T2304" s="699">
        <f t="shared" si="1033"/>
        <v>0</v>
      </c>
      <c r="U2304" s="681">
        <f t="shared" si="1043"/>
        <v>0</v>
      </c>
      <c r="V2304" s="701">
        <f t="shared" si="1044"/>
        <v>0</v>
      </c>
      <c r="W2304" s="662">
        <f t="shared" si="1045"/>
        <v>0</v>
      </c>
      <c r="X2304" s="662">
        <f t="shared" si="1046"/>
        <v>0</v>
      </c>
      <c r="Y2304" s="662">
        <f t="shared" si="1047"/>
        <v>0</v>
      </c>
      <c r="Z2304" s="699">
        <f t="shared" si="1048"/>
        <v>0</v>
      </c>
      <c r="AA2304" s="681">
        <f t="shared" si="1051"/>
        <v>0</v>
      </c>
      <c r="AB2304" s="701">
        <f t="shared" si="1052"/>
        <v>0</v>
      </c>
      <c r="AC2304" s="662">
        <f t="shared" si="1049"/>
        <v>0</v>
      </c>
      <c r="AD2304" s="662">
        <f t="shared" si="1053"/>
        <v>0</v>
      </c>
      <c r="AE2304" s="701">
        <f t="shared" si="1054"/>
        <v>0</v>
      </c>
      <c r="AF2304" s="662">
        <f t="shared" si="1050"/>
        <v>0</v>
      </c>
      <c r="AG2304" s="662">
        <f t="shared" si="1055"/>
        <v>0</v>
      </c>
      <c r="AH2304" s="701">
        <f t="shared" si="1056"/>
        <v>0</v>
      </c>
    </row>
    <row r="2305" spans="1:34" x14ac:dyDescent="0.35">
      <c r="A2305" s="680">
        <v>40280</v>
      </c>
      <c r="B2305" s="558" t="s">
        <v>24</v>
      </c>
      <c r="C2305" s="558">
        <v>4</v>
      </c>
      <c r="D2305" s="559">
        <f t="shared" si="1028"/>
        <v>2</v>
      </c>
      <c r="E2305" s="561">
        <v>0</v>
      </c>
      <c r="F2305" s="699">
        <f t="shared" si="1034"/>
        <v>0</v>
      </c>
      <c r="G2305" s="712">
        <f t="shared" si="1035"/>
        <v>0</v>
      </c>
      <c r="H2305" s="699">
        <f t="shared" si="1029"/>
        <v>0</v>
      </c>
      <c r="I2305" s="712">
        <f t="shared" si="1030"/>
        <v>0</v>
      </c>
      <c r="J2305" s="699">
        <f t="shared" si="1036"/>
        <v>0</v>
      </c>
      <c r="K2305" s="681">
        <f t="shared" si="1037"/>
        <v>0</v>
      </c>
      <c r="L2305" s="711">
        <f>IF($L$5="Yes",HLOOKUP(B2305,'Outdoor Supply'!$D$32:$P$38,7,FALSE),0)</f>
        <v>0</v>
      </c>
      <c r="M2305" s="701">
        <f t="shared" si="1038"/>
        <v>0</v>
      </c>
      <c r="N2305" s="564">
        <f t="shared" si="1039"/>
        <v>0</v>
      </c>
      <c r="O2305" s="564">
        <f t="shared" si="1040"/>
        <v>0</v>
      </c>
      <c r="P2305" s="564">
        <f t="shared" si="1041"/>
        <v>0</v>
      </c>
      <c r="Q2305" s="564">
        <f t="shared" si="1042"/>
        <v>0</v>
      </c>
      <c r="R2305" s="661">
        <f t="shared" si="1031"/>
        <v>0</v>
      </c>
      <c r="S2305" s="662">
        <f t="shared" si="1032"/>
        <v>0</v>
      </c>
      <c r="T2305" s="699">
        <f t="shared" si="1033"/>
        <v>0</v>
      </c>
      <c r="U2305" s="681">
        <f t="shared" si="1043"/>
        <v>0</v>
      </c>
      <c r="V2305" s="701">
        <f t="shared" si="1044"/>
        <v>0</v>
      </c>
      <c r="W2305" s="662">
        <f t="shared" si="1045"/>
        <v>0</v>
      </c>
      <c r="X2305" s="662">
        <f t="shared" si="1046"/>
        <v>0</v>
      </c>
      <c r="Y2305" s="662">
        <f t="shared" si="1047"/>
        <v>0</v>
      </c>
      <c r="Z2305" s="699">
        <f t="shared" si="1048"/>
        <v>0</v>
      </c>
      <c r="AA2305" s="681">
        <f t="shared" si="1051"/>
        <v>0</v>
      </c>
      <c r="AB2305" s="701">
        <f t="shared" si="1052"/>
        <v>0</v>
      </c>
      <c r="AC2305" s="662">
        <f t="shared" si="1049"/>
        <v>0</v>
      </c>
      <c r="AD2305" s="662">
        <f t="shared" si="1053"/>
        <v>0</v>
      </c>
      <c r="AE2305" s="701">
        <f t="shared" si="1054"/>
        <v>0</v>
      </c>
      <c r="AF2305" s="662">
        <f t="shared" si="1050"/>
        <v>0</v>
      </c>
      <c r="AG2305" s="662">
        <f t="shared" si="1055"/>
        <v>0</v>
      </c>
      <c r="AH2305" s="701">
        <f t="shared" si="1056"/>
        <v>0</v>
      </c>
    </row>
    <row r="2306" spans="1:34" x14ac:dyDescent="0.35">
      <c r="A2306" s="680">
        <v>40281</v>
      </c>
      <c r="B2306" s="558" t="s">
        <v>24</v>
      </c>
      <c r="C2306" s="558">
        <v>4</v>
      </c>
      <c r="D2306" s="559">
        <f t="shared" si="1028"/>
        <v>3</v>
      </c>
      <c r="E2306" s="561">
        <v>0</v>
      </c>
      <c r="F2306" s="699">
        <f t="shared" si="1034"/>
        <v>0</v>
      </c>
      <c r="G2306" s="712">
        <f t="shared" si="1035"/>
        <v>0</v>
      </c>
      <c r="H2306" s="699">
        <f t="shared" si="1029"/>
        <v>0</v>
      </c>
      <c r="I2306" s="712">
        <f t="shared" si="1030"/>
        <v>0</v>
      </c>
      <c r="J2306" s="699">
        <f t="shared" si="1036"/>
        <v>0</v>
      </c>
      <c r="K2306" s="681">
        <f t="shared" si="1037"/>
        <v>0</v>
      </c>
      <c r="L2306" s="711">
        <f>IF($L$5="Yes",HLOOKUP(B2306,'Outdoor Supply'!$D$32:$P$38,7,FALSE),0)</f>
        <v>0</v>
      </c>
      <c r="M2306" s="701">
        <f t="shared" si="1038"/>
        <v>0</v>
      </c>
      <c r="N2306" s="564">
        <f t="shared" si="1039"/>
        <v>0</v>
      </c>
      <c r="O2306" s="564">
        <f t="shared" si="1040"/>
        <v>0</v>
      </c>
      <c r="P2306" s="564">
        <f t="shared" si="1041"/>
        <v>0</v>
      </c>
      <c r="Q2306" s="564">
        <f t="shared" si="1042"/>
        <v>0</v>
      </c>
      <c r="R2306" s="661">
        <f t="shared" si="1031"/>
        <v>0</v>
      </c>
      <c r="S2306" s="662">
        <f t="shared" si="1032"/>
        <v>0</v>
      </c>
      <c r="T2306" s="699">
        <f t="shared" si="1033"/>
        <v>0</v>
      </c>
      <c r="U2306" s="681">
        <f t="shared" si="1043"/>
        <v>0</v>
      </c>
      <c r="V2306" s="701">
        <f t="shared" si="1044"/>
        <v>0</v>
      </c>
      <c r="W2306" s="662">
        <f t="shared" si="1045"/>
        <v>0</v>
      </c>
      <c r="X2306" s="662">
        <f t="shared" si="1046"/>
        <v>0</v>
      </c>
      <c r="Y2306" s="662">
        <f t="shared" si="1047"/>
        <v>0</v>
      </c>
      <c r="Z2306" s="699">
        <f t="shared" si="1048"/>
        <v>0</v>
      </c>
      <c r="AA2306" s="681">
        <f t="shared" si="1051"/>
        <v>0</v>
      </c>
      <c r="AB2306" s="701">
        <f t="shared" si="1052"/>
        <v>0</v>
      </c>
      <c r="AC2306" s="662">
        <f t="shared" si="1049"/>
        <v>0</v>
      </c>
      <c r="AD2306" s="662">
        <f t="shared" si="1053"/>
        <v>0</v>
      </c>
      <c r="AE2306" s="701">
        <f t="shared" si="1054"/>
        <v>0</v>
      </c>
      <c r="AF2306" s="662">
        <f t="shared" si="1050"/>
        <v>0</v>
      </c>
      <c r="AG2306" s="662">
        <f t="shared" si="1055"/>
        <v>0</v>
      </c>
      <c r="AH2306" s="701">
        <f t="shared" si="1056"/>
        <v>0</v>
      </c>
    </row>
    <row r="2307" spans="1:34" x14ac:dyDescent="0.35">
      <c r="A2307" s="680">
        <v>40282</v>
      </c>
      <c r="B2307" s="558" t="s">
        <v>24</v>
      </c>
      <c r="C2307" s="558">
        <v>4</v>
      </c>
      <c r="D2307" s="559">
        <f t="shared" si="1028"/>
        <v>4</v>
      </c>
      <c r="E2307" s="561">
        <v>0</v>
      </c>
      <c r="F2307" s="699">
        <f t="shared" si="1034"/>
        <v>0</v>
      </c>
      <c r="G2307" s="712">
        <f t="shared" si="1035"/>
        <v>0</v>
      </c>
      <c r="H2307" s="699">
        <f t="shared" si="1029"/>
        <v>0</v>
      </c>
      <c r="I2307" s="712">
        <f t="shared" si="1030"/>
        <v>0</v>
      </c>
      <c r="J2307" s="699">
        <f t="shared" si="1036"/>
        <v>0</v>
      </c>
      <c r="K2307" s="681">
        <f t="shared" si="1037"/>
        <v>0</v>
      </c>
      <c r="L2307" s="711">
        <f>IF($L$5="Yes",HLOOKUP(B2307,'Outdoor Supply'!$D$32:$P$38,7,FALSE),0)</f>
        <v>0</v>
      </c>
      <c r="M2307" s="701">
        <f t="shared" si="1038"/>
        <v>0</v>
      </c>
      <c r="N2307" s="564">
        <f t="shared" si="1039"/>
        <v>0</v>
      </c>
      <c r="O2307" s="564">
        <f t="shared" si="1040"/>
        <v>0</v>
      </c>
      <c r="P2307" s="564">
        <f t="shared" si="1041"/>
        <v>0</v>
      </c>
      <c r="Q2307" s="564">
        <f t="shared" si="1042"/>
        <v>0</v>
      </c>
      <c r="R2307" s="661">
        <f t="shared" si="1031"/>
        <v>0</v>
      </c>
      <c r="S2307" s="662">
        <f t="shared" si="1032"/>
        <v>0</v>
      </c>
      <c r="T2307" s="699">
        <f t="shared" si="1033"/>
        <v>0</v>
      </c>
      <c r="U2307" s="681">
        <f t="shared" si="1043"/>
        <v>0</v>
      </c>
      <c r="V2307" s="701">
        <f t="shared" si="1044"/>
        <v>0</v>
      </c>
      <c r="W2307" s="662">
        <f t="shared" si="1045"/>
        <v>0</v>
      </c>
      <c r="X2307" s="662">
        <f t="shared" si="1046"/>
        <v>0</v>
      </c>
      <c r="Y2307" s="662">
        <f t="shared" si="1047"/>
        <v>0</v>
      </c>
      <c r="Z2307" s="699">
        <f t="shared" si="1048"/>
        <v>0</v>
      </c>
      <c r="AA2307" s="681">
        <f t="shared" si="1051"/>
        <v>0</v>
      </c>
      <c r="AB2307" s="701">
        <f t="shared" si="1052"/>
        <v>0</v>
      </c>
      <c r="AC2307" s="662">
        <f t="shared" si="1049"/>
        <v>0</v>
      </c>
      <c r="AD2307" s="662">
        <f t="shared" si="1053"/>
        <v>0</v>
      </c>
      <c r="AE2307" s="701">
        <f t="shared" si="1054"/>
        <v>0</v>
      </c>
      <c r="AF2307" s="662">
        <f t="shared" si="1050"/>
        <v>0</v>
      </c>
      <c r="AG2307" s="662">
        <f t="shared" si="1055"/>
        <v>0</v>
      </c>
      <c r="AH2307" s="701">
        <f t="shared" si="1056"/>
        <v>0</v>
      </c>
    </row>
    <row r="2308" spans="1:34" x14ac:dyDescent="0.35">
      <c r="A2308" s="680">
        <v>40283</v>
      </c>
      <c r="B2308" s="558" t="s">
        <v>24</v>
      </c>
      <c r="C2308" s="558">
        <v>4</v>
      </c>
      <c r="D2308" s="559">
        <f t="shared" si="1028"/>
        <v>5</v>
      </c>
      <c r="E2308" s="561">
        <v>0</v>
      </c>
      <c r="F2308" s="699">
        <f t="shared" si="1034"/>
        <v>0</v>
      </c>
      <c r="G2308" s="712">
        <f t="shared" si="1035"/>
        <v>0</v>
      </c>
      <c r="H2308" s="699">
        <f t="shared" si="1029"/>
        <v>0</v>
      </c>
      <c r="I2308" s="712">
        <f t="shared" si="1030"/>
        <v>0</v>
      </c>
      <c r="J2308" s="699">
        <f t="shared" si="1036"/>
        <v>0</v>
      </c>
      <c r="K2308" s="681">
        <f t="shared" si="1037"/>
        <v>0</v>
      </c>
      <c r="L2308" s="711">
        <f>IF($L$5="Yes",HLOOKUP(B2308,'Outdoor Supply'!$D$32:$P$38,7,FALSE),0)</f>
        <v>0</v>
      </c>
      <c r="M2308" s="701">
        <f t="shared" si="1038"/>
        <v>0</v>
      </c>
      <c r="N2308" s="564">
        <f t="shared" si="1039"/>
        <v>0</v>
      </c>
      <c r="O2308" s="564">
        <f t="shared" si="1040"/>
        <v>0</v>
      </c>
      <c r="P2308" s="564">
        <f t="shared" si="1041"/>
        <v>0</v>
      </c>
      <c r="Q2308" s="564">
        <f t="shared" si="1042"/>
        <v>0</v>
      </c>
      <c r="R2308" s="661">
        <f t="shared" si="1031"/>
        <v>0</v>
      </c>
      <c r="S2308" s="662">
        <f t="shared" si="1032"/>
        <v>0</v>
      </c>
      <c r="T2308" s="699">
        <f t="shared" si="1033"/>
        <v>0</v>
      </c>
      <c r="U2308" s="681">
        <f t="shared" si="1043"/>
        <v>0</v>
      </c>
      <c r="V2308" s="701">
        <f t="shared" si="1044"/>
        <v>0</v>
      </c>
      <c r="W2308" s="662">
        <f t="shared" si="1045"/>
        <v>0</v>
      </c>
      <c r="X2308" s="662">
        <f t="shared" si="1046"/>
        <v>0</v>
      </c>
      <c r="Y2308" s="662">
        <f t="shared" si="1047"/>
        <v>0</v>
      </c>
      <c r="Z2308" s="699">
        <f t="shared" si="1048"/>
        <v>0</v>
      </c>
      <c r="AA2308" s="681">
        <f t="shared" si="1051"/>
        <v>0</v>
      </c>
      <c r="AB2308" s="701">
        <f t="shared" si="1052"/>
        <v>0</v>
      </c>
      <c r="AC2308" s="662">
        <f t="shared" si="1049"/>
        <v>0</v>
      </c>
      <c r="AD2308" s="662">
        <f t="shared" si="1053"/>
        <v>0</v>
      </c>
      <c r="AE2308" s="701">
        <f t="shared" si="1054"/>
        <v>0</v>
      </c>
      <c r="AF2308" s="662">
        <f t="shared" si="1050"/>
        <v>0</v>
      </c>
      <c r="AG2308" s="662">
        <f t="shared" si="1055"/>
        <v>0</v>
      </c>
      <c r="AH2308" s="701">
        <f t="shared" si="1056"/>
        <v>0</v>
      </c>
    </row>
    <row r="2309" spans="1:34" x14ac:dyDescent="0.35">
      <c r="A2309" s="680">
        <v>40284</v>
      </c>
      <c r="B2309" s="558" t="s">
        <v>24</v>
      </c>
      <c r="C2309" s="558">
        <v>4</v>
      </c>
      <c r="D2309" s="559">
        <f t="shared" si="1028"/>
        <v>6</v>
      </c>
      <c r="E2309" s="561">
        <v>0.56999999999996476</v>
      </c>
      <c r="F2309" s="699">
        <f t="shared" si="1034"/>
        <v>0</v>
      </c>
      <c r="G2309" s="712">
        <f t="shared" si="1035"/>
        <v>0</v>
      </c>
      <c r="H2309" s="699">
        <f t="shared" si="1029"/>
        <v>0</v>
      </c>
      <c r="I2309" s="712">
        <f t="shared" si="1030"/>
        <v>0</v>
      </c>
      <c r="J2309" s="699">
        <f t="shared" si="1036"/>
        <v>0</v>
      </c>
      <c r="K2309" s="681">
        <f t="shared" si="1037"/>
        <v>0</v>
      </c>
      <c r="L2309" s="711">
        <f>IF($L$5="Yes",HLOOKUP(B2309,'Outdoor Supply'!$D$32:$P$38,7,FALSE),0)</f>
        <v>0</v>
      </c>
      <c r="M2309" s="701">
        <f t="shared" si="1038"/>
        <v>0</v>
      </c>
      <c r="N2309" s="564">
        <f t="shared" si="1039"/>
        <v>0</v>
      </c>
      <c r="O2309" s="564">
        <f t="shared" si="1040"/>
        <v>0</v>
      </c>
      <c r="P2309" s="564">
        <f t="shared" si="1041"/>
        <v>0</v>
      </c>
      <c r="Q2309" s="564">
        <f t="shared" si="1042"/>
        <v>0</v>
      </c>
      <c r="R2309" s="661">
        <f t="shared" si="1031"/>
        <v>0</v>
      </c>
      <c r="S2309" s="662">
        <f t="shared" si="1032"/>
        <v>0</v>
      </c>
      <c r="T2309" s="699">
        <f t="shared" si="1033"/>
        <v>0</v>
      </c>
      <c r="U2309" s="681">
        <f t="shared" si="1043"/>
        <v>0</v>
      </c>
      <c r="V2309" s="701">
        <f t="shared" si="1044"/>
        <v>0</v>
      </c>
      <c r="W2309" s="662">
        <f t="shared" si="1045"/>
        <v>0</v>
      </c>
      <c r="X2309" s="662">
        <f t="shared" si="1046"/>
        <v>0</v>
      </c>
      <c r="Y2309" s="662">
        <f t="shared" si="1047"/>
        <v>0</v>
      </c>
      <c r="Z2309" s="699">
        <f t="shared" si="1048"/>
        <v>0</v>
      </c>
      <c r="AA2309" s="681">
        <f t="shared" si="1051"/>
        <v>0</v>
      </c>
      <c r="AB2309" s="701">
        <f t="shared" si="1052"/>
        <v>0</v>
      </c>
      <c r="AC2309" s="662">
        <f t="shared" si="1049"/>
        <v>0</v>
      </c>
      <c r="AD2309" s="662">
        <f t="shared" si="1053"/>
        <v>0</v>
      </c>
      <c r="AE2309" s="701">
        <f t="shared" si="1054"/>
        <v>0</v>
      </c>
      <c r="AF2309" s="662">
        <f t="shared" si="1050"/>
        <v>0</v>
      </c>
      <c r="AG2309" s="662">
        <f t="shared" si="1055"/>
        <v>0</v>
      </c>
      <c r="AH2309" s="701">
        <f t="shared" si="1056"/>
        <v>0</v>
      </c>
    </row>
    <row r="2310" spans="1:34" x14ac:dyDescent="0.35">
      <c r="A2310" s="680">
        <v>40285</v>
      </c>
      <c r="B2310" s="558" t="s">
        <v>24</v>
      </c>
      <c r="C2310" s="558">
        <v>4</v>
      </c>
      <c r="D2310" s="559">
        <f t="shared" si="1028"/>
        <v>7</v>
      </c>
      <c r="E2310" s="561">
        <v>0.16999999999995907</v>
      </c>
      <c r="F2310" s="699">
        <f t="shared" si="1034"/>
        <v>0</v>
      </c>
      <c r="G2310" s="712">
        <f t="shared" si="1035"/>
        <v>0</v>
      </c>
      <c r="H2310" s="699">
        <f t="shared" si="1029"/>
        <v>0</v>
      </c>
      <c r="I2310" s="712">
        <f t="shared" si="1030"/>
        <v>0</v>
      </c>
      <c r="J2310" s="699">
        <f t="shared" si="1036"/>
        <v>0</v>
      </c>
      <c r="K2310" s="681">
        <f t="shared" si="1037"/>
        <v>0</v>
      </c>
      <c r="L2310" s="711">
        <f>IF($L$5="Yes",HLOOKUP(B2310,'Outdoor Supply'!$D$32:$P$38,7,FALSE),0)</f>
        <v>0</v>
      </c>
      <c r="M2310" s="701">
        <f t="shared" si="1038"/>
        <v>0</v>
      </c>
      <c r="N2310" s="564">
        <f t="shared" si="1039"/>
        <v>0</v>
      </c>
      <c r="O2310" s="564">
        <f t="shared" si="1040"/>
        <v>0</v>
      </c>
      <c r="P2310" s="564">
        <f t="shared" si="1041"/>
        <v>0</v>
      </c>
      <c r="Q2310" s="564">
        <f t="shared" si="1042"/>
        <v>0</v>
      </c>
      <c r="R2310" s="661">
        <f t="shared" si="1031"/>
        <v>0</v>
      </c>
      <c r="S2310" s="662">
        <f t="shared" si="1032"/>
        <v>0</v>
      </c>
      <c r="T2310" s="699">
        <f t="shared" si="1033"/>
        <v>0</v>
      </c>
      <c r="U2310" s="681">
        <f t="shared" si="1043"/>
        <v>0</v>
      </c>
      <c r="V2310" s="701">
        <f t="shared" si="1044"/>
        <v>0</v>
      </c>
      <c r="W2310" s="662">
        <f t="shared" si="1045"/>
        <v>0</v>
      </c>
      <c r="X2310" s="662">
        <f t="shared" si="1046"/>
        <v>0</v>
      </c>
      <c r="Y2310" s="662">
        <f t="shared" si="1047"/>
        <v>0</v>
      </c>
      <c r="Z2310" s="699">
        <f t="shared" si="1048"/>
        <v>0</v>
      </c>
      <c r="AA2310" s="681">
        <f t="shared" si="1051"/>
        <v>0</v>
      </c>
      <c r="AB2310" s="701">
        <f t="shared" si="1052"/>
        <v>0</v>
      </c>
      <c r="AC2310" s="662">
        <f t="shared" si="1049"/>
        <v>0</v>
      </c>
      <c r="AD2310" s="662">
        <f t="shared" si="1053"/>
        <v>0</v>
      </c>
      <c r="AE2310" s="701">
        <f t="shared" si="1054"/>
        <v>0</v>
      </c>
      <c r="AF2310" s="662">
        <f t="shared" si="1050"/>
        <v>0</v>
      </c>
      <c r="AG2310" s="662">
        <f t="shared" si="1055"/>
        <v>0</v>
      </c>
      <c r="AH2310" s="701">
        <f t="shared" si="1056"/>
        <v>0</v>
      </c>
    </row>
    <row r="2311" spans="1:34" x14ac:dyDescent="0.35">
      <c r="A2311" s="680">
        <v>40286</v>
      </c>
      <c r="B2311" s="558" t="s">
        <v>24</v>
      </c>
      <c r="C2311" s="558">
        <v>4</v>
      </c>
      <c r="D2311" s="559">
        <f t="shared" si="1028"/>
        <v>1</v>
      </c>
      <c r="E2311" s="561">
        <v>1.1599999999999966</v>
      </c>
      <c r="F2311" s="699">
        <f t="shared" si="1034"/>
        <v>0</v>
      </c>
      <c r="G2311" s="712">
        <f t="shared" si="1035"/>
        <v>0</v>
      </c>
      <c r="H2311" s="699">
        <f t="shared" si="1029"/>
        <v>0</v>
      </c>
      <c r="I2311" s="712">
        <f t="shared" si="1030"/>
        <v>0</v>
      </c>
      <c r="J2311" s="699">
        <f t="shared" si="1036"/>
        <v>0</v>
      </c>
      <c r="K2311" s="681">
        <f t="shared" si="1037"/>
        <v>0</v>
      </c>
      <c r="L2311" s="711">
        <f>IF($L$5="Yes",HLOOKUP(B2311,'Outdoor Supply'!$D$32:$P$38,7,FALSE),0)</f>
        <v>0</v>
      </c>
      <c r="M2311" s="701">
        <f t="shared" si="1038"/>
        <v>0</v>
      </c>
      <c r="N2311" s="564">
        <f t="shared" si="1039"/>
        <v>0</v>
      </c>
      <c r="O2311" s="564">
        <f t="shared" si="1040"/>
        <v>0</v>
      </c>
      <c r="P2311" s="564">
        <f t="shared" si="1041"/>
        <v>0</v>
      </c>
      <c r="Q2311" s="564">
        <f t="shared" si="1042"/>
        <v>0</v>
      </c>
      <c r="R2311" s="661">
        <f t="shared" si="1031"/>
        <v>0</v>
      </c>
      <c r="S2311" s="662">
        <f t="shared" si="1032"/>
        <v>0</v>
      </c>
      <c r="T2311" s="699">
        <f t="shared" si="1033"/>
        <v>0</v>
      </c>
      <c r="U2311" s="681">
        <f t="shared" si="1043"/>
        <v>0</v>
      </c>
      <c r="V2311" s="701">
        <f t="shared" si="1044"/>
        <v>0</v>
      </c>
      <c r="W2311" s="662">
        <f t="shared" si="1045"/>
        <v>0</v>
      </c>
      <c r="X2311" s="662">
        <f t="shared" si="1046"/>
        <v>0</v>
      </c>
      <c r="Y2311" s="662">
        <f t="shared" si="1047"/>
        <v>0</v>
      </c>
      <c r="Z2311" s="699">
        <f t="shared" si="1048"/>
        <v>0</v>
      </c>
      <c r="AA2311" s="681">
        <f t="shared" si="1051"/>
        <v>0</v>
      </c>
      <c r="AB2311" s="701">
        <f t="shared" si="1052"/>
        <v>0</v>
      </c>
      <c r="AC2311" s="662">
        <f t="shared" si="1049"/>
        <v>0</v>
      </c>
      <c r="AD2311" s="662">
        <f t="shared" si="1053"/>
        <v>0</v>
      </c>
      <c r="AE2311" s="701">
        <f t="shared" si="1054"/>
        <v>0</v>
      </c>
      <c r="AF2311" s="662">
        <f t="shared" si="1050"/>
        <v>0</v>
      </c>
      <c r="AG2311" s="662">
        <f t="shared" si="1055"/>
        <v>0</v>
      </c>
      <c r="AH2311" s="701">
        <f t="shared" si="1056"/>
        <v>0</v>
      </c>
    </row>
    <row r="2312" spans="1:34" x14ac:dyDescent="0.35">
      <c r="A2312" s="680">
        <v>40287</v>
      </c>
      <c r="B2312" s="558" t="s">
        <v>24</v>
      </c>
      <c r="C2312" s="558">
        <v>4</v>
      </c>
      <c r="D2312" s="559">
        <f t="shared" si="1028"/>
        <v>2</v>
      </c>
      <c r="E2312" s="561">
        <v>0</v>
      </c>
      <c r="F2312" s="699">
        <f t="shared" si="1034"/>
        <v>0</v>
      </c>
      <c r="G2312" s="712">
        <f t="shared" si="1035"/>
        <v>0</v>
      </c>
      <c r="H2312" s="699">
        <f t="shared" si="1029"/>
        <v>0</v>
      </c>
      <c r="I2312" s="712">
        <f t="shared" si="1030"/>
        <v>0</v>
      </c>
      <c r="J2312" s="699">
        <f t="shared" si="1036"/>
        <v>0</v>
      </c>
      <c r="K2312" s="681">
        <f t="shared" si="1037"/>
        <v>0</v>
      </c>
      <c r="L2312" s="711">
        <f>IF($L$5="Yes",HLOOKUP(B2312,'Outdoor Supply'!$D$32:$P$38,7,FALSE),0)</f>
        <v>0</v>
      </c>
      <c r="M2312" s="701">
        <f t="shared" si="1038"/>
        <v>0</v>
      </c>
      <c r="N2312" s="564">
        <f t="shared" si="1039"/>
        <v>0</v>
      </c>
      <c r="O2312" s="564">
        <f t="shared" si="1040"/>
        <v>0</v>
      </c>
      <c r="P2312" s="564">
        <f t="shared" si="1041"/>
        <v>0</v>
      </c>
      <c r="Q2312" s="564">
        <f t="shared" si="1042"/>
        <v>0</v>
      </c>
      <c r="R2312" s="661">
        <f t="shared" si="1031"/>
        <v>0</v>
      </c>
      <c r="S2312" s="662">
        <f t="shared" si="1032"/>
        <v>0</v>
      </c>
      <c r="T2312" s="699">
        <f t="shared" si="1033"/>
        <v>0</v>
      </c>
      <c r="U2312" s="681">
        <f t="shared" si="1043"/>
        <v>0</v>
      </c>
      <c r="V2312" s="701">
        <f t="shared" si="1044"/>
        <v>0</v>
      </c>
      <c r="W2312" s="662">
        <f t="shared" si="1045"/>
        <v>0</v>
      </c>
      <c r="X2312" s="662">
        <f t="shared" si="1046"/>
        <v>0</v>
      </c>
      <c r="Y2312" s="662">
        <f t="shared" si="1047"/>
        <v>0</v>
      </c>
      <c r="Z2312" s="699">
        <f t="shared" si="1048"/>
        <v>0</v>
      </c>
      <c r="AA2312" s="681">
        <f t="shared" si="1051"/>
        <v>0</v>
      </c>
      <c r="AB2312" s="701">
        <f t="shared" si="1052"/>
        <v>0</v>
      </c>
      <c r="AC2312" s="662">
        <f t="shared" si="1049"/>
        <v>0</v>
      </c>
      <c r="AD2312" s="662">
        <f t="shared" si="1053"/>
        <v>0</v>
      </c>
      <c r="AE2312" s="701">
        <f t="shared" si="1054"/>
        <v>0</v>
      </c>
      <c r="AF2312" s="662">
        <f t="shared" si="1050"/>
        <v>0</v>
      </c>
      <c r="AG2312" s="662">
        <f t="shared" si="1055"/>
        <v>0</v>
      </c>
      <c r="AH2312" s="701">
        <f t="shared" si="1056"/>
        <v>0</v>
      </c>
    </row>
    <row r="2313" spans="1:34" x14ac:dyDescent="0.35">
      <c r="A2313" s="680">
        <v>40288</v>
      </c>
      <c r="B2313" s="558" t="s">
        <v>24</v>
      </c>
      <c r="C2313" s="558">
        <v>4</v>
      </c>
      <c r="D2313" s="559">
        <f t="shared" si="1028"/>
        <v>3</v>
      </c>
      <c r="E2313" s="561">
        <v>0</v>
      </c>
      <c r="F2313" s="699">
        <f t="shared" si="1034"/>
        <v>0</v>
      </c>
      <c r="G2313" s="712">
        <f t="shared" si="1035"/>
        <v>0</v>
      </c>
      <c r="H2313" s="699">
        <f t="shared" si="1029"/>
        <v>0</v>
      </c>
      <c r="I2313" s="712">
        <f t="shared" si="1030"/>
        <v>0</v>
      </c>
      <c r="J2313" s="699">
        <f t="shared" si="1036"/>
        <v>0</v>
      </c>
      <c r="K2313" s="681">
        <f t="shared" si="1037"/>
        <v>0</v>
      </c>
      <c r="L2313" s="711">
        <f>IF($L$5="Yes",HLOOKUP(B2313,'Outdoor Supply'!$D$32:$P$38,7,FALSE),0)</f>
        <v>0</v>
      </c>
      <c r="M2313" s="701">
        <f t="shared" si="1038"/>
        <v>0</v>
      </c>
      <c r="N2313" s="564">
        <f t="shared" si="1039"/>
        <v>0</v>
      </c>
      <c r="O2313" s="564">
        <f t="shared" si="1040"/>
        <v>0</v>
      </c>
      <c r="P2313" s="564">
        <f t="shared" si="1041"/>
        <v>0</v>
      </c>
      <c r="Q2313" s="564">
        <f t="shared" si="1042"/>
        <v>0</v>
      </c>
      <c r="R2313" s="661">
        <f t="shared" si="1031"/>
        <v>0</v>
      </c>
      <c r="S2313" s="662">
        <f t="shared" si="1032"/>
        <v>0</v>
      </c>
      <c r="T2313" s="699">
        <f t="shared" si="1033"/>
        <v>0</v>
      </c>
      <c r="U2313" s="681">
        <f t="shared" si="1043"/>
        <v>0</v>
      </c>
      <c r="V2313" s="701">
        <f t="shared" si="1044"/>
        <v>0</v>
      </c>
      <c r="W2313" s="662">
        <f t="shared" si="1045"/>
        <v>0</v>
      </c>
      <c r="X2313" s="662">
        <f t="shared" si="1046"/>
        <v>0</v>
      </c>
      <c r="Y2313" s="662">
        <f t="shared" si="1047"/>
        <v>0</v>
      </c>
      <c r="Z2313" s="699">
        <f t="shared" si="1048"/>
        <v>0</v>
      </c>
      <c r="AA2313" s="681">
        <f t="shared" si="1051"/>
        <v>0</v>
      </c>
      <c r="AB2313" s="701">
        <f t="shared" si="1052"/>
        <v>0</v>
      </c>
      <c r="AC2313" s="662">
        <f t="shared" si="1049"/>
        <v>0</v>
      </c>
      <c r="AD2313" s="662">
        <f t="shared" si="1053"/>
        <v>0</v>
      </c>
      <c r="AE2313" s="701">
        <f t="shared" si="1054"/>
        <v>0</v>
      </c>
      <c r="AF2313" s="662">
        <f t="shared" si="1050"/>
        <v>0</v>
      </c>
      <c r="AG2313" s="662">
        <f t="shared" si="1055"/>
        <v>0</v>
      </c>
      <c r="AH2313" s="701">
        <f t="shared" si="1056"/>
        <v>0</v>
      </c>
    </row>
    <row r="2314" spans="1:34" x14ac:dyDescent="0.35">
      <c r="A2314" s="680">
        <v>40289</v>
      </c>
      <c r="B2314" s="558" t="s">
        <v>24</v>
      </c>
      <c r="C2314" s="558">
        <v>4</v>
      </c>
      <c r="D2314" s="559">
        <f t="shared" si="1028"/>
        <v>4</v>
      </c>
      <c r="E2314" s="561">
        <v>0</v>
      </c>
      <c r="F2314" s="699">
        <f t="shared" si="1034"/>
        <v>0</v>
      </c>
      <c r="G2314" s="712">
        <f t="shared" si="1035"/>
        <v>0</v>
      </c>
      <c r="H2314" s="699">
        <f t="shared" si="1029"/>
        <v>0</v>
      </c>
      <c r="I2314" s="712">
        <f t="shared" si="1030"/>
        <v>0</v>
      </c>
      <c r="J2314" s="699">
        <f t="shared" si="1036"/>
        <v>0</v>
      </c>
      <c r="K2314" s="681">
        <f t="shared" si="1037"/>
        <v>0</v>
      </c>
      <c r="L2314" s="711">
        <f>IF($L$5="Yes",HLOOKUP(B2314,'Outdoor Supply'!$D$32:$P$38,7,FALSE),0)</f>
        <v>0</v>
      </c>
      <c r="M2314" s="701">
        <f t="shared" si="1038"/>
        <v>0</v>
      </c>
      <c r="N2314" s="564">
        <f t="shared" si="1039"/>
        <v>0</v>
      </c>
      <c r="O2314" s="564">
        <f t="shared" si="1040"/>
        <v>0</v>
      </c>
      <c r="P2314" s="564">
        <f t="shared" si="1041"/>
        <v>0</v>
      </c>
      <c r="Q2314" s="564">
        <f t="shared" si="1042"/>
        <v>0</v>
      </c>
      <c r="R2314" s="661">
        <f t="shared" si="1031"/>
        <v>0</v>
      </c>
      <c r="S2314" s="662">
        <f t="shared" si="1032"/>
        <v>0</v>
      </c>
      <c r="T2314" s="699">
        <f t="shared" si="1033"/>
        <v>0</v>
      </c>
      <c r="U2314" s="681">
        <f t="shared" si="1043"/>
        <v>0</v>
      </c>
      <c r="V2314" s="701">
        <f t="shared" si="1044"/>
        <v>0</v>
      </c>
      <c r="W2314" s="662">
        <f t="shared" si="1045"/>
        <v>0</v>
      </c>
      <c r="X2314" s="662">
        <f t="shared" si="1046"/>
        <v>0</v>
      </c>
      <c r="Y2314" s="662">
        <f t="shared" si="1047"/>
        <v>0</v>
      </c>
      <c r="Z2314" s="699">
        <f t="shared" si="1048"/>
        <v>0</v>
      </c>
      <c r="AA2314" s="681">
        <f t="shared" si="1051"/>
        <v>0</v>
      </c>
      <c r="AB2314" s="701">
        <f t="shared" si="1052"/>
        <v>0</v>
      </c>
      <c r="AC2314" s="662">
        <f t="shared" si="1049"/>
        <v>0</v>
      </c>
      <c r="AD2314" s="662">
        <f t="shared" si="1053"/>
        <v>0</v>
      </c>
      <c r="AE2314" s="701">
        <f t="shared" si="1054"/>
        <v>0</v>
      </c>
      <c r="AF2314" s="662">
        <f t="shared" si="1050"/>
        <v>0</v>
      </c>
      <c r="AG2314" s="662">
        <f t="shared" si="1055"/>
        <v>0</v>
      </c>
      <c r="AH2314" s="701">
        <f t="shared" si="1056"/>
        <v>0</v>
      </c>
    </row>
    <row r="2315" spans="1:34" x14ac:dyDescent="0.35">
      <c r="A2315" s="680">
        <v>40290</v>
      </c>
      <c r="B2315" s="558" t="s">
        <v>24</v>
      </c>
      <c r="C2315" s="558">
        <v>4</v>
      </c>
      <c r="D2315" s="559">
        <f t="shared" ref="D2315:D2378" si="1057">WEEKDAY(A2315)</f>
        <v>5</v>
      </c>
      <c r="E2315" s="561">
        <v>0</v>
      </c>
      <c r="F2315" s="699">
        <f t="shared" si="1034"/>
        <v>0</v>
      </c>
      <c r="G2315" s="712">
        <f t="shared" si="1035"/>
        <v>0</v>
      </c>
      <c r="H2315" s="699">
        <f t="shared" ref="H2315:H2378" si="1058">$C$3*$F$3*(E2315/12)*7.48</f>
        <v>0</v>
      </c>
      <c r="I2315" s="712">
        <f t="shared" ref="I2315:I2378" si="1059">$C$4*$F$4*(E2315/12)*7.48</f>
        <v>0</v>
      </c>
      <c r="J2315" s="699">
        <f t="shared" si="1036"/>
        <v>0</v>
      </c>
      <c r="K2315" s="681">
        <f t="shared" si="1037"/>
        <v>0</v>
      </c>
      <c r="L2315" s="711">
        <f>IF($L$5="Yes",HLOOKUP(B2315,'Outdoor Supply'!$D$32:$P$38,7,FALSE),0)</f>
        <v>0</v>
      </c>
      <c r="M2315" s="701">
        <f t="shared" si="1038"/>
        <v>0</v>
      </c>
      <c r="N2315" s="564">
        <f t="shared" si="1039"/>
        <v>0</v>
      </c>
      <c r="O2315" s="564">
        <f t="shared" si="1040"/>
        <v>0</v>
      </c>
      <c r="P2315" s="564">
        <f t="shared" si="1041"/>
        <v>0</v>
      </c>
      <c r="Q2315" s="564">
        <f t="shared" si="1042"/>
        <v>0</v>
      </c>
      <c r="R2315" s="661">
        <f t="shared" ref="R2315:R2378" si="1060">$Q$3</f>
        <v>0</v>
      </c>
      <c r="S2315" s="662">
        <f t="shared" ref="S2315:S2378" si="1061">SUM(N2315:R2315)</f>
        <v>0</v>
      </c>
      <c r="T2315" s="699">
        <f t="shared" ref="T2315:T2378" si="1062">IF(V2315&lt;0,0,IF(V2315&gt;$G$3,$G$3,V2315))</f>
        <v>0</v>
      </c>
      <c r="U2315" s="681">
        <f t="shared" si="1043"/>
        <v>0</v>
      </c>
      <c r="V2315" s="701">
        <f t="shared" si="1044"/>
        <v>0</v>
      </c>
      <c r="W2315" s="662">
        <f t="shared" si="1045"/>
        <v>0</v>
      </c>
      <c r="X2315" s="662">
        <f t="shared" si="1046"/>
        <v>0</v>
      </c>
      <c r="Y2315" s="662">
        <f t="shared" si="1047"/>
        <v>0</v>
      </c>
      <c r="Z2315" s="699">
        <f t="shared" si="1048"/>
        <v>0</v>
      </c>
      <c r="AA2315" s="681">
        <f t="shared" si="1051"/>
        <v>0</v>
      </c>
      <c r="AB2315" s="701">
        <f t="shared" si="1052"/>
        <v>0</v>
      </c>
      <c r="AC2315" s="662">
        <f t="shared" si="1049"/>
        <v>0</v>
      </c>
      <c r="AD2315" s="662">
        <f t="shared" si="1053"/>
        <v>0</v>
      </c>
      <c r="AE2315" s="701">
        <f t="shared" si="1054"/>
        <v>0</v>
      </c>
      <c r="AF2315" s="662">
        <f t="shared" si="1050"/>
        <v>0</v>
      </c>
      <c r="AG2315" s="662">
        <f t="shared" si="1055"/>
        <v>0</v>
      </c>
      <c r="AH2315" s="701">
        <f t="shared" si="1056"/>
        <v>0</v>
      </c>
    </row>
    <row r="2316" spans="1:34" x14ac:dyDescent="0.35">
      <c r="A2316" s="680">
        <v>40291</v>
      </c>
      <c r="B2316" s="558" t="s">
        <v>24</v>
      </c>
      <c r="C2316" s="558">
        <v>4</v>
      </c>
      <c r="D2316" s="559">
        <f t="shared" si="1057"/>
        <v>6</v>
      </c>
      <c r="E2316" s="561">
        <v>2.0000000000010232E-2</v>
      </c>
      <c r="F2316" s="699">
        <f t="shared" ref="F2316:F2379" si="1063">$B$3*$F$3*(E2316/12)*7.48</f>
        <v>0</v>
      </c>
      <c r="G2316" s="712">
        <f t="shared" ref="G2316:G2379" si="1064">$B$4*$F$4*(E2316/12)*7.48</f>
        <v>0</v>
      </c>
      <c r="H2316" s="699">
        <f t="shared" si="1058"/>
        <v>0</v>
      </c>
      <c r="I2316" s="712">
        <f t="shared" si="1059"/>
        <v>0</v>
      </c>
      <c r="J2316" s="699">
        <f t="shared" ref="J2316:J2379" si="1065">IF($L$3="Yes",$M$3*$N$3*(E2316/12)*7.48,0)</f>
        <v>0</v>
      </c>
      <c r="K2316" s="681">
        <f t="shared" ref="K2316:K2379" si="1066">IF($L$4="Yes",$M$4*$N$4*(E2316/12)*7.48,0)</f>
        <v>0</v>
      </c>
      <c r="L2316" s="711">
        <f>IF($L$5="Yes",HLOOKUP(B2316,'Outdoor Supply'!$D$32:$P$38,7,FALSE),0)</f>
        <v>0</v>
      </c>
      <c r="M2316" s="701">
        <f t="shared" ref="M2316:M2379" si="1067">SUM(J2316:L2316)</f>
        <v>0</v>
      </c>
      <c r="N2316" s="564">
        <f t="shared" ref="N2316:N2379" si="1068">HLOOKUP(B2316,$U$2:$AF$6,2,FALSE)</f>
        <v>0</v>
      </c>
      <c r="O2316" s="564">
        <f t="shared" ref="O2316:O2379" si="1069">HLOOKUP(B2316,$U$2:$AF$6,3,FALSE)</f>
        <v>0</v>
      </c>
      <c r="P2316" s="564">
        <f t="shared" ref="P2316:P2379" si="1070">HLOOKUP(B2316,$U$2:$AF$6,4,FALSE)</f>
        <v>0</v>
      </c>
      <c r="Q2316" s="564">
        <f t="shared" ref="Q2316:Q2379" si="1071">HLOOKUP(B2316,$U$2:$AF$6,5,FALSE)</f>
        <v>0</v>
      </c>
      <c r="R2316" s="661">
        <f t="shared" si="1060"/>
        <v>0</v>
      </c>
      <c r="S2316" s="662">
        <f t="shared" si="1061"/>
        <v>0</v>
      </c>
      <c r="T2316" s="699">
        <f t="shared" si="1062"/>
        <v>0</v>
      </c>
      <c r="U2316" s="681">
        <f t="shared" ref="U2316:U2379" si="1072">IF(F2316+T2315&gt;S2316,S2316,F2316+T2315)</f>
        <v>0</v>
      </c>
      <c r="V2316" s="701">
        <f t="shared" ref="V2316:V2379" si="1073">T2315+F2316-S2316</f>
        <v>0</v>
      </c>
      <c r="W2316" s="662">
        <f t="shared" ref="W2316:W2379" si="1074">IF(Y2316&lt;0,0,IF(Y2316&gt;$G$4,$G$4,Y2316))</f>
        <v>0</v>
      </c>
      <c r="X2316" s="662">
        <f t="shared" ref="X2316:X2379" si="1075">IF(G2316+W2315&gt;S2316,S2316,G2316+W2315)</f>
        <v>0</v>
      </c>
      <c r="Y2316" s="662">
        <f t="shared" ref="Y2316:Y2379" si="1076">W2315+G2316-S2316</f>
        <v>0</v>
      </c>
      <c r="Z2316" s="699">
        <f t="shared" ref="Z2316:Z2379" si="1077">IF(AB2316&lt;0,0,IF(AB2316&gt;$H$3,$H$3,AB2316))</f>
        <v>0</v>
      </c>
      <c r="AA2316" s="681">
        <f t="shared" si="1051"/>
        <v>0</v>
      </c>
      <c r="AB2316" s="701">
        <f t="shared" si="1052"/>
        <v>0</v>
      </c>
      <c r="AC2316" s="662">
        <f t="shared" ref="AC2316:AC2379" si="1078">IF(AE2316&lt;0,0,IF(AE2316&gt;$H$4,$H$4,AE2316))</f>
        <v>0</v>
      </c>
      <c r="AD2316" s="662">
        <f t="shared" si="1053"/>
        <v>0</v>
      </c>
      <c r="AE2316" s="701">
        <f t="shared" si="1054"/>
        <v>0</v>
      </c>
      <c r="AF2316" s="662">
        <f t="shared" ref="AF2316:AF2379" si="1079">IF(AH2316&lt;0,0,IF(AH2316&gt;$O$3,$O$3,AH2316))</f>
        <v>0</v>
      </c>
      <c r="AG2316" s="662">
        <f t="shared" si="1055"/>
        <v>0</v>
      </c>
      <c r="AH2316" s="701">
        <f t="shared" si="1056"/>
        <v>0</v>
      </c>
    </row>
    <row r="2317" spans="1:34" x14ac:dyDescent="0.35">
      <c r="A2317" s="680">
        <v>40292</v>
      </c>
      <c r="B2317" s="558" t="s">
        <v>24</v>
      </c>
      <c r="C2317" s="558">
        <v>4</v>
      </c>
      <c r="D2317" s="559">
        <f t="shared" si="1057"/>
        <v>7</v>
      </c>
      <c r="E2317" s="561">
        <v>0.18999999999999773</v>
      </c>
      <c r="F2317" s="699">
        <f t="shared" si="1063"/>
        <v>0</v>
      </c>
      <c r="G2317" s="712">
        <f t="shared" si="1064"/>
        <v>0</v>
      </c>
      <c r="H2317" s="699">
        <f t="shared" si="1058"/>
        <v>0</v>
      </c>
      <c r="I2317" s="712">
        <f t="shared" si="1059"/>
        <v>0</v>
      </c>
      <c r="J2317" s="699">
        <f t="shared" si="1065"/>
        <v>0</v>
      </c>
      <c r="K2317" s="681">
        <f t="shared" si="1066"/>
        <v>0</v>
      </c>
      <c r="L2317" s="711">
        <f>IF($L$5="Yes",HLOOKUP(B2317,'Outdoor Supply'!$D$32:$P$38,7,FALSE),0)</f>
        <v>0</v>
      </c>
      <c r="M2317" s="701">
        <f t="shared" si="1067"/>
        <v>0</v>
      </c>
      <c r="N2317" s="564">
        <f t="shared" si="1068"/>
        <v>0</v>
      </c>
      <c r="O2317" s="564">
        <f t="shared" si="1069"/>
        <v>0</v>
      </c>
      <c r="P2317" s="564">
        <f t="shared" si="1070"/>
        <v>0</v>
      </c>
      <c r="Q2317" s="564">
        <f t="shared" si="1071"/>
        <v>0</v>
      </c>
      <c r="R2317" s="661">
        <f t="shared" si="1060"/>
        <v>0</v>
      </c>
      <c r="S2317" s="662">
        <f t="shared" si="1061"/>
        <v>0</v>
      </c>
      <c r="T2317" s="699">
        <f t="shared" si="1062"/>
        <v>0</v>
      </c>
      <c r="U2317" s="681">
        <f t="shared" si="1072"/>
        <v>0</v>
      </c>
      <c r="V2317" s="701">
        <f t="shared" si="1073"/>
        <v>0</v>
      </c>
      <c r="W2317" s="662">
        <f t="shared" si="1074"/>
        <v>0</v>
      </c>
      <c r="X2317" s="662">
        <f t="shared" si="1075"/>
        <v>0</v>
      </c>
      <c r="Y2317" s="662">
        <f t="shared" si="1076"/>
        <v>0</v>
      </c>
      <c r="Z2317" s="699">
        <f t="shared" si="1077"/>
        <v>0</v>
      </c>
      <c r="AA2317" s="681">
        <f t="shared" ref="AA2317:AA2380" si="1080">IF(H2317+Z2316&gt;S2317,S2317,H2317+Z2316)</f>
        <v>0</v>
      </c>
      <c r="AB2317" s="701">
        <f t="shared" ref="AB2317:AB2380" si="1081">Z2316+H2317-S2317</f>
        <v>0</v>
      </c>
      <c r="AC2317" s="662">
        <f t="shared" si="1078"/>
        <v>0</v>
      </c>
      <c r="AD2317" s="662">
        <f t="shared" ref="AD2317:AD2380" si="1082">IF(I2317+AC2316&gt;S2317,S2317,I2317+AC2316)</f>
        <v>0</v>
      </c>
      <c r="AE2317" s="701">
        <f t="shared" ref="AE2317:AE2380" si="1083">AC2316+I2317-S2317</f>
        <v>0</v>
      </c>
      <c r="AF2317" s="662">
        <f t="shared" si="1079"/>
        <v>0</v>
      </c>
      <c r="AG2317" s="662">
        <f t="shared" ref="AG2317:AG2380" si="1084">IF(M2317+AF2316&gt;S2317,S2317,M2317+AF2316)</f>
        <v>0</v>
      </c>
      <c r="AH2317" s="701">
        <f t="shared" ref="AH2317:AH2380" si="1085">AF2316+M2317-S2317</f>
        <v>0</v>
      </c>
    </row>
    <row r="2318" spans="1:34" x14ac:dyDescent="0.35">
      <c r="A2318" s="680">
        <v>40293</v>
      </c>
      <c r="B2318" s="558" t="s">
        <v>24</v>
      </c>
      <c r="C2318" s="558">
        <v>4</v>
      </c>
      <c r="D2318" s="559">
        <f t="shared" si="1057"/>
        <v>1</v>
      </c>
      <c r="E2318" s="561">
        <v>0</v>
      </c>
      <c r="F2318" s="699">
        <f t="shared" si="1063"/>
        <v>0</v>
      </c>
      <c r="G2318" s="712">
        <f t="shared" si="1064"/>
        <v>0</v>
      </c>
      <c r="H2318" s="699">
        <f t="shared" si="1058"/>
        <v>0</v>
      </c>
      <c r="I2318" s="712">
        <f t="shared" si="1059"/>
        <v>0</v>
      </c>
      <c r="J2318" s="699">
        <f t="shared" si="1065"/>
        <v>0</v>
      </c>
      <c r="K2318" s="681">
        <f t="shared" si="1066"/>
        <v>0</v>
      </c>
      <c r="L2318" s="711">
        <f>IF($L$5="Yes",HLOOKUP(B2318,'Outdoor Supply'!$D$32:$P$38,7,FALSE),0)</f>
        <v>0</v>
      </c>
      <c r="M2318" s="701">
        <f t="shared" si="1067"/>
        <v>0</v>
      </c>
      <c r="N2318" s="564">
        <f t="shared" si="1068"/>
        <v>0</v>
      </c>
      <c r="O2318" s="564">
        <f t="shared" si="1069"/>
        <v>0</v>
      </c>
      <c r="P2318" s="564">
        <f t="shared" si="1070"/>
        <v>0</v>
      </c>
      <c r="Q2318" s="564">
        <f t="shared" si="1071"/>
        <v>0</v>
      </c>
      <c r="R2318" s="661">
        <f t="shared" si="1060"/>
        <v>0</v>
      </c>
      <c r="S2318" s="662">
        <f t="shared" si="1061"/>
        <v>0</v>
      </c>
      <c r="T2318" s="699">
        <f t="shared" si="1062"/>
        <v>0</v>
      </c>
      <c r="U2318" s="681">
        <f t="shared" si="1072"/>
        <v>0</v>
      </c>
      <c r="V2318" s="701">
        <f t="shared" si="1073"/>
        <v>0</v>
      </c>
      <c r="W2318" s="662">
        <f t="shared" si="1074"/>
        <v>0</v>
      </c>
      <c r="X2318" s="662">
        <f t="shared" si="1075"/>
        <v>0</v>
      </c>
      <c r="Y2318" s="662">
        <f t="shared" si="1076"/>
        <v>0</v>
      </c>
      <c r="Z2318" s="699">
        <f t="shared" si="1077"/>
        <v>0</v>
      </c>
      <c r="AA2318" s="681">
        <f t="shared" si="1080"/>
        <v>0</v>
      </c>
      <c r="AB2318" s="701">
        <f t="shared" si="1081"/>
        <v>0</v>
      </c>
      <c r="AC2318" s="662">
        <f t="shared" si="1078"/>
        <v>0</v>
      </c>
      <c r="AD2318" s="662">
        <f t="shared" si="1082"/>
        <v>0</v>
      </c>
      <c r="AE2318" s="701">
        <f t="shared" si="1083"/>
        <v>0</v>
      </c>
      <c r="AF2318" s="662">
        <f t="shared" si="1079"/>
        <v>0</v>
      </c>
      <c r="AG2318" s="662">
        <f t="shared" si="1084"/>
        <v>0</v>
      </c>
      <c r="AH2318" s="701">
        <f t="shared" si="1085"/>
        <v>0</v>
      </c>
    </row>
    <row r="2319" spans="1:34" x14ac:dyDescent="0.35">
      <c r="A2319" s="680">
        <v>40294</v>
      </c>
      <c r="B2319" s="558" t="s">
        <v>24</v>
      </c>
      <c r="C2319" s="558">
        <v>4</v>
      </c>
      <c r="D2319" s="559">
        <f t="shared" si="1057"/>
        <v>2</v>
      </c>
      <c r="E2319" s="561">
        <v>0</v>
      </c>
      <c r="F2319" s="699">
        <f t="shared" si="1063"/>
        <v>0</v>
      </c>
      <c r="G2319" s="712">
        <f t="shared" si="1064"/>
        <v>0</v>
      </c>
      <c r="H2319" s="699">
        <f t="shared" si="1058"/>
        <v>0</v>
      </c>
      <c r="I2319" s="712">
        <f t="shared" si="1059"/>
        <v>0</v>
      </c>
      <c r="J2319" s="699">
        <f t="shared" si="1065"/>
        <v>0</v>
      </c>
      <c r="K2319" s="681">
        <f t="shared" si="1066"/>
        <v>0</v>
      </c>
      <c r="L2319" s="711">
        <f>IF($L$5="Yes",HLOOKUP(B2319,'Outdoor Supply'!$D$32:$P$38,7,FALSE),0)</f>
        <v>0</v>
      </c>
      <c r="M2319" s="701">
        <f t="shared" si="1067"/>
        <v>0</v>
      </c>
      <c r="N2319" s="564">
        <f t="shared" si="1068"/>
        <v>0</v>
      </c>
      <c r="O2319" s="564">
        <f t="shared" si="1069"/>
        <v>0</v>
      </c>
      <c r="P2319" s="564">
        <f t="shared" si="1070"/>
        <v>0</v>
      </c>
      <c r="Q2319" s="564">
        <f t="shared" si="1071"/>
        <v>0</v>
      </c>
      <c r="R2319" s="661">
        <f t="shared" si="1060"/>
        <v>0</v>
      </c>
      <c r="S2319" s="662">
        <f t="shared" si="1061"/>
        <v>0</v>
      </c>
      <c r="T2319" s="699">
        <f t="shared" si="1062"/>
        <v>0</v>
      </c>
      <c r="U2319" s="681">
        <f t="shared" si="1072"/>
        <v>0</v>
      </c>
      <c r="V2319" s="701">
        <f t="shared" si="1073"/>
        <v>0</v>
      </c>
      <c r="W2319" s="662">
        <f t="shared" si="1074"/>
        <v>0</v>
      </c>
      <c r="X2319" s="662">
        <f t="shared" si="1075"/>
        <v>0</v>
      </c>
      <c r="Y2319" s="662">
        <f t="shared" si="1076"/>
        <v>0</v>
      </c>
      <c r="Z2319" s="699">
        <f t="shared" si="1077"/>
        <v>0</v>
      </c>
      <c r="AA2319" s="681">
        <f t="shared" si="1080"/>
        <v>0</v>
      </c>
      <c r="AB2319" s="701">
        <f t="shared" si="1081"/>
        <v>0</v>
      </c>
      <c r="AC2319" s="662">
        <f t="shared" si="1078"/>
        <v>0</v>
      </c>
      <c r="AD2319" s="662">
        <f t="shared" si="1082"/>
        <v>0</v>
      </c>
      <c r="AE2319" s="701">
        <f t="shared" si="1083"/>
        <v>0</v>
      </c>
      <c r="AF2319" s="662">
        <f t="shared" si="1079"/>
        <v>0</v>
      </c>
      <c r="AG2319" s="662">
        <f t="shared" si="1084"/>
        <v>0</v>
      </c>
      <c r="AH2319" s="701">
        <f t="shared" si="1085"/>
        <v>0</v>
      </c>
    </row>
    <row r="2320" spans="1:34" x14ac:dyDescent="0.35">
      <c r="A2320" s="680">
        <v>40295</v>
      </c>
      <c r="B2320" s="558" t="s">
        <v>24</v>
      </c>
      <c r="C2320" s="558">
        <v>4</v>
      </c>
      <c r="D2320" s="559">
        <f t="shared" si="1057"/>
        <v>3</v>
      </c>
      <c r="E2320" s="561">
        <v>0</v>
      </c>
      <c r="F2320" s="699">
        <f t="shared" si="1063"/>
        <v>0</v>
      </c>
      <c r="G2320" s="712">
        <f t="shared" si="1064"/>
        <v>0</v>
      </c>
      <c r="H2320" s="699">
        <f t="shared" si="1058"/>
        <v>0</v>
      </c>
      <c r="I2320" s="712">
        <f t="shared" si="1059"/>
        <v>0</v>
      </c>
      <c r="J2320" s="699">
        <f t="shared" si="1065"/>
        <v>0</v>
      </c>
      <c r="K2320" s="681">
        <f t="shared" si="1066"/>
        <v>0</v>
      </c>
      <c r="L2320" s="711">
        <f>IF($L$5="Yes",HLOOKUP(B2320,'Outdoor Supply'!$D$32:$P$38,7,FALSE),0)</f>
        <v>0</v>
      </c>
      <c r="M2320" s="701">
        <f t="shared" si="1067"/>
        <v>0</v>
      </c>
      <c r="N2320" s="564">
        <f t="shared" si="1068"/>
        <v>0</v>
      </c>
      <c r="O2320" s="564">
        <f t="shared" si="1069"/>
        <v>0</v>
      </c>
      <c r="P2320" s="564">
        <f t="shared" si="1070"/>
        <v>0</v>
      </c>
      <c r="Q2320" s="564">
        <f t="shared" si="1071"/>
        <v>0</v>
      </c>
      <c r="R2320" s="661">
        <f t="shared" si="1060"/>
        <v>0</v>
      </c>
      <c r="S2320" s="662">
        <f t="shared" si="1061"/>
        <v>0</v>
      </c>
      <c r="T2320" s="699">
        <f t="shared" si="1062"/>
        <v>0</v>
      </c>
      <c r="U2320" s="681">
        <f t="shared" si="1072"/>
        <v>0</v>
      </c>
      <c r="V2320" s="701">
        <f t="shared" si="1073"/>
        <v>0</v>
      </c>
      <c r="W2320" s="662">
        <f t="shared" si="1074"/>
        <v>0</v>
      </c>
      <c r="X2320" s="662">
        <f t="shared" si="1075"/>
        <v>0</v>
      </c>
      <c r="Y2320" s="662">
        <f t="shared" si="1076"/>
        <v>0</v>
      </c>
      <c r="Z2320" s="699">
        <f t="shared" si="1077"/>
        <v>0</v>
      </c>
      <c r="AA2320" s="681">
        <f t="shared" si="1080"/>
        <v>0</v>
      </c>
      <c r="AB2320" s="701">
        <f t="shared" si="1081"/>
        <v>0</v>
      </c>
      <c r="AC2320" s="662">
        <f t="shared" si="1078"/>
        <v>0</v>
      </c>
      <c r="AD2320" s="662">
        <f t="shared" si="1082"/>
        <v>0</v>
      </c>
      <c r="AE2320" s="701">
        <f t="shared" si="1083"/>
        <v>0</v>
      </c>
      <c r="AF2320" s="662">
        <f t="shared" si="1079"/>
        <v>0</v>
      </c>
      <c r="AG2320" s="662">
        <f t="shared" si="1084"/>
        <v>0</v>
      </c>
      <c r="AH2320" s="701">
        <f t="shared" si="1085"/>
        <v>0</v>
      </c>
    </row>
    <row r="2321" spans="1:34" x14ac:dyDescent="0.35">
      <c r="A2321" s="680">
        <v>40296</v>
      </c>
      <c r="B2321" s="558" t="s">
        <v>24</v>
      </c>
      <c r="C2321" s="558">
        <v>4</v>
      </c>
      <c r="D2321" s="559">
        <f t="shared" si="1057"/>
        <v>4</v>
      </c>
      <c r="E2321" s="561">
        <v>0</v>
      </c>
      <c r="F2321" s="699">
        <f t="shared" si="1063"/>
        <v>0</v>
      </c>
      <c r="G2321" s="712">
        <f t="shared" si="1064"/>
        <v>0</v>
      </c>
      <c r="H2321" s="699">
        <f t="shared" si="1058"/>
        <v>0</v>
      </c>
      <c r="I2321" s="712">
        <f t="shared" si="1059"/>
        <v>0</v>
      </c>
      <c r="J2321" s="699">
        <f t="shared" si="1065"/>
        <v>0</v>
      </c>
      <c r="K2321" s="681">
        <f t="shared" si="1066"/>
        <v>0</v>
      </c>
      <c r="L2321" s="711">
        <f>IF($L$5="Yes",HLOOKUP(B2321,'Outdoor Supply'!$D$32:$P$38,7,FALSE),0)</f>
        <v>0</v>
      </c>
      <c r="M2321" s="701">
        <f t="shared" si="1067"/>
        <v>0</v>
      </c>
      <c r="N2321" s="564">
        <f t="shared" si="1068"/>
        <v>0</v>
      </c>
      <c r="O2321" s="564">
        <f t="shared" si="1069"/>
        <v>0</v>
      </c>
      <c r="P2321" s="564">
        <f t="shared" si="1070"/>
        <v>0</v>
      </c>
      <c r="Q2321" s="564">
        <f t="shared" si="1071"/>
        <v>0</v>
      </c>
      <c r="R2321" s="661">
        <f t="shared" si="1060"/>
        <v>0</v>
      </c>
      <c r="S2321" s="662">
        <f t="shared" si="1061"/>
        <v>0</v>
      </c>
      <c r="T2321" s="699">
        <f t="shared" si="1062"/>
        <v>0</v>
      </c>
      <c r="U2321" s="681">
        <f t="shared" si="1072"/>
        <v>0</v>
      </c>
      <c r="V2321" s="701">
        <f t="shared" si="1073"/>
        <v>0</v>
      </c>
      <c r="W2321" s="662">
        <f t="shared" si="1074"/>
        <v>0</v>
      </c>
      <c r="X2321" s="662">
        <f t="shared" si="1075"/>
        <v>0</v>
      </c>
      <c r="Y2321" s="662">
        <f t="shared" si="1076"/>
        <v>0</v>
      </c>
      <c r="Z2321" s="699">
        <f t="shared" si="1077"/>
        <v>0</v>
      </c>
      <c r="AA2321" s="681">
        <f t="shared" si="1080"/>
        <v>0</v>
      </c>
      <c r="AB2321" s="701">
        <f t="shared" si="1081"/>
        <v>0</v>
      </c>
      <c r="AC2321" s="662">
        <f t="shared" si="1078"/>
        <v>0</v>
      </c>
      <c r="AD2321" s="662">
        <f t="shared" si="1082"/>
        <v>0</v>
      </c>
      <c r="AE2321" s="701">
        <f t="shared" si="1083"/>
        <v>0</v>
      </c>
      <c r="AF2321" s="662">
        <f t="shared" si="1079"/>
        <v>0</v>
      </c>
      <c r="AG2321" s="662">
        <f t="shared" si="1084"/>
        <v>0</v>
      </c>
      <c r="AH2321" s="701">
        <f t="shared" si="1085"/>
        <v>0</v>
      </c>
    </row>
    <row r="2322" spans="1:34" x14ac:dyDescent="0.35">
      <c r="A2322" s="680">
        <v>40297</v>
      </c>
      <c r="B2322" s="558" t="s">
        <v>24</v>
      </c>
      <c r="C2322" s="558">
        <v>4</v>
      </c>
      <c r="D2322" s="559">
        <f t="shared" si="1057"/>
        <v>5</v>
      </c>
      <c r="E2322" s="561">
        <v>0</v>
      </c>
      <c r="F2322" s="699">
        <f t="shared" si="1063"/>
        <v>0</v>
      </c>
      <c r="G2322" s="712">
        <f t="shared" si="1064"/>
        <v>0</v>
      </c>
      <c r="H2322" s="699">
        <f t="shared" si="1058"/>
        <v>0</v>
      </c>
      <c r="I2322" s="712">
        <f t="shared" si="1059"/>
        <v>0</v>
      </c>
      <c r="J2322" s="699">
        <f t="shared" si="1065"/>
        <v>0</v>
      </c>
      <c r="K2322" s="681">
        <f t="shared" si="1066"/>
        <v>0</v>
      </c>
      <c r="L2322" s="711">
        <f>IF($L$5="Yes",HLOOKUP(B2322,'Outdoor Supply'!$D$32:$P$38,7,FALSE),0)</f>
        <v>0</v>
      </c>
      <c r="M2322" s="701">
        <f t="shared" si="1067"/>
        <v>0</v>
      </c>
      <c r="N2322" s="564">
        <f t="shared" si="1068"/>
        <v>0</v>
      </c>
      <c r="O2322" s="564">
        <f t="shared" si="1069"/>
        <v>0</v>
      </c>
      <c r="P2322" s="564">
        <f t="shared" si="1070"/>
        <v>0</v>
      </c>
      <c r="Q2322" s="564">
        <f t="shared" si="1071"/>
        <v>0</v>
      </c>
      <c r="R2322" s="661">
        <f t="shared" si="1060"/>
        <v>0</v>
      </c>
      <c r="S2322" s="662">
        <f t="shared" si="1061"/>
        <v>0</v>
      </c>
      <c r="T2322" s="699">
        <f t="shared" si="1062"/>
        <v>0</v>
      </c>
      <c r="U2322" s="681">
        <f t="shared" si="1072"/>
        <v>0</v>
      </c>
      <c r="V2322" s="701">
        <f t="shared" si="1073"/>
        <v>0</v>
      </c>
      <c r="W2322" s="662">
        <f t="shared" si="1074"/>
        <v>0</v>
      </c>
      <c r="X2322" s="662">
        <f t="shared" si="1075"/>
        <v>0</v>
      </c>
      <c r="Y2322" s="662">
        <f t="shared" si="1076"/>
        <v>0</v>
      </c>
      <c r="Z2322" s="699">
        <f t="shared" si="1077"/>
        <v>0</v>
      </c>
      <c r="AA2322" s="681">
        <f t="shared" si="1080"/>
        <v>0</v>
      </c>
      <c r="AB2322" s="701">
        <f t="shared" si="1081"/>
        <v>0</v>
      </c>
      <c r="AC2322" s="662">
        <f t="shared" si="1078"/>
        <v>0</v>
      </c>
      <c r="AD2322" s="662">
        <f t="shared" si="1082"/>
        <v>0</v>
      </c>
      <c r="AE2322" s="701">
        <f t="shared" si="1083"/>
        <v>0</v>
      </c>
      <c r="AF2322" s="662">
        <f t="shared" si="1079"/>
        <v>0</v>
      </c>
      <c r="AG2322" s="662">
        <f t="shared" si="1084"/>
        <v>0</v>
      </c>
      <c r="AH2322" s="701">
        <f t="shared" si="1085"/>
        <v>0</v>
      </c>
    </row>
    <row r="2323" spans="1:34" x14ac:dyDescent="0.35">
      <c r="A2323" s="680">
        <v>40298</v>
      </c>
      <c r="B2323" s="558" t="s">
        <v>24</v>
      </c>
      <c r="C2323" s="558">
        <v>4</v>
      </c>
      <c r="D2323" s="559">
        <f t="shared" si="1057"/>
        <v>6</v>
      </c>
      <c r="E2323" s="561">
        <v>0</v>
      </c>
      <c r="F2323" s="699">
        <f t="shared" si="1063"/>
        <v>0</v>
      </c>
      <c r="G2323" s="712">
        <f t="shared" si="1064"/>
        <v>0</v>
      </c>
      <c r="H2323" s="699">
        <f t="shared" si="1058"/>
        <v>0</v>
      </c>
      <c r="I2323" s="712">
        <f t="shared" si="1059"/>
        <v>0</v>
      </c>
      <c r="J2323" s="699">
        <f t="shared" si="1065"/>
        <v>0</v>
      </c>
      <c r="K2323" s="681">
        <f t="shared" si="1066"/>
        <v>0</v>
      </c>
      <c r="L2323" s="711">
        <f>IF($L$5="Yes",HLOOKUP(B2323,'Outdoor Supply'!$D$32:$P$38,7,FALSE),0)</f>
        <v>0</v>
      </c>
      <c r="M2323" s="701">
        <f t="shared" si="1067"/>
        <v>0</v>
      </c>
      <c r="N2323" s="564">
        <f t="shared" si="1068"/>
        <v>0</v>
      </c>
      <c r="O2323" s="564">
        <f t="shared" si="1069"/>
        <v>0</v>
      </c>
      <c r="P2323" s="564">
        <f t="shared" si="1070"/>
        <v>0</v>
      </c>
      <c r="Q2323" s="564">
        <f t="shared" si="1071"/>
        <v>0</v>
      </c>
      <c r="R2323" s="661">
        <f t="shared" si="1060"/>
        <v>0</v>
      </c>
      <c r="S2323" s="662">
        <f t="shared" si="1061"/>
        <v>0</v>
      </c>
      <c r="T2323" s="699">
        <f t="shared" si="1062"/>
        <v>0</v>
      </c>
      <c r="U2323" s="681">
        <f t="shared" si="1072"/>
        <v>0</v>
      </c>
      <c r="V2323" s="701">
        <f t="shared" si="1073"/>
        <v>0</v>
      </c>
      <c r="W2323" s="662">
        <f t="shared" si="1074"/>
        <v>0</v>
      </c>
      <c r="X2323" s="662">
        <f t="shared" si="1075"/>
        <v>0</v>
      </c>
      <c r="Y2323" s="662">
        <f t="shared" si="1076"/>
        <v>0</v>
      </c>
      <c r="Z2323" s="699">
        <f t="shared" si="1077"/>
        <v>0</v>
      </c>
      <c r="AA2323" s="681">
        <f t="shared" si="1080"/>
        <v>0</v>
      </c>
      <c r="AB2323" s="701">
        <f t="shared" si="1081"/>
        <v>0</v>
      </c>
      <c r="AC2323" s="662">
        <f t="shared" si="1078"/>
        <v>0</v>
      </c>
      <c r="AD2323" s="662">
        <f t="shared" si="1082"/>
        <v>0</v>
      </c>
      <c r="AE2323" s="701">
        <f t="shared" si="1083"/>
        <v>0</v>
      </c>
      <c r="AF2323" s="662">
        <f t="shared" si="1079"/>
        <v>0</v>
      </c>
      <c r="AG2323" s="662">
        <f t="shared" si="1084"/>
        <v>0</v>
      </c>
      <c r="AH2323" s="701">
        <f t="shared" si="1085"/>
        <v>0</v>
      </c>
    </row>
    <row r="2324" spans="1:34" x14ac:dyDescent="0.35">
      <c r="A2324" s="680">
        <v>40299</v>
      </c>
      <c r="B2324" s="558" t="s">
        <v>25</v>
      </c>
      <c r="C2324" s="558">
        <v>5</v>
      </c>
      <c r="D2324" s="559">
        <f t="shared" si="1057"/>
        <v>7</v>
      </c>
      <c r="E2324" s="561">
        <v>1.999999999998181E-2</v>
      </c>
      <c r="F2324" s="699">
        <f t="shared" si="1063"/>
        <v>0</v>
      </c>
      <c r="G2324" s="712">
        <f t="shared" si="1064"/>
        <v>0</v>
      </c>
      <c r="H2324" s="699">
        <f t="shared" si="1058"/>
        <v>0</v>
      </c>
      <c r="I2324" s="712">
        <f t="shared" si="1059"/>
        <v>0</v>
      </c>
      <c r="J2324" s="699">
        <f t="shared" si="1065"/>
        <v>0</v>
      </c>
      <c r="K2324" s="681">
        <f t="shared" si="1066"/>
        <v>0</v>
      </c>
      <c r="L2324" s="711">
        <f>IF($L$5="Yes",HLOOKUP(B2324,'Outdoor Supply'!$D$32:$P$38,7,FALSE),0)</f>
        <v>0</v>
      </c>
      <c r="M2324" s="701">
        <f t="shared" si="1067"/>
        <v>0</v>
      </c>
      <c r="N2324" s="564">
        <f t="shared" si="1068"/>
        <v>0</v>
      </c>
      <c r="O2324" s="564">
        <f t="shared" si="1069"/>
        <v>0</v>
      </c>
      <c r="P2324" s="564">
        <f t="shared" si="1070"/>
        <v>0</v>
      </c>
      <c r="Q2324" s="564">
        <f t="shared" si="1071"/>
        <v>0</v>
      </c>
      <c r="R2324" s="661">
        <f t="shared" si="1060"/>
        <v>0</v>
      </c>
      <c r="S2324" s="662">
        <f t="shared" si="1061"/>
        <v>0</v>
      </c>
      <c r="T2324" s="699">
        <f t="shared" si="1062"/>
        <v>0</v>
      </c>
      <c r="U2324" s="681">
        <f t="shared" si="1072"/>
        <v>0</v>
      </c>
      <c r="V2324" s="701">
        <f t="shared" si="1073"/>
        <v>0</v>
      </c>
      <c r="W2324" s="662">
        <f t="shared" si="1074"/>
        <v>0</v>
      </c>
      <c r="X2324" s="662">
        <f t="shared" si="1075"/>
        <v>0</v>
      </c>
      <c r="Y2324" s="662">
        <f t="shared" si="1076"/>
        <v>0</v>
      </c>
      <c r="Z2324" s="699">
        <f t="shared" si="1077"/>
        <v>0</v>
      </c>
      <c r="AA2324" s="681">
        <f t="shared" si="1080"/>
        <v>0</v>
      </c>
      <c r="AB2324" s="701">
        <f t="shared" si="1081"/>
        <v>0</v>
      </c>
      <c r="AC2324" s="662">
        <f t="shared" si="1078"/>
        <v>0</v>
      </c>
      <c r="AD2324" s="662">
        <f t="shared" si="1082"/>
        <v>0</v>
      </c>
      <c r="AE2324" s="701">
        <f t="shared" si="1083"/>
        <v>0</v>
      </c>
      <c r="AF2324" s="662">
        <f t="shared" si="1079"/>
        <v>0</v>
      </c>
      <c r="AG2324" s="662">
        <f t="shared" si="1084"/>
        <v>0</v>
      </c>
      <c r="AH2324" s="701">
        <f t="shared" si="1085"/>
        <v>0</v>
      </c>
    </row>
    <row r="2325" spans="1:34" x14ac:dyDescent="0.35">
      <c r="A2325" s="680">
        <v>40300</v>
      </c>
      <c r="B2325" s="558" t="s">
        <v>25</v>
      </c>
      <c r="C2325" s="558">
        <v>5</v>
      </c>
      <c r="D2325" s="559">
        <f t="shared" si="1057"/>
        <v>1</v>
      </c>
      <c r="E2325" s="561">
        <v>0</v>
      </c>
      <c r="F2325" s="699">
        <f t="shared" si="1063"/>
        <v>0</v>
      </c>
      <c r="G2325" s="712">
        <f t="shared" si="1064"/>
        <v>0</v>
      </c>
      <c r="H2325" s="699">
        <f t="shared" si="1058"/>
        <v>0</v>
      </c>
      <c r="I2325" s="712">
        <f t="shared" si="1059"/>
        <v>0</v>
      </c>
      <c r="J2325" s="699">
        <f t="shared" si="1065"/>
        <v>0</v>
      </c>
      <c r="K2325" s="681">
        <f t="shared" si="1066"/>
        <v>0</v>
      </c>
      <c r="L2325" s="711">
        <f>IF($L$5="Yes",HLOOKUP(B2325,'Outdoor Supply'!$D$32:$P$38,7,FALSE),0)</f>
        <v>0</v>
      </c>
      <c r="M2325" s="701">
        <f t="shared" si="1067"/>
        <v>0</v>
      </c>
      <c r="N2325" s="564">
        <f t="shared" si="1068"/>
        <v>0</v>
      </c>
      <c r="O2325" s="564">
        <f t="shared" si="1069"/>
        <v>0</v>
      </c>
      <c r="P2325" s="564">
        <f t="shared" si="1070"/>
        <v>0</v>
      </c>
      <c r="Q2325" s="564">
        <f t="shared" si="1071"/>
        <v>0</v>
      </c>
      <c r="R2325" s="661">
        <f t="shared" si="1060"/>
        <v>0</v>
      </c>
      <c r="S2325" s="662">
        <f t="shared" si="1061"/>
        <v>0</v>
      </c>
      <c r="T2325" s="699">
        <f t="shared" si="1062"/>
        <v>0</v>
      </c>
      <c r="U2325" s="681">
        <f t="shared" si="1072"/>
        <v>0</v>
      </c>
      <c r="V2325" s="701">
        <f t="shared" si="1073"/>
        <v>0</v>
      </c>
      <c r="W2325" s="662">
        <f t="shared" si="1074"/>
        <v>0</v>
      </c>
      <c r="X2325" s="662">
        <f t="shared" si="1075"/>
        <v>0</v>
      </c>
      <c r="Y2325" s="662">
        <f t="shared" si="1076"/>
        <v>0</v>
      </c>
      <c r="Z2325" s="699">
        <f t="shared" si="1077"/>
        <v>0</v>
      </c>
      <c r="AA2325" s="681">
        <f t="shared" si="1080"/>
        <v>0</v>
      </c>
      <c r="AB2325" s="701">
        <f t="shared" si="1081"/>
        <v>0</v>
      </c>
      <c r="AC2325" s="662">
        <f t="shared" si="1078"/>
        <v>0</v>
      </c>
      <c r="AD2325" s="662">
        <f t="shared" si="1082"/>
        <v>0</v>
      </c>
      <c r="AE2325" s="701">
        <f t="shared" si="1083"/>
        <v>0</v>
      </c>
      <c r="AF2325" s="662">
        <f t="shared" si="1079"/>
        <v>0</v>
      </c>
      <c r="AG2325" s="662">
        <f t="shared" si="1084"/>
        <v>0</v>
      </c>
      <c r="AH2325" s="701">
        <f t="shared" si="1085"/>
        <v>0</v>
      </c>
    </row>
    <row r="2326" spans="1:34" x14ac:dyDescent="0.35">
      <c r="A2326" s="680">
        <v>40301</v>
      </c>
      <c r="B2326" s="558" t="s">
        <v>25</v>
      </c>
      <c r="C2326" s="558">
        <v>5</v>
      </c>
      <c r="D2326" s="559">
        <f t="shared" si="1057"/>
        <v>2</v>
      </c>
      <c r="E2326" s="561">
        <v>0</v>
      </c>
      <c r="F2326" s="699">
        <f t="shared" si="1063"/>
        <v>0</v>
      </c>
      <c r="G2326" s="712">
        <f t="shared" si="1064"/>
        <v>0</v>
      </c>
      <c r="H2326" s="699">
        <f t="shared" si="1058"/>
        <v>0</v>
      </c>
      <c r="I2326" s="712">
        <f t="shared" si="1059"/>
        <v>0</v>
      </c>
      <c r="J2326" s="699">
        <f t="shared" si="1065"/>
        <v>0</v>
      </c>
      <c r="K2326" s="681">
        <f t="shared" si="1066"/>
        <v>0</v>
      </c>
      <c r="L2326" s="711">
        <f>IF($L$5="Yes",HLOOKUP(B2326,'Outdoor Supply'!$D$32:$P$38,7,FALSE),0)</f>
        <v>0</v>
      </c>
      <c r="M2326" s="701">
        <f t="shared" si="1067"/>
        <v>0</v>
      </c>
      <c r="N2326" s="564">
        <f t="shared" si="1068"/>
        <v>0</v>
      </c>
      <c r="O2326" s="564">
        <f t="shared" si="1069"/>
        <v>0</v>
      </c>
      <c r="P2326" s="564">
        <f t="shared" si="1070"/>
        <v>0</v>
      </c>
      <c r="Q2326" s="564">
        <f t="shared" si="1071"/>
        <v>0</v>
      </c>
      <c r="R2326" s="661">
        <f t="shared" si="1060"/>
        <v>0</v>
      </c>
      <c r="S2326" s="662">
        <f t="shared" si="1061"/>
        <v>0</v>
      </c>
      <c r="T2326" s="699">
        <f t="shared" si="1062"/>
        <v>0</v>
      </c>
      <c r="U2326" s="681">
        <f t="shared" si="1072"/>
        <v>0</v>
      </c>
      <c r="V2326" s="701">
        <f t="shared" si="1073"/>
        <v>0</v>
      </c>
      <c r="W2326" s="662">
        <f t="shared" si="1074"/>
        <v>0</v>
      </c>
      <c r="X2326" s="662">
        <f t="shared" si="1075"/>
        <v>0</v>
      </c>
      <c r="Y2326" s="662">
        <f t="shared" si="1076"/>
        <v>0</v>
      </c>
      <c r="Z2326" s="699">
        <f t="shared" si="1077"/>
        <v>0</v>
      </c>
      <c r="AA2326" s="681">
        <f t="shared" si="1080"/>
        <v>0</v>
      </c>
      <c r="AB2326" s="701">
        <f t="shared" si="1081"/>
        <v>0</v>
      </c>
      <c r="AC2326" s="662">
        <f t="shared" si="1078"/>
        <v>0</v>
      </c>
      <c r="AD2326" s="662">
        <f t="shared" si="1082"/>
        <v>0</v>
      </c>
      <c r="AE2326" s="701">
        <f t="shared" si="1083"/>
        <v>0</v>
      </c>
      <c r="AF2326" s="662">
        <f t="shared" si="1079"/>
        <v>0</v>
      </c>
      <c r="AG2326" s="662">
        <f t="shared" si="1084"/>
        <v>0</v>
      </c>
      <c r="AH2326" s="701">
        <f t="shared" si="1085"/>
        <v>0</v>
      </c>
    </row>
    <row r="2327" spans="1:34" x14ac:dyDescent="0.35">
      <c r="A2327" s="680">
        <v>40302</v>
      </c>
      <c r="B2327" s="558" t="s">
        <v>25</v>
      </c>
      <c r="C2327" s="558">
        <v>5</v>
      </c>
      <c r="D2327" s="559">
        <f t="shared" si="1057"/>
        <v>3</v>
      </c>
      <c r="E2327" s="561">
        <v>0</v>
      </c>
      <c r="F2327" s="699">
        <f t="shared" si="1063"/>
        <v>0</v>
      </c>
      <c r="G2327" s="712">
        <f t="shared" si="1064"/>
        <v>0</v>
      </c>
      <c r="H2327" s="699">
        <f t="shared" si="1058"/>
        <v>0</v>
      </c>
      <c r="I2327" s="712">
        <f t="shared" si="1059"/>
        <v>0</v>
      </c>
      <c r="J2327" s="699">
        <f t="shared" si="1065"/>
        <v>0</v>
      </c>
      <c r="K2327" s="681">
        <f t="shared" si="1066"/>
        <v>0</v>
      </c>
      <c r="L2327" s="711">
        <f>IF($L$5="Yes",HLOOKUP(B2327,'Outdoor Supply'!$D$32:$P$38,7,FALSE),0)</f>
        <v>0</v>
      </c>
      <c r="M2327" s="701">
        <f t="shared" si="1067"/>
        <v>0</v>
      </c>
      <c r="N2327" s="564">
        <f t="shared" si="1068"/>
        <v>0</v>
      </c>
      <c r="O2327" s="564">
        <f t="shared" si="1069"/>
        <v>0</v>
      </c>
      <c r="P2327" s="564">
        <f t="shared" si="1070"/>
        <v>0</v>
      </c>
      <c r="Q2327" s="564">
        <f t="shared" si="1071"/>
        <v>0</v>
      </c>
      <c r="R2327" s="661">
        <f t="shared" si="1060"/>
        <v>0</v>
      </c>
      <c r="S2327" s="662">
        <f t="shared" si="1061"/>
        <v>0</v>
      </c>
      <c r="T2327" s="699">
        <f t="shared" si="1062"/>
        <v>0</v>
      </c>
      <c r="U2327" s="681">
        <f t="shared" si="1072"/>
        <v>0</v>
      </c>
      <c r="V2327" s="701">
        <f t="shared" si="1073"/>
        <v>0</v>
      </c>
      <c r="W2327" s="662">
        <f t="shared" si="1074"/>
        <v>0</v>
      </c>
      <c r="X2327" s="662">
        <f t="shared" si="1075"/>
        <v>0</v>
      </c>
      <c r="Y2327" s="662">
        <f t="shared" si="1076"/>
        <v>0</v>
      </c>
      <c r="Z2327" s="699">
        <f t="shared" si="1077"/>
        <v>0</v>
      </c>
      <c r="AA2327" s="681">
        <f t="shared" si="1080"/>
        <v>0</v>
      </c>
      <c r="AB2327" s="701">
        <f t="shared" si="1081"/>
        <v>0</v>
      </c>
      <c r="AC2327" s="662">
        <f t="shared" si="1078"/>
        <v>0</v>
      </c>
      <c r="AD2327" s="662">
        <f t="shared" si="1082"/>
        <v>0</v>
      </c>
      <c r="AE2327" s="701">
        <f t="shared" si="1083"/>
        <v>0</v>
      </c>
      <c r="AF2327" s="662">
        <f t="shared" si="1079"/>
        <v>0</v>
      </c>
      <c r="AG2327" s="662">
        <f t="shared" si="1084"/>
        <v>0</v>
      </c>
      <c r="AH2327" s="701">
        <f t="shared" si="1085"/>
        <v>0</v>
      </c>
    </row>
    <row r="2328" spans="1:34" x14ac:dyDescent="0.35">
      <c r="A2328" s="680">
        <v>40303</v>
      </c>
      <c r="B2328" s="558" t="s">
        <v>25</v>
      </c>
      <c r="C2328" s="558">
        <v>5</v>
      </c>
      <c r="D2328" s="559">
        <f t="shared" si="1057"/>
        <v>4</v>
      </c>
      <c r="E2328" s="561">
        <v>0</v>
      </c>
      <c r="F2328" s="699">
        <f t="shared" si="1063"/>
        <v>0</v>
      </c>
      <c r="G2328" s="712">
        <f t="shared" si="1064"/>
        <v>0</v>
      </c>
      <c r="H2328" s="699">
        <f t="shared" si="1058"/>
        <v>0</v>
      </c>
      <c r="I2328" s="712">
        <f t="shared" si="1059"/>
        <v>0</v>
      </c>
      <c r="J2328" s="699">
        <f t="shared" si="1065"/>
        <v>0</v>
      </c>
      <c r="K2328" s="681">
        <f t="shared" si="1066"/>
        <v>0</v>
      </c>
      <c r="L2328" s="711">
        <f>IF($L$5="Yes",HLOOKUP(B2328,'Outdoor Supply'!$D$32:$P$38,7,FALSE),0)</f>
        <v>0</v>
      </c>
      <c r="M2328" s="701">
        <f t="shared" si="1067"/>
        <v>0</v>
      </c>
      <c r="N2328" s="564">
        <f t="shared" si="1068"/>
        <v>0</v>
      </c>
      <c r="O2328" s="564">
        <f t="shared" si="1069"/>
        <v>0</v>
      </c>
      <c r="P2328" s="564">
        <f t="shared" si="1070"/>
        <v>0</v>
      </c>
      <c r="Q2328" s="564">
        <f t="shared" si="1071"/>
        <v>0</v>
      </c>
      <c r="R2328" s="661">
        <f t="shared" si="1060"/>
        <v>0</v>
      </c>
      <c r="S2328" s="662">
        <f t="shared" si="1061"/>
        <v>0</v>
      </c>
      <c r="T2328" s="699">
        <f t="shared" si="1062"/>
        <v>0</v>
      </c>
      <c r="U2328" s="681">
        <f t="shared" si="1072"/>
        <v>0</v>
      </c>
      <c r="V2328" s="701">
        <f t="shared" si="1073"/>
        <v>0</v>
      </c>
      <c r="W2328" s="662">
        <f t="shared" si="1074"/>
        <v>0</v>
      </c>
      <c r="X2328" s="662">
        <f t="shared" si="1075"/>
        <v>0</v>
      </c>
      <c r="Y2328" s="662">
        <f t="shared" si="1076"/>
        <v>0</v>
      </c>
      <c r="Z2328" s="699">
        <f t="shared" si="1077"/>
        <v>0</v>
      </c>
      <c r="AA2328" s="681">
        <f t="shared" si="1080"/>
        <v>0</v>
      </c>
      <c r="AB2328" s="701">
        <f t="shared" si="1081"/>
        <v>0</v>
      </c>
      <c r="AC2328" s="662">
        <f t="shared" si="1078"/>
        <v>0</v>
      </c>
      <c r="AD2328" s="662">
        <f t="shared" si="1082"/>
        <v>0</v>
      </c>
      <c r="AE2328" s="701">
        <f t="shared" si="1083"/>
        <v>0</v>
      </c>
      <c r="AF2328" s="662">
        <f t="shared" si="1079"/>
        <v>0</v>
      </c>
      <c r="AG2328" s="662">
        <f t="shared" si="1084"/>
        <v>0</v>
      </c>
      <c r="AH2328" s="701">
        <f t="shared" si="1085"/>
        <v>0</v>
      </c>
    </row>
    <row r="2329" spans="1:34" x14ac:dyDescent="0.35">
      <c r="A2329" s="680">
        <v>40304</v>
      </c>
      <c r="B2329" s="558" t="s">
        <v>25</v>
      </c>
      <c r="C2329" s="558">
        <v>5</v>
      </c>
      <c r="D2329" s="559">
        <f t="shared" si="1057"/>
        <v>5</v>
      </c>
      <c r="E2329" s="561">
        <v>0</v>
      </c>
      <c r="F2329" s="699">
        <f t="shared" si="1063"/>
        <v>0</v>
      </c>
      <c r="G2329" s="712">
        <f t="shared" si="1064"/>
        <v>0</v>
      </c>
      <c r="H2329" s="699">
        <f t="shared" si="1058"/>
        <v>0</v>
      </c>
      <c r="I2329" s="712">
        <f t="shared" si="1059"/>
        <v>0</v>
      </c>
      <c r="J2329" s="699">
        <f t="shared" si="1065"/>
        <v>0</v>
      </c>
      <c r="K2329" s="681">
        <f t="shared" si="1066"/>
        <v>0</v>
      </c>
      <c r="L2329" s="711">
        <f>IF($L$5="Yes",HLOOKUP(B2329,'Outdoor Supply'!$D$32:$P$38,7,FALSE),0)</f>
        <v>0</v>
      </c>
      <c r="M2329" s="701">
        <f t="shared" si="1067"/>
        <v>0</v>
      </c>
      <c r="N2329" s="564">
        <f t="shared" si="1068"/>
        <v>0</v>
      </c>
      <c r="O2329" s="564">
        <f t="shared" si="1069"/>
        <v>0</v>
      </c>
      <c r="P2329" s="564">
        <f t="shared" si="1070"/>
        <v>0</v>
      </c>
      <c r="Q2329" s="564">
        <f t="shared" si="1071"/>
        <v>0</v>
      </c>
      <c r="R2329" s="661">
        <f t="shared" si="1060"/>
        <v>0</v>
      </c>
      <c r="S2329" s="662">
        <f t="shared" si="1061"/>
        <v>0</v>
      </c>
      <c r="T2329" s="699">
        <f t="shared" si="1062"/>
        <v>0</v>
      </c>
      <c r="U2329" s="681">
        <f t="shared" si="1072"/>
        <v>0</v>
      </c>
      <c r="V2329" s="701">
        <f t="shared" si="1073"/>
        <v>0</v>
      </c>
      <c r="W2329" s="662">
        <f t="shared" si="1074"/>
        <v>0</v>
      </c>
      <c r="X2329" s="662">
        <f t="shared" si="1075"/>
        <v>0</v>
      </c>
      <c r="Y2329" s="662">
        <f t="shared" si="1076"/>
        <v>0</v>
      </c>
      <c r="Z2329" s="699">
        <f t="shared" si="1077"/>
        <v>0</v>
      </c>
      <c r="AA2329" s="681">
        <f t="shared" si="1080"/>
        <v>0</v>
      </c>
      <c r="AB2329" s="701">
        <f t="shared" si="1081"/>
        <v>0</v>
      </c>
      <c r="AC2329" s="662">
        <f t="shared" si="1078"/>
        <v>0</v>
      </c>
      <c r="AD2329" s="662">
        <f t="shared" si="1082"/>
        <v>0</v>
      </c>
      <c r="AE2329" s="701">
        <f t="shared" si="1083"/>
        <v>0</v>
      </c>
      <c r="AF2329" s="662">
        <f t="shared" si="1079"/>
        <v>0</v>
      </c>
      <c r="AG2329" s="662">
        <f t="shared" si="1084"/>
        <v>0</v>
      </c>
      <c r="AH2329" s="701">
        <f t="shared" si="1085"/>
        <v>0</v>
      </c>
    </row>
    <row r="2330" spans="1:34" x14ac:dyDescent="0.35">
      <c r="A2330" s="680">
        <v>40305</v>
      </c>
      <c r="B2330" s="558" t="s">
        <v>25</v>
      </c>
      <c r="C2330" s="558">
        <v>5</v>
      </c>
      <c r="D2330" s="559">
        <f t="shared" si="1057"/>
        <v>6</v>
      </c>
      <c r="E2330" s="561">
        <v>0</v>
      </c>
      <c r="F2330" s="699">
        <f t="shared" si="1063"/>
        <v>0</v>
      </c>
      <c r="G2330" s="712">
        <f t="shared" si="1064"/>
        <v>0</v>
      </c>
      <c r="H2330" s="699">
        <f t="shared" si="1058"/>
        <v>0</v>
      </c>
      <c r="I2330" s="712">
        <f t="shared" si="1059"/>
        <v>0</v>
      </c>
      <c r="J2330" s="699">
        <f t="shared" si="1065"/>
        <v>0</v>
      </c>
      <c r="K2330" s="681">
        <f t="shared" si="1066"/>
        <v>0</v>
      </c>
      <c r="L2330" s="711">
        <f>IF($L$5="Yes",HLOOKUP(B2330,'Outdoor Supply'!$D$32:$P$38,7,FALSE),0)</f>
        <v>0</v>
      </c>
      <c r="M2330" s="701">
        <f t="shared" si="1067"/>
        <v>0</v>
      </c>
      <c r="N2330" s="564">
        <f t="shared" si="1068"/>
        <v>0</v>
      </c>
      <c r="O2330" s="564">
        <f t="shared" si="1069"/>
        <v>0</v>
      </c>
      <c r="P2330" s="564">
        <f t="shared" si="1070"/>
        <v>0</v>
      </c>
      <c r="Q2330" s="564">
        <f t="shared" si="1071"/>
        <v>0</v>
      </c>
      <c r="R2330" s="661">
        <f t="shared" si="1060"/>
        <v>0</v>
      </c>
      <c r="S2330" s="662">
        <f t="shared" si="1061"/>
        <v>0</v>
      </c>
      <c r="T2330" s="699">
        <f t="shared" si="1062"/>
        <v>0</v>
      </c>
      <c r="U2330" s="681">
        <f t="shared" si="1072"/>
        <v>0</v>
      </c>
      <c r="V2330" s="701">
        <f t="shared" si="1073"/>
        <v>0</v>
      </c>
      <c r="W2330" s="662">
        <f t="shared" si="1074"/>
        <v>0</v>
      </c>
      <c r="X2330" s="662">
        <f t="shared" si="1075"/>
        <v>0</v>
      </c>
      <c r="Y2330" s="662">
        <f t="shared" si="1076"/>
        <v>0</v>
      </c>
      <c r="Z2330" s="699">
        <f t="shared" si="1077"/>
        <v>0</v>
      </c>
      <c r="AA2330" s="681">
        <f t="shared" si="1080"/>
        <v>0</v>
      </c>
      <c r="AB2330" s="701">
        <f t="shared" si="1081"/>
        <v>0</v>
      </c>
      <c r="AC2330" s="662">
        <f t="shared" si="1078"/>
        <v>0</v>
      </c>
      <c r="AD2330" s="662">
        <f t="shared" si="1082"/>
        <v>0</v>
      </c>
      <c r="AE2330" s="701">
        <f t="shared" si="1083"/>
        <v>0</v>
      </c>
      <c r="AF2330" s="662">
        <f t="shared" si="1079"/>
        <v>0</v>
      </c>
      <c r="AG2330" s="662">
        <f t="shared" si="1084"/>
        <v>0</v>
      </c>
      <c r="AH2330" s="701">
        <f t="shared" si="1085"/>
        <v>0</v>
      </c>
    </row>
    <row r="2331" spans="1:34" x14ac:dyDescent="0.35">
      <c r="A2331" s="680">
        <v>40306</v>
      </c>
      <c r="B2331" s="558" t="s">
        <v>25</v>
      </c>
      <c r="C2331" s="558">
        <v>5</v>
      </c>
      <c r="D2331" s="559">
        <f t="shared" si="1057"/>
        <v>7</v>
      </c>
      <c r="E2331" s="561">
        <v>0</v>
      </c>
      <c r="F2331" s="699">
        <f t="shared" si="1063"/>
        <v>0</v>
      </c>
      <c r="G2331" s="712">
        <f t="shared" si="1064"/>
        <v>0</v>
      </c>
      <c r="H2331" s="699">
        <f t="shared" si="1058"/>
        <v>0</v>
      </c>
      <c r="I2331" s="712">
        <f t="shared" si="1059"/>
        <v>0</v>
      </c>
      <c r="J2331" s="699">
        <f t="shared" si="1065"/>
        <v>0</v>
      </c>
      <c r="K2331" s="681">
        <f t="shared" si="1066"/>
        <v>0</v>
      </c>
      <c r="L2331" s="711">
        <f>IF($L$5="Yes",HLOOKUP(B2331,'Outdoor Supply'!$D$32:$P$38,7,FALSE),0)</f>
        <v>0</v>
      </c>
      <c r="M2331" s="701">
        <f t="shared" si="1067"/>
        <v>0</v>
      </c>
      <c r="N2331" s="564">
        <f t="shared" si="1068"/>
        <v>0</v>
      </c>
      <c r="O2331" s="564">
        <f t="shared" si="1069"/>
        <v>0</v>
      </c>
      <c r="P2331" s="564">
        <f t="shared" si="1070"/>
        <v>0</v>
      </c>
      <c r="Q2331" s="564">
        <f t="shared" si="1071"/>
        <v>0</v>
      </c>
      <c r="R2331" s="661">
        <f t="shared" si="1060"/>
        <v>0</v>
      </c>
      <c r="S2331" s="662">
        <f t="shared" si="1061"/>
        <v>0</v>
      </c>
      <c r="T2331" s="699">
        <f t="shared" si="1062"/>
        <v>0</v>
      </c>
      <c r="U2331" s="681">
        <f t="shared" si="1072"/>
        <v>0</v>
      </c>
      <c r="V2331" s="701">
        <f t="shared" si="1073"/>
        <v>0</v>
      </c>
      <c r="W2331" s="662">
        <f t="shared" si="1074"/>
        <v>0</v>
      </c>
      <c r="X2331" s="662">
        <f t="shared" si="1075"/>
        <v>0</v>
      </c>
      <c r="Y2331" s="662">
        <f t="shared" si="1076"/>
        <v>0</v>
      </c>
      <c r="Z2331" s="699">
        <f t="shared" si="1077"/>
        <v>0</v>
      </c>
      <c r="AA2331" s="681">
        <f t="shared" si="1080"/>
        <v>0</v>
      </c>
      <c r="AB2331" s="701">
        <f t="shared" si="1081"/>
        <v>0</v>
      </c>
      <c r="AC2331" s="662">
        <f t="shared" si="1078"/>
        <v>0</v>
      </c>
      <c r="AD2331" s="662">
        <f t="shared" si="1082"/>
        <v>0</v>
      </c>
      <c r="AE2331" s="701">
        <f t="shared" si="1083"/>
        <v>0</v>
      </c>
      <c r="AF2331" s="662">
        <f t="shared" si="1079"/>
        <v>0</v>
      </c>
      <c r="AG2331" s="662">
        <f t="shared" si="1084"/>
        <v>0</v>
      </c>
      <c r="AH2331" s="701">
        <f t="shared" si="1085"/>
        <v>0</v>
      </c>
    </row>
    <row r="2332" spans="1:34" x14ac:dyDescent="0.35">
      <c r="A2332" s="680">
        <v>40307</v>
      </c>
      <c r="B2332" s="558" t="s">
        <v>25</v>
      </c>
      <c r="C2332" s="558">
        <v>5</v>
      </c>
      <c r="D2332" s="559">
        <f t="shared" si="1057"/>
        <v>1</v>
      </c>
      <c r="E2332" s="561">
        <v>0</v>
      </c>
      <c r="F2332" s="699">
        <f t="shared" si="1063"/>
        <v>0</v>
      </c>
      <c r="G2332" s="712">
        <f t="shared" si="1064"/>
        <v>0</v>
      </c>
      <c r="H2332" s="699">
        <f t="shared" si="1058"/>
        <v>0</v>
      </c>
      <c r="I2332" s="712">
        <f t="shared" si="1059"/>
        <v>0</v>
      </c>
      <c r="J2332" s="699">
        <f t="shared" si="1065"/>
        <v>0</v>
      </c>
      <c r="K2332" s="681">
        <f t="shared" si="1066"/>
        <v>0</v>
      </c>
      <c r="L2332" s="711">
        <f>IF($L$5="Yes",HLOOKUP(B2332,'Outdoor Supply'!$D$32:$P$38,7,FALSE),0)</f>
        <v>0</v>
      </c>
      <c r="M2332" s="701">
        <f t="shared" si="1067"/>
        <v>0</v>
      </c>
      <c r="N2332" s="564">
        <f t="shared" si="1068"/>
        <v>0</v>
      </c>
      <c r="O2332" s="564">
        <f t="shared" si="1069"/>
        <v>0</v>
      </c>
      <c r="P2332" s="564">
        <f t="shared" si="1070"/>
        <v>0</v>
      </c>
      <c r="Q2332" s="564">
        <f t="shared" si="1071"/>
        <v>0</v>
      </c>
      <c r="R2332" s="661">
        <f t="shared" si="1060"/>
        <v>0</v>
      </c>
      <c r="S2332" s="662">
        <f t="shared" si="1061"/>
        <v>0</v>
      </c>
      <c r="T2332" s="699">
        <f t="shared" si="1062"/>
        <v>0</v>
      </c>
      <c r="U2332" s="681">
        <f t="shared" si="1072"/>
        <v>0</v>
      </c>
      <c r="V2332" s="701">
        <f t="shared" si="1073"/>
        <v>0</v>
      </c>
      <c r="W2332" s="662">
        <f t="shared" si="1074"/>
        <v>0</v>
      </c>
      <c r="X2332" s="662">
        <f t="shared" si="1075"/>
        <v>0</v>
      </c>
      <c r="Y2332" s="662">
        <f t="shared" si="1076"/>
        <v>0</v>
      </c>
      <c r="Z2332" s="699">
        <f t="shared" si="1077"/>
        <v>0</v>
      </c>
      <c r="AA2332" s="681">
        <f t="shared" si="1080"/>
        <v>0</v>
      </c>
      <c r="AB2332" s="701">
        <f t="shared" si="1081"/>
        <v>0</v>
      </c>
      <c r="AC2332" s="662">
        <f t="shared" si="1078"/>
        <v>0</v>
      </c>
      <c r="AD2332" s="662">
        <f t="shared" si="1082"/>
        <v>0</v>
      </c>
      <c r="AE2332" s="701">
        <f t="shared" si="1083"/>
        <v>0</v>
      </c>
      <c r="AF2332" s="662">
        <f t="shared" si="1079"/>
        <v>0</v>
      </c>
      <c r="AG2332" s="662">
        <f t="shared" si="1084"/>
        <v>0</v>
      </c>
      <c r="AH2332" s="701">
        <f t="shared" si="1085"/>
        <v>0</v>
      </c>
    </row>
    <row r="2333" spans="1:34" x14ac:dyDescent="0.35">
      <c r="A2333" s="680">
        <v>40308</v>
      </c>
      <c r="B2333" s="558" t="s">
        <v>25</v>
      </c>
      <c r="C2333" s="558">
        <v>5</v>
      </c>
      <c r="D2333" s="559">
        <f t="shared" si="1057"/>
        <v>2</v>
      </c>
      <c r="E2333" s="561">
        <v>9.9999999999909051E-3</v>
      </c>
      <c r="F2333" s="699">
        <f t="shared" si="1063"/>
        <v>0</v>
      </c>
      <c r="G2333" s="712">
        <f t="shared" si="1064"/>
        <v>0</v>
      </c>
      <c r="H2333" s="699">
        <f t="shared" si="1058"/>
        <v>0</v>
      </c>
      <c r="I2333" s="712">
        <f t="shared" si="1059"/>
        <v>0</v>
      </c>
      <c r="J2333" s="699">
        <f t="shared" si="1065"/>
        <v>0</v>
      </c>
      <c r="K2333" s="681">
        <f t="shared" si="1066"/>
        <v>0</v>
      </c>
      <c r="L2333" s="711">
        <f>IF($L$5="Yes",HLOOKUP(B2333,'Outdoor Supply'!$D$32:$P$38,7,FALSE),0)</f>
        <v>0</v>
      </c>
      <c r="M2333" s="701">
        <f t="shared" si="1067"/>
        <v>0</v>
      </c>
      <c r="N2333" s="564">
        <f t="shared" si="1068"/>
        <v>0</v>
      </c>
      <c r="O2333" s="564">
        <f t="shared" si="1069"/>
        <v>0</v>
      </c>
      <c r="P2333" s="564">
        <f t="shared" si="1070"/>
        <v>0</v>
      </c>
      <c r="Q2333" s="564">
        <f t="shared" si="1071"/>
        <v>0</v>
      </c>
      <c r="R2333" s="661">
        <f t="shared" si="1060"/>
        <v>0</v>
      </c>
      <c r="S2333" s="662">
        <f t="shared" si="1061"/>
        <v>0</v>
      </c>
      <c r="T2333" s="699">
        <f t="shared" si="1062"/>
        <v>0</v>
      </c>
      <c r="U2333" s="681">
        <f t="shared" si="1072"/>
        <v>0</v>
      </c>
      <c r="V2333" s="701">
        <f t="shared" si="1073"/>
        <v>0</v>
      </c>
      <c r="W2333" s="662">
        <f t="shared" si="1074"/>
        <v>0</v>
      </c>
      <c r="X2333" s="662">
        <f t="shared" si="1075"/>
        <v>0</v>
      </c>
      <c r="Y2333" s="662">
        <f t="shared" si="1076"/>
        <v>0</v>
      </c>
      <c r="Z2333" s="699">
        <f t="shared" si="1077"/>
        <v>0</v>
      </c>
      <c r="AA2333" s="681">
        <f t="shared" si="1080"/>
        <v>0</v>
      </c>
      <c r="AB2333" s="701">
        <f t="shared" si="1081"/>
        <v>0</v>
      </c>
      <c r="AC2333" s="662">
        <f t="shared" si="1078"/>
        <v>0</v>
      </c>
      <c r="AD2333" s="662">
        <f t="shared" si="1082"/>
        <v>0</v>
      </c>
      <c r="AE2333" s="701">
        <f t="shared" si="1083"/>
        <v>0</v>
      </c>
      <c r="AF2333" s="662">
        <f t="shared" si="1079"/>
        <v>0</v>
      </c>
      <c r="AG2333" s="662">
        <f t="shared" si="1084"/>
        <v>0</v>
      </c>
      <c r="AH2333" s="701">
        <f t="shared" si="1085"/>
        <v>0</v>
      </c>
    </row>
    <row r="2334" spans="1:34" x14ac:dyDescent="0.35">
      <c r="A2334" s="680">
        <v>40309</v>
      </c>
      <c r="B2334" s="558" t="s">
        <v>25</v>
      </c>
      <c r="C2334" s="558">
        <v>5</v>
      </c>
      <c r="D2334" s="559">
        <f t="shared" si="1057"/>
        <v>3</v>
      </c>
      <c r="E2334" s="561">
        <v>0</v>
      </c>
      <c r="F2334" s="699">
        <f t="shared" si="1063"/>
        <v>0</v>
      </c>
      <c r="G2334" s="712">
        <f t="shared" si="1064"/>
        <v>0</v>
      </c>
      <c r="H2334" s="699">
        <f t="shared" si="1058"/>
        <v>0</v>
      </c>
      <c r="I2334" s="712">
        <f t="shared" si="1059"/>
        <v>0</v>
      </c>
      <c r="J2334" s="699">
        <f t="shared" si="1065"/>
        <v>0</v>
      </c>
      <c r="K2334" s="681">
        <f t="shared" si="1066"/>
        <v>0</v>
      </c>
      <c r="L2334" s="711">
        <f>IF($L$5="Yes",HLOOKUP(B2334,'Outdoor Supply'!$D$32:$P$38,7,FALSE),0)</f>
        <v>0</v>
      </c>
      <c r="M2334" s="701">
        <f t="shared" si="1067"/>
        <v>0</v>
      </c>
      <c r="N2334" s="564">
        <f t="shared" si="1068"/>
        <v>0</v>
      </c>
      <c r="O2334" s="564">
        <f t="shared" si="1069"/>
        <v>0</v>
      </c>
      <c r="P2334" s="564">
        <f t="shared" si="1070"/>
        <v>0</v>
      </c>
      <c r="Q2334" s="564">
        <f t="shared" si="1071"/>
        <v>0</v>
      </c>
      <c r="R2334" s="661">
        <f t="shared" si="1060"/>
        <v>0</v>
      </c>
      <c r="S2334" s="662">
        <f t="shared" si="1061"/>
        <v>0</v>
      </c>
      <c r="T2334" s="699">
        <f t="shared" si="1062"/>
        <v>0</v>
      </c>
      <c r="U2334" s="681">
        <f t="shared" si="1072"/>
        <v>0</v>
      </c>
      <c r="V2334" s="701">
        <f t="shared" si="1073"/>
        <v>0</v>
      </c>
      <c r="W2334" s="662">
        <f t="shared" si="1074"/>
        <v>0</v>
      </c>
      <c r="X2334" s="662">
        <f t="shared" si="1075"/>
        <v>0</v>
      </c>
      <c r="Y2334" s="662">
        <f t="shared" si="1076"/>
        <v>0</v>
      </c>
      <c r="Z2334" s="699">
        <f t="shared" si="1077"/>
        <v>0</v>
      </c>
      <c r="AA2334" s="681">
        <f t="shared" si="1080"/>
        <v>0</v>
      </c>
      <c r="AB2334" s="701">
        <f t="shared" si="1081"/>
        <v>0</v>
      </c>
      <c r="AC2334" s="662">
        <f t="shared" si="1078"/>
        <v>0</v>
      </c>
      <c r="AD2334" s="662">
        <f t="shared" si="1082"/>
        <v>0</v>
      </c>
      <c r="AE2334" s="701">
        <f t="shared" si="1083"/>
        <v>0</v>
      </c>
      <c r="AF2334" s="662">
        <f t="shared" si="1079"/>
        <v>0</v>
      </c>
      <c r="AG2334" s="662">
        <f t="shared" si="1084"/>
        <v>0</v>
      </c>
      <c r="AH2334" s="701">
        <f t="shared" si="1085"/>
        <v>0</v>
      </c>
    </row>
    <row r="2335" spans="1:34" x14ac:dyDescent="0.35">
      <c r="A2335" s="680">
        <v>40310</v>
      </c>
      <c r="B2335" s="558" t="s">
        <v>25</v>
      </c>
      <c r="C2335" s="558">
        <v>5</v>
      </c>
      <c r="D2335" s="559">
        <f t="shared" si="1057"/>
        <v>4</v>
      </c>
      <c r="E2335" s="561">
        <v>0</v>
      </c>
      <c r="F2335" s="699">
        <f t="shared" si="1063"/>
        <v>0</v>
      </c>
      <c r="G2335" s="712">
        <f t="shared" si="1064"/>
        <v>0</v>
      </c>
      <c r="H2335" s="699">
        <f t="shared" si="1058"/>
        <v>0</v>
      </c>
      <c r="I2335" s="712">
        <f t="shared" si="1059"/>
        <v>0</v>
      </c>
      <c r="J2335" s="699">
        <f t="shared" si="1065"/>
        <v>0</v>
      </c>
      <c r="K2335" s="681">
        <f t="shared" si="1066"/>
        <v>0</v>
      </c>
      <c r="L2335" s="711">
        <f>IF($L$5="Yes",HLOOKUP(B2335,'Outdoor Supply'!$D$32:$P$38,7,FALSE),0)</f>
        <v>0</v>
      </c>
      <c r="M2335" s="701">
        <f t="shared" si="1067"/>
        <v>0</v>
      </c>
      <c r="N2335" s="564">
        <f t="shared" si="1068"/>
        <v>0</v>
      </c>
      <c r="O2335" s="564">
        <f t="shared" si="1069"/>
        <v>0</v>
      </c>
      <c r="P2335" s="564">
        <f t="shared" si="1070"/>
        <v>0</v>
      </c>
      <c r="Q2335" s="564">
        <f t="shared" si="1071"/>
        <v>0</v>
      </c>
      <c r="R2335" s="661">
        <f t="shared" si="1060"/>
        <v>0</v>
      </c>
      <c r="S2335" s="662">
        <f t="shared" si="1061"/>
        <v>0</v>
      </c>
      <c r="T2335" s="699">
        <f t="shared" si="1062"/>
        <v>0</v>
      </c>
      <c r="U2335" s="681">
        <f t="shared" si="1072"/>
        <v>0</v>
      </c>
      <c r="V2335" s="701">
        <f t="shared" si="1073"/>
        <v>0</v>
      </c>
      <c r="W2335" s="662">
        <f t="shared" si="1074"/>
        <v>0</v>
      </c>
      <c r="X2335" s="662">
        <f t="shared" si="1075"/>
        <v>0</v>
      </c>
      <c r="Y2335" s="662">
        <f t="shared" si="1076"/>
        <v>0</v>
      </c>
      <c r="Z2335" s="699">
        <f t="shared" si="1077"/>
        <v>0</v>
      </c>
      <c r="AA2335" s="681">
        <f t="shared" si="1080"/>
        <v>0</v>
      </c>
      <c r="AB2335" s="701">
        <f t="shared" si="1081"/>
        <v>0</v>
      </c>
      <c r="AC2335" s="662">
        <f t="shared" si="1078"/>
        <v>0</v>
      </c>
      <c r="AD2335" s="662">
        <f t="shared" si="1082"/>
        <v>0</v>
      </c>
      <c r="AE2335" s="701">
        <f t="shared" si="1083"/>
        <v>0</v>
      </c>
      <c r="AF2335" s="662">
        <f t="shared" si="1079"/>
        <v>0</v>
      </c>
      <c r="AG2335" s="662">
        <f t="shared" si="1084"/>
        <v>0</v>
      </c>
      <c r="AH2335" s="701">
        <f t="shared" si="1085"/>
        <v>0</v>
      </c>
    </row>
    <row r="2336" spans="1:34" x14ac:dyDescent="0.35">
      <c r="A2336" s="680">
        <v>40311</v>
      </c>
      <c r="B2336" s="558" t="s">
        <v>25</v>
      </c>
      <c r="C2336" s="558">
        <v>5</v>
      </c>
      <c r="D2336" s="559">
        <f t="shared" si="1057"/>
        <v>5</v>
      </c>
      <c r="E2336" s="561">
        <v>0</v>
      </c>
      <c r="F2336" s="699">
        <f t="shared" si="1063"/>
        <v>0</v>
      </c>
      <c r="G2336" s="712">
        <f t="shared" si="1064"/>
        <v>0</v>
      </c>
      <c r="H2336" s="699">
        <f t="shared" si="1058"/>
        <v>0</v>
      </c>
      <c r="I2336" s="712">
        <f t="shared" si="1059"/>
        <v>0</v>
      </c>
      <c r="J2336" s="699">
        <f t="shared" si="1065"/>
        <v>0</v>
      </c>
      <c r="K2336" s="681">
        <f t="shared" si="1066"/>
        <v>0</v>
      </c>
      <c r="L2336" s="711">
        <f>IF($L$5="Yes",HLOOKUP(B2336,'Outdoor Supply'!$D$32:$P$38,7,FALSE),0)</f>
        <v>0</v>
      </c>
      <c r="M2336" s="701">
        <f t="shared" si="1067"/>
        <v>0</v>
      </c>
      <c r="N2336" s="564">
        <f t="shared" si="1068"/>
        <v>0</v>
      </c>
      <c r="O2336" s="564">
        <f t="shared" si="1069"/>
        <v>0</v>
      </c>
      <c r="P2336" s="564">
        <f t="shared" si="1070"/>
        <v>0</v>
      </c>
      <c r="Q2336" s="564">
        <f t="shared" si="1071"/>
        <v>0</v>
      </c>
      <c r="R2336" s="661">
        <f t="shared" si="1060"/>
        <v>0</v>
      </c>
      <c r="S2336" s="662">
        <f t="shared" si="1061"/>
        <v>0</v>
      </c>
      <c r="T2336" s="699">
        <f t="shared" si="1062"/>
        <v>0</v>
      </c>
      <c r="U2336" s="681">
        <f t="shared" si="1072"/>
        <v>0</v>
      </c>
      <c r="V2336" s="701">
        <f t="shared" si="1073"/>
        <v>0</v>
      </c>
      <c r="W2336" s="662">
        <f t="shared" si="1074"/>
        <v>0</v>
      </c>
      <c r="X2336" s="662">
        <f t="shared" si="1075"/>
        <v>0</v>
      </c>
      <c r="Y2336" s="662">
        <f t="shared" si="1076"/>
        <v>0</v>
      </c>
      <c r="Z2336" s="699">
        <f t="shared" si="1077"/>
        <v>0</v>
      </c>
      <c r="AA2336" s="681">
        <f t="shared" si="1080"/>
        <v>0</v>
      </c>
      <c r="AB2336" s="701">
        <f t="shared" si="1081"/>
        <v>0</v>
      </c>
      <c r="AC2336" s="662">
        <f t="shared" si="1078"/>
        <v>0</v>
      </c>
      <c r="AD2336" s="662">
        <f t="shared" si="1082"/>
        <v>0</v>
      </c>
      <c r="AE2336" s="701">
        <f t="shared" si="1083"/>
        <v>0</v>
      </c>
      <c r="AF2336" s="662">
        <f t="shared" si="1079"/>
        <v>0</v>
      </c>
      <c r="AG2336" s="662">
        <f t="shared" si="1084"/>
        <v>0</v>
      </c>
      <c r="AH2336" s="701">
        <f t="shared" si="1085"/>
        <v>0</v>
      </c>
    </row>
    <row r="2337" spans="1:34" x14ac:dyDescent="0.35">
      <c r="A2337" s="680">
        <v>40312</v>
      </c>
      <c r="B2337" s="558" t="s">
        <v>25</v>
      </c>
      <c r="C2337" s="558">
        <v>5</v>
      </c>
      <c r="D2337" s="559">
        <f t="shared" si="1057"/>
        <v>6</v>
      </c>
      <c r="E2337" s="561">
        <v>0.11000000000001364</v>
      </c>
      <c r="F2337" s="699">
        <f t="shared" si="1063"/>
        <v>0</v>
      </c>
      <c r="G2337" s="712">
        <f t="shared" si="1064"/>
        <v>0</v>
      </c>
      <c r="H2337" s="699">
        <f t="shared" si="1058"/>
        <v>0</v>
      </c>
      <c r="I2337" s="712">
        <f t="shared" si="1059"/>
        <v>0</v>
      </c>
      <c r="J2337" s="699">
        <f t="shared" si="1065"/>
        <v>0</v>
      </c>
      <c r="K2337" s="681">
        <f t="shared" si="1066"/>
        <v>0</v>
      </c>
      <c r="L2337" s="711">
        <f>IF($L$5="Yes",HLOOKUP(B2337,'Outdoor Supply'!$D$32:$P$38,7,FALSE),0)</f>
        <v>0</v>
      </c>
      <c r="M2337" s="701">
        <f t="shared" si="1067"/>
        <v>0</v>
      </c>
      <c r="N2337" s="564">
        <f t="shared" si="1068"/>
        <v>0</v>
      </c>
      <c r="O2337" s="564">
        <f t="shared" si="1069"/>
        <v>0</v>
      </c>
      <c r="P2337" s="564">
        <f t="shared" si="1070"/>
        <v>0</v>
      </c>
      <c r="Q2337" s="564">
        <f t="shared" si="1071"/>
        <v>0</v>
      </c>
      <c r="R2337" s="661">
        <f t="shared" si="1060"/>
        <v>0</v>
      </c>
      <c r="S2337" s="662">
        <f t="shared" si="1061"/>
        <v>0</v>
      </c>
      <c r="T2337" s="699">
        <f t="shared" si="1062"/>
        <v>0</v>
      </c>
      <c r="U2337" s="681">
        <f t="shared" si="1072"/>
        <v>0</v>
      </c>
      <c r="V2337" s="701">
        <f t="shared" si="1073"/>
        <v>0</v>
      </c>
      <c r="W2337" s="662">
        <f t="shared" si="1074"/>
        <v>0</v>
      </c>
      <c r="X2337" s="662">
        <f t="shared" si="1075"/>
        <v>0</v>
      </c>
      <c r="Y2337" s="662">
        <f t="shared" si="1076"/>
        <v>0</v>
      </c>
      <c r="Z2337" s="699">
        <f t="shared" si="1077"/>
        <v>0</v>
      </c>
      <c r="AA2337" s="681">
        <f t="shared" si="1080"/>
        <v>0</v>
      </c>
      <c r="AB2337" s="701">
        <f t="shared" si="1081"/>
        <v>0</v>
      </c>
      <c r="AC2337" s="662">
        <f t="shared" si="1078"/>
        <v>0</v>
      </c>
      <c r="AD2337" s="662">
        <f t="shared" si="1082"/>
        <v>0</v>
      </c>
      <c r="AE2337" s="701">
        <f t="shared" si="1083"/>
        <v>0</v>
      </c>
      <c r="AF2337" s="662">
        <f t="shared" si="1079"/>
        <v>0</v>
      </c>
      <c r="AG2337" s="662">
        <f t="shared" si="1084"/>
        <v>0</v>
      </c>
      <c r="AH2337" s="701">
        <f t="shared" si="1085"/>
        <v>0</v>
      </c>
    </row>
    <row r="2338" spans="1:34" x14ac:dyDescent="0.35">
      <c r="A2338" s="680">
        <v>40313</v>
      </c>
      <c r="B2338" s="558" t="s">
        <v>25</v>
      </c>
      <c r="C2338" s="558">
        <v>5</v>
      </c>
      <c r="D2338" s="559">
        <f t="shared" si="1057"/>
        <v>7</v>
      </c>
      <c r="E2338" s="561">
        <v>1.3400000000000034</v>
      </c>
      <c r="F2338" s="699">
        <f t="shared" si="1063"/>
        <v>0</v>
      </c>
      <c r="G2338" s="712">
        <f t="shared" si="1064"/>
        <v>0</v>
      </c>
      <c r="H2338" s="699">
        <f t="shared" si="1058"/>
        <v>0</v>
      </c>
      <c r="I2338" s="712">
        <f t="shared" si="1059"/>
        <v>0</v>
      </c>
      <c r="J2338" s="699">
        <f t="shared" si="1065"/>
        <v>0</v>
      </c>
      <c r="K2338" s="681">
        <f t="shared" si="1066"/>
        <v>0</v>
      </c>
      <c r="L2338" s="711">
        <f>IF($L$5="Yes",HLOOKUP(B2338,'Outdoor Supply'!$D$32:$P$38,7,FALSE),0)</f>
        <v>0</v>
      </c>
      <c r="M2338" s="701">
        <f t="shared" si="1067"/>
        <v>0</v>
      </c>
      <c r="N2338" s="564">
        <f t="shared" si="1068"/>
        <v>0</v>
      </c>
      <c r="O2338" s="564">
        <f t="shared" si="1069"/>
        <v>0</v>
      </c>
      <c r="P2338" s="564">
        <f t="shared" si="1070"/>
        <v>0</v>
      </c>
      <c r="Q2338" s="564">
        <f t="shared" si="1071"/>
        <v>0</v>
      </c>
      <c r="R2338" s="661">
        <f t="shared" si="1060"/>
        <v>0</v>
      </c>
      <c r="S2338" s="662">
        <f t="shared" si="1061"/>
        <v>0</v>
      </c>
      <c r="T2338" s="699">
        <f t="shared" si="1062"/>
        <v>0</v>
      </c>
      <c r="U2338" s="681">
        <f t="shared" si="1072"/>
        <v>0</v>
      </c>
      <c r="V2338" s="701">
        <f t="shared" si="1073"/>
        <v>0</v>
      </c>
      <c r="W2338" s="662">
        <f t="shared" si="1074"/>
        <v>0</v>
      </c>
      <c r="X2338" s="662">
        <f t="shared" si="1075"/>
        <v>0</v>
      </c>
      <c r="Y2338" s="662">
        <f t="shared" si="1076"/>
        <v>0</v>
      </c>
      <c r="Z2338" s="699">
        <f t="shared" si="1077"/>
        <v>0</v>
      </c>
      <c r="AA2338" s="681">
        <f t="shared" si="1080"/>
        <v>0</v>
      </c>
      <c r="AB2338" s="701">
        <f t="shared" si="1081"/>
        <v>0</v>
      </c>
      <c r="AC2338" s="662">
        <f t="shared" si="1078"/>
        <v>0</v>
      </c>
      <c r="AD2338" s="662">
        <f t="shared" si="1082"/>
        <v>0</v>
      </c>
      <c r="AE2338" s="701">
        <f t="shared" si="1083"/>
        <v>0</v>
      </c>
      <c r="AF2338" s="662">
        <f t="shared" si="1079"/>
        <v>0</v>
      </c>
      <c r="AG2338" s="662">
        <f t="shared" si="1084"/>
        <v>0</v>
      </c>
      <c r="AH2338" s="701">
        <f t="shared" si="1085"/>
        <v>0</v>
      </c>
    </row>
    <row r="2339" spans="1:34" x14ac:dyDescent="0.35">
      <c r="A2339" s="680">
        <v>40314</v>
      </c>
      <c r="B2339" s="558" t="s">
        <v>25</v>
      </c>
      <c r="C2339" s="558">
        <v>5</v>
      </c>
      <c r="D2339" s="559">
        <f t="shared" si="1057"/>
        <v>1</v>
      </c>
      <c r="E2339" s="561">
        <v>0</v>
      </c>
      <c r="F2339" s="699">
        <f t="shared" si="1063"/>
        <v>0</v>
      </c>
      <c r="G2339" s="712">
        <f t="shared" si="1064"/>
        <v>0</v>
      </c>
      <c r="H2339" s="699">
        <f t="shared" si="1058"/>
        <v>0</v>
      </c>
      <c r="I2339" s="712">
        <f t="shared" si="1059"/>
        <v>0</v>
      </c>
      <c r="J2339" s="699">
        <f t="shared" si="1065"/>
        <v>0</v>
      </c>
      <c r="K2339" s="681">
        <f t="shared" si="1066"/>
        <v>0</v>
      </c>
      <c r="L2339" s="711">
        <f>IF($L$5="Yes",HLOOKUP(B2339,'Outdoor Supply'!$D$32:$P$38,7,FALSE),0)</f>
        <v>0</v>
      </c>
      <c r="M2339" s="701">
        <f t="shared" si="1067"/>
        <v>0</v>
      </c>
      <c r="N2339" s="564">
        <f t="shared" si="1068"/>
        <v>0</v>
      </c>
      <c r="O2339" s="564">
        <f t="shared" si="1069"/>
        <v>0</v>
      </c>
      <c r="P2339" s="564">
        <f t="shared" si="1070"/>
        <v>0</v>
      </c>
      <c r="Q2339" s="564">
        <f t="shared" si="1071"/>
        <v>0</v>
      </c>
      <c r="R2339" s="661">
        <f t="shared" si="1060"/>
        <v>0</v>
      </c>
      <c r="S2339" s="662">
        <f t="shared" si="1061"/>
        <v>0</v>
      </c>
      <c r="T2339" s="699">
        <f t="shared" si="1062"/>
        <v>0</v>
      </c>
      <c r="U2339" s="681">
        <f t="shared" si="1072"/>
        <v>0</v>
      </c>
      <c r="V2339" s="701">
        <f t="shared" si="1073"/>
        <v>0</v>
      </c>
      <c r="W2339" s="662">
        <f t="shared" si="1074"/>
        <v>0</v>
      </c>
      <c r="X2339" s="662">
        <f t="shared" si="1075"/>
        <v>0</v>
      </c>
      <c r="Y2339" s="662">
        <f t="shared" si="1076"/>
        <v>0</v>
      </c>
      <c r="Z2339" s="699">
        <f t="shared" si="1077"/>
        <v>0</v>
      </c>
      <c r="AA2339" s="681">
        <f t="shared" si="1080"/>
        <v>0</v>
      </c>
      <c r="AB2339" s="701">
        <f t="shared" si="1081"/>
        <v>0</v>
      </c>
      <c r="AC2339" s="662">
        <f t="shared" si="1078"/>
        <v>0</v>
      </c>
      <c r="AD2339" s="662">
        <f t="shared" si="1082"/>
        <v>0</v>
      </c>
      <c r="AE2339" s="701">
        <f t="shared" si="1083"/>
        <v>0</v>
      </c>
      <c r="AF2339" s="662">
        <f t="shared" si="1079"/>
        <v>0</v>
      </c>
      <c r="AG2339" s="662">
        <f t="shared" si="1084"/>
        <v>0</v>
      </c>
      <c r="AH2339" s="701">
        <f t="shared" si="1085"/>
        <v>0</v>
      </c>
    </row>
    <row r="2340" spans="1:34" x14ac:dyDescent="0.35">
      <c r="A2340" s="680">
        <v>40315</v>
      </c>
      <c r="B2340" s="558" t="s">
        <v>25</v>
      </c>
      <c r="C2340" s="558">
        <v>5</v>
      </c>
      <c r="D2340" s="559">
        <f t="shared" si="1057"/>
        <v>2</v>
      </c>
      <c r="E2340" s="561">
        <v>0</v>
      </c>
      <c r="F2340" s="699">
        <f t="shared" si="1063"/>
        <v>0</v>
      </c>
      <c r="G2340" s="712">
        <f t="shared" si="1064"/>
        <v>0</v>
      </c>
      <c r="H2340" s="699">
        <f t="shared" si="1058"/>
        <v>0</v>
      </c>
      <c r="I2340" s="712">
        <f t="shared" si="1059"/>
        <v>0</v>
      </c>
      <c r="J2340" s="699">
        <f t="shared" si="1065"/>
        <v>0</v>
      </c>
      <c r="K2340" s="681">
        <f t="shared" si="1066"/>
        <v>0</v>
      </c>
      <c r="L2340" s="711">
        <f>IF($L$5="Yes",HLOOKUP(B2340,'Outdoor Supply'!$D$32:$P$38,7,FALSE),0)</f>
        <v>0</v>
      </c>
      <c r="M2340" s="701">
        <f t="shared" si="1067"/>
        <v>0</v>
      </c>
      <c r="N2340" s="564">
        <f t="shared" si="1068"/>
        <v>0</v>
      </c>
      <c r="O2340" s="564">
        <f t="shared" si="1069"/>
        <v>0</v>
      </c>
      <c r="P2340" s="564">
        <f t="shared" si="1070"/>
        <v>0</v>
      </c>
      <c r="Q2340" s="564">
        <f t="shared" si="1071"/>
        <v>0</v>
      </c>
      <c r="R2340" s="661">
        <f t="shared" si="1060"/>
        <v>0</v>
      </c>
      <c r="S2340" s="662">
        <f t="shared" si="1061"/>
        <v>0</v>
      </c>
      <c r="T2340" s="699">
        <f t="shared" si="1062"/>
        <v>0</v>
      </c>
      <c r="U2340" s="681">
        <f t="shared" si="1072"/>
        <v>0</v>
      </c>
      <c r="V2340" s="701">
        <f t="shared" si="1073"/>
        <v>0</v>
      </c>
      <c r="W2340" s="662">
        <f t="shared" si="1074"/>
        <v>0</v>
      </c>
      <c r="X2340" s="662">
        <f t="shared" si="1075"/>
        <v>0</v>
      </c>
      <c r="Y2340" s="662">
        <f t="shared" si="1076"/>
        <v>0</v>
      </c>
      <c r="Z2340" s="699">
        <f t="shared" si="1077"/>
        <v>0</v>
      </c>
      <c r="AA2340" s="681">
        <f t="shared" si="1080"/>
        <v>0</v>
      </c>
      <c r="AB2340" s="701">
        <f t="shared" si="1081"/>
        <v>0</v>
      </c>
      <c r="AC2340" s="662">
        <f t="shared" si="1078"/>
        <v>0</v>
      </c>
      <c r="AD2340" s="662">
        <f t="shared" si="1082"/>
        <v>0</v>
      </c>
      <c r="AE2340" s="701">
        <f t="shared" si="1083"/>
        <v>0</v>
      </c>
      <c r="AF2340" s="662">
        <f t="shared" si="1079"/>
        <v>0</v>
      </c>
      <c r="AG2340" s="662">
        <f t="shared" si="1084"/>
        <v>0</v>
      </c>
      <c r="AH2340" s="701">
        <f t="shared" si="1085"/>
        <v>0</v>
      </c>
    </row>
    <row r="2341" spans="1:34" x14ac:dyDescent="0.35">
      <c r="A2341" s="680">
        <v>40316</v>
      </c>
      <c r="B2341" s="558" t="s">
        <v>25</v>
      </c>
      <c r="C2341" s="558">
        <v>5</v>
      </c>
      <c r="D2341" s="559">
        <f t="shared" si="1057"/>
        <v>3</v>
      </c>
      <c r="E2341" s="561">
        <v>0.36999999999997613</v>
      </c>
      <c r="F2341" s="699">
        <f t="shared" si="1063"/>
        <v>0</v>
      </c>
      <c r="G2341" s="712">
        <f t="shared" si="1064"/>
        <v>0</v>
      </c>
      <c r="H2341" s="699">
        <f t="shared" si="1058"/>
        <v>0</v>
      </c>
      <c r="I2341" s="712">
        <f t="shared" si="1059"/>
        <v>0</v>
      </c>
      <c r="J2341" s="699">
        <f t="shared" si="1065"/>
        <v>0</v>
      </c>
      <c r="K2341" s="681">
        <f t="shared" si="1066"/>
        <v>0</v>
      </c>
      <c r="L2341" s="711">
        <f>IF($L$5="Yes",HLOOKUP(B2341,'Outdoor Supply'!$D$32:$P$38,7,FALSE),0)</f>
        <v>0</v>
      </c>
      <c r="M2341" s="701">
        <f t="shared" si="1067"/>
        <v>0</v>
      </c>
      <c r="N2341" s="564">
        <f t="shared" si="1068"/>
        <v>0</v>
      </c>
      <c r="O2341" s="564">
        <f t="shared" si="1069"/>
        <v>0</v>
      </c>
      <c r="P2341" s="564">
        <f t="shared" si="1070"/>
        <v>0</v>
      </c>
      <c r="Q2341" s="564">
        <f t="shared" si="1071"/>
        <v>0</v>
      </c>
      <c r="R2341" s="661">
        <f t="shared" si="1060"/>
        <v>0</v>
      </c>
      <c r="S2341" s="662">
        <f t="shared" si="1061"/>
        <v>0</v>
      </c>
      <c r="T2341" s="699">
        <f t="shared" si="1062"/>
        <v>0</v>
      </c>
      <c r="U2341" s="681">
        <f t="shared" si="1072"/>
        <v>0</v>
      </c>
      <c r="V2341" s="701">
        <f t="shared" si="1073"/>
        <v>0</v>
      </c>
      <c r="W2341" s="662">
        <f t="shared" si="1074"/>
        <v>0</v>
      </c>
      <c r="X2341" s="662">
        <f t="shared" si="1075"/>
        <v>0</v>
      </c>
      <c r="Y2341" s="662">
        <f t="shared" si="1076"/>
        <v>0</v>
      </c>
      <c r="Z2341" s="699">
        <f t="shared" si="1077"/>
        <v>0</v>
      </c>
      <c r="AA2341" s="681">
        <f t="shared" si="1080"/>
        <v>0</v>
      </c>
      <c r="AB2341" s="701">
        <f t="shared" si="1081"/>
        <v>0</v>
      </c>
      <c r="AC2341" s="662">
        <f t="shared" si="1078"/>
        <v>0</v>
      </c>
      <c r="AD2341" s="662">
        <f t="shared" si="1082"/>
        <v>0</v>
      </c>
      <c r="AE2341" s="701">
        <f t="shared" si="1083"/>
        <v>0</v>
      </c>
      <c r="AF2341" s="662">
        <f t="shared" si="1079"/>
        <v>0</v>
      </c>
      <c r="AG2341" s="662">
        <f t="shared" si="1084"/>
        <v>0</v>
      </c>
      <c r="AH2341" s="701">
        <f t="shared" si="1085"/>
        <v>0</v>
      </c>
    </row>
    <row r="2342" spans="1:34" x14ac:dyDescent="0.35">
      <c r="A2342" s="680">
        <v>40317</v>
      </c>
      <c r="B2342" s="558" t="s">
        <v>25</v>
      </c>
      <c r="C2342" s="558">
        <v>5</v>
      </c>
      <c r="D2342" s="559">
        <f t="shared" si="1057"/>
        <v>4</v>
      </c>
      <c r="E2342" s="561">
        <v>0</v>
      </c>
      <c r="F2342" s="699">
        <f t="shared" si="1063"/>
        <v>0</v>
      </c>
      <c r="G2342" s="712">
        <f t="shared" si="1064"/>
        <v>0</v>
      </c>
      <c r="H2342" s="699">
        <f t="shared" si="1058"/>
        <v>0</v>
      </c>
      <c r="I2342" s="712">
        <f t="shared" si="1059"/>
        <v>0</v>
      </c>
      <c r="J2342" s="699">
        <f t="shared" si="1065"/>
        <v>0</v>
      </c>
      <c r="K2342" s="681">
        <f t="shared" si="1066"/>
        <v>0</v>
      </c>
      <c r="L2342" s="711">
        <f>IF($L$5="Yes",HLOOKUP(B2342,'Outdoor Supply'!$D$32:$P$38,7,FALSE),0)</f>
        <v>0</v>
      </c>
      <c r="M2342" s="701">
        <f t="shared" si="1067"/>
        <v>0</v>
      </c>
      <c r="N2342" s="564">
        <f t="shared" si="1068"/>
        <v>0</v>
      </c>
      <c r="O2342" s="564">
        <f t="shared" si="1069"/>
        <v>0</v>
      </c>
      <c r="P2342" s="564">
        <f t="shared" si="1070"/>
        <v>0</v>
      </c>
      <c r="Q2342" s="564">
        <f t="shared" si="1071"/>
        <v>0</v>
      </c>
      <c r="R2342" s="661">
        <f t="shared" si="1060"/>
        <v>0</v>
      </c>
      <c r="S2342" s="662">
        <f t="shared" si="1061"/>
        <v>0</v>
      </c>
      <c r="T2342" s="699">
        <f t="shared" si="1062"/>
        <v>0</v>
      </c>
      <c r="U2342" s="681">
        <f t="shared" si="1072"/>
        <v>0</v>
      </c>
      <c r="V2342" s="701">
        <f t="shared" si="1073"/>
        <v>0</v>
      </c>
      <c r="W2342" s="662">
        <f t="shared" si="1074"/>
        <v>0</v>
      </c>
      <c r="X2342" s="662">
        <f t="shared" si="1075"/>
        <v>0</v>
      </c>
      <c r="Y2342" s="662">
        <f t="shared" si="1076"/>
        <v>0</v>
      </c>
      <c r="Z2342" s="699">
        <f t="shared" si="1077"/>
        <v>0</v>
      </c>
      <c r="AA2342" s="681">
        <f t="shared" si="1080"/>
        <v>0</v>
      </c>
      <c r="AB2342" s="701">
        <f t="shared" si="1081"/>
        <v>0</v>
      </c>
      <c r="AC2342" s="662">
        <f t="shared" si="1078"/>
        <v>0</v>
      </c>
      <c r="AD2342" s="662">
        <f t="shared" si="1082"/>
        <v>0</v>
      </c>
      <c r="AE2342" s="701">
        <f t="shared" si="1083"/>
        <v>0</v>
      </c>
      <c r="AF2342" s="662">
        <f t="shared" si="1079"/>
        <v>0</v>
      </c>
      <c r="AG2342" s="662">
        <f t="shared" si="1084"/>
        <v>0</v>
      </c>
      <c r="AH2342" s="701">
        <f t="shared" si="1085"/>
        <v>0</v>
      </c>
    </row>
    <row r="2343" spans="1:34" x14ac:dyDescent="0.35">
      <c r="A2343" s="680">
        <v>40318</v>
      </c>
      <c r="B2343" s="558" t="s">
        <v>25</v>
      </c>
      <c r="C2343" s="558">
        <v>5</v>
      </c>
      <c r="D2343" s="559">
        <f t="shared" si="1057"/>
        <v>5</v>
      </c>
      <c r="E2343" s="561">
        <v>9.9999999999909051E-3</v>
      </c>
      <c r="F2343" s="699">
        <f t="shared" si="1063"/>
        <v>0</v>
      </c>
      <c r="G2343" s="712">
        <f t="shared" si="1064"/>
        <v>0</v>
      </c>
      <c r="H2343" s="699">
        <f t="shared" si="1058"/>
        <v>0</v>
      </c>
      <c r="I2343" s="712">
        <f t="shared" si="1059"/>
        <v>0</v>
      </c>
      <c r="J2343" s="699">
        <f t="shared" si="1065"/>
        <v>0</v>
      </c>
      <c r="K2343" s="681">
        <f t="shared" si="1066"/>
        <v>0</v>
      </c>
      <c r="L2343" s="711">
        <f>IF($L$5="Yes",HLOOKUP(B2343,'Outdoor Supply'!$D$32:$P$38,7,FALSE),0)</f>
        <v>0</v>
      </c>
      <c r="M2343" s="701">
        <f t="shared" si="1067"/>
        <v>0</v>
      </c>
      <c r="N2343" s="564">
        <f t="shared" si="1068"/>
        <v>0</v>
      </c>
      <c r="O2343" s="564">
        <f t="shared" si="1069"/>
        <v>0</v>
      </c>
      <c r="P2343" s="564">
        <f t="shared" si="1070"/>
        <v>0</v>
      </c>
      <c r="Q2343" s="564">
        <f t="shared" si="1071"/>
        <v>0</v>
      </c>
      <c r="R2343" s="661">
        <f t="shared" si="1060"/>
        <v>0</v>
      </c>
      <c r="S2343" s="662">
        <f t="shared" si="1061"/>
        <v>0</v>
      </c>
      <c r="T2343" s="699">
        <f t="shared" si="1062"/>
        <v>0</v>
      </c>
      <c r="U2343" s="681">
        <f t="shared" si="1072"/>
        <v>0</v>
      </c>
      <c r="V2343" s="701">
        <f t="shared" si="1073"/>
        <v>0</v>
      </c>
      <c r="W2343" s="662">
        <f t="shared" si="1074"/>
        <v>0</v>
      </c>
      <c r="X2343" s="662">
        <f t="shared" si="1075"/>
        <v>0</v>
      </c>
      <c r="Y2343" s="662">
        <f t="shared" si="1076"/>
        <v>0</v>
      </c>
      <c r="Z2343" s="699">
        <f t="shared" si="1077"/>
        <v>0</v>
      </c>
      <c r="AA2343" s="681">
        <f t="shared" si="1080"/>
        <v>0</v>
      </c>
      <c r="AB2343" s="701">
        <f t="shared" si="1081"/>
        <v>0</v>
      </c>
      <c r="AC2343" s="662">
        <f t="shared" si="1078"/>
        <v>0</v>
      </c>
      <c r="AD2343" s="662">
        <f t="shared" si="1082"/>
        <v>0</v>
      </c>
      <c r="AE2343" s="701">
        <f t="shared" si="1083"/>
        <v>0</v>
      </c>
      <c r="AF2343" s="662">
        <f t="shared" si="1079"/>
        <v>0</v>
      </c>
      <c r="AG2343" s="662">
        <f t="shared" si="1084"/>
        <v>0</v>
      </c>
      <c r="AH2343" s="701">
        <f t="shared" si="1085"/>
        <v>0</v>
      </c>
    </row>
    <row r="2344" spans="1:34" x14ac:dyDescent="0.35">
      <c r="A2344" s="680">
        <v>40319</v>
      </c>
      <c r="B2344" s="558" t="s">
        <v>25</v>
      </c>
      <c r="C2344" s="558">
        <v>5</v>
      </c>
      <c r="D2344" s="559">
        <f t="shared" si="1057"/>
        <v>6</v>
      </c>
      <c r="E2344" s="561">
        <v>0</v>
      </c>
      <c r="F2344" s="699">
        <f t="shared" si="1063"/>
        <v>0</v>
      </c>
      <c r="G2344" s="712">
        <f t="shared" si="1064"/>
        <v>0</v>
      </c>
      <c r="H2344" s="699">
        <f t="shared" si="1058"/>
        <v>0</v>
      </c>
      <c r="I2344" s="712">
        <f t="shared" si="1059"/>
        <v>0</v>
      </c>
      <c r="J2344" s="699">
        <f t="shared" si="1065"/>
        <v>0</v>
      </c>
      <c r="K2344" s="681">
        <f t="shared" si="1066"/>
        <v>0</v>
      </c>
      <c r="L2344" s="711">
        <f>IF($L$5="Yes",HLOOKUP(B2344,'Outdoor Supply'!$D$32:$P$38,7,FALSE),0)</f>
        <v>0</v>
      </c>
      <c r="M2344" s="701">
        <f t="shared" si="1067"/>
        <v>0</v>
      </c>
      <c r="N2344" s="564">
        <f t="shared" si="1068"/>
        <v>0</v>
      </c>
      <c r="O2344" s="564">
        <f t="shared" si="1069"/>
        <v>0</v>
      </c>
      <c r="P2344" s="564">
        <f t="shared" si="1070"/>
        <v>0</v>
      </c>
      <c r="Q2344" s="564">
        <f t="shared" si="1071"/>
        <v>0</v>
      </c>
      <c r="R2344" s="661">
        <f t="shared" si="1060"/>
        <v>0</v>
      </c>
      <c r="S2344" s="662">
        <f t="shared" si="1061"/>
        <v>0</v>
      </c>
      <c r="T2344" s="699">
        <f t="shared" si="1062"/>
        <v>0</v>
      </c>
      <c r="U2344" s="681">
        <f t="shared" si="1072"/>
        <v>0</v>
      </c>
      <c r="V2344" s="701">
        <f t="shared" si="1073"/>
        <v>0</v>
      </c>
      <c r="W2344" s="662">
        <f t="shared" si="1074"/>
        <v>0</v>
      </c>
      <c r="X2344" s="662">
        <f t="shared" si="1075"/>
        <v>0</v>
      </c>
      <c r="Y2344" s="662">
        <f t="shared" si="1076"/>
        <v>0</v>
      </c>
      <c r="Z2344" s="699">
        <f t="shared" si="1077"/>
        <v>0</v>
      </c>
      <c r="AA2344" s="681">
        <f t="shared" si="1080"/>
        <v>0</v>
      </c>
      <c r="AB2344" s="701">
        <f t="shared" si="1081"/>
        <v>0</v>
      </c>
      <c r="AC2344" s="662">
        <f t="shared" si="1078"/>
        <v>0</v>
      </c>
      <c r="AD2344" s="662">
        <f t="shared" si="1082"/>
        <v>0</v>
      </c>
      <c r="AE2344" s="701">
        <f t="shared" si="1083"/>
        <v>0</v>
      </c>
      <c r="AF2344" s="662">
        <f t="shared" si="1079"/>
        <v>0</v>
      </c>
      <c r="AG2344" s="662">
        <f t="shared" si="1084"/>
        <v>0</v>
      </c>
      <c r="AH2344" s="701">
        <f t="shared" si="1085"/>
        <v>0</v>
      </c>
    </row>
    <row r="2345" spans="1:34" x14ac:dyDescent="0.35">
      <c r="A2345" s="680">
        <v>40320</v>
      </c>
      <c r="B2345" s="558" t="s">
        <v>25</v>
      </c>
      <c r="C2345" s="558">
        <v>5</v>
      </c>
      <c r="D2345" s="559">
        <f t="shared" si="1057"/>
        <v>7</v>
      </c>
      <c r="E2345" s="561">
        <v>0</v>
      </c>
      <c r="F2345" s="699">
        <f t="shared" si="1063"/>
        <v>0</v>
      </c>
      <c r="G2345" s="712">
        <f t="shared" si="1064"/>
        <v>0</v>
      </c>
      <c r="H2345" s="699">
        <f t="shared" si="1058"/>
        <v>0</v>
      </c>
      <c r="I2345" s="712">
        <f t="shared" si="1059"/>
        <v>0</v>
      </c>
      <c r="J2345" s="699">
        <f t="shared" si="1065"/>
        <v>0</v>
      </c>
      <c r="K2345" s="681">
        <f t="shared" si="1066"/>
        <v>0</v>
      </c>
      <c r="L2345" s="711">
        <f>IF($L$5="Yes",HLOOKUP(B2345,'Outdoor Supply'!$D$32:$P$38,7,FALSE),0)</f>
        <v>0</v>
      </c>
      <c r="M2345" s="701">
        <f t="shared" si="1067"/>
        <v>0</v>
      </c>
      <c r="N2345" s="564">
        <f t="shared" si="1068"/>
        <v>0</v>
      </c>
      <c r="O2345" s="564">
        <f t="shared" si="1069"/>
        <v>0</v>
      </c>
      <c r="P2345" s="564">
        <f t="shared" si="1070"/>
        <v>0</v>
      </c>
      <c r="Q2345" s="564">
        <f t="shared" si="1071"/>
        <v>0</v>
      </c>
      <c r="R2345" s="661">
        <f t="shared" si="1060"/>
        <v>0</v>
      </c>
      <c r="S2345" s="662">
        <f t="shared" si="1061"/>
        <v>0</v>
      </c>
      <c r="T2345" s="699">
        <f t="shared" si="1062"/>
        <v>0</v>
      </c>
      <c r="U2345" s="681">
        <f t="shared" si="1072"/>
        <v>0</v>
      </c>
      <c r="V2345" s="701">
        <f t="shared" si="1073"/>
        <v>0</v>
      </c>
      <c r="W2345" s="662">
        <f t="shared" si="1074"/>
        <v>0</v>
      </c>
      <c r="X2345" s="662">
        <f t="shared" si="1075"/>
        <v>0</v>
      </c>
      <c r="Y2345" s="662">
        <f t="shared" si="1076"/>
        <v>0</v>
      </c>
      <c r="Z2345" s="699">
        <f t="shared" si="1077"/>
        <v>0</v>
      </c>
      <c r="AA2345" s="681">
        <f t="shared" si="1080"/>
        <v>0</v>
      </c>
      <c r="AB2345" s="701">
        <f t="shared" si="1081"/>
        <v>0</v>
      </c>
      <c r="AC2345" s="662">
        <f t="shared" si="1078"/>
        <v>0</v>
      </c>
      <c r="AD2345" s="662">
        <f t="shared" si="1082"/>
        <v>0</v>
      </c>
      <c r="AE2345" s="701">
        <f t="shared" si="1083"/>
        <v>0</v>
      </c>
      <c r="AF2345" s="662">
        <f t="shared" si="1079"/>
        <v>0</v>
      </c>
      <c r="AG2345" s="662">
        <f t="shared" si="1084"/>
        <v>0</v>
      </c>
      <c r="AH2345" s="701">
        <f t="shared" si="1085"/>
        <v>0</v>
      </c>
    </row>
    <row r="2346" spans="1:34" x14ac:dyDescent="0.35">
      <c r="A2346" s="680">
        <v>40321</v>
      </c>
      <c r="B2346" s="558" t="s">
        <v>25</v>
      </c>
      <c r="C2346" s="558">
        <v>5</v>
      </c>
      <c r="D2346" s="559">
        <f t="shared" si="1057"/>
        <v>1</v>
      </c>
      <c r="E2346" s="561">
        <v>0</v>
      </c>
      <c r="F2346" s="699">
        <f t="shared" si="1063"/>
        <v>0</v>
      </c>
      <c r="G2346" s="712">
        <f t="shared" si="1064"/>
        <v>0</v>
      </c>
      <c r="H2346" s="699">
        <f t="shared" si="1058"/>
        <v>0</v>
      </c>
      <c r="I2346" s="712">
        <f t="shared" si="1059"/>
        <v>0</v>
      </c>
      <c r="J2346" s="699">
        <f t="shared" si="1065"/>
        <v>0</v>
      </c>
      <c r="K2346" s="681">
        <f t="shared" si="1066"/>
        <v>0</v>
      </c>
      <c r="L2346" s="711">
        <f>IF($L$5="Yes",HLOOKUP(B2346,'Outdoor Supply'!$D$32:$P$38,7,FALSE),0)</f>
        <v>0</v>
      </c>
      <c r="M2346" s="701">
        <f t="shared" si="1067"/>
        <v>0</v>
      </c>
      <c r="N2346" s="564">
        <f t="shared" si="1068"/>
        <v>0</v>
      </c>
      <c r="O2346" s="564">
        <f t="shared" si="1069"/>
        <v>0</v>
      </c>
      <c r="P2346" s="564">
        <f t="shared" si="1070"/>
        <v>0</v>
      </c>
      <c r="Q2346" s="564">
        <f t="shared" si="1071"/>
        <v>0</v>
      </c>
      <c r="R2346" s="661">
        <f t="shared" si="1060"/>
        <v>0</v>
      </c>
      <c r="S2346" s="662">
        <f t="shared" si="1061"/>
        <v>0</v>
      </c>
      <c r="T2346" s="699">
        <f t="shared" si="1062"/>
        <v>0</v>
      </c>
      <c r="U2346" s="681">
        <f t="shared" si="1072"/>
        <v>0</v>
      </c>
      <c r="V2346" s="701">
        <f t="shared" si="1073"/>
        <v>0</v>
      </c>
      <c r="W2346" s="662">
        <f t="shared" si="1074"/>
        <v>0</v>
      </c>
      <c r="X2346" s="662">
        <f t="shared" si="1075"/>
        <v>0</v>
      </c>
      <c r="Y2346" s="662">
        <f t="shared" si="1076"/>
        <v>0</v>
      </c>
      <c r="Z2346" s="699">
        <f t="shared" si="1077"/>
        <v>0</v>
      </c>
      <c r="AA2346" s="681">
        <f t="shared" si="1080"/>
        <v>0</v>
      </c>
      <c r="AB2346" s="701">
        <f t="shared" si="1081"/>
        <v>0</v>
      </c>
      <c r="AC2346" s="662">
        <f t="shared" si="1078"/>
        <v>0</v>
      </c>
      <c r="AD2346" s="662">
        <f t="shared" si="1082"/>
        <v>0</v>
      </c>
      <c r="AE2346" s="701">
        <f t="shared" si="1083"/>
        <v>0</v>
      </c>
      <c r="AF2346" s="662">
        <f t="shared" si="1079"/>
        <v>0</v>
      </c>
      <c r="AG2346" s="662">
        <f t="shared" si="1084"/>
        <v>0</v>
      </c>
      <c r="AH2346" s="701">
        <f t="shared" si="1085"/>
        <v>0</v>
      </c>
    </row>
    <row r="2347" spans="1:34" x14ac:dyDescent="0.35">
      <c r="A2347" s="680">
        <v>40322</v>
      </c>
      <c r="B2347" s="558" t="s">
        <v>25</v>
      </c>
      <c r="C2347" s="558">
        <v>5</v>
      </c>
      <c r="D2347" s="559">
        <f t="shared" si="1057"/>
        <v>2</v>
      </c>
      <c r="E2347" s="561">
        <v>0</v>
      </c>
      <c r="F2347" s="699">
        <f t="shared" si="1063"/>
        <v>0</v>
      </c>
      <c r="G2347" s="712">
        <f t="shared" si="1064"/>
        <v>0</v>
      </c>
      <c r="H2347" s="699">
        <f t="shared" si="1058"/>
        <v>0</v>
      </c>
      <c r="I2347" s="712">
        <f t="shared" si="1059"/>
        <v>0</v>
      </c>
      <c r="J2347" s="699">
        <f t="shared" si="1065"/>
        <v>0</v>
      </c>
      <c r="K2347" s="681">
        <f t="shared" si="1066"/>
        <v>0</v>
      </c>
      <c r="L2347" s="711">
        <f>IF($L$5="Yes",HLOOKUP(B2347,'Outdoor Supply'!$D$32:$P$38,7,FALSE),0)</f>
        <v>0</v>
      </c>
      <c r="M2347" s="701">
        <f t="shared" si="1067"/>
        <v>0</v>
      </c>
      <c r="N2347" s="564">
        <f t="shared" si="1068"/>
        <v>0</v>
      </c>
      <c r="O2347" s="564">
        <f t="shared" si="1069"/>
        <v>0</v>
      </c>
      <c r="P2347" s="564">
        <f t="shared" si="1070"/>
        <v>0</v>
      </c>
      <c r="Q2347" s="564">
        <f t="shared" si="1071"/>
        <v>0</v>
      </c>
      <c r="R2347" s="661">
        <f t="shared" si="1060"/>
        <v>0</v>
      </c>
      <c r="S2347" s="662">
        <f t="shared" si="1061"/>
        <v>0</v>
      </c>
      <c r="T2347" s="699">
        <f t="shared" si="1062"/>
        <v>0</v>
      </c>
      <c r="U2347" s="681">
        <f t="shared" si="1072"/>
        <v>0</v>
      </c>
      <c r="V2347" s="701">
        <f t="shared" si="1073"/>
        <v>0</v>
      </c>
      <c r="W2347" s="662">
        <f t="shared" si="1074"/>
        <v>0</v>
      </c>
      <c r="X2347" s="662">
        <f t="shared" si="1075"/>
        <v>0</v>
      </c>
      <c r="Y2347" s="662">
        <f t="shared" si="1076"/>
        <v>0</v>
      </c>
      <c r="Z2347" s="699">
        <f t="shared" si="1077"/>
        <v>0</v>
      </c>
      <c r="AA2347" s="681">
        <f t="shared" si="1080"/>
        <v>0</v>
      </c>
      <c r="AB2347" s="701">
        <f t="shared" si="1081"/>
        <v>0</v>
      </c>
      <c r="AC2347" s="662">
        <f t="shared" si="1078"/>
        <v>0</v>
      </c>
      <c r="AD2347" s="662">
        <f t="shared" si="1082"/>
        <v>0</v>
      </c>
      <c r="AE2347" s="701">
        <f t="shared" si="1083"/>
        <v>0</v>
      </c>
      <c r="AF2347" s="662">
        <f t="shared" si="1079"/>
        <v>0</v>
      </c>
      <c r="AG2347" s="662">
        <f t="shared" si="1084"/>
        <v>0</v>
      </c>
      <c r="AH2347" s="701">
        <f t="shared" si="1085"/>
        <v>0</v>
      </c>
    </row>
    <row r="2348" spans="1:34" x14ac:dyDescent="0.35">
      <c r="A2348" s="680">
        <v>40323</v>
      </c>
      <c r="B2348" s="558" t="s">
        <v>25</v>
      </c>
      <c r="C2348" s="558">
        <v>5</v>
      </c>
      <c r="D2348" s="559">
        <f t="shared" si="1057"/>
        <v>3</v>
      </c>
      <c r="E2348" s="561">
        <v>0</v>
      </c>
      <c r="F2348" s="699">
        <f t="shared" si="1063"/>
        <v>0</v>
      </c>
      <c r="G2348" s="712">
        <f t="shared" si="1064"/>
        <v>0</v>
      </c>
      <c r="H2348" s="699">
        <f t="shared" si="1058"/>
        <v>0</v>
      </c>
      <c r="I2348" s="712">
        <f t="shared" si="1059"/>
        <v>0</v>
      </c>
      <c r="J2348" s="699">
        <f t="shared" si="1065"/>
        <v>0</v>
      </c>
      <c r="K2348" s="681">
        <f t="shared" si="1066"/>
        <v>0</v>
      </c>
      <c r="L2348" s="711">
        <f>IF($L$5="Yes",HLOOKUP(B2348,'Outdoor Supply'!$D$32:$P$38,7,FALSE),0)</f>
        <v>0</v>
      </c>
      <c r="M2348" s="701">
        <f t="shared" si="1067"/>
        <v>0</v>
      </c>
      <c r="N2348" s="564">
        <f t="shared" si="1068"/>
        <v>0</v>
      </c>
      <c r="O2348" s="564">
        <f t="shared" si="1069"/>
        <v>0</v>
      </c>
      <c r="P2348" s="564">
        <f t="shared" si="1070"/>
        <v>0</v>
      </c>
      <c r="Q2348" s="564">
        <f t="shared" si="1071"/>
        <v>0</v>
      </c>
      <c r="R2348" s="661">
        <f t="shared" si="1060"/>
        <v>0</v>
      </c>
      <c r="S2348" s="662">
        <f t="shared" si="1061"/>
        <v>0</v>
      </c>
      <c r="T2348" s="699">
        <f t="shared" si="1062"/>
        <v>0</v>
      </c>
      <c r="U2348" s="681">
        <f t="shared" si="1072"/>
        <v>0</v>
      </c>
      <c r="V2348" s="701">
        <f t="shared" si="1073"/>
        <v>0</v>
      </c>
      <c r="W2348" s="662">
        <f t="shared" si="1074"/>
        <v>0</v>
      </c>
      <c r="X2348" s="662">
        <f t="shared" si="1075"/>
        <v>0</v>
      </c>
      <c r="Y2348" s="662">
        <f t="shared" si="1076"/>
        <v>0</v>
      </c>
      <c r="Z2348" s="699">
        <f t="shared" si="1077"/>
        <v>0</v>
      </c>
      <c r="AA2348" s="681">
        <f t="shared" si="1080"/>
        <v>0</v>
      </c>
      <c r="AB2348" s="701">
        <f t="shared" si="1081"/>
        <v>0</v>
      </c>
      <c r="AC2348" s="662">
        <f t="shared" si="1078"/>
        <v>0</v>
      </c>
      <c r="AD2348" s="662">
        <f t="shared" si="1082"/>
        <v>0</v>
      </c>
      <c r="AE2348" s="701">
        <f t="shared" si="1083"/>
        <v>0</v>
      </c>
      <c r="AF2348" s="662">
        <f t="shared" si="1079"/>
        <v>0</v>
      </c>
      <c r="AG2348" s="662">
        <f t="shared" si="1084"/>
        <v>0</v>
      </c>
      <c r="AH2348" s="701">
        <f t="shared" si="1085"/>
        <v>0</v>
      </c>
    </row>
    <row r="2349" spans="1:34" x14ac:dyDescent="0.35">
      <c r="A2349" s="680">
        <v>40324</v>
      </c>
      <c r="B2349" s="558" t="s">
        <v>25</v>
      </c>
      <c r="C2349" s="558">
        <v>5</v>
      </c>
      <c r="D2349" s="559">
        <f t="shared" si="1057"/>
        <v>4</v>
      </c>
      <c r="E2349" s="561">
        <v>0</v>
      </c>
      <c r="F2349" s="699">
        <f t="shared" si="1063"/>
        <v>0</v>
      </c>
      <c r="G2349" s="712">
        <f t="shared" si="1064"/>
        <v>0</v>
      </c>
      <c r="H2349" s="699">
        <f t="shared" si="1058"/>
        <v>0</v>
      </c>
      <c r="I2349" s="712">
        <f t="shared" si="1059"/>
        <v>0</v>
      </c>
      <c r="J2349" s="699">
        <f t="shared" si="1065"/>
        <v>0</v>
      </c>
      <c r="K2349" s="681">
        <f t="shared" si="1066"/>
        <v>0</v>
      </c>
      <c r="L2349" s="711">
        <f>IF($L$5="Yes",HLOOKUP(B2349,'Outdoor Supply'!$D$32:$P$38,7,FALSE),0)</f>
        <v>0</v>
      </c>
      <c r="M2349" s="701">
        <f t="shared" si="1067"/>
        <v>0</v>
      </c>
      <c r="N2349" s="564">
        <f t="shared" si="1068"/>
        <v>0</v>
      </c>
      <c r="O2349" s="564">
        <f t="shared" si="1069"/>
        <v>0</v>
      </c>
      <c r="P2349" s="564">
        <f t="shared" si="1070"/>
        <v>0</v>
      </c>
      <c r="Q2349" s="564">
        <f t="shared" si="1071"/>
        <v>0</v>
      </c>
      <c r="R2349" s="661">
        <f t="shared" si="1060"/>
        <v>0</v>
      </c>
      <c r="S2349" s="662">
        <f t="shared" si="1061"/>
        <v>0</v>
      </c>
      <c r="T2349" s="699">
        <f t="shared" si="1062"/>
        <v>0</v>
      </c>
      <c r="U2349" s="681">
        <f t="shared" si="1072"/>
        <v>0</v>
      </c>
      <c r="V2349" s="701">
        <f t="shared" si="1073"/>
        <v>0</v>
      </c>
      <c r="W2349" s="662">
        <f t="shared" si="1074"/>
        <v>0</v>
      </c>
      <c r="X2349" s="662">
        <f t="shared" si="1075"/>
        <v>0</v>
      </c>
      <c r="Y2349" s="662">
        <f t="shared" si="1076"/>
        <v>0</v>
      </c>
      <c r="Z2349" s="699">
        <f t="shared" si="1077"/>
        <v>0</v>
      </c>
      <c r="AA2349" s="681">
        <f t="shared" si="1080"/>
        <v>0</v>
      </c>
      <c r="AB2349" s="701">
        <f t="shared" si="1081"/>
        <v>0</v>
      </c>
      <c r="AC2349" s="662">
        <f t="shared" si="1078"/>
        <v>0</v>
      </c>
      <c r="AD2349" s="662">
        <f t="shared" si="1082"/>
        <v>0</v>
      </c>
      <c r="AE2349" s="701">
        <f t="shared" si="1083"/>
        <v>0</v>
      </c>
      <c r="AF2349" s="662">
        <f t="shared" si="1079"/>
        <v>0</v>
      </c>
      <c r="AG2349" s="662">
        <f t="shared" si="1084"/>
        <v>0</v>
      </c>
      <c r="AH2349" s="701">
        <f t="shared" si="1085"/>
        <v>0</v>
      </c>
    </row>
    <row r="2350" spans="1:34" x14ac:dyDescent="0.35">
      <c r="A2350" s="680">
        <v>40325</v>
      </c>
      <c r="B2350" s="558" t="s">
        <v>25</v>
      </c>
      <c r="C2350" s="558">
        <v>5</v>
      </c>
      <c r="D2350" s="559">
        <f t="shared" si="1057"/>
        <v>5</v>
      </c>
      <c r="E2350" s="561">
        <v>0</v>
      </c>
      <c r="F2350" s="699">
        <f t="shared" si="1063"/>
        <v>0</v>
      </c>
      <c r="G2350" s="712">
        <f t="shared" si="1064"/>
        <v>0</v>
      </c>
      <c r="H2350" s="699">
        <f t="shared" si="1058"/>
        <v>0</v>
      </c>
      <c r="I2350" s="712">
        <f t="shared" si="1059"/>
        <v>0</v>
      </c>
      <c r="J2350" s="699">
        <f t="shared" si="1065"/>
        <v>0</v>
      </c>
      <c r="K2350" s="681">
        <f t="shared" si="1066"/>
        <v>0</v>
      </c>
      <c r="L2350" s="711">
        <f>IF($L$5="Yes",HLOOKUP(B2350,'Outdoor Supply'!$D$32:$P$38,7,FALSE),0)</f>
        <v>0</v>
      </c>
      <c r="M2350" s="701">
        <f t="shared" si="1067"/>
        <v>0</v>
      </c>
      <c r="N2350" s="564">
        <f t="shared" si="1068"/>
        <v>0</v>
      </c>
      <c r="O2350" s="564">
        <f t="shared" si="1069"/>
        <v>0</v>
      </c>
      <c r="P2350" s="564">
        <f t="shared" si="1070"/>
        <v>0</v>
      </c>
      <c r="Q2350" s="564">
        <f t="shared" si="1071"/>
        <v>0</v>
      </c>
      <c r="R2350" s="661">
        <f t="shared" si="1060"/>
        <v>0</v>
      </c>
      <c r="S2350" s="662">
        <f t="shared" si="1061"/>
        <v>0</v>
      </c>
      <c r="T2350" s="699">
        <f t="shared" si="1062"/>
        <v>0</v>
      </c>
      <c r="U2350" s="681">
        <f t="shared" si="1072"/>
        <v>0</v>
      </c>
      <c r="V2350" s="701">
        <f t="shared" si="1073"/>
        <v>0</v>
      </c>
      <c r="W2350" s="662">
        <f t="shared" si="1074"/>
        <v>0</v>
      </c>
      <c r="X2350" s="662">
        <f t="shared" si="1075"/>
        <v>0</v>
      </c>
      <c r="Y2350" s="662">
        <f t="shared" si="1076"/>
        <v>0</v>
      </c>
      <c r="Z2350" s="699">
        <f t="shared" si="1077"/>
        <v>0</v>
      </c>
      <c r="AA2350" s="681">
        <f t="shared" si="1080"/>
        <v>0</v>
      </c>
      <c r="AB2350" s="701">
        <f t="shared" si="1081"/>
        <v>0</v>
      </c>
      <c r="AC2350" s="662">
        <f t="shared" si="1078"/>
        <v>0</v>
      </c>
      <c r="AD2350" s="662">
        <f t="shared" si="1082"/>
        <v>0</v>
      </c>
      <c r="AE2350" s="701">
        <f t="shared" si="1083"/>
        <v>0</v>
      </c>
      <c r="AF2350" s="662">
        <f t="shared" si="1079"/>
        <v>0</v>
      </c>
      <c r="AG2350" s="662">
        <f t="shared" si="1084"/>
        <v>0</v>
      </c>
      <c r="AH2350" s="701">
        <f t="shared" si="1085"/>
        <v>0</v>
      </c>
    </row>
    <row r="2351" spans="1:34" x14ac:dyDescent="0.35">
      <c r="A2351" s="680">
        <v>40326</v>
      </c>
      <c r="B2351" s="558" t="s">
        <v>25</v>
      </c>
      <c r="C2351" s="558">
        <v>5</v>
      </c>
      <c r="D2351" s="559">
        <f t="shared" si="1057"/>
        <v>6</v>
      </c>
      <c r="E2351" s="561">
        <v>0</v>
      </c>
      <c r="F2351" s="699">
        <f t="shared" si="1063"/>
        <v>0</v>
      </c>
      <c r="G2351" s="712">
        <f t="shared" si="1064"/>
        <v>0</v>
      </c>
      <c r="H2351" s="699">
        <f t="shared" si="1058"/>
        <v>0</v>
      </c>
      <c r="I2351" s="712">
        <f t="shared" si="1059"/>
        <v>0</v>
      </c>
      <c r="J2351" s="699">
        <f t="shared" si="1065"/>
        <v>0</v>
      </c>
      <c r="K2351" s="681">
        <f t="shared" si="1066"/>
        <v>0</v>
      </c>
      <c r="L2351" s="711">
        <f>IF($L$5="Yes",HLOOKUP(B2351,'Outdoor Supply'!$D$32:$P$38,7,FALSE),0)</f>
        <v>0</v>
      </c>
      <c r="M2351" s="701">
        <f t="shared" si="1067"/>
        <v>0</v>
      </c>
      <c r="N2351" s="564">
        <f t="shared" si="1068"/>
        <v>0</v>
      </c>
      <c r="O2351" s="564">
        <f t="shared" si="1069"/>
        <v>0</v>
      </c>
      <c r="P2351" s="564">
        <f t="shared" si="1070"/>
        <v>0</v>
      </c>
      <c r="Q2351" s="564">
        <f t="shared" si="1071"/>
        <v>0</v>
      </c>
      <c r="R2351" s="661">
        <f t="shared" si="1060"/>
        <v>0</v>
      </c>
      <c r="S2351" s="662">
        <f t="shared" si="1061"/>
        <v>0</v>
      </c>
      <c r="T2351" s="699">
        <f t="shared" si="1062"/>
        <v>0</v>
      </c>
      <c r="U2351" s="681">
        <f t="shared" si="1072"/>
        <v>0</v>
      </c>
      <c r="V2351" s="701">
        <f t="shared" si="1073"/>
        <v>0</v>
      </c>
      <c r="W2351" s="662">
        <f t="shared" si="1074"/>
        <v>0</v>
      </c>
      <c r="X2351" s="662">
        <f t="shared" si="1075"/>
        <v>0</v>
      </c>
      <c r="Y2351" s="662">
        <f t="shared" si="1076"/>
        <v>0</v>
      </c>
      <c r="Z2351" s="699">
        <f t="shared" si="1077"/>
        <v>0</v>
      </c>
      <c r="AA2351" s="681">
        <f t="shared" si="1080"/>
        <v>0</v>
      </c>
      <c r="AB2351" s="701">
        <f t="shared" si="1081"/>
        <v>0</v>
      </c>
      <c r="AC2351" s="662">
        <f t="shared" si="1078"/>
        <v>0</v>
      </c>
      <c r="AD2351" s="662">
        <f t="shared" si="1082"/>
        <v>0</v>
      </c>
      <c r="AE2351" s="701">
        <f t="shared" si="1083"/>
        <v>0</v>
      </c>
      <c r="AF2351" s="662">
        <f t="shared" si="1079"/>
        <v>0</v>
      </c>
      <c r="AG2351" s="662">
        <f t="shared" si="1084"/>
        <v>0</v>
      </c>
      <c r="AH2351" s="701">
        <f t="shared" si="1085"/>
        <v>0</v>
      </c>
    </row>
    <row r="2352" spans="1:34" x14ac:dyDescent="0.35">
      <c r="A2352" s="680">
        <v>40327</v>
      </c>
      <c r="B2352" s="558" t="s">
        <v>25</v>
      </c>
      <c r="C2352" s="558">
        <v>5</v>
      </c>
      <c r="D2352" s="559">
        <f t="shared" si="1057"/>
        <v>7</v>
      </c>
      <c r="E2352" s="561">
        <v>0</v>
      </c>
      <c r="F2352" s="699">
        <f t="shared" si="1063"/>
        <v>0</v>
      </c>
      <c r="G2352" s="712">
        <f t="shared" si="1064"/>
        <v>0</v>
      </c>
      <c r="H2352" s="699">
        <f t="shared" si="1058"/>
        <v>0</v>
      </c>
      <c r="I2352" s="712">
        <f t="shared" si="1059"/>
        <v>0</v>
      </c>
      <c r="J2352" s="699">
        <f t="shared" si="1065"/>
        <v>0</v>
      </c>
      <c r="K2352" s="681">
        <f t="shared" si="1066"/>
        <v>0</v>
      </c>
      <c r="L2352" s="711">
        <f>IF($L$5="Yes",HLOOKUP(B2352,'Outdoor Supply'!$D$32:$P$38,7,FALSE),0)</f>
        <v>0</v>
      </c>
      <c r="M2352" s="701">
        <f t="shared" si="1067"/>
        <v>0</v>
      </c>
      <c r="N2352" s="564">
        <f t="shared" si="1068"/>
        <v>0</v>
      </c>
      <c r="O2352" s="564">
        <f t="shared" si="1069"/>
        <v>0</v>
      </c>
      <c r="P2352" s="564">
        <f t="shared" si="1070"/>
        <v>0</v>
      </c>
      <c r="Q2352" s="564">
        <f t="shared" si="1071"/>
        <v>0</v>
      </c>
      <c r="R2352" s="661">
        <f t="shared" si="1060"/>
        <v>0</v>
      </c>
      <c r="S2352" s="662">
        <f t="shared" si="1061"/>
        <v>0</v>
      </c>
      <c r="T2352" s="699">
        <f t="shared" si="1062"/>
        <v>0</v>
      </c>
      <c r="U2352" s="681">
        <f t="shared" si="1072"/>
        <v>0</v>
      </c>
      <c r="V2352" s="701">
        <f t="shared" si="1073"/>
        <v>0</v>
      </c>
      <c r="W2352" s="662">
        <f t="shared" si="1074"/>
        <v>0</v>
      </c>
      <c r="X2352" s="662">
        <f t="shared" si="1075"/>
        <v>0</v>
      </c>
      <c r="Y2352" s="662">
        <f t="shared" si="1076"/>
        <v>0</v>
      </c>
      <c r="Z2352" s="699">
        <f t="shared" si="1077"/>
        <v>0</v>
      </c>
      <c r="AA2352" s="681">
        <f t="shared" si="1080"/>
        <v>0</v>
      </c>
      <c r="AB2352" s="701">
        <f t="shared" si="1081"/>
        <v>0</v>
      </c>
      <c r="AC2352" s="662">
        <f t="shared" si="1078"/>
        <v>0</v>
      </c>
      <c r="AD2352" s="662">
        <f t="shared" si="1082"/>
        <v>0</v>
      </c>
      <c r="AE2352" s="701">
        <f t="shared" si="1083"/>
        <v>0</v>
      </c>
      <c r="AF2352" s="662">
        <f t="shared" si="1079"/>
        <v>0</v>
      </c>
      <c r="AG2352" s="662">
        <f t="shared" si="1084"/>
        <v>0</v>
      </c>
      <c r="AH2352" s="701">
        <f t="shared" si="1085"/>
        <v>0</v>
      </c>
    </row>
    <row r="2353" spans="1:34" x14ac:dyDescent="0.35">
      <c r="A2353" s="680">
        <v>40328</v>
      </c>
      <c r="B2353" s="558" t="s">
        <v>25</v>
      </c>
      <c r="C2353" s="558">
        <v>5</v>
      </c>
      <c r="D2353" s="559">
        <f t="shared" si="1057"/>
        <v>1</v>
      </c>
      <c r="E2353" s="561">
        <v>2.0000000000010232E-2</v>
      </c>
      <c r="F2353" s="699">
        <f t="shared" si="1063"/>
        <v>0</v>
      </c>
      <c r="G2353" s="712">
        <f t="shared" si="1064"/>
        <v>0</v>
      </c>
      <c r="H2353" s="699">
        <f t="shared" si="1058"/>
        <v>0</v>
      </c>
      <c r="I2353" s="712">
        <f t="shared" si="1059"/>
        <v>0</v>
      </c>
      <c r="J2353" s="699">
        <f t="shared" si="1065"/>
        <v>0</v>
      </c>
      <c r="K2353" s="681">
        <f t="shared" si="1066"/>
        <v>0</v>
      </c>
      <c r="L2353" s="711">
        <f>IF($L$5="Yes",HLOOKUP(B2353,'Outdoor Supply'!$D$32:$P$38,7,FALSE),0)</f>
        <v>0</v>
      </c>
      <c r="M2353" s="701">
        <f t="shared" si="1067"/>
        <v>0</v>
      </c>
      <c r="N2353" s="564">
        <f t="shared" si="1068"/>
        <v>0</v>
      </c>
      <c r="O2353" s="564">
        <f t="shared" si="1069"/>
        <v>0</v>
      </c>
      <c r="P2353" s="564">
        <f t="shared" si="1070"/>
        <v>0</v>
      </c>
      <c r="Q2353" s="564">
        <f t="shared" si="1071"/>
        <v>0</v>
      </c>
      <c r="R2353" s="661">
        <f t="shared" si="1060"/>
        <v>0</v>
      </c>
      <c r="S2353" s="662">
        <f t="shared" si="1061"/>
        <v>0</v>
      </c>
      <c r="T2353" s="699">
        <f t="shared" si="1062"/>
        <v>0</v>
      </c>
      <c r="U2353" s="681">
        <f t="shared" si="1072"/>
        <v>0</v>
      </c>
      <c r="V2353" s="701">
        <f t="shared" si="1073"/>
        <v>0</v>
      </c>
      <c r="W2353" s="662">
        <f t="shared" si="1074"/>
        <v>0</v>
      </c>
      <c r="X2353" s="662">
        <f t="shared" si="1075"/>
        <v>0</v>
      </c>
      <c r="Y2353" s="662">
        <f t="shared" si="1076"/>
        <v>0</v>
      </c>
      <c r="Z2353" s="699">
        <f t="shared" si="1077"/>
        <v>0</v>
      </c>
      <c r="AA2353" s="681">
        <f t="shared" si="1080"/>
        <v>0</v>
      </c>
      <c r="AB2353" s="701">
        <f t="shared" si="1081"/>
        <v>0</v>
      </c>
      <c r="AC2353" s="662">
        <f t="shared" si="1078"/>
        <v>0</v>
      </c>
      <c r="AD2353" s="662">
        <f t="shared" si="1082"/>
        <v>0</v>
      </c>
      <c r="AE2353" s="701">
        <f t="shared" si="1083"/>
        <v>0</v>
      </c>
      <c r="AF2353" s="662">
        <f t="shared" si="1079"/>
        <v>0</v>
      </c>
      <c r="AG2353" s="662">
        <f t="shared" si="1084"/>
        <v>0</v>
      </c>
      <c r="AH2353" s="701">
        <f t="shared" si="1085"/>
        <v>0</v>
      </c>
    </row>
    <row r="2354" spans="1:34" x14ac:dyDescent="0.35">
      <c r="A2354" s="680">
        <v>40329</v>
      </c>
      <c r="B2354" s="558" t="s">
        <v>25</v>
      </c>
      <c r="C2354" s="558">
        <v>5</v>
      </c>
      <c r="D2354" s="559">
        <f t="shared" si="1057"/>
        <v>2</v>
      </c>
      <c r="E2354" s="561">
        <v>0</v>
      </c>
      <c r="F2354" s="699">
        <f t="shared" si="1063"/>
        <v>0</v>
      </c>
      <c r="G2354" s="712">
        <f t="shared" si="1064"/>
        <v>0</v>
      </c>
      <c r="H2354" s="699">
        <f t="shared" si="1058"/>
        <v>0</v>
      </c>
      <c r="I2354" s="712">
        <f t="shared" si="1059"/>
        <v>0</v>
      </c>
      <c r="J2354" s="699">
        <f t="shared" si="1065"/>
        <v>0</v>
      </c>
      <c r="K2354" s="681">
        <f t="shared" si="1066"/>
        <v>0</v>
      </c>
      <c r="L2354" s="711">
        <f>IF($L$5="Yes",HLOOKUP(B2354,'Outdoor Supply'!$D$32:$P$38,7,FALSE),0)</f>
        <v>0</v>
      </c>
      <c r="M2354" s="701">
        <f t="shared" si="1067"/>
        <v>0</v>
      </c>
      <c r="N2354" s="564">
        <f t="shared" si="1068"/>
        <v>0</v>
      </c>
      <c r="O2354" s="564">
        <f t="shared" si="1069"/>
        <v>0</v>
      </c>
      <c r="P2354" s="564">
        <f t="shared" si="1070"/>
        <v>0</v>
      </c>
      <c r="Q2354" s="564">
        <f t="shared" si="1071"/>
        <v>0</v>
      </c>
      <c r="R2354" s="661">
        <f t="shared" si="1060"/>
        <v>0</v>
      </c>
      <c r="S2354" s="662">
        <f t="shared" si="1061"/>
        <v>0</v>
      </c>
      <c r="T2354" s="699">
        <f t="shared" si="1062"/>
        <v>0</v>
      </c>
      <c r="U2354" s="681">
        <f t="shared" si="1072"/>
        <v>0</v>
      </c>
      <c r="V2354" s="701">
        <f t="shared" si="1073"/>
        <v>0</v>
      </c>
      <c r="W2354" s="662">
        <f t="shared" si="1074"/>
        <v>0</v>
      </c>
      <c r="X2354" s="662">
        <f t="shared" si="1075"/>
        <v>0</v>
      </c>
      <c r="Y2354" s="662">
        <f t="shared" si="1076"/>
        <v>0</v>
      </c>
      <c r="Z2354" s="699">
        <f t="shared" si="1077"/>
        <v>0</v>
      </c>
      <c r="AA2354" s="681">
        <f t="shared" si="1080"/>
        <v>0</v>
      </c>
      <c r="AB2354" s="701">
        <f t="shared" si="1081"/>
        <v>0</v>
      </c>
      <c r="AC2354" s="662">
        <f t="shared" si="1078"/>
        <v>0</v>
      </c>
      <c r="AD2354" s="662">
        <f t="shared" si="1082"/>
        <v>0</v>
      </c>
      <c r="AE2354" s="701">
        <f t="shared" si="1083"/>
        <v>0</v>
      </c>
      <c r="AF2354" s="662">
        <f t="shared" si="1079"/>
        <v>0</v>
      </c>
      <c r="AG2354" s="662">
        <f t="shared" si="1084"/>
        <v>0</v>
      </c>
      <c r="AH2354" s="701">
        <f t="shared" si="1085"/>
        <v>0</v>
      </c>
    </row>
    <row r="2355" spans="1:34" x14ac:dyDescent="0.35">
      <c r="A2355" s="680">
        <v>40330</v>
      </c>
      <c r="B2355" s="558" t="s">
        <v>26</v>
      </c>
      <c r="C2355" s="558">
        <v>6</v>
      </c>
      <c r="D2355" s="559">
        <f t="shared" si="1057"/>
        <v>3</v>
      </c>
      <c r="E2355" s="561">
        <v>0</v>
      </c>
      <c r="F2355" s="699">
        <f t="shared" si="1063"/>
        <v>0</v>
      </c>
      <c r="G2355" s="712">
        <f t="shared" si="1064"/>
        <v>0</v>
      </c>
      <c r="H2355" s="699">
        <f t="shared" si="1058"/>
        <v>0</v>
      </c>
      <c r="I2355" s="712">
        <f t="shared" si="1059"/>
        <v>0</v>
      </c>
      <c r="J2355" s="699">
        <f t="shared" si="1065"/>
        <v>0</v>
      </c>
      <c r="K2355" s="681">
        <f t="shared" si="1066"/>
        <v>0</v>
      </c>
      <c r="L2355" s="711">
        <f>IF($L$5="Yes",HLOOKUP(B2355,'Outdoor Supply'!$D$32:$P$38,7,FALSE),0)</f>
        <v>0</v>
      </c>
      <c r="M2355" s="701">
        <f t="shared" si="1067"/>
        <v>0</v>
      </c>
      <c r="N2355" s="564">
        <f t="shared" si="1068"/>
        <v>0</v>
      </c>
      <c r="O2355" s="564">
        <f t="shared" si="1069"/>
        <v>0</v>
      </c>
      <c r="P2355" s="564">
        <f t="shared" si="1070"/>
        <v>0</v>
      </c>
      <c r="Q2355" s="564">
        <f t="shared" si="1071"/>
        <v>0</v>
      </c>
      <c r="R2355" s="661">
        <f t="shared" si="1060"/>
        <v>0</v>
      </c>
      <c r="S2355" s="662">
        <f t="shared" si="1061"/>
        <v>0</v>
      </c>
      <c r="T2355" s="699">
        <f t="shared" si="1062"/>
        <v>0</v>
      </c>
      <c r="U2355" s="681">
        <f t="shared" si="1072"/>
        <v>0</v>
      </c>
      <c r="V2355" s="701">
        <f t="shared" si="1073"/>
        <v>0</v>
      </c>
      <c r="W2355" s="662">
        <f t="shared" si="1074"/>
        <v>0</v>
      </c>
      <c r="X2355" s="662">
        <f t="shared" si="1075"/>
        <v>0</v>
      </c>
      <c r="Y2355" s="662">
        <f t="shared" si="1076"/>
        <v>0</v>
      </c>
      <c r="Z2355" s="699">
        <f t="shared" si="1077"/>
        <v>0</v>
      </c>
      <c r="AA2355" s="681">
        <f t="shared" si="1080"/>
        <v>0</v>
      </c>
      <c r="AB2355" s="701">
        <f t="shared" si="1081"/>
        <v>0</v>
      </c>
      <c r="AC2355" s="662">
        <f t="shared" si="1078"/>
        <v>0</v>
      </c>
      <c r="AD2355" s="662">
        <f t="shared" si="1082"/>
        <v>0</v>
      </c>
      <c r="AE2355" s="701">
        <f t="shared" si="1083"/>
        <v>0</v>
      </c>
      <c r="AF2355" s="662">
        <f t="shared" si="1079"/>
        <v>0</v>
      </c>
      <c r="AG2355" s="662">
        <f t="shared" si="1084"/>
        <v>0</v>
      </c>
      <c r="AH2355" s="701">
        <f t="shared" si="1085"/>
        <v>0</v>
      </c>
    </row>
    <row r="2356" spans="1:34" x14ac:dyDescent="0.35">
      <c r="A2356" s="680">
        <v>40331</v>
      </c>
      <c r="B2356" s="558" t="s">
        <v>26</v>
      </c>
      <c r="C2356" s="558">
        <v>6</v>
      </c>
      <c r="D2356" s="559">
        <f t="shared" si="1057"/>
        <v>4</v>
      </c>
      <c r="E2356" s="561">
        <v>0</v>
      </c>
      <c r="F2356" s="699">
        <f t="shared" si="1063"/>
        <v>0</v>
      </c>
      <c r="G2356" s="712">
        <f t="shared" si="1064"/>
        <v>0</v>
      </c>
      <c r="H2356" s="699">
        <f t="shared" si="1058"/>
        <v>0</v>
      </c>
      <c r="I2356" s="712">
        <f t="shared" si="1059"/>
        <v>0</v>
      </c>
      <c r="J2356" s="699">
        <f t="shared" si="1065"/>
        <v>0</v>
      </c>
      <c r="K2356" s="681">
        <f t="shared" si="1066"/>
        <v>0</v>
      </c>
      <c r="L2356" s="711">
        <f>IF($L$5="Yes",HLOOKUP(B2356,'Outdoor Supply'!$D$32:$P$38,7,FALSE),0)</f>
        <v>0</v>
      </c>
      <c r="M2356" s="701">
        <f t="shared" si="1067"/>
        <v>0</v>
      </c>
      <c r="N2356" s="564">
        <f t="shared" si="1068"/>
        <v>0</v>
      </c>
      <c r="O2356" s="564">
        <f t="shared" si="1069"/>
        <v>0</v>
      </c>
      <c r="P2356" s="564">
        <f t="shared" si="1070"/>
        <v>0</v>
      </c>
      <c r="Q2356" s="564">
        <f t="shared" si="1071"/>
        <v>0</v>
      </c>
      <c r="R2356" s="661">
        <f t="shared" si="1060"/>
        <v>0</v>
      </c>
      <c r="S2356" s="662">
        <f t="shared" si="1061"/>
        <v>0</v>
      </c>
      <c r="T2356" s="699">
        <f t="shared" si="1062"/>
        <v>0</v>
      </c>
      <c r="U2356" s="681">
        <f t="shared" si="1072"/>
        <v>0</v>
      </c>
      <c r="V2356" s="701">
        <f t="shared" si="1073"/>
        <v>0</v>
      </c>
      <c r="W2356" s="662">
        <f t="shared" si="1074"/>
        <v>0</v>
      </c>
      <c r="X2356" s="662">
        <f t="shared" si="1075"/>
        <v>0</v>
      </c>
      <c r="Y2356" s="662">
        <f t="shared" si="1076"/>
        <v>0</v>
      </c>
      <c r="Z2356" s="699">
        <f t="shared" si="1077"/>
        <v>0</v>
      </c>
      <c r="AA2356" s="681">
        <f t="shared" si="1080"/>
        <v>0</v>
      </c>
      <c r="AB2356" s="701">
        <f t="shared" si="1081"/>
        <v>0</v>
      </c>
      <c r="AC2356" s="662">
        <f t="shared" si="1078"/>
        <v>0</v>
      </c>
      <c r="AD2356" s="662">
        <f t="shared" si="1082"/>
        <v>0</v>
      </c>
      <c r="AE2356" s="701">
        <f t="shared" si="1083"/>
        <v>0</v>
      </c>
      <c r="AF2356" s="662">
        <f t="shared" si="1079"/>
        <v>0</v>
      </c>
      <c r="AG2356" s="662">
        <f t="shared" si="1084"/>
        <v>0</v>
      </c>
      <c r="AH2356" s="701">
        <f t="shared" si="1085"/>
        <v>0</v>
      </c>
    </row>
    <row r="2357" spans="1:34" x14ac:dyDescent="0.35">
      <c r="A2357" s="680">
        <v>40332</v>
      </c>
      <c r="B2357" s="558" t="s">
        <v>26</v>
      </c>
      <c r="C2357" s="558">
        <v>6</v>
      </c>
      <c r="D2357" s="559">
        <f t="shared" si="1057"/>
        <v>5</v>
      </c>
      <c r="E2357" s="561">
        <v>1.0699999999999932</v>
      </c>
      <c r="F2357" s="699">
        <f t="shared" si="1063"/>
        <v>0</v>
      </c>
      <c r="G2357" s="712">
        <f t="shared" si="1064"/>
        <v>0</v>
      </c>
      <c r="H2357" s="699">
        <f t="shared" si="1058"/>
        <v>0</v>
      </c>
      <c r="I2357" s="712">
        <f t="shared" si="1059"/>
        <v>0</v>
      </c>
      <c r="J2357" s="699">
        <f t="shared" si="1065"/>
        <v>0</v>
      </c>
      <c r="K2357" s="681">
        <f t="shared" si="1066"/>
        <v>0</v>
      </c>
      <c r="L2357" s="711">
        <f>IF($L$5="Yes",HLOOKUP(B2357,'Outdoor Supply'!$D$32:$P$38,7,FALSE),0)</f>
        <v>0</v>
      </c>
      <c r="M2357" s="701">
        <f t="shared" si="1067"/>
        <v>0</v>
      </c>
      <c r="N2357" s="564">
        <f t="shared" si="1068"/>
        <v>0</v>
      </c>
      <c r="O2357" s="564">
        <f t="shared" si="1069"/>
        <v>0</v>
      </c>
      <c r="P2357" s="564">
        <f t="shared" si="1070"/>
        <v>0</v>
      </c>
      <c r="Q2357" s="564">
        <f t="shared" si="1071"/>
        <v>0</v>
      </c>
      <c r="R2357" s="661">
        <f t="shared" si="1060"/>
        <v>0</v>
      </c>
      <c r="S2357" s="662">
        <f t="shared" si="1061"/>
        <v>0</v>
      </c>
      <c r="T2357" s="699">
        <f t="shared" si="1062"/>
        <v>0</v>
      </c>
      <c r="U2357" s="681">
        <f t="shared" si="1072"/>
        <v>0</v>
      </c>
      <c r="V2357" s="701">
        <f t="shared" si="1073"/>
        <v>0</v>
      </c>
      <c r="W2357" s="662">
        <f t="shared" si="1074"/>
        <v>0</v>
      </c>
      <c r="X2357" s="662">
        <f t="shared" si="1075"/>
        <v>0</v>
      </c>
      <c r="Y2357" s="662">
        <f t="shared" si="1076"/>
        <v>0</v>
      </c>
      <c r="Z2357" s="699">
        <f t="shared" si="1077"/>
        <v>0</v>
      </c>
      <c r="AA2357" s="681">
        <f t="shared" si="1080"/>
        <v>0</v>
      </c>
      <c r="AB2357" s="701">
        <f t="shared" si="1081"/>
        <v>0</v>
      </c>
      <c r="AC2357" s="662">
        <f t="shared" si="1078"/>
        <v>0</v>
      </c>
      <c r="AD2357" s="662">
        <f t="shared" si="1082"/>
        <v>0</v>
      </c>
      <c r="AE2357" s="701">
        <f t="shared" si="1083"/>
        <v>0</v>
      </c>
      <c r="AF2357" s="662">
        <f t="shared" si="1079"/>
        <v>0</v>
      </c>
      <c r="AG2357" s="662">
        <f t="shared" si="1084"/>
        <v>0</v>
      </c>
      <c r="AH2357" s="701">
        <f t="shared" si="1085"/>
        <v>0</v>
      </c>
    </row>
    <row r="2358" spans="1:34" x14ac:dyDescent="0.35">
      <c r="A2358" s="680">
        <v>40333</v>
      </c>
      <c r="B2358" s="558" t="s">
        <v>26</v>
      </c>
      <c r="C2358" s="558">
        <v>6</v>
      </c>
      <c r="D2358" s="559">
        <f t="shared" si="1057"/>
        <v>6</v>
      </c>
      <c r="E2358" s="561">
        <v>3.0000000000001137E-2</v>
      </c>
      <c r="F2358" s="699">
        <f t="shared" si="1063"/>
        <v>0</v>
      </c>
      <c r="G2358" s="712">
        <f t="shared" si="1064"/>
        <v>0</v>
      </c>
      <c r="H2358" s="699">
        <f t="shared" si="1058"/>
        <v>0</v>
      </c>
      <c r="I2358" s="712">
        <f t="shared" si="1059"/>
        <v>0</v>
      </c>
      <c r="J2358" s="699">
        <f t="shared" si="1065"/>
        <v>0</v>
      </c>
      <c r="K2358" s="681">
        <f t="shared" si="1066"/>
        <v>0</v>
      </c>
      <c r="L2358" s="711">
        <f>IF($L$5="Yes",HLOOKUP(B2358,'Outdoor Supply'!$D$32:$P$38,7,FALSE),0)</f>
        <v>0</v>
      </c>
      <c r="M2358" s="701">
        <f t="shared" si="1067"/>
        <v>0</v>
      </c>
      <c r="N2358" s="564">
        <f t="shared" si="1068"/>
        <v>0</v>
      </c>
      <c r="O2358" s="564">
        <f t="shared" si="1069"/>
        <v>0</v>
      </c>
      <c r="P2358" s="564">
        <f t="shared" si="1070"/>
        <v>0</v>
      </c>
      <c r="Q2358" s="564">
        <f t="shared" si="1071"/>
        <v>0</v>
      </c>
      <c r="R2358" s="661">
        <f t="shared" si="1060"/>
        <v>0</v>
      </c>
      <c r="S2358" s="662">
        <f t="shared" si="1061"/>
        <v>0</v>
      </c>
      <c r="T2358" s="699">
        <f t="shared" si="1062"/>
        <v>0</v>
      </c>
      <c r="U2358" s="681">
        <f t="shared" si="1072"/>
        <v>0</v>
      </c>
      <c r="V2358" s="701">
        <f t="shared" si="1073"/>
        <v>0</v>
      </c>
      <c r="W2358" s="662">
        <f t="shared" si="1074"/>
        <v>0</v>
      </c>
      <c r="X2358" s="662">
        <f t="shared" si="1075"/>
        <v>0</v>
      </c>
      <c r="Y2358" s="662">
        <f t="shared" si="1076"/>
        <v>0</v>
      </c>
      <c r="Z2358" s="699">
        <f t="shared" si="1077"/>
        <v>0</v>
      </c>
      <c r="AA2358" s="681">
        <f t="shared" si="1080"/>
        <v>0</v>
      </c>
      <c r="AB2358" s="701">
        <f t="shared" si="1081"/>
        <v>0</v>
      </c>
      <c r="AC2358" s="662">
        <f t="shared" si="1078"/>
        <v>0</v>
      </c>
      <c r="AD2358" s="662">
        <f t="shared" si="1082"/>
        <v>0</v>
      </c>
      <c r="AE2358" s="701">
        <f t="shared" si="1083"/>
        <v>0</v>
      </c>
      <c r="AF2358" s="662">
        <f t="shared" si="1079"/>
        <v>0</v>
      </c>
      <c r="AG2358" s="662">
        <f t="shared" si="1084"/>
        <v>0</v>
      </c>
      <c r="AH2358" s="701">
        <f t="shared" si="1085"/>
        <v>0</v>
      </c>
    </row>
    <row r="2359" spans="1:34" x14ac:dyDescent="0.35">
      <c r="A2359" s="680">
        <v>40334</v>
      </c>
      <c r="B2359" s="558" t="s">
        <v>26</v>
      </c>
      <c r="C2359" s="558">
        <v>6</v>
      </c>
      <c r="D2359" s="559">
        <f t="shared" si="1057"/>
        <v>7</v>
      </c>
      <c r="E2359" s="561">
        <v>0</v>
      </c>
      <c r="F2359" s="699">
        <f t="shared" si="1063"/>
        <v>0</v>
      </c>
      <c r="G2359" s="712">
        <f t="shared" si="1064"/>
        <v>0</v>
      </c>
      <c r="H2359" s="699">
        <f t="shared" si="1058"/>
        <v>0</v>
      </c>
      <c r="I2359" s="712">
        <f t="shared" si="1059"/>
        <v>0</v>
      </c>
      <c r="J2359" s="699">
        <f t="shared" si="1065"/>
        <v>0</v>
      </c>
      <c r="K2359" s="681">
        <f t="shared" si="1066"/>
        <v>0</v>
      </c>
      <c r="L2359" s="711">
        <f>IF($L$5="Yes",HLOOKUP(B2359,'Outdoor Supply'!$D$32:$P$38,7,FALSE),0)</f>
        <v>0</v>
      </c>
      <c r="M2359" s="701">
        <f t="shared" si="1067"/>
        <v>0</v>
      </c>
      <c r="N2359" s="564">
        <f t="shared" si="1068"/>
        <v>0</v>
      </c>
      <c r="O2359" s="564">
        <f t="shared" si="1069"/>
        <v>0</v>
      </c>
      <c r="P2359" s="564">
        <f t="shared" si="1070"/>
        <v>0</v>
      </c>
      <c r="Q2359" s="564">
        <f t="shared" si="1071"/>
        <v>0</v>
      </c>
      <c r="R2359" s="661">
        <f t="shared" si="1060"/>
        <v>0</v>
      </c>
      <c r="S2359" s="662">
        <f t="shared" si="1061"/>
        <v>0</v>
      </c>
      <c r="T2359" s="699">
        <f t="shared" si="1062"/>
        <v>0</v>
      </c>
      <c r="U2359" s="681">
        <f t="shared" si="1072"/>
        <v>0</v>
      </c>
      <c r="V2359" s="701">
        <f t="shared" si="1073"/>
        <v>0</v>
      </c>
      <c r="W2359" s="662">
        <f t="shared" si="1074"/>
        <v>0</v>
      </c>
      <c r="X2359" s="662">
        <f t="shared" si="1075"/>
        <v>0</v>
      </c>
      <c r="Y2359" s="662">
        <f t="shared" si="1076"/>
        <v>0</v>
      </c>
      <c r="Z2359" s="699">
        <f t="shared" si="1077"/>
        <v>0</v>
      </c>
      <c r="AA2359" s="681">
        <f t="shared" si="1080"/>
        <v>0</v>
      </c>
      <c r="AB2359" s="701">
        <f t="shared" si="1081"/>
        <v>0</v>
      </c>
      <c r="AC2359" s="662">
        <f t="shared" si="1078"/>
        <v>0</v>
      </c>
      <c r="AD2359" s="662">
        <f t="shared" si="1082"/>
        <v>0</v>
      </c>
      <c r="AE2359" s="701">
        <f t="shared" si="1083"/>
        <v>0</v>
      </c>
      <c r="AF2359" s="662">
        <f t="shared" si="1079"/>
        <v>0</v>
      </c>
      <c r="AG2359" s="662">
        <f t="shared" si="1084"/>
        <v>0</v>
      </c>
      <c r="AH2359" s="701">
        <f t="shared" si="1085"/>
        <v>0</v>
      </c>
    </row>
    <row r="2360" spans="1:34" x14ac:dyDescent="0.35">
      <c r="A2360" s="680">
        <v>40335</v>
      </c>
      <c r="B2360" s="558" t="s">
        <v>26</v>
      </c>
      <c r="C2360" s="558">
        <v>6</v>
      </c>
      <c r="D2360" s="559">
        <f t="shared" si="1057"/>
        <v>1</v>
      </c>
      <c r="E2360" s="561">
        <v>0</v>
      </c>
      <c r="F2360" s="699">
        <f t="shared" si="1063"/>
        <v>0</v>
      </c>
      <c r="G2360" s="712">
        <f t="shared" si="1064"/>
        <v>0</v>
      </c>
      <c r="H2360" s="699">
        <f t="shared" si="1058"/>
        <v>0</v>
      </c>
      <c r="I2360" s="712">
        <f t="shared" si="1059"/>
        <v>0</v>
      </c>
      <c r="J2360" s="699">
        <f t="shared" si="1065"/>
        <v>0</v>
      </c>
      <c r="K2360" s="681">
        <f t="shared" si="1066"/>
        <v>0</v>
      </c>
      <c r="L2360" s="711">
        <f>IF($L$5="Yes",HLOOKUP(B2360,'Outdoor Supply'!$D$32:$P$38,7,FALSE),0)</f>
        <v>0</v>
      </c>
      <c r="M2360" s="701">
        <f t="shared" si="1067"/>
        <v>0</v>
      </c>
      <c r="N2360" s="564">
        <f t="shared" si="1068"/>
        <v>0</v>
      </c>
      <c r="O2360" s="564">
        <f t="shared" si="1069"/>
        <v>0</v>
      </c>
      <c r="P2360" s="564">
        <f t="shared" si="1070"/>
        <v>0</v>
      </c>
      <c r="Q2360" s="564">
        <f t="shared" si="1071"/>
        <v>0</v>
      </c>
      <c r="R2360" s="661">
        <f t="shared" si="1060"/>
        <v>0</v>
      </c>
      <c r="S2360" s="662">
        <f t="shared" si="1061"/>
        <v>0</v>
      </c>
      <c r="T2360" s="699">
        <f t="shared" si="1062"/>
        <v>0</v>
      </c>
      <c r="U2360" s="681">
        <f t="shared" si="1072"/>
        <v>0</v>
      </c>
      <c r="V2360" s="701">
        <f t="shared" si="1073"/>
        <v>0</v>
      </c>
      <c r="W2360" s="662">
        <f t="shared" si="1074"/>
        <v>0</v>
      </c>
      <c r="X2360" s="662">
        <f t="shared" si="1075"/>
        <v>0</v>
      </c>
      <c r="Y2360" s="662">
        <f t="shared" si="1076"/>
        <v>0</v>
      </c>
      <c r="Z2360" s="699">
        <f t="shared" si="1077"/>
        <v>0</v>
      </c>
      <c r="AA2360" s="681">
        <f t="shared" si="1080"/>
        <v>0</v>
      </c>
      <c r="AB2360" s="701">
        <f t="shared" si="1081"/>
        <v>0</v>
      </c>
      <c r="AC2360" s="662">
        <f t="shared" si="1078"/>
        <v>0</v>
      </c>
      <c r="AD2360" s="662">
        <f t="shared" si="1082"/>
        <v>0</v>
      </c>
      <c r="AE2360" s="701">
        <f t="shared" si="1083"/>
        <v>0</v>
      </c>
      <c r="AF2360" s="662">
        <f t="shared" si="1079"/>
        <v>0</v>
      </c>
      <c r="AG2360" s="662">
        <f t="shared" si="1084"/>
        <v>0</v>
      </c>
      <c r="AH2360" s="701">
        <f t="shared" si="1085"/>
        <v>0</v>
      </c>
    </row>
    <row r="2361" spans="1:34" x14ac:dyDescent="0.35">
      <c r="A2361" s="680">
        <v>40336</v>
      </c>
      <c r="B2361" s="558" t="s">
        <v>26</v>
      </c>
      <c r="C2361" s="558">
        <v>6</v>
      </c>
      <c r="D2361" s="559">
        <f t="shared" si="1057"/>
        <v>2</v>
      </c>
      <c r="E2361" s="561">
        <v>0</v>
      </c>
      <c r="F2361" s="699">
        <f t="shared" si="1063"/>
        <v>0</v>
      </c>
      <c r="G2361" s="712">
        <f t="shared" si="1064"/>
        <v>0</v>
      </c>
      <c r="H2361" s="699">
        <f t="shared" si="1058"/>
        <v>0</v>
      </c>
      <c r="I2361" s="712">
        <f t="shared" si="1059"/>
        <v>0</v>
      </c>
      <c r="J2361" s="699">
        <f t="shared" si="1065"/>
        <v>0</v>
      </c>
      <c r="K2361" s="681">
        <f t="shared" si="1066"/>
        <v>0</v>
      </c>
      <c r="L2361" s="711">
        <f>IF($L$5="Yes",HLOOKUP(B2361,'Outdoor Supply'!$D$32:$P$38,7,FALSE),0)</f>
        <v>0</v>
      </c>
      <c r="M2361" s="701">
        <f t="shared" si="1067"/>
        <v>0</v>
      </c>
      <c r="N2361" s="564">
        <f t="shared" si="1068"/>
        <v>0</v>
      </c>
      <c r="O2361" s="564">
        <f t="shared" si="1069"/>
        <v>0</v>
      </c>
      <c r="P2361" s="564">
        <f t="shared" si="1070"/>
        <v>0</v>
      </c>
      <c r="Q2361" s="564">
        <f t="shared" si="1071"/>
        <v>0</v>
      </c>
      <c r="R2361" s="661">
        <f t="shared" si="1060"/>
        <v>0</v>
      </c>
      <c r="S2361" s="662">
        <f t="shared" si="1061"/>
        <v>0</v>
      </c>
      <c r="T2361" s="699">
        <f t="shared" si="1062"/>
        <v>0</v>
      </c>
      <c r="U2361" s="681">
        <f t="shared" si="1072"/>
        <v>0</v>
      </c>
      <c r="V2361" s="701">
        <f t="shared" si="1073"/>
        <v>0</v>
      </c>
      <c r="W2361" s="662">
        <f t="shared" si="1074"/>
        <v>0</v>
      </c>
      <c r="X2361" s="662">
        <f t="shared" si="1075"/>
        <v>0</v>
      </c>
      <c r="Y2361" s="662">
        <f t="shared" si="1076"/>
        <v>0</v>
      </c>
      <c r="Z2361" s="699">
        <f t="shared" si="1077"/>
        <v>0</v>
      </c>
      <c r="AA2361" s="681">
        <f t="shared" si="1080"/>
        <v>0</v>
      </c>
      <c r="AB2361" s="701">
        <f t="shared" si="1081"/>
        <v>0</v>
      </c>
      <c r="AC2361" s="662">
        <f t="shared" si="1078"/>
        <v>0</v>
      </c>
      <c r="AD2361" s="662">
        <f t="shared" si="1082"/>
        <v>0</v>
      </c>
      <c r="AE2361" s="701">
        <f t="shared" si="1083"/>
        <v>0</v>
      </c>
      <c r="AF2361" s="662">
        <f t="shared" si="1079"/>
        <v>0</v>
      </c>
      <c r="AG2361" s="662">
        <f t="shared" si="1084"/>
        <v>0</v>
      </c>
      <c r="AH2361" s="701">
        <f t="shared" si="1085"/>
        <v>0</v>
      </c>
    </row>
    <row r="2362" spans="1:34" x14ac:dyDescent="0.35">
      <c r="A2362" s="680">
        <v>40337</v>
      </c>
      <c r="B2362" s="558" t="s">
        <v>26</v>
      </c>
      <c r="C2362" s="558">
        <v>6</v>
      </c>
      <c r="D2362" s="559">
        <f t="shared" si="1057"/>
        <v>3</v>
      </c>
      <c r="E2362" s="561">
        <v>0</v>
      </c>
      <c r="F2362" s="699">
        <f t="shared" si="1063"/>
        <v>0</v>
      </c>
      <c r="G2362" s="712">
        <f t="shared" si="1064"/>
        <v>0</v>
      </c>
      <c r="H2362" s="699">
        <f t="shared" si="1058"/>
        <v>0</v>
      </c>
      <c r="I2362" s="712">
        <f t="shared" si="1059"/>
        <v>0</v>
      </c>
      <c r="J2362" s="699">
        <f t="shared" si="1065"/>
        <v>0</v>
      </c>
      <c r="K2362" s="681">
        <f t="shared" si="1066"/>
        <v>0</v>
      </c>
      <c r="L2362" s="711">
        <f>IF($L$5="Yes",HLOOKUP(B2362,'Outdoor Supply'!$D$32:$P$38,7,FALSE),0)</f>
        <v>0</v>
      </c>
      <c r="M2362" s="701">
        <f t="shared" si="1067"/>
        <v>0</v>
      </c>
      <c r="N2362" s="564">
        <f t="shared" si="1068"/>
        <v>0</v>
      </c>
      <c r="O2362" s="564">
        <f t="shared" si="1069"/>
        <v>0</v>
      </c>
      <c r="P2362" s="564">
        <f t="shared" si="1070"/>
        <v>0</v>
      </c>
      <c r="Q2362" s="564">
        <f t="shared" si="1071"/>
        <v>0</v>
      </c>
      <c r="R2362" s="661">
        <f t="shared" si="1060"/>
        <v>0</v>
      </c>
      <c r="S2362" s="662">
        <f t="shared" si="1061"/>
        <v>0</v>
      </c>
      <c r="T2362" s="699">
        <f t="shared" si="1062"/>
        <v>0</v>
      </c>
      <c r="U2362" s="681">
        <f t="shared" si="1072"/>
        <v>0</v>
      </c>
      <c r="V2362" s="701">
        <f t="shared" si="1073"/>
        <v>0</v>
      </c>
      <c r="W2362" s="662">
        <f t="shared" si="1074"/>
        <v>0</v>
      </c>
      <c r="X2362" s="662">
        <f t="shared" si="1075"/>
        <v>0</v>
      </c>
      <c r="Y2362" s="662">
        <f t="shared" si="1076"/>
        <v>0</v>
      </c>
      <c r="Z2362" s="699">
        <f t="shared" si="1077"/>
        <v>0</v>
      </c>
      <c r="AA2362" s="681">
        <f t="shared" si="1080"/>
        <v>0</v>
      </c>
      <c r="AB2362" s="701">
        <f t="shared" si="1081"/>
        <v>0</v>
      </c>
      <c r="AC2362" s="662">
        <f t="shared" si="1078"/>
        <v>0</v>
      </c>
      <c r="AD2362" s="662">
        <f t="shared" si="1082"/>
        <v>0</v>
      </c>
      <c r="AE2362" s="701">
        <f t="shared" si="1083"/>
        <v>0</v>
      </c>
      <c r="AF2362" s="662">
        <f t="shared" si="1079"/>
        <v>0</v>
      </c>
      <c r="AG2362" s="662">
        <f t="shared" si="1084"/>
        <v>0</v>
      </c>
      <c r="AH2362" s="701">
        <f t="shared" si="1085"/>
        <v>0</v>
      </c>
    </row>
    <row r="2363" spans="1:34" x14ac:dyDescent="0.35">
      <c r="A2363" s="680">
        <v>40338</v>
      </c>
      <c r="B2363" s="558" t="s">
        <v>26</v>
      </c>
      <c r="C2363" s="558">
        <v>6</v>
      </c>
      <c r="D2363" s="559">
        <f t="shared" si="1057"/>
        <v>4</v>
      </c>
      <c r="E2363" s="561">
        <v>1.4400000000000546</v>
      </c>
      <c r="F2363" s="699">
        <f t="shared" si="1063"/>
        <v>0</v>
      </c>
      <c r="G2363" s="712">
        <f t="shared" si="1064"/>
        <v>0</v>
      </c>
      <c r="H2363" s="699">
        <f t="shared" si="1058"/>
        <v>0</v>
      </c>
      <c r="I2363" s="712">
        <f t="shared" si="1059"/>
        <v>0</v>
      </c>
      <c r="J2363" s="699">
        <f t="shared" si="1065"/>
        <v>0</v>
      </c>
      <c r="K2363" s="681">
        <f t="shared" si="1066"/>
        <v>0</v>
      </c>
      <c r="L2363" s="711">
        <f>IF($L$5="Yes",HLOOKUP(B2363,'Outdoor Supply'!$D$32:$P$38,7,FALSE),0)</f>
        <v>0</v>
      </c>
      <c r="M2363" s="701">
        <f t="shared" si="1067"/>
        <v>0</v>
      </c>
      <c r="N2363" s="564">
        <f t="shared" si="1068"/>
        <v>0</v>
      </c>
      <c r="O2363" s="564">
        <f t="shared" si="1069"/>
        <v>0</v>
      </c>
      <c r="P2363" s="564">
        <f t="shared" si="1070"/>
        <v>0</v>
      </c>
      <c r="Q2363" s="564">
        <f t="shared" si="1071"/>
        <v>0</v>
      </c>
      <c r="R2363" s="661">
        <f t="shared" si="1060"/>
        <v>0</v>
      </c>
      <c r="S2363" s="662">
        <f t="shared" si="1061"/>
        <v>0</v>
      </c>
      <c r="T2363" s="699">
        <f t="shared" si="1062"/>
        <v>0</v>
      </c>
      <c r="U2363" s="681">
        <f t="shared" si="1072"/>
        <v>0</v>
      </c>
      <c r="V2363" s="701">
        <f t="shared" si="1073"/>
        <v>0</v>
      </c>
      <c r="W2363" s="662">
        <f t="shared" si="1074"/>
        <v>0</v>
      </c>
      <c r="X2363" s="662">
        <f t="shared" si="1075"/>
        <v>0</v>
      </c>
      <c r="Y2363" s="662">
        <f t="shared" si="1076"/>
        <v>0</v>
      </c>
      <c r="Z2363" s="699">
        <f t="shared" si="1077"/>
        <v>0</v>
      </c>
      <c r="AA2363" s="681">
        <f t="shared" si="1080"/>
        <v>0</v>
      </c>
      <c r="AB2363" s="701">
        <f t="shared" si="1081"/>
        <v>0</v>
      </c>
      <c r="AC2363" s="662">
        <f t="shared" si="1078"/>
        <v>0</v>
      </c>
      <c r="AD2363" s="662">
        <f t="shared" si="1082"/>
        <v>0</v>
      </c>
      <c r="AE2363" s="701">
        <f t="shared" si="1083"/>
        <v>0</v>
      </c>
      <c r="AF2363" s="662">
        <f t="shared" si="1079"/>
        <v>0</v>
      </c>
      <c r="AG2363" s="662">
        <f t="shared" si="1084"/>
        <v>0</v>
      </c>
      <c r="AH2363" s="701">
        <f t="shared" si="1085"/>
        <v>0</v>
      </c>
    </row>
    <row r="2364" spans="1:34" x14ac:dyDescent="0.35">
      <c r="A2364" s="680">
        <v>40339</v>
      </c>
      <c r="B2364" s="558" t="s">
        <v>26</v>
      </c>
      <c r="C2364" s="558">
        <v>6</v>
      </c>
      <c r="D2364" s="559">
        <f t="shared" si="1057"/>
        <v>5</v>
      </c>
      <c r="E2364" s="561">
        <v>0</v>
      </c>
      <c r="F2364" s="699">
        <f t="shared" si="1063"/>
        <v>0</v>
      </c>
      <c r="G2364" s="712">
        <f t="shared" si="1064"/>
        <v>0</v>
      </c>
      <c r="H2364" s="699">
        <f t="shared" si="1058"/>
        <v>0</v>
      </c>
      <c r="I2364" s="712">
        <f t="shared" si="1059"/>
        <v>0</v>
      </c>
      <c r="J2364" s="699">
        <f t="shared" si="1065"/>
        <v>0</v>
      </c>
      <c r="K2364" s="681">
        <f t="shared" si="1066"/>
        <v>0</v>
      </c>
      <c r="L2364" s="711">
        <f>IF($L$5="Yes",HLOOKUP(B2364,'Outdoor Supply'!$D$32:$P$38,7,FALSE),0)</f>
        <v>0</v>
      </c>
      <c r="M2364" s="701">
        <f t="shared" si="1067"/>
        <v>0</v>
      </c>
      <c r="N2364" s="564">
        <f t="shared" si="1068"/>
        <v>0</v>
      </c>
      <c r="O2364" s="564">
        <f t="shared" si="1069"/>
        <v>0</v>
      </c>
      <c r="P2364" s="564">
        <f t="shared" si="1070"/>
        <v>0</v>
      </c>
      <c r="Q2364" s="564">
        <f t="shared" si="1071"/>
        <v>0</v>
      </c>
      <c r="R2364" s="661">
        <f t="shared" si="1060"/>
        <v>0</v>
      </c>
      <c r="S2364" s="662">
        <f t="shared" si="1061"/>
        <v>0</v>
      </c>
      <c r="T2364" s="699">
        <f t="shared" si="1062"/>
        <v>0</v>
      </c>
      <c r="U2364" s="681">
        <f t="shared" si="1072"/>
        <v>0</v>
      </c>
      <c r="V2364" s="701">
        <f t="shared" si="1073"/>
        <v>0</v>
      </c>
      <c r="W2364" s="662">
        <f t="shared" si="1074"/>
        <v>0</v>
      </c>
      <c r="X2364" s="662">
        <f t="shared" si="1075"/>
        <v>0</v>
      </c>
      <c r="Y2364" s="662">
        <f t="shared" si="1076"/>
        <v>0</v>
      </c>
      <c r="Z2364" s="699">
        <f t="shared" si="1077"/>
        <v>0</v>
      </c>
      <c r="AA2364" s="681">
        <f t="shared" si="1080"/>
        <v>0</v>
      </c>
      <c r="AB2364" s="701">
        <f t="shared" si="1081"/>
        <v>0</v>
      </c>
      <c r="AC2364" s="662">
        <f t="shared" si="1078"/>
        <v>0</v>
      </c>
      <c r="AD2364" s="662">
        <f t="shared" si="1082"/>
        <v>0</v>
      </c>
      <c r="AE2364" s="701">
        <f t="shared" si="1083"/>
        <v>0</v>
      </c>
      <c r="AF2364" s="662">
        <f t="shared" si="1079"/>
        <v>0</v>
      </c>
      <c r="AG2364" s="662">
        <f t="shared" si="1084"/>
        <v>0</v>
      </c>
      <c r="AH2364" s="701">
        <f t="shared" si="1085"/>
        <v>0</v>
      </c>
    </row>
    <row r="2365" spans="1:34" x14ac:dyDescent="0.35">
      <c r="A2365" s="680">
        <v>40340</v>
      </c>
      <c r="B2365" s="558" t="s">
        <v>26</v>
      </c>
      <c r="C2365" s="558">
        <v>6</v>
      </c>
      <c r="D2365" s="559">
        <f t="shared" si="1057"/>
        <v>6</v>
      </c>
      <c r="E2365" s="561">
        <v>0</v>
      </c>
      <c r="F2365" s="699">
        <f t="shared" si="1063"/>
        <v>0</v>
      </c>
      <c r="G2365" s="712">
        <f t="shared" si="1064"/>
        <v>0</v>
      </c>
      <c r="H2365" s="699">
        <f t="shared" si="1058"/>
        <v>0</v>
      </c>
      <c r="I2365" s="712">
        <f t="shared" si="1059"/>
        <v>0</v>
      </c>
      <c r="J2365" s="699">
        <f t="shared" si="1065"/>
        <v>0</v>
      </c>
      <c r="K2365" s="681">
        <f t="shared" si="1066"/>
        <v>0</v>
      </c>
      <c r="L2365" s="711">
        <f>IF($L$5="Yes",HLOOKUP(B2365,'Outdoor Supply'!$D$32:$P$38,7,FALSE),0)</f>
        <v>0</v>
      </c>
      <c r="M2365" s="701">
        <f t="shared" si="1067"/>
        <v>0</v>
      </c>
      <c r="N2365" s="564">
        <f t="shared" si="1068"/>
        <v>0</v>
      </c>
      <c r="O2365" s="564">
        <f t="shared" si="1069"/>
        <v>0</v>
      </c>
      <c r="P2365" s="564">
        <f t="shared" si="1070"/>
        <v>0</v>
      </c>
      <c r="Q2365" s="564">
        <f t="shared" si="1071"/>
        <v>0</v>
      </c>
      <c r="R2365" s="661">
        <f t="shared" si="1060"/>
        <v>0</v>
      </c>
      <c r="S2365" s="662">
        <f t="shared" si="1061"/>
        <v>0</v>
      </c>
      <c r="T2365" s="699">
        <f t="shared" si="1062"/>
        <v>0</v>
      </c>
      <c r="U2365" s="681">
        <f t="shared" si="1072"/>
        <v>0</v>
      </c>
      <c r="V2365" s="701">
        <f t="shared" si="1073"/>
        <v>0</v>
      </c>
      <c r="W2365" s="662">
        <f t="shared" si="1074"/>
        <v>0</v>
      </c>
      <c r="X2365" s="662">
        <f t="shared" si="1075"/>
        <v>0</v>
      </c>
      <c r="Y2365" s="662">
        <f t="shared" si="1076"/>
        <v>0</v>
      </c>
      <c r="Z2365" s="699">
        <f t="shared" si="1077"/>
        <v>0</v>
      </c>
      <c r="AA2365" s="681">
        <f t="shared" si="1080"/>
        <v>0</v>
      </c>
      <c r="AB2365" s="701">
        <f t="shared" si="1081"/>
        <v>0</v>
      </c>
      <c r="AC2365" s="662">
        <f t="shared" si="1078"/>
        <v>0</v>
      </c>
      <c r="AD2365" s="662">
        <f t="shared" si="1082"/>
        <v>0</v>
      </c>
      <c r="AE2365" s="701">
        <f t="shared" si="1083"/>
        <v>0</v>
      </c>
      <c r="AF2365" s="662">
        <f t="shared" si="1079"/>
        <v>0</v>
      </c>
      <c r="AG2365" s="662">
        <f t="shared" si="1084"/>
        <v>0</v>
      </c>
      <c r="AH2365" s="701">
        <f t="shared" si="1085"/>
        <v>0</v>
      </c>
    </row>
    <row r="2366" spans="1:34" x14ac:dyDescent="0.35">
      <c r="A2366" s="680">
        <v>40341</v>
      </c>
      <c r="B2366" s="558" t="s">
        <v>26</v>
      </c>
      <c r="C2366" s="558">
        <v>6</v>
      </c>
      <c r="D2366" s="559">
        <f t="shared" si="1057"/>
        <v>7</v>
      </c>
      <c r="E2366" s="561">
        <v>0</v>
      </c>
      <c r="F2366" s="699">
        <f t="shared" si="1063"/>
        <v>0</v>
      </c>
      <c r="G2366" s="712">
        <f t="shared" si="1064"/>
        <v>0</v>
      </c>
      <c r="H2366" s="699">
        <f t="shared" si="1058"/>
        <v>0</v>
      </c>
      <c r="I2366" s="712">
        <f t="shared" si="1059"/>
        <v>0</v>
      </c>
      <c r="J2366" s="699">
        <f t="shared" si="1065"/>
        <v>0</v>
      </c>
      <c r="K2366" s="681">
        <f t="shared" si="1066"/>
        <v>0</v>
      </c>
      <c r="L2366" s="711">
        <f>IF($L$5="Yes",HLOOKUP(B2366,'Outdoor Supply'!$D$32:$P$38,7,FALSE),0)</f>
        <v>0</v>
      </c>
      <c r="M2366" s="701">
        <f t="shared" si="1067"/>
        <v>0</v>
      </c>
      <c r="N2366" s="564">
        <f t="shared" si="1068"/>
        <v>0</v>
      </c>
      <c r="O2366" s="564">
        <f t="shared" si="1069"/>
        <v>0</v>
      </c>
      <c r="P2366" s="564">
        <f t="shared" si="1070"/>
        <v>0</v>
      </c>
      <c r="Q2366" s="564">
        <f t="shared" si="1071"/>
        <v>0</v>
      </c>
      <c r="R2366" s="661">
        <f t="shared" si="1060"/>
        <v>0</v>
      </c>
      <c r="S2366" s="662">
        <f t="shared" si="1061"/>
        <v>0</v>
      </c>
      <c r="T2366" s="699">
        <f t="shared" si="1062"/>
        <v>0</v>
      </c>
      <c r="U2366" s="681">
        <f t="shared" si="1072"/>
        <v>0</v>
      </c>
      <c r="V2366" s="701">
        <f t="shared" si="1073"/>
        <v>0</v>
      </c>
      <c r="W2366" s="662">
        <f t="shared" si="1074"/>
        <v>0</v>
      </c>
      <c r="X2366" s="662">
        <f t="shared" si="1075"/>
        <v>0</v>
      </c>
      <c r="Y2366" s="662">
        <f t="shared" si="1076"/>
        <v>0</v>
      </c>
      <c r="Z2366" s="699">
        <f t="shared" si="1077"/>
        <v>0</v>
      </c>
      <c r="AA2366" s="681">
        <f t="shared" si="1080"/>
        <v>0</v>
      </c>
      <c r="AB2366" s="701">
        <f t="shared" si="1081"/>
        <v>0</v>
      </c>
      <c r="AC2366" s="662">
        <f t="shared" si="1078"/>
        <v>0</v>
      </c>
      <c r="AD2366" s="662">
        <f t="shared" si="1082"/>
        <v>0</v>
      </c>
      <c r="AE2366" s="701">
        <f t="shared" si="1083"/>
        <v>0</v>
      </c>
      <c r="AF2366" s="662">
        <f t="shared" si="1079"/>
        <v>0</v>
      </c>
      <c r="AG2366" s="662">
        <f t="shared" si="1084"/>
        <v>0</v>
      </c>
      <c r="AH2366" s="701">
        <f t="shared" si="1085"/>
        <v>0</v>
      </c>
    </row>
    <row r="2367" spans="1:34" x14ac:dyDescent="0.35">
      <c r="A2367" s="680">
        <v>40342</v>
      </c>
      <c r="B2367" s="558" t="s">
        <v>26</v>
      </c>
      <c r="C2367" s="558">
        <v>6</v>
      </c>
      <c r="D2367" s="559">
        <f t="shared" si="1057"/>
        <v>1</v>
      </c>
      <c r="E2367" s="561">
        <v>0</v>
      </c>
      <c r="F2367" s="699">
        <f t="shared" si="1063"/>
        <v>0</v>
      </c>
      <c r="G2367" s="712">
        <f t="shared" si="1064"/>
        <v>0</v>
      </c>
      <c r="H2367" s="699">
        <f t="shared" si="1058"/>
        <v>0</v>
      </c>
      <c r="I2367" s="712">
        <f t="shared" si="1059"/>
        <v>0</v>
      </c>
      <c r="J2367" s="699">
        <f t="shared" si="1065"/>
        <v>0</v>
      </c>
      <c r="K2367" s="681">
        <f t="shared" si="1066"/>
        <v>0</v>
      </c>
      <c r="L2367" s="711">
        <f>IF($L$5="Yes",HLOOKUP(B2367,'Outdoor Supply'!$D$32:$P$38,7,FALSE),0)</f>
        <v>0</v>
      </c>
      <c r="M2367" s="701">
        <f t="shared" si="1067"/>
        <v>0</v>
      </c>
      <c r="N2367" s="564">
        <f t="shared" si="1068"/>
        <v>0</v>
      </c>
      <c r="O2367" s="564">
        <f t="shared" si="1069"/>
        <v>0</v>
      </c>
      <c r="P2367" s="564">
        <f t="shared" si="1070"/>
        <v>0</v>
      </c>
      <c r="Q2367" s="564">
        <f t="shared" si="1071"/>
        <v>0</v>
      </c>
      <c r="R2367" s="661">
        <f t="shared" si="1060"/>
        <v>0</v>
      </c>
      <c r="S2367" s="662">
        <f t="shared" si="1061"/>
        <v>0</v>
      </c>
      <c r="T2367" s="699">
        <f t="shared" si="1062"/>
        <v>0</v>
      </c>
      <c r="U2367" s="681">
        <f t="shared" si="1072"/>
        <v>0</v>
      </c>
      <c r="V2367" s="701">
        <f t="shared" si="1073"/>
        <v>0</v>
      </c>
      <c r="W2367" s="662">
        <f t="shared" si="1074"/>
        <v>0</v>
      </c>
      <c r="X2367" s="662">
        <f t="shared" si="1075"/>
        <v>0</v>
      </c>
      <c r="Y2367" s="662">
        <f t="shared" si="1076"/>
        <v>0</v>
      </c>
      <c r="Z2367" s="699">
        <f t="shared" si="1077"/>
        <v>0</v>
      </c>
      <c r="AA2367" s="681">
        <f t="shared" si="1080"/>
        <v>0</v>
      </c>
      <c r="AB2367" s="701">
        <f t="shared" si="1081"/>
        <v>0</v>
      </c>
      <c r="AC2367" s="662">
        <f t="shared" si="1078"/>
        <v>0</v>
      </c>
      <c r="AD2367" s="662">
        <f t="shared" si="1082"/>
        <v>0</v>
      </c>
      <c r="AE2367" s="701">
        <f t="shared" si="1083"/>
        <v>0</v>
      </c>
      <c r="AF2367" s="662">
        <f t="shared" si="1079"/>
        <v>0</v>
      </c>
      <c r="AG2367" s="662">
        <f t="shared" si="1084"/>
        <v>0</v>
      </c>
      <c r="AH2367" s="701">
        <f t="shared" si="1085"/>
        <v>0</v>
      </c>
    </row>
    <row r="2368" spans="1:34" x14ac:dyDescent="0.35">
      <c r="A2368" s="680">
        <v>40343</v>
      </c>
      <c r="B2368" s="558" t="s">
        <v>26</v>
      </c>
      <c r="C2368" s="558">
        <v>6</v>
      </c>
      <c r="D2368" s="559">
        <f t="shared" si="1057"/>
        <v>2</v>
      </c>
      <c r="E2368" s="561">
        <v>0</v>
      </c>
      <c r="F2368" s="699">
        <f t="shared" si="1063"/>
        <v>0</v>
      </c>
      <c r="G2368" s="712">
        <f t="shared" si="1064"/>
        <v>0</v>
      </c>
      <c r="H2368" s="699">
        <f t="shared" si="1058"/>
        <v>0</v>
      </c>
      <c r="I2368" s="712">
        <f t="shared" si="1059"/>
        <v>0</v>
      </c>
      <c r="J2368" s="699">
        <f t="shared" si="1065"/>
        <v>0</v>
      </c>
      <c r="K2368" s="681">
        <f t="shared" si="1066"/>
        <v>0</v>
      </c>
      <c r="L2368" s="711">
        <f>IF($L$5="Yes",HLOOKUP(B2368,'Outdoor Supply'!$D$32:$P$38,7,FALSE),0)</f>
        <v>0</v>
      </c>
      <c r="M2368" s="701">
        <f t="shared" si="1067"/>
        <v>0</v>
      </c>
      <c r="N2368" s="564">
        <f t="shared" si="1068"/>
        <v>0</v>
      </c>
      <c r="O2368" s="564">
        <f t="shared" si="1069"/>
        <v>0</v>
      </c>
      <c r="P2368" s="564">
        <f t="shared" si="1070"/>
        <v>0</v>
      </c>
      <c r="Q2368" s="564">
        <f t="shared" si="1071"/>
        <v>0</v>
      </c>
      <c r="R2368" s="661">
        <f t="shared" si="1060"/>
        <v>0</v>
      </c>
      <c r="S2368" s="662">
        <f t="shared" si="1061"/>
        <v>0</v>
      </c>
      <c r="T2368" s="699">
        <f t="shared" si="1062"/>
        <v>0</v>
      </c>
      <c r="U2368" s="681">
        <f t="shared" si="1072"/>
        <v>0</v>
      </c>
      <c r="V2368" s="701">
        <f t="shared" si="1073"/>
        <v>0</v>
      </c>
      <c r="W2368" s="662">
        <f t="shared" si="1074"/>
        <v>0</v>
      </c>
      <c r="X2368" s="662">
        <f t="shared" si="1075"/>
        <v>0</v>
      </c>
      <c r="Y2368" s="662">
        <f t="shared" si="1076"/>
        <v>0</v>
      </c>
      <c r="Z2368" s="699">
        <f t="shared" si="1077"/>
        <v>0</v>
      </c>
      <c r="AA2368" s="681">
        <f t="shared" si="1080"/>
        <v>0</v>
      </c>
      <c r="AB2368" s="701">
        <f t="shared" si="1081"/>
        <v>0</v>
      </c>
      <c r="AC2368" s="662">
        <f t="shared" si="1078"/>
        <v>0</v>
      </c>
      <c r="AD2368" s="662">
        <f t="shared" si="1082"/>
        <v>0</v>
      </c>
      <c r="AE2368" s="701">
        <f t="shared" si="1083"/>
        <v>0</v>
      </c>
      <c r="AF2368" s="662">
        <f t="shared" si="1079"/>
        <v>0</v>
      </c>
      <c r="AG2368" s="662">
        <f t="shared" si="1084"/>
        <v>0</v>
      </c>
      <c r="AH2368" s="701">
        <f t="shared" si="1085"/>
        <v>0</v>
      </c>
    </row>
    <row r="2369" spans="1:34" x14ac:dyDescent="0.35">
      <c r="A2369" s="680">
        <v>40344</v>
      </c>
      <c r="B2369" s="558" t="s">
        <v>26</v>
      </c>
      <c r="C2369" s="558">
        <v>6</v>
      </c>
      <c r="D2369" s="559">
        <f t="shared" si="1057"/>
        <v>3</v>
      </c>
      <c r="E2369" s="561">
        <v>0</v>
      </c>
      <c r="F2369" s="699">
        <f t="shared" si="1063"/>
        <v>0</v>
      </c>
      <c r="G2369" s="712">
        <f t="shared" si="1064"/>
        <v>0</v>
      </c>
      <c r="H2369" s="699">
        <f t="shared" si="1058"/>
        <v>0</v>
      </c>
      <c r="I2369" s="712">
        <f t="shared" si="1059"/>
        <v>0</v>
      </c>
      <c r="J2369" s="699">
        <f t="shared" si="1065"/>
        <v>0</v>
      </c>
      <c r="K2369" s="681">
        <f t="shared" si="1066"/>
        <v>0</v>
      </c>
      <c r="L2369" s="711">
        <f>IF($L$5="Yes",HLOOKUP(B2369,'Outdoor Supply'!$D$32:$P$38,7,FALSE),0)</f>
        <v>0</v>
      </c>
      <c r="M2369" s="701">
        <f t="shared" si="1067"/>
        <v>0</v>
      </c>
      <c r="N2369" s="564">
        <f t="shared" si="1068"/>
        <v>0</v>
      </c>
      <c r="O2369" s="564">
        <f t="shared" si="1069"/>
        <v>0</v>
      </c>
      <c r="P2369" s="564">
        <f t="shared" si="1070"/>
        <v>0</v>
      </c>
      <c r="Q2369" s="564">
        <f t="shared" si="1071"/>
        <v>0</v>
      </c>
      <c r="R2369" s="661">
        <f t="shared" si="1060"/>
        <v>0</v>
      </c>
      <c r="S2369" s="662">
        <f t="shared" si="1061"/>
        <v>0</v>
      </c>
      <c r="T2369" s="699">
        <f t="shared" si="1062"/>
        <v>0</v>
      </c>
      <c r="U2369" s="681">
        <f t="shared" si="1072"/>
        <v>0</v>
      </c>
      <c r="V2369" s="701">
        <f t="shared" si="1073"/>
        <v>0</v>
      </c>
      <c r="W2369" s="662">
        <f t="shared" si="1074"/>
        <v>0</v>
      </c>
      <c r="X2369" s="662">
        <f t="shared" si="1075"/>
        <v>0</v>
      </c>
      <c r="Y2369" s="662">
        <f t="shared" si="1076"/>
        <v>0</v>
      </c>
      <c r="Z2369" s="699">
        <f t="shared" si="1077"/>
        <v>0</v>
      </c>
      <c r="AA2369" s="681">
        <f t="shared" si="1080"/>
        <v>0</v>
      </c>
      <c r="AB2369" s="701">
        <f t="shared" si="1081"/>
        <v>0</v>
      </c>
      <c r="AC2369" s="662">
        <f t="shared" si="1078"/>
        <v>0</v>
      </c>
      <c r="AD2369" s="662">
        <f t="shared" si="1082"/>
        <v>0</v>
      </c>
      <c r="AE2369" s="701">
        <f t="shared" si="1083"/>
        <v>0</v>
      </c>
      <c r="AF2369" s="662">
        <f t="shared" si="1079"/>
        <v>0</v>
      </c>
      <c r="AG2369" s="662">
        <f t="shared" si="1084"/>
        <v>0</v>
      </c>
      <c r="AH2369" s="701">
        <f t="shared" si="1085"/>
        <v>0</v>
      </c>
    </row>
    <row r="2370" spans="1:34" x14ac:dyDescent="0.35">
      <c r="A2370" s="680">
        <v>40345</v>
      </c>
      <c r="B2370" s="558" t="s">
        <v>26</v>
      </c>
      <c r="C2370" s="558">
        <v>6</v>
      </c>
      <c r="D2370" s="559">
        <f t="shared" si="1057"/>
        <v>4</v>
      </c>
      <c r="E2370" s="561">
        <v>0</v>
      </c>
      <c r="F2370" s="699">
        <f t="shared" si="1063"/>
        <v>0</v>
      </c>
      <c r="G2370" s="712">
        <f t="shared" si="1064"/>
        <v>0</v>
      </c>
      <c r="H2370" s="699">
        <f t="shared" si="1058"/>
        <v>0</v>
      </c>
      <c r="I2370" s="712">
        <f t="shared" si="1059"/>
        <v>0</v>
      </c>
      <c r="J2370" s="699">
        <f t="shared" si="1065"/>
        <v>0</v>
      </c>
      <c r="K2370" s="681">
        <f t="shared" si="1066"/>
        <v>0</v>
      </c>
      <c r="L2370" s="711">
        <f>IF($L$5="Yes",HLOOKUP(B2370,'Outdoor Supply'!$D$32:$P$38,7,FALSE),0)</f>
        <v>0</v>
      </c>
      <c r="M2370" s="701">
        <f t="shared" si="1067"/>
        <v>0</v>
      </c>
      <c r="N2370" s="564">
        <f t="shared" si="1068"/>
        <v>0</v>
      </c>
      <c r="O2370" s="564">
        <f t="shared" si="1069"/>
        <v>0</v>
      </c>
      <c r="P2370" s="564">
        <f t="shared" si="1070"/>
        <v>0</v>
      </c>
      <c r="Q2370" s="564">
        <f t="shared" si="1071"/>
        <v>0</v>
      </c>
      <c r="R2370" s="661">
        <f t="shared" si="1060"/>
        <v>0</v>
      </c>
      <c r="S2370" s="662">
        <f t="shared" si="1061"/>
        <v>0</v>
      </c>
      <c r="T2370" s="699">
        <f t="shared" si="1062"/>
        <v>0</v>
      </c>
      <c r="U2370" s="681">
        <f t="shared" si="1072"/>
        <v>0</v>
      </c>
      <c r="V2370" s="701">
        <f t="shared" si="1073"/>
        <v>0</v>
      </c>
      <c r="W2370" s="662">
        <f t="shared" si="1074"/>
        <v>0</v>
      </c>
      <c r="X2370" s="662">
        <f t="shared" si="1075"/>
        <v>0</v>
      </c>
      <c r="Y2370" s="662">
        <f t="shared" si="1076"/>
        <v>0</v>
      </c>
      <c r="Z2370" s="699">
        <f t="shared" si="1077"/>
        <v>0</v>
      </c>
      <c r="AA2370" s="681">
        <f t="shared" si="1080"/>
        <v>0</v>
      </c>
      <c r="AB2370" s="701">
        <f t="shared" si="1081"/>
        <v>0</v>
      </c>
      <c r="AC2370" s="662">
        <f t="shared" si="1078"/>
        <v>0</v>
      </c>
      <c r="AD2370" s="662">
        <f t="shared" si="1082"/>
        <v>0</v>
      </c>
      <c r="AE2370" s="701">
        <f t="shared" si="1083"/>
        <v>0</v>
      </c>
      <c r="AF2370" s="662">
        <f t="shared" si="1079"/>
        <v>0</v>
      </c>
      <c r="AG2370" s="662">
        <f t="shared" si="1084"/>
        <v>0</v>
      </c>
      <c r="AH2370" s="701">
        <f t="shared" si="1085"/>
        <v>0</v>
      </c>
    </row>
    <row r="2371" spans="1:34" x14ac:dyDescent="0.35">
      <c r="A2371" s="680">
        <v>40346</v>
      </c>
      <c r="B2371" s="558" t="s">
        <v>26</v>
      </c>
      <c r="C2371" s="558">
        <v>6</v>
      </c>
      <c r="D2371" s="559">
        <f t="shared" si="1057"/>
        <v>5</v>
      </c>
      <c r="E2371" s="561">
        <v>0</v>
      </c>
      <c r="F2371" s="699">
        <f t="shared" si="1063"/>
        <v>0</v>
      </c>
      <c r="G2371" s="712">
        <f t="shared" si="1064"/>
        <v>0</v>
      </c>
      <c r="H2371" s="699">
        <f t="shared" si="1058"/>
        <v>0</v>
      </c>
      <c r="I2371" s="712">
        <f t="shared" si="1059"/>
        <v>0</v>
      </c>
      <c r="J2371" s="699">
        <f t="shared" si="1065"/>
        <v>0</v>
      </c>
      <c r="K2371" s="681">
        <f t="shared" si="1066"/>
        <v>0</v>
      </c>
      <c r="L2371" s="711">
        <f>IF($L$5="Yes",HLOOKUP(B2371,'Outdoor Supply'!$D$32:$P$38,7,FALSE),0)</f>
        <v>0</v>
      </c>
      <c r="M2371" s="701">
        <f t="shared" si="1067"/>
        <v>0</v>
      </c>
      <c r="N2371" s="564">
        <f t="shared" si="1068"/>
        <v>0</v>
      </c>
      <c r="O2371" s="564">
        <f t="shared" si="1069"/>
        <v>0</v>
      </c>
      <c r="P2371" s="564">
        <f t="shared" si="1070"/>
        <v>0</v>
      </c>
      <c r="Q2371" s="564">
        <f t="shared" si="1071"/>
        <v>0</v>
      </c>
      <c r="R2371" s="661">
        <f t="shared" si="1060"/>
        <v>0</v>
      </c>
      <c r="S2371" s="662">
        <f t="shared" si="1061"/>
        <v>0</v>
      </c>
      <c r="T2371" s="699">
        <f t="shared" si="1062"/>
        <v>0</v>
      </c>
      <c r="U2371" s="681">
        <f t="shared" si="1072"/>
        <v>0</v>
      </c>
      <c r="V2371" s="701">
        <f t="shared" si="1073"/>
        <v>0</v>
      </c>
      <c r="W2371" s="662">
        <f t="shared" si="1074"/>
        <v>0</v>
      </c>
      <c r="X2371" s="662">
        <f t="shared" si="1075"/>
        <v>0</v>
      </c>
      <c r="Y2371" s="662">
        <f t="shared" si="1076"/>
        <v>0</v>
      </c>
      <c r="Z2371" s="699">
        <f t="shared" si="1077"/>
        <v>0</v>
      </c>
      <c r="AA2371" s="681">
        <f t="shared" si="1080"/>
        <v>0</v>
      </c>
      <c r="AB2371" s="701">
        <f t="shared" si="1081"/>
        <v>0</v>
      </c>
      <c r="AC2371" s="662">
        <f t="shared" si="1078"/>
        <v>0</v>
      </c>
      <c r="AD2371" s="662">
        <f t="shared" si="1082"/>
        <v>0</v>
      </c>
      <c r="AE2371" s="701">
        <f t="shared" si="1083"/>
        <v>0</v>
      </c>
      <c r="AF2371" s="662">
        <f t="shared" si="1079"/>
        <v>0</v>
      </c>
      <c r="AG2371" s="662">
        <f t="shared" si="1084"/>
        <v>0</v>
      </c>
      <c r="AH2371" s="701">
        <f t="shared" si="1085"/>
        <v>0</v>
      </c>
    </row>
    <row r="2372" spans="1:34" x14ac:dyDescent="0.35">
      <c r="A2372" s="680">
        <v>40347</v>
      </c>
      <c r="B2372" s="558" t="s">
        <v>26</v>
      </c>
      <c r="C2372" s="558">
        <v>6</v>
      </c>
      <c r="D2372" s="559">
        <f t="shared" si="1057"/>
        <v>6</v>
      </c>
      <c r="E2372" s="561">
        <v>0.69000000000002615</v>
      </c>
      <c r="F2372" s="699">
        <f t="shared" si="1063"/>
        <v>0</v>
      </c>
      <c r="G2372" s="712">
        <f t="shared" si="1064"/>
        <v>0</v>
      </c>
      <c r="H2372" s="699">
        <f t="shared" si="1058"/>
        <v>0</v>
      </c>
      <c r="I2372" s="712">
        <f t="shared" si="1059"/>
        <v>0</v>
      </c>
      <c r="J2372" s="699">
        <f t="shared" si="1065"/>
        <v>0</v>
      </c>
      <c r="K2372" s="681">
        <f t="shared" si="1066"/>
        <v>0</v>
      </c>
      <c r="L2372" s="711">
        <f>IF($L$5="Yes",HLOOKUP(B2372,'Outdoor Supply'!$D$32:$P$38,7,FALSE),0)</f>
        <v>0</v>
      </c>
      <c r="M2372" s="701">
        <f t="shared" si="1067"/>
        <v>0</v>
      </c>
      <c r="N2372" s="564">
        <f t="shared" si="1068"/>
        <v>0</v>
      </c>
      <c r="O2372" s="564">
        <f t="shared" si="1069"/>
        <v>0</v>
      </c>
      <c r="P2372" s="564">
        <f t="shared" si="1070"/>
        <v>0</v>
      </c>
      <c r="Q2372" s="564">
        <f t="shared" si="1071"/>
        <v>0</v>
      </c>
      <c r="R2372" s="661">
        <f t="shared" si="1060"/>
        <v>0</v>
      </c>
      <c r="S2372" s="662">
        <f t="shared" si="1061"/>
        <v>0</v>
      </c>
      <c r="T2372" s="699">
        <f t="shared" si="1062"/>
        <v>0</v>
      </c>
      <c r="U2372" s="681">
        <f t="shared" si="1072"/>
        <v>0</v>
      </c>
      <c r="V2372" s="701">
        <f t="shared" si="1073"/>
        <v>0</v>
      </c>
      <c r="W2372" s="662">
        <f t="shared" si="1074"/>
        <v>0</v>
      </c>
      <c r="X2372" s="662">
        <f t="shared" si="1075"/>
        <v>0</v>
      </c>
      <c r="Y2372" s="662">
        <f t="shared" si="1076"/>
        <v>0</v>
      </c>
      <c r="Z2372" s="699">
        <f t="shared" si="1077"/>
        <v>0</v>
      </c>
      <c r="AA2372" s="681">
        <f t="shared" si="1080"/>
        <v>0</v>
      </c>
      <c r="AB2372" s="701">
        <f t="shared" si="1081"/>
        <v>0</v>
      </c>
      <c r="AC2372" s="662">
        <f t="shared" si="1078"/>
        <v>0</v>
      </c>
      <c r="AD2372" s="662">
        <f t="shared" si="1082"/>
        <v>0</v>
      </c>
      <c r="AE2372" s="701">
        <f t="shared" si="1083"/>
        <v>0</v>
      </c>
      <c r="AF2372" s="662">
        <f t="shared" si="1079"/>
        <v>0</v>
      </c>
      <c r="AG2372" s="662">
        <f t="shared" si="1084"/>
        <v>0</v>
      </c>
      <c r="AH2372" s="701">
        <f t="shared" si="1085"/>
        <v>0</v>
      </c>
    </row>
    <row r="2373" spans="1:34" x14ac:dyDescent="0.35">
      <c r="A2373" s="680">
        <v>40348</v>
      </c>
      <c r="B2373" s="558" t="s">
        <v>26</v>
      </c>
      <c r="C2373" s="558">
        <v>6</v>
      </c>
      <c r="D2373" s="559">
        <f t="shared" si="1057"/>
        <v>7</v>
      </c>
      <c r="E2373" s="561">
        <v>0</v>
      </c>
      <c r="F2373" s="699">
        <f t="shared" si="1063"/>
        <v>0</v>
      </c>
      <c r="G2373" s="712">
        <f t="shared" si="1064"/>
        <v>0</v>
      </c>
      <c r="H2373" s="699">
        <f t="shared" si="1058"/>
        <v>0</v>
      </c>
      <c r="I2373" s="712">
        <f t="shared" si="1059"/>
        <v>0</v>
      </c>
      <c r="J2373" s="699">
        <f t="shared" si="1065"/>
        <v>0</v>
      </c>
      <c r="K2373" s="681">
        <f t="shared" si="1066"/>
        <v>0</v>
      </c>
      <c r="L2373" s="711">
        <f>IF($L$5="Yes",HLOOKUP(B2373,'Outdoor Supply'!$D$32:$P$38,7,FALSE),0)</f>
        <v>0</v>
      </c>
      <c r="M2373" s="701">
        <f t="shared" si="1067"/>
        <v>0</v>
      </c>
      <c r="N2373" s="564">
        <f t="shared" si="1068"/>
        <v>0</v>
      </c>
      <c r="O2373" s="564">
        <f t="shared" si="1069"/>
        <v>0</v>
      </c>
      <c r="P2373" s="564">
        <f t="shared" si="1070"/>
        <v>0</v>
      </c>
      <c r="Q2373" s="564">
        <f t="shared" si="1071"/>
        <v>0</v>
      </c>
      <c r="R2373" s="661">
        <f t="shared" si="1060"/>
        <v>0</v>
      </c>
      <c r="S2373" s="662">
        <f t="shared" si="1061"/>
        <v>0</v>
      </c>
      <c r="T2373" s="699">
        <f t="shared" si="1062"/>
        <v>0</v>
      </c>
      <c r="U2373" s="681">
        <f t="shared" si="1072"/>
        <v>0</v>
      </c>
      <c r="V2373" s="701">
        <f t="shared" si="1073"/>
        <v>0</v>
      </c>
      <c r="W2373" s="662">
        <f t="shared" si="1074"/>
        <v>0</v>
      </c>
      <c r="X2373" s="662">
        <f t="shared" si="1075"/>
        <v>0</v>
      </c>
      <c r="Y2373" s="662">
        <f t="shared" si="1076"/>
        <v>0</v>
      </c>
      <c r="Z2373" s="699">
        <f t="shared" si="1077"/>
        <v>0</v>
      </c>
      <c r="AA2373" s="681">
        <f t="shared" si="1080"/>
        <v>0</v>
      </c>
      <c r="AB2373" s="701">
        <f t="shared" si="1081"/>
        <v>0</v>
      </c>
      <c r="AC2373" s="662">
        <f t="shared" si="1078"/>
        <v>0</v>
      </c>
      <c r="AD2373" s="662">
        <f t="shared" si="1082"/>
        <v>0</v>
      </c>
      <c r="AE2373" s="701">
        <f t="shared" si="1083"/>
        <v>0</v>
      </c>
      <c r="AF2373" s="662">
        <f t="shared" si="1079"/>
        <v>0</v>
      </c>
      <c r="AG2373" s="662">
        <f t="shared" si="1084"/>
        <v>0</v>
      </c>
      <c r="AH2373" s="701">
        <f t="shared" si="1085"/>
        <v>0</v>
      </c>
    </row>
    <row r="2374" spans="1:34" x14ac:dyDescent="0.35">
      <c r="A2374" s="680">
        <v>40349</v>
      </c>
      <c r="B2374" s="558" t="s">
        <v>26</v>
      </c>
      <c r="C2374" s="558">
        <v>6</v>
      </c>
      <c r="D2374" s="559">
        <f t="shared" si="1057"/>
        <v>1</v>
      </c>
      <c r="E2374" s="561">
        <v>0</v>
      </c>
      <c r="F2374" s="699">
        <f t="shared" si="1063"/>
        <v>0</v>
      </c>
      <c r="G2374" s="712">
        <f t="shared" si="1064"/>
        <v>0</v>
      </c>
      <c r="H2374" s="699">
        <f t="shared" si="1058"/>
        <v>0</v>
      </c>
      <c r="I2374" s="712">
        <f t="shared" si="1059"/>
        <v>0</v>
      </c>
      <c r="J2374" s="699">
        <f t="shared" si="1065"/>
        <v>0</v>
      </c>
      <c r="K2374" s="681">
        <f t="shared" si="1066"/>
        <v>0</v>
      </c>
      <c r="L2374" s="711">
        <f>IF($L$5="Yes",HLOOKUP(B2374,'Outdoor Supply'!$D$32:$P$38,7,FALSE),0)</f>
        <v>0</v>
      </c>
      <c r="M2374" s="701">
        <f t="shared" si="1067"/>
        <v>0</v>
      </c>
      <c r="N2374" s="564">
        <f t="shared" si="1068"/>
        <v>0</v>
      </c>
      <c r="O2374" s="564">
        <f t="shared" si="1069"/>
        <v>0</v>
      </c>
      <c r="P2374" s="564">
        <f t="shared" si="1070"/>
        <v>0</v>
      </c>
      <c r="Q2374" s="564">
        <f t="shared" si="1071"/>
        <v>0</v>
      </c>
      <c r="R2374" s="661">
        <f t="shared" si="1060"/>
        <v>0</v>
      </c>
      <c r="S2374" s="662">
        <f t="shared" si="1061"/>
        <v>0</v>
      </c>
      <c r="T2374" s="699">
        <f t="shared" si="1062"/>
        <v>0</v>
      </c>
      <c r="U2374" s="681">
        <f t="shared" si="1072"/>
        <v>0</v>
      </c>
      <c r="V2374" s="701">
        <f t="shared" si="1073"/>
        <v>0</v>
      </c>
      <c r="W2374" s="662">
        <f t="shared" si="1074"/>
        <v>0</v>
      </c>
      <c r="X2374" s="662">
        <f t="shared" si="1075"/>
        <v>0</v>
      </c>
      <c r="Y2374" s="662">
        <f t="shared" si="1076"/>
        <v>0</v>
      </c>
      <c r="Z2374" s="699">
        <f t="shared" si="1077"/>
        <v>0</v>
      </c>
      <c r="AA2374" s="681">
        <f t="shared" si="1080"/>
        <v>0</v>
      </c>
      <c r="AB2374" s="701">
        <f t="shared" si="1081"/>
        <v>0</v>
      </c>
      <c r="AC2374" s="662">
        <f t="shared" si="1078"/>
        <v>0</v>
      </c>
      <c r="AD2374" s="662">
        <f t="shared" si="1082"/>
        <v>0</v>
      </c>
      <c r="AE2374" s="701">
        <f t="shared" si="1083"/>
        <v>0</v>
      </c>
      <c r="AF2374" s="662">
        <f t="shared" si="1079"/>
        <v>0</v>
      </c>
      <c r="AG2374" s="662">
        <f t="shared" si="1084"/>
        <v>0</v>
      </c>
      <c r="AH2374" s="701">
        <f t="shared" si="1085"/>
        <v>0</v>
      </c>
    </row>
    <row r="2375" spans="1:34" x14ac:dyDescent="0.35">
      <c r="A2375" s="680">
        <v>40350</v>
      </c>
      <c r="B2375" s="558" t="s">
        <v>26</v>
      </c>
      <c r="C2375" s="558">
        <v>6</v>
      </c>
      <c r="D2375" s="559">
        <f t="shared" si="1057"/>
        <v>2</v>
      </c>
      <c r="E2375" s="561">
        <v>0</v>
      </c>
      <c r="F2375" s="699">
        <f t="shared" si="1063"/>
        <v>0</v>
      </c>
      <c r="G2375" s="712">
        <f t="shared" si="1064"/>
        <v>0</v>
      </c>
      <c r="H2375" s="699">
        <f t="shared" si="1058"/>
        <v>0</v>
      </c>
      <c r="I2375" s="712">
        <f t="shared" si="1059"/>
        <v>0</v>
      </c>
      <c r="J2375" s="699">
        <f t="shared" si="1065"/>
        <v>0</v>
      </c>
      <c r="K2375" s="681">
        <f t="shared" si="1066"/>
        <v>0</v>
      </c>
      <c r="L2375" s="711">
        <f>IF($L$5="Yes",HLOOKUP(B2375,'Outdoor Supply'!$D$32:$P$38,7,FALSE),0)</f>
        <v>0</v>
      </c>
      <c r="M2375" s="701">
        <f t="shared" si="1067"/>
        <v>0</v>
      </c>
      <c r="N2375" s="564">
        <f t="shared" si="1068"/>
        <v>0</v>
      </c>
      <c r="O2375" s="564">
        <f t="shared" si="1069"/>
        <v>0</v>
      </c>
      <c r="P2375" s="564">
        <f t="shared" si="1070"/>
        <v>0</v>
      </c>
      <c r="Q2375" s="564">
        <f t="shared" si="1071"/>
        <v>0</v>
      </c>
      <c r="R2375" s="661">
        <f t="shared" si="1060"/>
        <v>0</v>
      </c>
      <c r="S2375" s="662">
        <f t="shared" si="1061"/>
        <v>0</v>
      </c>
      <c r="T2375" s="699">
        <f t="shared" si="1062"/>
        <v>0</v>
      </c>
      <c r="U2375" s="681">
        <f t="shared" si="1072"/>
        <v>0</v>
      </c>
      <c r="V2375" s="701">
        <f t="shared" si="1073"/>
        <v>0</v>
      </c>
      <c r="W2375" s="662">
        <f t="shared" si="1074"/>
        <v>0</v>
      </c>
      <c r="X2375" s="662">
        <f t="shared" si="1075"/>
        <v>0</v>
      </c>
      <c r="Y2375" s="662">
        <f t="shared" si="1076"/>
        <v>0</v>
      </c>
      <c r="Z2375" s="699">
        <f t="shared" si="1077"/>
        <v>0</v>
      </c>
      <c r="AA2375" s="681">
        <f t="shared" si="1080"/>
        <v>0</v>
      </c>
      <c r="AB2375" s="701">
        <f t="shared" si="1081"/>
        <v>0</v>
      </c>
      <c r="AC2375" s="662">
        <f t="shared" si="1078"/>
        <v>0</v>
      </c>
      <c r="AD2375" s="662">
        <f t="shared" si="1082"/>
        <v>0</v>
      </c>
      <c r="AE2375" s="701">
        <f t="shared" si="1083"/>
        <v>0</v>
      </c>
      <c r="AF2375" s="662">
        <f t="shared" si="1079"/>
        <v>0</v>
      </c>
      <c r="AG2375" s="662">
        <f t="shared" si="1084"/>
        <v>0</v>
      </c>
      <c r="AH2375" s="701">
        <f t="shared" si="1085"/>
        <v>0</v>
      </c>
    </row>
    <row r="2376" spans="1:34" x14ac:dyDescent="0.35">
      <c r="A2376" s="680">
        <v>40351</v>
      </c>
      <c r="B2376" s="558" t="s">
        <v>26</v>
      </c>
      <c r="C2376" s="558">
        <v>6</v>
      </c>
      <c r="D2376" s="559">
        <f t="shared" si="1057"/>
        <v>3</v>
      </c>
      <c r="E2376" s="561">
        <v>0</v>
      </c>
      <c r="F2376" s="699">
        <f t="shared" si="1063"/>
        <v>0</v>
      </c>
      <c r="G2376" s="712">
        <f t="shared" si="1064"/>
        <v>0</v>
      </c>
      <c r="H2376" s="699">
        <f t="shared" si="1058"/>
        <v>0</v>
      </c>
      <c r="I2376" s="712">
        <f t="shared" si="1059"/>
        <v>0</v>
      </c>
      <c r="J2376" s="699">
        <f t="shared" si="1065"/>
        <v>0</v>
      </c>
      <c r="K2376" s="681">
        <f t="shared" si="1066"/>
        <v>0</v>
      </c>
      <c r="L2376" s="711">
        <f>IF($L$5="Yes",HLOOKUP(B2376,'Outdoor Supply'!$D$32:$P$38,7,FALSE),0)</f>
        <v>0</v>
      </c>
      <c r="M2376" s="701">
        <f t="shared" si="1067"/>
        <v>0</v>
      </c>
      <c r="N2376" s="564">
        <f t="shared" si="1068"/>
        <v>0</v>
      </c>
      <c r="O2376" s="564">
        <f t="shared" si="1069"/>
        <v>0</v>
      </c>
      <c r="P2376" s="564">
        <f t="shared" si="1070"/>
        <v>0</v>
      </c>
      <c r="Q2376" s="564">
        <f t="shared" si="1071"/>
        <v>0</v>
      </c>
      <c r="R2376" s="661">
        <f t="shared" si="1060"/>
        <v>0</v>
      </c>
      <c r="S2376" s="662">
        <f t="shared" si="1061"/>
        <v>0</v>
      </c>
      <c r="T2376" s="699">
        <f t="shared" si="1062"/>
        <v>0</v>
      </c>
      <c r="U2376" s="681">
        <f t="shared" si="1072"/>
        <v>0</v>
      </c>
      <c r="V2376" s="701">
        <f t="shared" si="1073"/>
        <v>0</v>
      </c>
      <c r="W2376" s="662">
        <f t="shared" si="1074"/>
        <v>0</v>
      </c>
      <c r="X2376" s="662">
        <f t="shared" si="1075"/>
        <v>0</v>
      </c>
      <c r="Y2376" s="662">
        <f t="shared" si="1076"/>
        <v>0</v>
      </c>
      <c r="Z2376" s="699">
        <f t="shared" si="1077"/>
        <v>0</v>
      </c>
      <c r="AA2376" s="681">
        <f t="shared" si="1080"/>
        <v>0</v>
      </c>
      <c r="AB2376" s="701">
        <f t="shared" si="1081"/>
        <v>0</v>
      </c>
      <c r="AC2376" s="662">
        <f t="shared" si="1078"/>
        <v>0</v>
      </c>
      <c r="AD2376" s="662">
        <f t="shared" si="1082"/>
        <v>0</v>
      </c>
      <c r="AE2376" s="701">
        <f t="shared" si="1083"/>
        <v>0</v>
      </c>
      <c r="AF2376" s="662">
        <f t="shared" si="1079"/>
        <v>0</v>
      </c>
      <c r="AG2376" s="662">
        <f t="shared" si="1084"/>
        <v>0</v>
      </c>
      <c r="AH2376" s="701">
        <f t="shared" si="1085"/>
        <v>0</v>
      </c>
    </row>
    <row r="2377" spans="1:34" x14ac:dyDescent="0.35">
      <c r="A2377" s="680">
        <v>40352</v>
      </c>
      <c r="B2377" s="558" t="s">
        <v>26</v>
      </c>
      <c r="C2377" s="558">
        <v>6</v>
      </c>
      <c r="D2377" s="559">
        <f t="shared" si="1057"/>
        <v>4</v>
      </c>
      <c r="E2377" s="561">
        <v>0</v>
      </c>
      <c r="F2377" s="699">
        <f t="shared" si="1063"/>
        <v>0</v>
      </c>
      <c r="G2377" s="712">
        <f t="shared" si="1064"/>
        <v>0</v>
      </c>
      <c r="H2377" s="699">
        <f t="shared" si="1058"/>
        <v>0</v>
      </c>
      <c r="I2377" s="712">
        <f t="shared" si="1059"/>
        <v>0</v>
      </c>
      <c r="J2377" s="699">
        <f t="shared" si="1065"/>
        <v>0</v>
      </c>
      <c r="K2377" s="681">
        <f t="shared" si="1066"/>
        <v>0</v>
      </c>
      <c r="L2377" s="711">
        <f>IF($L$5="Yes",HLOOKUP(B2377,'Outdoor Supply'!$D$32:$P$38,7,FALSE),0)</f>
        <v>0</v>
      </c>
      <c r="M2377" s="701">
        <f t="shared" si="1067"/>
        <v>0</v>
      </c>
      <c r="N2377" s="564">
        <f t="shared" si="1068"/>
        <v>0</v>
      </c>
      <c r="O2377" s="564">
        <f t="shared" si="1069"/>
        <v>0</v>
      </c>
      <c r="P2377" s="564">
        <f t="shared" si="1070"/>
        <v>0</v>
      </c>
      <c r="Q2377" s="564">
        <f t="shared" si="1071"/>
        <v>0</v>
      </c>
      <c r="R2377" s="661">
        <f t="shared" si="1060"/>
        <v>0</v>
      </c>
      <c r="S2377" s="662">
        <f t="shared" si="1061"/>
        <v>0</v>
      </c>
      <c r="T2377" s="699">
        <f t="shared" si="1062"/>
        <v>0</v>
      </c>
      <c r="U2377" s="681">
        <f t="shared" si="1072"/>
        <v>0</v>
      </c>
      <c r="V2377" s="701">
        <f t="shared" si="1073"/>
        <v>0</v>
      </c>
      <c r="W2377" s="662">
        <f t="shared" si="1074"/>
        <v>0</v>
      </c>
      <c r="X2377" s="662">
        <f t="shared" si="1075"/>
        <v>0</v>
      </c>
      <c r="Y2377" s="662">
        <f t="shared" si="1076"/>
        <v>0</v>
      </c>
      <c r="Z2377" s="699">
        <f t="shared" si="1077"/>
        <v>0</v>
      </c>
      <c r="AA2377" s="681">
        <f t="shared" si="1080"/>
        <v>0</v>
      </c>
      <c r="AB2377" s="701">
        <f t="shared" si="1081"/>
        <v>0</v>
      </c>
      <c r="AC2377" s="662">
        <f t="shared" si="1078"/>
        <v>0</v>
      </c>
      <c r="AD2377" s="662">
        <f t="shared" si="1082"/>
        <v>0</v>
      </c>
      <c r="AE2377" s="701">
        <f t="shared" si="1083"/>
        <v>0</v>
      </c>
      <c r="AF2377" s="662">
        <f t="shared" si="1079"/>
        <v>0</v>
      </c>
      <c r="AG2377" s="662">
        <f t="shared" si="1084"/>
        <v>0</v>
      </c>
      <c r="AH2377" s="701">
        <f t="shared" si="1085"/>
        <v>0</v>
      </c>
    </row>
    <row r="2378" spans="1:34" x14ac:dyDescent="0.35">
      <c r="A2378" s="680">
        <v>40353</v>
      </c>
      <c r="B2378" s="558" t="s">
        <v>26</v>
      </c>
      <c r="C2378" s="558">
        <v>6</v>
      </c>
      <c r="D2378" s="559">
        <f t="shared" si="1057"/>
        <v>5</v>
      </c>
      <c r="E2378" s="561">
        <v>0</v>
      </c>
      <c r="F2378" s="699">
        <f t="shared" si="1063"/>
        <v>0</v>
      </c>
      <c r="G2378" s="712">
        <f t="shared" si="1064"/>
        <v>0</v>
      </c>
      <c r="H2378" s="699">
        <f t="shared" si="1058"/>
        <v>0</v>
      </c>
      <c r="I2378" s="712">
        <f t="shared" si="1059"/>
        <v>0</v>
      </c>
      <c r="J2378" s="699">
        <f t="shared" si="1065"/>
        <v>0</v>
      </c>
      <c r="K2378" s="681">
        <f t="shared" si="1066"/>
        <v>0</v>
      </c>
      <c r="L2378" s="711">
        <f>IF($L$5="Yes",HLOOKUP(B2378,'Outdoor Supply'!$D$32:$P$38,7,FALSE),0)</f>
        <v>0</v>
      </c>
      <c r="M2378" s="701">
        <f t="shared" si="1067"/>
        <v>0</v>
      </c>
      <c r="N2378" s="564">
        <f t="shared" si="1068"/>
        <v>0</v>
      </c>
      <c r="O2378" s="564">
        <f t="shared" si="1069"/>
        <v>0</v>
      </c>
      <c r="P2378" s="564">
        <f t="shared" si="1070"/>
        <v>0</v>
      </c>
      <c r="Q2378" s="564">
        <f t="shared" si="1071"/>
        <v>0</v>
      </c>
      <c r="R2378" s="661">
        <f t="shared" si="1060"/>
        <v>0</v>
      </c>
      <c r="S2378" s="662">
        <f t="shared" si="1061"/>
        <v>0</v>
      </c>
      <c r="T2378" s="699">
        <f t="shared" si="1062"/>
        <v>0</v>
      </c>
      <c r="U2378" s="681">
        <f t="shared" si="1072"/>
        <v>0</v>
      </c>
      <c r="V2378" s="701">
        <f t="shared" si="1073"/>
        <v>0</v>
      </c>
      <c r="W2378" s="662">
        <f t="shared" si="1074"/>
        <v>0</v>
      </c>
      <c r="X2378" s="662">
        <f t="shared" si="1075"/>
        <v>0</v>
      </c>
      <c r="Y2378" s="662">
        <f t="shared" si="1076"/>
        <v>0</v>
      </c>
      <c r="Z2378" s="699">
        <f t="shared" si="1077"/>
        <v>0</v>
      </c>
      <c r="AA2378" s="681">
        <f t="shared" si="1080"/>
        <v>0</v>
      </c>
      <c r="AB2378" s="701">
        <f t="shared" si="1081"/>
        <v>0</v>
      </c>
      <c r="AC2378" s="662">
        <f t="shared" si="1078"/>
        <v>0</v>
      </c>
      <c r="AD2378" s="662">
        <f t="shared" si="1082"/>
        <v>0</v>
      </c>
      <c r="AE2378" s="701">
        <f t="shared" si="1083"/>
        <v>0</v>
      </c>
      <c r="AF2378" s="662">
        <f t="shared" si="1079"/>
        <v>0</v>
      </c>
      <c r="AG2378" s="662">
        <f t="shared" si="1084"/>
        <v>0</v>
      </c>
      <c r="AH2378" s="701">
        <f t="shared" si="1085"/>
        <v>0</v>
      </c>
    </row>
    <row r="2379" spans="1:34" x14ac:dyDescent="0.35">
      <c r="A2379" s="680">
        <v>40354</v>
      </c>
      <c r="B2379" s="558" t="s">
        <v>26</v>
      </c>
      <c r="C2379" s="558">
        <v>6</v>
      </c>
      <c r="D2379" s="559">
        <f t="shared" ref="D2379:D2442" si="1086">WEEKDAY(A2379)</f>
        <v>6</v>
      </c>
      <c r="E2379" s="561">
        <v>0</v>
      </c>
      <c r="F2379" s="699">
        <f t="shared" si="1063"/>
        <v>0</v>
      </c>
      <c r="G2379" s="712">
        <f t="shared" si="1064"/>
        <v>0</v>
      </c>
      <c r="H2379" s="699">
        <f t="shared" ref="H2379:H2442" si="1087">$C$3*$F$3*(E2379/12)*7.48</f>
        <v>0</v>
      </c>
      <c r="I2379" s="712">
        <f t="shared" ref="I2379:I2442" si="1088">$C$4*$F$4*(E2379/12)*7.48</f>
        <v>0</v>
      </c>
      <c r="J2379" s="699">
        <f t="shared" si="1065"/>
        <v>0</v>
      </c>
      <c r="K2379" s="681">
        <f t="shared" si="1066"/>
        <v>0</v>
      </c>
      <c r="L2379" s="711">
        <f>IF($L$5="Yes",HLOOKUP(B2379,'Outdoor Supply'!$D$32:$P$38,7,FALSE),0)</f>
        <v>0</v>
      </c>
      <c r="M2379" s="701">
        <f t="shared" si="1067"/>
        <v>0</v>
      </c>
      <c r="N2379" s="564">
        <f t="shared" si="1068"/>
        <v>0</v>
      </c>
      <c r="O2379" s="564">
        <f t="shared" si="1069"/>
        <v>0</v>
      </c>
      <c r="P2379" s="564">
        <f t="shared" si="1070"/>
        <v>0</v>
      </c>
      <c r="Q2379" s="564">
        <f t="shared" si="1071"/>
        <v>0</v>
      </c>
      <c r="R2379" s="661">
        <f t="shared" ref="R2379:R2442" si="1089">$Q$3</f>
        <v>0</v>
      </c>
      <c r="S2379" s="662">
        <f t="shared" ref="S2379:S2442" si="1090">SUM(N2379:R2379)</f>
        <v>0</v>
      </c>
      <c r="T2379" s="699">
        <f t="shared" ref="T2379:T2442" si="1091">IF(V2379&lt;0,0,IF(V2379&gt;$G$3,$G$3,V2379))</f>
        <v>0</v>
      </c>
      <c r="U2379" s="681">
        <f t="shared" si="1072"/>
        <v>0</v>
      </c>
      <c r="V2379" s="701">
        <f t="shared" si="1073"/>
        <v>0</v>
      </c>
      <c r="W2379" s="662">
        <f t="shared" si="1074"/>
        <v>0</v>
      </c>
      <c r="X2379" s="662">
        <f t="shared" si="1075"/>
        <v>0</v>
      </c>
      <c r="Y2379" s="662">
        <f t="shared" si="1076"/>
        <v>0</v>
      </c>
      <c r="Z2379" s="699">
        <f t="shared" si="1077"/>
        <v>0</v>
      </c>
      <c r="AA2379" s="681">
        <f t="shared" si="1080"/>
        <v>0</v>
      </c>
      <c r="AB2379" s="701">
        <f t="shared" si="1081"/>
        <v>0</v>
      </c>
      <c r="AC2379" s="662">
        <f t="shared" si="1078"/>
        <v>0</v>
      </c>
      <c r="AD2379" s="662">
        <f t="shared" si="1082"/>
        <v>0</v>
      </c>
      <c r="AE2379" s="701">
        <f t="shared" si="1083"/>
        <v>0</v>
      </c>
      <c r="AF2379" s="662">
        <f t="shared" si="1079"/>
        <v>0</v>
      </c>
      <c r="AG2379" s="662">
        <f t="shared" si="1084"/>
        <v>0</v>
      </c>
      <c r="AH2379" s="701">
        <f t="shared" si="1085"/>
        <v>0</v>
      </c>
    </row>
    <row r="2380" spans="1:34" x14ac:dyDescent="0.35">
      <c r="A2380" s="680">
        <v>40355</v>
      </c>
      <c r="B2380" s="558" t="s">
        <v>26</v>
      </c>
      <c r="C2380" s="558">
        <v>6</v>
      </c>
      <c r="D2380" s="559">
        <f t="shared" si="1086"/>
        <v>7</v>
      </c>
      <c r="E2380" s="561">
        <v>0</v>
      </c>
      <c r="F2380" s="699">
        <f t="shared" ref="F2380:F2443" si="1092">$B$3*$F$3*(E2380/12)*7.48</f>
        <v>0</v>
      </c>
      <c r="G2380" s="712">
        <f t="shared" ref="G2380:G2443" si="1093">$B$4*$F$4*(E2380/12)*7.48</f>
        <v>0</v>
      </c>
      <c r="H2380" s="699">
        <f t="shared" si="1087"/>
        <v>0</v>
      </c>
      <c r="I2380" s="712">
        <f t="shared" si="1088"/>
        <v>0</v>
      </c>
      <c r="J2380" s="699">
        <f t="shared" ref="J2380:J2443" si="1094">IF($L$3="Yes",$M$3*$N$3*(E2380/12)*7.48,0)</f>
        <v>0</v>
      </c>
      <c r="K2380" s="681">
        <f t="shared" ref="K2380:K2443" si="1095">IF($L$4="Yes",$M$4*$N$4*(E2380/12)*7.48,0)</f>
        <v>0</v>
      </c>
      <c r="L2380" s="711">
        <f>IF($L$5="Yes",HLOOKUP(B2380,'Outdoor Supply'!$D$32:$P$38,7,FALSE),0)</f>
        <v>0</v>
      </c>
      <c r="M2380" s="701">
        <f t="shared" ref="M2380:M2443" si="1096">SUM(J2380:L2380)</f>
        <v>0</v>
      </c>
      <c r="N2380" s="564">
        <f t="shared" ref="N2380:N2443" si="1097">HLOOKUP(B2380,$U$2:$AF$6,2,FALSE)</f>
        <v>0</v>
      </c>
      <c r="O2380" s="564">
        <f t="shared" ref="O2380:O2443" si="1098">HLOOKUP(B2380,$U$2:$AF$6,3,FALSE)</f>
        <v>0</v>
      </c>
      <c r="P2380" s="564">
        <f t="shared" ref="P2380:P2443" si="1099">HLOOKUP(B2380,$U$2:$AF$6,4,FALSE)</f>
        <v>0</v>
      </c>
      <c r="Q2380" s="564">
        <f t="shared" ref="Q2380:Q2443" si="1100">HLOOKUP(B2380,$U$2:$AF$6,5,FALSE)</f>
        <v>0</v>
      </c>
      <c r="R2380" s="661">
        <f t="shared" si="1089"/>
        <v>0</v>
      </c>
      <c r="S2380" s="662">
        <f t="shared" si="1090"/>
        <v>0</v>
      </c>
      <c r="T2380" s="699">
        <f t="shared" si="1091"/>
        <v>0</v>
      </c>
      <c r="U2380" s="681">
        <f t="shared" ref="U2380:U2443" si="1101">IF(F2380+T2379&gt;S2380,S2380,F2380+T2379)</f>
        <v>0</v>
      </c>
      <c r="V2380" s="701">
        <f t="shared" ref="V2380:V2443" si="1102">T2379+F2380-S2380</f>
        <v>0</v>
      </c>
      <c r="W2380" s="662">
        <f t="shared" ref="W2380:W2443" si="1103">IF(Y2380&lt;0,0,IF(Y2380&gt;$G$4,$G$4,Y2380))</f>
        <v>0</v>
      </c>
      <c r="X2380" s="662">
        <f t="shared" ref="X2380:X2443" si="1104">IF(G2380+W2379&gt;S2380,S2380,G2380+W2379)</f>
        <v>0</v>
      </c>
      <c r="Y2380" s="662">
        <f t="shared" ref="Y2380:Y2443" si="1105">W2379+G2380-S2380</f>
        <v>0</v>
      </c>
      <c r="Z2380" s="699">
        <f t="shared" ref="Z2380:Z2443" si="1106">IF(AB2380&lt;0,0,IF(AB2380&gt;$H$3,$H$3,AB2380))</f>
        <v>0</v>
      </c>
      <c r="AA2380" s="681">
        <f t="shared" si="1080"/>
        <v>0</v>
      </c>
      <c r="AB2380" s="701">
        <f t="shared" si="1081"/>
        <v>0</v>
      </c>
      <c r="AC2380" s="662">
        <f t="shared" ref="AC2380:AC2443" si="1107">IF(AE2380&lt;0,0,IF(AE2380&gt;$H$4,$H$4,AE2380))</f>
        <v>0</v>
      </c>
      <c r="AD2380" s="662">
        <f t="shared" si="1082"/>
        <v>0</v>
      </c>
      <c r="AE2380" s="701">
        <f t="shared" si="1083"/>
        <v>0</v>
      </c>
      <c r="AF2380" s="662">
        <f t="shared" ref="AF2380:AF2443" si="1108">IF(AH2380&lt;0,0,IF(AH2380&gt;$O$3,$O$3,AH2380))</f>
        <v>0</v>
      </c>
      <c r="AG2380" s="662">
        <f t="shared" si="1084"/>
        <v>0</v>
      </c>
      <c r="AH2380" s="701">
        <f t="shared" si="1085"/>
        <v>0</v>
      </c>
    </row>
    <row r="2381" spans="1:34" x14ac:dyDescent="0.35">
      <c r="A2381" s="680">
        <v>40356</v>
      </c>
      <c r="B2381" s="558" t="s">
        <v>26</v>
      </c>
      <c r="C2381" s="558">
        <v>6</v>
      </c>
      <c r="D2381" s="559">
        <f t="shared" si="1086"/>
        <v>1</v>
      </c>
      <c r="E2381" s="561">
        <v>0</v>
      </c>
      <c r="F2381" s="699">
        <f t="shared" si="1092"/>
        <v>0</v>
      </c>
      <c r="G2381" s="712">
        <f t="shared" si="1093"/>
        <v>0</v>
      </c>
      <c r="H2381" s="699">
        <f t="shared" si="1087"/>
        <v>0</v>
      </c>
      <c r="I2381" s="712">
        <f t="shared" si="1088"/>
        <v>0</v>
      </c>
      <c r="J2381" s="699">
        <f t="shared" si="1094"/>
        <v>0</v>
      </c>
      <c r="K2381" s="681">
        <f t="shared" si="1095"/>
        <v>0</v>
      </c>
      <c r="L2381" s="711">
        <f>IF($L$5="Yes",HLOOKUP(B2381,'Outdoor Supply'!$D$32:$P$38,7,FALSE),0)</f>
        <v>0</v>
      </c>
      <c r="M2381" s="701">
        <f t="shared" si="1096"/>
        <v>0</v>
      </c>
      <c r="N2381" s="564">
        <f t="shared" si="1097"/>
        <v>0</v>
      </c>
      <c r="O2381" s="564">
        <f t="shared" si="1098"/>
        <v>0</v>
      </c>
      <c r="P2381" s="564">
        <f t="shared" si="1099"/>
        <v>0</v>
      </c>
      <c r="Q2381" s="564">
        <f t="shared" si="1100"/>
        <v>0</v>
      </c>
      <c r="R2381" s="661">
        <f t="shared" si="1089"/>
        <v>0</v>
      </c>
      <c r="S2381" s="662">
        <f t="shared" si="1090"/>
        <v>0</v>
      </c>
      <c r="T2381" s="699">
        <f t="shared" si="1091"/>
        <v>0</v>
      </c>
      <c r="U2381" s="681">
        <f t="shared" si="1101"/>
        <v>0</v>
      </c>
      <c r="V2381" s="701">
        <f t="shared" si="1102"/>
        <v>0</v>
      </c>
      <c r="W2381" s="662">
        <f t="shared" si="1103"/>
        <v>0</v>
      </c>
      <c r="X2381" s="662">
        <f t="shared" si="1104"/>
        <v>0</v>
      </c>
      <c r="Y2381" s="662">
        <f t="shared" si="1105"/>
        <v>0</v>
      </c>
      <c r="Z2381" s="699">
        <f t="shared" si="1106"/>
        <v>0</v>
      </c>
      <c r="AA2381" s="681">
        <f t="shared" ref="AA2381:AA2444" si="1109">IF(H2381+Z2380&gt;S2381,S2381,H2381+Z2380)</f>
        <v>0</v>
      </c>
      <c r="AB2381" s="701">
        <f t="shared" ref="AB2381:AB2444" si="1110">Z2380+H2381-S2381</f>
        <v>0</v>
      </c>
      <c r="AC2381" s="662">
        <f t="shared" si="1107"/>
        <v>0</v>
      </c>
      <c r="AD2381" s="662">
        <f t="shared" ref="AD2381:AD2444" si="1111">IF(I2381+AC2380&gt;S2381,S2381,I2381+AC2380)</f>
        <v>0</v>
      </c>
      <c r="AE2381" s="701">
        <f t="shared" ref="AE2381:AE2444" si="1112">AC2380+I2381-S2381</f>
        <v>0</v>
      </c>
      <c r="AF2381" s="662">
        <f t="shared" si="1108"/>
        <v>0</v>
      </c>
      <c r="AG2381" s="662">
        <f t="shared" ref="AG2381:AG2444" si="1113">IF(M2381+AF2380&gt;S2381,S2381,M2381+AF2380)</f>
        <v>0</v>
      </c>
      <c r="AH2381" s="701">
        <f t="shared" ref="AH2381:AH2444" si="1114">AF2380+M2381-S2381</f>
        <v>0</v>
      </c>
    </row>
    <row r="2382" spans="1:34" x14ac:dyDescent="0.35">
      <c r="A2382" s="680">
        <v>40357</v>
      </c>
      <c r="B2382" s="558" t="s">
        <v>26</v>
      </c>
      <c r="C2382" s="558">
        <v>6</v>
      </c>
      <c r="D2382" s="559">
        <f t="shared" si="1086"/>
        <v>2</v>
      </c>
      <c r="E2382" s="561">
        <v>0</v>
      </c>
      <c r="F2382" s="699">
        <f t="shared" si="1092"/>
        <v>0</v>
      </c>
      <c r="G2382" s="712">
        <f t="shared" si="1093"/>
        <v>0</v>
      </c>
      <c r="H2382" s="699">
        <f t="shared" si="1087"/>
        <v>0</v>
      </c>
      <c r="I2382" s="712">
        <f t="shared" si="1088"/>
        <v>0</v>
      </c>
      <c r="J2382" s="699">
        <f t="shared" si="1094"/>
        <v>0</v>
      </c>
      <c r="K2382" s="681">
        <f t="shared" si="1095"/>
        <v>0</v>
      </c>
      <c r="L2382" s="711">
        <f>IF($L$5="Yes",HLOOKUP(B2382,'Outdoor Supply'!$D$32:$P$38,7,FALSE),0)</f>
        <v>0</v>
      </c>
      <c r="M2382" s="701">
        <f t="shared" si="1096"/>
        <v>0</v>
      </c>
      <c r="N2382" s="564">
        <f t="shared" si="1097"/>
        <v>0</v>
      </c>
      <c r="O2382" s="564">
        <f t="shared" si="1098"/>
        <v>0</v>
      </c>
      <c r="P2382" s="564">
        <f t="shared" si="1099"/>
        <v>0</v>
      </c>
      <c r="Q2382" s="564">
        <f t="shared" si="1100"/>
        <v>0</v>
      </c>
      <c r="R2382" s="661">
        <f t="shared" si="1089"/>
        <v>0</v>
      </c>
      <c r="S2382" s="662">
        <f t="shared" si="1090"/>
        <v>0</v>
      </c>
      <c r="T2382" s="699">
        <f t="shared" si="1091"/>
        <v>0</v>
      </c>
      <c r="U2382" s="681">
        <f t="shared" si="1101"/>
        <v>0</v>
      </c>
      <c r="V2382" s="701">
        <f t="shared" si="1102"/>
        <v>0</v>
      </c>
      <c r="W2382" s="662">
        <f t="shared" si="1103"/>
        <v>0</v>
      </c>
      <c r="X2382" s="662">
        <f t="shared" si="1104"/>
        <v>0</v>
      </c>
      <c r="Y2382" s="662">
        <f t="shared" si="1105"/>
        <v>0</v>
      </c>
      <c r="Z2382" s="699">
        <f t="shared" si="1106"/>
        <v>0</v>
      </c>
      <c r="AA2382" s="681">
        <f t="shared" si="1109"/>
        <v>0</v>
      </c>
      <c r="AB2382" s="701">
        <f t="shared" si="1110"/>
        <v>0</v>
      </c>
      <c r="AC2382" s="662">
        <f t="shared" si="1107"/>
        <v>0</v>
      </c>
      <c r="AD2382" s="662">
        <f t="shared" si="1111"/>
        <v>0</v>
      </c>
      <c r="AE2382" s="701">
        <f t="shared" si="1112"/>
        <v>0</v>
      </c>
      <c r="AF2382" s="662">
        <f t="shared" si="1108"/>
        <v>0</v>
      </c>
      <c r="AG2382" s="662">
        <f t="shared" si="1113"/>
        <v>0</v>
      </c>
      <c r="AH2382" s="701">
        <f t="shared" si="1114"/>
        <v>0</v>
      </c>
    </row>
    <row r="2383" spans="1:34" x14ac:dyDescent="0.35">
      <c r="A2383" s="680">
        <v>40358</v>
      </c>
      <c r="B2383" s="558" t="s">
        <v>26</v>
      </c>
      <c r="C2383" s="558">
        <v>6</v>
      </c>
      <c r="D2383" s="559">
        <f t="shared" si="1086"/>
        <v>3</v>
      </c>
      <c r="E2383" s="561">
        <v>0</v>
      </c>
      <c r="F2383" s="699">
        <f t="shared" si="1092"/>
        <v>0</v>
      </c>
      <c r="G2383" s="712">
        <f t="shared" si="1093"/>
        <v>0</v>
      </c>
      <c r="H2383" s="699">
        <f t="shared" si="1087"/>
        <v>0</v>
      </c>
      <c r="I2383" s="712">
        <f t="shared" si="1088"/>
        <v>0</v>
      </c>
      <c r="J2383" s="699">
        <f t="shared" si="1094"/>
        <v>0</v>
      </c>
      <c r="K2383" s="681">
        <f t="shared" si="1095"/>
        <v>0</v>
      </c>
      <c r="L2383" s="711">
        <f>IF($L$5="Yes",HLOOKUP(B2383,'Outdoor Supply'!$D$32:$P$38,7,FALSE),0)</f>
        <v>0</v>
      </c>
      <c r="M2383" s="701">
        <f t="shared" si="1096"/>
        <v>0</v>
      </c>
      <c r="N2383" s="564">
        <f t="shared" si="1097"/>
        <v>0</v>
      </c>
      <c r="O2383" s="564">
        <f t="shared" si="1098"/>
        <v>0</v>
      </c>
      <c r="P2383" s="564">
        <f t="shared" si="1099"/>
        <v>0</v>
      </c>
      <c r="Q2383" s="564">
        <f t="shared" si="1100"/>
        <v>0</v>
      </c>
      <c r="R2383" s="661">
        <f t="shared" si="1089"/>
        <v>0</v>
      </c>
      <c r="S2383" s="662">
        <f t="shared" si="1090"/>
        <v>0</v>
      </c>
      <c r="T2383" s="699">
        <f t="shared" si="1091"/>
        <v>0</v>
      </c>
      <c r="U2383" s="681">
        <f t="shared" si="1101"/>
        <v>0</v>
      </c>
      <c r="V2383" s="701">
        <f t="shared" si="1102"/>
        <v>0</v>
      </c>
      <c r="W2383" s="662">
        <f t="shared" si="1103"/>
        <v>0</v>
      </c>
      <c r="X2383" s="662">
        <f t="shared" si="1104"/>
        <v>0</v>
      </c>
      <c r="Y2383" s="662">
        <f t="shared" si="1105"/>
        <v>0</v>
      </c>
      <c r="Z2383" s="699">
        <f t="shared" si="1106"/>
        <v>0</v>
      </c>
      <c r="AA2383" s="681">
        <f t="shared" si="1109"/>
        <v>0</v>
      </c>
      <c r="AB2383" s="701">
        <f t="shared" si="1110"/>
        <v>0</v>
      </c>
      <c r="AC2383" s="662">
        <f t="shared" si="1107"/>
        <v>0</v>
      </c>
      <c r="AD2383" s="662">
        <f t="shared" si="1111"/>
        <v>0</v>
      </c>
      <c r="AE2383" s="701">
        <f t="shared" si="1112"/>
        <v>0</v>
      </c>
      <c r="AF2383" s="662">
        <f t="shared" si="1108"/>
        <v>0</v>
      </c>
      <c r="AG2383" s="662">
        <f t="shared" si="1113"/>
        <v>0</v>
      </c>
      <c r="AH2383" s="701">
        <f t="shared" si="1114"/>
        <v>0</v>
      </c>
    </row>
    <row r="2384" spans="1:34" x14ac:dyDescent="0.35">
      <c r="A2384" s="680">
        <v>40359</v>
      </c>
      <c r="B2384" s="558" t="s">
        <v>26</v>
      </c>
      <c r="C2384" s="558">
        <v>6</v>
      </c>
      <c r="D2384" s="559">
        <f t="shared" si="1086"/>
        <v>4</v>
      </c>
      <c r="E2384" s="561">
        <v>2.4999999999999716</v>
      </c>
      <c r="F2384" s="699">
        <f t="shared" si="1092"/>
        <v>0</v>
      </c>
      <c r="G2384" s="712">
        <f t="shared" si="1093"/>
        <v>0</v>
      </c>
      <c r="H2384" s="699">
        <f t="shared" si="1087"/>
        <v>0</v>
      </c>
      <c r="I2384" s="712">
        <f t="shared" si="1088"/>
        <v>0</v>
      </c>
      <c r="J2384" s="699">
        <f t="shared" si="1094"/>
        <v>0</v>
      </c>
      <c r="K2384" s="681">
        <f t="shared" si="1095"/>
        <v>0</v>
      </c>
      <c r="L2384" s="711">
        <f>IF($L$5="Yes",HLOOKUP(B2384,'Outdoor Supply'!$D$32:$P$38,7,FALSE),0)</f>
        <v>0</v>
      </c>
      <c r="M2384" s="701">
        <f t="shared" si="1096"/>
        <v>0</v>
      </c>
      <c r="N2384" s="564">
        <f t="shared" si="1097"/>
        <v>0</v>
      </c>
      <c r="O2384" s="564">
        <f t="shared" si="1098"/>
        <v>0</v>
      </c>
      <c r="P2384" s="564">
        <f t="shared" si="1099"/>
        <v>0</v>
      </c>
      <c r="Q2384" s="564">
        <f t="shared" si="1100"/>
        <v>0</v>
      </c>
      <c r="R2384" s="661">
        <f t="shared" si="1089"/>
        <v>0</v>
      </c>
      <c r="S2384" s="662">
        <f t="shared" si="1090"/>
        <v>0</v>
      </c>
      <c r="T2384" s="699">
        <f t="shared" si="1091"/>
        <v>0</v>
      </c>
      <c r="U2384" s="681">
        <f t="shared" si="1101"/>
        <v>0</v>
      </c>
      <c r="V2384" s="701">
        <f t="shared" si="1102"/>
        <v>0</v>
      </c>
      <c r="W2384" s="662">
        <f t="shared" si="1103"/>
        <v>0</v>
      </c>
      <c r="X2384" s="662">
        <f t="shared" si="1104"/>
        <v>0</v>
      </c>
      <c r="Y2384" s="662">
        <f t="shared" si="1105"/>
        <v>0</v>
      </c>
      <c r="Z2384" s="699">
        <f t="shared" si="1106"/>
        <v>0</v>
      </c>
      <c r="AA2384" s="681">
        <f t="shared" si="1109"/>
        <v>0</v>
      </c>
      <c r="AB2384" s="701">
        <f t="shared" si="1110"/>
        <v>0</v>
      </c>
      <c r="AC2384" s="662">
        <f t="shared" si="1107"/>
        <v>0</v>
      </c>
      <c r="AD2384" s="662">
        <f t="shared" si="1111"/>
        <v>0</v>
      </c>
      <c r="AE2384" s="701">
        <f t="shared" si="1112"/>
        <v>0</v>
      </c>
      <c r="AF2384" s="662">
        <f t="shared" si="1108"/>
        <v>0</v>
      </c>
      <c r="AG2384" s="662">
        <f t="shared" si="1113"/>
        <v>0</v>
      </c>
      <c r="AH2384" s="701">
        <f t="shared" si="1114"/>
        <v>0</v>
      </c>
    </row>
    <row r="2385" spans="1:34" x14ac:dyDescent="0.35">
      <c r="A2385" s="680">
        <v>40360</v>
      </c>
      <c r="B2385" s="558" t="s">
        <v>27</v>
      </c>
      <c r="C2385" s="558">
        <v>7</v>
      </c>
      <c r="D2385" s="559">
        <f t="shared" si="1086"/>
        <v>5</v>
      </c>
      <c r="E2385" s="561">
        <v>0.26999999999998181</v>
      </c>
      <c r="F2385" s="699">
        <f t="shared" si="1092"/>
        <v>0</v>
      </c>
      <c r="G2385" s="712">
        <f t="shared" si="1093"/>
        <v>0</v>
      </c>
      <c r="H2385" s="699">
        <f t="shared" si="1087"/>
        <v>0</v>
      </c>
      <c r="I2385" s="712">
        <f t="shared" si="1088"/>
        <v>0</v>
      </c>
      <c r="J2385" s="699">
        <f t="shared" si="1094"/>
        <v>0</v>
      </c>
      <c r="K2385" s="681">
        <f t="shared" si="1095"/>
        <v>0</v>
      </c>
      <c r="L2385" s="711">
        <f>IF($L$5="Yes",HLOOKUP(B2385,'Outdoor Supply'!$D$32:$P$38,7,FALSE),0)</f>
        <v>0</v>
      </c>
      <c r="M2385" s="701">
        <f t="shared" si="1096"/>
        <v>0</v>
      </c>
      <c r="N2385" s="564">
        <f t="shared" si="1097"/>
        <v>0</v>
      </c>
      <c r="O2385" s="564">
        <f t="shared" si="1098"/>
        <v>0</v>
      </c>
      <c r="P2385" s="564">
        <f t="shared" si="1099"/>
        <v>0</v>
      </c>
      <c r="Q2385" s="564">
        <f t="shared" si="1100"/>
        <v>0</v>
      </c>
      <c r="R2385" s="661">
        <f t="shared" si="1089"/>
        <v>0</v>
      </c>
      <c r="S2385" s="662">
        <f t="shared" si="1090"/>
        <v>0</v>
      </c>
      <c r="T2385" s="699">
        <f t="shared" si="1091"/>
        <v>0</v>
      </c>
      <c r="U2385" s="681">
        <f t="shared" si="1101"/>
        <v>0</v>
      </c>
      <c r="V2385" s="701">
        <f t="shared" si="1102"/>
        <v>0</v>
      </c>
      <c r="W2385" s="662">
        <f t="shared" si="1103"/>
        <v>0</v>
      </c>
      <c r="X2385" s="662">
        <f t="shared" si="1104"/>
        <v>0</v>
      </c>
      <c r="Y2385" s="662">
        <f t="shared" si="1105"/>
        <v>0</v>
      </c>
      <c r="Z2385" s="699">
        <f t="shared" si="1106"/>
        <v>0</v>
      </c>
      <c r="AA2385" s="681">
        <f t="shared" si="1109"/>
        <v>0</v>
      </c>
      <c r="AB2385" s="701">
        <f t="shared" si="1110"/>
        <v>0</v>
      </c>
      <c r="AC2385" s="662">
        <f t="shared" si="1107"/>
        <v>0</v>
      </c>
      <c r="AD2385" s="662">
        <f t="shared" si="1111"/>
        <v>0</v>
      </c>
      <c r="AE2385" s="701">
        <f t="shared" si="1112"/>
        <v>0</v>
      </c>
      <c r="AF2385" s="662">
        <f t="shared" si="1108"/>
        <v>0</v>
      </c>
      <c r="AG2385" s="662">
        <f t="shared" si="1113"/>
        <v>0</v>
      </c>
      <c r="AH2385" s="701">
        <f t="shared" si="1114"/>
        <v>0</v>
      </c>
    </row>
    <row r="2386" spans="1:34" x14ac:dyDescent="0.35">
      <c r="A2386" s="680">
        <v>40361</v>
      </c>
      <c r="B2386" s="558" t="s">
        <v>27</v>
      </c>
      <c r="C2386" s="558">
        <v>7</v>
      </c>
      <c r="D2386" s="559">
        <f t="shared" si="1086"/>
        <v>6</v>
      </c>
      <c r="E2386" s="561">
        <v>3.9999999999992042E-2</v>
      </c>
      <c r="F2386" s="699">
        <f t="shared" si="1092"/>
        <v>0</v>
      </c>
      <c r="G2386" s="712">
        <f t="shared" si="1093"/>
        <v>0</v>
      </c>
      <c r="H2386" s="699">
        <f t="shared" si="1087"/>
        <v>0</v>
      </c>
      <c r="I2386" s="712">
        <f t="shared" si="1088"/>
        <v>0</v>
      </c>
      <c r="J2386" s="699">
        <f t="shared" si="1094"/>
        <v>0</v>
      </c>
      <c r="K2386" s="681">
        <f t="shared" si="1095"/>
        <v>0</v>
      </c>
      <c r="L2386" s="711">
        <f>IF($L$5="Yes",HLOOKUP(B2386,'Outdoor Supply'!$D$32:$P$38,7,FALSE),0)</f>
        <v>0</v>
      </c>
      <c r="M2386" s="701">
        <f t="shared" si="1096"/>
        <v>0</v>
      </c>
      <c r="N2386" s="564">
        <f t="shared" si="1097"/>
        <v>0</v>
      </c>
      <c r="O2386" s="564">
        <f t="shared" si="1098"/>
        <v>0</v>
      </c>
      <c r="P2386" s="564">
        <f t="shared" si="1099"/>
        <v>0</v>
      </c>
      <c r="Q2386" s="564">
        <f t="shared" si="1100"/>
        <v>0</v>
      </c>
      <c r="R2386" s="661">
        <f t="shared" si="1089"/>
        <v>0</v>
      </c>
      <c r="S2386" s="662">
        <f t="shared" si="1090"/>
        <v>0</v>
      </c>
      <c r="T2386" s="699">
        <f t="shared" si="1091"/>
        <v>0</v>
      </c>
      <c r="U2386" s="681">
        <f t="shared" si="1101"/>
        <v>0</v>
      </c>
      <c r="V2386" s="701">
        <f t="shared" si="1102"/>
        <v>0</v>
      </c>
      <c r="W2386" s="662">
        <f t="shared" si="1103"/>
        <v>0</v>
      </c>
      <c r="X2386" s="662">
        <f t="shared" si="1104"/>
        <v>0</v>
      </c>
      <c r="Y2386" s="662">
        <f t="shared" si="1105"/>
        <v>0</v>
      </c>
      <c r="Z2386" s="699">
        <f t="shared" si="1106"/>
        <v>0</v>
      </c>
      <c r="AA2386" s="681">
        <f t="shared" si="1109"/>
        <v>0</v>
      </c>
      <c r="AB2386" s="701">
        <f t="shared" si="1110"/>
        <v>0</v>
      </c>
      <c r="AC2386" s="662">
        <f t="shared" si="1107"/>
        <v>0</v>
      </c>
      <c r="AD2386" s="662">
        <f t="shared" si="1111"/>
        <v>0</v>
      </c>
      <c r="AE2386" s="701">
        <f t="shared" si="1112"/>
        <v>0</v>
      </c>
      <c r="AF2386" s="662">
        <f t="shared" si="1108"/>
        <v>0</v>
      </c>
      <c r="AG2386" s="662">
        <f t="shared" si="1113"/>
        <v>0</v>
      </c>
      <c r="AH2386" s="701">
        <f t="shared" si="1114"/>
        <v>0</v>
      </c>
    </row>
    <row r="2387" spans="1:34" x14ac:dyDescent="0.35">
      <c r="A2387" s="680">
        <v>40362</v>
      </c>
      <c r="B2387" s="558" t="s">
        <v>27</v>
      </c>
      <c r="C2387" s="558">
        <v>7</v>
      </c>
      <c r="D2387" s="559">
        <f t="shared" si="1086"/>
        <v>7</v>
      </c>
      <c r="E2387" s="561">
        <v>0.75</v>
      </c>
      <c r="F2387" s="699">
        <f t="shared" si="1092"/>
        <v>0</v>
      </c>
      <c r="G2387" s="712">
        <f t="shared" si="1093"/>
        <v>0</v>
      </c>
      <c r="H2387" s="699">
        <f t="shared" si="1087"/>
        <v>0</v>
      </c>
      <c r="I2387" s="712">
        <f t="shared" si="1088"/>
        <v>0</v>
      </c>
      <c r="J2387" s="699">
        <f t="shared" si="1094"/>
        <v>0</v>
      </c>
      <c r="K2387" s="681">
        <f t="shared" si="1095"/>
        <v>0</v>
      </c>
      <c r="L2387" s="711">
        <f>IF($L$5="Yes",HLOOKUP(B2387,'Outdoor Supply'!$D$32:$P$38,7,FALSE),0)</f>
        <v>0</v>
      </c>
      <c r="M2387" s="701">
        <f t="shared" si="1096"/>
        <v>0</v>
      </c>
      <c r="N2387" s="564">
        <f t="shared" si="1097"/>
        <v>0</v>
      </c>
      <c r="O2387" s="564">
        <f t="shared" si="1098"/>
        <v>0</v>
      </c>
      <c r="P2387" s="564">
        <f t="shared" si="1099"/>
        <v>0</v>
      </c>
      <c r="Q2387" s="564">
        <f t="shared" si="1100"/>
        <v>0</v>
      </c>
      <c r="R2387" s="661">
        <f t="shared" si="1089"/>
        <v>0</v>
      </c>
      <c r="S2387" s="662">
        <f t="shared" si="1090"/>
        <v>0</v>
      </c>
      <c r="T2387" s="699">
        <f t="shared" si="1091"/>
        <v>0</v>
      </c>
      <c r="U2387" s="681">
        <f t="shared" si="1101"/>
        <v>0</v>
      </c>
      <c r="V2387" s="701">
        <f t="shared" si="1102"/>
        <v>0</v>
      </c>
      <c r="W2387" s="662">
        <f t="shared" si="1103"/>
        <v>0</v>
      </c>
      <c r="X2387" s="662">
        <f t="shared" si="1104"/>
        <v>0</v>
      </c>
      <c r="Y2387" s="662">
        <f t="shared" si="1105"/>
        <v>0</v>
      </c>
      <c r="Z2387" s="699">
        <f t="shared" si="1106"/>
        <v>0</v>
      </c>
      <c r="AA2387" s="681">
        <f t="shared" si="1109"/>
        <v>0</v>
      </c>
      <c r="AB2387" s="701">
        <f t="shared" si="1110"/>
        <v>0</v>
      </c>
      <c r="AC2387" s="662">
        <f t="shared" si="1107"/>
        <v>0</v>
      </c>
      <c r="AD2387" s="662">
        <f t="shared" si="1111"/>
        <v>0</v>
      </c>
      <c r="AE2387" s="701">
        <f t="shared" si="1112"/>
        <v>0</v>
      </c>
      <c r="AF2387" s="662">
        <f t="shared" si="1108"/>
        <v>0</v>
      </c>
      <c r="AG2387" s="662">
        <f t="shared" si="1113"/>
        <v>0</v>
      </c>
      <c r="AH2387" s="701">
        <f t="shared" si="1114"/>
        <v>0</v>
      </c>
    </row>
    <row r="2388" spans="1:34" x14ac:dyDescent="0.35">
      <c r="A2388" s="680">
        <v>40363</v>
      </c>
      <c r="B2388" s="558" t="s">
        <v>27</v>
      </c>
      <c r="C2388" s="558">
        <v>7</v>
      </c>
      <c r="D2388" s="559">
        <f t="shared" si="1086"/>
        <v>1</v>
      </c>
      <c r="E2388" s="561">
        <v>0</v>
      </c>
      <c r="F2388" s="699">
        <f t="shared" si="1092"/>
        <v>0</v>
      </c>
      <c r="G2388" s="712">
        <f t="shared" si="1093"/>
        <v>0</v>
      </c>
      <c r="H2388" s="699">
        <f t="shared" si="1087"/>
        <v>0</v>
      </c>
      <c r="I2388" s="712">
        <f t="shared" si="1088"/>
        <v>0</v>
      </c>
      <c r="J2388" s="699">
        <f t="shared" si="1094"/>
        <v>0</v>
      </c>
      <c r="K2388" s="681">
        <f t="shared" si="1095"/>
        <v>0</v>
      </c>
      <c r="L2388" s="711">
        <f>IF($L$5="Yes",HLOOKUP(B2388,'Outdoor Supply'!$D$32:$P$38,7,FALSE),0)</f>
        <v>0</v>
      </c>
      <c r="M2388" s="701">
        <f t="shared" si="1096"/>
        <v>0</v>
      </c>
      <c r="N2388" s="564">
        <f t="shared" si="1097"/>
        <v>0</v>
      </c>
      <c r="O2388" s="564">
        <f t="shared" si="1098"/>
        <v>0</v>
      </c>
      <c r="P2388" s="564">
        <f t="shared" si="1099"/>
        <v>0</v>
      </c>
      <c r="Q2388" s="564">
        <f t="shared" si="1100"/>
        <v>0</v>
      </c>
      <c r="R2388" s="661">
        <f t="shared" si="1089"/>
        <v>0</v>
      </c>
      <c r="S2388" s="662">
        <f t="shared" si="1090"/>
        <v>0</v>
      </c>
      <c r="T2388" s="699">
        <f t="shared" si="1091"/>
        <v>0</v>
      </c>
      <c r="U2388" s="681">
        <f t="shared" si="1101"/>
        <v>0</v>
      </c>
      <c r="V2388" s="701">
        <f t="shared" si="1102"/>
        <v>0</v>
      </c>
      <c r="W2388" s="662">
        <f t="shared" si="1103"/>
        <v>0</v>
      </c>
      <c r="X2388" s="662">
        <f t="shared" si="1104"/>
        <v>0</v>
      </c>
      <c r="Y2388" s="662">
        <f t="shared" si="1105"/>
        <v>0</v>
      </c>
      <c r="Z2388" s="699">
        <f t="shared" si="1106"/>
        <v>0</v>
      </c>
      <c r="AA2388" s="681">
        <f t="shared" si="1109"/>
        <v>0</v>
      </c>
      <c r="AB2388" s="701">
        <f t="shared" si="1110"/>
        <v>0</v>
      </c>
      <c r="AC2388" s="662">
        <f t="shared" si="1107"/>
        <v>0</v>
      </c>
      <c r="AD2388" s="662">
        <f t="shared" si="1111"/>
        <v>0</v>
      </c>
      <c r="AE2388" s="701">
        <f t="shared" si="1112"/>
        <v>0</v>
      </c>
      <c r="AF2388" s="662">
        <f t="shared" si="1108"/>
        <v>0</v>
      </c>
      <c r="AG2388" s="662">
        <f t="shared" si="1113"/>
        <v>0</v>
      </c>
      <c r="AH2388" s="701">
        <f t="shared" si="1114"/>
        <v>0</v>
      </c>
    </row>
    <row r="2389" spans="1:34" x14ac:dyDescent="0.35">
      <c r="A2389" s="680">
        <v>40364</v>
      </c>
      <c r="B2389" s="558" t="s">
        <v>27</v>
      </c>
      <c r="C2389" s="558">
        <v>7</v>
      </c>
      <c r="D2389" s="559">
        <f t="shared" si="1086"/>
        <v>2</v>
      </c>
      <c r="E2389" s="561">
        <v>0</v>
      </c>
      <c r="F2389" s="699">
        <f t="shared" si="1092"/>
        <v>0</v>
      </c>
      <c r="G2389" s="712">
        <f t="shared" si="1093"/>
        <v>0</v>
      </c>
      <c r="H2389" s="699">
        <f t="shared" si="1087"/>
        <v>0</v>
      </c>
      <c r="I2389" s="712">
        <f t="shared" si="1088"/>
        <v>0</v>
      </c>
      <c r="J2389" s="699">
        <f t="shared" si="1094"/>
        <v>0</v>
      </c>
      <c r="K2389" s="681">
        <f t="shared" si="1095"/>
        <v>0</v>
      </c>
      <c r="L2389" s="711">
        <f>IF($L$5="Yes",HLOOKUP(B2389,'Outdoor Supply'!$D$32:$P$38,7,FALSE),0)</f>
        <v>0</v>
      </c>
      <c r="M2389" s="701">
        <f t="shared" si="1096"/>
        <v>0</v>
      </c>
      <c r="N2389" s="564">
        <f t="shared" si="1097"/>
        <v>0</v>
      </c>
      <c r="O2389" s="564">
        <f t="shared" si="1098"/>
        <v>0</v>
      </c>
      <c r="P2389" s="564">
        <f t="shared" si="1099"/>
        <v>0</v>
      </c>
      <c r="Q2389" s="564">
        <f t="shared" si="1100"/>
        <v>0</v>
      </c>
      <c r="R2389" s="661">
        <f t="shared" si="1089"/>
        <v>0</v>
      </c>
      <c r="S2389" s="662">
        <f t="shared" si="1090"/>
        <v>0</v>
      </c>
      <c r="T2389" s="699">
        <f t="shared" si="1091"/>
        <v>0</v>
      </c>
      <c r="U2389" s="681">
        <f t="shared" si="1101"/>
        <v>0</v>
      </c>
      <c r="V2389" s="701">
        <f t="shared" si="1102"/>
        <v>0</v>
      </c>
      <c r="W2389" s="662">
        <f t="shared" si="1103"/>
        <v>0</v>
      </c>
      <c r="X2389" s="662">
        <f t="shared" si="1104"/>
        <v>0</v>
      </c>
      <c r="Y2389" s="662">
        <f t="shared" si="1105"/>
        <v>0</v>
      </c>
      <c r="Z2389" s="699">
        <f t="shared" si="1106"/>
        <v>0</v>
      </c>
      <c r="AA2389" s="681">
        <f t="shared" si="1109"/>
        <v>0</v>
      </c>
      <c r="AB2389" s="701">
        <f t="shared" si="1110"/>
        <v>0</v>
      </c>
      <c r="AC2389" s="662">
        <f t="shared" si="1107"/>
        <v>0</v>
      </c>
      <c r="AD2389" s="662">
        <f t="shared" si="1111"/>
        <v>0</v>
      </c>
      <c r="AE2389" s="701">
        <f t="shared" si="1112"/>
        <v>0</v>
      </c>
      <c r="AF2389" s="662">
        <f t="shared" si="1108"/>
        <v>0</v>
      </c>
      <c r="AG2389" s="662">
        <f t="shared" si="1113"/>
        <v>0</v>
      </c>
      <c r="AH2389" s="701">
        <f t="shared" si="1114"/>
        <v>0</v>
      </c>
    </row>
    <row r="2390" spans="1:34" x14ac:dyDescent="0.35">
      <c r="A2390" s="680">
        <v>40365</v>
      </c>
      <c r="B2390" s="558" t="s">
        <v>27</v>
      </c>
      <c r="C2390" s="558">
        <v>7</v>
      </c>
      <c r="D2390" s="559">
        <f t="shared" si="1086"/>
        <v>3</v>
      </c>
      <c r="E2390" s="561">
        <v>0</v>
      </c>
      <c r="F2390" s="699">
        <f t="shared" si="1092"/>
        <v>0</v>
      </c>
      <c r="G2390" s="712">
        <f t="shared" si="1093"/>
        <v>0</v>
      </c>
      <c r="H2390" s="699">
        <f t="shared" si="1087"/>
        <v>0</v>
      </c>
      <c r="I2390" s="712">
        <f t="shared" si="1088"/>
        <v>0</v>
      </c>
      <c r="J2390" s="699">
        <f t="shared" si="1094"/>
        <v>0</v>
      </c>
      <c r="K2390" s="681">
        <f t="shared" si="1095"/>
        <v>0</v>
      </c>
      <c r="L2390" s="711">
        <f>IF($L$5="Yes",HLOOKUP(B2390,'Outdoor Supply'!$D$32:$P$38,7,FALSE),0)</f>
        <v>0</v>
      </c>
      <c r="M2390" s="701">
        <f t="shared" si="1096"/>
        <v>0</v>
      </c>
      <c r="N2390" s="564">
        <f t="shared" si="1097"/>
        <v>0</v>
      </c>
      <c r="O2390" s="564">
        <f t="shared" si="1098"/>
        <v>0</v>
      </c>
      <c r="P2390" s="564">
        <f t="shared" si="1099"/>
        <v>0</v>
      </c>
      <c r="Q2390" s="564">
        <f t="shared" si="1100"/>
        <v>0</v>
      </c>
      <c r="R2390" s="661">
        <f t="shared" si="1089"/>
        <v>0</v>
      </c>
      <c r="S2390" s="662">
        <f t="shared" si="1090"/>
        <v>0</v>
      </c>
      <c r="T2390" s="699">
        <f t="shared" si="1091"/>
        <v>0</v>
      </c>
      <c r="U2390" s="681">
        <f t="shared" si="1101"/>
        <v>0</v>
      </c>
      <c r="V2390" s="701">
        <f t="shared" si="1102"/>
        <v>0</v>
      </c>
      <c r="W2390" s="662">
        <f t="shared" si="1103"/>
        <v>0</v>
      </c>
      <c r="X2390" s="662">
        <f t="shared" si="1104"/>
        <v>0</v>
      </c>
      <c r="Y2390" s="662">
        <f t="shared" si="1105"/>
        <v>0</v>
      </c>
      <c r="Z2390" s="699">
        <f t="shared" si="1106"/>
        <v>0</v>
      </c>
      <c r="AA2390" s="681">
        <f t="shared" si="1109"/>
        <v>0</v>
      </c>
      <c r="AB2390" s="701">
        <f t="shared" si="1110"/>
        <v>0</v>
      </c>
      <c r="AC2390" s="662">
        <f t="shared" si="1107"/>
        <v>0</v>
      </c>
      <c r="AD2390" s="662">
        <f t="shared" si="1111"/>
        <v>0</v>
      </c>
      <c r="AE2390" s="701">
        <f t="shared" si="1112"/>
        <v>0</v>
      </c>
      <c r="AF2390" s="662">
        <f t="shared" si="1108"/>
        <v>0</v>
      </c>
      <c r="AG2390" s="662">
        <f t="shared" si="1113"/>
        <v>0</v>
      </c>
      <c r="AH2390" s="701">
        <f t="shared" si="1114"/>
        <v>0</v>
      </c>
    </row>
    <row r="2391" spans="1:34" x14ac:dyDescent="0.35">
      <c r="A2391" s="680">
        <v>40366</v>
      </c>
      <c r="B2391" s="558" t="s">
        <v>27</v>
      </c>
      <c r="C2391" s="558">
        <v>7</v>
      </c>
      <c r="D2391" s="559">
        <f t="shared" si="1086"/>
        <v>4</v>
      </c>
      <c r="E2391" s="561">
        <v>0</v>
      </c>
      <c r="F2391" s="699">
        <f t="shared" si="1092"/>
        <v>0</v>
      </c>
      <c r="G2391" s="712">
        <f t="shared" si="1093"/>
        <v>0</v>
      </c>
      <c r="H2391" s="699">
        <f t="shared" si="1087"/>
        <v>0</v>
      </c>
      <c r="I2391" s="712">
        <f t="shared" si="1088"/>
        <v>0</v>
      </c>
      <c r="J2391" s="699">
        <f t="shared" si="1094"/>
        <v>0</v>
      </c>
      <c r="K2391" s="681">
        <f t="shared" si="1095"/>
        <v>0</v>
      </c>
      <c r="L2391" s="711">
        <f>IF($L$5="Yes",HLOOKUP(B2391,'Outdoor Supply'!$D$32:$P$38,7,FALSE),0)</f>
        <v>0</v>
      </c>
      <c r="M2391" s="701">
        <f t="shared" si="1096"/>
        <v>0</v>
      </c>
      <c r="N2391" s="564">
        <f t="shared" si="1097"/>
        <v>0</v>
      </c>
      <c r="O2391" s="564">
        <f t="shared" si="1098"/>
        <v>0</v>
      </c>
      <c r="P2391" s="564">
        <f t="shared" si="1099"/>
        <v>0</v>
      </c>
      <c r="Q2391" s="564">
        <f t="shared" si="1100"/>
        <v>0</v>
      </c>
      <c r="R2391" s="661">
        <f t="shared" si="1089"/>
        <v>0</v>
      </c>
      <c r="S2391" s="662">
        <f t="shared" si="1090"/>
        <v>0</v>
      </c>
      <c r="T2391" s="699">
        <f t="shared" si="1091"/>
        <v>0</v>
      </c>
      <c r="U2391" s="681">
        <f t="shared" si="1101"/>
        <v>0</v>
      </c>
      <c r="V2391" s="701">
        <f t="shared" si="1102"/>
        <v>0</v>
      </c>
      <c r="W2391" s="662">
        <f t="shared" si="1103"/>
        <v>0</v>
      </c>
      <c r="X2391" s="662">
        <f t="shared" si="1104"/>
        <v>0</v>
      </c>
      <c r="Y2391" s="662">
        <f t="shared" si="1105"/>
        <v>0</v>
      </c>
      <c r="Z2391" s="699">
        <f t="shared" si="1106"/>
        <v>0</v>
      </c>
      <c r="AA2391" s="681">
        <f t="shared" si="1109"/>
        <v>0</v>
      </c>
      <c r="AB2391" s="701">
        <f t="shared" si="1110"/>
        <v>0</v>
      </c>
      <c r="AC2391" s="662">
        <f t="shared" si="1107"/>
        <v>0</v>
      </c>
      <c r="AD2391" s="662">
        <f t="shared" si="1111"/>
        <v>0</v>
      </c>
      <c r="AE2391" s="701">
        <f t="shared" si="1112"/>
        <v>0</v>
      </c>
      <c r="AF2391" s="662">
        <f t="shared" si="1108"/>
        <v>0</v>
      </c>
      <c r="AG2391" s="662">
        <f t="shared" si="1113"/>
        <v>0</v>
      </c>
      <c r="AH2391" s="701">
        <f t="shared" si="1114"/>
        <v>0</v>
      </c>
    </row>
    <row r="2392" spans="1:34" x14ac:dyDescent="0.35">
      <c r="A2392" s="680">
        <v>40367</v>
      </c>
      <c r="B2392" s="558" t="s">
        <v>27</v>
      </c>
      <c r="C2392" s="558">
        <v>7</v>
      </c>
      <c r="D2392" s="559">
        <f t="shared" si="1086"/>
        <v>5</v>
      </c>
      <c r="E2392" s="561">
        <v>0.10999999999998522</v>
      </c>
      <c r="F2392" s="699">
        <f t="shared" si="1092"/>
        <v>0</v>
      </c>
      <c r="G2392" s="712">
        <f t="shared" si="1093"/>
        <v>0</v>
      </c>
      <c r="H2392" s="699">
        <f t="shared" si="1087"/>
        <v>0</v>
      </c>
      <c r="I2392" s="712">
        <f t="shared" si="1088"/>
        <v>0</v>
      </c>
      <c r="J2392" s="699">
        <f t="shared" si="1094"/>
        <v>0</v>
      </c>
      <c r="K2392" s="681">
        <f t="shared" si="1095"/>
        <v>0</v>
      </c>
      <c r="L2392" s="711">
        <f>IF($L$5="Yes",HLOOKUP(B2392,'Outdoor Supply'!$D$32:$P$38,7,FALSE),0)</f>
        <v>0</v>
      </c>
      <c r="M2392" s="701">
        <f t="shared" si="1096"/>
        <v>0</v>
      </c>
      <c r="N2392" s="564">
        <f t="shared" si="1097"/>
        <v>0</v>
      </c>
      <c r="O2392" s="564">
        <f t="shared" si="1098"/>
        <v>0</v>
      </c>
      <c r="P2392" s="564">
        <f t="shared" si="1099"/>
        <v>0</v>
      </c>
      <c r="Q2392" s="564">
        <f t="shared" si="1100"/>
        <v>0</v>
      </c>
      <c r="R2392" s="661">
        <f t="shared" si="1089"/>
        <v>0</v>
      </c>
      <c r="S2392" s="662">
        <f t="shared" si="1090"/>
        <v>0</v>
      </c>
      <c r="T2392" s="699">
        <f t="shared" si="1091"/>
        <v>0</v>
      </c>
      <c r="U2392" s="681">
        <f t="shared" si="1101"/>
        <v>0</v>
      </c>
      <c r="V2392" s="701">
        <f t="shared" si="1102"/>
        <v>0</v>
      </c>
      <c r="W2392" s="662">
        <f t="shared" si="1103"/>
        <v>0</v>
      </c>
      <c r="X2392" s="662">
        <f t="shared" si="1104"/>
        <v>0</v>
      </c>
      <c r="Y2392" s="662">
        <f t="shared" si="1105"/>
        <v>0</v>
      </c>
      <c r="Z2392" s="699">
        <f t="shared" si="1106"/>
        <v>0</v>
      </c>
      <c r="AA2392" s="681">
        <f t="shared" si="1109"/>
        <v>0</v>
      </c>
      <c r="AB2392" s="701">
        <f t="shared" si="1110"/>
        <v>0</v>
      </c>
      <c r="AC2392" s="662">
        <f t="shared" si="1107"/>
        <v>0</v>
      </c>
      <c r="AD2392" s="662">
        <f t="shared" si="1111"/>
        <v>0</v>
      </c>
      <c r="AE2392" s="701">
        <f t="shared" si="1112"/>
        <v>0</v>
      </c>
      <c r="AF2392" s="662">
        <f t="shared" si="1108"/>
        <v>0</v>
      </c>
      <c r="AG2392" s="662">
        <f t="shared" si="1113"/>
        <v>0</v>
      </c>
      <c r="AH2392" s="701">
        <f t="shared" si="1114"/>
        <v>0</v>
      </c>
    </row>
    <row r="2393" spans="1:34" x14ac:dyDescent="0.35">
      <c r="A2393" s="680">
        <v>40368</v>
      </c>
      <c r="B2393" s="558" t="s">
        <v>27</v>
      </c>
      <c r="C2393" s="558">
        <v>7</v>
      </c>
      <c r="D2393" s="559">
        <f t="shared" si="1086"/>
        <v>6</v>
      </c>
      <c r="E2393" s="561">
        <v>0.8200000000000216</v>
      </c>
      <c r="F2393" s="699">
        <f t="shared" si="1092"/>
        <v>0</v>
      </c>
      <c r="G2393" s="712">
        <f t="shared" si="1093"/>
        <v>0</v>
      </c>
      <c r="H2393" s="699">
        <f t="shared" si="1087"/>
        <v>0</v>
      </c>
      <c r="I2393" s="712">
        <f t="shared" si="1088"/>
        <v>0</v>
      </c>
      <c r="J2393" s="699">
        <f t="shared" si="1094"/>
        <v>0</v>
      </c>
      <c r="K2393" s="681">
        <f t="shared" si="1095"/>
        <v>0</v>
      </c>
      <c r="L2393" s="711">
        <f>IF($L$5="Yes",HLOOKUP(B2393,'Outdoor Supply'!$D$32:$P$38,7,FALSE),0)</f>
        <v>0</v>
      </c>
      <c r="M2393" s="701">
        <f t="shared" si="1096"/>
        <v>0</v>
      </c>
      <c r="N2393" s="564">
        <f t="shared" si="1097"/>
        <v>0</v>
      </c>
      <c r="O2393" s="564">
        <f t="shared" si="1098"/>
        <v>0</v>
      </c>
      <c r="P2393" s="564">
        <f t="shared" si="1099"/>
        <v>0</v>
      </c>
      <c r="Q2393" s="564">
        <f t="shared" si="1100"/>
        <v>0</v>
      </c>
      <c r="R2393" s="661">
        <f t="shared" si="1089"/>
        <v>0</v>
      </c>
      <c r="S2393" s="662">
        <f t="shared" si="1090"/>
        <v>0</v>
      </c>
      <c r="T2393" s="699">
        <f t="shared" si="1091"/>
        <v>0</v>
      </c>
      <c r="U2393" s="681">
        <f t="shared" si="1101"/>
        <v>0</v>
      </c>
      <c r="V2393" s="701">
        <f t="shared" si="1102"/>
        <v>0</v>
      </c>
      <c r="W2393" s="662">
        <f t="shared" si="1103"/>
        <v>0</v>
      </c>
      <c r="X2393" s="662">
        <f t="shared" si="1104"/>
        <v>0</v>
      </c>
      <c r="Y2393" s="662">
        <f t="shared" si="1105"/>
        <v>0</v>
      </c>
      <c r="Z2393" s="699">
        <f t="shared" si="1106"/>
        <v>0</v>
      </c>
      <c r="AA2393" s="681">
        <f t="shared" si="1109"/>
        <v>0</v>
      </c>
      <c r="AB2393" s="701">
        <f t="shared" si="1110"/>
        <v>0</v>
      </c>
      <c r="AC2393" s="662">
        <f t="shared" si="1107"/>
        <v>0</v>
      </c>
      <c r="AD2393" s="662">
        <f t="shared" si="1111"/>
        <v>0</v>
      </c>
      <c r="AE2393" s="701">
        <f t="shared" si="1112"/>
        <v>0</v>
      </c>
      <c r="AF2393" s="662">
        <f t="shared" si="1108"/>
        <v>0</v>
      </c>
      <c r="AG2393" s="662">
        <f t="shared" si="1113"/>
        <v>0</v>
      </c>
      <c r="AH2393" s="701">
        <f t="shared" si="1114"/>
        <v>0</v>
      </c>
    </row>
    <row r="2394" spans="1:34" x14ac:dyDescent="0.35">
      <c r="A2394" s="680">
        <v>40369</v>
      </c>
      <c r="B2394" s="558" t="s">
        <v>27</v>
      </c>
      <c r="C2394" s="558">
        <v>7</v>
      </c>
      <c r="D2394" s="559">
        <f t="shared" si="1086"/>
        <v>7</v>
      </c>
      <c r="E2394" s="561">
        <v>2.0000000000010232E-2</v>
      </c>
      <c r="F2394" s="699">
        <f t="shared" si="1092"/>
        <v>0</v>
      </c>
      <c r="G2394" s="712">
        <f t="shared" si="1093"/>
        <v>0</v>
      </c>
      <c r="H2394" s="699">
        <f t="shared" si="1087"/>
        <v>0</v>
      </c>
      <c r="I2394" s="712">
        <f t="shared" si="1088"/>
        <v>0</v>
      </c>
      <c r="J2394" s="699">
        <f t="shared" si="1094"/>
        <v>0</v>
      </c>
      <c r="K2394" s="681">
        <f t="shared" si="1095"/>
        <v>0</v>
      </c>
      <c r="L2394" s="711">
        <f>IF($L$5="Yes",HLOOKUP(B2394,'Outdoor Supply'!$D$32:$P$38,7,FALSE),0)</f>
        <v>0</v>
      </c>
      <c r="M2394" s="701">
        <f t="shared" si="1096"/>
        <v>0</v>
      </c>
      <c r="N2394" s="564">
        <f t="shared" si="1097"/>
        <v>0</v>
      </c>
      <c r="O2394" s="564">
        <f t="shared" si="1098"/>
        <v>0</v>
      </c>
      <c r="P2394" s="564">
        <f t="shared" si="1099"/>
        <v>0</v>
      </c>
      <c r="Q2394" s="564">
        <f t="shared" si="1100"/>
        <v>0</v>
      </c>
      <c r="R2394" s="661">
        <f t="shared" si="1089"/>
        <v>0</v>
      </c>
      <c r="S2394" s="662">
        <f t="shared" si="1090"/>
        <v>0</v>
      </c>
      <c r="T2394" s="699">
        <f t="shared" si="1091"/>
        <v>0</v>
      </c>
      <c r="U2394" s="681">
        <f t="shared" si="1101"/>
        <v>0</v>
      </c>
      <c r="V2394" s="701">
        <f t="shared" si="1102"/>
        <v>0</v>
      </c>
      <c r="W2394" s="662">
        <f t="shared" si="1103"/>
        <v>0</v>
      </c>
      <c r="X2394" s="662">
        <f t="shared" si="1104"/>
        <v>0</v>
      </c>
      <c r="Y2394" s="662">
        <f t="shared" si="1105"/>
        <v>0</v>
      </c>
      <c r="Z2394" s="699">
        <f t="shared" si="1106"/>
        <v>0</v>
      </c>
      <c r="AA2394" s="681">
        <f t="shared" si="1109"/>
        <v>0</v>
      </c>
      <c r="AB2394" s="701">
        <f t="shared" si="1110"/>
        <v>0</v>
      </c>
      <c r="AC2394" s="662">
        <f t="shared" si="1107"/>
        <v>0</v>
      </c>
      <c r="AD2394" s="662">
        <f t="shared" si="1111"/>
        <v>0</v>
      </c>
      <c r="AE2394" s="701">
        <f t="shared" si="1112"/>
        <v>0</v>
      </c>
      <c r="AF2394" s="662">
        <f t="shared" si="1108"/>
        <v>0</v>
      </c>
      <c r="AG2394" s="662">
        <f t="shared" si="1113"/>
        <v>0</v>
      </c>
      <c r="AH2394" s="701">
        <f t="shared" si="1114"/>
        <v>0</v>
      </c>
    </row>
    <row r="2395" spans="1:34" x14ac:dyDescent="0.35">
      <c r="A2395" s="680">
        <v>40370</v>
      </c>
      <c r="B2395" s="558" t="s">
        <v>27</v>
      </c>
      <c r="C2395" s="558">
        <v>7</v>
      </c>
      <c r="D2395" s="559">
        <f t="shared" si="1086"/>
        <v>1</v>
      </c>
      <c r="E2395" s="561">
        <v>0</v>
      </c>
      <c r="F2395" s="699">
        <f t="shared" si="1092"/>
        <v>0</v>
      </c>
      <c r="G2395" s="712">
        <f t="shared" si="1093"/>
        <v>0</v>
      </c>
      <c r="H2395" s="699">
        <f t="shared" si="1087"/>
        <v>0</v>
      </c>
      <c r="I2395" s="712">
        <f t="shared" si="1088"/>
        <v>0</v>
      </c>
      <c r="J2395" s="699">
        <f t="shared" si="1094"/>
        <v>0</v>
      </c>
      <c r="K2395" s="681">
        <f t="shared" si="1095"/>
        <v>0</v>
      </c>
      <c r="L2395" s="711">
        <f>IF($L$5="Yes",HLOOKUP(B2395,'Outdoor Supply'!$D$32:$P$38,7,FALSE),0)</f>
        <v>0</v>
      </c>
      <c r="M2395" s="701">
        <f t="shared" si="1096"/>
        <v>0</v>
      </c>
      <c r="N2395" s="564">
        <f t="shared" si="1097"/>
        <v>0</v>
      </c>
      <c r="O2395" s="564">
        <f t="shared" si="1098"/>
        <v>0</v>
      </c>
      <c r="P2395" s="564">
        <f t="shared" si="1099"/>
        <v>0</v>
      </c>
      <c r="Q2395" s="564">
        <f t="shared" si="1100"/>
        <v>0</v>
      </c>
      <c r="R2395" s="661">
        <f t="shared" si="1089"/>
        <v>0</v>
      </c>
      <c r="S2395" s="662">
        <f t="shared" si="1090"/>
        <v>0</v>
      </c>
      <c r="T2395" s="699">
        <f t="shared" si="1091"/>
        <v>0</v>
      </c>
      <c r="U2395" s="681">
        <f t="shared" si="1101"/>
        <v>0</v>
      </c>
      <c r="V2395" s="701">
        <f t="shared" si="1102"/>
        <v>0</v>
      </c>
      <c r="W2395" s="662">
        <f t="shared" si="1103"/>
        <v>0</v>
      </c>
      <c r="X2395" s="662">
        <f t="shared" si="1104"/>
        <v>0</v>
      </c>
      <c r="Y2395" s="662">
        <f t="shared" si="1105"/>
        <v>0</v>
      </c>
      <c r="Z2395" s="699">
        <f t="shared" si="1106"/>
        <v>0</v>
      </c>
      <c r="AA2395" s="681">
        <f t="shared" si="1109"/>
        <v>0</v>
      </c>
      <c r="AB2395" s="701">
        <f t="shared" si="1110"/>
        <v>0</v>
      </c>
      <c r="AC2395" s="662">
        <f t="shared" si="1107"/>
        <v>0</v>
      </c>
      <c r="AD2395" s="662">
        <f t="shared" si="1111"/>
        <v>0</v>
      </c>
      <c r="AE2395" s="701">
        <f t="shared" si="1112"/>
        <v>0</v>
      </c>
      <c r="AF2395" s="662">
        <f t="shared" si="1108"/>
        <v>0</v>
      </c>
      <c r="AG2395" s="662">
        <f t="shared" si="1113"/>
        <v>0</v>
      </c>
      <c r="AH2395" s="701">
        <f t="shared" si="1114"/>
        <v>0</v>
      </c>
    </row>
    <row r="2396" spans="1:34" x14ac:dyDescent="0.35">
      <c r="A2396" s="680">
        <v>40371</v>
      </c>
      <c r="B2396" s="558" t="s">
        <v>27</v>
      </c>
      <c r="C2396" s="558">
        <v>7</v>
      </c>
      <c r="D2396" s="559">
        <f t="shared" si="1086"/>
        <v>2</v>
      </c>
      <c r="E2396" s="561">
        <v>0</v>
      </c>
      <c r="F2396" s="699">
        <f t="shared" si="1092"/>
        <v>0</v>
      </c>
      <c r="G2396" s="712">
        <f t="shared" si="1093"/>
        <v>0</v>
      </c>
      <c r="H2396" s="699">
        <f t="shared" si="1087"/>
        <v>0</v>
      </c>
      <c r="I2396" s="712">
        <f t="shared" si="1088"/>
        <v>0</v>
      </c>
      <c r="J2396" s="699">
        <f t="shared" si="1094"/>
        <v>0</v>
      </c>
      <c r="K2396" s="681">
        <f t="shared" si="1095"/>
        <v>0</v>
      </c>
      <c r="L2396" s="711">
        <f>IF($L$5="Yes",HLOOKUP(B2396,'Outdoor Supply'!$D$32:$P$38,7,FALSE),0)</f>
        <v>0</v>
      </c>
      <c r="M2396" s="701">
        <f t="shared" si="1096"/>
        <v>0</v>
      </c>
      <c r="N2396" s="564">
        <f t="shared" si="1097"/>
        <v>0</v>
      </c>
      <c r="O2396" s="564">
        <f t="shared" si="1098"/>
        <v>0</v>
      </c>
      <c r="P2396" s="564">
        <f t="shared" si="1099"/>
        <v>0</v>
      </c>
      <c r="Q2396" s="564">
        <f t="shared" si="1100"/>
        <v>0</v>
      </c>
      <c r="R2396" s="661">
        <f t="shared" si="1089"/>
        <v>0</v>
      </c>
      <c r="S2396" s="662">
        <f t="shared" si="1090"/>
        <v>0</v>
      </c>
      <c r="T2396" s="699">
        <f t="shared" si="1091"/>
        <v>0</v>
      </c>
      <c r="U2396" s="681">
        <f t="shared" si="1101"/>
        <v>0</v>
      </c>
      <c r="V2396" s="701">
        <f t="shared" si="1102"/>
        <v>0</v>
      </c>
      <c r="W2396" s="662">
        <f t="shared" si="1103"/>
        <v>0</v>
      </c>
      <c r="X2396" s="662">
        <f t="shared" si="1104"/>
        <v>0</v>
      </c>
      <c r="Y2396" s="662">
        <f t="shared" si="1105"/>
        <v>0</v>
      </c>
      <c r="Z2396" s="699">
        <f t="shared" si="1106"/>
        <v>0</v>
      </c>
      <c r="AA2396" s="681">
        <f t="shared" si="1109"/>
        <v>0</v>
      </c>
      <c r="AB2396" s="701">
        <f t="shared" si="1110"/>
        <v>0</v>
      </c>
      <c r="AC2396" s="662">
        <f t="shared" si="1107"/>
        <v>0</v>
      </c>
      <c r="AD2396" s="662">
        <f t="shared" si="1111"/>
        <v>0</v>
      </c>
      <c r="AE2396" s="701">
        <f t="shared" si="1112"/>
        <v>0</v>
      </c>
      <c r="AF2396" s="662">
        <f t="shared" si="1108"/>
        <v>0</v>
      </c>
      <c r="AG2396" s="662">
        <f t="shared" si="1113"/>
        <v>0</v>
      </c>
      <c r="AH2396" s="701">
        <f t="shared" si="1114"/>
        <v>0</v>
      </c>
    </row>
    <row r="2397" spans="1:34" x14ac:dyDescent="0.35">
      <c r="A2397" s="680">
        <v>40372</v>
      </c>
      <c r="B2397" s="558" t="s">
        <v>27</v>
      </c>
      <c r="C2397" s="558">
        <v>7</v>
      </c>
      <c r="D2397" s="559">
        <f t="shared" si="1086"/>
        <v>3</v>
      </c>
      <c r="E2397" s="561">
        <v>0</v>
      </c>
      <c r="F2397" s="699">
        <f t="shared" si="1092"/>
        <v>0</v>
      </c>
      <c r="G2397" s="712">
        <f t="shared" si="1093"/>
        <v>0</v>
      </c>
      <c r="H2397" s="699">
        <f t="shared" si="1087"/>
        <v>0</v>
      </c>
      <c r="I2397" s="712">
        <f t="shared" si="1088"/>
        <v>0</v>
      </c>
      <c r="J2397" s="699">
        <f t="shared" si="1094"/>
        <v>0</v>
      </c>
      <c r="K2397" s="681">
        <f t="shared" si="1095"/>
        <v>0</v>
      </c>
      <c r="L2397" s="711">
        <f>IF($L$5="Yes",HLOOKUP(B2397,'Outdoor Supply'!$D$32:$P$38,7,FALSE),0)</f>
        <v>0</v>
      </c>
      <c r="M2397" s="701">
        <f t="shared" si="1096"/>
        <v>0</v>
      </c>
      <c r="N2397" s="564">
        <f t="shared" si="1097"/>
        <v>0</v>
      </c>
      <c r="O2397" s="564">
        <f t="shared" si="1098"/>
        <v>0</v>
      </c>
      <c r="P2397" s="564">
        <f t="shared" si="1099"/>
        <v>0</v>
      </c>
      <c r="Q2397" s="564">
        <f t="shared" si="1100"/>
        <v>0</v>
      </c>
      <c r="R2397" s="661">
        <f t="shared" si="1089"/>
        <v>0</v>
      </c>
      <c r="S2397" s="662">
        <f t="shared" si="1090"/>
        <v>0</v>
      </c>
      <c r="T2397" s="699">
        <f t="shared" si="1091"/>
        <v>0</v>
      </c>
      <c r="U2397" s="681">
        <f t="shared" si="1101"/>
        <v>0</v>
      </c>
      <c r="V2397" s="701">
        <f t="shared" si="1102"/>
        <v>0</v>
      </c>
      <c r="W2397" s="662">
        <f t="shared" si="1103"/>
        <v>0</v>
      </c>
      <c r="X2397" s="662">
        <f t="shared" si="1104"/>
        <v>0</v>
      </c>
      <c r="Y2397" s="662">
        <f t="shared" si="1105"/>
        <v>0</v>
      </c>
      <c r="Z2397" s="699">
        <f t="shared" si="1106"/>
        <v>0</v>
      </c>
      <c r="AA2397" s="681">
        <f t="shared" si="1109"/>
        <v>0</v>
      </c>
      <c r="AB2397" s="701">
        <f t="shared" si="1110"/>
        <v>0</v>
      </c>
      <c r="AC2397" s="662">
        <f t="shared" si="1107"/>
        <v>0</v>
      </c>
      <c r="AD2397" s="662">
        <f t="shared" si="1111"/>
        <v>0</v>
      </c>
      <c r="AE2397" s="701">
        <f t="shared" si="1112"/>
        <v>0</v>
      </c>
      <c r="AF2397" s="662">
        <f t="shared" si="1108"/>
        <v>0</v>
      </c>
      <c r="AG2397" s="662">
        <f t="shared" si="1113"/>
        <v>0</v>
      </c>
      <c r="AH2397" s="701">
        <f t="shared" si="1114"/>
        <v>0</v>
      </c>
    </row>
    <row r="2398" spans="1:34" x14ac:dyDescent="0.35">
      <c r="A2398" s="680">
        <v>40373</v>
      </c>
      <c r="B2398" s="558" t="s">
        <v>27</v>
      </c>
      <c r="C2398" s="558">
        <v>7</v>
      </c>
      <c r="D2398" s="559">
        <f t="shared" si="1086"/>
        <v>4</v>
      </c>
      <c r="E2398" s="561">
        <v>0</v>
      </c>
      <c r="F2398" s="699">
        <f t="shared" si="1092"/>
        <v>0</v>
      </c>
      <c r="G2398" s="712">
        <f t="shared" si="1093"/>
        <v>0</v>
      </c>
      <c r="H2398" s="699">
        <f t="shared" si="1087"/>
        <v>0</v>
      </c>
      <c r="I2398" s="712">
        <f t="shared" si="1088"/>
        <v>0</v>
      </c>
      <c r="J2398" s="699">
        <f t="shared" si="1094"/>
        <v>0</v>
      </c>
      <c r="K2398" s="681">
        <f t="shared" si="1095"/>
        <v>0</v>
      </c>
      <c r="L2398" s="711">
        <f>IF($L$5="Yes",HLOOKUP(B2398,'Outdoor Supply'!$D$32:$P$38,7,FALSE),0)</f>
        <v>0</v>
      </c>
      <c r="M2398" s="701">
        <f t="shared" si="1096"/>
        <v>0</v>
      </c>
      <c r="N2398" s="564">
        <f t="shared" si="1097"/>
        <v>0</v>
      </c>
      <c r="O2398" s="564">
        <f t="shared" si="1098"/>
        <v>0</v>
      </c>
      <c r="P2398" s="564">
        <f t="shared" si="1099"/>
        <v>0</v>
      </c>
      <c r="Q2398" s="564">
        <f t="shared" si="1100"/>
        <v>0</v>
      </c>
      <c r="R2398" s="661">
        <f t="shared" si="1089"/>
        <v>0</v>
      </c>
      <c r="S2398" s="662">
        <f t="shared" si="1090"/>
        <v>0</v>
      </c>
      <c r="T2398" s="699">
        <f t="shared" si="1091"/>
        <v>0</v>
      </c>
      <c r="U2398" s="681">
        <f t="shared" si="1101"/>
        <v>0</v>
      </c>
      <c r="V2398" s="701">
        <f t="shared" si="1102"/>
        <v>0</v>
      </c>
      <c r="W2398" s="662">
        <f t="shared" si="1103"/>
        <v>0</v>
      </c>
      <c r="X2398" s="662">
        <f t="shared" si="1104"/>
        <v>0</v>
      </c>
      <c r="Y2398" s="662">
        <f t="shared" si="1105"/>
        <v>0</v>
      </c>
      <c r="Z2398" s="699">
        <f t="shared" si="1106"/>
        <v>0</v>
      </c>
      <c r="AA2398" s="681">
        <f t="shared" si="1109"/>
        <v>0</v>
      </c>
      <c r="AB2398" s="701">
        <f t="shared" si="1110"/>
        <v>0</v>
      </c>
      <c r="AC2398" s="662">
        <f t="shared" si="1107"/>
        <v>0</v>
      </c>
      <c r="AD2398" s="662">
        <f t="shared" si="1111"/>
        <v>0</v>
      </c>
      <c r="AE2398" s="701">
        <f t="shared" si="1112"/>
        <v>0</v>
      </c>
      <c r="AF2398" s="662">
        <f t="shared" si="1108"/>
        <v>0</v>
      </c>
      <c r="AG2398" s="662">
        <f t="shared" si="1113"/>
        <v>0</v>
      </c>
      <c r="AH2398" s="701">
        <f t="shared" si="1114"/>
        <v>0</v>
      </c>
    </row>
    <row r="2399" spans="1:34" x14ac:dyDescent="0.35">
      <c r="A2399" s="680">
        <v>40374</v>
      </c>
      <c r="B2399" s="558" t="s">
        <v>27</v>
      </c>
      <c r="C2399" s="558">
        <v>7</v>
      </c>
      <c r="D2399" s="559">
        <f t="shared" si="1086"/>
        <v>5</v>
      </c>
      <c r="E2399" s="561">
        <v>0</v>
      </c>
      <c r="F2399" s="699">
        <f t="shared" si="1092"/>
        <v>0</v>
      </c>
      <c r="G2399" s="712">
        <f t="shared" si="1093"/>
        <v>0</v>
      </c>
      <c r="H2399" s="699">
        <f t="shared" si="1087"/>
        <v>0</v>
      </c>
      <c r="I2399" s="712">
        <f t="shared" si="1088"/>
        <v>0</v>
      </c>
      <c r="J2399" s="699">
        <f t="shared" si="1094"/>
        <v>0</v>
      </c>
      <c r="K2399" s="681">
        <f t="shared" si="1095"/>
        <v>0</v>
      </c>
      <c r="L2399" s="711">
        <f>IF($L$5="Yes",HLOOKUP(B2399,'Outdoor Supply'!$D$32:$P$38,7,FALSE),0)</f>
        <v>0</v>
      </c>
      <c r="M2399" s="701">
        <f t="shared" si="1096"/>
        <v>0</v>
      </c>
      <c r="N2399" s="564">
        <f t="shared" si="1097"/>
        <v>0</v>
      </c>
      <c r="O2399" s="564">
        <f t="shared" si="1098"/>
        <v>0</v>
      </c>
      <c r="P2399" s="564">
        <f t="shared" si="1099"/>
        <v>0</v>
      </c>
      <c r="Q2399" s="564">
        <f t="shared" si="1100"/>
        <v>0</v>
      </c>
      <c r="R2399" s="661">
        <f t="shared" si="1089"/>
        <v>0</v>
      </c>
      <c r="S2399" s="662">
        <f t="shared" si="1090"/>
        <v>0</v>
      </c>
      <c r="T2399" s="699">
        <f t="shared" si="1091"/>
        <v>0</v>
      </c>
      <c r="U2399" s="681">
        <f t="shared" si="1101"/>
        <v>0</v>
      </c>
      <c r="V2399" s="701">
        <f t="shared" si="1102"/>
        <v>0</v>
      </c>
      <c r="W2399" s="662">
        <f t="shared" si="1103"/>
        <v>0</v>
      </c>
      <c r="X2399" s="662">
        <f t="shared" si="1104"/>
        <v>0</v>
      </c>
      <c r="Y2399" s="662">
        <f t="shared" si="1105"/>
        <v>0</v>
      </c>
      <c r="Z2399" s="699">
        <f t="shared" si="1106"/>
        <v>0</v>
      </c>
      <c r="AA2399" s="681">
        <f t="shared" si="1109"/>
        <v>0</v>
      </c>
      <c r="AB2399" s="701">
        <f t="shared" si="1110"/>
        <v>0</v>
      </c>
      <c r="AC2399" s="662">
        <f t="shared" si="1107"/>
        <v>0</v>
      </c>
      <c r="AD2399" s="662">
        <f t="shared" si="1111"/>
        <v>0</v>
      </c>
      <c r="AE2399" s="701">
        <f t="shared" si="1112"/>
        <v>0</v>
      </c>
      <c r="AF2399" s="662">
        <f t="shared" si="1108"/>
        <v>0</v>
      </c>
      <c r="AG2399" s="662">
        <f t="shared" si="1113"/>
        <v>0</v>
      </c>
      <c r="AH2399" s="701">
        <f t="shared" si="1114"/>
        <v>0</v>
      </c>
    </row>
    <row r="2400" spans="1:34" x14ac:dyDescent="0.35">
      <c r="A2400" s="680">
        <v>40375</v>
      </c>
      <c r="B2400" s="558" t="s">
        <v>27</v>
      </c>
      <c r="C2400" s="558">
        <v>7</v>
      </c>
      <c r="D2400" s="559">
        <f t="shared" si="1086"/>
        <v>6</v>
      </c>
      <c r="E2400" s="561">
        <v>0</v>
      </c>
      <c r="F2400" s="699">
        <f t="shared" si="1092"/>
        <v>0</v>
      </c>
      <c r="G2400" s="712">
        <f t="shared" si="1093"/>
        <v>0</v>
      </c>
      <c r="H2400" s="699">
        <f t="shared" si="1087"/>
        <v>0</v>
      </c>
      <c r="I2400" s="712">
        <f t="shared" si="1088"/>
        <v>0</v>
      </c>
      <c r="J2400" s="699">
        <f t="shared" si="1094"/>
        <v>0</v>
      </c>
      <c r="K2400" s="681">
        <f t="shared" si="1095"/>
        <v>0</v>
      </c>
      <c r="L2400" s="711">
        <f>IF($L$5="Yes",HLOOKUP(B2400,'Outdoor Supply'!$D$32:$P$38,7,FALSE),0)</f>
        <v>0</v>
      </c>
      <c r="M2400" s="701">
        <f t="shared" si="1096"/>
        <v>0</v>
      </c>
      <c r="N2400" s="564">
        <f t="shared" si="1097"/>
        <v>0</v>
      </c>
      <c r="O2400" s="564">
        <f t="shared" si="1098"/>
        <v>0</v>
      </c>
      <c r="P2400" s="564">
        <f t="shared" si="1099"/>
        <v>0</v>
      </c>
      <c r="Q2400" s="564">
        <f t="shared" si="1100"/>
        <v>0</v>
      </c>
      <c r="R2400" s="661">
        <f t="shared" si="1089"/>
        <v>0</v>
      </c>
      <c r="S2400" s="662">
        <f t="shared" si="1090"/>
        <v>0</v>
      </c>
      <c r="T2400" s="699">
        <f t="shared" si="1091"/>
        <v>0</v>
      </c>
      <c r="U2400" s="681">
        <f t="shared" si="1101"/>
        <v>0</v>
      </c>
      <c r="V2400" s="701">
        <f t="shared" si="1102"/>
        <v>0</v>
      </c>
      <c r="W2400" s="662">
        <f t="shared" si="1103"/>
        <v>0</v>
      </c>
      <c r="X2400" s="662">
        <f t="shared" si="1104"/>
        <v>0</v>
      </c>
      <c r="Y2400" s="662">
        <f t="shared" si="1105"/>
        <v>0</v>
      </c>
      <c r="Z2400" s="699">
        <f t="shared" si="1106"/>
        <v>0</v>
      </c>
      <c r="AA2400" s="681">
        <f t="shared" si="1109"/>
        <v>0</v>
      </c>
      <c r="AB2400" s="701">
        <f t="shared" si="1110"/>
        <v>0</v>
      </c>
      <c r="AC2400" s="662">
        <f t="shared" si="1107"/>
        <v>0</v>
      </c>
      <c r="AD2400" s="662">
        <f t="shared" si="1111"/>
        <v>0</v>
      </c>
      <c r="AE2400" s="701">
        <f t="shared" si="1112"/>
        <v>0</v>
      </c>
      <c r="AF2400" s="662">
        <f t="shared" si="1108"/>
        <v>0</v>
      </c>
      <c r="AG2400" s="662">
        <f t="shared" si="1113"/>
        <v>0</v>
      </c>
      <c r="AH2400" s="701">
        <f t="shared" si="1114"/>
        <v>0</v>
      </c>
    </row>
    <row r="2401" spans="1:34" x14ac:dyDescent="0.35">
      <c r="A2401" s="680">
        <v>40376</v>
      </c>
      <c r="B2401" s="558" t="s">
        <v>27</v>
      </c>
      <c r="C2401" s="558">
        <v>7</v>
      </c>
      <c r="D2401" s="559">
        <f t="shared" si="1086"/>
        <v>7</v>
      </c>
      <c r="E2401" s="561">
        <v>0</v>
      </c>
      <c r="F2401" s="699">
        <f t="shared" si="1092"/>
        <v>0</v>
      </c>
      <c r="G2401" s="712">
        <f t="shared" si="1093"/>
        <v>0</v>
      </c>
      <c r="H2401" s="699">
        <f t="shared" si="1087"/>
        <v>0</v>
      </c>
      <c r="I2401" s="712">
        <f t="shared" si="1088"/>
        <v>0</v>
      </c>
      <c r="J2401" s="699">
        <f t="shared" si="1094"/>
        <v>0</v>
      </c>
      <c r="K2401" s="681">
        <f t="shared" si="1095"/>
        <v>0</v>
      </c>
      <c r="L2401" s="711">
        <f>IF($L$5="Yes",HLOOKUP(B2401,'Outdoor Supply'!$D$32:$P$38,7,FALSE),0)</f>
        <v>0</v>
      </c>
      <c r="M2401" s="701">
        <f t="shared" si="1096"/>
        <v>0</v>
      </c>
      <c r="N2401" s="564">
        <f t="shared" si="1097"/>
        <v>0</v>
      </c>
      <c r="O2401" s="564">
        <f t="shared" si="1098"/>
        <v>0</v>
      </c>
      <c r="P2401" s="564">
        <f t="shared" si="1099"/>
        <v>0</v>
      </c>
      <c r="Q2401" s="564">
        <f t="shared" si="1100"/>
        <v>0</v>
      </c>
      <c r="R2401" s="661">
        <f t="shared" si="1089"/>
        <v>0</v>
      </c>
      <c r="S2401" s="662">
        <f t="shared" si="1090"/>
        <v>0</v>
      </c>
      <c r="T2401" s="699">
        <f t="shared" si="1091"/>
        <v>0</v>
      </c>
      <c r="U2401" s="681">
        <f t="shared" si="1101"/>
        <v>0</v>
      </c>
      <c r="V2401" s="701">
        <f t="shared" si="1102"/>
        <v>0</v>
      </c>
      <c r="W2401" s="662">
        <f t="shared" si="1103"/>
        <v>0</v>
      </c>
      <c r="X2401" s="662">
        <f t="shared" si="1104"/>
        <v>0</v>
      </c>
      <c r="Y2401" s="662">
        <f t="shared" si="1105"/>
        <v>0</v>
      </c>
      <c r="Z2401" s="699">
        <f t="shared" si="1106"/>
        <v>0</v>
      </c>
      <c r="AA2401" s="681">
        <f t="shared" si="1109"/>
        <v>0</v>
      </c>
      <c r="AB2401" s="701">
        <f t="shared" si="1110"/>
        <v>0</v>
      </c>
      <c r="AC2401" s="662">
        <f t="shared" si="1107"/>
        <v>0</v>
      </c>
      <c r="AD2401" s="662">
        <f t="shared" si="1111"/>
        <v>0</v>
      </c>
      <c r="AE2401" s="701">
        <f t="shared" si="1112"/>
        <v>0</v>
      </c>
      <c r="AF2401" s="662">
        <f t="shared" si="1108"/>
        <v>0</v>
      </c>
      <c r="AG2401" s="662">
        <f t="shared" si="1113"/>
        <v>0</v>
      </c>
      <c r="AH2401" s="701">
        <f t="shared" si="1114"/>
        <v>0</v>
      </c>
    </row>
    <row r="2402" spans="1:34" x14ac:dyDescent="0.35">
      <c r="A2402" s="680">
        <v>40377</v>
      </c>
      <c r="B2402" s="558" t="s">
        <v>27</v>
      </c>
      <c r="C2402" s="558">
        <v>7</v>
      </c>
      <c r="D2402" s="559">
        <f t="shared" si="1086"/>
        <v>1</v>
      </c>
      <c r="E2402" s="561">
        <v>0</v>
      </c>
      <c r="F2402" s="699">
        <f t="shared" si="1092"/>
        <v>0</v>
      </c>
      <c r="G2402" s="712">
        <f t="shared" si="1093"/>
        <v>0</v>
      </c>
      <c r="H2402" s="699">
        <f t="shared" si="1087"/>
        <v>0</v>
      </c>
      <c r="I2402" s="712">
        <f t="shared" si="1088"/>
        <v>0</v>
      </c>
      <c r="J2402" s="699">
        <f t="shared" si="1094"/>
        <v>0</v>
      </c>
      <c r="K2402" s="681">
        <f t="shared" si="1095"/>
        <v>0</v>
      </c>
      <c r="L2402" s="711">
        <f>IF($L$5="Yes",HLOOKUP(B2402,'Outdoor Supply'!$D$32:$P$38,7,FALSE),0)</f>
        <v>0</v>
      </c>
      <c r="M2402" s="701">
        <f t="shared" si="1096"/>
        <v>0</v>
      </c>
      <c r="N2402" s="564">
        <f t="shared" si="1097"/>
        <v>0</v>
      </c>
      <c r="O2402" s="564">
        <f t="shared" si="1098"/>
        <v>0</v>
      </c>
      <c r="P2402" s="564">
        <f t="shared" si="1099"/>
        <v>0</v>
      </c>
      <c r="Q2402" s="564">
        <f t="shared" si="1100"/>
        <v>0</v>
      </c>
      <c r="R2402" s="661">
        <f t="shared" si="1089"/>
        <v>0</v>
      </c>
      <c r="S2402" s="662">
        <f t="shared" si="1090"/>
        <v>0</v>
      </c>
      <c r="T2402" s="699">
        <f t="shared" si="1091"/>
        <v>0</v>
      </c>
      <c r="U2402" s="681">
        <f t="shared" si="1101"/>
        <v>0</v>
      </c>
      <c r="V2402" s="701">
        <f t="shared" si="1102"/>
        <v>0</v>
      </c>
      <c r="W2402" s="662">
        <f t="shared" si="1103"/>
        <v>0</v>
      </c>
      <c r="X2402" s="662">
        <f t="shared" si="1104"/>
        <v>0</v>
      </c>
      <c r="Y2402" s="662">
        <f t="shared" si="1105"/>
        <v>0</v>
      </c>
      <c r="Z2402" s="699">
        <f t="shared" si="1106"/>
        <v>0</v>
      </c>
      <c r="AA2402" s="681">
        <f t="shared" si="1109"/>
        <v>0</v>
      </c>
      <c r="AB2402" s="701">
        <f t="shared" si="1110"/>
        <v>0</v>
      </c>
      <c r="AC2402" s="662">
        <f t="shared" si="1107"/>
        <v>0</v>
      </c>
      <c r="AD2402" s="662">
        <f t="shared" si="1111"/>
        <v>0</v>
      </c>
      <c r="AE2402" s="701">
        <f t="shared" si="1112"/>
        <v>0</v>
      </c>
      <c r="AF2402" s="662">
        <f t="shared" si="1108"/>
        <v>0</v>
      </c>
      <c r="AG2402" s="662">
        <f t="shared" si="1113"/>
        <v>0</v>
      </c>
      <c r="AH2402" s="701">
        <f t="shared" si="1114"/>
        <v>0</v>
      </c>
    </row>
    <row r="2403" spans="1:34" x14ac:dyDescent="0.35">
      <c r="A2403" s="680">
        <v>40378</v>
      </c>
      <c r="B2403" s="558" t="s">
        <v>27</v>
      </c>
      <c r="C2403" s="558">
        <v>7</v>
      </c>
      <c r="D2403" s="559">
        <f t="shared" si="1086"/>
        <v>2</v>
      </c>
      <c r="E2403" s="561">
        <v>9.9999999999909051E-3</v>
      </c>
      <c r="F2403" s="699">
        <f t="shared" si="1092"/>
        <v>0</v>
      </c>
      <c r="G2403" s="712">
        <f t="shared" si="1093"/>
        <v>0</v>
      </c>
      <c r="H2403" s="699">
        <f t="shared" si="1087"/>
        <v>0</v>
      </c>
      <c r="I2403" s="712">
        <f t="shared" si="1088"/>
        <v>0</v>
      </c>
      <c r="J2403" s="699">
        <f t="shared" si="1094"/>
        <v>0</v>
      </c>
      <c r="K2403" s="681">
        <f t="shared" si="1095"/>
        <v>0</v>
      </c>
      <c r="L2403" s="711">
        <f>IF($L$5="Yes",HLOOKUP(B2403,'Outdoor Supply'!$D$32:$P$38,7,FALSE),0)</f>
        <v>0</v>
      </c>
      <c r="M2403" s="701">
        <f t="shared" si="1096"/>
        <v>0</v>
      </c>
      <c r="N2403" s="564">
        <f t="shared" si="1097"/>
        <v>0</v>
      </c>
      <c r="O2403" s="564">
        <f t="shared" si="1098"/>
        <v>0</v>
      </c>
      <c r="P2403" s="564">
        <f t="shared" si="1099"/>
        <v>0</v>
      </c>
      <c r="Q2403" s="564">
        <f t="shared" si="1100"/>
        <v>0</v>
      </c>
      <c r="R2403" s="661">
        <f t="shared" si="1089"/>
        <v>0</v>
      </c>
      <c r="S2403" s="662">
        <f t="shared" si="1090"/>
        <v>0</v>
      </c>
      <c r="T2403" s="699">
        <f t="shared" si="1091"/>
        <v>0</v>
      </c>
      <c r="U2403" s="681">
        <f t="shared" si="1101"/>
        <v>0</v>
      </c>
      <c r="V2403" s="701">
        <f t="shared" si="1102"/>
        <v>0</v>
      </c>
      <c r="W2403" s="662">
        <f t="shared" si="1103"/>
        <v>0</v>
      </c>
      <c r="X2403" s="662">
        <f t="shared" si="1104"/>
        <v>0</v>
      </c>
      <c r="Y2403" s="662">
        <f t="shared" si="1105"/>
        <v>0</v>
      </c>
      <c r="Z2403" s="699">
        <f t="shared" si="1106"/>
        <v>0</v>
      </c>
      <c r="AA2403" s="681">
        <f t="shared" si="1109"/>
        <v>0</v>
      </c>
      <c r="AB2403" s="701">
        <f t="shared" si="1110"/>
        <v>0</v>
      </c>
      <c r="AC2403" s="662">
        <f t="shared" si="1107"/>
        <v>0</v>
      </c>
      <c r="AD2403" s="662">
        <f t="shared" si="1111"/>
        <v>0</v>
      </c>
      <c r="AE2403" s="701">
        <f t="shared" si="1112"/>
        <v>0</v>
      </c>
      <c r="AF2403" s="662">
        <f t="shared" si="1108"/>
        <v>0</v>
      </c>
      <c r="AG2403" s="662">
        <f t="shared" si="1113"/>
        <v>0</v>
      </c>
      <c r="AH2403" s="701">
        <f t="shared" si="1114"/>
        <v>0</v>
      </c>
    </row>
    <row r="2404" spans="1:34" x14ac:dyDescent="0.35">
      <c r="A2404" s="680">
        <v>40379</v>
      </c>
      <c r="B2404" s="558" t="s">
        <v>27</v>
      </c>
      <c r="C2404" s="558">
        <v>7</v>
      </c>
      <c r="D2404" s="559">
        <f t="shared" si="1086"/>
        <v>3</v>
      </c>
      <c r="E2404" s="561">
        <v>0</v>
      </c>
      <c r="F2404" s="699">
        <f t="shared" si="1092"/>
        <v>0</v>
      </c>
      <c r="G2404" s="712">
        <f t="shared" si="1093"/>
        <v>0</v>
      </c>
      <c r="H2404" s="699">
        <f t="shared" si="1087"/>
        <v>0</v>
      </c>
      <c r="I2404" s="712">
        <f t="shared" si="1088"/>
        <v>0</v>
      </c>
      <c r="J2404" s="699">
        <f t="shared" si="1094"/>
        <v>0</v>
      </c>
      <c r="K2404" s="681">
        <f t="shared" si="1095"/>
        <v>0</v>
      </c>
      <c r="L2404" s="711">
        <f>IF($L$5="Yes",HLOOKUP(B2404,'Outdoor Supply'!$D$32:$P$38,7,FALSE),0)</f>
        <v>0</v>
      </c>
      <c r="M2404" s="701">
        <f t="shared" si="1096"/>
        <v>0</v>
      </c>
      <c r="N2404" s="564">
        <f t="shared" si="1097"/>
        <v>0</v>
      </c>
      <c r="O2404" s="564">
        <f t="shared" si="1098"/>
        <v>0</v>
      </c>
      <c r="P2404" s="564">
        <f t="shared" si="1099"/>
        <v>0</v>
      </c>
      <c r="Q2404" s="564">
        <f t="shared" si="1100"/>
        <v>0</v>
      </c>
      <c r="R2404" s="661">
        <f t="shared" si="1089"/>
        <v>0</v>
      </c>
      <c r="S2404" s="662">
        <f t="shared" si="1090"/>
        <v>0</v>
      </c>
      <c r="T2404" s="699">
        <f t="shared" si="1091"/>
        <v>0</v>
      </c>
      <c r="U2404" s="681">
        <f t="shared" si="1101"/>
        <v>0</v>
      </c>
      <c r="V2404" s="701">
        <f t="shared" si="1102"/>
        <v>0</v>
      </c>
      <c r="W2404" s="662">
        <f t="shared" si="1103"/>
        <v>0</v>
      </c>
      <c r="X2404" s="662">
        <f t="shared" si="1104"/>
        <v>0</v>
      </c>
      <c r="Y2404" s="662">
        <f t="shared" si="1105"/>
        <v>0</v>
      </c>
      <c r="Z2404" s="699">
        <f t="shared" si="1106"/>
        <v>0</v>
      </c>
      <c r="AA2404" s="681">
        <f t="shared" si="1109"/>
        <v>0</v>
      </c>
      <c r="AB2404" s="701">
        <f t="shared" si="1110"/>
        <v>0</v>
      </c>
      <c r="AC2404" s="662">
        <f t="shared" si="1107"/>
        <v>0</v>
      </c>
      <c r="AD2404" s="662">
        <f t="shared" si="1111"/>
        <v>0</v>
      </c>
      <c r="AE2404" s="701">
        <f t="shared" si="1112"/>
        <v>0</v>
      </c>
      <c r="AF2404" s="662">
        <f t="shared" si="1108"/>
        <v>0</v>
      </c>
      <c r="AG2404" s="662">
        <f t="shared" si="1113"/>
        <v>0</v>
      </c>
      <c r="AH2404" s="701">
        <f t="shared" si="1114"/>
        <v>0</v>
      </c>
    </row>
    <row r="2405" spans="1:34" x14ac:dyDescent="0.35">
      <c r="A2405" s="680">
        <v>40380</v>
      </c>
      <c r="B2405" s="558" t="s">
        <v>27</v>
      </c>
      <c r="C2405" s="558">
        <v>7</v>
      </c>
      <c r="D2405" s="559">
        <f t="shared" si="1086"/>
        <v>4</v>
      </c>
      <c r="E2405" s="561">
        <v>0</v>
      </c>
      <c r="F2405" s="699">
        <f t="shared" si="1092"/>
        <v>0</v>
      </c>
      <c r="G2405" s="712">
        <f t="shared" si="1093"/>
        <v>0</v>
      </c>
      <c r="H2405" s="699">
        <f t="shared" si="1087"/>
        <v>0</v>
      </c>
      <c r="I2405" s="712">
        <f t="shared" si="1088"/>
        <v>0</v>
      </c>
      <c r="J2405" s="699">
        <f t="shared" si="1094"/>
        <v>0</v>
      </c>
      <c r="K2405" s="681">
        <f t="shared" si="1095"/>
        <v>0</v>
      </c>
      <c r="L2405" s="711">
        <f>IF($L$5="Yes",HLOOKUP(B2405,'Outdoor Supply'!$D$32:$P$38,7,FALSE),0)</f>
        <v>0</v>
      </c>
      <c r="M2405" s="701">
        <f t="shared" si="1096"/>
        <v>0</v>
      </c>
      <c r="N2405" s="564">
        <f t="shared" si="1097"/>
        <v>0</v>
      </c>
      <c r="O2405" s="564">
        <f t="shared" si="1098"/>
        <v>0</v>
      </c>
      <c r="P2405" s="564">
        <f t="shared" si="1099"/>
        <v>0</v>
      </c>
      <c r="Q2405" s="564">
        <f t="shared" si="1100"/>
        <v>0</v>
      </c>
      <c r="R2405" s="661">
        <f t="shared" si="1089"/>
        <v>0</v>
      </c>
      <c r="S2405" s="662">
        <f t="shared" si="1090"/>
        <v>0</v>
      </c>
      <c r="T2405" s="699">
        <f t="shared" si="1091"/>
        <v>0</v>
      </c>
      <c r="U2405" s="681">
        <f t="shared" si="1101"/>
        <v>0</v>
      </c>
      <c r="V2405" s="701">
        <f t="shared" si="1102"/>
        <v>0</v>
      </c>
      <c r="W2405" s="662">
        <f t="shared" si="1103"/>
        <v>0</v>
      </c>
      <c r="X2405" s="662">
        <f t="shared" si="1104"/>
        <v>0</v>
      </c>
      <c r="Y2405" s="662">
        <f t="shared" si="1105"/>
        <v>0</v>
      </c>
      <c r="Z2405" s="699">
        <f t="shared" si="1106"/>
        <v>0</v>
      </c>
      <c r="AA2405" s="681">
        <f t="shared" si="1109"/>
        <v>0</v>
      </c>
      <c r="AB2405" s="701">
        <f t="shared" si="1110"/>
        <v>0</v>
      </c>
      <c r="AC2405" s="662">
        <f t="shared" si="1107"/>
        <v>0</v>
      </c>
      <c r="AD2405" s="662">
        <f t="shared" si="1111"/>
        <v>0</v>
      </c>
      <c r="AE2405" s="701">
        <f t="shared" si="1112"/>
        <v>0</v>
      </c>
      <c r="AF2405" s="662">
        <f t="shared" si="1108"/>
        <v>0</v>
      </c>
      <c r="AG2405" s="662">
        <f t="shared" si="1113"/>
        <v>0</v>
      </c>
      <c r="AH2405" s="701">
        <f t="shared" si="1114"/>
        <v>0</v>
      </c>
    </row>
    <row r="2406" spans="1:34" x14ac:dyDescent="0.35">
      <c r="A2406" s="680">
        <v>40381</v>
      </c>
      <c r="B2406" s="558" t="s">
        <v>27</v>
      </c>
      <c r="C2406" s="558">
        <v>7</v>
      </c>
      <c r="D2406" s="559">
        <f t="shared" si="1086"/>
        <v>5</v>
      </c>
      <c r="E2406" s="561">
        <v>0</v>
      </c>
      <c r="F2406" s="699">
        <f t="shared" si="1092"/>
        <v>0</v>
      </c>
      <c r="G2406" s="712">
        <f t="shared" si="1093"/>
        <v>0</v>
      </c>
      <c r="H2406" s="699">
        <f t="shared" si="1087"/>
        <v>0</v>
      </c>
      <c r="I2406" s="712">
        <f t="shared" si="1088"/>
        <v>0</v>
      </c>
      <c r="J2406" s="699">
        <f t="shared" si="1094"/>
        <v>0</v>
      </c>
      <c r="K2406" s="681">
        <f t="shared" si="1095"/>
        <v>0</v>
      </c>
      <c r="L2406" s="711">
        <f>IF($L$5="Yes",HLOOKUP(B2406,'Outdoor Supply'!$D$32:$P$38,7,FALSE),0)</f>
        <v>0</v>
      </c>
      <c r="M2406" s="701">
        <f t="shared" si="1096"/>
        <v>0</v>
      </c>
      <c r="N2406" s="564">
        <f t="shared" si="1097"/>
        <v>0</v>
      </c>
      <c r="O2406" s="564">
        <f t="shared" si="1098"/>
        <v>0</v>
      </c>
      <c r="P2406" s="564">
        <f t="shared" si="1099"/>
        <v>0</v>
      </c>
      <c r="Q2406" s="564">
        <f t="shared" si="1100"/>
        <v>0</v>
      </c>
      <c r="R2406" s="661">
        <f t="shared" si="1089"/>
        <v>0</v>
      </c>
      <c r="S2406" s="662">
        <f t="shared" si="1090"/>
        <v>0</v>
      </c>
      <c r="T2406" s="699">
        <f t="shared" si="1091"/>
        <v>0</v>
      </c>
      <c r="U2406" s="681">
        <f t="shared" si="1101"/>
        <v>0</v>
      </c>
      <c r="V2406" s="701">
        <f t="shared" si="1102"/>
        <v>0</v>
      </c>
      <c r="W2406" s="662">
        <f t="shared" si="1103"/>
        <v>0</v>
      </c>
      <c r="X2406" s="662">
        <f t="shared" si="1104"/>
        <v>0</v>
      </c>
      <c r="Y2406" s="662">
        <f t="shared" si="1105"/>
        <v>0</v>
      </c>
      <c r="Z2406" s="699">
        <f t="shared" si="1106"/>
        <v>0</v>
      </c>
      <c r="AA2406" s="681">
        <f t="shared" si="1109"/>
        <v>0</v>
      </c>
      <c r="AB2406" s="701">
        <f t="shared" si="1110"/>
        <v>0</v>
      </c>
      <c r="AC2406" s="662">
        <f t="shared" si="1107"/>
        <v>0</v>
      </c>
      <c r="AD2406" s="662">
        <f t="shared" si="1111"/>
        <v>0</v>
      </c>
      <c r="AE2406" s="701">
        <f t="shared" si="1112"/>
        <v>0</v>
      </c>
      <c r="AF2406" s="662">
        <f t="shared" si="1108"/>
        <v>0</v>
      </c>
      <c r="AG2406" s="662">
        <f t="shared" si="1113"/>
        <v>0</v>
      </c>
      <c r="AH2406" s="701">
        <f t="shared" si="1114"/>
        <v>0</v>
      </c>
    </row>
    <row r="2407" spans="1:34" x14ac:dyDescent="0.35">
      <c r="A2407" s="680">
        <v>40382</v>
      </c>
      <c r="B2407" s="558" t="s">
        <v>27</v>
      </c>
      <c r="C2407" s="558">
        <v>7</v>
      </c>
      <c r="D2407" s="559">
        <f t="shared" si="1086"/>
        <v>6</v>
      </c>
      <c r="E2407" s="561">
        <v>0.58000000000004093</v>
      </c>
      <c r="F2407" s="699">
        <f t="shared" si="1092"/>
        <v>0</v>
      </c>
      <c r="G2407" s="712">
        <f t="shared" si="1093"/>
        <v>0</v>
      </c>
      <c r="H2407" s="699">
        <f t="shared" si="1087"/>
        <v>0</v>
      </c>
      <c r="I2407" s="712">
        <f t="shared" si="1088"/>
        <v>0</v>
      </c>
      <c r="J2407" s="699">
        <f t="shared" si="1094"/>
        <v>0</v>
      </c>
      <c r="K2407" s="681">
        <f t="shared" si="1095"/>
        <v>0</v>
      </c>
      <c r="L2407" s="711">
        <f>IF($L$5="Yes",HLOOKUP(B2407,'Outdoor Supply'!$D$32:$P$38,7,FALSE),0)</f>
        <v>0</v>
      </c>
      <c r="M2407" s="701">
        <f t="shared" si="1096"/>
        <v>0</v>
      </c>
      <c r="N2407" s="564">
        <f t="shared" si="1097"/>
        <v>0</v>
      </c>
      <c r="O2407" s="564">
        <f t="shared" si="1098"/>
        <v>0</v>
      </c>
      <c r="P2407" s="564">
        <f t="shared" si="1099"/>
        <v>0</v>
      </c>
      <c r="Q2407" s="564">
        <f t="shared" si="1100"/>
        <v>0</v>
      </c>
      <c r="R2407" s="661">
        <f t="shared" si="1089"/>
        <v>0</v>
      </c>
      <c r="S2407" s="662">
        <f t="shared" si="1090"/>
        <v>0</v>
      </c>
      <c r="T2407" s="699">
        <f t="shared" si="1091"/>
        <v>0</v>
      </c>
      <c r="U2407" s="681">
        <f t="shared" si="1101"/>
        <v>0</v>
      </c>
      <c r="V2407" s="701">
        <f t="shared" si="1102"/>
        <v>0</v>
      </c>
      <c r="W2407" s="662">
        <f t="shared" si="1103"/>
        <v>0</v>
      </c>
      <c r="X2407" s="662">
        <f t="shared" si="1104"/>
        <v>0</v>
      </c>
      <c r="Y2407" s="662">
        <f t="shared" si="1105"/>
        <v>0</v>
      </c>
      <c r="Z2407" s="699">
        <f t="shared" si="1106"/>
        <v>0</v>
      </c>
      <c r="AA2407" s="681">
        <f t="shared" si="1109"/>
        <v>0</v>
      </c>
      <c r="AB2407" s="701">
        <f t="shared" si="1110"/>
        <v>0</v>
      </c>
      <c r="AC2407" s="662">
        <f t="shared" si="1107"/>
        <v>0</v>
      </c>
      <c r="AD2407" s="662">
        <f t="shared" si="1111"/>
        <v>0</v>
      </c>
      <c r="AE2407" s="701">
        <f t="shared" si="1112"/>
        <v>0</v>
      </c>
      <c r="AF2407" s="662">
        <f t="shared" si="1108"/>
        <v>0</v>
      </c>
      <c r="AG2407" s="662">
        <f t="shared" si="1113"/>
        <v>0</v>
      </c>
      <c r="AH2407" s="701">
        <f t="shared" si="1114"/>
        <v>0</v>
      </c>
    </row>
    <row r="2408" spans="1:34" x14ac:dyDescent="0.35">
      <c r="A2408" s="680">
        <v>40383</v>
      </c>
      <c r="B2408" s="558" t="s">
        <v>27</v>
      </c>
      <c r="C2408" s="558">
        <v>7</v>
      </c>
      <c r="D2408" s="559">
        <f t="shared" si="1086"/>
        <v>7</v>
      </c>
      <c r="E2408" s="561">
        <v>0</v>
      </c>
      <c r="F2408" s="699">
        <f t="shared" si="1092"/>
        <v>0</v>
      </c>
      <c r="G2408" s="712">
        <f t="shared" si="1093"/>
        <v>0</v>
      </c>
      <c r="H2408" s="699">
        <f t="shared" si="1087"/>
        <v>0</v>
      </c>
      <c r="I2408" s="712">
        <f t="shared" si="1088"/>
        <v>0</v>
      </c>
      <c r="J2408" s="699">
        <f t="shared" si="1094"/>
        <v>0</v>
      </c>
      <c r="K2408" s="681">
        <f t="shared" si="1095"/>
        <v>0</v>
      </c>
      <c r="L2408" s="711">
        <f>IF($L$5="Yes",HLOOKUP(B2408,'Outdoor Supply'!$D$32:$P$38,7,FALSE),0)</f>
        <v>0</v>
      </c>
      <c r="M2408" s="701">
        <f t="shared" si="1096"/>
        <v>0</v>
      </c>
      <c r="N2408" s="564">
        <f t="shared" si="1097"/>
        <v>0</v>
      </c>
      <c r="O2408" s="564">
        <f t="shared" si="1098"/>
        <v>0</v>
      </c>
      <c r="P2408" s="564">
        <f t="shared" si="1099"/>
        <v>0</v>
      </c>
      <c r="Q2408" s="564">
        <f t="shared" si="1100"/>
        <v>0</v>
      </c>
      <c r="R2408" s="661">
        <f t="shared" si="1089"/>
        <v>0</v>
      </c>
      <c r="S2408" s="662">
        <f t="shared" si="1090"/>
        <v>0</v>
      </c>
      <c r="T2408" s="699">
        <f t="shared" si="1091"/>
        <v>0</v>
      </c>
      <c r="U2408" s="681">
        <f t="shared" si="1101"/>
        <v>0</v>
      </c>
      <c r="V2408" s="701">
        <f t="shared" si="1102"/>
        <v>0</v>
      </c>
      <c r="W2408" s="662">
        <f t="shared" si="1103"/>
        <v>0</v>
      </c>
      <c r="X2408" s="662">
        <f t="shared" si="1104"/>
        <v>0</v>
      </c>
      <c r="Y2408" s="662">
        <f t="shared" si="1105"/>
        <v>0</v>
      </c>
      <c r="Z2408" s="699">
        <f t="shared" si="1106"/>
        <v>0</v>
      </c>
      <c r="AA2408" s="681">
        <f t="shared" si="1109"/>
        <v>0</v>
      </c>
      <c r="AB2408" s="701">
        <f t="shared" si="1110"/>
        <v>0</v>
      </c>
      <c r="AC2408" s="662">
        <f t="shared" si="1107"/>
        <v>0</v>
      </c>
      <c r="AD2408" s="662">
        <f t="shared" si="1111"/>
        <v>0</v>
      </c>
      <c r="AE2408" s="701">
        <f t="shared" si="1112"/>
        <v>0</v>
      </c>
      <c r="AF2408" s="662">
        <f t="shared" si="1108"/>
        <v>0</v>
      </c>
      <c r="AG2408" s="662">
        <f t="shared" si="1113"/>
        <v>0</v>
      </c>
      <c r="AH2408" s="701">
        <f t="shared" si="1114"/>
        <v>0</v>
      </c>
    </row>
    <row r="2409" spans="1:34" x14ac:dyDescent="0.35">
      <c r="A2409" s="680">
        <v>40384</v>
      </c>
      <c r="B2409" s="558" t="s">
        <v>27</v>
      </c>
      <c r="C2409" s="558">
        <v>7</v>
      </c>
      <c r="D2409" s="559">
        <f t="shared" si="1086"/>
        <v>1</v>
      </c>
      <c r="E2409" s="561">
        <v>0</v>
      </c>
      <c r="F2409" s="699">
        <f t="shared" si="1092"/>
        <v>0</v>
      </c>
      <c r="G2409" s="712">
        <f t="shared" si="1093"/>
        <v>0</v>
      </c>
      <c r="H2409" s="699">
        <f t="shared" si="1087"/>
        <v>0</v>
      </c>
      <c r="I2409" s="712">
        <f t="shared" si="1088"/>
        <v>0</v>
      </c>
      <c r="J2409" s="699">
        <f t="shared" si="1094"/>
        <v>0</v>
      </c>
      <c r="K2409" s="681">
        <f t="shared" si="1095"/>
        <v>0</v>
      </c>
      <c r="L2409" s="711">
        <f>IF($L$5="Yes",HLOOKUP(B2409,'Outdoor Supply'!$D$32:$P$38,7,FALSE),0)</f>
        <v>0</v>
      </c>
      <c r="M2409" s="701">
        <f t="shared" si="1096"/>
        <v>0</v>
      </c>
      <c r="N2409" s="564">
        <f t="shared" si="1097"/>
        <v>0</v>
      </c>
      <c r="O2409" s="564">
        <f t="shared" si="1098"/>
        <v>0</v>
      </c>
      <c r="P2409" s="564">
        <f t="shared" si="1099"/>
        <v>0</v>
      </c>
      <c r="Q2409" s="564">
        <f t="shared" si="1100"/>
        <v>0</v>
      </c>
      <c r="R2409" s="661">
        <f t="shared" si="1089"/>
        <v>0</v>
      </c>
      <c r="S2409" s="662">
        <f t="shared" si="1090"/>
        <v>0</v>
      </c>
      <c r="T2409" s="699">
        <f t="shared" si="1091"/>
        <v>0</v>
      </c>
      <c r="U2409" s="681">
        <f t="shared" si="1101"/>
        <v>0</v>
      </c>
      <c r="V2409" s="701">
        <f t="shared" si="1102"/>
        <v>0</v>
      </c>
      <c r="W2409" s="662">
        <f t="shared" si="1103"/>
        <v>0</v>
      </c>
      <c r="X2409" s="662">
        <f t="shared" si="1104"/>
        <v>0</v>
      </c>
      <c r="Y2409" s="662">
        <f t="shared" si="1105"/>
        <v>0</v>
      </c>
      <c r="Z2409" s="699">
        <f t="shared" si="1106"/>
        <v>0</v>
      </c>
      <c r="AA2409" s="681">
        <f t="shared" si="1109"/>
        <v>0</v>
      </c>
      <c r="AB2409" s="701">
        <f t="shared" si="1110"/>
        <v>0</v>
      </c>
      <c r="AC2409" s="662">
        <f t="shared" si="1107"/>
        <v>0</v>
      </c>
      <c r="AD2409" s="662">
        <f t="shared" si="1111"/>
        <v>0</v>
      </c>
      <c r="AE2409" s="701">
        <f t="shared" si="1112"/>
        <v>0</v>
      </c>
      <c r="AF2409" s="662">
        <f t="shared" si="1108"/>
        <v>0</v>
      </c>
      <c r="AG2409" s="662">
        <f t="shared" si="1113"/>
        <v>0</v>
      </c>
      <c r="AH2409" s="701">
        <f t="shared" si="1114"/>
        <v>0</v>
      </c>
    </row>
    <row r="2410" spans="1:34" x14ac:dyDescent="0.35">
      <c r="A2410" s="680">
        <v>40385</v>
      </c>
      <c r="B2410" s="558" t="s">
        <v>27</v>
      </c>
      <c r="C2410" s="558">
        <v>7</v>
      </c>
      <c r="D2410" s="559">
        <f t="shared" si="1086"/>
        <v>2</v>
      </c>
      <c r="E2410" s="561">
        <v>0</v>
      </c>
      <c r="F2410" s="699">
        <f t="shared" si="1092"/>
        <v>0</v>
      </c>
      <c r="G2410" s="712">
        <f t="shared" si="1093"/>
        <v>0</v>
      </c>
      <c r="H2410" s="699">
        <f t="shared" si="1087"/>
        <v>0</v>
      </c>
      <c r="I2410" s="712">
        <f t="shared" si="1088"/>
        <v>0</v>
      </c>
      <c r="J2410" s="699">
        <f t="shared" si="1094"/>
        <v>0</v>
      </c>
      <c r="K2410" s="681">
        <f t="shared" si="1095"/>
        <v>0</v>
      </c>
      <c r="L2410" s="711">
        <f>IF($L$5="Yes",HLOOKUP(B2410,'Outdoor Supply'!$D$32:$P$38,7,FALSE),0)</f>
        <v>0</v>
      </c>
      <c r="M2410" s="701">
        <f t="shared" si="1096"/>
        <v>0</v>
      </c>
      <c r="N2410" s="564">
        <f t="shared" si="1097"/>
        <v>0</v>
      </c>
      <c r="O2410" s="564">
        <f t="shared" si="1098"/>
        <v>0</v>
      </c>
      <c r="P2410" s="564">
        <f t="shared" si="1099"/>
        <v>0</v>
      </c>
      <c r="Q2410" s="564">
        <f t="shared" si="1100"/>
        <v>0</v>
      </c>
      <c r="R2410" s="661">
        <f t="shared" si="1089"/>
        <v>0</v>
      </c>
      <c r="S2410" s="662">
        <f t="shared" si="1090"/>
        <v>0</v>
      </c>
      <c r="T2410" s="699">
        <f t="shared" si="1091"/>
        <v>0</v>
      </c>
      <c r="U2410" s="681">
        <f t="shared" si="1101"/>
        <v>0</v>
      </c>
      <c r="V2410" s="701">
        <f t="shared" si="1102"/>
        <v>0</v>
      </c>
      <c r="W2410" s="662">
        <f t="shared" si="1103"/>
        <v>0</v>
      </c>
      <c r="X2410" s="662">
        <f t="shared" si="1104"/>
        <v>0</v>
      </c>
      <c r="Y2410" s="662">
        <f t="shared" si="1105"/>
        <v>0</v>
      </c>
      <c r="Z2410" s="699">
        <f t="shared" si="1106"/>
        <v>0</v>
      </c>
      <c r="AA2410" s="681">
        <f t="shared" si="1109"/>
        <v>0</v>
      </c>
      <c r="AB2410" s="701">
        <f t="shared" si="1110"/>
        <v>0</v>
      </c>
      <c r="AC2410" s="662">
        <f t="shared" si="1107"/>
        <v>0</v>
      </c>
      <c r="AD2410" s="662">
        <f t="shared" si="1111"/>
        <v>0</v>
      </c>
      <c r="AE2410" s="701">
        <f t="shared" si="1112"/>
        <v>0</v>
      </c>
      <c r="AF2410" s="662">
        <f t="shared" si="1108"/>
        <v>0</v>
      </c>
      <c r="AG2410" s="662">
        <f t="shared" si="1113"/>
        <v>0</v>
      </c>
      <c r="AH2410" s="701">
        <f t="shared" si="1114"/>
        <v>0</v>
      </c>
    </row>
    <row r="2411" spans="1:34" x14ac:dyDescent="0.35">
      <c r="A2411" s="680">
        <v>40386</v>
      </c>
      <c r="B2411" s="558" t="s">
        <v>27</v>
      </c>
      <c r="C2411" s="558">
        <v>7</v>
      </c>
      <c r="D2411" s="559">
        <f t="shared" si="1086"/>
        <v>3</v>
      </c>
      <c r="E2411" s="561">
        <v>0.72999999999998977</v>
      </c>
      <c r="F2411" s="699">
        <f t="shared" si="1092"/>
        <v>0</v>
      </c>
      <c r="G2411" s="712">
        <f t="shared" si="1093"/>
        <v>0</v>
      </c>
      <c r="H2411" s="699">
        <f t="shared" si="1087"/>
        <v>0</v>
      </c>
      <c r="I2411" s="712">
        <f t="shared" si="1088"/>
        <v>0</v>
      </c>
      <c r="J2411" s="699">
        <f t="shared" si="1094"/>
        <v>0</v>
      </c>
      <c r="K2411" s="681">
        <f t="shared" si="1095"/>
        <v>0</v>
      </c>
      <c r="L2411" s="711">
        <f>IF($L$5="Yes",HLOOKUP(B2411,'Outdoor Supply'!$D$32:$P$38,7,FALSE),0)</f>
        <v>0</v>
      </c>
      <c r="M2411" s="701">
        <f t="shared" si="1096"/>
        <v>0</v>
      </c>
      <c r="N2411" s="564">
        <f t="shared" si="1097"/>
        <v>0</v>
      </c>
      <c r="O2411" s="564">
        <f t="shared" si="1098"/>
        <v>0</v>
      </c>
      <c r="P2411" s="564">
        <f t="shared" si="1099"/>
        <v>0</v>
      </c>
      <c r="Q2411" s="564">
        <f t="shared" si="1100"/>
        <v>0</v>
      </c>
      <c r="R2411" s="661">
        <f t="shared" si="1089"/>
        <v>0</v>
      </c>
      <c r="S2411" s="662">
        <f t="shared" si="1090"/>
        <v>0</v>
      </c>
      <c r="T2411" s="699">
        <f t="shared" si="1091"/>
        <v>0</v>
      </c>
      <c r="U2411" s="681">
        <f t="shared" si="1101"/>
        <v>0</v>
      </c>
      <c r="V2411" s="701">
        <f t="shared" si="1102"/>
        <v>0</v>
      </c>
      <c r="W2411" s="662">
        <f t="shared" si="1103"/>
        <v>0</v>
      </c>
      <c r="X2411" s="662">
        <f t="shared" si="1104"/>
        <v>0</v>
      </c>
      <c r="Y2411" s="662">
        <f t="shared" si="1105"/>
        <v>0</v>
      </c>
      <c r="Z2411" s="699">
        <f t="shared" si="1106"/>
        <v>0</v>
      </c>
      <c r="AA2411" s="681">
        <f t="shared" si="1109"/>
        <v>0</v>
      </c>
      <c r="AB2411" s="701">
        <f t="shared" si="1110"/>
        <v>0</v>
      </c>
      <c r="AC2411" s="662">
        <f t="shared" si="1107"/>
        <v>0</v>
      </c>
      <c r="AD2411" s="662">
        <f t="shared" si="1111"/>
        <v>0</v>
      </c>
      <c r="AE2411" s="701">
        <f t="shared" si="1112"/>
        <v>0</v>
      </c>
      <c r="AF2411" s="662">
        <f t="shared" si="1108"/>
        <v>0</v>
      </c>
      <c r="AG2411" s="662">
        <f t="shared" si="1113"/>
        <v>0</v>
      </c>
      <c r="AH2411" s="701">
        <f t="shared" si="1114"/>
        <v>0</v>
      </c>
    </row>
    <row r="2412" spans="1:34" x14ac:dyDescent="0.35">
      <c r="A2412" s="680">
        <v>40387</v>
      </c>
      <c r="B2412" s="558" t="s">
        <v>27</v>
      </c>
      <c r="C2412" s="558">
        <v>7</v>
      </c>
      <c r="D2412" s="559">
        <f t="shared" si="1086"/>
        <v>4</v>
      </c>
      <c r="E2412" s="561">
        <v>8.9999999999974989E-2</v>
      </c>
      <c r="F2412" s="699">
        <f t="shared" si="1092"/>
        <v>0</v>
      </c>
      <c r="G2412" s="712">
        <f t="shared" si="1093"/>
        <v>0</v>
      </c>
      <c r="H2412" s="699">
        <f t="shared" si="1087"/>
        <v>0</v>
      </c>
      <c r="I2412" s="712">
        <f t="shared" si="1088"/>
        <v>0</v>
      </c>
      <c r="J2412" s="699">
        <f t="shared" si="1094"/>
        <v>0</v>
      </c>
      <c r="K2412" s="681">
        <f t="shared" si="1095"/>
        <v>0</v>
      </c>
      <c r="L2412" s="711">
        <f>IF($L$5="Yes",HLOOKUP(B2412,'Outdoor Supply'!$D$32:$P$38,7,FALSE),0)</f>
        <v>0</v>
      </c>
      <c r="M2412" s="701">
        <f t="shared" si="1096"/>
        <v>0</v>
      </c>
      <c r="N2412" s="564">
        <f t="shared" si="1097"/>
        <v>0</v>
      </c>
      <c r="O2412" s="564">
        <f t="shared" si="1098"/>
        <v>0</v>
      </c>
      <c r="P2412" s="564">
        <f t="shared" si="1099"/>
        <v>0</v>
      </c>
      <c r="Q2412" s="564">
        <f t="shared" si="1100"/>
        <v>0</v>
      </c>
      <c r="R2412" s="661">
        <f t="shared" si="1089"/>
        <v>0</v>
      </c>
      <c r="S2412" s="662">
        <f t="shared" si="1090"/>
        <v>0</v>
      </c>
      <c r="T2412" s="699">
        <f t="shared" si="1091"/>
        <v>0</v>
      </c>
      <c r="U2412" s="681">
        <f t="shared" si="1101"/>
        <v>0</v>
      </c>
      <c r="V2412" s="701">
        <f t="shared" si="1102"/>
        <v>0</v>
      </c>
      <c r="W2412" s="662">
        <f t="shared" si="1103"/>
        <v>0</v>
      </c>
      <c r="X2412" s="662">
        <f t="shared" si="1104"/>
        <v>0</v>
      </c>
      <c r="Y2412" s="662">
        <f t="shared" si="1105"/>
        <v>0</v>
      </c>
      <c r="Z2412" s="699">
        <f t="shared" si="1106"/>
        <v>0</v>
      </c>
      <c r="AA2412" s="681">
        <f t="shared" si="1109"/>
        <v>0</v>
      </c>
      <c r="AB2412" s="701">
        <f t="shared" si="1110"/>
        <v>0</v>
      </c>
      <c r="AC2412" s="662">
        <f t="shared" si="1107"/>
        <v>0</v>
      </c>
      <c r="AD2412" s="662">
        <f t="shared" si="1111"/>
        <v>0</v>
      </c>
      <c r="AE2412" s="701">
        <f t="shared" si="1112"/>
        <v>0</v>
      </c>
      <c r="AF2412" s="662">
        <f t="shared" si="1108"/>
        <v>0</v>
      </c>
      <c r="AG2412" s="662">
        <f t="shared" si="1113"/>
        <v>0</v>
      </c>
      <c r="AH2412" s="701">
        <f t="shared" si="1114"/>
        <v>0</v>
      </c>
    </row>
    <row r="2413" spans="1:34" x14ac:dyDescent="0.35">
      <c r="A2413" s="680">
        <v>40388</v>
      </c>
      <c r="B2413" s="558" t="s">
        <v>27</v>
      </c>
      <c r="C2413" s="558">
        <v>7</v>
      </c>
      <c r="D2413" s="559">
        <f t="shared" si="1086"/>
        <v>5</v>
      </c>
      <c r="E2413" s="561">
        <v>0.15999999999999659</v>
      </c>
      <c r="F2413" s="699">
        <f t="shared" si="1092"/>
        <v>0</v>
      </c>
      <c r="G2413" s="712">
        <f t="shared" si="1093"/>
        <v>0</v>
      </c>
      <c r="H2413" s="699">
        <f t="shared" si="1087"/>
        <v>0</v>
      </c>
      <c r="I2413" s="712">
        <f t="shared" si="1088"/>
        <v>0</v>
      </c>
      <c r="J2413" s="699">
        <f t="shared" si="1094"/>
        <v>0</v>
      </c>
      <c r="K2413" s="681">
        <f t="shared" si="1095"/>
        <v>0</v>
      </c>
      <c r="L2413" s="711">
        <f>IF($L$5="Yes",HLOOKUP(B2413,'Outdoor Supply'!$D$32:$P$38,7,FALSE),0)</f>
        <v>0</v>
      </c>
      <c r="M2413" s="701">
        <f t="shared" si="1096"/>
        <v>0</v>
      </c>
      <c r="N2413" s="564">
        <f t="shared" si="1097"/>
        <v>0</v>
      </c>
      <c r="O2413" s="564">
        <f t="shared" si="1098"/>
        <v>0</v>
      </c>
      <c r="P2413" s="564">
        <f t="shared" si="1099"/>
        <v>0</v>
      </c>
      <c r="Q2413" s="564">
        <f t="shared" si="1100"/>
        <v>0</v>
      </c>
      <c r="R2413" s="661">
        <f t="shared" si="1089"/>
        <v>0</v>
      </c>
      <c r="S2413" s="662">
        <f t="shared" si="1090"/>
        <v>0</v>
      </c>
      <c r="T2413" s="699">
        <f t="shared" si="1091"/>
        <v>0</v>
      </c>
      <c r="U2413" s="681">
        <f t="shared" si="1101"/>
        <v>0</v>
      </c>
      <c r="V2413" s="701">
        <f t="shared" si="1102"/>
        <v>0</v>
      </c>
      <c r="W2413" s="662">
        <f t="shared" si="1103"/>
        <v>0</v>
      </c>
      <c r="X2413" s="662">
        <f t="shared" si="1104"/>
        <v>0</v>
      </c>
      <c r="Y2413" s="662">
        <f t="shared" si="1105"/>
        <v>0</v>
      </c>
      <c r="Z2413" s="699">
        <f t="shared" si="1106"/>
        <v>0</v>
      </c>
      <c r="AA2413" s="681">
        <f t="shared" si="1109"/>
        <v>0</v>
      </c>
      <c r="AB2413" s="701">
        <f t="shared" si="1110"/>
        <v>0</v>
      </c>
      <c r="AC2413" s="662">
        <f t="shared" si="1107"/>
        <v>0</v>
      </c>
      <c r="AD2413" s="662">
        <f t="shared" si="1111"/>
        <v>0</v>
      </c>
      <c r="AE2413" s="701">
        <f t="shared" si="1112"/>
        <v>0</v>
      </c>
      <c r="AF2413" s="662">
        <f t="shared" si="1108"/>
        <v>0</v>
      </c>
      <c r="AG2413" s="662">
        <f t="shared" si="1113"/>
        <v>0</v>
      </c>
      <c r="AH2413" s="701">
        <f t="shared" si="1114"/>
        <v>0</v>
      </c>
    </row>
    <row r="2414" spans="1:34" x14ac:dyDescent="0.35">
      <c r="A2414" s="680">
        <v>40389</v>
      </c>
      <c r="B2414" s="558" t="s">
        <v>27</v>
      </c>
      <c r="C2414" s="558">
        <v>7</v>
      </c>
      <c r="D2414" s="559">
        <f t="shared" si="1086"/>
        <v>6</v>
      </c>
      <c r="E2414" s="561">
        <v>0</v>
      </c>
      <c r="F2414" s="699">
        <f t="shared" si="1092"/>
        <v>0</v>
      </c>
      <c r="G2414" s="712">
        <f t="shared" si="1093"/>
        <v>0</v>
      </c>
      <c r="H2414" s="699">
        <f t="shared" si="1087"/>
        <v>0</v>
      </c>
      <c r="I2414" s="712">
        <f t="shared" si="1088"/>
        <v>0</v>
      </c>
      <c r="J2414" s="699">
        <f t="shared" si="1094"/>
        <v>0</v>
      </c>
      <c r="K2414" s="681">
        <f t="shared" si="1095"/>
        <v>0</v>
      </c>
      <c r="L2414" s="711">
        <f>IF($L$5="Yes",HLOOKUP(B2414,'Outdoor Supply'!$D$32:$P$38,7,FALSE),0)</f>
        <v>0</v>
      </c>
      <c r="M2414" s="701">
        <f t="shared" si="1096"/>
        <v>0</v>
      </c>
      <c r="N2414" s="564">
        <f t="shared" si="1097"/>
        <v>0</v>
      </c>
      <c r="O2414" s="564">
        <f t="shared" si="1098"/>
        <v>0</v>
      </c>
      <c r="P2414" s="564">
        <f t="shared" si="1099"/>
        <v>0</v>
      </c>
      <c r="Q2414" s="564">
        <f t="shared" si="1100"/>
        <v>0</v>
      </c>
      <c r="R2414" s="661">
        <f t="shared" si="1089"/>
        <v>0</v>
      </c>
      <c r="S2414" s="662">
        <f t="shared" si="1090"/>
        <v>0</v>
      </c>
      <c r="T2414" s="699">
        <f t="shared" si="1091"/>
        <v>0</v>
      </c>
      <c r="U2414" s="681">
        <f t="shared" si="1101"/>
        <v>0</v>
      </c>
      <c r="V2414" s="701">
        <f t="shared" si="1102"/>
        <v>0</v>
      </c>
      <c r="W2414" s="662">
        <f t="shared" si="1103"/>
        <v>0</v>
      </c>
      <c r="X2414" s="662">
        <f t="shared" si="1104"/>
        <v>0</v>
      </c>
      <c r="Y2414" s="662">
        <f t="shared" si="1105"/>
        <v>0</v>
      </c>
      <c r="Z2414" s="699">
        <f t="shared" si="1106"/>
        <v>0</v>
      </c>
      <c r="AA2414" s="681">
        <f t="shared" si="1109"/>
        <v>0</v>
      </c>
      <c r="AB2414" s="701">
        <f t="shared" si="1110"/>
        <v>0</v>
      </c>
      <c r="AC2414" s="662">
        <f t="shared" si="1107"/>
        <v>0</v>
      </c>
      <c r="AD2414" s="662">
        <f t="shared" si="1111"/>
        <v>0</v>
      </c>
      <c r="AE2414" s="701">
        <f t="shared" si="1112"/>
        <v>0</v>
      </c>
      <c r="AF2414" s="662">
        <f t="shared" si="1108"/>
        <v>0</v>
      </c>
      <c r="AG2414" s="662">
        <f t="shared" si="1113"/>
        <v>0</v>
      </c>
      <c r="AH2414" s="701">
        <f t="shared" si="1114"/>
        <v>0</v>
      </c>
    </row>
    <row r="2415" spans="1:34" x14ac:dyDescent="0.35">
      <c r="A2415" s="680">
        <v>40390</v>
      </c>
      <c r="B2415" s="558" t="s">
        <v>27</v>
      </c>
      <c r="C2415" s="558">
        <v>7</v>
      </c>
      <c r="D2415" s="559">
        <f t="shared" si="1086"/>
        <v>7</v>
      </c>
      <c r="E2415" s="561">
        <v>0</v>
      </c>
      <c r="F2415" s="699">
        <f t="shared" si="1092"/>
        <v>0</v>
      </c>
      <c r="G2415" s="712">
        <f t="shared" si="1093"/>
        <v>0</v>
      </c>
      <c r="H2415" s="699">
        <f t="shared" si="1087"/>
        <v>0</v>
      </c>
      <c r="I2415" s="712">
        <f t="shared" si="1088"/>
        <v>0</v>
      </c>
      <c r="J2415" s="699">
        <f t="shared" si="1094"/>
        <v>0</v>
      </c>
      <c r="K2415" s="681">
        <f t="shared" si="1095"/>
        <v>0</v>
      </c>
      <c r="L2415" s="711">
        <f>IF($L$5="Yes",HLOOKUP(B2415,'Outdoor Supply'!$D$32:$P$38,7,FALSE),0)</f>
        <v>0</v>
      </c>
      <c r="M2415" s="701">
        <f t="shared" si="1096"/>
        <v>0</v>
      </c>
      <c r="N2415" s="564">
        <f t="shared" si="1097"/>
        <v>0</v>
      </c>
      <c r="O2415" s="564">
        <f t="shared" si="1098"/>
        <v>0</v>
      </c>
      <c r="P2415" s="564">
        <f t="shared" si="1099"/>
        <v>0</v>
      </c>
      <c r="Q2415" s="564">
        <f t="shared" si="1100"/>
        <v>0</v>
      </c>
      <c r="R2415" s="661">
        <f t="shared" si="1089"/>
        <v>0</v>
      </c>
      <c r="S2415" s="662">
        <f t="shared" si="1090"/>
        <v>0</v>
      </c>
      <c r="T2415" s="699">
        <f t="shared" si="1091"/>
        <v>0</v>
      </c>
      <c r="U2415" s="681">
        <f t="shared" si="1101"/>
        <v>0</v>
      </c>
      <c r="V2415" s="701">
        <f t="shared" si="1102"/>
        <v>0</v>
      </c>
      <c r="W2415" s="662">
        <f t="shared" si="1103"/>
        <v>0</v>
      </c>
      <c r="X2415" s="662">
        <f t="shared" si="1104"/>
        <v>0</v>
      </c>
      <c r="Y2415" s="662">
        <f t="shared" si="1105"/>
        <v>0</v>
      </c>
      <c r="Z2415" s="699">
        <f t="shared" si="1106"/>
        <v>0</v>
      </c>
      <c r="AA2415" s="681">
        <f t="shared" si="1109"/>
        <v>0</v>
      </c>
      <c r="AB2415" s="701">
        <f t="shared" si="1110"/>
        <v>0</v>
      </c>
      <c r="AC2415" s="662">
        <f t="shared" si="1107"/>
        <v>0</v>
      </c>
      <c r="AD2415" s="662">
        <f t="shared" si="1111"/>
        <v>0</v>
      </c>
      <c r="AE2415" s="701">
        <f t="shared" si="1112"/>
        <v>0</v>
      </c>
      <c r="AF2415" s="662">
        <f t="shared" si="1108"/>
        <v>0</v>
      </c>
      <c r="AG2415" s="662">
        <f t="shared" si="1113"/>
        <v>0</v>
      </c>
      <c r="AH2415" s="701">
        <f t="shared" si="1114"/>
        <v>0</v>
      </c>
    </row>
    <row r="2416" spans="1:34" x14ac:dyDescent="0.35">
      <c r="A2416" s="680">
        <v>40391</v>
      </c>
      <c r="B2416" s="558" t="s">
        <v>28</v>
      </c>
      <c r="C2416" s="558">
        <v>8</v>
      </c>
      <c r="D2416" s="559">
        <f t="shared" si="1086"/>
        <v>1</v>
      </c>
      <c r="E2416" s="561">
        <v>0</v>
      </c>
      <c r="F2416" s="699">
        <f t="shared" si="1092"/>
        <v>0</v>
      </c>
      <c r="G2416" s="712">
        <f t="shared" si="1093"/>
        <v>0</v>
      </c>
      <c r="H2416" s="699">
        <f t="shared" si="1087"/>
        <v>0</v>
      </c>
      <c r="I2416" s="712">
        <f t="shared" si="1088"/>
        <v>0</v>
      </c>
      <c r="J2416" s="699">
        <f t="shared" si="1094"/>
        <v>0</v>
      </c>
      <c r="K2416" s="681">
        <f t="shared" si="1095"/>
        <v>0</v>
      </c>
      <c r="L2416" s="711">
        <f>IF($L$5="Yes",HLOOKUP(B2416,'Outdoor Supply'!$D$32:$P$38,7,FALSE),0)</f>
        <v>0</v>
      </c>
      <c r="M2416" s="701">
        <f t="shared" si="1096"/>
        <v>0</v>
      </c>
      <c r="N2416" s="564">
        <f t="shared" si="1097"/>
        <v>0</v>
      </c>
      <c r="O2416" s="564">
        <f t="shared" si="1098"/>
        <v>0</v>
      </c>
      <c r="P2416" s="564">
        <f t="shared" si="1099"/>
        <v>0</v>
      </c>
      <c r="Q2416" s="564">
        <f t="shared" si="1100"/>
        <v>0</v>
      </c>
      <c r="R2416" s="661">
        <f t="shared" si="1089"/>
        <v>0</v>
      </c>
      <c r="S2416" s="662">
        <f t="shared" si="1090"/>
        <v>0</v>
      </c>
      <c r="T2416" s="699">
        <f t="shared" si="1091"/>
        <v>0</v>
      </c>
      <c r="U2416" s="681">
        <f t="shared" si="1101"/>
        <v>0</v>
      </c>
      <c r="V2416" s="701">
        <f t="shared" si="1102"/>
        <v>0</v>
      </c>
      <c r="W2416" s="662">
        <f t="shared" si="1103"/>
        <v>0</v>
      </c>
      <c r="X2416" s="662">
        <f t="shared" si="1104"/>
        <v>0</v>
      </c>
      <c r="Y2416" s="662">
        <f t="shared" si="1105"/>
        <v>0</v>
      </c>
      <c r="Z2416" s="699">
        <f t="shared" si="1106"/>
        <v>0</v>
      </c>
      <c r="AA2416" s="681">
        <f t="shared" si="1109"/>
        <v>0</v>
      </c>
      <c r="AB2416" s="701">
        <f t="shared" si="1110"/>
        <v>0</v>
      </c>
      <c r="AC2416" s="662">
        <f t="shared" si="1107"/>
        <v>0</v>
      </c>
      <c r="AD2416" s="662">
        <f t="shared" si="1111"/>
        <v>0</v>
      </c>
      <c r="AE2416" s="701">
        <f t="shared" si="1112"/>
        <v>0</v>
      </c>
      <c r="AF2416" s="662">
        <f t="shared" si="1108"/>
        <v>0</v>
      </c>
      <c r="AG2416" s="662">
        <f t="shared" si="1113"/>
        <v>0</v>
      </c>
      <c r="AH2416" s="701">
        <f t="shared" si="1114"/>
        <v>0</v>
      </c>
    </row>
    <row r="2417" spans="1:34" x14ac:dyDescent="0.35">
      <c r="A2417" s="680">
        <v>40392</v>
      </c>
      <c r="B2417" s="558" t="s">
        <v>28</v>
      </c>
      <c r="C2417" s="558">
        <v>8</v>
      </c>
      <c r="D2417" s="559">
        <f t="shared" si="1086"/>
        <v>2</v>
      </c>
      <c r="E2417" s="561">
        <v>0</v>
      </c>
      <c r="F2417" s="699">
        <f t="shared" si="1092"/>
        <v>0</v>
      </c>
      <c r="G2417" s="712">
        <f t="shared" si="1093"/>
        <v>0</v>
      </c>
      <c r="H2417" s="699">
        <f t="shared" si="1087"/>
        <v>0</v>
      </c>
      <c r="I2417" s="712">
        <f t="shared" si="1088"/>
        <v>0</v>
      </c>
      <c r="J2417" s="699">
        <f t="shared" si="1094"/>
        <v>0</v>
      </c>
      <c r="K2417" s="681">
        <f t="shared" si="1095"/>
        <v>0</v>
      </c>
      <c r="L2417" s="711">
        <f>IF($L$5="Yes",HLOOKUP(B2417,'Outdoor Supply'!$D$32:$P$38,7,FALSE),0)</f>
        <v>0</v>
      </c>
      <c r="M2417" s="701">
        <f t="shared" si="1096"/>
        <v>0</v>
      </c>
      <c r="N2417" s="564">
        <f t="shared" si="1097"/>
        <v>0</v>
      </c>
      <c r="O2417" s="564">
        <f t="shared" si="1098"/>
        <v>0</v>
      </c>
      <c r="P2417" s="564">
        <f t="shared" si="1099"/>
        <v>0</v>
      </c>
      <c r="Q2417" s="564">
        <f t="shared" si="1100"/>
        <v>0</v>
      </c>
      <c r="R2417" s="661">
        <f t="shared" si="1089"/>
        <v>0</v>
      </c>
      <c r="S2417" s="662">
        <f t="shared" si="1090"/>
        <v>0</v>
      </c>
      <c r="T2417" s="699">
        <f t="shared" si="1091"/>
        <v>0</v>
      </c>
      <c r="U2417" s="681">
        <f t="shared" si="1101"/>
        <v>0</v>
      </c>
      <c r="V2417" s="701">
        <f t="shared" si="1102"/>
        <v>0</v>
      </c>
      <c r="W2417" s="662">
        <f t="shared" si="1103"/>
        <v>0</v>
      </c>
      <c r="X2417" s="662">
        <f t="shared" si="1104"/>
        <v>0</v>
      </c>
      <c r="Y2417" s="662">
        <f t="shared" si="1105"/>
        <v>0</v>
      </c>
      <c r="Z2417" s="699">
        <f t="shared" si="1106"/>
        <v>0</v>
      </c>
      <c r="AA2417" s="681">
        <f t="shared" si="1109"/>
        <v>0</v>
      </c>
      <c r="AB2417" s="701">
        <f t="shared" si="1110"/>
        <v>0</v>
      </c>
      <c r="AC2417" s="662">
        <f t="shared" si="1107"/>
        <v>0</v>
      </c>
      <c r="AD2417" s="662">
        <f t="shared" si="1111"/>
        <v>0</v>
      </c>
      <c r="AE2417" s="701">
        <f t="shared" si="1112"/>
        <v>0</v>
      </c>
      <c r="AF2417" s="662">
        <f t="shared" si="1108"/>
        <v>0</v>
      </c>
      <c r="AG2417" s="662">
        <f t="shared" si="1113"/>
        <v>0</v>
      </c>
      <c r="AH2417" s="701">
        <f t="shared" si="1114"/>
        <v>0</v>
      </c>
    </row>
    <row r="2418" spans="1:34" x14ac:dyDescent="0.35">
      <c r="A2418" s="680">
        <v>40393</v>
      </c>
      <c r="B2418" s="558" t="s">
        <v>28</v>
      </c>
      <c r="C2418" s="558">
        <v>8</v>
      </c>
      <c r="D2418" s="559">
        <f t="shared" si="1086"/>
        <v>3</v>
      </c>
      <c r="E2418" s="561">
        <v>0</v>
      </c>
      <c r="F2418" s="699">
        <f t="shared" si="1092"/>
        <v>0</v>
      </c>
      <c r="G2418" s="712">
        <f t="shared" si="1093"/>
        <v>0</v>
      </c>
      <c r="H2418" s="699">
        <f t="shared" si="1087"/>
        <v>0</v>
      </c>
      <c r="I2418" s="712">
        <f t="shared" si="1088"/>
        <v>0</v>
      </c>
      <c r="J2418" s="699">
        <f t="shared" si="1094"/>
        <v>0</v>
      </c>
      <c r="K2418" s="681">
        <f t="shared" si="1095"/>
        <v>0</v>
      </c>
      <c r="L2418" s="711">
        <f>IF($L$5="Yes",HLOOKUP(B2418,'Outdoor Supply'!$D$32:$P$38,7,FALSE),0)</f>
        <v>0</v>
      </c>
      <c r="M2418" s="701">
        <f t="shared" si="1096"/>
        <v>0</v>
      </c>
      <c r="N2418" s="564">
        <f t="shared" si="1097"/>
        <v>0</v>
      </c>
      <c r="O2418" s="564">
        <f t="shared" si="1098"/>
        <v>0</v>
      </c>
      <c r="P2418" s="564">
        <f t="shared" si="1099"/>
        <v>0</v>
      </c>
      <c r="Q2418" s="564">
        <f t="shared" si="1100"/>
        <v>0</v>
      </c>
      <c r="R2418" s="661">
        <f t="shared" si="1089"/>
        <v>0</v>
      </c>
      <c r="S2418" s="662">
        <f t="shared" si="1090"/>
        <v>0</v>
      </c>
      <c r="T2418" s="699">
        <f t="shared" si="1091"/>
        <v>0</v>
      </c>
      <c r="U2418" s="681">
        <f t="shared" si="1101"/>
        <v>0</v>
      </c>
      <c r="V2418" s="701">
        <f t="shared" si="1102"/>
        <v>0</v>
      </c>
      <c r="W2418" s="662">
        <f t="shared" si="1103"/>
        <v>0</v>
      </c>
      <c r="X2418" s="662">
        <f t="shared" si="1104"/>
        <v>0</v>
      </c>
      <c r="Y2418" s="662">
        <f t="shared" si="1105"/>
        <v>0</v>
      </c>
      <c r="Z2418" s="699">
        <f t="shared" si="1106"/>
        <v>0</v>
      </c>
      <c r="AA2418" s="681">
        <f t="shared" si="1109"/>
        <v>0</v>
      </c>
      <c r="AB2418" s="701">
        <f t="shared" si="1110"/>
        <v>0</v>
      </c>
      <c r="AC2418" s="662">
        <f t="shared" si="1107"/>
        <v>0</v>
      </c>
      <c r="AD2418" s="662">
        <f t="shared" si="1111"/>
        <v>0</v>
      </c>
      <c r="AE2418" s="701">
        <f t="shared" si="1112"/>
        <v>0</v>
      </c>
      <c r="AF2418" s="662">
        <f t="shared" si="1108"/>
        <v>0</v>
      </c>
      <c r="AG2418" s="662">
        <f t="shared" si="1113"/>
        <v>0</v>
      </c>
      <c r="AH2418" s="701">
        <f t="shared" si="1114"/>
        <v>0</v>
      </c>
    </row>
    <row r="2419" spans="1:34" x14ac:dyDescent="0.35">
      <c r="A2419" s="680">
        <v>40394</v>
      </c>
      <c r="B2419" s="558" t="s">
        <v>28</v>
      </c>
      <c r="C2419" s="558">
        <v>8</v>
      </c>
      <c r="D2419" s="559">
        <f t="shared" si="1086"/>
        <v>4</v>
      </c>
      <c r="E2419" s="561">
        <v>0</v>
      </c>
      <c r="F2419" s="699">
        <f t="shared" si="1092"/>
        <v>0</v>
      </c>
      <c r="G2419" s="712">
        <f t="shared" si="1093"/>
        <v>0</v>
      </c>
      <c r="H2419" s="699">
        <f t="shared" si="1087"/>
        <v>0</v>
      </c>
      <c r="I2419" s="712">
        <f t="shared" si="1088"/>
        <v>0</v>
      </c>
      <c r="J2419" s="699">
        <f t="shared" si="1094"/>
        <v>0</v>
      </c>
      <c r="K2419" s="681">
        <f t="shared" si="1095"/>
        <v>0</v>
      </c>
      <c r="L2419" s="711">
        <f>IF($L$5="Yes",HLOOKUP(B2419,'Outdoor Supply'!$D$32:$P$38,7,FALSE),0)</f>
        <v>0</v>
      </c>
      <c r="M2419" s="701">
        <f t="shared" si="1096"/>
        <v>0</v>
      </c>
      <c r="N2419" s="564">
        <f t="shared" si="1097"/>
        <v>0</v>
      </c>
      <c r="O2419" s="564">
        <f t="shared" si="1098"/>
        <v>0</v>
      </c>
      <c r="P2419" s="564">
        <f t="shared" si="1099"/>
        <v>0</v>
      </c>
      <c r="Q2419" s="564">
        <f t="shared" si="1100"/>
        <v>0</v>
      </c>
      <c r="R2419" s="661">
        <f t="shared" si="1089"/>
        <v>0</v>
      </c>
      <c r="S2419" s="662">
        <f t="shared" si="1090"/>
        <v>0</v>
      </c>
      <c r="T2419" s="699">
        <f t="shared" si="1091"/>
        <v>0</v>
      </c>
      <c r="U2419" s="681">
        <f t="shared" si="1101"/>
        <v>0</v>
      </c>
      <c r="V2419" s="701">
        <f t="shared" si="1102"/>
        <v>0</v>
      </c>
      <c r="W2419" s="662">
        <f t="shared" si="1103"/>
        <v>0</v>
      </c>
      <c r="X2419" s="662">
        <f t="shared" si="1104"/>
        <v>0</v>
      </c>
      <c r="Y2419" s="662">
        <f t="shared" si="1105"/>
        <v>0</v>
      </c>
      <c r="Z2419" s="699">
        <f t="shared" si="1106"/>
        <v>0</v>
      </c>
      <c r="AA2419" s="681">
        <f t="shared" si="1109"/>
        <v>0</v>
      </c>
      <c r="AB2419" s="701">
        <f t="shared" si="1110"/>
        <v>0</v>
      </c>
      <c r="AC2419" s="662">
        <f t="shared" si="1107"/>
        <v>0</v>
      </c>
      <c r="AD2419" s="662">
        <f t="shared" si="1111"/>
        <v>0</v>
      </c>
      <c r="AE2419" s="701">
        <f t="shared" si="1112"/>
        <v>0</v>
      </c>
      <c r="AF2419" s="662">
        <f t="shared" si="1108"/>
        <v>0</v>
      </c>
      <c r="AG2419" s="662">
        <f t="shared" si="1113"/>
        <v>0</v>
      </c>
      <c r="AH2419" s="701">
        <f t="shared" si="1114"/>
        <v>0</v>
      </c>
    </row>
    <row r="2420" spans="1:34" x14ac:dyDescent="0.35">
      <c r="A2420" s="680">
        <v>40395</v>
      </c>
      <c r="B2420" s="558" t="s">
        <v>28</v>
      </c>
      <c r="C2420" s="558">
        <v>8</v>
      </c>
      <c r="D2420" s="559">
        <f t="shared" si="1086"/>
        <v>5</v>
      </c>
      <c r="E2420" s="561">
        <v>0</v>
      </c>
      <c r="F2420" s="699">
        <f t="shared" si="1092"/>
        <v>0</v>
      </c>
      <c r="G2420" s="712">
        <f t="shared" si="1093"/>
        <v>0</v>
      </c>
      <c r="H2420" s="699">
        <f t="shared" si="1087"/>
        <v>0</v>
      </c>
      <c r="I2420" s="712">
        <f t="shared" si="1088"/>
        <v>0</v>
      </c>
      <c r="J2420" s="699">
        <f t="shared" si="1094"/>
        <v>0</v>
      </c>
      <c r="K2420" s="681">
        <f t="shared" si="1095"/>
        <v>0</v>
      </c>
      <c r="L2420" s="711">
        <f>IF($L$5="Yes",HLOOKUP(B2420,'Outdoor Supply'!$D$32:$P$38,7,FALSE),0)</f>
        <v>0</v>
      </c>
      <c r="M2420" s="701">
        <f t="shared" si="1096"/>
        <v>0</v>
      </c>
      <c r="N2420" s="564">
        <f t="shared" si="1097"/>
        <v>0</v>
      </c>
      <c r="O2420" s="564">
        <f t="shared" si="1098"/>
        <v>0</v>
      </c>
      <c r="P2420" s="564">
        <f t="shared" si="1099"/>
        <v>0</v>
      </c>
      <c r="Q2420" s="564">
        <f t="shared" si="1100"/>
        <v>0</v>
      </c>
      <c r="R2420" s="661">
        <f t="shared" si="1089"/>
        <v>0</v>
      </c>
      <c r="S2420" s="662">
        <f t="shared" si="1090"/>
        <v>0</v>
      </c>
      <c r="T2420" s="699">
        <f t="shared" si="1091"/>
        <v>0</v>
      </c>
      <c r="U2420" s="681">
        <f t="shared" si="1101"/>
        <v>0</v>
      </c>
      <c r="V2420" s="701">
        <f t="shared" si="1102"/>
        <v>0</v>
      </c>
      <c r="W2420" s="662">
        <f t="shared" si="1103"/>
        <v>0</v>
      </c>
      <c r="X2420" s="662">
        <f t="shared" si="1104"/>
        <v>0</v>
      </c>
      <c r="Y2420" s="662">
        <f t="shared" si="1105"/>
        <v>0</v>
      </c>
      <c r="Z2420" s="699">
        <f t="shared" si="1106"/>
        <v>0</v>
      </c>
      <c r="AA2420" s="681">
        <f t="shared" si="1109"/>
        <v>0</v>
      </c>
      <c r="AB2420" s="701">
        <f t="shared" si="1110"/>
        <v>0</v>
      </c>
      <c r="AC2420" s="662">
        <f t="shared" si="1107"/>
        <v>0</v>
      </c>
      <c r="AD2420" s="662">
        <f t="shared" si="1111"/>
        <v>0</v>
      </c>
      <c r="AE2420" s="701">
        <f t="shared" si="1112"/>
        <v>0</v>
      </c>
      <c r="AF2420" s="662">
        <f t="shared" si="1108"/>
        <v>0</v>
      </c>
      <c r="AG2420" s="662">
        <f t="shared" si="1113"/>
        <v>0</v>
      </c>
      <c r="AH2420" s="701">
        <f t="shared" si="1114"/>
        <v>0</v>
      </c>
    </row>
    <row r="2421" spans="1:34" x14ac:dyDescent="0.35">
      <c r="A2421" s="680">
        <v>40396</v>
      </c>
      <c r="B2421" s="558" t="s">
        <v>28</v>
      </c>
      <c r="C2421" s="558">
        <v>8</v>
      </c>
      <c r="D2421" s="559">
        <f t="shared" si="1086"/>
        <v>6</v>
      </c>
      <c r="E2421" s="561">
        <v>0</v>
      </c>
      <c r="F2421" s="699">
        <f t="shared" si="1092"/>
        <v>0</v>
      </c>
      <c r="G2421" s="712">
        <f t="shared" si="1093"/>
        <v>0</v>
      </c>
      <c r="H2421" s="699">
        <f t="shared" si="1087"/>
        <v>0</v>
      </c>
      <c r="I2421" s="712">
        <f t="shared" si="1088"/>
        <v>0</v>
      </c>
      <c r="J2421" s="699">
        <f t="shared" si="1094"/>
        <v>0</v>
      </c>
      <c r="K2421" s="681">
        <f t="shared" si="1095"/>
        <v>0</v>
      </c>
      <c r="L2421" s="711">
        <f>IF($L$5="Yes",HLOOKUP(B2421,'Outdoor Supply'!$D$32:$P$38,7,FALSE),0)</f>
        <v>0</v>
      </c>
      <c r="M2421" s="701">
        <f t="shared" si="1096"/>
        <v>0</v>
      </c>
      <c r="N2421" s="564">
        <f t="shared" si="1097"/>
        <v>0</v>
      </c>
      <c r="O2421" s="564">
        <f t="shared" si="1098"/>
        <v>0</v>
      </c>
      <c r="P2421" s="564">
        <f t="shared" si="1099"/>
        <v>0</v>
      </c>
      <c r="Q2421" s="564">
        <f t="shared" si="1100"/>
        <v>0</v>
      </c>
      <c r="R2421" s="661">
        <f t="shared" si="1089"/>
        <v>0</v>
      </c>
      <c r="S2421" s="662">
        <f t="shared" si="1090"/>
        <v>0</v>
      </c>
      <c r="T2421" s="699">
        <f t="shared" si="1091"/>
        <v>0</v>
      </c>
      <c r="U2421" s="681">
        <f t="shared" si="1101"/>
        <v>0</v>
      </c>
      <c r="V2421" s="701">
        <f t="shared" si="1102"/>
        <v>0</v>
      </c>
      <c r="W2421" s="662">
        <f t="shared" si="1103"/>
        <v>0</v>
      </c>
      <c r="X2421" s="662">
        <f t="shared" si="1104"/>
        <v>0</v>
      </c>
      <c r="Y2421" s="662">
        <f t="shared" si="1105"/>
        <v>0</v>
      </c>
      <c r="Z2421" s="699">
        <f t="shared" si="1106"/>
        <v>0</v>
      </c>
      <c r="AA2421" s="681">
        <f t="shared" si="1109"/>
        <v>0</v>
      </c>
      <c r="AB2421" s="701">
        <f t="shared" si="1110"/>
        <v>0</v>
      </c>
      <c r="AC2421" s="662">
        <f t="shared" si="1107"/>
        <v>0</v>
      </c>
      <c r="AD2421" s="662">
        <f t="shared" si="1111"/>
        <v>0</v>
      </c>
      <c r="AE2421" s="701">
        <f t="shared" si="1112"/>
        <v>0</v>
      </c>
      <c r="AF2421" s="662">
        <f t="shared" si="1108"/>
        <v>0</v>
      </c>
      <c r="AG2421" s="662">
        <f t="shared" si="1113"/>
        <v>0</v>
      </c>
      <c r="AH2421" s="701">
        <f t="shared" si="1114"/>
        <v>0</v>
      </c>
    </row>
    <row r="2422" spans="1:34" x14ac:dyDescent="0.35">
      <c r="A2422" s="680">
        <v>40397</v>
      </c>
      <c r="B2422" s="558" t="s">
        <v>28</v>
      </c>
      <c r="C2422" s="558">
        <v>8</v>
      </c>
      <c r="D2422" s="559">
        <f t="shared" si="1086"/>
        <v>7</v>
      </c>
      <c r="E2422" s="561">
        <v>0</v>
      </c>
      <c r="F2422" s="699">
        <f t="shared" si="1092"/>
        <v>0</v>
      </c>
      <c r="G2422" s="712">
        <f t="shared" si="1093"/>
        <v>0</v>
      </c>
      <c r="H2422" s="699">
        <f t="shared" si="1087"/>
        <v>0</v>
      </c>
      <c r="I2422" s="712">
        <f t="shared" si="1088"/>
        <v>0</v>
      </c>
      <c r="J2422" s="699">
        <f t="shared" si="1094"/>
        <v>0</v>
      </c>
      <c r="K2422" s="681">
        <f t="shared" si="1095"/>
        <v>0</v>
      </c>
      <c r="L2422" s="711">
        <f>IF($L$5="Yes",HLOOKUP(B2422,'Outdoor Supply'!$D$32:$P$38,7,FALSE),0)</f>
        <v>0</v>
      </c>
      <c r="M2422" s="701">
        <f t="shared" si="1096"/>
        <v>0</v>
      </c>
      <c r="N2422" s="564">
        <f t="shared" si="1097"/>
        <v>0</v>
      </c>
      <c r="O2422" s="564">
        <f t="shared" si="1098"/>
        <v>0</v>
      </c>
      <c r="P2422" s="564">
        <f t="shared" si="1099"/>
        <v>0</v>
      </c>
      <c r="Q2422" s="564">
        <f t="shared" si="1100"/>
        <v>0</v>
      </c>
      <c r="R2422" s="661">
        <f t="shared" si="1089"/>
        <v>0</v>
      </c>
      <c r="S2422" s="662">
        <f t="shared" si="1090"/>
        <v>0</v>
      </c>
      <c r="T2422" s="699">
        <f t="shared" si="1091"/>
        <v>0</v>
      </c>
      <c r="U2422" s="681">
        <f t="shared" si="1101"/>
        <v>0</v>
      </c>
      <c r="V2422" s="701">
        <f t="shared" si="1102"/>
        <v>0</v>
      </c>
      <c r="W2422" s="662">
        <f t="shared" si="1103"/>
        <v>0</v>
      </c>
      <c r="X2422" s="662">
        <f t="shared" si="1104"/>
        <v>0</v>
      </c>
      <c r="Y2422" s="662">
        <f t="shared" si="1105"/>
        <v>0</v>
      </c>
      <c r="Z2422" s="699">
        <f t="shared" si="1106"/>
        <v>0</v>
      </c>
      <c r="AA2422" s="681">
        <f t="shared" si="1109"/>
        <v>0</v>
      </c>
      <c r="AB2422" s="701">
        <f t="shared" si="1110"/>
        <v>0</v>
      </c>
      <c r="AC2422" s="662">
        <f t="shared" si="1107"/>
        <v>0</v>
      </c>
      <c r="AD2422" s="662">
        <f t="shared" si="1111"/>
        <v>0</v>
      </c>
      <c r="AE2422" s="701">
        <f t="shared" si="1112"/>
        <v>0</v>
      </c>
      <c r="AF2422" s="662">
        <f t="shared" si="1108"/>
        <v>0</v>
      </c>
      <c r="AG2422" s="662">
        <f t="shared" si="1113"/>
        <v>0</v>
      </c>
      <c r="AH2422" s="701">
        <f t="shared" si="1114"/>
        <v>0</v>
      </c>
    </row>
    <row r="2423" spans="1:34" x14ac:dyDescent="0.35">
      <c r="A2423" s="680">
        <v>40398</v>
      </c>
      <c r="B2423" s="558" t="s">
        <v>28</v>
      </c>
      <c r="C2423" s="558">
        <v>8</v>
      </c>
      <c r="D2423" s="559">
        <f t="shared" si="1086"/>
        <v>1</v>
      </c>
      <c r="E2423" s="561">
        <v>0</v>
      </c>
      <c r="F2423" s="699">
        <f t="shared" si="1092"/>
        <v>0</v>
      </c>
      <c r="G2423" s="712">
        <f t="shared" si="1093"/>
        <v>0</v>
      </c>
      <c r="H2423" s="699">
        <f t="shared" si="1087"/>
        <v>0</v>
      </c>
      <c r="I2423" s="712">
        <f t="shared" si="1088"/>
        <v>0</v>
      </c>
      <c r="J2423" s="699">
        <f t="shared" si="1094"/>
        <v>0</v>
      </c>
      <c r="K2423" s="681">
        <f t="shared" si="1095"/>
        <v>0</v>
      </c>
      <c r="L2423" s="711">
        <f>IF($L$5="Yes",HLOOKUP(B2423,'Outdoor Supply'!$D$32:$P$38,7,FALSE),0)</f>
        <v>0</v>
      </c>
      <c r="M2423" s="701">
        <f t="shared" si="1096"/>
        <v>0</v>
      </c>
      <c r="N2423" s="564">
        <f t="shared" si="1097"/>
        <v>0</v>
      </c>
      <c r="O2423" s="564">
        <f t="shared" si="1098"/>
        <v>0</v>
      </c>
      <c r="P2423" s="564">
        <f t="shared" si="1099"/>
        <v>0</v>
      </c>
      <c r="Q2423" s="564">
        <f t="shared" si="1100"/>
        <v>0</v>
      </c>
      <c r="R2423" s="661">
        <f t="shared" si="1089"/>
        <v>0</v>
      </c>
      <c r="S2423" s="662">
        <f t="shared" si="1090"/>
        <v>0</v>
      </c>
      <c r="T2423" s="699">
        <f t="shared" si="1091"/>
        <v>0</v>
      </c>
      <c r="U2423" s="681">
        <f t="shared" si="1101"/>
        <v>0</v>
      </c>
      <c r="V2423" s="701">
        <f t="shared" si="1102"/>
        <v>0</v>
      </c>
      <c r="W2423" s="662">
        <f t="shared" si="1103"/>
        <v>0</v>
      </c>
      <c r="X2423" s="662">
        <f t="shared" si="1104"/>
        <v>0</v>
      </c>
      <c r="Y2423" s="662">
        <f t="shared" si="1105"/>
        <v>0</v>
      </c>
      <c r="Z2423" s="699">
        <f t="shared" si="1106"/>
        <v>0</v>
      </c>
      <c r="AA2423" s="681">
        <f t="shared" si="1109"/>
        <v>0</v>
      </c>
      <c r="AB2423" s="701">
        <f t="shared" si="1110"/>
        <v>0</v>
      </c>
      <c r="AC2423" s="662">
        <f t="shared" si="1107"/>
        <v>0</v>
      </c>
      <c r="AD2423" s="662">
        <f t="shared" si="1111"/>
        <v>0</v>
      </c>
      <c r="AE2423" s="701">
        <f t="shared" si="1112"/>
        <v>0</v>
      </c>
      <c r="AF2423" s="662">
        <f t="shared" si="1108"/>
        <v>0</v>
      </c>
      <c r="AG2423" s="662">
        <f t="shared" si="1113"/>
        <v>0</v>
      </c>
      <c r="AH2423" s="701">
        <f t="shared" si="1114"/>
        <v>0</v>
      </c>
    </row>
    <row r="2424" spans="1:34" x14ac:dyDescent="0.35">
      <c r="A2424" s="680">
        <v>40399</v>
      </c>
      <c r="B2424" s="558" t="s">
        <v>28</v>
      </c>
      <c r="C2424" s="558">
        <v>8</v>
      </c>
      <c r="D2424" s="559">
        <f t="shared" si="1086"/>
        <v>2</v>
      </c>
      <c r="E2424" s="561">
        <v>0</v>
      </c>
      <c r="F2424" s="699">
        <f t="shared" si="1092"/>
        <v>0</v>
      </c>
      <c r="G2424" s="712">
        <f t="shared" si="1093"/>
        <v>0</v>
      </c>
      <c r="H2424" s="699">
        <f t="shared" si="1087"/>
        <v>0</v>
      </c>
      <c r="I2424" s="712">
        <f t="shared" si="1088"/>
        <v>0</v>
      </c>
      <c r="J2424" s="699">
        <f t="shared" si="1094"/>
        <v>0</v>
      </c>
      <c r="K2424" s="681">
        <f t="shared" si="1095"/>
        <v>0</v>
      </c>
      <c r="L2424" s="711">
        <f>IF($L$5="Yes",HLOOKUP(B2424,'Outdoor Supply'!$D$32:$P$38,7,FALSE),0)</f>
        <v>0</v>
      </c>
      <c r="M2424" s="701">
        <f t="shared" si="1096"/>
        <v>0</v>
      </c>
      <c r="N2424" s="564">
        <f t="shared" si="1097"/>
        <v>0</v>
      </c>
      <c r="O2424" s="564">
        <f t="shared" si="1098"/>
        <v>0</v>
      </c>
      <c r="P2424" s="564">
        <f t="shared" si="1099"/>
        <v>0</v>
      </c>
      <c r="Q2424" s="564">
        <f t="shared" si="1100"/>
        <v>0</v>
      </c>
      <c r="R2424" s="661">
        <f t="shared" si="1089"/>
        <v>0</v>
      </c>
      <c r="S2424" s="662">
        <f t="shared" si="1090"/>
        <v>0</v>
      </c>
      <c r="T2424" s="699">
        <f t="shared" si="1091"/>
        <v>0</v>
      </c>
      <c r="U2424" s="681">
        <f t="shared" si="1101"/>
        <v>0</v>
      </c>
      <c r="V2424" s="701">
        <f t="shared" si="1102"/>
        <v>0</v>
      </c>
      <c r="W2424" s="662">
        <f t="shared" si="1103"/>
        <v>0</v>
      </c>
      <c r="X2424" s="662">
        <f t="shared" si="1104"/>
        <v>0</v>
      </c>
      <c r="Y2424" s="662">
        <f t="shared" si="1105"/>
        <v>0</v>
      </c>
      <c r="Z2424" s="699">
        <f t="shared" si="1106"/>
        <v>0</v>
      </c>
      <c r="AA2424" s="681">
        <f t="shared" si="1109"/>
        <v>0</v>
      </c>
      <c r="AB2424" s="701">
        <f t="shared" si="1110"/>
        <v>0</v>
      </c>
      <c r="AC2424" s="662">
        <f t="shared" si="1107"/>
        <v>0</v>
      </c>
      <c r="AD2424" s="662">
        <f t="shared" si="1111"/>
        <v>0</v>
      </c>
      <c r="AE2424" s="701">
        <f t="shared" si="1112"/>
        <v>0</v>
      </c>
      <c r="AF2424" s="662">
        <f t="shared" si="1108"/>
        <v>0</v>
      </c>
      <c r="AG2424" s="662">
        <f t="shared" si="1113"/>
        <v>0</v>
      </c>
      <c r="AH2424" s="701">
        <f t="shared" si="1114"/>
        <v>0</v>
      </c>
    </row>
    <row r="2425" spans="1:34" x14ac:dyDescent="0.35">
      <c r="A2425" s="680">
        <v>40400</v>
      </c>
      <c r="B2425" s="558" t="s">
        <v>28</v>
      </c>
      <c r="C2425" s="558">
        <v>8</v>
      </c>
      <c r="D2425" s="559">
        <f t="shared" si="1086"/>
        <v>3</v>
      </c>
      <c r="E2425" s="561">
        <v>0</v>
      </c>
      <c r="F2425" s="699">
        <f t="shared" si="1092"/>
        <v>0</v>
      </c>
      <c r="G2425" s="712">
        <f t="shared" si="1093"/>
        <v>0</v>
      </c>
      <c r="H2425" s="699">
        <f t="shared" si="1087"/>
        <v>0</v>
      </c>
      <c r="I2425" s="712">
        <f t="shared" si="1088"/>
        <v>0</v>
      </c>
      <c r="J2425" s="699">
        <f t="shared" si="1094"/>
        <v>0</v>
      </c>
      <c r="K2425" s="681">
        <f t="shared" si="1095"/>
        <v>0</v>
      </c>
      <c r="L2425" s="711">
        <f>IF($L$5="Yes",HLOOKUP(B2425,'Outdoor Supply'!$D$32:$P$38,7,FALSE),0)</f>
        <v>0</v>
      </c>
      <c r="M2425" s="701">
        <f t="shared" si="1096"/>
        <v>0</v>
      </c>
      <c r="N2425" s="564">
        <f t="shared" si="1097"/>
        <v>0</v>
      </c>
      <c r="O2425" s="564">
        <f t="shared" si="1098"/>
        <v>0</v>
      </c>
      <c r="P2425" s="564">
        <f t="shared" si="1099"/>
        <v>0</v>
      </c>
      <c r="Q2425" s="564">
        <f t="shared" si="1100"/>
        <v>0</v>
      </c>
      <c r="R2425" s="661">
        <f t="shared" si="1089"/>
        <v>0</v>
      </c>
      <c r="S2425" s="662">
        <f t="shared" si="1090"/>
        <v>0</v>
      </c>
      <c r="T2425" s="699">
        <f t="shared" si="1091"/>
        <v>0</v>
      </c>
      <c r="U2425" s="681">
        <f t="shared" si="1101"/>
        <v>0</v>
      </c>
      <c r="V2425" s="701">
        <f t="shared" si="1102"/>
        <v>0</v>
      </c>
      <c r="W2425" s="662">
        <f t="shared" si="1103"/>
        <v>0</v>
      </c>
      <c r="X2425" s="662">
        <f t="shared" si="1104"/>
        <v>0</v>
      </c>
      <c r="Y2425" s="662">
        <f t="shared" si="1105"/>
        <v>0</v>
      </c>
      <c r="Z2425" s="699">
        <f t="shared" si="1106"/>
        <v>0</v>
      </c>
      <c r="AA2425" s="681">
        <f t="shared" si="1109"/>
        <v>0</v>
      </c>
      <c r="AB2425" s="701">
        <f t="shared" si="1110"/>
        <v>0</v>
      </c>
      <c r="AC2425" s="662">
        <f t="shared" si="1107"/>
        <v>0</v>
      </c>
      <c r="AD2425" s="662">
        <f t="shared" si="1111"/>
        <v>0</v>
      </c>
      <c r="AE2425" s="701">
        <f t="shared" si="1112"/>
        <v>0</v>
      </c>
      <c r="AF2425" s="662">
        <f t="shared" si="1108"/>
        <v>0</v>
      </c>
      <c r="AG2425" s="662">
        <f t="shared" si="1113"/>
        <v>0</v>
      </c>
      <c r="AH2425" s="701">
        <f t="shared" si="1114"/>
        <v>0</v>
      </c>
    </row>
    <row r="2426" spans="1:34" x14ac:dyDescent="0.35">
      <c r="A2426" s="680">
        <v>40401</v>
      </c>
      <c r="B2426" s="558" t="s">
        <v>28</v>
      </c>
      <c r="C2426" s="558">
        <v>8</v>
      </c>
      <c r="D2426" s="559">
        <f t="shared" si="1086"/>
        <v>4</v>
      </c>
      <c r="E2426" s="561">
        <v>0</v>
      </c>
      <c r="F2426" s="699">
        <f t="shared" si="1092"/>
        <v>0</v>
      </c>
      <c r="G2426" s="712">
        <f t="shared" si="1093"/>
        <v>0</v>
      </c>
      <c r="H2426" s="699">
        <f t="shared" si="1087"/>
        <v>0</v>
      </c>
      <c r="I2426" s="712">
        <f t="shared" si="1088"/>
        <v>0</v>
      </c>
      <c r="J2426" s="699">
        <f t="shared" si="1094"/>
        <v>0</v>
      </c>
      <c r="K2426" s="681">
        <f t="shared" si="1095"/>
        <v>0</v>
      </c>
      <c r="L2426" s="711">
        <f>IF($L$5="Yes",HLOOKUP(B2426,'Outdoor Supply'!$D$32:$P$38,7,FALSE),0)</f>
        <v>0</v>
      </c>
      <c r="M2426" s="701">
        <f t="shared" si="1096"/>
        <v>0</v>
      </c>
      <c r="N2426" s="564">
        <f t="shared" si="1097"/>
        <v>0</v>
      </c>
      <c r="O2426" s="564">
        <f t="shared" si="1098"/>
        <v>0</v>
      </c>
      <c r="P2426" s="564">
        <f t="shared" si="1099"/>
        <v>0</v>
      </c>
      <c r="Q2426" s="564">
        <f t="shared" si="1100"/>
        <v>0</v>
      </c>
      <c r="R2426" s="661">
        <f t="shared" si="1089"/>
        <v>0</v>
      </c>
      <c r="S2426" s="662">
        <f t="shared" si="1090"/>
        <v>0</v>
      </c>
      <c r="T2426" s="699">
        <f t="shared" si="1091"/>
        <v>0</v>
      </c>
      <c r="U2426" s="681">
        <f t="shared" si="1101"/>
        <v>0</v>
      </c>
      <c r="V2426" s="701">
        <f t="shared" si="1102"/>
        <v>0</v>
      </c>
      <c r="W2426" s="662">
        <f t="shared" si="1103"/>
        <v>0</v>
      </c>
      <c r="X2426" s="662">
        <f t="shared" si="1104"/>
        <v>0</v>
      </c>
      <c r="Y2426" s="662">
        <f t="shared" si="1105"/>
        <v>0</v>
      </c>
      <c r="Z2426" s="699">
        <f t="shared" si="1106"/>
        <v>0</v>
      </c>
      <c r="AA2426" s="681">
        <f t="shared" si="1109"/>
        <v>0</v>
      </c>
      <c r="AB2426" s="701">
        <f t="shared" si="1110"/>
        <v>0</v>
      </c>
      <c r="AC2426" s="662">
        <f t="shared" si="1107"/>
        <v>0</v>
      </c>
      <c r="AD2426" s="662">
        <f t="shared" si="1111"/>
        <v>0</v>
      </c>
      <c r="AE2426" s="701">
        <f t="shared" si="1112"/>
        <v>0</v>
      </c>
      <c r="AF2426" s="662">
        <f t="shared" si="1108"/>
        <v>0</v>
      </c>
      <c r="AG2426" s="662">
        <f t="shared" si="1113"/>
        <v>0</v>
      </c>
      <c r="AH2426" s="701">
        <f t="shared" si="1114"/>
        <v>0</v>
      </c>
    </row>
    <row r="2427" spans="1:34" x14ac:dyDescent="0.35">
      <c r="A2427" s="680">
        <v>40402</v>
      </c>
      <c r="B2427" s="558" t="s">
        <v>28</v>
      </c>
      <c r="C2427" s="558">
        <v>8</v>
      </c>
      <c r="D2427" s="559">
        <f t="shared" si="1086"/>
        <v>5</v>
      </c>
      <c r="E2427" s="561">
        <v>0</v>
      </c>
      <c r="F2427" s="699">
        <f t="shared" si="1092"/>
        <v>0</v>
      </c>
      <c r="G2427" s="712">
        <f t="shared" si="1093"/>
        <v>0</v>
      </c>
      <c r="H2427" s="699">
        <f t="shared" si="1087"/>
        <v>0</v>
      </c>
      <c r="I2427" s="712">
        <f t="shared" si="1088"/>
        <v>0</v>
      </c>
      <c r="J2427" s="699">
        <f t="shared" si="1094"/>
        <v>0</v>
      </c>
      <c r="K2427" s="681">
        <f t="shared" si="1095"/>
        <v>0</v>
      </c>
      <c r="L2427" s="711">
        <f>IF($L$5="Yes",HLOOKUP(B2427,'Outdoor Supply'!$D$32:$P$38,7,FALSE),0)</f>
        <v>0</v>
      </c>
      <c r="M2427" s="701">
        <f t="shared" si="1096"/>
        <v>0</v>
      </c>
      <c r="N2427" s="564">
        <f t="shared" si="1097"/>
        <v>0</v>
      </c>
      <c r="O2427" s="564">
        <f t="shared" si="1098"/>
        <v>0</v>
      </c>
      <c r="P2427" s="564">
        <f t="shared" si="1099"/>
        <v>0</v>
      </c>
      <c r="Q2427" s="564">
        <f t="shared" si="1100"/>
        <v>0</v>
      </c>
      <c r="R2427" s="661">
        <f t="shared" si="1089"/>
        <v>0</v>
      </c>
      <c r="S2427" s="662">
        <f t="shared" si="1090"/>
        <v>0</v>
      </c>
      <c r="T2427" s="699">
        <f t="shared" si="1091"/>
        <v>0</v>
      </c>
      <c r="U2427" s="681">
        <f t="shared" si="1101"/>
        <v>0</v>
      </c>
      <c r="V2427" s="701">
        <f t="shared" si="1102"/>
        <v>0</v>
      </c>
      <c r="W2427" s="662">
        <f t="shared" si="1103"/>
        <v>0</v>
      </c>
      <c r="X2427" s="662">
        <f t="shared" si="1104"/>
        <v>0</v>
      </c>
      <c r="Y2427" s="662">
        <f t="shared" si="1105"/>
        <v>0</v>
      </c>
      <c r="Z2427" s="699">
        <f t="shared" si="1106"/>
        <v>0</v>
      </c>
      <c r="AA2427" s="681">
        <f t="shared" si="1109"/>
        <v>0</v>
      </c>
      <c r="AB2427" s="701">
        <f t="shared" si="1110"/>
        <v>0</v>
      </c>
      <c r="AC2427" s="662">
        <f t="shared" si="1107"/>
        <v>0</v>
      </c>
      <c r="AD2427" s="662">
        <f t="shared" si="1111"/>
        <v>0</v>
      </c>
      <c r="AE2427" s="701">
        <f t="shared" si="1112"/>
        <v>0</v>
      </c>
      <c r="AF2427" s="662">
        <f t="shared" si="1108"/>
        <v>0</v>
      </c>
      <c r="AG2427" s="662">
        <f t="shared" si="1113"/>
        <v>0</v>
      </c>
      <c r="AH2427" s="701">
        <f t="shared" si="1114"/>
        <v>0</v>
      </c>
    </row>
    <row r="2428" spans="1:34" x14ac:dyDescent="0.35">
      <c r="A2428" s="680">
        <v>40403</v>
      </c>
      <c r="B2428" s="558" t="s">
        <v>28</v>
      </c>
      <c r="C2428" s="558">
        <v>8</v>
      </c>
      <c r="D2428" s="559">
        <f t="shared" si="1086"/>
        <v>6</v>
      </c>
      <c r="E2428" s="561">
        <v>0</v>
      </c>
      <c r="F2428" s="699">
        <f t="shared" si="1092"/>
        <v>0</v>
      </c>
      <c r="G2428" s="712">
        <f t="shared" si="1093"/>
        <v>0</v>
      </c>
      <c r="H2428" s="699">
        <f t="shared" si="1087"/>
        <v>0</v>
      </c>
      <c r="I2428" s="712">
        <f t="shared" si="1088"/>
        <v>0</v>
      </c>
      <c r="J2428" s="699">
        <f t="shared" si="1094"/>
        <v>0</v>
      </c>
      <c r="K2428" s="681">
        <f t="shared" si="1095"/>
        <v>0</v>
      </c>
      <c r="L2428" s="711">
        <f>IF($L$5="Yes",HLOOKUP(B2428,'Outdoor Supply'!$D$32:$P$38,7,FALSE),0)</f>
        <v>0</v>
      </c>
      <c r="M2428" s="701">
        <f t="shared" si="1096"/>
        <v>0</v>
      </c>
      <c r="N2428" s="564">
        <f t="shared" si="1097"/>
        <v>0</v>
      </c>
      <c r="O2428" s="564">
        <f t="shared" si="1098"/>
        <v>0</v>
      </c>
      <c r="P2428" s="564">
        <f t="shared" si="1099"/>
        <v>0</v>
      </c>
      <c r="Q2428" s="564">
        <f t="shared" si="1100"/>
        <v>0</v>
      </c>
      <c r="R2428" s="661">
        <f t="shared" si="1089"/>
        <v>0</v>
      </c>
      <c r="S2428" s="662">
        <f t="shared" si="1090"/>
        <v>0</v>
      </c>
      <c r="T2428" s="699">
        <f t="shared" si="1091"/>
        <v>0</v>
      </c>
      <c r="U2428" s="681">
        <f t="shared" si="1101"/>
        <v>0</v>
      </c>
      <c r="V2428" s="701">
        <f t="shared" si="1102"/>
        <v>0</v>
      </c>
      <c r="W2428" s="662">
        <f t="shared" si="1103"/>
        <v>0</v>
      </c>
      <c r="X2428" s="662">
        <f t="shared" si="1104"/>
        <v>0</v>
      </c>
      <c r="Y2428" s="662">
        <f t="shared" si="1105"/>
        <v>0</v>
      </c>
      <c r="Z2428" s="699">
        <f t="shared" si="1106"/>
        <v>0</v>
      </c>
      <c r="AA2428" s="681">
        <f t="shared" si="1109"/>
        <v>0</v>
      </c>
      <c r="AB2428" s="701">
        <f t="shared" si="1110"/>
        <v>0</v>
      </c>
      <c r="AC2428" s="662">
        <f t="shared" si="1107"/>
        <v>0</v>
      </c>
      <c r="AD2428" s="662">
        <f t="shared" si="1111"/>
        <v>0</v>
      </c>
      <c r="AE2428" s="701">
        <f t="shared" si="1112"/>
        <v>0</v>
      </c>
      <c r="AF2428" s="662">
        <f t="shared" si="1108"/>
        <v>0</v>
      </c>
      <c r="AG2428" s="662">
        <f t="shared" si="1113"/>
        <v>0</v>
      </c>
      <c r="AH2428" s="701">
        <f t="shared" si="1114"/>
        <v>0</v>
      </c>
    </row>
    <row r="2429" spans="1:34" x14ac:dyDescent="0.35">
      <c r="A2429" s="680">
        <v>40404</v>
      </c>
      <c r="B2429" s="558" t="s">
        <v>28</v>
      </c>
      <c r="C2429" s="558">
        <v>8</v>
      </c>
      <c r="D2429" s="559">
        <f t="shared" si="1086"/>
        <v>7</v>
      </c>
      <c r="E2429" s="561">
        <v>0</v>
      </c>
      <c r="F2429" s="699">
        <f t="shared" si="1092"/>
        <v>0</v>
      </c>
      <c r="G2429" s="712">
        <f t="shared" si="1093"/>
        <v>0</v>
      </c>
      <c r="H2429" s="699">
        <f t="shared" si="1087"/>
        <v>0</v>
      </c>
      <c r="I2429" s="712">
        <f t="shared" si="1088"/>
        <v>0</v>
      </c>
      <c r="J2429" s="699">
        <f t="shared" si="1094"/>
        <v>0</v>
      </c>
      <c r="K2429" s="681">
        <f t="shared" si="1095"/>
        <v>0</v>
      </c>
      <c r="L2429" s="711">
        <f>IF($L$5="Yes",HLOOKUP(B2429,'Outdoor Supply'!$D$32:$P$38,7,FALSE),0)</f>
        <v>0</v>
      </c>
      <c r="M2429" s="701">
        <f t="shared" si="1096"/>
        <v>0</v>
      </c>
      <c r="N2429" s="564">
        <f t="shared" si="1097"/>
        <v>0</v>
      </c>
      <c r="O2429" s="564">
        <f t="shared" si="1098"/>
        <v>0</v>
      </c>
      <c r="P2429" s="564">
        <f t="shared" si="1099"/>
        <v>0</v>
      </c>
      <c r="Q2429" s="564">
        <f t="shared" si="1100"/>
        <v>0</v>
      </c>
      <c r="R2429" s="661">
        <f t="shared" si="1089"/>
        <v>0</v>
      </c>
      <c r="S2429" s="662">
        <f t="shared" si="1090"/>
        <v>0</v>
      </c>
      <c r="T2429" s="699">
        <f t="shared" si="1091"/>
        <v>0</v>
      </c>
      <c r="U2429" s="681">
        <f t="shared" si="1101"/>
        <v>0</v>
      </c>
      <c r="V2429" s="701">
        <f t="shared" si="1102"/>
        <v>0</v>
      </c>
      <c r="W2429" s="662">
        <f t="shared" si="1103"/>
        <v>0</v>
      </c>
      <c r="X2429" s="662">
        <f t="shared" si="1104"/>
        <v>0</v>
      </c>
      <c r="Y2429" s="662">
        <f t="shared" si="1105"/>
        <v>0</v>
      </c>
      <c r="Z2429" s="699">
        <f t="shared" si="1106"/>
        <v>0</v>
      </c>
      <c r="AA2429" s="681">
        <f t="shared" si="1109"/>
        <v>0</v>
      </c>
      <c r="AB2429" s="701">
        <f t="shared" si="1110"/>
        <v>0</v>
      </c>
      <c r="AC2429" s="662">
        <f t="shared" si="1107"/>
        <v>0</v>
      </c>
      <c r="AD2429" s="662">
        <f t="shared" si="1111"/>
        <v>0</v>
      </c>
      <c r="AE2429" s="701">
        <f t="shared" si="1112"/>
        <v>0</v>
      </c>
      <c r="AF2429" s="662">
        <f t="shared" si="1108"/>
        <v>0</v>
      </c>
      <c r="AG2429" s="662">
        <f t="shared" si="1113"/>
        <v>0</v>
      </c>
      <c r="AH2429" s="701">
        <f t="shared" si="1114"/>
        <v>0</v>
      </c>
    </row>
    <row r="2430" spans="1:34" x14ac:dyDescent="0.35">
      <c r="A2430" s="680">
        <v>40405</v>
      </c>
      <c r="B2430" s="558" t="s">
        <v>28</v>
      </c>
      <c r="C2430" s="558">
        <v>8</v>
      </c>
      <c r="D2430" s="559">
        <f t="shared" si="1086"/>
        <v>1</v>
      </c>
      <c r="E2430" s="561">
        <v>0</v>
      </c>
      <c r="F2430" s="699">
        <f t="shared" si="1092"/>
        <v>0</v>
      </c>
      <c r="G2430" s="712">
        <f t="shared" si="1093"/>
        <v>0</v>
      </c>
      <c r="H2430" s="699">
        <f t="shared" si="1087"/>
        <v>0</v>
      </c>
      <c r="I2430" s="712">
        <f t="shared" si="1088"/>
        <v>0</v>
      </c>
      <c r="J2430" s="699">
        <f t="shared" si="1094"/>
        <v>0</v>
      </c>
      <c r="K2430" s="681">
        <f t="shared" si="1095"/>
        <v>0</v>
      </c>
      <c r="L2430" s="711">
        <f>IF($L$5="Yes",HLOOKUP(B2430,'Outdoor Supply'!$D$32:$P$38,7,FALSE),0)</f>
        <v>0</v>
      </c>
      <c r="M2430" s="701">
        <f t="shared" si="1096"/>
        <v>0</v>
      </c>
      <c r="N2430" s="564">
        <f t="shared" si="1097"/>
        <v>0</v>
      </c>
      <c r="O2430" s="564">
        <f t="shared" si="1098"/>
        <v>0</v>
      </c>
      <c r="P2430" s="564">
        <f t="shared" si="1099"/>
        <v>0</v>
      </c>
      <c r="Q2430" s="564">
        <f t="shared" si="1100"/>
        <v>0</v>
      </c>
      <c r="R2430" s="661">
        <f t="shared" si="1089"/>
        <v>0</v>
      </c>
      <c r="S2430" s="662">
        <f t="shared" si="1090"/>
        <v>0</v>
      </c>
      <c r="T2430" s="699">
        <f t="shared" si="1091"/>
        <v>0</v>
      </c>
      <c r="U2430" s="681">
        <f t="shared" si="1101"/>
        <v>0</v>
      </c>
      <c r="V2430" s="701">
        <f t="shared" si="1102"/>
        <v>0</v>
      </c>
      <c r="W2430" s="662">
        <f t="shared" si="1103"/>
        <v>0</v>
      </c>
      <c r="X2430" s="662">
        <f t="shared" si="1104"/>
        <v>0</v>
      </c>
      <c r="Y2430" s="662">
        <f t="shared" si="1105"/>
        <v>0</v>
      </c>
      <c r="Z2430" s="699">
        <f t="shared" si="1106"/>
        <v>0</v>
      </c>
      <c r="AA2430" s="681">
        <f t="shared" si="1109"/>
        <v>0</v>
      </c>
      <c r="AB2430" s="701">
        <f t="shared" si="1110"/>
        <v>0</v>
      </c>
      <c r="AC2430" s="662">
        <f t="shared" si="1107"/>
        <v>0</v>
      </c>
      <c r="AD2430" s="662">
        <f t="shared" si="1111"/>
        <v>0</v>
      </c>
      <c r="AE2430" s="701">
        <f t="shared" si="1112"/>
        <v>0</v>
      </c>
      <c r="AF2430" s="662">
        <f t="shared" si="1108"/>
        <v>0</v>
      </c>
      <c r="AG2430" s="662">
        <f t="shared" si="1113"/>
        <v>0</v>
      </c>
      <c r="AH2430" s="701">
        <f t="shared" si="1114"/>
        <v>0</v>
      </c>
    </row>
    <row r="2431" spans="1:34" x14ac:dyDescent="0.35">
      <c r="A2431" s="680">
        <v>40406</v>
      </c>
      <c r="B2431" s="558" t="s">
        <v>28</v>
      </c>
      <c r="C2431" s="558">
        <v>8</v>
      </c>
      <c r="D2431" s="559">
        <f t="shared" si="1086"/>
        <v>2</v>
      </c>
      <c r="E2431" s="561">
        <v>0</v>
      </c>
      <c r="F2431" s="699">
        <f t="shared" si="1092"/>
        <v>0</v>
      </c>
      <c r="G2431" s="712">
        <f t="shared" si="1093"/>
        <v>0</v>
      </c>
      <c r="H2431" s="699">
        <f t="shared" si="1087"/>
        <v>0</v>
      </c>
      <c r="I2431" s="712">
        <f t="shared" si="1088"/>
        <v>0</v>
      </c>
      <c r="J2431" s="699">
        <f t="shared" si="1094"/>
        <v>0</v>
      </c>
      <c r="K2431" s="681">
        <f t="shared" si="1095"/>
        <v>0</v>
      </c>
      <c r="L2431" s="711">
        <f>IF($L$5="Yes",HLOOKUP(B2431,'Outdoor Supply'!$D$32:$P$38,7,FALSE),0)</f>
        <v>0</v>
      </c>
      <c r="M2431" s="701">
        <f t="shared" si="1096"/>
        <v>0</v>
      </c>
      <c r="N2431" s="564">
        <f t="shared" si="1097"/>
        <v>0</v>
      </c>
      <c r="O2431" s="564">
        <f t="shared" si="1098"/>
        <v>0</v>
      </c>
      <c r="P2431" s="564">
        <f t="shared" si="1099"/>
        <v>0</v>
      </c>
      <c r="Q2431" s="564">
        <f t="shared" si="1100"/>
        <v>0</v>
      </c>
      <c r="R2431" s="661">
        <f t="shared" si="1089"/>
        <v>0</v>
      </c>
      <c r="S2431" s="662">
        <f t="shared" si="1090"/>
        <v>0</v>
      </c>
      <c r="T2431" s="699">
        <f t="shared" si="1091"/>
        <v>0</v>
      </c>
      <c r="U2431" s="681">
        <f t="shared" si="1101"/>
        <v>0</v>
      </c>
      <c r="V2431" s="701">
        <f t="shared" si="1102"/>
        <v>0</v>
      </c>
      <c r="W2431" s="662">
        <f t="shared" si="1103"/>
        <v>0</v>
      </c>
      <c r="X2431" s="662">
        <f t="shared" si="1104"/>
        <v>0</v>
      </c>
      <c r="Y2431" s="662">
        <f t="shared" si="1105"/>
        <v>0</v>
      </c>
      <c r="Z2431" s="699">
        <f t="shared" si="1106"/>
        <v>0</v>
      </c>
      <c r="AA2431" s="681">
        <f t="shared" si="1109"/>
        <v>0</v>
      </c>
      <c r="AB2431" s="701">
        <f t="shared" si="1110"/>
        <v>0</v>
      </c>
      <c r="AC2431" s="662">
        <f t="shared" si="1107"/>
        <v>0</v>
      </c>
      <c r="AD2431" s="662">
        <f t="shared" si="1111"/>
        <v>0</v>
      </c>
      <c r="AE2431" s="701">
        <f t="shared" si="1112"/>
        <v>0</v>
      </c>
      <c r="AF2431" s="662">
        <f t="shared" si="1108"/>
        <v>0</v>
      </c>
      <c r="AG2431" s="662">
        <f t="shared" si="1113"/>
        <v>0</v>
      </c>
      <c r="AH2431" s="701">
        <f t="shared" si="1114"/>
        <v>0</v>
      </c>
    </row>
    <row r="2432" spans="1:34" x14ac:dyDescent="0.35">
      <c r="A2432" s="680">
        <v>40407</v>
      </c>
      <c r="B2432" s="558" t="s">
        <v>28</v>
      </c>
      <c r="C2432" s="558">
        <v>8</v>
      </c>
      <c r="D2432" s="559">
        <f t="shared" si="1086"/>
        <v>3</v>
      </c>
      <c r="E2432" s="561">
        <v>0</v>
      </c>
      <c r="F2432" s="699">
        <f t="shared" si="1092"/>
        <v>0</v>
      </c>
      <c r="G2432" s="712">
        <f t="shared" si="1093"/>
        <v>0</v>
      </c>
      <c r="H2432" s="699">
        <f t="shared" si="1087"/>
        <v>0</v>
      </c>
      <c r="I2432" s="712">
        <f t="shared" si="1088"/>
        <v>0</v>
      </c>
      <c r="J2432" s="699">
        <f t="shared" si="1094"/>
        <v>0</v>
      </c>
      <c r="K2432" s="681">
        <f t="shared" si="1095"/>
        <v>0</v>
      </c>
      <c r="L2432" s="711">
        <f>IF($L$5="Yes",HLOOKUP(B2432,'Outdoor Supply'!$D$32:$P$38,7,FALSE),0)</f>
        <v>0</v>
      </c>
      <c r="M2432" s="701">
        <f t="shared" si="1096"/>
        <v>0</v>
      </c>
      <c r="N2432" s="564">
        <f t="shared" si="1097"/>
        <v>0</v>
      </c>
      <c r="O2432" s="564">
        <f t="shared" si="1098"/>
        <v>0</v>
      </c>
      <c r="P2432" s="564">
        <f t="shared" si="1099"/>
        <v>0</v>
      </c>
      <c r="Q2432" s="564">
        <f t="shared" si="1100"/>
        <v>0</v>
      </c>
      <c r="R2432" s="661">
        <f t="shared" si="1089"/>
        <v>0</v>
      </c>
      <c r="S2432" s="662">
        <f t="shared" si="1090"/>
        <v>0</v>
      </c>
      <c r="T2432" s="699">
        <f t="shared" si="1091"/>
        <v>0</v>
      </c>
      <c r="U2432" s="681">
        <f t="shared" si="1101"/>
        <v>0</v>
      </c>
      <c r="V2432" s="701">
        <f t="shared" si="1102"/>
        <v>0</v>
      </c>
      <c r="W2432" s="662">
        <f t="shared" si="1103"/>
        <v>0</v>
      </c>
      <c r="X2432" s="662">
        <f t="shared" si="1104"/>
        <v>0</v>
      </c>
      <c r="Y2432" s="662">
        <f t="shared" si="1105"/>
        <v>0</v>
      </c>
      <c r="Z2432" s="699">
        <f t="shared" si="1106"/>
        <v>0</v>
      </c>
      <c r="AA2432" s="681">
        <f t="shared" si="1109"/>
        <v>0</v>
      </c>
      <c r="AB2432" s="701">
        <f t="shared" si="1110"/>
        <v>0</v>
      </c>
      <c r="AC2432" s="662">
        <f t="shared" si="1107"/>
        <v>0</v>
      </c>
      <c r="AD2432" s="662">
        <f t="shared" si="1111"/>
        <v>0</v>
      </c>
      <c r="AE2432" s="701">
        <f t="shared" si="1112"/>
        <v>0</v>
      </c>
      <c r="AF2432" s="662">
        <f t="shared" si="1108"/>
        <v>0</v>
      </c>
      <c r="AG2432" s="662">
        <f t="shared" si="1113"/>
        <v>0</v>
      </c>
      <c r="AH2432" s="701">
        <f t="shared" si="1114"/>
        <v>0</v>
      </c>
    </row>
    <row r="2433" spans="1:34" x14ac:dyDescent="0.35">
      <c r="A2433" s="680">
        <v>40408</v>
      </c>
      <c r="B2433" s="558" t="s">
        <v>28</v>
      </c>
      <c r="C2433" s="558">
        <v>8</v>
      </c>
      <c r="D2433" s="559">
        <f t="shared" si="1086"/>
        <v>4</v>
      </c>
      <c r="E2433" s="561">
        <v>0</v>
      </c>
      <c r="F2433" s="699">
        <f t="shared" si="1092"/>
        <v>0</v>
      </c>
      <c r="G2433" s="712">
        <f t="shared" si="1093"/>
        <v>0</v>
      </c>
      <c r="H2433" s="699">
        <f t="shared" si="1087"/>
        <v>0</v>
      </c>
      <c r="I2433" s="712">
        <f t="shared" si="1088"/>
        <v>0</v>
      </c>
      <c r="J2433" s="699">
        <f t="shared" si="1094"/>
        <v>0</v>
      </c>
      <c r="K2433" s="681">
        <f t="shared" si="1095"/>
        <v>0</v>
      </c>
      <c r="L2433" s="711">
        <f>IF($L$5="Yes",HLOOKUP(B2433,'Outdoor Supply'!$D$32:$P$38,7,FALSE),0)</f>
        <v>0</v>
      </c>
      <c r="M2433" s="701">
        <f t="shared" si="1096"/>
        <v>0</v>
      </c>
      <c r="N2433" s="564">
        <f t="shared" si="1097"/>
        <v>0</v>
      </c>
      <c r="O2433" s="564">
        <f t="shared" si="1098"/>
        <v>0</v>
      </c>
      <c r="P2433" s="564">
        <f t="shared" si="1099"/>
        <v>0</v>
      </c>
      <c r="Q2433" s="564">
        <f t="shared" si="1100"/>
        <v>0</v>
      </c>
      <c r="R2433" s="661">
        <f t="shared" si="1089"/>
        <v>0</v>
      </c>
      <c r="S2433" s="662">
        <f t="shared" si="1090"/>
        <v>0</v>
      </c>
      <c r="T2433" s="699">
        <f t="shared" si="1091"/>
        <v>0</v>
      </c>
      <c r="U2433" s="681">
        <f t="shared" si="1101"/>
        <v>0</v>
      </c>
      <c r="V2433" s="701">
        <f t="shared" si="1102"/>
        <v>0</v>
      </c>
      <c r="W2433" s="662">
        <f t="shared" si="1103"/>
        <v>0</v>
      </c>
      <c r="X2433" s="662">
        <f t="shared" si="1104"/>
        <v>0</v>
      </c>
      <c r="Y2433" s="662">
        <f t="shared" si="1105"/>
        <v>0</v>
      </c>
      <c r="Z2433" s="699">
        <f t="shared" si="1106"/>
        <v>0</v>
      </c>
      <c r="AA2433" s="681">
        <f t="shared" si="1109"/>
        <v>0</v>
      </c>
      <c r="AB2433" s="701">
        <f t="shared" si="1110"/>
        <v>0</v>
      </c>
      <c r="AC2433" s="662">
        <f t="shared" si="1107"/>
        <v>0</v>
      </c>
      <c r="AD2433" s="662">
        <f t="shared" si="1111"/>
        <v>0</v>
      </c>
      <c r="AE2433" s="701">
        <f t="shared" si="1112"/>
        <v>0</v>
      </c>
      <c r="AF2433" s="662">
        <f t="shared" si="1108"/>
        <v>0</v>
      </c>
      <c r="AG2433" s="662">
        <f t="shared" si="1113"/>
        <v>0</v>
      </c>
      <c r="AH2433" s="701">
        <f t="shared" si="1114"/>
        <v>0</v>
      </c>
    </row>
    <row r="2434" spans="1:34" x14ac:dyDescent="0.35">
      <c r="A2434" s="680">
        <v>40409</v>
      </c>
      <c r="B2434" s="558" t="s">
        <v>28</v>
      </c>
      <c r="C2434" s="558">
        <v>8</v>
      </c>
      <c r="D2434" s="559">
        <f t="shared" si="1086"/>
        <v>5</v>
      </c>
      <c r="E2434" s="561">
        <v>0</v>
      </c>
      <c r="F2434" s="699">
        <f t="shared" si="1092"/>
        <v>0</v>
      </c>
      <c r="G2434" s="712">
        <f t="shared" si="1093"/>
        <v>0</v>
      </c>
      <c r="H2434" s="699">
        <f t="shared" si="1087"/>
        <v>0</v>
      </c>
      <c r="I2434" s="712">
        <f t="shared" si="1088"/>
        <v>0</v>
      </c>
      <c r="J2434" s="699">
        <f t="shared" si="1094"/>
        <v>0</v>
      </c>
      <c r="K2434" s="681">
        <f t="shared" si="1095"/>
        <v>0</v>
      </c>
      <c r="L2434" s="711">
        <f>IF($L$5="Yes",HLOOKUP(B2434,'Outdoor Supply'!$D$32:$P$38,7,FALSE),0)</f>
        <v>0</v>
      </c>
      <c r="M2434" s="701">
        <f t="shared" si="1096"/>
        <v>0</v>
      </c>
      <c r="N2434" s="564">
        <f t="shared" si="1097"/>
        <v>0</v>
      </c>
      <c r="O2434" s="564">
        <f t="shared" si="1098"/>
        <v>0</v>
      </c>
      <c r="P2434" s="564">
        <f t="shared" si="1099"/>
        <v>0</v>
      </c>
      <c r="Q2434" s="564">
        <f t="shared" si="1100"/>
        <v>0</v>
      </c>
      <c r="R2434" s="661">
        <f t="shared" si="1089"/>
        <v>0</v>
      </c>
      <c r="S2434" s="662">
        <f t="shared" si="1090"/>
        <v>0</v>
      </c>
      <c r="T2434" s="699">
        <f t="shared" si="1091"/>
        <v>0</v>
      </c>
      <c r="U2434" s="681">
        <f t="shared" si="1101"/>
        <v>0</v>
      </c>
      <c r="V2434" s="701">
        <f t="shared" si="1102"/>
        <v>0</v>
      </c>
      <c r="W2434" s="662">
        <f t="shared" si="1103"/>
        <v>0</v>
      </c>
      <c r="X2434" s="662">
        <f t="shared" si="1104"/>
        <v>0</v>
      </c>
      <c r="Y2434" s="662">
        <f t="shared" si="1105"/>
        <v>0</v>
      </c>
      <c r="Z2434" s="699">
        <f t="shared" si="1106"/>
        <v>0</v>
      </c>
      <c r="AA2434" s="681">
        <f t="shared" si="1109"/>
        <v>0</v>
      </c>
      <c r="AB2434" s="701">
        <f t="shared" si="1110"/>
        <v>0</v>
      </c>
      <c r="AC2434" s="662">
        <f t="shared" si="1107"/>
        <v>0</v>
      </c>
      <c r="AD2434" s="662">
        <f t="shared" si="1111"/>
        <v>0</v>
      </c>
      <c r="AE2434" s="701">
        <f t="shared" si="1112"/>
        <v>0</v>
      </c>
      <c r="AF2434" s="662">
        <f t="shared" si="1108"/>
        <v>0</v>
      </c>
      <c r="AG2434" s="662">
        <f t="shared" si="1113"/>
        <v>0</v>
      </c>
      <c r="AH2434" s="701">
        <f t="shared" si="1114"/>
        <v>0</v>
      </c>
    </row>
    <row r="2435" spans="1:34" x14ac:dyDescent="0.35">
      <c r="A2435" s="680">
        <v>40410</v>
      </c>
      <c r="B2435" s="558" t="s">
        <v>28</v>
      </c>
      <c r="C2435" s="558">
        <v>8</v>
      </c>
      <c r="D2435" s="559">
        <f t="shared" si="1086"/>
        <v>6</v>
      </c>
      <c r="E2435" s="561">
        <v>0</v>
      </c>
      <c r="F2435" s="699">
        <f t="shared" si="1092"/>
        <v>0</v>
      </c>
      <c r="G2435" s="712">
        <f t="shared" si="1093"/>
        <v>0</v>
      </c>
      <c r="H2435" s="699">
        <f t="shared" si="1087"/>
        <v>0</v>
      </c>
      <c r="I2435" s="712">
        <f t="shared" si="1088"/>
        <v>0</v>
      </c>
      <c r="J2435" s="699">
        <f t="shared" si="1094"/>
        <v>0</v>
      </c>
      <c r="K2435" s="681">
        <f t="shared" si="1095"/>
        <v>0</v>
      </c>
      <c r="L2435" s="711">
        <f>IF($L$5="Yes",HLOOKUP(B2435,'Outdoor Supply'!$D$32:$P$38,7,FALSE),0)</f>
        <v>0</v>
      </c>
      <c r="M2435" s="701">
        <f t="shared" si="1096"/>
        <v>0</v>
      </c>
      <c r="N2435" s="564">
        <f t="shared" si="1097"/>
        <v>0</v>
      </c>
      <c r="O2435" s="564">
        <f t="shared" si="1098"/>
        <v>0</v>
      </c>
      <c r="P2435" s="564">
        <f t="shared" si="1099"/>
        <v>0</v>
      </c>
      <c r="Q2435" s="564">
        <f t="shared" si="1100"/>
        <v>0</v>
      </c>
      <c r="R2435" s="661">
        <f t="shared" si="1089"/>
        <v>0</v>
      </c>
      <c r="S2435" s="662">
        <f t="shared" si="1090"/>
        <v>0</v>
      </c>
      <c r="T2435" s="699">
        <f t="shared" si="1091"/>
        <v>0</v>
      </c>
      <c r="U2435" s="681">
        <f t="shared" si="1101"/>
        <v>0</v>
      </c>
      <c r="V2435" s="701">
        <f t="shared" si="1102"/>
        <v>0</v>
      </c>
      <c r="W2435" s="662">
        <f t="shared" si="1103"/>
        <v>0</v>
      </c>
      <c r="X2435" s="662">
        <f t="shared" si="1104"/>
        <v>0</v>
      </c>
      <c r="Y2435" s="662">
        <f t="shared" si="1105"/>
        <v>0</v>
      </c>
      <c r="Z2435" s="699">
        <f t="shared" si="1106"/>
        <v>0</v>
      </c>
      <c r="AA2435" s="681">
        <f t="shared" si="1109"/>
        <v>0</v>
      </c>
      <c r="AB2435" s="701">
        <f t="shared" si="1110"/>
        <v>0</v>
      </c>
      <c r="AC2435" s="662">
        <f t="shared" si="1107"/>
        <v>0</v>
      </c>
      <c r="AD2435" s="662">
        <f t="shared" si="1111"/>
        <v>0</v>
      </c>
      <c r="AE2435" s="701">
        <f t="shared" si="1112"/>
        <v>0</v>
      </c>
      <c r="AF2435" s="662">
        <f t="shared" si="1108"/>
        <v>0</v>
      </c>
      <c r="AG2435" s="662">
        <f t="shared" si="1113"/>
        <v>0</v>
      </c>
      <c r="AH2435" s="701">
        <f t="shared" si="1114"/>
        <v>0</v>
      </c>
    </row>
    <row r="2436" spans="1:34" x14ac:dyDescent="0.35">
      <c r="A2436" s="680">
        <v>40411</v>
      </c>
      <c r="B2436" s="558" t="s">
        <v>28</v>
      </c>
      <c r="C2436" s="558">
        <v>8</v>
      </c>
      <c r="D2436" s="559">
        <f t="shared" si="1086"/>
        <v>7</v>
      </c>
      <c r="E2436" s="561">
        <v>0</v>
      </c>
      <c r="F2436" s="699">
        <f t="shared" si="1092"/>
        <v>0</v>
      </c>
      <c r="G2436" s="712">
        <f t="shared" si="1093"/>
        <v>0</v>
      </c>
      <c r="H2436" s="699">
        <f t="shared" si="1087"/>
        <v>0</v>
      </c>
      <c r="I2436" s="712">
        <f t="shared" si="1088"/>
        <v>0</v>
      </c>
      <c r="J2436" s="699">
        <f t="shared" si="1094"/>
        <v>0</v>
      </c>
      <c r="K2436" s="681">
        <f t="shared" si="1095"/>
        <v>0</v>
      </c>
      <c r="L2436" s="711">
        <f>IF($L$5="Yes",HLOOKUP(B2436,'Outdoor Supply'!$D$32:$P$38,7,FALSE),0)</f>
        <v>0</v>
      </c>
      <c r="M2436" s="701">
        <f t="shared" si="1096"/>
        <v>0</v>
      </c>
      <c r="N2436" s="564">
        <f t="shared" si="1097"/>
        <v>0</v>
      </c>
      <c r="O2436" s="564">
        <f t="shared" si="1098"/>
        <v>0</v>
      </c>
      <c r="P2436" s="564">
        <f t="shared" si="1099"/>
        <v>0</v>
      </c>
      <c r="Q2436" s="564">
        <f t="shared" si="1100"/>
        <v>0</v>
      </c>
      <c r="R2436" s="661">
        <f t="shared" si="1089"/>
        <v>0</v>
      </c>
      <c r="S2436" s="662">
        <f t="shared" si="1090"/>
        <v>0</v>
      </c>
      <c r="T2436" s="699">
        <f t="shared" si="1091"/>
        <v>0</v>
      </c>
      <c r="U2436" s="681">
        <f t="shared" si="1101"/>
        <v>0</v>
      </c>
      <c r="V2436" s="701">
        <f t="shared" si="1102"/>
        <v>0</v>
      </c>
      <c r="W2436" s="662">
        <f t="shared" si="1103"/>
        <v>0</v>
      </c>
      <c r="X2436" s="662">
        <f t="shared" si="1104"/>
        <v>0</v>
      </c>
      <c r="Y2436" s="662">
        <f t="shared" si="1105"/>
        <v>0</v>
      </c>
      <c r="Z2436" s="699">
        <f t="shared" si="1106"/>
        <v>0</v>
      </c>
      <c r="AA2436" s="681">
        <f t="shared" si="1109"/>
        <v>0</v>
      </c>
      <c r="AB2436" s="701">
        <f t="shared" si="1110"/>
        <v>0</v>
      </c>
      <c r="AC2436" s="662">
        <f t="shared" si="1107"/>
        <v>0</v>
      </c>
      <c r="AD2436" s="662">
        <f t="shared" si="1111"/>
        <v>0</v>
      </c>
      <c r="AE2436" s="701">
        <f t="shared" si="1112"/>
        <v>0</v>
      </c>
      <c r="AF2436" s="662">
        <f t="shared" si="1108"/>
        <v>0</v>
      </c>
      <c r="AG2436" s="662">
        <f t="shared" si="1113"/>
        <v>0</v>
      </c>
      <c r="AH2436" s="701">
        <f t="shared" si="1114"/>
        <v>0</v>
      </c>
    </row>
    <row r="2437" spans="1:34" x14ac:dyDescent="0.35">
      <c r="A2437" s="680">
        <v>40412</v>
      </c>
      <c r="B2437" s="558" t="s">
        <v>28</v>
      </c>
      <c r="C2437" s="558">
        <v>8</v>
      </c>
      <c r="D2437" s="559">
        <f t="shared" si="1086"/>
        <v>1</v>
      </c>
      <c r="E2437" s="561">
        <v>0</v>
      </c>
      <c r="F2437" s="699">
        <f t="shared" si="1092"/>
        <v>0</v>
      </c>
      <c r="G2437" s="712">
        <f t="shared" si="1093"/>
        <v>0</v>
      </c>
      <c r="H2437" s="699">
        <f t="shared" si="1087"/>
        <v>0</v>
      </c>
      <c r="I2437" s="712">
        <f t="shared" si="1088"/>
        <v>0</v>
      </c>
      <c r="J2437" s="699">
        <f t="shared" si="1094"/>
        <v>0</v>
      </c>
      <c r="K2437" s="681">
        <f t="shared" si="1095"/>
        <v>0</v>
      </c>
      <c r="L2437" s="711">
        <f>IF($L$5="Yes",HLOOKUP(B2437,'Outdoor Supply'!$D$32:$P$38,7,FALSE),0)</f>
        <v>0</v>
      </c>
      <c r="M2437" s="701">
        <f t="shared" si="1096"/>
        <v>0</v>
      </c>
      <c r="N2437" s="564">
        <f t="shared" si="1097"/>
        <v>0</v>
      </c>
      <c r="O2437" s="564">
        <f t="shared" si="1098"/>
        <v>0</v>
      </c>
      <c r="P2437" s="564">
        <f t="shared" si="1099"/>
        <v>0</v>
      </c>
      <c r="Q2437" s="564">
        <f t="shared" si="1100"/>
        <v>0</v>
      </c>
      <c r="R2437" s="661">
        <f t="shared" si="1089"/>
        <v>0</v>
      </c>
      <c r="S2437" s="662">
        <f t="shared" si="1090"/>
        <v>0</v>
      </c>
      <c r="T2437" s="699">
        <f t="shared" si="1091"/>
        <v>0</v>
      </c>
      <c r="U2437" s="681">
        <f t="shared" si="1101"/>
        <v>0</v>
      </c>
      <c r="V2437" s="701">
        <f t="shared" si="1102"/>
        <v>0</v>
      </c>
      <c r="W2437" s="662">
        <f t="shared" si="1103"/>
        <v>0</v>
      </c>
      <c r="X2437" s="662">
        <f t="shared" si="1104"/>
        <v>0</v>
      </c>
      <c r="Y2437" s="662">
        <f t="shared" si="1105"/>
        <v>0</v>
      </c>
      <c r="Z2437" s="699">
        <f t="shared" si="1106"/>
        <v>0</v>
      </c>
      <c r="AA2437" s="681">
        <f t="shared" si="1109"/>
        <v>0</v>
      </c>
      <c r="AB2437" s="701">
        <f t="shared" si="1110"/>
        <v>0</v>
      </c>
      <c r="AC2437" s="662">
        <f t="shared" si="1107"/>
        <v>0</v>
      </c>
      <c r="AD2437" s="662">
        <f t="shared" si="1111"/>
        <v>0</v>
      </c>
      <c r="AE2437" s="701">
        <f t="shared" si="1112"/>
        <v>0</v>
      </c>
      <c r="AF2437" s="662">
        <f t="shared" si="1108"/>
        <v>0</v>
      </c>
      <c r="AG2437" s="662">
        <f t="shared" si="1113"/>
        <v>0</v>
      </c>
      <c r="AH2437" s="701">
        <f t="shared" si="1114"/>
        <v>0</v>
      </c>
    </row>
    <row r="2438" spans="1:34" x14ac:dyDescent="0.35">
      <c r="A2438" s="680">
        <v>40413</v>
      </c>
      <c r="B2438" s="558" t="s">
        <v>28</v>
      </c>
      <c r="C2438" s="558">
        <v>8</v>
      </c>
      <c r="D2438" s="559">
        <f t="shared" si="1086"/>
        <v>2</v>
      </c>
      <c r="E2438" s="561">
        <v>0</v>
      </c>
      <c r="F2438" s="699">
        <f t="shared" si="1092"/>
        <v>0</v>
      </c>
      <c r="G2438" s="712">
        <f t="shared" si="1093"/>
        <v>0</v>
      </c>
      <c r="H2438" s="699">
        <f t="shared" si="1087"/>
        <v>0</v>
      </c>
      <c r="I2438" s="712">
        <f t="shared" si="1088"/>
        <v>0</v>
      </c>
      <c r="J2438" s="699">
        <f t="shared" si="1094"/>
        <v>0</v>
      </c>
      <c r="K2438" s="681">
        <f t="shared" si="1095"/>
        <v>0</v>
      </c>
      <c r="L2438" s="711">
        <f>IF($L$5="Yes",HLOOKUP(B2438,'Outdoor Supply'!$D$32:$P$38,7,FALSE),0)</f>
        <v>0</v>
      </c>
      <c r="M2438" s="701">
        <f t="shared" si="1096"/>
        <v>0</v>
      </c>
      <c r="N2438" s="564">
        <f t="shared" si="1097"/>
        <v>0</v>
      </c>
      <c r="O2438" s="564">
        <f t="shared" si="1098"/>
        <v>0</v>
      </c>
      <c r="P2438" s="564">
        <f t="shared" si="1099"/>
        <v>0</v>
      </c>
      <c r="Q2438" s="564">
        <f t="shared" si="1100"/>
        <v>0</v>
      </c>
      <c r="R2438" s="661">
        <f t="shared" si="1089"/>
        <v>0</v>
      </c>
      <c r="S2438" s="662">
        <f t="shared" si="1090"/>
        <v>0</v>
      </c>
      <c r="T2438" s="699">
        <f t="shared" si="1091"/>
        <v>0</v>
      </c>
      <c r="U2438" s="681">
        <f t="shared" si="1101"/>
        <v>0</v>
      </c>
      <c r="V2438" s="701">
        <f t="shared" si="1102"/>
        <v>0</v>
      </c>
      <c r="W2438" s="662">
        <f t="shared" si="1103"/>
        <v>0</v>
      </c>
      <c r="X2438" s="662">
        <f t="shared" si="1104"/>
        <v>0</v>
      </c>
      <c r="Y2438" s="662">
        <f t="shared" si="1105"/>
        <v>0</v>
      </c>
      <c r="Z2438" s="699">
        <f t="shared" si="1106"/>
        <v>0</v>
      </c>
      <c r="AA2438" s="681">
        <f t="shared" si="1109"/>
        <v>0</v>
      </c>
      <c r="AB2438" s="701">
        <f t="shared" si="1110"/>
        <v>0</v>
      </c>
      <c r="AC2438" s="662">
        <f t="shared" si="1107"/>
        <v>0</v>
      </c>
      <c r="AD2438" s="662">
        <f t="shared" si="1111"/>
        <v>0</v>
      </c>
      <c r="AE2438" s="701">
        <f t="shared" si="1112"/>
        <v>0</v>
      </c>
      <c r="AF2438" s="662">
        <f t="shared" si="1108"/>
        <v>0</v>
      </c>
      <c r="AG2438" s="662">
        <f t="shared" si="1113"/>
        <v>0</v>
      </c>
      <c r="AH2438" s="701">
        <f t="shared" si="1114"/>
        <v>0</v>
      </c>
    </row>
    <row r="2439" spans="1:34" x14ac:dyDescent="0.35">
      <c r="A2439" s="680">
        <v>40414</v>
      </c>
      <c r="B2439" s="558" t="s">
        <v>28</v>
      </c>
      <c r="C2439" s="558">
        <v>8</v>
      </c>
      <c r="D2439" s="559">
        <f t="shared" si="1086"/>
        <v>3</v>
      </c>
      <c r="E2439" s="561">
        <v>0</v>
      </c>
      <c r="F2439" s="699">
        <f t="shared" si="1092"/>
        <v>0</v>
      </c>
      <c r="G2439" s="712">
        <f t="shared" si="1093"/>
        <v>0</v>
      </c>
      <c r="H2439" s="699">
        <f t="shared" si="1087"/>
        <v>0</v>
      </c>
      <c r="I2439" s="712">
        <f t="shared" si="1088"/>
        <v>0</v>
      </c>
      <c r="J2439" s="699">
        <f t="shared" si="1094"/>
        <v>0</v>
      </c>
      <c r="K2439" s="681">
        <f t="shared" si="1095"/>
        <v>0</v>
      </c>
      <c r="L2439" s="711">
        <f>IF($L$5="Yes",HLOOKUP(B2439,'Outdoor Supply'!$D$32:$P$38,7,FALSE),0)</f>
        <v>0</v>
      </c>
      <c r="M2439" s="701">
        <f t="shared" si="1096"/>
        <v>0</v>
      </c>
      <c r="N2439" s="564">
        <f t="shared" si="1097"/>
        <v>0</v>
      </c>
      <c r="O2439" s="564">
        <f t="shared" si="1098"/>
        <v>0</v>
      </c>
      <c r="P2439" s="564">
        <f t="shared" si="1099"/>
        <v>0</v>
      </c>
      <c r="Q2439" s="564">
        <f t="shared" si="1100"/>
        <v>0</v>
      </c>
      <c r="R2439" s="661">
        <f t="shared" si="1089"/>
        <v>0</v>
      </c>
      <c r="S2439" s="662">
        <f t="shared" si="1090"/>
        <v>0</v>
      </c>
      <c r="T2439" s="699">
        <f t="shared" si="1091"/>
        <v>0</v>
      </c>
      <c r="U2439" s="681">
        <f t="shared" si="1101"/>
        <v>0</v>
      </c>
      <c r="V2439" s="701">
        <f t="shared" si="1102"/>
        <v>0</v>
      </c>
      <c r="W2439" s="662">
        <f t="shared" si="1103"/>
        <v>0</v>
      </c>
      <c r="X2439" s="662">
        <f t="shared" si="1104"/>
        <v>0</v>
      </c>
      <c r="Y2439" s="662">
        <f t="shared" si="1105"/>
        <v>0</v>
      </c>
      <c r="Z2439" s="699">
        <f t="shared" si="1106"/>
        <v>0</v>
      </c>
      <c r="AA2439" s="681">
        <f t="shared" si="1109"/>
        <v>0</v>
      </c>
      <c r="AB2439" s="701">
        <f t="shared" si="1110"/>
        <v>0</v>
      </c>
      <c r="AC2439" s="662">
        <f t="shared" si="1107"/>
        <v>0</v>
      </c>
      <c r="AD2439" s="662">
        <f t="shared" si="1111"/>
        <v>0</v>
      </c>
      <c r="AE2439" s="701">
        <f t="shared" si="1112"/>
        <v>0</v>
      </c>
      <c r="AF2439" s="662">
        <f t="shared" si="1108"/>
        <v>0</v>
      </c>
      <c r="AG2439" s="662">
        <f t="shared" si="1113"/>
        <v>0</v>
      </c>
      <c r="AH2439" s="701">
        <f t="shared" si="1114"/>
        <v>0</v>
      </c>
    </row>
    <row r="2440" spans="1:34" x14ac:dyDescent="0.35">
      <c r="A2440" s="680">
        <v>40415</v>
      </c>
      <c r="B2440" s="558" t="s">
        <v>28</v>
      </c>
      <c r="C2440" s="558">
        <v>8</v>
      </c>
      <c r="D2440" s="559">
        <f t="shared" si="1086"/>
        <v>4</v>
      </c>
      <c r="E2440" s="561">
        <v>0</v>
      </c>
      <c r="F2440" s="699">
        <f t="shared" si="1092"/>
        <v>0</v>
      </c>
      <c r="G2440" s="712">
        <f t="shared" si="1093"/>
        <v>0</v>
      </c>
      <c r="H2440" s="699">
        <f t="shared" si="1087"/>
        <v>0</v>
      </c>
      <c r="I2440" s="712">
        <f t="shared" si="1088"/>
        <v>0</v>
      </c>
      <c r="J2440" s="699">
        <f t="shared" si="1094"/>
        <v>0</v>
      </c>
      <c r="K2440" s="681">
        <f t="shared" si="1095"/>
        <v>0</v>
      </c>
      <c r="L2440" s="711">
        <f>IF($L$5="Yes",HLOOKUP(B2440,'Outdoor Supply'!$D$32:$P$38,7,FALSE),0)</f>
        <v>0</v>
      </c>
      <c r="M2440" s="701">
        <f t="shared" si="1096"/>
        <v>0</v>
      </c>
      <c r="N2440" s="564">
        <f t="shared" si="1097"/>
        <v>0</v>
      </c>
      <c r="O2440" s="564">
        <f t="shared" si="1098"/>
        <v>0</v>
      </c>
      <c r="P2440" s="564">
        <f t="shared" si="1099"/>
        <v>0</v>
      </c>
      <c r="Q2440" s="564">
        <f t="shared" si="1100"/>
        <v>0</v>
      </c>
      <c r="R2440" s="661">
        <f t="shared" si="1089"/>
        <v>0</v>
      </c>
      <c r="S2440" s="662">
        <f t="shared" si="1090"/>
        <v>0</v>
      </c>
      <c r="T2440" s="699">
        <f t="shared" si="1091"/>
        <v>0</v>
      </c>
      <c r="U2440" s="681">
        <f t="shared" si="1101"/>
        <v>0</v>
      </c>
      <c r="V2440" s="701">
        <f t="shared" si="1102"/>
        <v>0</v>
      </c>
      <c r="W2440" s="662">
        <f t="shared" si="1103"/>
        <v>0</v>
      </c>
      <c r="X2440" s="662">
        <f t="shared" si="1104"/>
        <v>0</v>
      </c>
      <c r="Y2440" s="662">
        <f t="shared" si="1105"/>
        <v>0</v>
      </c>
      <c r="Z2440" s="699">
        <f t="shared" si="1106"/>
        <v>0</v>
      </c>
      <c r="AA2440" s="681">
        <f t="shared" si="1109"/>
        <v>0</v>
      </c>
      <c r="AB2440" s="701">
        <f t="shared" si="1110"/>
        <v>0</v>
      </c>
      <c r="AC2440" s="662">
        <f t="shared" si="1107"/>
        <v>0</v>
      </c>
      <c r="AD2440" s="662">
        <f t="shared" si="1111"/>
        <v>0</v>
      </c>
      <c r="AE2440" s="701">
        <f t="shared" si="1112"/>
        <v>0</v>
      </c>
      <c r="AF2440" s="662">
        <f t="shared" si="1108"/>
        <v>0</v>
      </c>
      <c r="AG2440" s="662">
        <f t="shared" si="1113"/>
        <v>0</v>
      </c>
      <c r="AH2440" s="701">
        <f t="shared" si="1114"/>
        <v>0</v>
      </c>
    </row>
    <row r="2441" spans="1:34" x14ac:dyDescent="0.35">
      <c r="A2441" s="680">
        <v>40416</v>
      </c>
      <c r="B2441" s="558" t="s">
        <v>28</v>
      </c>
      <c r="C2441" s="558">
        <v>8</v>
      </c>
      <c r="D2441" s="559">
        <f t="shared" si="1086"/>
        <v>5</v>
      </c>
      <c r="E2441" s="561">
        <v>0</v>
      </c>
      <c r="F2441" s="699">
        <f t="shared" si="1092"/>
        <v>0</v>
      </c>
      <c r="G2441" s="712">
        <f t="shared" si="1093"/>
        <v>0</v>
      </c>
      <c r="H2441" s="699">
        <f t="shared" si="1087"/>
        <v>0</v>
      </c>
      <c r="I2441" s="712">
        <f t="shared" si="1088"/>
        <v>0</v>
      </c>
      <c r="J2441" s="699">
        <f t="shared" si="1094"/>
        <v>0</v>
      </c>
      <c r="K2441" s="681">
        <f t="shared" si="1095"/>
        <v>0</v>
      </c>
      <c r="L2441" s="711">
        <f>IF($L$5="Yes",HLOOKUP(B2441,'Outdoor Supply'!$D$32:$P$38,7,FALSE),0)</f>
        <v>0</v>
      </c>
      <c r="M2441" s="701">
        <f t="shared" si="1096"/>
        <v>0</v>
      </c>
      <c r="N2441" s="564">
        <f t="shared" si="1097"/>
        <v>0</v>
      </c>
      <c r="O2441" s="564">
        <f t="shared" si="1098"/>
        <v>0</v>
      </c>
      <c r="P2441" s="564">
        <f t="shared" si="1099"/>
        <v>0</v>
      </c>
      <c r="Q2441" s="564">
        <f t="shared" si="1100"/>
        <v>0</v>
      </c>
      <c r="R2441" s="661">
        <f t="shared" si="1089"/>
        <v>0</v>
      </c>
      <c r="S2441" s="662">
        <f t="shared" si="1090"/>
        <v>0</v>
      </c>
      <c r="T2441" s="699">
        <f t="shared" si="1091"/>
        <v>0</v>
      </c>
      <c r="U2441" s="681">
        <f t="shared" si="1101"/>
        <v>0</v>
      </c>
      <c r="V2441" s="701">
        <f t="shared" si="1102"/>
        <v>0</v>
      </c>
      <c r="W2441" s="662">
        <f t="shared" si="1103"/>
        <v>0</v>
      </c>
      <c r="X2441" s="662">
        <f t="shared" si="1104"/>
        <v>0</v>
      </c>
      <c r="Y2441" s="662">
        <f t="shared" si="1105"/>
        <v>0</v>
      </c>
      <c r="Z2441" s="699">
        <f t="shared" si="1106"/>
        <v>0</v>
      </c>
      <c r="AA2441" s="681">
        <f t="shared" si="1109"/>
        <v>0</v>
      </c>
      <c r="AB2441" s="701">
        <f t="shared" si="1110"/>
        <v>0</v>
      </c>
      <c r="AC2441" s="662">
        <f t="shared" si="1107"/>
        <v>0</v>
      </c>
      <c r="AD2441" s="662">
        <f t="shared" si="1111"/>
        <v>0</v>
      </c>
      <c r="AE2441" s="701">
        <f t="shared" si="1112"/>
        <v>0</v>
      </c>
      <c r="AF2441" s="662">
        <f t="shared" si="1108"/>
        <v>0</v>
      </c>
      <c r="AG2441" s="662">
        <f t="shared" si="1113"/>
        <v>0</v>
      </c>
      <c r="AH2441" s="701">
        <f t="shared" si="1114"/>
        <v>0</v>
      </c>
    </row>
    <row r="2442" spans="1:34" x14ac:dyDescent="0.35">
      <c r="A2442" s="680">
        <v>40417</v>
      </c>
      <c r="B2442" s="558" t="s">
        <v>28</v>
      </c>
      <c r="C2442" s="558">
        <v>8</v>
      </c>
      <c r="D2442" s="559">
        <f t="shared" si="1086"/>
        <v>6</v>
      </c>
      <c r="E2442" s="561">
        <v>0</v>
      </c>
      <c r="F2442" s="699">
        <f t="shared" si="1092"/>
        <v>0</v>
      </c>
      <c r="G2442" s="712">
        <f t="shared" si="1093"/>
        <v>0</v>
      </c>
      <c r="H2442" s="699">
        <f t="shared" si="1087"/>
        <v>0</v>
      </c>
      <c r="I2442" s="712">
        <f t="shared" si="1088"/>
        <v>0</v>
      </c>
      <c r="J2442" s="699">
        <f t="shared" si="1094"/>
        <v>0</v>
      </c>
      <c r="K2442" s="681">
        <f t="shared" si="1095"/>
        <v>0</v>
      </c>
      <c r="L2442" s="711">
        <f>IF($L$5="Yes",HLOOKUP(B2442,'Outdoor Supply'!$D$32:$P$38,7,FALSE),0)</f>
        <v>0</v>
      </c>
      <c r="M2442" s="701">
        <f t="shared" si="1096"/>
        <v>0</v>
      </c>
      <c r="N2442" s="564">
        <f t="shared" si="1097"/>
        <v>0</v>
      </c>
      <c r="O2442" s="564">
        <f t="shared" si="1098"/>
        <v>0</v>
      </c>
      <c r="P2442" s="564">
        <f t="shared" si="1099"/>
        <v>0</v>
      </c>
      <c r="Q2442" s="564">
        <f t="shared" si="1100"/>
        <v>0</v>
      </c>
      <c r="R2442" s="661">
        <f t="shared" si="1089"/>
        <v>0</v>
      </c>
      <c r="S2442" s="662">
        <f t="shared" si="1090"/>
        <v>0</v>
      </c>
      <c r="T2442" s="699">
        <f t="shared" si="1091"/>
        <v>0</v>
      </c>
      <c r="U2442" s="681">
        <f t="shared" si="1101"/>
        <v>0</v>
      </c>
      <c r="V2442" s="701">
        <f t="shared" si="1102"/>
        <v>0</v>
      </c>
      <c r="W2442" s="662">
        <f t="shared" si="1103"/>
        <v>0</v>
      </c>
      <c r="X2442" s="662">
        <f t="shared" si="1104"/>
        <v>0</v>
      </c>
      <c r="Y2442" s="662">
        <f t="shared" si="1105"/>
        <v>0</v>
      </c>
      <c r="Z2442" s="699">
        <f t="shared" si="1106"/>
        <v>0</v>
      </c>
      <c r="AA2442" s="681">
        <f t="shared" si="1109"/>
        <v>0</v>
      </c>
      <c r="AB2442" s="701">
        <f t="shared" si="1110"/>
        <v>0</v>
      </c>
      <c r="AC2442" s="662">
        <f t="shared" si="1107"/>
        <v>0</v>
      </c>
      <c r="AD2442" s="662">
        <f t="shared" si="1111"/>
        <v>0</v>
      </c>
      <c r="AE2442" s="701">
        <f t="shared" si="1112"/>
        <v>0</v>
      </c>
      <c r="AF2442" s="662">
        <f t="shared" si="1108"/>
        <v>0</v>
      </c>
      <c r="AG2442" s="662">
        <f t="shared" si="1113"/>
        <v>0</v>
      </c>
      <c r="AH2442" s="701">
        <f t="shared" si="1114"/>
        <v>0</v>
      </c>
    </row>
    <row r="2443" spans="1:34" x14ac:dyDescent="0.35">
      <c r="A2443" s="680">
        <v>40418</v>
      </c>
      <c r="B2443" s="558" t="s">
        <v>28</v>
      </c>
      <c r="C2443" s="558">
        <v>8</v>
      </c>
      <c r="D2443" s="559">
        <f t="shared" ref="D2443:D2506" si="1115">WEEKDAY(A2443)</f>
        <v>7</v>
      </c>
      <c r="E2443" s="561">
        <v>0</v>
      </c>
      <c r="F2443" s="699">
        <f t="shared" si="1092"/>
        <v>0</v>
      </c>
      <c r="G2443" s="712">
        <f t="shared" si="1093"/>
        <v>0</v>
      </c>
      <c r="H2443" s="699">
        <f t="shared" ref="H2443:H2506" si="1116">$C$3*$F$3*(E2443/12)*7.48</f>
        <v>0</v>
      </c>
      <c r="I2443" s="712">
        <f t="shared" ref="I2443:I2506" si="1117">$C$4*$F$4*(E2443/12)*7.48</f>
        <v>0</v>
      </c>
      <c r="J2443" s="699">
        <f t="shared" si="1094"/>
        <v>0</v>
      </c>
      <c r="K2443" s="681">
        <f t="shared" si="1095"/>
        <v>0</v>
      </c>
      <c r="L2443" s="711">
        <f>IF($L$5="Yes",HLOOKUP(B2443,'Outdoor Supply'!$D$32:$P$38,7,FALSE),0)</f>
        <v>0</v>
      </c>
      <c r="M2443" s="701">
        <f t="shared" si="1096"/>
        <v>0</v>
      </c>
      <c r="N2443" s="564">
        <f t="shared" si="1097"/>
        <v>0</v>
      </c>
      <c r="O2443" s="564">
        <f t="shared" si="1098"/>
        <v>0</v>
      </c>
      <c r="P2443" s="564">
        <f t="shared" si="1099"/>
        <v>0</v>
      </c>
      <c r="Q2443" s="564">
        <f t="shared" si="1100"/>
        <v>0</v>
      </c>
      <c r="R2443" s="661">
        <f t="shared" ref="R2443:R2506" si="1118">$Q$3</f>
        <v>0</v>
      </c>
      <c r="S2443" s="662">
        <f t="shared" ref="S2443:S2506" si="1119">SUM(N2443:R2443)</f>
        <v>0</v>
      </c>
      <c r="T2443" s="699">
        <f t="shared" ref="T2443:T2506" si="1120">IF(V2443&lt;0,0,IF(V2443&gt;$G$3,$G$3,V2443))</f>
        <v>0</v>
      </c>
      <c r="U2443" s="681">
        <f t="shared" si="1101"/>
        <v>0</v>
      </c>
      <c r="V2443" s="701">
        <f t="shared" si="1102"/>
        <v>0</v>
      </c>
      <c r="W2443" s="662">
        <f t="shared" si="1103"/>
        <v>0</v>
      </c>
      <c r="X2443" s="662">
        <f t="shared" si="1104"/>
        <v>0</v>
      </c>
      <c r="Y2443" s="662">
        <f t="shared" si="1105"/>
        <v>0</v>
      </c>
      <c r="Z2443" s="699">
        <f t="shared" si="1106"/>
        <v>0</v>
      </c>
      <c r="AA2443" s="681">
        <f t="shared" si="1109"/>
        <v>0</v>
      </c>
      <c r="AB2443" s="701">
        <f t="shared" si="1110"/>
        <v>0</v>
      </c>
      <c r="AC2443" s="662">
        <f t="shared" si="1107"/>
        <v>0</v>
      </c>
      <c r="AD2443" s="662">
        <f t="shared" si="1111"/>
        <v>0</v>
      </c>
      <c r="AE2443" s="701">
        <f t="shared" si="1112"/>
        <v>0</v>
      </c>
      <c r="AF2443" s="662">
        <f t="shared" si="1108"/>
        <v>0</v>
      </c>
      <c r="AG2443" s="662">
        <f t="shared" si="1113"/>
        <v>0</v>
      </c>
      <c r="AH2443" s="701">
        <f t="shared" si="1114"/>
        <v>0</v>
      </c>
    </row>
    <row r="2444" spans="1:34" x14ac:dyDescent="0.35">
      <c r="A2444" s="680">
        <v>40419</v>
      </c>
      <c r="B2444" s="558" t="s">
        <v>28</v>
      </c>
      <c r="C2444" s="558">
        <v>8</v>
      </c>
      <c r="D2444" s="559">
        <f t="shared" si="1115"/>
        <v>1</v>
      </c>
      <c r="E2444" s="561">
        <v>0</v>
      </c>
      <c r="F2444" s="699">
        <f t="shared" ref="F2444:F2507" si="1121">$B$3*$F$3*(E2444/12)*7.48</f>
        <v>0</v>
      </c>
      <c r="G2444" s="712">
        <f t="shared" ref="G2444:G2507" si="1122">$B$4*$F$4*(E2444/12)*7.48</f>
        <v>0</v>
      </c>
      <c r="H2444" s="699">
        <f t="shared" si="1116"/>
        <v>0</v>
      </c>
      <c r="I2444" s="712">
        <f t="shared" si="1117"/>
        <v>0</v>
      </c>
      <c r="J2444" s="699">
        <f t="shared" ref="J2444:J2507" si="1123">IF($L$3="Yes",$M$3*$N$3*(E2444/12)*7.48,0)</f>
        <v>0</v>
      </c>
      <c r="K2444" s="681">
        <f t="shared" ref="K2444:K2507" si="1124">IF($L$4="Yes",$M$4*$N$4*(E2444/12)*7.48,0)</f>
        <v>0</v>
      </c>
      <c r="L2444" s="711">
        <f>IF($L$5="Yes",HLOOKUP(B2444,'Outdoor Supply'!$D$32:$P$38,7,FALSE),0)</f>
        <v>0</v>
      </c>
      <c r="M2444" s="701">
        <f t="shared" ref="M2444:M2507" si="1125">SUM(J2444:L2444)</f>
        <v>0</v>
      </c>
      <c r="N2444" s="564">
        <f t="shared" ref="N2444:N2507" si="1126">HLOOKUP(B2444,$U$2:$AF$6,2,FALSE)</f>
        <v>0</v>
      </c>
      <c r="O2444" s="564">
        <f t="shared" ref="O2444:O2507" si="1127">HLOOKUP(B2444,$U$2:$AF$6,3,FALSE)</f>
        <v>0</v>
      </c>
      <c r="P2444" s="564">
        <f t="shared" ref="P2444:P2507" si="1128">HLOOKUP(B2444,$U$2:$AF$6,4,FALSE)</f>
        <v>0</v>
      </c>
      <c r="Q2444" s="564">
        <f t="shared" ref="Q2444:Q2507" si="1129">HLOOKUP(B2444,$U$2:$AF$6,5,FALSE)</f>
        <v>0</v>
      </c>
      <c r="R2444" s="661">
        <f t="shared" si="1118"/>
        <v>0</v>
      </c>
      <c r="S2444" s="662">
        <f t="shared" si="1119"/>
        <v>0</v>
      </c>
      <c r="T2444" s="699">
        <f t="shared" si="1120"/>
        <v>0</v>
      </c>
      <c r="U2444" s="681">
        <f t="shared" ref="U2444:U2507" si="1130">IF(F2444+T2443&gt;S2444,S2444,F2444+T2443)</f>
        <v>0</v>
      </c>
      <c r="V2444" s="701">
        <f t="shared" ref="V2444:V2507" si="1131">T2443+F2444-S2444</f>
        <v>0</v>
      </c>
      <c r="W2444" s="662">
        <f t="shared" ref="W2444:W2507" si="1132">IF(Y2444&lt;0,0,IF(Y2444&gt;$G$4,$G$4,Y2444))</f>
        <v>0</v>
      </c>
      <c r="X2444" s="662">
        <f t="shared" ref="X2444:X2507" si="1133">IF(G2444+W2443&gt;S2444,S2444,G2444+W2443)</f>
        <v>0</v>
      </c>
      <c r="Y2444" s="662">
        <f t="shared" ref="Y2444:Y2507" si="1134">W2443+G2444-S2444</f>
        <v>0</v>
      </c>
      <c r="Z2444" s="699">
        <f t="shared" ref="Z2444:Z2507" si="1135">IF(AB2444&lt;0,0,IF(AB2444&gt;$H$3,$H$3,AB2444))</f>
        <v>0</v>
      </c>
      <c r="AA2444" s="681">
        <f t="shared" si="1109"/>
        <v>0</v>
      </c>
      <c r="AB2444" s="701">
        <f t="shared" si="1110"/>
        <v>0</v>
      </c>
      <c r="AC2444" s="662">
        <f t="shared" ref="AC2444:AC2507" si="1136">IF(AE2444&lt;0,0,IF(AE2444&gt;$H$4,$H$4,AE2444))</f>
        <v>0</v>
      </c>
      <c r="AD2444" s="662">
        <f t="shared" si="1111"/>
        <v>0</v>
      </c>
      <c r="AE2444" s="701">
        <f t="shared" si="1112"/>
        <v>0</v>
      </c>
      <c r="AF2444" s="662">
        <f t="shared" ref="AF2444:AF2507" si="1137">IF(AH2444&lt;0,0,IF(AH2444&gt;$O$3,$O$3,AH2444))</f>
        <v>0</v>
      </c>
      <c r="AG2444" s="662">
        <f t="shared" si="1113"/>
        <v>0</v>
      </c>
      <c r="AH2444" s="701">
        <f t="shared" si="1114"/>
        <v>0</v>
      </c>
    </row>
    <row r="2445" spans="1:34" x14ac:dyDescent="0.35">
      <c r="A2445" s="680">
        <v>40420</v>
      </c>
      <c r="B2445" s="558" t="s">
        <v>28</v>
      </c>
      <c r="C2445" s="558">
        <v>8</v>
      </c>
      <c r="D2445" s="559">
        <f t="shared" si="1115"/>
        <v>2</v>
      </c>
      <c r="E2445" s="561">
        <v>0</v>
      </c>
      <c r="F2445" s="699">
        <f t="shared" si="1121"/>
        <v>0</v>
      </c>
      <c r="G2445" s="712">
        <f t="shared" si="1122"/>
        <v>0</v>
      </c>
      <c r="H2445" s="699">
        <f t="shared" si="1116"/>
        <v>0</v>
      </c>
      <c r="I2445" s="712">
        <f t="shared" si="1117"/>
        <v>0</v>
      </c>
      <c r="J2445" s="699">
        <f t="shared" si="1123"/>
        <v>0</v>
      </c>
      <c r="K2445" s="681">
        <f t="shared" si="1124"/>
        <v>0</v>
      </c>
      <c r="L2445" s="711">
        <f>IF($L$5="Yes",HLOOKUP(B2445,'Outdoor Supply'!$D$32:$P$38,7,FALSE),0)</f>
        <v>0</v>
      </c>
      <c r="M2445" s="701">
        <f t="shared" si="1125"/>
        <v>0</v>
      </c>
      <c r="N2445" s="564">
        <f t="shared" si="1126"/>
        <v>0</v>
      </c>
      <c r="O2445" s="564">
        <f t="shared" si="1127"/>
        <v>0</v>
      </c>
      <c r="P2445" s="564">
        <f t="shared" si="1128"/>
        <v>0</v>
      </c>
      <c r="Q2445" s="564">
        <f t="shared" si="1129"/>
        <v>0</v>
      </c>
      <c r="R2445" s="661">
        <f t="shared" si="1118"/>
        <v>0</v>
      </c>
      <c r="S2445" s="662">
        <f t="shared" si="1119"/>
        <v>0</v>
      </c>
      <c r="T2445" s="699">
        <f t="shared" si="1120"/>
        <v>0</v>
      </c>
      <c r="U2445" s="681">
        <f t="shared" si="1130"/>
        <v>0</v>
      </c>
      <c r="V2445" s="701">
        <f t="shared" si="1131"/>
        <v>0</v>
      </c>
      <c r="W2445" s="662">
        <f t="shared" si="1132"/>
        <v>0</v>
      </c>
      <c r="X2445" s="662">
        <f t="shared" si="1133"/>
        <v>0</v>
      </c>
      <c r="Y2445" s="662">
        <f t="shared" si="1134"/>
        <v>0</v>
      </c>
      <c r="Z2445" s="699">
        <f t="shared" si="1135"/>
        <v>0</v>
      </c>
      <c r="AA2445" s="681">
        <f t="shared" ref="AA2445:AA2508" si="1138">IF(H2445+Z2444&gt;S2445,S2445,H2445+Z2444)</f>
        <v>0</v>
      </c>
      <c r="AB2445" s="701">
        <f t="shared" ref="AB2445:AB2508" si="1139">Z2444+H2445-S2445</f>
        <v>0</v>
      </c>
      <c r="AC2445" s="662">
        <f t="shared" si="1136"/>
        <v>0</v>
      </c>
      <c r="AD2445" s="662">
        <f t="shared" ref="AD2445:AD2508" si="1140">IF(I2445+AC2444&gt;S2445,S2445,I2445+AC2444)</f>
        <v>0</v>
      </c>
      <c r="AE2445" s="701">
        <f t="shared" ref="AE2445:AE2508" si="1141">AC2444+I2445-S2445</f>
        <v>0</v>
      </c>
      <c r="AF2445" s="662">
        <f t="shared" si="1137"/>
        <v>0</v>
      </c>
      <c r="AG2445" s="662">
        <f t="shared" ref="AG2445:AG2508" si="1142">IF(M2445+AF2444&gt;S2445,S2445,M2445+AF2444)</f>
        <v>0</v>
      </c>
      <c r="AH2445" s="701">
        <f t="shared" ref="AH2445:AH2508" si="1143">AF2444+M2445-S2445</f>
        <v>0</v>
      </c>
    </row>
    <row r="2446" spans="1:34" x14ac:dyDescent="0.35">
      <c r="A2446" s="680">
        <v>40421</v>
      </c>
      <c r="B2446" s="558" t="s">
        <v>28</v>
      </c>
      <c r="C2446" s="558">
        <v>8</v>
      </c>
      <c r="D2446" s="559">
        <f t="shared" si="1115"/>
        <v>3</v>
      </c>
      <c r="E2446" s="561">
        <v>0</v>
      </c>
      <c r="F2446" s="699">
        <f t="shared" si="1121"/>
        <v>0</v>
      </c>
      <c r="G2446" s="712">
        <f t="shared" si="1122"/>
        <v>0</v>
      </c>
      <c r="H2446" s="699">
        <f t="shared" si="1116"/>
        <v>0</v>
      </c>
      <c r="I2446" s="712">
        <f t="shared" si="1117"/>
        <v>0</v>
      </c>
      <c r="J2446" s="699">
        <f t="shared" si="1123"/>
        <v>0</v>
      </c>
      <c r="K2446" s="681">
        <f t="shared" si="1124"/>
        <v>0</v>
      </c>
      <c r="L2446" s="711">
        <f>IF($L$5="Yes",HLOOKUP(B2446,'Outdoor Supply'!$D$32:$P$38,7,FALSE),0)</f>
        <v>0</v>
      </c>
      <c r="M2446" s="701">
        <f t="shared" si="1125"/>
        <v>0</v>
      </c>
      <c r="N2446" s="564">
        <f t="shared" si="1126"/>
        <v>0</v>
      </c>
      <c r="O2446" s="564">
        <f t="shared" si="1127"/>
        <v>0</v>
      </c>
      <c r="P2446" s="564">
        <f t="shared" si="1128"/>
        <v>0</v>
      </c>
      <c r="Q2446" s="564">
        <f t="shared" si="1129"/>
        <v>0</v>
      </c>
      <c r="R2446" s="661">
        <f t="shared" si="1118"/>
        <v>0</v>
      </c>
      <c r="S2446" s="662">
        <f t="shared" si="1119"/>
        <v>0</v>
      </c>
      <c r="T2446" s="699">
        <f t="shared" si="1120"/>
        <v>0</v>
      </c>
      <c r="U2446" s="681">
        <f t="shared" si="1130"/>
        <v>0</v>
      </c>
      <c r="V2446" s="701">
        <f t="shared" si="1131"/>
        <v>0</v>
      </c>
      <c r="W2446" s="662">
        <f t="shared" si="1132"/>
        <v>0</v>
      </c>
      <c r="X2446" s="662">
        <f t="shared" si="1133"/>
        <v>0</v>
      </c>
      <c r="Y2446" s="662">
        <f t="shared" si="1134"/>
        <v>0</v>
      </c>
      <c r="Z2446" s="699">
        <f t="shared" si="1135"/>
        <v>0</v>
      </c>
      <c r="AA2446" s="681">
        <f t="shared" si="1138"/>
        <v>0</v>
      </c>
      <c r="AB2446" s="701">
        <f t="shared" si="1139"/>
        <v>0</v>
      </c>
      <c r="AC2446" s="662">
        <f t="shared" si="1136"/>
        <v>0</v>
      </c>
      <c r="AD2446" s="662">
        <f t="shared" si="1140"/>
        <v>0</v>
      </c>
      <c r="AE2446" s="701">
        <f t="shared" si="1141"/>
        <v>0</v>
      </c>
      <c r="AF2446" s="662">
        <f t="shared" si="1137"/>
        <v>0</v>
      </c>
      <c r="AG2446" s="662">
        <f t="shared" si="1142"/>
        <v>0</v>
      </c>
      <c r="AH2446" s="701">
        <f t="shared" si="1143"/>
        <v>0</v>
      </c>
    </row>
    <row r="2447" spans="1:34" x14ac:dyDescent="0.35">
      <c r="A2447" s="680">
        <v>40422</v>
      </c>
      <c r="B2447" s="558" t="s">
        <v>29</v>
      </c>
      <c r="C2447" s="558">
        <v>9</v>
      </c>
      <c r="D2447" s="559">
        <f t="shared" si="1115"/>
        <v>4</v>
      </c>
      <c r="E2447" s="561">
        <v>0</v>
      </c>
      <c r="F2447" s="699">
        <f t="shared" si="1121"/>
        <v>0</v>
      </c>
      <c r="G2447" s="712">
        <f t="shared" si="1122"/>
        <v>0</v>
      </c>
      <c r="H2447" s="699">
        <f t="shared" si="1116"/>
        <v>0</v>
      </c>
      <c r="I2447" s="712">
        <f t="shared" si="1117"/>
        <v>0</v>
      </c>
      <c r="J2447" s="699">
        <f t="shared" si="1123"/>
        <v>0</v>
      </c>
      <c r="K2447" s="681">
        <f t="shared" si="1124"/>
        <v>0</v>
      </c>
      <c r="L2447" s="711">
        <f>IF($L$5="Yes",HLOOKUP(B2447,'Outdoor Supply'!$D$32:$P$38,7,FALSE),0)</f>
        <v>0</v>
      </c>
      <c r="M2447" s="701">
        <f t="shared" si="1125"/>
        <v>0</v>
      </c>
      <c r="N2447" s="564">
        <f t="shared" si="1126"/>
        <v>0</v>
      </c>
      <c r="O2447" s="564">
        <f t="shared" si="1127"/>
        <v>0</v>
      </c>
      <c r="P2447" s="564">
        <f t="shared" si="1128"/>
        <v>0</v>
      </c>
      <c r="Q2447" s="564">
        <f t="shared" si="1129"/>
        <v>0</v>
      </c>
      <c r="R2447" s="661">
        <f t="shared" si="1118"/>
        <v>0</v>
      </c>
      <c r="S2447" s="662">
        <f t="shared" si="1119"/>
        <v>0</v>
      </c>
      <c r="T2447" s="699">
        <f t="shared" si="1120"/>
        <v>0</v>
      </c>
      <c r="U2447" s="681">
        <f t="shared" si="1130"/>
        <v>0</v>
      </c>
      <c r="V2447" s="701">
        <f t="shared" si="1131"/>
        <v>0</v>
      </c>
      <c r="W2447" s="662">
        <f t="shared" si="1132"/>
        <v>0</v>
      </c>
      <c r="X2447" s="662">
        <f t="shared" si="1133"/>
        <v>0</v>
      </c>
      <c r="Y2447" s="662">
        <f t="shared" si="1134"/>
        <v>0</v>
      </c>
      <c r="Z2447" s="699">
        <f t="shared" si="1135"/>
        <v>0</v>
      </c>
      <c r="AA2447" s="681">
        <f t="shared" si="1138"/>
        <v>0</v>
      </c>
      <c r="AB2447" s="701">
        <f t="shared" si="1139"/>
        <v>0</v>
      </c>
      <c r="AC2447" s="662">
        <f t="shared" si="1136"/>
        <v>0</v>
      </c>
      <c r="AD2447" s="662">
        <f t="shared" si="1140"/>
        <v>0</v>
      </c>
      <c r="AE2447" s="701">
        <f t="shared" si="1141"/>
        <v>0</v>
      </c>
      <c r="AF2447" s="662">
        <f t="shared" si="1137"/>
        <v>0</v>
      </c>
      <c r="AG2447" s="662">
        <f t="shared" si="1142"/>
        <v>0</v>
      </c>
      <c r="AH2447" s="701">
        <f t="shared" si="1143"/>
        <v>0</v>
      </c>
    </row>
    <row r="2448" spans="1:34" x14ac:dyDescent="0.35">
      <c r="A2448" s="680">
        <v>40423</v>
      </c>
      <c r="B2448" s="558" t="s">
        <v>29</v>
      </c>
      <c r="C2448" s="558">
        <v>9</v>
      </c>
      <c r="D2448" s="559">
        <f t="shared" si="1115"/>
        <v>5</v>
      </c>
      <c r="E2448" s="561">
        <v>0</v>
      </c>
      <c r="F2448" s="699">
        <f t="shared" si="1121"/>
        <v>0</v>
      </c>
      <c r="G2448" s="712">
        <f t="shared" si="1122"/>
        <v>0</v>
      </c>
      <c r="H2448" s="699">
        <f t="shared" si="1116"/>
        <v>0</v>
      </c>
      <c r="I2448" s="712">
        <f t="shared" si="1117"/>
        <v>0</v>
      </c>
      <c r="J2448" s="699">
        <f t="shared" si="1123"/>
        <v>0</v>
      </c>
      <c r="K2448" s="681">
        <f t="shared" si="1124"/>
        <v>0</v>
      </c>
      <c r="L2448" s="711">
        <f>IF($L$5="Yes",HLOOKUP(B2448,'Outdoor Supply'!$D$32:$P$38,7,FALSE),0)</f>
        <v>0</v>
      </c>
      <c r="M2448" s="701">
        <f t="shared" si="1125"/>
        <v>0</v>
      </c>
      <c r="N2448" s="564">
        <f t="shared" si="1126"/>
        <v>0</v>
      </c>
      <c r="O2448" s="564">
        <f t="shared" si="1127"/>
        <v>0</v>
      </c>
      <c r="P2448" s="564">
        <f t="shared" si="1128"/>
        <v>0</v>
      </c>
      <c r="Q2448" s="564">
        <f t="shared" si="1129"/>
        <v>0</v>
      </c>
      <c r="R2448" s="661">
        <f t="shared" si="1118"/>
        <v>0</v>
      </c>
      <c r="S2448" s="662">
        <f t="shared" si="1119"/>
        <v>0</v>
      </c>
      <c r="T2448" s="699">
        <f t="shared" si="1120"/>
        <v>0</v>
      </c>
      <c r="U2448" s="681">
        <f t="shared" si="1130"/>
        <v>0</v>
      </c>
      <c r="V2448" s="701">
        <f t="shared" si="1131"/>
        <v>0</v>
      </c>
      <c r="W2448" s="662">
        <f t="shared" si="1132"/>
        <v>0</v>
      </c>
      <c r="X2448" s="662">
        <f t="shared" si="1133"/>
        <v>0</v>
      </c>
      <c r="Y2448" s="662">
        <f t="shared" si="1134"/>
        <v>0</v>
      </c>
      <c r="Z2448" s="699">
        <f t="shared" si="1135"/>
        <v>0</v>
      </c>
      <c r="AA2448" s="681">
        <f t="shared" si="1138"/>
        <v>0</v>
      </c>
      <c r="AB2448" s="701">
        <f t="shared" si="1139"/>
        <v>0</v>
      </c>
      <c r="AC2448" s="662">
        <f t="shared" si="1136"/>
        <v>0</v>
      </c>
      <c r="AD2448" s="662">
        <f t="shared" si="1140"/>
        <v>0</v>
      </c>
      <c r="AE2448" s="701">
        <f t="shared" si="1141"/>
        <v>0</v>
      </c>
      <c r="AF2448" s="662">
        <f t="shared" si="1137"/>
        <v>0</v>
      </c>
      <c r="AG2448" s="662">
        <f t="shared" si="1142"/>
        <v>0</v>
      </c>
      <c r="AH2448" s="701">
        <f t="shared" si="1143"/>
        <v>0</v>
      </c>
    </row>
    <row r="2449" spans="1:34" x14ac:dyDescent="0.35">
      <c r="A2449" s="680">
        <v>40424</v>
      </c>
      <c r="B2449" s="558" t="s">
        <v>29</v>
      </c>
      <c r="C2449" s="558">
        <v>9</v>
      </c>
      <c r="D2449" s="559">
        <f t="shared" si="1115"/>
        <v>6</v>
      </c>
      <c r="E2449" s="561">
        <v>4.3199999999999932</v>
      </c>
      <c r="F2449" s="699">
        <f t="shared" si="1121"/>
        <v>0</v>
      </c>
      <c r="G2449" s="712">
        <f t="shared" si="1122"/>
        <v>0</v>
      </c>
      <c r="H2449" s="699">
        <f t="shared" si="1116"/>
        <v>0</v>
      </c>
      <c r="I2449" s="712">
        <f t="shared" si="1117"/>
        <v>0</v>
      </c>
      <c r="J2449" s="699">
        <f t="shared" si="1123"/>
        <v>0</v>
      </c>
      <c r="K2449" s="681">
        <f t="shared" si="1124"/>
        <v>0</v>
      </c>
      <c r="L2449" s="711">
        <f>IF($L$5="Yes",HLOOKUP(B2449,'Outdoor Supply'!$D$32:$P$38,7,FALSE),0)</f>
        <v>0</v>
      </c>
      <c r="M2449" s="701">
        <f t="shared" si="1125"/>
        <v>0</v>
      </c>
      <c r="N2449" s="564">
        <f t="shared" si="1126"/>
        <v>0</v>
      </c>
      <c r="O2449" s="564">
        <f t="shared" si="1127"/>
        <v>0</v>
      </c>
      <c r="P2449" s="564">
        <f t="shared" si="1128"/>
        <v>0</v>
      </c>
      <c r="Q2449" s="564">
        <f t="shared" si="1129"/>
        <v>0</v>
      </c>
      <c r="R2449" s="661">
        <f t="shared" si="1118"/>
        <v>0</v>
      </c>
      <c r="S2449" s="662">
        <f t="shared" si="1119"/>
        <v>0</v>
      </c>
      <c r="T2449" s="699">
        <f t="shared" si="1120"/>
        <v>0</v>
      </c>
      <c r="U2449" s="681">
        <f t="shared" si="1130"/>
        <v>0</v>
      </c>
      <c r="V2449" s="701">
        <f t="shared" si="1131"/>
        <v>0</v>
      </c>
      <c r="W2449" s="662">
        <f t="shared" si="1132"/>
        <v>0</v>
      </c>
      <c r="X2449" s="662">
        <f t="shared" si="1133"/>
        <v>0</v>
      </c>
      <c r="Y2449" s="662">
        <f t="shared" si="1134"/>
        <v>0</v>
      </c>
      <c r="Z2449" s="699">
        <f t="shared" si="1135"/>
        <v>0</v>
      </c>
      <c r="AA2449" s="681">
        <f t="shared" si="1138"/>
        <v>0</v>
      </c>
      <c r="AB2449" s="701">
        <f t="shared" si="1139"/>
        <v>0</v>
      </c>
      <c r="AC2449" s="662">
        <f t="shared" si="1136"/>
        <v>0</v>
      </c>
      <c r="AD2449" s="662">
        <f t="shared" si="1140"/>
        <v>0</v>
      </c>
      <c r="AE2449" s="701">
        <f t="shared" si="1141"/>
        <v>0</v>
      </c>
      <c r="AF2449" s="662">
        <f t="shared" si="1137"/>
        <v>0</v>
      </c>
      <c r="AG2449" s="662">
        <f t="shared" si="1142"/>
        <v>0</v>
      </c>
      <c r="AH2449" s="701">
        <f t="shared" si="1143"/>
        <v>0</v>
      </c>
    </row>
    <row r="2450" spans="1:34" x14ac:dyDescent="0.35">
      <c r="A2450" s="680">
        <v>40425</v>
      </c>
      <c r="B2450" s="558" t="s">
        <v>29</v>
      </c>
      <c r="C2450" s="558">
        <v>9</v>
      </c>
      <c r="D2450" s="559">
        <f t="shared" si="1115"/>
        <v>7</v>
      </c>
      <c r="E2450" s="561">
        <v>0</v>
      </c>
      <c r="F2450" s="699">
        <f t="shared" si="1121"/>
        <v>0</v>
      </c>
      <c r="G2450" s="712">
        <f t="shared" si="1122"/>
        <v>0</v>
      </c>
      <c r="H2450" s="699">
        <f t="shared" si="1116"/>
        <v>0</v>
      </c>
      <c r="I2450" s="712">
        <f t="shared" si="1117"/>
        <v>0</v>
      </c>
      <c r="J2450" s="699">
        <f t="shared" si="1123"/>
        <v>0</v>
      </c>
      <c r="K2450" s="681">
        <f t="shared" si="1124"/>
        <v>0</v>
      </c>
      <c r="L2450" s="711">
        <f>IF($L$5="Yes",HLOOKUP(B2450,'Outdoor Supply'!$D$32:$P$38,7,FALSE),0)</f>
        <v>0</v>
      </c>
      <c r="M2450" s="701">
        <f t="shared" si="1125"/>
        <v>0</v>
      </c>
      <c r="N2450" s="564">
        <f t="shared" si="1126"/>
        <v>0</v>
      </c>
      <c r="O2450" s="564">
        <f t="shared" si="1127"/>
        <v>0</v>
      </c>
      <c r="P2450" s="564">
        <f t="shared" si="1128"/>
        <v>0</v>
      </c>
      <c r="Q2450" s="564">
        <f t="shared" si="1129"/>
        <v>0</v>
      </c>
      <c r="R2450" s="661">
        <f t="shared" si="1118"/>
        <v>0</v>
      </c>
      <c r="S2450" s="662">
        <f t="shared" si="1119"/>
        <v>0</v>
      </c>
      <c r="T2450" s="699">
        <f t="shared" si="1120"/>
        <v>0</v>
      </c>
      <c r="U2450" s="681">
        <f t="shared" si="1130"/>
        <v>0</v>
      </c>
      <c r="V2450" s="701">
        <f t="shared" si="1131"/>
        <v>0</v>
      </c>
      <c r="W2450" s="662">
        <f t="shared" si="1132"/>
        <v>0</v>
      </c>
      <c r="X2450" s="662">
        <f t="shared" si="1133"/>
        <v>0</v>
      </c>
      <c r="Y2450" s="662">
        <f t="shared" si="1134"/>
        <v>0</v>
      </c>
      <c r="Z2450" s="699">
        <f t="shared" si="1135"/>
        <v>0</v>
      </c>
      <c r="AA2450" s="681">
        <f t="shared" si="1138"/>
        <v>0</v>
      </c>
      <c r="AB2450" s="701">
        <f t="shared" si="1139"/>
        <v>0</v>
      </c>
      <c r="AC2450" s="662">
        <f t="shared" si="1136"/>
        <v>0</v>
      </c>
      <c r="AD2450" s="662">
        <f t="shared" si="1140"/>
        <v>0</v>
      </c>
      <c r="AE2450" s="701">
        <f t="shared" si="1141"/>
        <v>0</v>
      </c>
      <c r="AF2450" s="662">
        <f t="shared" si="1137"/>
        <v>0</v>
      </c>
      <c r="AG2450" s="662">
        <f t="shared" si="1142"/>
        <v>0</v>
      </c>
      <c r="AH2450" s="701">
        <f t="shared" si="1143"/>
        <v>0</v>
      </c>
    </row>
    <row r="2451" spans="1:34" x14ac:dyDescent="0.35">
      <c r="A2451" s="680">
        <v>40426</v>
      </c>
      <c r="B2451" s="558" t="s">
        <v>29</v>
      </c>
      <c r="C2451" s="558">
        <v>9</v>
      </c>
      <c r="D2451" s="559">
        <f t="shared" si="1115"/>
        <v>1</v>
      </c>
      <c r="E2451" s="561">
        <v>0</v>
      </c>
      <c r="F2451" s="699">
        <f t="shared" si="1121"/>
        <v>0</v>
      </c>
      <c r="G2451" s="712">
        <f t="shared" si="1122"/>
        <v>0</v>
      </c>
      <c r="H2451" s="699">
        <f t="shared" si="1116"/>
        <v>0</v>
      </c>
      <c r="I2451" s="712">
        <f t="shared" si="1117"/>
        <v>0</v>
      </c>
      <c r="J2451" s="699">
        <f t="shared" si="1123"/>
        <v>0</v>
      </c>
      <c r="K2451" s="681">
        <f t="shared" si="1124"/>
        <v>0</v>
      </c>
      <c r="L2451" s="711">
        <f>IF($L$5="Yes",HLOOKUP(B2451,'Outdoor Supply'!$D$32:$P$38,7,FALSE),0)</f>
        <v>0</v>
      </c>
      <c r="M2451" s="701">
        <f t="shared" si="1125"/>
        <v>0</v>
      </c>
      <c r="N2451" s="564">
        <f t="shared" si="1126"/>
        <v>0</v>
      </c>
      <c r="O2451" s="564">
        <f t="shared" si="1127"/>
        <v>0</v>
      </c>
      <c r="P2451" s="564">
        <f t="shared" si="1128"/>
        <v>0</v>
      </c>
      <c r="Q2451" s="564">
        <f t="shared" si="1129"/>
        <v>0</v>
      </c>
      <c r="R2451" s="661">
        <f t="shared" si="1118"/>
        <v>0</v>
      </c>
      <c r="S2451" s="662">
        <f t="shared" si="1119"/>
        <v>0</v>
      </c>
      <c r="T2451" s="699">
        <f t="shared" si="1120"/>
        <v>0</v>
      </c>
      <c r="U2451" s="681">
        <f t="shared" si="1130"/>
        <v>0</v>
      </c>
      <c r="V2451" s="701">
        <f t="shared" si="1131"/>
        <v>0</v>
      </c>
      <c r="W2451" s="662">
        <f t="shared" si="1132"/>
        <v>0</v>
      </c>
      <c r="X2451" s="662">
        <f t="shared" si="1133"/>
        <v>0</v>
      </c>
      <c r="Y2451" s="662">
        <f t="shared" si="1134"/>
        <v>0</v>
      </c>
      <c r="Z2451" s="699">
        <f t="shared" si="1135"/>
        <v>0</v>
      </c>
      <c r="AA2451" s="681">
        <f t="shared" si="1138"/>
        <v>0</v>
      </c>
      <c r="AB2451" s="701">
        <f t="shared" si="1139"/>
        <v>0</v>
      </c>
      <c r="AC2451" s="662">
        <f t="shared" si="1136"/>
        <v>0</v>
      </c>
      <c r="AD2451" s="662">
        <f t="shared" si="1140"/>
        <v>0</v>
      </c>
      <c r="AE2451" s="701">
        <f t="shared" si="1141"/>
        <v>0</v>
      </c>
      <c r="AF2451" s="662">
        <f t="shared" si="1137"/>
        <v>0</v>
      </c>
      <c r="AG2451" s="662">
        <f t="shared" si="1142"/>
        <v>0</v>
      </c>
      <c r="AH2451" s="701">
        <f t="shared" si="1143"/>
        <v>0</v>
      </c>
    </row>
    <row r="2452" spans="1:34" x14ac:dyDescent="0.35">
      <c r="A2452" s="680">
        <v>40427</v>
      </c>
      <c r="B2452" s="558" t="s">
        <v>29</v>
      </c>
      <c r="C2452" s="558">
        <v>9</v>
      </c>
      <c r="D2452" s="559">
        <f t="shared" si="1115"/>
        <v>2</v>
      </c>
      <c r="E2452" s="561">
        <v>1.999999999998181E-2</v>
      </c>
      <c r="F2452" s="699">
        <f t="shared" si="1121"/>
        <v>0</v>
      </c>
      <c r="G2452" s="712">
        <f t="shared" si="1122"/>
        <v>0</v>
      </c>
      <c r="H2452" s="699">
        <f t="shared" si="1116"/>
        <v>0</v>
      </c>
      <c r="I2452" s="712">
        <f t="shared" si="1117"/>
        <v>0</v>
      </c>
      <c r="J2452" s="699">
        <f t="shared" si="1123"/>
        <v>0</v>
      </c>
      <c r="K2452" s="681">
        <f t="shared" si="1124"/>
        <v>0</v>
      </c>
      <c r="L2452" s="711">
        <f>IF($L$5="Yes",HLOOKUP(B2452,'Outdoor Supply'!$D$32:$P$38,7,FALSE),0)</f>
        <v>0</v>
      </c>
      <c r="M2452" s="701">
        <f t="shared" si="1125"/>
        <v>0</v>
      </c>
      <c r="N2452" s="564">
        <f t="shared" si="1126"/>
        <v>0</v>
      </c>
      <c r="O2452" s="564">
        <f t="shared" si="1127"/>
        <v>0</v>
      </c>
      <c r="P2452" s="564">
        <f t="shared" si="1128"/>
        <v>0</v>
      </c>
      <c r="Q2452" s="564">
        <f t="shared" si="1129"/>
        <v>0</v>
      </c>
      <c r="R2452" s="661">
        <f t="shared" si="1118"/>
        <v>0</v>
      </c>
      <c r="S2452" s="662">
        <f t="shared" si="1119"/>
        <v>0</v>
      </c>
      <c r="T2452" s="699">
        <f t="shared" si="1120"/>
        <v>0</v>
      </c>
      <c r="U2452" s="681">
        <f t="shared" si="1130"/>
        <v>0</v>
      </c>
      <c r="V2452" s="701">
        <f t="shared" si="1131"/>
        <v>0</v>
      </c>
      <c r="W2452" s="662">
        <f t="shared" si="1132"/>
        <v>0</v>
      </c>
      <c r="X2452" s="662">
        <f t="shared" si="1133"/>
        <v>0</v>
      </c>
      <c r="Y2452" s="662">
        <f t="shared" si="1134"/>
        <v>0</v>
      </c>
      <c r="Z2452" s="699">
        <f t="shared" si="1135"/>
        <v>0</v>
      </c>
      <c r="AA2452" s="681">
        <f t="shared" si="1138"/>
        <v>0</v>
      </c>
      <c r="AB2452" s="701">
        <f t="shared" si="1139"/>
        <v>0</v>
      </c>
      <c r="AC2452" s="662">
        <f t="shared" si="1136"/>
        <v>0</v>
      </c>
      <c r="AD2452" s="662">
        <f t="shared" si="1140"/>
        <v>0</v>
      </c>
      <c r="AE2452" s="701">
        <f t="shared" si="1141"/>
        <v>0</v>
      </c>
      <c r="AF2452" s="662">
        <f t="shared" si="1137"/>
        <v>0</v>
      </c>
      <c r="AG2452" s="662">
        <f t="shared" si="1142"/>
        <v>0</v>
      </c>
      <c r="AH2452" s="701">
        <f t="shared" si="1143"/>
        <v>0</v>
      </c>
    </row>
    <row r="2453" spans="1:34" x14ac:dyDescent="0.35">
      <c r="A2453" s="680">
        <v>40428</v>
      </c>
      <c r="B2453" s="558" t="s">
        <v>29</v>
      </c>
      <c r="C2453" s="558">
        <v>9</v>
      </c>
      <c r="D2453" s="559">
        <f t="shared" si="1115"/>
        <v>3</v>
      </c>
      <c r="E2453" s="561">
        <v>1.7199999999999989</v>
      </c>
      <c r="F2453" s="699">
        <f t="shared" si="1121"/>
        <v>0</v>
      </c>
      <c r="G2453" s="712">
        <f t="shared" si="1122"/>
        <v>0</v>
      </c>
      <c r="H2453" s="699">
        <f t="shared" si="1116"/>
        <v>0</v>
      </c>
      <c r="I2453" s="712">
        <f t="shared" si="1117"/>
        <v>0</v>
      </c>
      <c r="J2453" s="699">
        <f t="shared" si="1123"/>
        <v>0</v>
      </c>
      <c r="K2453" s="681">
        <f t="shared" si="1124"/>
        <v>0</v>
      </c>
      <c r="L2453" s="711">
        <f>IF($L$5="Yes",HLOOKUP(B2453,'Outdoor Supply'!$D$32:$P$38,7,FALSE),0)</f>
        <v>0</v>
      </c>
      <c r="M2453" s="701">
        <f t="shared" si="1125"/>
        <v>0</v>
      </c>
      <c r="N2453" s="564">
        <f t="shared" si="1126"/>
        <v>0</v>
      </c>
      <c r="O2453" s="564">
        <f t="shared" si="1127"/>
        <v>0</v>
      </c>
      <c r="P2453" s="564">
        <f t="shared" si="1128"/>
        <v>0</v>
      </c>
      <c r="Q2453" s="564">
        <f t="shared" si="1129"/>
        <v>0</v>
      </c>
      <c r="R2453" s="661">
        <f t="shared" si="1118"/>
        <v>0</v>
      </c>
      <c r="S2453" s="662">
        <f t="shared" si="1119"/>
        <v>0</v>
      </c>
      <c r="T2453" s="699">
        <f t="shared" si="1120"/>
        <v>0</v>
      </c>
      <c r="U2453" s="681">
        <f t="shared" si="1130"/>
        <v>0</v>
      </c>
      <c r="V2453" s="701">
        <f t="shared" si="1131"/>
        <v>0</v>
      </c>
      <c r="W2453" s="662">
        <f t="shared" si="1132"/>
        <v>0</v>
      </c>
      <c r="X2453" s="662">
        <f t="shared" si="1133"/>
        <v>0</v>
      </c>
      <c r="Y2453" s="662">
        <f t="shared" si="1134"/>
        <v>0</v>
      </c>
      <c r="Z2453" s="699">
        <f t="shared" si="1135"/>
        <v>0</v>
      </c>
      <c r="AA2453" s="681">
        <f t="shared" si="1138"/>
        <v>0</v>
      </c>
      <c r="AB2453" s="701">
        <f t="shared" si="1139"/>
        <v>0</v>
      </c>
      <c r="AC2453" s="662">
        <f t="shared" si="1136"/>
        <v>0</v>
      </c>
      <c r="AD2453" s="662">
        <f t="shared" si="1140"/>
        <v>0</v>
      </c>
      <c r="AE2453" s="701">
        <f t="shared" si="1141"/>
        <v>0</v>
      </c>
      <c r="AF2453" s="662">
        <f t="shared" si="1137"/>
        <v>0</v>
      </c>
      <c r="AG2453" s="662">
        <f t="shared" si="1142"/>
        <v>0</v>
      </c>
      <c r="AH2453" s="701">
        <f t="shared" si="1143"/>
        <v>0</v>
      </c>
    </row>
    <row r="2454" spans="1:34" x14ac:dyDescent="0.35">
      <c r="A2454" s="680">
        <v>40429</v>
      </c>
      <c r="B2454" s="558" t="s">
        <v>29</v>
      </c>
      <c r="C2454" s="558">
        <v>9</v>
      </c>
      <c r="D2454" s="559">
        <f t="shared" si="1115"/>
        <v>4</v>
      </c>
      <c r="E2454" s="561">
        <v>5.8100000000000307</v>
      </c>
      <c r="F2454" s="699">
        <f t="shared" si="1121"/>
        <v>0</v>
      </c>
      <c r="G2454" s="712">
        <f t="shared" si="1122"/>
        <v>0</v>
      </c>
      <c r="H2454" s="699">
        <f t="shared" si="1116"/>
        <v>0</v>
      </c>
      <c r="I2454" s="712">
        <f t="shared" si="1117"/>
        <v>0</v>
      </c>
      <c r="J2454" s="699">
        <f t="shared" si="1123"/>
        <v>0</v>
      </c>
      <c r="K2454" s="681">
        <f t="shared" si="1124"/>
        <v>0</v>
      </c>
      <c r="L2454" s="711">
        <f>IF($L$5="Yes",HLOOKUP(B2454,'Outdoor Supply'!$D$32:$P$38,7,FALSE),0)</f>
        <v>0</v>
      </c>
      <c r="M2454" s="701">
        <f t="shared" si="1125"/>
        <v>0</v>
      </c>
      <c r="N2454" s="564">
        <f t="shared" si="1126"/>
        <v>0</v>
      </c>
      <c r="O2454" s="564">
        <f t="shared" si="1127"/>
        <v>0</v>
      </c>
      <c r="P2454" s="564">
        <f t="shared" si="1128"/>
        <v>0</v>
      </c>
      <c r="Q2454" s="564">
        <f t="shared" si="1129"/>
        <v>0</v>
      </c>
      <c r="R2454" s="661">
        <f t="shared" si="1118"/>
        <v>0</v>
      </c>
      <c r="S2454" s="662">
        <f t="shared" si="1119"/>
        <v>0</v>
      </c>
      <c r="T2454" s="699">
        <f t="shared" si="1120"/>
        <v>0</v>
      </c>
      <c r="U2454" s="681">
        <f t="shared" si="1130"/>
        <v>0</v>
      </c>
      <c r="V2454" s="701">
        <f t="shared" si="1131"/>
        <v>0</v>
      </c>
      <c r="W2454" s="662">
        <f t="shared" si="1132"/>
        <v>0</v>
      </c>
      <c r="X2454" s="662">
        <f t="shared" si="1133"/>
        <v>0</v>
      </c>
      <c r="Y2454" s="662">
        <f t="shared" si="1134"/>
        <v>0</v>
      </c>
      <c r="Z2454" s="699">
        <f t="shared" si="1135"/>
        <v>0</v>
      </c>
      <c r="AA2454" s="681">
        <f t="shared" si="1138"/>
        <v>0</v>
      </c>
      <c r="AB2454" s="701">
        <f t="shared" si="1139"/>
        <v>0</v>
      </c>
      <c r="AC2454" s="662">
        <f t="shared" si="1136"/>
        <v>0</v>
      </c>
      <c r="AD2454" s="662">
        <f t="shared" si="1140"/>
        <v>0</v>
      </c>
      <c r="AE2454" s="701">
        <f t="shared" si="1141"/>
        <v>0</v>
      </c>
      <c r="AF2454" s="662">
        <f t="shared" si="1137"/>
        <v>0</v>
      </c>
      <c r="AG2454" s="662">
        <f t="shared" si="1142"/>
        <v>0</v>
      </c>
      <c r="AH2454" s="701">
        <f t="shared" si="1143"/>
        <v>0</v>
      </c>
    </row>
    <row r="2455" spans="1:34" x14ac:dyDescent="0.35">
      <c r="A2455" s="680">
        <v>40430</v>
      </c>
      <c r="B2455" s="558" t="s">
        <v>29</v>
      </c>
      <c r="C2455" s="558">
        <v>9</v>
      </c>
      <c r="D2455" s="559">
        <f t="shared" si="1115"/>
        <v>5</v>
      </c>
      <c r="E2455" s="561">
        <v>1.999999999998181E-2</v>
      </c>
      <c r="F2455" s="699">
        <f t="shared" si="1121"/>
        <v>0</v>
      </c>
      <c r="G2455" s="712">
        <f t="shared" si="1122"/>
        <v>0</v>
      </c>
      <c r="H2455" s="699">
        <f t="shared" si="1116"/>
        <v>0</v>
      </c>
      <c r="I2455" s="712">
        <f t="shared" si="1117"/>
        <v>0</v>
      </c>
      <c r="J2455" s="699">
        <f t="shared" si="1123"/>
        <v>0</v>
      </c>
      <c r="K2455" s="681">
        <f t="shared" si="1124"/>
        <v>0</v>
      </c>
      <c r="L2455" s="711">
        <f>IF($L$5="Yes",HLOOKUP(B2455,'Outdoor Supply'!$D$32:$P$38,7,FALSE),0)</f>
        <v>0</v>
      </c>
      <c r="M2455" s="701">
        <f t="shared" si="1125"/>
        <v>0</v>
      </c>
      <c r="N2455" s="564">
        <f t="shared" si="1126"/>
        <v>0</v>
      </c>
      <c r="O2455" s="564">
        <f t="shared" si="1127"/>
        <v>0</v>
      </c>
      <c r="P2455" s="564">
        <f t="shared" si="1128"/>
        <v>0</v>
      </c>
      <c r="Q2455" s="564">
        <f t="shared" si="1129"/>
        <v>0</v>
      </c>
      <c r="R2455" s="661">
        <f t="shared" si="1118"/>
        <v>0</v>
      </c>
      <c r="S2455" s="662">
        <f t="shared" si="1119"/>
        <v>0</v>
      </c>
      <c r="T2455" s="699">
        <f t="shared" si="1120"/>
        <v>0</v>
      </c>
      <c r="U2455" s="681">
        <f t="shared" si="1130"/>
        <v>0</v>
      </c>
      <c r="V2455" s="701">
        <f t="shared" si="1131"/>
        <v>0</v>
      </c>
      <c r="W2455" s="662">
        <f t="shared" si="1132"/>
        <v>0</v>
      </c>
      <c r="X2455" s="662">
        <f t="shared" si="1133"/>
        <v>0</v>
      </c>
      <c r="Y2455" s="662">
        <f t="shared" si="1134"/>
        <v>0</v>
      </c>
      <c r="Z2455" s="699">
        <f t="shared" si="1135"/>
        <v>0</v>
      </c>
      <c r="AA2455" s="681">
        <f t="shared" si="1138"/>
        <v>0</v>
      </c>
      <c r="AB2455" s="701">
        <f t="shared" si="1139"/>
        <v>0</v>
      </c>
      <c r="AC2455" s="662">
        <f t="shared" si="1136"/>
        <v>0</v>
      </c>
      <c r="AD2455" s="662">
        <f t="shared" si="1140"/>
        <v>0</v>
      </c>
      <c r="AE2455" s="701">
        <f t="shared" si="1141"/>
        <v>0</v>
      </c>
      <c r="AF2455" s="662">
        <f t="shared" si="1137"/>
        <v>0</v>
      </c>
      <c r="AG2455" s="662">
        <f t="shared" si="1142"/>
        <v>0</v>
      </c>
      <c r="AH2455" s="701">
        <f t="shared" si="1143"/>
        <v>0</v>
      </c>
    </row>
    <row r="2456" spans="1:34" x14ac:dyDescent="0.35">
      <c r="A2456" s="680">
        <v>40431</v>
      </c>
      <c r="B2456" s="558" t="s">
        <v>29</v>
      </c>
      <c r="C2456" s="558">
        <v>9</v>
      </c>
      <c r="D2456" s="559">
        <f t="shared" si="1115"/>
        <v>6</v>
      </c>
      <c r="E2456" s="561">
        <v>0</v>
      </c>
      <c r="F2456" s="699">
        <f t="shared" si="1121"/>
        <v>0</v>
      </c>
      <c r="G2456" s="712">
        <f t="shared" si="1122"/>
        <v>0</v>
      </c>
      <c r="H2456" s="699">
        <f t="shared" si="1116"/>
        <v>0</v>
      </c>
      <c r="I2456" s="712">
        <f t="shared" si="1117"/>
        <v>0</v>
      </c>
      <c r="J2456" s="699">
        <f t="shared" si="1123"/>
        <v>0</v>
      </c>
      <c r="K2456" s="681">
        <f t="shared" si="1124"/>
        <v>0</v>
      </c>
      <c r="L2456" s="711">
        <f>IF($L$5="Yes",HLOOKUP(B2456,'Outdoor Supply'!$D$32:$P$38,7,FALSE),0)</f>
        <v>0</v>
      </c>
      <c r="M2456" s="701">
        <f t="shared" si="1125"/>
        <v>0</v>
      </c>
      <c r="N2456" s="564">
        <f t="shared" si="1126"/>
        <v>0</v>
      </c>
      <c r="O2456" s="564">
        <f t="shared" si="1127"/>
        <v>0</v>
      </c>
      <c r="P2456" s="564">
        <f t="shared" si="1128"/>
        <v>0</v>
      </c>
      <c r="Q2456" s="564">
        <f t="shared" si="1129"/>
        <v>0</v>
      </c>
      <c r="R2456" s="661">
        <f t="shared" si="1118"/>
        <v>0</v>
      </c>
      <c r="S2456" s="662">
        <f t="shared" si="1119"/>
        <v>0</v>
      </c>
      <c r="T2456" s="699">
        <f t="shared" si="1120"/>
        <v>0</v>
      </c>
      <c r="U2456" s="681">
        <f t="shared" si="1130"/>
        <v>0</v>
      </c>
      <c r="V2456" s="701">
        <f t="shared" si="1131"/>
        <v>0</v>
      </c>
      <c r="W2456" s="662">
        <f t="shared" si="1132"/>
        <v>0</v>
      </c>
      <c r="X2456" s="662">
        <f t="shared" si="1133"/>
        <v>0</v>
      </c>
      <c r="Y2456" s="662">
        <f t="shared" si="1134"/>
        <v>0</v>
      </c>
      <c r="Z2456" s="699">
        <f t="shared" si="1135"/>
        <v>0</v>
      </c>
      <c r="AA2456" s="681">
        <f t="shared" si="1138"/>
        <v>0</v>
      </c>
      <c r="AB2456" s="701">
        <f t="shared" si="1139"/>
        <v>0</v>
      </c>
      <c r="AC2456" s="662">
        <f t="shared" si="1136"/>
        <v>0</v>
      </c>
      <c r="AD2456" s="662">
        <f t="shared" si="1140"/>
        <v>0</v>
      </c>
      <c r="AE2456" s="701">
        <f t="shared" si="1141"/>
        <v>0</v>
      </c>
      <c r="AF2456" s="662">
        <f t="shared" si="1137"/>
        <v>0</v>
      </c>
      <c r="AG2456" s="662">
        <f t="shared" si="1142"/>
        <v>0</v>
      </c>
      <c r="AH2456" s="701">
        <f t="shared" si="1143"/>
        <v>0</v>
      </c>
    </row>
    <row r="2457" spans="1:34" x14ac:dyDescent="0.35">
      <c r="A2457" s="680">
        <v>40432</v>
      </c>
      <c r="B2457" s="558" t="s">
        <v>29</v>
      </c>
      <c r="C2457" s="558">
        <v>9</v>
      </c>
      <c r="D2457" s="559">
        <f t="shared" si="1115"/>
        <v>7</v>
      </c>
      <c r="E2457" s="561">
        <v>0</v>
      </c>
      <c r="F2457" s="699">
        <f t="shared" si="1121"/>
        <v>0</v>
      </c>
      <c r="G2457" s="712">
        <f t="shared" si="1122"/>
        <v>0</v>
      </c>
      <c r="H2457" s="699">
        <f t="shared" si="1116"/>
        <v>0</v>
      </c>
      <c r="I2457" s="712">
        <f t="shared" si="1117"/>
        <v>0</v>
      </c>
      <c r="J2457" s="699">
        <f t="shared" si="1123"/>
        <v>0</v>
      </c>
      <c r="K2457" s="681">
        <f t="shared" si="1124"/>
        <v>0</v>
      </c>
      <c r="L2457" s="711">
        <f>IF($L$5="Yes",HLOOKUP(B2457,'Outdoor Supply'!$D$32:$P$38,7,FALSE),0)</f>
        <v>0</v>
      </c>
      <c r="M2457" s="701">
        <f t="shared" si="1125"/>
        <v>0</v>
      </c>
      <c r="N2457" s="564">
        <f t="shared" si="1126"/>
        <v>0</v>
      </c>
      <c r="O2457" s="564">
        <f t="shared" si="1127"/>
        <v>0</v>
      </c>
      <c r="P2457" s="564">
        <f t="shared" si="1128"/>
        <v>0</v>
      </c>
      <c r="Q2457" s="564">
        <f t="shared" si="1129"/>
        <v>0</v>
      </c>
      <c r="R2457" s="661">
        <f t="shared" si="1118"/>
        <v>0</v>
      </c>
      <c r="S2457" s="662">
        <f t="shared" si="1119"/>
        <v>0</v>
      </c>
      <c r="T2457" s="699">
        <f t="shared" si="1120"/>
        <v>0</v>
      </c>
      <c r="U2457" s="681">
        <f t="shared" si="1130"/>
        <v>0</v>
      </c>
      <c r="V2457" s="701">
        <f t="shared" si="1131"/>
        <v>0</v>
      </c>
      <c r="W2457" s="662">
        <f t="shared" si="1132"/>
        <v>0</v>
      </c>
      <c r="X2457" s="662">
        <f t="shared" si="1133"/>
        <v>0</v>
      </c>
      <c r="Y2457" s="662">
        <f t="shared" si="1134"/>
        <v>0</v>
      </c>
      <c r="Z2457" s="699">
        <f t="shared" si="1135"/>
        <v>0</v>
      </c>
      <c r="AA2457" s="681">
        <f t="shared" si="1138"/>
        <v>0</v>
      </c>
      <c r="AB2457" s="701">
        <f t="shared" si="1139"/>
        <v>0</v>
      </c>
      <c r="AC2457" s="662">
        <f t="shared" si="1136"/>
        <v>0</v>
      </c>
      <c r="AD2457" s="662">
        <f t="shared" si="1140"/>
        <v>0</v>
      </c>
      <c r="AE2457" s="701">
        <f t="shared" si="1141"/>
        <v>0</v>
      </c>
      <c r="AF2457" s="662">
        <f t="shared" si="1137"/>
        <v>0</v>
      </c>
      <c r="AG2457" s="662">
        <f t="shared" si="1142"/>
        <v>0</v>
      </c>
      <c r="AH2457" s="701">
        <f t="shared" si="1143"/>
        <v>0</v>
      </c>
    </row>
    <row r="2458" spans="1:34" x14ac:dyDescent="0.35">
      <c r="A2458" s="680">
        <v>40433</v>
      </c>
      <c r="B2458" s="558" t="s">
        <v>29</v>
      </c>
      <c r="C2458" s="558">
        <v>9</v>
      </c>
      <c r="D2458" s="559">
        <f t="shared" si="1115"/>
        <v>1</v>
      </c>
      <c r="E2458" s="561">
        <v>0</v>
      </c>
      <c r="F2458" s="699">
        <f t="shared" si="1121"/>
        <v>0</v>
      </c>
      <c r="G2458" s="712">
        <f t="shared" si="1122"/>
        <v>0</v>
      </c>
      <c r="H2458" s="699">
        <f t="shared" si="1116"/>
        <v>0</v>
      </c>
      <c r="I2458" s="712">
        <f t="shared" si="1117"/>
        <v>0</v>
      </c>
      <c r="J2458" s="699">
        <f t="shared" si="1123"/>
        <v>0</v>
      </c>
      <c r="K2458" s="681">
        <f t="shared" si="1124"/>
        <v>0</v>
      </c>
      <c r="L2458" s="711">
        <f>IF($L$5="Yes",HLOOKUP(B2458,'Outdoor Supply'!$D$32:$P$38,7,FALSE),0)</f>
        <v>0</v>
      </c>
      <c r="M2458" s="701">
        <f t="shared" si="1125"/>
        <v>0</v>
      </c>
      <c r="N2458" s="564">
        <f t="shared" si="1126"/>
        <v>0</v>
      </c>
      <c r="O2458" s="564">
        <f t="shared" si="1127"/>
        <v>0</v>
      </c>
      <c r="P2458" s="564">
        <f t="shared" si="1128"/>
        <v>0</v>
      </c>
      <c r="Q2458" s="564">
        <f t="shared" si="1129"/>
        <v>0</v>
      </c>
      <c r="R2458" s="661">
        <f t="shared" si="1118"/>
        <v>0</v>
      </c>
      <c r="S2458" s="662">
        <f t="shared" si="1119"/>
        <v>0</v>
      </c>
      <c r="T2458" s="699">
        <f t="shared" si="1120"/>
        <v>0</v>
      </c>
      <c r="U2458" s="681">
        <f t="shared" si="1130"/>
        <v>0</v>
      </c>
      <c r="V2458" s="701">
        <f t="shared" si="1131"/>
        <v>0</v>
      </c>
      <c r="W2458" s="662">
        <f t="shared" si="1132"/>
        <v>0</v>
      </c>
      <c r="X2458" s="662">
        <f t="shared" si="1133"/>
        <v>0</v>
      </c>
      <c r="Y2458" s="662">
        <f t="shared" si="1134"/>
        <v>0</v>
      </c>
      <c r="Z2458" s="699">
        <f t="shared" si="1135"/>
        <v>0</v>
      </c>
      <c r="AA2458" s="681">
        <f t="shared" si="1138"/>
        <v>0</v>
      </c>
      <c r="AB2458" s="701">
        <f t="shared" si="1139"/>
        <v>0</v>
      </c>
      <c r="AC2458" s="662">
        <f t="shared" si="1136"/>
        <v>0</v>
      </c>
      <c r="AD2458" s="662">
        <f t="shared" si="1140"/>
        <v>0</v>
      </c>
      <c r="AE2458" s="701">
        <f t="shared" si="1141"/>
        <v>0</v>
      </c>
      <c r="AF2458" s="662">
        <f t="shared" si="1137"/>
        <v>0</v>
      </c>
      <c r="AG2458" s="662">
        <f t="shared" si="1142"/>
        <v>0</v>
      </c>
      <c r="AH2458" s="701">
        <f t="shared" si="1143"/>
        <v>0</v>
      </c>
    </row>
    <row r="2459" spans="1:34" x14ac:dyDescent="0.35">
      <c r="A2459" s="680">
        <v>40434</v>
      </c>
      <c r="B2459" s="558" t="s">
        <v>29</v>
      </c>
      <c r="C2459" s="558">
        <v>9</v>
      </c>
      <c r="D2459" s="559">
        <f t="shared" si="1115"/>
        <v>2</v>
      </c>
      <c r="E2459" s="561">
        <v>0</v>
      </c>
      <c r="F2459" s="699">
        <f t="shared" si="1121"/>
        <v>0</v>
      </c>
      <c r="G2459" s="712">
        <f t="shared" si="1122"/>
        <v>0</v>
      </c>
      <c r="H2459" s="699">
        <f t="shared" si="1116"/>
        <v>0</v>
      </c>
      <c r="I2459" s="712">
        <f t="shared" si="1117"/>
        <v>0</v>
      </c>
      <c r="J2459" s="699">
        <f t="shared" si="1123"/>
        <v>0</v>
      </c>
      <c r="K2459" s="681">
        <f t="shared" si="1124"/>
        <v>0</v>
      </c>
      <c r="L2459" s="711">
        <f>IF($L$5="Yes",HLOOKUP(B2459,'Outdoor Supply'!$D$32:$P$38,7,FALSE),0)</f>
        <v>0</v>
      </c>
      <c r="M2459" s="701">
        <f t="shared" si="1125"/>
        <v>0</v>
      </c>
      <c r="N2459" s="564">
        <f t="shared" si="1126"/>
        <v>0</v>
      </c>
      <c r="O2459" s="564">
        <f t="shared" si="1127"/>
        <v>0</v>
      </c>
      <c r="P2459" s="564">
        <f t="shared" si="1128"/>
        <v>0</v>
      </c>
      <c r="Q2459" s="564">
        <f t="shared" si="1129"/>
        <v>0</v>
      </c>
      <c r="R2459" s="661">
        <f t="shared" si="1118"/>
        <v>0</v>
      </c>
      <c r="S2459" s="662">
        <f t="shared" si="1119"/>
        <v>0</v>
      </c>
      <c r="T2459" s="699">
        <f t="shared" si="1120"/>
        <v>0</v>
      </c>
      <c r="U2459" s="681">
        <f t="shared" si="1130"/>
        <v>0</v>
      </c>
      <c r="V2459" s="701">
        <f t="shared" si="1131"/>
        <v>0</v>
      </c>
      <c r="W2459" s="662">
        <f t="shared" si="1132"/>
        <v>0</v>
      </c>
      <c r="X2459" s="662">
        <f t="shared" si="1133"/>
        <v>0</v>
      </c>
      <c r="Y2459" s="662">
        <f t="shared" si="1134"/>
        <v>0</v>
      </c>
      <c r="Z2459" s="699">
        <f t="shared" si="1135"/>
        <v>0</v>
      </c>
      <c r="AA2459" s="681">
        <f t="shared" si="1138"/>
        <v>0</v>
      </c>
      <c r="AB2459" s="701">
        <f t="shared" si="1139"/>
        <v>0</v>
      </c>
      <c r="AC2459" s="662">
        <f t="shared" si="1136"/>
        <v>0</v>
      </c>
      <c r="AD2459" s="662">
        <f t="shared" si="1140"/>
        <v>0</v>
      </c>
      <c r="AE2459" s="701">
        <f t="shared" si="1141"/>
        <v>0</v>
      </c>
      <c r="AF2459" s="662">
        <f t="shared" si="1137"/>
        <v>0</v>
      </c>
      <c r="AG2459" s="662">
        <f t="shared" si="1142"/>
        <v>0</v>
      </c>
      <c r="AH2459" s="701">
        <f t="shared" si="1143"/>
        <v>0</v>
      </c>
    </row>
    <row r="2460" spans="1:34" x14ac:dyDescent="0.35">
      <c r="A2460" s="680">
        <v>40435</v>
      </c>
      <c r="B2460" s="558" t="s">
        <v>29</v>
      </c>
      <c r="C2460" s="558">
        <v>9</v>
      </c>
      <c r="D2460" s="559">
        <f t="shared" si="1115"/>
        <v>3</v>
      </c>
      <c r="E2460" s="561">
        <v>0</v>
      </c>
      <c r="F2460" s="699">
        <f t="shared" si="1121"/>
        <v>0</v>
      </c>
      <c r="G2460" s="712">
        <f t="shared" si="1122"/>
        <v>0</v>
      </c>
      <c r="H2460" s="699">
        <f t="shared" si="1116"/>
        <v>0</v>
      </c>
      <c r="I2460" s="712">
        <f t="shared" si="1117"/>
        <v>0</v>
      </c>
      <c r="J2460" s="699">
        <f t="shared" si="1123"/>
        <v>0</v>
      </c>
      <c r="K2460" s="681">
        <f t="shared" si="1124"/>
        <v>0</v>
      </c>
      <c r="L2460" s="711">
        <f>IF($L$5="Yes",HLOOKUP(B2460,'Outdoor Supply'!$D$32:$P$38,7,FALSE),0)</f>
        <v>0</v>
      </c>
      <c r="M2460" s="701">
        <f t="shared" si="1125"/>
        <v>0</v>
      </c>
      <c r="N2460" s="564">
        <f t="shared" si="1126"/>
        <v>0</v>
      </c>
      <c r="O2460" s="564">
        <f t="shared" si="1127"/>
        <v>0</v>
      </c>
      <c r="P2460" s="564">
        <f t="shared" si="1128"/>
        <v>0</v>
      </c>
      <c r="Q2460" s="564">
        <f t="shared" si="1129"/>
        <v>0</v>
      </c>
      <c r="R2460" s="661">
        <f t="shared" si="1118"/>
        <v>0</v>
      </c>
      <c r="S2460" s="662">
        <f t="shared" si="1119"/>
        <v>0</v>
      </c>
      <c r="T2460" s="699">
        <f t="shared" si="1120"/>
        <v>0</v>
      </c>
      <c r="U2460" s="681">
        <f t="shared" si="1130"/>
        <v>0</v>
      </c>
      <c r="V2460" s="701">
        <f t="shared" si="1131"/>
        <v>0</v>
      </c>
      <c r="W2460" s="662">
        <f t="shared" si="1132"/>
        <v>0</v>
      </c>
      <c r="X2460" s="662">
        <f t="shared" si="1133"/>
        <v>0</v>
      </c>
      <c r="Y2460" s="662">
        <f t="shared" si="1134"/>
        <v>0</v>
      </c>
      <c r="Z2460" s="699">
        <f t="shared" si="1135"/>
        <v>0</v>
      </c>
      <c r="AA2460" s="681">
        <f t="shared" si="1138"/>
        <v>0</v>
      </c>
      <c r="AB2460" s="701">
        <f t="shared" si="1139"/>
        <v>0</v>
      </c>
      <c r="AC2460" s="662">
        <f t="shared" si="1136"/>
        <v>0</v>
      </c>
      <c r="AD2460" s="662">
        <f t="shared" si="1140"/>
        <v>0</v>
      </c>
      <c r="AE2460" s="701">
        <f t="shared" si="1141"/>
        <v>0</v>
      </c>
      <c r="AF2460" s="662">
        <f t="shared" si="1137"/>
        <v>0</v>
      </c>
      <c r="AG2460" s="662">
        <f t="shared" si="1142"/>
        <v>0</v>
      </c>
      <c r="AH2460" s="701">
        <f t="shared" si="1143"/>
        <v>0</v>
      </c>
    </row>
    <row r="2461" spans="1:34" x14ac:dyDescent="0.35">
      <c r="A2461" s="680">
        <v>40436</v>
      </c>
      <c r="B2461" s="558" t="s">
        <v>29</v>
      </c>
      <c r="C2461" s="558">
        <v>9</v>
      </c>
      <c r="D2461" s="559">
        <f t="shared" si="1115"/>
        <v>4</v>
      </c>
      <c r="E2461" s="561">
        <v>0</v>
      </c>
      <c r="F2461" s="699">
        <f t="shared" si="1121"/>
        <v>0</v>
      </c>
      <c r="G2461" s="712">
        <f t="shared" si="1122"/>
        <v>0</v>
      </c>
      <c r="H2461" s="699">
        <f t="shared" si="1116"/>
        <v>0</v>
      </c>
      <c r="I2461" s="712">
        <f t="shared" si="1117"/>
        <v>0</v>
      </c>
      <c r="J2461" s="699">
        <f t="shared" si="1123"/>
        <v>0</v>
      </c>
      <c r="K2461" s="681">
        <f t="shared" si="1124"/>
        <v>0</v>
      </c>
      <c r="L2461" s="711">
        <f>IF($L$5="Yes",HLOOKUP(B2461,'Outdoor Supply'!$D$32:$P$38,7,FALSE),0)</f>
        <v>0</v>
      </c>
      <c r="M2461" s="701">
        <f t="shared" si="1125"/>
        <v>0</v>
      </c>
      <c r="N2461" s="564">
        <f t="shared" si="1126"/>
        <v>0</v>
      </c>
      <c r="O2461" s="564">
        <f t="shared" si="1127"/>
        <v>0</v>
      </c>
      <c r="P2461" s="564">
        <f t="shared" si="1128"/>
        <v>0</v>
      </c>
      <c r="Q2461" s="564">
        <f t="shared" si="1129"/>
        <v>0</v>
      </c>
      <c r="R2461" s="661">
        <f t="shared" si="1118"/>
        <v>0</v>
      </c>
      <c r="S2461" s="662">
        <f t="shared" si="1119"/>
        <v>0</v>
      </c>
      <c r="T2461" s="699">
        <f t="shared" si="1120"/>
        <v>0</v>
      </c>
      <c r="U2461" s="681">
        <f t="shared" si="1130"/>
        <v>0</v>
      </c>
      <c r="V2461" s="701">
        <f t="shared" si="1131"/>
        <v>0</v>
      </c>
      <c r="W2461" s="662">
        <f t="shared" si="1132"/>
        <v>0</v>
      </c>
      <c r="X2461" s="662">
        <f t="shared" si="1133"/>
        <v>0</v>
      </c>
      <c r="Y2461" s="662">
        <f t="shared" si="1134"/>
        <v>0</v>
      </c>
      <c r="Z2461" s="699">
        <f t="shared" si="1135"/>
        <v>0</v>
      </c>
      <c r="AA2461" s="681">
        <f t="shared" si="1138"/>
        <v>0</v>
      </c>
      <c r="AB2461" s="701">
        <f t="shared" si="1139"/>
        <v>0</v>
      </c>
      <c r="AC2461" s="662">
        <f t="shared" si="1136"/>
        <v>0</v>
      </c>
      <c r="AD2461" s="662">
        <f t="shared" si="1140"/>
        <v>0</v>
      </c>
      <c r="AE2461" s="701">
        <f t="shared" si="1141"/>
        <v>0</v>
      </c>
      <c r="AF2461" s="662">
        <f t="shared" si="1137"/>
        <v>0</v>
      </c>
      <c r="AG2461" s="662">
        <f t="shared" si="1142"/>
        <v>0</v>
      </c>
      <c r="AH2461" s="701">
        <f t="shared" si="1143"/>
        <v>0</v>
      </c>
    </row>
    <row r="2462" spans="1:34" x14ac:dyDescent="0.35">
      <c r="A2462" s="680">
        <v>40437</v>
      </c>
      <c r="B2462" s="558" t="s">
        <v>29</v>
      </c>
      <c r="C2462" s="558">
        <v>9</v>
      </c>
      <c r="D2462" s="559">
        <f t="shared" si="1115"/>
        <v>5</v>
      </c>
      <c r="E2462" s="561">
        <v>0</v>
      </c>
      <c r="F2462" s="699">
        <f t="shared" si="1121"/>
        <v>0</v>
      </c>
      <c r="G2462" s="712">
        <f t="shared" si="1122"/>
        <v>0</v>
      </c>
      <c r="H2462" s="699">
        <f t="shared" si="1116"/>
        <v>0</v>
      </c>
      <c r="I2462" s="712">
        <f t="shared" si="1117"/>
        <v>0</v>
      </c>
      <c r="J2462" s="699">
        <f t="shared" si="1123"/>
        <v>0</v>
      </c>
      <c r="K2462" s="681">
        <f t="shared" si="1124"/>
        <v>0</v>
      </c>
      <c r="L2462" s="711">
        <f>IF($L$5="Yes",HLOOKUP(B2462,'Outdoor Supply'!$D$32:$P$38,7,FALSE),0)</f>
        <v>0</v>
      </c>
      <c r="M2462" s="701">
        <f t="shared" si="1125"/>
        <v>0</v>
      </c>
      <c r="N2462" s="564">
        <f t="shared" si="1126"/>
        <v>0</v>
      </c>
      <c r="O2462" s="564">
        <f t="shared" si="1127"/>
        <v>0</v>
      </c>
      <c r="P2462" s="564">
        <f t="shared" si="1128"/>
        <v>0</v>
      </c>
      <c r="Q2462" s="564">
        <f t="shared" si="1129"/>
        <v>0</v>
      </c>
      <c r="R2462" s="661">
        <f t="shared" si="1118"/>
        <v>0</v>
      </c>
      <c r="S2462" s="662">
        <f t="shared" si="1119"/>
        <v>0</v>
      </c>
      <c r="T2462" s="699">
        <f t="shared" si="1120"/>
        <v>0</v>
      </c>
      <c r="U2462" s="681">
        <f t="shared" si="1130"/>
        <v>0</v>
      </c>
      <c r="V2462" s="701">
        <f t="shared" si="1131"/>
        <v>0</v>
      </c>
      <c r="W2462" s="662">
        <f t="shared" si="1132"/>
        <v>0</v>
      </c>
      <c r="X2462" s="662">
        <f t="shared" si="1133"/>
        <v>0</v>
      </c>
      <c r="Y2462" s="662">
        <f t="shared" si="1134"/>
        <v>0</v>
      </c>
      <c r="Z2462" s="699">
        <f t="shared" si="1135"/>
        <v>0</v>
      </c>
      <c r="AA2462" s="681">
        <f t="shared" si="1138"/>
        <v>0</v>
      </c>
      <c r="AB2462" s="701">
        <f t="shared" si="1139"/>
        <v>0</v>
      </c>
      <c r="AC2462" s="662">
        <f t="shared" si="1136"/>
        <v>0</v>
      </c>
      <c r="AD2462" s="662">
        <f t="shared" si="1140"/>
        <v>0</v>
      </c>
      <c r="AE2462" s="701">
        <f t="shared" si="1141"/>
        <v>0</v>
      </c>
      <c r="AF2462" s="662">
        <f t="shared" si="1137"/>
        <v>0</v>
      </c>
      <c r="AG2462" s="662">
        <f t="shared" si="1142"/>
        <v>0</v>
      </c>
      <c r="AH2462" s="701">
        <f t="shared" si="1143"/>
        <v>0</v>
      </c>
    </row>
    <row r="2463" spans="1:34" x14ac:dyDescent="0.35">
      <c r="A2463" s="680">
        <v>40438</v>
      </c>
      <c r="B2463" s="558" t="s">
        <v>29</v>
      </c>
      <c r="C2463" s="558">
        <v>9</v>
      </c>
      <c r="D2463" s="559">
        <f t="shared" si="1115"/>
        <v>6</v>
      </c>
      <c r="E2463" s="561">
        <v>0</v>
      </c>
      <c r="F2463" s="699">
        <f t="shared" si="1121"/>
        <v>0</v>
      </c>
      <c r="G2463" s="712">
        <f t="shared" si="1122"/>
        <v>0</v>
      </c>
      <c r="H2463" s="699">
        <f t="shared" si="1116"/>
        <v>0</v>
      </c>
      <c r="I2463" s="712">
        <f t="shared" si="1117"/>
        <v>0</v>
      </c>
      <c r="J2463" s="699">
        <f t="shared" si="1123"/>
        <v>0</v>
      </c>
      <c r="K2463" s="681">
        <f t="shared" si="1124"/>
        <v>0</v>
      </c>
      <c r="L2463" s="711">
        <f>IF($L$5="Yes",HLOOKUP(B2463,'Outdoor Supply'!$D$32:$P$38,7,FALSE),0)</f>
        <v>0</v>
      </c>
      <c r="M2463" s="701">
        <f t="shared" si="1125"/>
        <v>0</v>
      </c>
      <c r="N2463" s="564">
        <f t="shared" si="1126"/>
        <v>0</v>
      </c>
      <c r="O2463" s="564">
        <f t="shared" si="1127"/>
        <v>0</v>
      </c>
      <c r="P2463" s="564">
        <f t="shared" si="1128"/>
        <v>0</v>
      </c>
      <c r="Q2463" s="564">
        <f t="shared" si="1129"/>
        <v>0</v>
      </c>
      <c r="R2463" s="661">
        <f t="shared" si="1118"/>
        <v>0</v>
      </c>
      <c r="S2463" s="662">
        <f t="shared" si="1119"/>
        <v>0</v>
      </c>
      <c r="T2463" s="699">
        <f t="shared" si="1120"/>
        <v>0</v>
      </c>
      <c r="U2463" s="681">
        <f t="shared" si="1130"/>
        <v>0</v>
      </c>
      <c r="V2463" s="701">
        <f t="shared" si="1131"/>
        <v>0</v>
      </c>
      <c r="W2463" s="662">
        <f t="shared" si="1132"/>
        <v>0</v>
      </c>
      <c r="X2463" s="662">
        <f t="shared" si="1133"/>
        <v>0</v>
      </c>
      <c r="Y2463" s="662">
        <f t="shared" si="1134"/>
        <v>0</v>
      </c>
      <c r="Z2463" s="699">
        <f t="shared" si="1135"/>
        <v>0</v>
      </c>
      <c r="AA2463" s="681">
        <f t="shared" si="1138"/>
        <v>0</v>
      </c>
      <c r="AB2463" s="701">
        <f t="shared" si="1139"/>
        <v>0</v>
      </c>
      <c r="AC2463" s="662">
        <f t="shared" si="1136"/>
        <v>0</v>
      </c>
      <c r="AD2463" s="662">
        <f t="shared" si="1140"/>
        <v>0</v>
      </c>
      <c r="AE2463" s="701">
        <f t="shared" si="1141"/>
        <v>0</v>
      </c>
      <c r="AF2463" s="662">
        <f t="shared" si="1137"/>
        <v>0</v>
      </c>
      <c r="AG2463" s="662">
        <f t="shared" si="1142"/>
        <v>0</v>
      </c>
      <c r="AH2463" s="701">
        <f t="shared" si="1143"/>
        <v>0</v>
      </c>
    </row>
    <row r="2464" spans="1:34" x14ac:dyDescent="0.35">
      <c r="A2464" s="680">
        <v>40439</v>
      </c>
      <c r="B2464" s="558" t="s">
        <v>29</v>
      </c>
      <c r="C2464" s="558">
        <v>9</v>
      </c>
      <c r="D2464" s="559">
        <f t="shared" si="1115"/>
        <v>7</v>
      </c>
      <c r="E2464" s="561">
        <v>0.25999999999999091</v>
      </c>
      <c r="F2464" s="699">
        <f t="shared" si="1121"/>
        <v>0</v>
      </c>
      <c r="G2464" s="712">
        <f t="shared" si="1122"/>
        <v>0</v>
      </c>
      <c r="H2464" s="699">
        <f t="shared" si="1116"/>
        <v>0</v>
      </c>
      <c r="I2464" s="712">
        <f t="shared" si="1117"/>
        <v>0</v>
      </c>
      <c r="J2464" s="699">
        <f t="shared" si="1123"/>
        <v>0</v>
      </c>
      <c r="K2464" s="681">
        <f t="shared" si="1124"/>
        <v>0</v>
      </c>
      <c r="L2464" s="711">
        <f>IF($L$5="Yes",HLOOKUP(B2464,'Outdoor Supply'!$D$32:$P$38,7,FALSE),0)</f>
        <v>0</v>
      </c>
      <c r="M2464" s="701">
        <f t="shared" si="1125"/>
        <v>0</v>
      </c>
      <c r="N2464" s="564">
        <f t="shared" si="1126"/>
        <v>0</v>
      </c>
      <c r="O2464" s="564">
        <f t="shared" si="1127"/>
        <v>0</v>
      </c>
      <c r="P2464" s="564">
        <f t="shared" si="1128"/>
        <v>0</v>
      </c>
      <c r="Q2464" s="564">
        <f t="shared" si="1129"/>
        <v>0</v>
      </c>
      <c r="R2464" s="661">
        <f t="shared" si="1118"/>
        <v>0</v>
      </c>
      <c r="S2464" s="662">
        <f t="shared" si="1119"/>
        <v>0</v>
      </c>
      <c r="T2464" s="699">
        <f t="shared" si="1120"/>
        <v>0</v>
      </c>
      <c r="U2464" s="681">
        <f t="shared" si="1130"/>
        <v>0</v>
      </c>
      <c r="V2464" s="701">
        <f t="shared" si="1131"/>
        <v>0</v>
      </c>
      <c r="W2464" s="662">
        <f t="shared" si="1132"/>
        <v>0</v>
      </c>
      <c r="X2464" s="662">
        <f t="shared" si="1133"/>
        <v>0</v>
      </c>
      <c r="Y2464" s="662">
        <f t="shared" si="1134"/>
        <v>0</v>
      </c>
      <c r="Z2464" s="699">
        <f t="shared" si="1135"/>
        <v>0</v>
      </c>
      <c r="AA2464" s="681">
        <f t="shared" si="1138"/>
        <v>0</v>
      </c>
      <c r="AB2464" s="701">
        <f t="shared" si="1139"/>
        <v>0</v>
      </c>
      <c r="AC2464" s="662">
        <f t="shared" si="1136"/>
        <v>0</v>
      </c>
      <c r="AD2464" s="662">
        <f t="shared" si="1140"/>
        <v>0</v>
      </c>
      <c r="AE2464" s="701">
        <f t="shared" si="1141"/>
        <v>0</v>
      </c>
      <c r="AF2464" s="662">
        <f t="shared" si="1137"/>
        <v>0</v>
      </c>
      <c r="AG2464" s="662">
        <f t="shared" si="1142"/>
        <v>0</v>
      </c>
      <c r="AH2464" s="701">
        <f t="shared" si="1143"/>
        <v>0</v>
      </c>
    </row>
    <row r="2465" spans="1:34" x14ac:dyDescent="0.35">
      <c r="A2465" s="680">
        <v>40440</v>
      </c>
      <c r="B2465" s="558" t="s">
        <v>29</v>
      </c>
      <c r="C2465" s="558">
        <v>9</v>
      </c>
      <c r="D2465" s="559">
        <f t="shared" si="1115"/>
        <v>1</v>
      </c>
      <c r="E2465" s="561">
        <v>0</v>
      </c>
      <c r="F2465" s="699">
        <f t="shared" si="1121"/>
        <v>0</v>
      </c>
      <c r="G2465" s="712">
        <f t="shared" si="1122"/>
        <v>0</v>
      </c>
      <c r="H2465" s="699">
        <f t="shared" si="1116"/>
        <v>0</v>
      </c>
      <c r="I2465" s="712">
        <f t="shared" si="1117"/>
        <v>0</v>
      </c>
      <c r="J2465" s="699">
        <f t="shared" si="1123"/>
        <v>0</v>
      </c>
      <c r="K2465" s="681">
        <f t="shared" si="1124"/>
        <v>0</v>
      </c>
      <c r="L2465" s="711">
        <f>IF($L$5="Yes",HLOOKUP(B2465,'Outdoor Supply'!$D$32:$P$38,7,FALSE),0)</f>
        <v>0</v>
      </c>
      <c r="M2465" s="701">
        <f t="shared" si="1125"/>
        <v>0</v>
      </c>
      <c r="N2465" s="564">
        <f t="shared" si="1126"/>
        <v>0</v>
      </c>
      <c r="O2465" s="564">
        <f t="shared" si="1127"/>
        <v>0</v>
      </c>
      <c r="P2465" s="564">
        <f t="shared" si="1128"/>
        <v>0</v>
      </c>
      <c r="Q2465" s="564">
        <f t="shared" si="1129"/>
        <v>0</v>
      </c>
      <c r="R2465" s="661">
        <f t="shared" si="1118"/>
        <v>0</v>
      </c>
      <c r="S2465" s="662">
        <f t="shared" si="1119"/>
        <v>0</v>
      </c>
      <c r="T2465" s="699">
        <f t="shared" si="1120"/>
        <v>0</v>
      </c>
      <c r="U2465" s="681">
        <f t="shared" si="1130"/>
        <v>0</v>
      </c>
      <c r="V2465" s="701">
        <f t="shared" si="1131"/>
        <v>0</v>
      </c>
      <c r="W2465" s="662">
        <f t="shared" si="1132"/>
        <v>0</v>
      </c>
      <c r="X2465" s="662">
        <f t="shared" si="1133"/>
        <v>0</v>
      </c>
      <c r="Y2465" s="662">
        <f t="shared" si="1134"/>
        <v>0</v>
      </c>
      <c r="Z2465" s="699">
        <f t="shared" si="1135"/>
        <v>0</v>
      </c>
      <c r="AA2465" s="681">
        <f t="shared" si="1138"/>
        <v>0</v>
      </c>
      <c r="AB2465" s="701">
        <f t="shared" si="1139"/>
        <v>0</v>
      </c>
      <c r="AC2465" s="662">
        <f t="shared" si="1136"/>
        <v>0</v>
      </c>
      <c r="AD2465" s="662">
        <f t="shared" si="1140"/>
        <v>0</v>
      </c>
      <c r="AE2465" s="701">
        <f t="shared" si="1141"/>
        <v>0</v>
      </c>
      <c r="AF2465" s="662">
        <f t="shared" si="1137"/>
        <v>0</v>
      </c>
      <c r="AG2465" s="662">
        <f t="shared" si="1142"/>
        <v>0</v>
      </c>
      <c r="AH2465" s="701">
        <f t="shared" si="1143"/>
        <v>0</v>
      </c>
    </row>
    <row r="2466" spans="1:34" x14ac:dyDescent="0.35">
      <c r="A2466" s="680">
        <v>40441</v>
      </c>
      <c r="B2466" s="558" t="s">
        <v>29</v>
      </c>
      <c r="C2466" s="558">
        <v>9</v>
      </c>
      <c r="D2466" s="559">
        <f t="shared" si="1115"/>
        <v>2</v>
      </c>
      <c r="E2466" s="561">
        <v>3.9999999999992042E-2</v>
      </c>
      <c r="F2466" s="699">
        <f t="shared" si="1121"/>
        <v>0</v>
      </c>
      <c r="G2466" s="712">
        <f t="shared" si="1122"/>
        <v>0</v>
      </c>
      <c r="H2466" s="699">
        <f t="shared" si="1116"/>
        <v>0</v>
      </c>
      <c r="I2466" s="712">
        <f t="shared" si="1117"/>
        <v>0</v>
      </c>
      <c r="J2466" s="699">
        <f t="shared" si="1123"/>
        <v>0</v>
      </c>
      <c r="K2466" s="681">
        <f t="shared" si="1124"/>
        <v>0</v>
      </c>
      <c r="L2466" s="711">
        <f>IF($L$5="Yes",HLOOKUP(B2466,'Outdoor Supply'!$D$32:$P$38,7,FALSE),0)</f>
        <v>0</v>
      </c>
      <c r="M2466" s="701">
        <f t="shared" si="1125"/>
        <v>0</v>
      </c>
      <c r="N2466" s="564">
        <f t="shared" si="1126"/>
        <v>0</v>
      </c>
      <c r="O2466" s="564">
        <f t="shared" si="1127"/>
        <v>0</v>
      </c>
      <c r="P2466" s="564">
        <f t="shared" si="1128"/>
        <v>0</v>
      </c>
      <c r="Q2466" s="564">
        <f t="shared" si="1129"/>
        <v>0</v>
      </c>
      <c r="R2466" s="661">
        <f t="shared" si="1118"/>
        <v>0</v>
      </c>
      <c r="S2466" s="662">
        <f t="shared" si="1119"/>
        <v>0</v>
      </c>
      <c r="T2466" s="699">
        <f t="shared" si="1120"/>
        <v>0</v>
      </c>
      <c r="U2466" s="681">
        <f t="shared" si="1130"/>
        <v>0</v>
      </c>
      <c r="V2466" s="701">
        <f t="shared" si="1131"/>
        <v>0</v>
      </c>
      <c r="W2466" s="662">
        <f t="shared" si="1132"/>
        <v>0</v>
      </c>
      <c r="X2466" s="662">
        <f t="shared" si="1133"/>
        <v>0</v>
      </c>
      <c r="Y2466" s="662">
        <f t="shared" si="1134"/>
        <v>0</v>
      </c>
      <c r="Z2466" s="699">
        <f t="shared" si="1135"/>
        <v>0</v>
      </c>
      <c r="AA2466" s="681">
        <f t="shared" si="1138"/>
        <v>0</v>
      </c>
      <c r="AB2466" s="701">
        <f t="shared" si="1139"/>
        <v>0</v>
      </c>
      <c r="AC2466" s="662">
        <f t="shared" si="1136"/>
        <v>0</v>
      </c>
      <c r="AD2466" s="662">
        <f t="shared" si="1140"/>
        <v>0</v>
      </c>
      <c r="AE2466" s="701">
        <f t="shared" si="1141"/>
        <v>0</v>
      </c>
      <c r="AF2466" s="662">
        <f t="shared" si="1137"/>
        <v>0</v>
      </c>
      <c r="AG2466" s="662">
        <f t="shared" si="1142"/>
        <v>0</v>
      </c>
      <c r="AH2466" s="701">
        <f t="shared" si="1143"/>
        <v>0</v>
      </c>
    </row>
    <row r="2467" spans="1:34" x14ac:dyDescent="0.35">
      <c r="A2467" s="680">
        <v>40442</v>
      </c>
      <c r="B2467" s="558" t="s">
        <v>29</v>
      </c>
      <c r="C2467" s="558">
        <v>9</v>
      </c>
      <c r="D2467" s="559">
        <f t="shared" si="1115"/>
        <v>3</v>
      </c>
      <c r="E2467" s="561">
        <v>1.999999999998181E-2</v>
      </c>
      <c r="F2467" s="699">
        <f t="shared" si="1121"/>
        <v>0</v>
      </c>
      <c r="G2467" s="712">
        <f t="shared" si="1122"/>
        <v>0</v>
      </c>
      <c r="H2467" s="699">
        <f t="shared" si="1116"/>
        <v>0</v>
      </c>
      <c r="I2467" s="712">
        <f t="shared" si="1117"/>
        <v>0</v>
      </c>
      <c r="J2467" s="699">
        <f t="shared" si="1123"/>
        <v>0</v>
      </c>
      <c r="K2467" s="681">
        <f t="shared" si="1124"/>
        <v>0</v>
      </c>
      <c r="L2467" s="711">
        <f>IF($L$5="Yes",HLOOKUP(B2467,'Outdoor Supply'!$D$32:$P$38,7,FALSE),0)</f>
        <v>0</v>
      </c>
      <c r="M2467" s="701">
        <f t="shared" si="1125"/>
        <v>0</v>
      </c>
      <c r="N2467" s="564">
        <f t="shared" si="1126"/>
        <v>0</v>
      </c>
      <c r="O2467" s="564">
        <f t="shared" si="1127"/>
        <v>0</v>
      </c>
      <c r="P2467" s="564">
        <f t="shared" si="1128"/>
        <v>0</v>
      </c>
      <c r="Q2467" s="564">
        <f t="shared" si="1129"/>
        <v>0</v>
      </c>
      <c r="R2467" s="661">
        <f t="shared" si="1118"/>
        <v>0</v>
      </c>
      <c r="S2467" s="662">
        <f t="shared" si="1119"/>
        <v>0</v>
      </c>
      <c r="T2467" s="699">
        <f t="shared" si="1120"/>
        <v>0</v>
      </c>
      <c r="U2467" s="681">
        <f t="shared" si="1130"/>
        <v>0</v>
      </c>
      <c r="V2467" s="701">
        <f t="shared" si="1131"/>
        <v>0</v>
      </c>
      <c r="W2467" s="662">
        <f t="shared" si="1132"/>
        <v>0</v>
      </c>
      <c r="X2467" s="662">
        <f t="shared" si="1133"/>
        <v>0</v>
      </c>
      <c r="Y2467" s="662">
        <f t="shared" si="1134"/>
        <v>0</v>
      </c>
      <c r="Z2467" s="699">
        <f t="shared" si="1135"/>
        <v>0</v>
      </c>
      <c r="AA2467" s="681">
        <f t="shared" si="1138"/>
        <v>0</v>
      </c>
      <c r="AB2467" s="701">
        <f t="shared" si="1139"/>
        <v>0</v>
      </c>
      <c r="AC2467" s="662">
        <f t="shared" si="1136"/>
        <v>0</v>
      </c>
      <c r="AD2467" s="662">
        <f t="shared" si="1140"/>
        <v>0</v>
      </c>
      <c r="AE2467" s="701">
        <f t="shared" si="1141"/>
        <v>0</v>
      </c>
      <c r="AF2467" s="662">
        <f t="shared" si="1137"/>
        <v>0</v>
      </c>
      <c r="AG2467" s="662">
        <f t="shared" si="1142"/>
        <v>0</v>
      </c>
      <c r="AH2467" s="701">
        <f t="shared" si="1143"/>
        <v>0</v>
      </c>
    </row>
    <row r="2468" spans="1:34" x14ac:dyDescent="0.35">
      <c r="A2468" s="680">
        <v>40443</v>
      </c>
      <c r="B2468" s="558" t="s">
        <v>29</v>
      </c>
      <c r="C2468" s="558">
        <v>9</v>
      </c>
      <c r="D2468" s="559">
        <f t="shared" si="1115"/>
        <v>4</v>
      </c>
      <c r="E2468" s="561">
        <v>0.62999999999999545</v>
      </c>
      <c r="F2468" s="699">
        <f t="shared" si="1121"/>
        <v>0</v>
      </c>
      <c r="G2468" s="712">
        <f t="shared" si="1122"/>
        <v>0</v>
      </c>
      <c r="H2468" s="699">
        <f t="shared" si="1116"/>
        <v>0</v>
      </c>
      <c r="I2468" s="712">
        <f t="shared" si="1117"/>
        <v>0</v>
      </c>
      <c r="J2468" s="699">
        <f t="shared" si="1123"/>
        <v>0</v>
      </c>
      <c r="K2468" s="681">
        <f t="shared" si="1124"/>
        <v>0</v>
      </c>
      <c r="L2468" s="711">
        <f>IF($L$5="Yes",HLOOKUP(B2468,'Outdoor Supply'!$D$32:$P$38,7,FALSE),0)</f>
        <v>0</v>
      </c>
      <c r="M2468" s="701">
        <f t="shared" si="1125"/>
        <v>0</v>
      </c>
      <c r="N2468" s="564">
        <f t="shared" si="1126"/>
        <v>0</v>
      </c>
      <c r="O2468" s="564">
        <f t="shared" si="1127"/>
        <v>0</v>
      </c>
      <c r="P2468" s="564">
        <f t="shared" si="1128"/>
        <v>0</v>
      </c>
      <c r="Q2468" s="564">
        <f t="shared" si="1129"/>
        <v>0</v>
      </c>
      <c r="R2468" s="661">
        <f t="shared" si="1118"/>
        <v>0</v>
      </c>
      <c r="S2468" s="662">
        <f t="shared" si="1119"/>
        <v>0</v>
      </c>
      <c r="T2468" s="699">
        <f t="shared" si="1120"/>
        <v>0</v>
      </c>
      <c r="U2468" s="681">
        <f t="shared" si="1130"/>
        <v>0</v>
      </c>
      <c r="V2468" s="701">
        <f t="shared" si="1131"/>
        <v>0</v>
      </c>
      <c r="W2468" s="662">
        <f t="shared" si="1132"/>
        <v>0</v>
      </c>
      <c r="X2468" s="662">
        <f t="shared" si="1133"/>
        <v>0</v>
      </c>
      <c r="Y2468" s="662">
        <f t="shared" si="1134"/>
        <v>0</v>
      </c>
      <c r="Z2468" s="699">
        <f t="shared" si="1135"/>
        <v>0</v>
      </c>
      <c r="AA2468" s="681">
        <f t="shared" si="1138"/>
        <v>0</v>
      </c>
      <c r="AB2468" s="701">
        <f t="shared" si="1139"/>
        <v>0</v>
      </c>
      <c r="AC2468" s="662">
        <f t="shared" si="1136"/>
        <v>0</v>
      </c>
      <c r="AD2468" s="662">
        <f t="shared" si="1140"/>
        <v>0</v>
      </c>
      <c r="AE2468" s="701">
        <f t="shared" si="1141"/>
        <v>0</v>
      </c>
      <c r="AF2468" s="662">
        <f t="shared" si="1137"/>
        <v>0</v>
      </c>
      <c r="AG2468" s="662">
        <f t="shared" si="1142"/>
        <v>0</v>
      </c>
      <c r="AH2468" s="701">
        <f t="shared" si="1143"/>
        <v>0</v>
      </c>
    </row>
    <row r="2469" spans="1:34" x14ac:dyDescent="0.35">
      <c r="A2469" s="680">
        <v>40444</v>
      </c>
      <c r="B2469" s="558" t="s">
        <v>29</v>
      </c>
      <c r="C2469" s="558">
        <v>9</v>
      </c>
      <c r="D2469" s="559">
        <f t="shared" si="1115"/>
        <v>5</v>
      </c>
      <c r="E2469" s="561">
        <v>0.25</v>
      </c>
      <c r="F2469" s="699">
        <f t="shared" si="1121"/>
        <v>0</v>
      </c>
      <c r="G2469" s="712">
        <f t="shared" si="1122"/>
        <v>0</v>
      </c>
      <c r="H2469" s="699">
        <f t="shared" si="1116"/>
        <v>0</v>
      </c>
      <c r="I2469" s="712">
        <f t="shared" si="1117"/>
        <v>0</v>
      </c>
      <c r="J2469" s="699">
        <f t="shared" si="1123"/>
        <v>0</v>
      </c>
      <c r="K2469" s="681">
        <f t="shared" si="1124"/>
        <v>0</v>
      </c>
      <c r="L2469" s="711">
        <f>IF($L$5="Yes",HLOOKUP(B2469,'Outdoor Supply'!$D$32:$P$38,7,FALSE),0)</f>
        <v>0</v>
      </c>
      <c r="M2469" s="701">
        <f t="shared" si="1125"/>
        <v>0</v>
      </c>
      <c r="N2469" s="564">
        <f t="shared" si="1126"/>
        <v>0</v>
      </c>
      <c r="O2469" s="564">
        <f t="shared" si="1127"/>
        <v>0</v>
      </c>
      <c r="P2469" s="564">
        <f t="shared" si="1128"/>
        <v>0</v>
      </c>
      <c r="Q2469" s="564">
        <f t="shared" si="1129"/>
        <v>0</v>
      </c>
      <c r="R2469" s="661">
        <f t="shared" si="1118"/>
        <v>0</v>
      </c>
      <c r="S2469" s="662">
        <f t="shared" si="1119"/>
        <v>0</v>
      </c>
      <c r="T2469" s="699">
        <f t="shared" si="1120"/>
        <v>0</v>
      </c>
      <c r="U2469" s="681">
        <f t="shared" si="1130"/>
        <v>0</v>
      </c>
      <c r="V2469" s="701">
        <f t="shared" si="1131"/>
        <v>0</v>
      </c>
      <c r="W2469" s="662">
        <f t="shared" si="1132"/>
        <v>0</v>
      </c>
      <c r="X2469" s="662">
        <f t="shared" si="1133"/>
        <v>0</v>
      </c>
      <c r="Y2469" s="662">
        <f t="shared" si="1134"/>
        <v>0</v>
      </c>
      <c r="Z2469" s="699">
        <f t="shared" si="1135"/>
        <v>0</v>
      </c>
      <c r="AA2469" s="681">
        <f t="shared" si="1138"/>
        <v>0</v>
      </c>
      <c r="AB2469" s="701">
        <f t="shared" si="1139"/>
        <v>0</v>
      </c>
      <c r="AC2469" s="662">
        <f t="shared" si="1136"/>
        <v>0</v>
      </c>
      <c r="AD2469" s="662">
        <f t="shared" si="1140"/>
        <v>0</v>
      </c>
      <c r="AE2469" s="701">
        <f t="shared" si="1141"/>
        <v>0</v>
      </c>
      <c r="AF2469" s="662">
        <f t="shared" si="1137"/>
        <v>0</v>
      </c>
      <c r="AG2469" s="662">
        <f t="shared" si="1142"/>
        <v>0</v>
      </c>
      <c r="AH2469" s="701">
        <f t="shared" si="1143"/>
        <v>0</v>
      </c>
    </row>
    <row r="2470" spans="1:34" x14ac:dyDescent="0.35">
      <c r="A2470" s="680">
        <v>40445</v>
      </c>
      <c r="B2470" s="558" t="s">
        <v>29</v>
      </c>
      <c r="C2470" s="558">
        <v>9</v>
      </c>
      <c r="D2470" s="559">
        <f t="shared" si="1115"/>
        <v>6</v>
      </c>
      <c r="E2470" s="561">
        <v>0.11000000000001364</v>
      </c>
      <c r="F2470" s="699">
        <f t="shared" si="1121"/>
        <v>0</v>
      </c>
      <c r="G2470" s="712">
        <f t="shared" si="1122"/>
        <v>0</v>
      </c>
      <c r="H2470" s="699">
        <f t="shared" si="1116"/>
        <v>0</v>
      </c>
      <c r="I2470" s="712">
        <f t="shared" si="1117"/>
        <v>0</v>
      </c>
      <c r="J2470" s="699">
        <f t="shared" si="1123"/>
        <v>0</v>
      </c>
      <c r="K2470" s="681">
        <f t="shared" si="1124"/>
        <v>0</v>
      </c>
      <c r="L2470" s="711">
        <f>IF($L$5="Yes",HLOOKUP(B2470,'Outdoor Supply'!$D$32:$P$38,7,FALSE),0)</f>
        <v>0</v>
      </c>
      <c r="M2470" s="701">
        <f t="shared" si="1125"/>
        <v>0</v>
      </c>
      <c r="N2470" s="564">
        <f t="shared" si="1126"/>
        <v>0</v>
      </c>
      <c r="O2470" s="564">
        <f t="shared" si="1127"/>
        <v>0</v>
      </c>
      <c r="P2470" s="564">
        <f t="shared" si="1128"/>
        <v>0</v>
      </c>
      <c r="Q2470" s="564">
        <f t="shared" si="1129"/>
        <v>0</v>
      </c>
      <c r="R2470" s="661">
        <f t="shared" si="1118"/>
        <v>0</v>
      </c>
      <c r="S2470" s="662">
        <f t="shared" si="1119"/>
        <v>0</v>
      </c>
      <c r="T2470" s="699">
        <f t="shared" si="1120"/>
        <v>0</v>
      </c>
      <c r="U2470" s="681">
        <f t="shared" si="1130"/>
        <v>0</v>
      </c>
      <c r="V2470" s="701">
        <f t="shared" si="1131"/>
        <v>0</v>
      </c>
      <c r="W2470" s="662">
        <f t="shared" si="1132"/>
        <v>0</v>
      </c>
      <c r="X2470" s="662">
        <f t="shared" si="1133"/>
        <v>0</v>
      </c>
      <c r="Y2470" s="662">
        <f t="shared" si="1134"/>
        <v>0</v>
      </c>
      <c r="Z2470" s="699">
        <f t="shared" si="1135"/>
        <v>0</v>
      </c>
      <c r="AA2470" s="681">
        <f t="shared" si="1138"/>
        <v>0</v>
      </c>
      <c r="AB2470" s="701">
        <f t="shared" si="1139"/>
        <v>0</v>
      </c>
      <c r="AC2470" s="662">
        <f t="shared" si="1136"/>
        <v>0</v>
      </c>
      <c r="AD2470" s="662">
        <f t="shared" si="1140"/>
        <v>0</v>
      </c>
      <c r="AE2470" s="701">
        <f t="shared" si="1141"/>
        <v>0</v>
      </c>
      <c r="AF2470" s="662">
        <f t="shared" si="1137"/>
        <v>0</v>
      </c>
      <c r="AG2470" s="662">
        <f t="shared" si="1142"/>
        <v>0</v>
      </c>
      <c r="AH2470" s="701">
        <f t="shared" si="1143"/>
        <v>0</v>
      </c>
    </row>
    <row r="2471" spans="1:34" x14ac:dyDescent="0.35">
      <c r="A2471" s="680">
        <v>40446</v>
      </c>
      <c r="B2471" s="558" t="s">
        <v>29</v>
      </c>
      <c r="C2471" s="558">
        <v>9</v>
      </c>
      <c r="D2471" s="559">
        <f t="shared" si="1115"/>
        <v>7</v>
      </c>
      <c r="E2471" s="561">
        <v>0</v>
      </c>
      <c r="F2471" s="699">
        <f t="shared" si="1121"/>
        <v>0</v>
      </c>
      <c r="G2471" s="712">
        <f t="shared" si="1122"/>
        <v>0</v>
      </c>
      <c r="H2471" s="699">
        <f t="shared" si="1116"/>
        <v>0</v>
      </c>
      <c r="I2471" s="712">
        <f t="shared" si="1117"/>
        <v>0</v>
      </c>
      <c r="J2471" s="699">
        <f t="shared" si="1123"/>
        <v>0</v>
      </c>
      <c r="K2471" s="681">
        <f t="shared" si="1124"/>
        <v>0</v>
      </c>
      <c r="L2471" s="711">
        <f>IF($L$5="Yes",HLOOKUP(B2471,'Outdoor Supply'!$D$32:$P$38,7,FALSE),0)</f>
        <v>0</v>
      </c>
      <c r="M2471" s="701">
        <f t="shared" si="1125"/>
        <v>0</v>
      </c>
      <c r="N2471" s="564">
        <f t="shared" si="1126"/>
        <v>0</v>
      </c>
      <c r="O2471" s="564">
        <f t="shared" si="1127"/>
        <v>0</v>
      </c>
      <c r="P2471" s="564">
        <f t="shared" si="1128"/>
        <v>0</v>
      </c>
      <c r="Q2471" s="564">
        <f t="shared" si="1129"/>
        <v>0</v>
      </c>
      <c r="R2471" s="661">
        <f t="shared" si="1118"/>
        <v>0</v>
      </c>
      <c r="S2471" s="662">
        <f t="shared" si="1119"/>
        <v>0</v>
      </c>
      <c r="T2471" s="699">
        <f t="shared" si="1120"/>
        <v>0</v>
      </c>
      <c r="U2471" s="681">
        <f t="shared" si="1130"/>
        <v>0</v>
      </c>
      <c r="V2471" s="701">
        <f t="shared" si="1131"/>
        <v>0</v>
      </c>
      <c r="W2471" s="662">
        <f t="shared" si="1132"/>
        <v>0</v>
      </c>
      <c r="X2471" s="662">
        <f t="shared" si="1133"/>
        <v>0</v>
      </c>
      <c r="Y2471" s="662">
        <f t="shared" si="1134"/>
        <v>0</v>
      </c>
      <c r="Z2471" s="699">
        <f t="shared" si="1135"/>
        <v>0</v>
      </c>
      <c r="AA2471" s="681">
        <f t="shared" si="1138"/>
        <v>0</v>
      </c>
      <c r="AB2471" s="701">
        <f t="shared" si="1139"/>
        <v>0</v>
      </c>
      <c r="AC2471" s="662">
        <f t="shared" si="1136"/>
        <v>0</v>
      </c>
      <c r="AD2471" s="662">
        <f t="shared" si="1140"/>
        <v>0</v>
      </c>
      <c r="AE2471" s="701">
        <f t="shared" si="1141"/>
        <v>0</v>
      </c>
      <c r="AF2471" s="662">
        <f t="shared" si="1137"/>
        <v>0</v>
      </c>
      <c r="AG2471" s="662">
        <f t="shared" si="1142"/>
        <v>0</v>
      </c>
      <c r="AH2471" s="701">
        <f t="shared" si="1143"/>
        <v>0</v>
      </c>
    </row>
    <row r="2472" spans="1:34" x14ac:dyDescent="0.35">
      <c r="A2472" s="680">
        <v>40447</v>
      </c>
      <c r="B2472" s="558" t="s">
        <v>29</v>
      </c>
      <c r="C2472" s="558">
        <v>9</v>
      </c>
      <c r="D2472" s="559">
        <f t="shared" si="1115"/>
        <v>1</v>
      </c>
      <c r="E2472" s="561">
        <v>0</v>
      </c>
      <c r="F2472" s="699">
        <f t="shared" si="1121"/>
        <v>0</v>
      </c>
      <c r="G2472" s="712">
        <f t="shared" si="1122"/>
        <v>0</v>
      </c>
      <c r="H2472" s="699">
        <f t="shared" si="1116"/>
        <v>0</v>
      </c>
      <c r="I2472" s="712">
        <f t="shared" si="1117"/>
        <v>0</v>
      </c>
      <c r="J2472" s="699">
        <f t="shared" si="1123"/>
        <v>0</v>
      </c>
      <c r="K2472" s="681">
        <f t="shared" si="1124"/>
        <v>0</v>
      </c>
      <c r="L2472" s="711">
        <f>IF($L$5="Yes",HLOOKUP(B2472,'Outdoor Supply'!$D$32:$P$38,7,FALSE),0)</f>
        <v>0</v>
      </c>
      <c r="M2472" s="701">
        <f t="shared" si="1125"/>
        <v>0</v>
      </c>
      <c r="N2472" s="564">
        <f t="shared" si="1126"/>
        <v>0</v>
      </c>
      <c r="O2472" s="564">
        <f t="shared" si="1127"/>
        <v>0</v>
      </c>
      <c r="P2472" s="564">
        <f t="shared" si="1128"/>
        <v>0</v>
      </c>
      <c r="Q2472" s="564">
        <f t="shared" si="1129"/>
        <v>0</v>
      </c>
      <c r="R2472" s="661">
        <f t="shared" si="1118"/>
        <v>0</v>
      </c>
      <c r="S2472" s="662">
        <f t="shared" si="1119"/>
        <v>0</v>
      </c>
      <c r="T2472" s="699">
        <f t="shared" si="1120"/>
        <v>0</v>
      </c>
      <c r="U2472" s="681">
        <f t="shared" si="1130"/>
        <v>0</v>
      </c>
      <c r="V2472" s="701">
        <f t="shared" si="1131"/>
        <v>0</v>
      </c>
      <c r="W2472" s="662">
        <f t="shared" si="1132"/>
        <v>0</v>
      </c>
      <c r="X2472" s="662">
        <f t="shared" si="1133"/>
        <v>0</v>
      </c>
      <c r="Y2472" s="662">
        <f t="shared" si="1134"/>
        <v>0</v>
      </c>
      <c r="Z2472" s="699">
        <f t="shared" si="1135"/>
        <v>0</v>
      </c>
      <c r="AA2472" s="681">
        <f t="shared" si="1138"/>
        <v>0</v>
      </c>
      <c r="AB2472" s="701">
        <f t="shared" si="1139"/>
        <v>0</v>
      </c>
      <c r="AC2472" s="662">
        <f t="shared" si="1136"/>
        <v>0</v>
      </c>
      <c r="AD2472" s="662">
        <f t="shared" si="1140"/>
        <v>0</v>
      </c>
      <c r="AE2472" s="701">
        <f t="shared" si="1141"/>
        <v>0</v>
      </c>
      <c r="AF2472" s="662">
        <f t="shared" si="1137"/>
        <v>0</v>
      </c>
      <c r="AG2472" s="662">
        <f t="shared" si="1142"/>
        <v>0</v>
      </c>
      <c r="AH2472" s="701">
        <f t="shared" si="1143"/>
        <v>0</v>
      </c>
    </row>
    <row r="2473" spans="1:34" x14ac:dyDescent="0.35">
      <c r="A2473" s="680">
        <v>40448</v>
      </c>
      <c r="B2473" s="558" t="s">
        <v>29</v>
      </c>
      <c r="C2473" s="558">
        <v>9</v>
      </c>
      <c r="D2473" s="559">
        <f t="shared" si="1115"/>
        <v>2</v>
      </c>
      <c r="E2473" s="561">
        <v>0</v>
      </c>
      <c r="F2473" s="699">
        <f t="shared" si="1121"/>
        <v>0</v>
      </c>
      <c r="G2473" s="712">
        <f t="shared" si="1122"/>
        <v>0</v>
      </c>
      <c r="H2473" s="699">
        <f t="shared" si="1116"/>
        <v>0</v>
      </c>
      <c r="I2473" s="712">
        <f t="shared" si="1117"/>
        <v>0</v>
      </c>
      <c r="J2473" s="699">
        <f t="shared" si="1123"/>
        <v>0</v>
      </c>
      <c r="K2473" s="681">
        <f t="shared" si="1124"/>
        <v>0</v>
      </c>
      <c r="L2473" s="711">
        <f>IF($L$5="Yes",HLOOKUP(B2473,'Outdoor Supply'!$D$32:$P$38,7,FALSE),0)</f>
        <v>0</v>
      </c>
      <c r="M2473" s="701">
        <f t="shared" si="1125"/>
        <v>0</v>
      </c>
      <c r="N2473" s="564">
        <f t="shared" si="1126"/>
        <v>0</v>
      </c>
      <c r="O2473" s="564">
        <f t="shared" si="1127"/>
        <v>0</v>
      </c>
      <c r="P2473" s="564">
        <f t="shared" si="1128"/>
        <v>0</v>
      </c>
      <c r="Q2473" s="564">
        <f t="shared" si="1129"/>
        <v>0</v>
      </c>
      <c r="R2473" s="661">
        <f t="shared" si="1118"/>
        <v>0</v>
      </c>
      <c r="S2473" s="662">
        <f t="shared" si="1119"/>
        <v>0</v>
      </c>
      <c r="T2473" s="699">
        <f t="shared" si="1120"/>
        <v>0</v>
      </c>
      <c r="U2473" s="681">
        <f t="shared" si="1130"/>
        <v>0</v>
      </c>
      <c r="V2473" s="701">
        <f t="shared" si="1131"/>
        <v>0</v>
      </c>
      <c r="W2473" s="662">
        <f t="shared" si="1132"/>
        <v>0</v>
      </c>
      <c r="X2473" s="662">
        <f t="shared" si="1133"/>
        <v>0</v>
      </c>
      <c r="Y2473" s="662">
        <f t="shared" si="1134"/>
        <v>0</v>
      </c>
      <c r="Z2473" s="699">
        <f t="shared" si="1135"/>
        <v>0</v>
      </c>
      <c r="AA2473" s="681">
        <f t="shared" si="1138"/>
        <v>0</v>
      </c>
      <c r="AB2473" s="701">
        <f t="shared" si="1139"/>
        <v>0</v>
      </c>
      <c r="AC2473" s="662">
        <f t="shared" si="1136"/>
        <v>0</v>
      </c>
      <c r="AD2473" s="662">
        <f t="shared" si="1140"/>
        <v>0</v>
      </c>
      <c r="AE2473" s="701">
        <f t="shared" si="1141"/>
        <v>0</v>
      </c>
      <c r="AF2473" s="662">
        <f t="shared" si="1137"/>
        <v>0</v>
      </c>
      <c r="AG2473" s="662">
        <f t="shared" si="1142"/>
        <v>0</v>
      </c>
      <c r="AH2473" s="701">
        <f t="shared" si="1143"/>
        <v>0</v>
      </c>
    </row>
    <row r="2474" spans="1:34" x14ac:dyDescent="0.35">
      <c r="A2474" s="680">
        <v>40449</v>
      </c>
      <c r="B2474" s="558" t="s">
        <v>29</v>
      </c>
      <c r="C2474" s="558">
        <v>9</v>
      </c>
      <c r="D2474" s="559">
        <f t="shared" si="1115"/>
        <v>3</v>
      </c>
      <c r="E2474" s="561">
        <v>0</v>
      </c>
      <c r="F2474" s="699">
        <f t="shared" si="1121"/>
        <v>0</v>
      </c>
      <c r="G2474" s="712">
        <f t="shared" si="1122"/>
        <v>0</v>
      </c>
      <c r="H2474" s="699">
        <f t="shared" si="1116"/>
        <v>0</v>
      </c>
      <c r="I2474" s="712">
        <f t="shared" si="1117"/>
        <v>0</v>
      </c>
      <c r="J2474" s="699">
        <f t="shared" si="1123"/>
        <v>0</v>
      </c>
      <c r="K2474" s="681">
        <f t="shared" si="1124"/>
        <v>0</v>
      </c>
      <c r="L2474" s="711">
        <f>IF($L$5="Yes",HLOOKUP(B2474,'Outdoor Supply'!$D$32:$P$38,7,FALSE),0)</f>
        <v>0</v>
      </c>
      <c r="M2474" s="701">
        <f t="shared" si="1125"/>
        <v>0</v>
      </c>
      <c r="N2474" s="564">
        <f t="shared" si="1126"/>
        <v>0</v>
      </c>
      <c r="O2474" s="564">
        <f t="shared" si="1127"/>
        <v>0</v>
      </c>
      <c r="P2474" s="564">
        <f t="shared" si="1128"/>
        <v>0</v>
      </c>
      <c r="Q2474" s="564">
        <f t="shared" si="1129"/>
        <v>0</v>
      </c>
      <c r="R2474" s="661">
        <f t="shared" si="1118"/>
        <v>0</v>
      </c>
      <c r="S2474" s="662">
        <f t="shared" si="1119"/>
        <v>0</v>
      </c>
      <c r="T2474" s="699">
        <f t="shared" si="1120"/>
        <v>0</v>
      </c>
      <c r="U2474" s="681">
        <f t="shared" si="1130"/>
        <v>0</v>
      </c>
      <c r="V2474" s="701">
        <f t="shared" si="1131"/>
        <v>0</v>
      </c>
      <c r="W2474" s="662">
        <f t="shared" si="1132"/>
        <v>0</v>
      </c>
      <c r="X2474" s="662">
        <f t="shared" si="1133"/>
        <v>0</v>
      </c>
      <c r="Y2474" s="662">
        <f t="shared" si="1134"/>
        <v>0</v>
      </c>
      <c r="Z2474" s="699">
        <f t="shared" si="1135"/>
        <v>0</v>
      </c>
      <c r="AA2474" s="681">
        <f t="shared" si="1138"/>
        <v>0</v>
      </c>
      <c r="AB2474" s="701">
        <f t="shared" si="1139"/>
        <v>0</v>
      </c>
      <c r="AC2474" s="662">
        <f t="shared" si="1136"/>
        <v>0</v>
      </c>
      <c r="AD2474" s="662">
        <f t="shared" si="1140"/>
        <v>0</v>
      </c>
      <c r="AE2474" s="701">
        <f t="shared" si="1141"/>
        <v>0</v>
      </c>
      <c r="AF2474" s="662">
        <f t="shared" si="1137"/>
        <v>0</v>
      </c>
      <c r="AG2474" s="662">
        <f t="shared" si="1142"/>
        <v>0</v>
      </c>
      <c r="AH2474" s="701">
        <f t="shared" si="1143"/>
        <v>0</v>
      </c>
    </row>
    <row r="2475" spans="1:34" x14ac:dyDescent="0.35">
      <c r="A2475" s="680">
        <v>40450</v>
      </c>
      <c r="B2475" s="558" t="s">
        <v>29</v>
      </c>
      <c r="C2475" s="558">
        <v>9</v>
      </c>
      <c r="D2475" s="559">
        <f t="shared" si="1115"/>
        <v>4</v>
      </c>
      <c r="E2475" s="561">
        <v>0</v>
      </c>
      <c r="F2475" s="699">
        <f t="shared" si="1121"/>
        <v>0</v>
      </c>
      <c r="G2475" s="712">
        <f t="shared" si="1122"/>
        <v>0</v>
      </c>
      <c r="H2475" s="699">
        <f t="shared" si="1116"/>
        <v>0</v>
      </c>
      <c r="I2475" s="712">
        <f t="shared" si="1117"/>
        <v>0</v>
      </c>
      <c r="J2475" s="699">
        <f t="shared" si="1123"/>
        <v>0</v>
      </c>
      <c r="K2475" s="681">
        <f t="shared" si="1124"/>
        <v>0</v>
      </c>
      <c r="L2475" s="711">
        <f>IF($L$5="Yes",HLOOKUP(B2475,'Outdoor Supply'!$D$32:$P$38,7,FALSE),0)</f>
        <v>0</v>
      </c>
      <c r="M2475" s="701">
        <f t="shared" si="1125"/>
        <v>0</v>
      </c>
      <c r="N2475" s="564">
        <f t="shared" si="1126"/>
        <v>0</v>
      </c>
      <c r="O2475" s="564">
        <f t="shared" si="1127"/>
        <v>0</v>
      </c>
      <c r="P2475" s="564">
        <f t="shared" si="1128"/>
        <v>0</v>
      </c>
      <c r="Q2475" s="564">
        <f t="shared" si="1129"/>
        <v>0</v>
      </c>
      <c r="R2475" s="661">
        <f t="shared" si="1118"/>
        <v>0</v>
      </c>
      <c r="S2475" s="662">
        <f t="shared" si="1119"/>
        <v>0</v>
      </c>
      <c r="T2475" s="699">
        <f t="shared" si="1120"/>
        <v>0</v>
      </c>
      <c r="U2475" s="681">
        <f t="shared" si="1130"/>
        <v>0</v>
      </c>
      <c r="V2475" s="701">
        <f t="shared" si="1131"/>
        <v>0</v>
      </c>
      <c r="W2475" s="662">
        <f t="shared" si="1132"/>
        <v>0</v>
      </c>
      <c r="X2475" s="662">
        <f t="shared" si="1133"/>
        <v>0</v>
      </c>
      <c r="Y2475" s="662">
        <f t="shared" si="1134"/>
        <v>0</v>
      </c>
      <c r="Z2475" s="699">
        <f t="shared" si="1135"/>
        <v>0</v>
      </c>
      <c r="AA2475" s="681">
        <f t="shared" si="1138"/>
        <v>0</v>
      </c>
      <c r="AB2475" s="701">
        <f t="shared" si="1139"/>
        <v>0</v>
      </c>
      <c r="AC2475" s="662">
        <f t="shared" si="1136"/>
        <v>0</v>
      </c>
      <c r="AD2475" s="662">
        <f t="shared" si="1140"/>
        <v>0</v>
      </c>
      <c r="AE2475" s="701">
        <f t="shared" si="1141"/>
        <v>0</v>
      </c>
      <c r="AF2475" s="662">
        <f t="shared" si="1137"/>
        <v>0</v>
      </c>
      <c r="AG2475" s="662">
        <f t="shared" si="1142"/>
        <v>0</v>
      </c>
      <c r="AH2475" s="701">
        <f t="shared" si="1143"/>
        <v>0</v>
      </c>
    </row>
    <row r="2476" spans="1:34" x14ac:dyDescent="0.35">
      <c r="A2476" s="680">
        <v>40451</v>
      </c>
      <c r="B2476" s="558" t="s">
        <v>29</v>
      </c>
      <c r="C2476" s="558">
        <v>9</v>
      </c>
      <c r="D2476" s="559">
        <f t="shared" si="1115"/>
        <v>5</v>
      </c>
      <c r="E2476" s="561">
        <v>0</v>
      </c>
      <c r="F2476" s="699">
        <f t="shared" si="1121"/>
        <v>0</v>
      </c>
      <c r="G2476" s="712">
        <f t="shared" si="1122"/>
        <v>0</v>
      </c>
      <c r="H2476" s="699">
        <f t="shared" si="1116"/>
        <v>0</v>
      </c>
      <c r="I2476" s="712">
        <f t="shared" si="1117"/>
        <v>0</v>
      </c>
      <c r="J2476" s="699">
        <f t="shared" si="1123"/>
        <v>0</v>
      </c>
      <c r="K2476" s="681">
        <f t="shared" si="1124"/>
        <v>0</v>
      </c>
      <c r="L2476" s="711">
        <f>IF($L$5="Yes",HLOOKUP(B2476,'Outdoor Supply'!$D$32:$P$38,7,FALSE),0)</f>
        <v>0</v>
      </c>
      <c r="M2476" s="701">
        <f t="shared" si="1125"/>
        <v>0</v>
      </c>
      <c r="N2476" s="564">
        <f t="shared" si="1126"/>
        <v>0</v>
      </c>
      <c r="O2476" s="564">
        <f t="shared" si="1127"/>
        <v>0</v>
      </c>
      <c r="P2476" s="564">
        <f t="shared" si="1128"/>
        <v>0</v>
      </c>
      <c r="Q2476" s="564">
        <f t="shared" si="1129"/>
        <v>0</v>
      </c>
      <c r="R2476" s="661">
        <f t="shared" si="1118"/>
        <v>0</v>
      </c>
      <c r="S2476" s="662">
        <f t="shared" si="1119"/>
        <v>0</v>
      </c>
      <c r="T2476" s="699">
        <f t="shared" si="1120"/>
        <v>0</v>
      </c>
      <c r="U2476" s="681">
        <f t="shared" si="1130"/>
        <v>0</v>
      </c>
      <c r="V2476" s="701">
        <f t="shared" si="1131"/>
        <v>0</v>
      </c>
      <c r="W2476" s="662">
        <f t="shared" si="1132"/>
        <v>0</v>
      </c>
      <c r="X2476" s="662">
        <f t="shared" si="1133"/>
        <v>0</v>
      </c>
      <c r="Y2476" s="662">
        <f t="shared" si="1134"/>
        <v>0</v>
      </c>
      <c r="Z2476" s="699">
        <f t="shared" si="1135"/>
        <v>0</v>
      </c>
      <c r="AA2476" s="681">
        <f t="shared" si="1138"/>
        <v>0</v>
      </c>
      <c r="AB2476" s="701">
        <f t="shared" si="1139"/>
        <v>0</v>
      </c>
      <c r="AC2476" s="662">
        <f t="shared" si="1136"/>
        <v>0</v>
      </c>
      <c r="AD2476" s="662">
        <f t="shared" si="1140"/>
        <v>0</v>
      </c>
      <c r="AE2476" s="701">
        <f t="shared" si="1141"/>
        <v>0</v>
      </c>
      <c r="AF2476" s="662">
        <f t="shared" si="1137"/>
        <v>0</v>
      </c>
      <c r="AG2476" s="662">
        <f t="shared" si="1142"/>
        <v>0</v>
      </c>
      <c r="AH2476" s="701">
        <f t="shared" si="1143"/>
        <v>0</v>
      </c>
    </row>
    <row r="2477" spans="1:34" x14ac:dyDescent="0.35">
      <c r="A2477" s="680">
        <v>40452</v>
      </c>
      <c r="B2477" s="558" t="s">
        <v>30</v>
      </c>
      <c r="C2477" s="558">
        <v>10</v>
      </c>
      <c r="D2477" s="559">
        <f t="shared" si="1115"/>
        <v>6</v>
      </c>
      <c r="E2477" s="561">
        <v>0</v>
      </c>
      <c r="F2477" s="699">
        <f t="shared" si="1121"/>
        <v>0</v>
      </c>
      <c r="G2477" s="712">
        <f t="shared" si="1122"/>
        <v>0</v>
      </c>
      <c r="H2477" s="699">
        <f t="shared" si="1116"/>
        <v>0</v>
      </c>
      <c r="I2477" s="712">
        <f t="shared" si="1117"/>
        <v>0</v>
      </c>
      <c r="J2477" s="699">
        <f t="shared" si="1123"/>
        <v>0</v>
      </c>
      <c r="K2477" s="681">
        <f t="shared" si="1124"/>
        <v>0</v>
      </c>
      <c r="L2477" s="711">
        <f>IF($L$5="Yes",HLOOKUP(B2477,'Outdoor Supply'!$D$32:$P$38,7,FALSE),0)</f>
        <v>0</v>
      </c>
      <c r="M2477" s="701">
        <f t="shared" si="1125"/>
        <v>0</v>
      </c>
      <c r="N2477" s="564">
        <f t="shared" si="1126"/>
        <v>0</v>
      </c>
      <c r="O2477" s="564">
        <f t="shared" si="1127"/>
        <v>0</v>
      </c>
      <c r="P2477" s="564">
        <f t="shared" si="1128"/>
        <v>0</v>
      </c>
      <c r="Q2477" s="564">
        <f t="shared" si="1129"/>
        <v>0</v>
      </c>
      <c r="R2477" s="661">
        <f t="shared" si="1118"/>
        <v>0</v>
      </c>
      <c r="S2477" s="662">
        <f t="shared" si="1119"/>
        <v>0</v>
      </c>
      <c r="T2477" s="699">
        <f t="shared" si="1120"/>
        <v>0</v>
      </c>
      <c r="U2477" s="681">
        <f t="shared" si="1130"/>
        <v>0</v>
      </c>
      <c r="V2477" s="701">
        <f t="shared" si="1131"/>
        <v>0</v>
      </c>
      <c r="W2477" s="662">
        <f t="shared" si="1132"/>
        <v>0</v>
      </c>
      <c r="X2477" s="662">
        <f t="shared" si="1133"/>
        <v>0</v>
      </c>
      <c r="Y2477" s="662">
        <f t="shared" si="1134"/>
        <v>0</v>
      </c>
      <c r="Z2477" s="699">
        <f t="shared" si="1135"/>
        <v>0</v>
      </c>
      <c r="AA2477" s="681">
        <f t="shared" si="1138"/>
        <v>0</v>
      </c>
      <c r="AB2477" s="701">
        <f t="shared" si="1139"/>
        <v>0</v>
      </c>
      <c r="AC2477" s="662">
        <f t="shared" si="1136"/>
        <v>0</v>
      </c>
      <c r="AD2477" s="662">
        <f t="shared" si="1140"/>
        <v>0</v>
      </c>
      <c r="AE2477" s="701">
        <f t="shared" si="1141"/>
        <v>0</v>
      </c>
      <c r="AF2477" s="662">
        <f t="shared" si="1137"/>
        <v>0</v>
      </c>
      <c r="AG2477" s="662">
        <f t="shared" si="1142"/>
        <v>0</v>
      </c>
      <c r="AH2477" s="701">
        <f t="shared" si="1143"/>
        <v>0</v>
      </c>
    </row>
    <row r="2478" spans="1:34" x14ac:dyDescent="0.35">
      <c r="A2478" s="680">
        <v>40453</v>
      </c>
      <c r="B2478" s="558" t="s">
        <v>30</v>
      </c>
      <c r="C2478" s="558">
        <v>10</v>
      </c>
      <c r="D2478" s="559">
        <f t="shared" si="1115"/>
        <v>7</v>
      </c>
      <c r="E2478" s="561">
        <v>0</v>
      </c>
      <c r="F2478" s="699">
        <f t="shared" si="1121"/>
        <v>0</v>
      </c>
      <c r="G2478" s="712">
        <f t="shared" si="1122"/>
        <v>0</v>
      </c>
      <c r="H2478" s="699">
        <f t="shared" si="1116"/>
        <v>0</v>
      </c>
      <c r="I2478" s="712">
        <f t="shared" si="1117"/>
        <v>0</v>
      </c>
      <c r="J2478" s="699">
        <f t="shared" si="1123"/>
        <v>0</v>
      </c>
      <c r="K2478" s="681">
        <f t="shared" si="1124"/>
        <v>0</v>
      </c>
      <c r="L2478" s="711">
        <f>IF($L$5="Yes",HLOOKUP(B2478,'Outdoor Supply'!$D$32:$P$38,7,FALSE),0)</f>
        <v>0</v>
      </c>
      <c r="M2478" s="701">
        <f t="shared" si="1125"/>
        <v>0</v>
      </c>
      <c r="N2478" s="564">
        <f t="shared" si="1126"/>
        <v>0</v>
      </c>
      <c r="O2478" s="564">
        <f t="shared" si="1127"/>
        <v>0</v>
      </c>
      <c r="P2478" s="564">
        <f t="shared" si="1128"/>
        <v>0</v>
      </c>
      <c r="Q2478" s="564">
        <f t="shared" si="1129"/>
        <v>0</v>
      </c>
      <c r="R2478" s="661">
        <f t="shared" si="1118"/>
        <v>0</v>
      </c>
      <c r="S2478" s="662">
        <f t="shared" si="1119"/>
        <v>0</v>
      </c>
      <c r="T2478" s="699">
        <f t="shared" si="1120"/>
        <v>0</v>
      </c>
      <c r="U2478" s="681">
        <f t="shared" si="1130"/>
        <v>0</v>
      </c>
      <c r="V2478" s="701">
        <f t="shared" si="1131"/>
        <v>0</v>
      </c>
      <c r="W2478" s="662">
        <f t="shared" si="1132"/>
        <v>0</v>
      </c>
      <c r="X2478" s="662">
        <f t="shared" si="1133"/>
        <v>0</v>
      </c>
      <c r="Y2478" s="662">
        <f t="shared" si="1134"/>
        <v>0</v>
      </c>
      <c r="Z2478" s="699">
        <f t="shared" si="1135"/>
        <v>0</v>
      </c>
      <c r="AA2478" s="681">
        <f t="shared" si="1138"/>
        <v>0</v>
      </c>
      <c r="AB2478" s="701">
        <f t="shared" si="1139"/>
        <v>0</v>
      </c>
      <c r="AC2478" s="662">
        <f t="shared" si="1136"/>
        <v>0</v>
      </c>
      <c r="AD2478" s="662">
        <f t="shared" si="1140"/>
        <v>0</v>
      </c>
      <c r="AE2478" s="701">
        <f t="shared" si="1141"/>
        <v>0</v>
      </c>
      <c r="AF2478" s="662">
        <f t="shared" si="1137"/>
        <v>0</v>
      </c>
      <c r="AG2478" s="662">
        <f t="shared" si="1142"/>
        <v>0</v>
      </c>
      <c r="AH2478" s="701">
        <f t="shared" si="1143"/>
        <v>0</v>
      </c>
    </row>
    <row r="2479" spans="1:34" x14ac:dyDescent="0.35">
      <c r="A2479" s="680">
        <v>40454</v>
      </c>
      <c r="B2479" s="558" t="s">
        <v>30</v>
      </c>
      <c r="C2479" s="558">
        <v>10</v>
      </c>
      <c r="D2479" s="559">
        <f t="shared" si="1115"/>
        <v>1</v>
      </c>
      <c r="E2479" s="561">
        <v>0</v>
      </c>
      <c r="F2479" s="699">
        <f t="shared" si="1121"/>
        <v>0</v>
      </c>
      <c r="G2479" s="712">
        <f t="shared" si="1122"/>
        <v>0</v>
      </c>
      <c r="H2479" s="699">
        <f t="shared" si="1116"/>
        <v>0</v>
      </c>
      <c r="I2479" s="712">
        <f t="shared" si="1117"/>
        <v>0</v>
      </c>
      <c r="J2479" s="699">
        <f t="shared" si="1123"/>
        <v>0</v>
      </c>
      <c r="K2479" s="681">
        <f t="shared" si="1124"/>
        <v>0</v>
      </c>
      <c r="L2479" s="711">
        <f>IF($L$5="Yes",HLOOKUP(B2479,'Outdoor Supply'!$D$32:$P$38,7,FALSE),0)</f>
        <v>0</v>
      </c>
      <c r="M2479" s="701">
        <f t="shared" si="1125"/>
        <v>0</v>
      </c>
      <c r="N2479" s="564">
        <f t="shared" si="1126"/>
        <v>0</v>
      </c>
      <c r="O2479" s="564">
        <f t="shared" si="1127"/>
        <v>0</v>
      </c>
      <c r="P2479" s="564">
        <f t="shared" si="1128"/>
        <v>0</v>
      </c>
      <c r="Q2479" s="564">
        <f t="shared" si="1129"/>
        <v>0</v>
      </c>
      <c r="R2479" s="661">
        <f t="shared" si="1118"/>
        <v>0</v>
      </c>
      <c r="S2479" s="662">
        <f t="shared" si="1119"/>
        <v>0</v>
      </c>
      <c r="T2479" s="699">
        <f t="shared" si="1120"/>
        <v>0</v>
      </c>
      <c r="U2479" s="681">
        <f t="shared" si="1130"/>
        <v>0</v>
      </c>
      <c r="V2479" s="701">
        <f t="shared" si="1131"/>
        <v>0</v>
      </c>
      <c r="W2479" s="662">
        <f t="shared" si="1132"/>
        <v>0</v>
      </c>
      <c r="X2479" s="662">
        <f t="shared" si="1133"/>
        <v>0</v>
      </c>
      <c r="Y2479" s="662">
        <f t="shared" si="1134"/>
        <v>0</v>
      </c>
      <c r="Z2479" s="699">
        <f t="shared" si="1135"/>
        <v>0</v>
      </c>
      <c r="AA2479" s="681">
        <f t="shared" si="1138"/>
        <v>0</v>
      </c>
      <c r="AB2479" s="701">
        <f t="shared" si="1139"/>
        <v>0</v>
      </c>
      <c r="AC2479" s="662">
        <f t="shared" si="1136"/>
        <v>0</v>
      </c>
      <c r="AD2479" s="662">
        <f t="shared" si="1140"/>
        <v>0</v>
      </c>
      <c r="AE2479" s="701">
        <f t="shared" si="1141"/>
        <v>0</v>
      </c>
      <c r="AF2479" s="662">
        <f t="shared" si="1137"/>
        <v>0</v>
      </c>
      <c r="AG2479" s="662">
        <f t="shared" si="1142"/>
        <v>0</v>
      </c>
      <c r="AH2479" s="701">
        <f t="shared" si="1143"/>
        <v>0</v>
      </c>
    </row>
    <row r="2480" spans="1:34" x14ac:dyDescent="0.35">
      <c r="A2480" s="680">
        <v>40455</v>
      </c>
      <c r="B2480" s="558" t="s">
        <v>30</v>
      </c>
      <c r="C2480" s="558">
        <v>10</v>
      </c>
      <c r="D2480" s="559">
        <f t="shared" si="1115"/>
        <v>2</v>
      </c>
      <c r="E2480" s="561">
        <v>0</v>
      </c>
      <c r="F2480" s="699">
        <f t="shared" si="1121"/>
        <v>0</v>
      </c>
      <c r="G2480" s="712">
        <f t="shared" si="1122"/>
        <v>0</v>
      </c>
      <c r="H2480" s="699">
        <f t="shared" si="1116"/>
        <v>0</v>
      </c>
      <c r="I2480" s="712">
        <f t="shared" si="1117"/>
        <v>0</v>
      </c>
      <c r="J2480" s="699">
        <f t="shared" si="1123"/>
        <v>0</v>
      </c>
      <c r="K2480" s="681">
        <f t="shared" si="1124"/>
        <v>0</v>
      </c>
      <c r="L2480" s="711">
        <f>IF($L$5="Yes",HLOOKUP(B2480,'Outdoor Supply'!$D$32:$P$38,7,FALSE),0)</f>
        <v>0</v>
      </c>
      <c r="M2480" s="701">
        <f t="shared" si="1125"/>
        <v>0</v>
      </c>
      <c r="N2480" s="564">
        <f t="shared" si="1126"/>
        <v>0</v>
      </c>
      <c r="O2480" s="564">
        <f t="shared" si="1127"/>
        <v>0</v>
      </c>
      <c r="P2480" s="564">
        <f t="shared" si="1128"/>
        <v>0</v>
      </c>
      <c r="Q2480" s="564">
        <f t="shared" si="1129"/>
        <v>0</v>
      </c>
      <c r="R2480" s="661">
        <f t="shared" si="1118"/>
        <v>0</v>
      </c>
      <c r="S2480" s="662">
        <f t="shared" si="1119"/>
        <v>0</v>
      </c>
      <c r="T2480" s="699">
        <f t="shared" si="1120"/>
        <v>0</v>
      </c>
      <c r="U2480" s="681">
        <f t="shared" si="1130"/>
        <v>0</v>
      </c>
      <c r="V2480" s="701">
        <f t="shared" si="1131"/>
        <v>0</v>
      </c>
      <c r="W2480" s="662">
        <f t="shared" si="1132"/>
        <v>0</v>
      </c>
      <c r="X2480" s="662">
        <f t="shared" si="1133"/>
        <v>0</v>
      </c>
      <c r="Y2480" s="662">
        <f t="shared" si="1134"/>
        <v>0</v>
      </c>
      <c r="Z2480" s="699">
        <f t="shared" si="1135"/>
        <v>0</v>
      </c>
      <c r="AA2480" s="681">
        <f t="shared" si="1138"/>
        <v>0</v>
      </c>
      <c r="AB2480" s="701">
        <f t="shared" si="1139"/>
        <v>0</v>
      </c>
      <c r="AC2480" s="662">
        <f t="shared" si="1136"/>
        <v>0</v>
      </c>
      <c r="AD2480" s="662">
        <f t="shared" si="1140"/>
        <v>0</v>
      </c>
      <c r="AE2480" s="701">
        <f t="shared" si="1141"/>
        <v>0</v>
      </c>
      <c r="AF2480" s="662">
        <f t="shared" si="1137"/>
        <v>0</v>
      </c>
      <c r="AG2480" s="662">
        <f t="shared" si="1142"/>
        <v>0</v>
      </c>
      <c r="AH2480" s="701">
        <f t="shared" si="1143"/>
        <v>0</v>
      </c>
    </row>
    <row r="2481" spans="1:34" x14ac:dyDescent="0.35">
      <c r="A2481" s="680">
        <v>40456</v>
      </c>
      <c r="B2481" s="558" t="s">
        <v>30</v>
      </c>
      <c r="C2481" s="558">
        <v>10</v>
      </c>
      <c r="D2481" s="559">
        <f t="shared" si="1115"/>
        <v>3</v>
      </c>
      <c r="E2481" s="561">
        <v>0</v>
      </c>
      <c r="F2481" s="699">
        <f t="shared" si="1121"/>
        <v>0</v>
      </c>
      <c r="G2481" s="712">
        <f t="shared" si="1122"/>
        <v>0</v>
      </c>
      <c r="H2481" s="699">
        <f t="shared" si="1116"/>
        <v>0</v>
      </c>
      <c r="I2481" s="712">
        <f t="shared" si="1117"/>
        <v>0</v>
      </c>
      <c r="J2481" s="699">
        <f t="shared" si="1123"/>
        <v>0</v>
      </c>
      <c r="K2481" s="681">
        <f t="shared" si="1124"/>
        <v>0</v>
      </c>
      <c r="L2481" s="711">
        <f>IF($L$5="Yes",HLOOKUP(B2481,'Outdoor Supply'!$D$32:$P$38,7,FALSE),0)</f>
        <v>0</v>
      </c>
      <c r="M2481" s="701">
        <f t="shared" si="1125"/>
        <v>0</v>
      </c>
      <c r="N2481" s="564">
        <f t="shared" si="1126"/>
        <v>0</v>
      </c>
      <c r="O2481" s="564">
        <f t="shared" si="1127"/>
        <v>0</v>
      </c>
      <c r="P2481" s="564">
        <f t="shared" si="1128"/>
        <v>0</v>
      </c>
      <c r="Q2481" s="564">
        <f t="shared" si="1129"/>
        <v>0</v>
      </c>
      <c r="R2481" s="661">
        <f t="shared" si="1118"/>
        <v>0</v>
      </c>
      <c r="S2481" s="662">
        <f t="shared" si="1119"/>
        <v>0</v>
      </c>
      <c r="T2481" s="699">
        <f t="shared" si="1120"/>
        <v>0</v>
      </c>
      <c r="U2481" s="681">
        <f t="shared" si="1130"/>
        <v>0</v>
      </c>
      <c r="V2481" s="701">
        <f t="shared" si="1131"/>
        <v>0</v>
      </c>
      <c r="W2481" s="662">
        <f t="shared" si="1132"/>
        <v>0</v>
      </c>
      <c r="X2481" s="662">
        <f t="shared" si="1133"/>
        <v>0</v>
      </c>
      <c r="Y2481" s="662">
        <f t="shared" si="1134"/>
        <v>0</v>
      </c>
      <c r="Z2481" s="699">
        <f t="shared" si="1135"/>
        <v>0</v>
      </c>
      <c r="AA2481" s="681">
        <f t="shared" si="1138"/>
        <v>0</v>
      </c>
      <c r="AB2481" s="701">
        <f t="shared" si="1139"/>
        <v>0</v>
      </c>
      <c r="AC2481" s="662">
        <f t="shared" si="1136"/>
        <v>0</v>
      </c>
      <c r="AD2481" s="662">
        <f t="shared" si="1140"/>
        <v>0</v>
      </c>
      <c r="AE2481" s="701">
        <f t="shared" si="1141"/>
        <v>0</v>
      </c>
      <c r="AF2481" s="662">
        <f t="shared" si="1137"/>
        <v>0</v>
      </c>
      <c r="AG2481" s="662">
        <f t="shared" si="1142"/>
        <v>0</v>
      </c>
      <c r="AH2481" s="701">
        <f t="shared" si="1143"/>
        <v>0</v>
      </c>
    </row>
    <row r="2482" spans="1:34" x14ac:dyDescent="0.35">
      <c r="A2482" s="680">
        <v>40457</v>
      </c>
      <c r="B2482" s="558" t="s">
        <v>30</v>
      </c>
      <c r="C2482" s="558">
        <v>10</v>
      </c>
      <c r="D2482" s="559">
        <f t="shared" si="1115"/>
        <v>4</v>
      </c>
      <c r="E2482" s="561">
        <v>0</v>
      </c>
      <c r="F2482" s="699">
        <f t="shared" si="1121"/>
        <v>0</v>
      </c>
      <c r="G2482" s="712">
        <f t="shared" si="1122"/>
        <v>0</v>
      </c>
      <c r="H2482" s="699">
        <f t="shared" si="1116"/>
        <v>0</v>
      </c>
      <c r="I2482" s="712">
        <f t="shared" si="1117"/>
        <v>0</v>
      </c>
      <c r="J2482" s="699">
        <f t="shared" si="1123"/>
        <v>0</v>
      </c>
      <c r="K2482" s="681">
        <f t="shared" si="1124"/>
        <v>0</v>
      </c>
      <c r="L2482" s="711">
        <f>IF($L$5="Yes",HLOOKUP(B2482,'Outdoor Supply'!$D$32:$P$38,7,FALSE),0)</f>
        <v>0</v>
      </c>
      <c r="M2482" s="701">
        <f t="shared" si="1125"/>
        <v>0</v>
      </c>
      <c r="N2482" s="564">
        <f t="shared" si="1126"/>
        <v>0</v>
      </c>
      <c r="O2482" s="564">
        <f t="shared" si="1127"/>
        <v>0</v>
      </c>
      <c r="P2482" s="564">
        <f t="shared" si="1128"/>
        <v>0</v>
      </c>
      <c r="Q2482" s="564">
        <f t="shared" si="1129"/>
        <v>0</v>
      </c>
      <c r="R2482" s="661">
        <f t="shared" si="1118"/>
        <v>0</v>
      </c>
      <c r="S2482" s="662">
        <f t="shared" si="1119"/>
        <v>0</v>
      </c>
      <c r="T2482" s="699">
        <f t="shared" si="1120"/>
        <v>0</v>
      </c>
      <c r="U2482" s="681">
        <f t="shared" si="1130"/>
        <v>0</v>
      </c>
      <c r="V2482" s="701">
        <f t="shared" si="1131"/>
        <v>0</v>
      </c>
      <c r="W2482" s="662">
        <f t="shared" si="1132"/>
        <v>0</v>
      </c>
      <c r="X2482" s="662">
        <f t="shared" si="1133"/>
        <v>0</v>
      </c>
      <c r="Y2482" s="662">
        <f t="shared" si="1134"/>
        <v>0</v>
      </c>
      <c r="Z2482" s="699">
        <f t="shared" si="1135"/>
        <v>0</v>
      </c>
      <c r="AA2482" s="681">
        <f t="shared" si="1138"/>
        <v>0</v>
      </c>
      <c r="AB2482" s="701">
        <f t="shared" si="1139"/>
        <v>0</v>
      </c>
      <c r="AC2482" s="662">
        <f t="shared" si="1136"/>
        <v>0</v>
      </c>
      <c r="AD2482" s="662">
        <f t="shared" si="1140"/>
        <v>0</v>
      </c>
      <c r="AE2482" s="701">
        <f t="shared" si="1141"/>
        <v>0</v>
      </c>
      <c r="AF2482" s="662">
        <f t="shared" si="1137"/>
        <v>0</v>
      </c>
      <c r="AG2482" s="662">
        <f t="shared" si="1142"/>
        <v>0</v>
      </c>
      <c r="AH2482" s="701">
        <f t="shared" si="1143"/>
        <v>0</v>
      </c>
    </row>
    <row r="2483" spans="1:34" x14ac:dyDescent="0.35">
      <c r="A2483" s="680">
        <v>40458</v>
      </c>
      <c r="B2483" s="558" t="s">
        <v>30</v>
      </c>
      <c r="C2483" s="558">
        <v>10</v>
      </c>
      <c r="D2483" s="559">
        <f t="shared" si="1115"/>
        <v>5</v>
      </c>
      <c r="E2483" s="561">
        <v>0</v>
      </c>
      <c r="F2483" s="699">
        <f t="shared" si="1121"/>
        <v>0</v>
      </c>
      <c r="G2483" s="712">
        <f t="shared" si="1122"/>
        <v>0</v>
      </c>
      <c r="H2483" s="699">
        <f t="shared" si="1116"/>
        <v>0</v>
      </c>
      <c r="I2483" s="712">
        <f t="shared" si="1117"/>
        <v>0</v>
      </c>
      <c r="J2483" s="699">
        <f t="shared" si="1123"/>
        <v>0</v>
      </c>
      <c r="K2483" s="681">
        <f t="shared" si="1124"/>
        <v>0</v>
      </c>
      <c r="L2483" s="711">
        <f>IF($L$5="Yes",HLOOKUP(B2483,'Outdoor Supply'!$D$32:$P$38,7,FALSE),0)</f>
        <v>0</v>
      </c>
      <c r="M2483" s="701">
        <f t="shared" si="1125"/>
        <v>0</v>
      </c>
      <c r="N2483" s="564">
        <f t="shared" si="1126"/>
        <v>0</v>
      </c>
      <c r="O2483" s="564">
        <f t="shared" si="1127"/>
        <v>0</v>
      </c>
      <c r="P2483" s="564">
        <f t="shared" si="1128"/>
        <v>0</v>
      </c>
      <c r="Q2483" s="564">
        <f t="shared" si="1129"/>
        <v>0</v>
      </c>
      <c r="R2483" s="661">
        <f t="shared" si="1118"/>
        <v>0</v>
      </c>
      <c r="S2483" s="662">
        <f t="shared" si="1119"/>
        <v>0</v>
      </c>
      <c r="T2483" s="699">
        <f t="shared" si="1120"/>
        <v>0</v>
      </c>
      <c r="U2483" s="681">
        <f t="shared" si="1130"/>
        <v>0</v>
      </c>
      <c r="V2483" s="701">
        <f t="shared" si="1131"/>
        <v>0</v>
      </c>
      <c r="W2483" s="662">
        <f t="shared" si="1132"/>
        <v>0</v>
      </c>
      <c r="X2483" s="662">
        <f t="shared" si="1133"/>
        <v>0</v>
      </c>
      <c r="Y2483" s="662">
        <f t="shared" si="1134"/>
        <v>0</v>
      </c>
      <c r="Z2483" s="699">
        <f t="shared" si="1135"/>
        <v>0</v>
      </c>
      <c r="AA2483" s="681">
        <f t="shared" si="1138"/>
        <v>0</v>
      </c>
      <c r="AB2483" s="701">
        <f t="shared" si="1139"/>
        <v>0</v>
      </c>
      <c r="AC2483" s="662">
        <f t="shared" si="1136"/>
        <v>0</v>
      </c>
      <c r="AD2483" s="662">
        <f t="shared" si="1140"/>
        <v>0</v>
      </c>
      <c r="AE2483" s="701">
        <f t="shared" si="1141"/>
        <v>0</v>
      </c>
      <c r="AF2483" s="662">
        <f t="shared" si="1137"/>
        <v>0</v>
      </c>
      <c r="AG2483" s="662">
        <f t="shared" si="1142"/>
        <v>0</v>
      </c>
      <c r="AH2483" s="701">
        <f t="shared" si="1143"/>
        <v>0</v>
      </c>
    </row>
    <row r="2484" spans="1:34" x14ac:dyDescent="0.35">
      <c r="A2484" s="680">
        <v>40459</v>
      </c>
      <c r="B2484" s="558" t="s">
        <v>30</v>
      </c>
      <c r="C2484" s="558">
        <v>10</v>
      </c>
      <c r="D2484" s="559">
        <f t="shared" si="1115"/>
        <v>6</v>
      </c>
      <c r="E2484" s="561">
        <v>0</v>
      </c>
      <c r="F2484" s="699">
        <f t="shared" si="1121"/>
        <v>0</v>
      </c>
      <c r="G2484" s="712">
        <f t="shared" si="1122"/>
        <v>0</v>
      </c>
      <c r="H2484" s="699">
        <f t="shared" si="1116"/>
        <v>0</v>
      </c>
      <c r="I2484" s="712">
        <f t="shared" si="1117"/>
        <v>0</v>
      </c>
      <c r="J2484" s="699">
        <f t="shared" si="1123"/>
        <v>0</v>
      </c>
      <c r="K2484" s="681">
        <f t="shared" si="1124"/>
        <v>0</v>
      </c>
      <c r="L2484" s="711">
        <f>IF($L$5="Yes",HLOOKUP(B2484,'Outdoor Supply'!$D$32:$P$38,7,FALSE),0)</f>
        <v>0</v>
      </c>
      <c r="M2484" s="701">
        <f t="shared" si="1125"/>
        <v>0</v>
      </c>
      <c r="N2484" s="564">
        <f t="shared" si="1126"/>
        <v>0</v>
      </c>
      <c r="O2484" s="564">
        <f t="shared" si="1127"/>
        <v>0</v>
      </c>
      <c r="P2484" s="564">
        <f t="shared" si="1128"/>
        <v>0</v>
      </c>
      <c r="Q2484" s="564">
        <f t="shared" si="1129"/>
        <v>0</v>
      </c>
      <c r="R2484" s="661">
        <f t="shared" si="1118"/>
        <v>0</v>
      </c>
      <c r="S2484" s="662">
        <f t="shared" si="1119"/>
        <v>0</v>
      </c>
      <c r="T2484" s="699">
        <f t="shared" si="1120"/>
        <v>0</v>
      </c>
      <c r="U2484" s="681">
        <f t="shared" si="1130"/>
        <v>0</v>
      </c>
      <c r="V2484" s="701">
        <f t="shared" si="1131"/>
        <v>0</v>
      </c>
      <c r="W2484" s="662">
        <f t="shared" si="1132"/>
        <v>0</v>
      </c>
      <c r="X2484" s="662">
        <f t="shared" si="1133"/>
        <v>0</v>
      </c>
      <c r="Y2484" s="662">
        <f t="shared" si="1134"/>
        <v>0</v>
      </c>
      <c r="Z2484" s="699">
        <f t="shared" si="1135"/>
        <v>0</v>
      </c>
      <c r="AA2484" s="681">
        <f t="shared" si="1138"/>
        <v>0</v>
      </c>
      <c r="AB2484" s="701">
        <f t="shared" si="1139"/>
        <v>0</v>
      </c>
      <c r="AC2484" s="662">
        <f t="shared" si="1136"/>
        <v>0</v>
      </c>
      <c r="AD2484" s="662">
        <f t="shared" si="1140"/>
        <v>0</v>
      </c>
      <c r="AE2484" s="701">
        <f t="shared" si="1141"/>
        <v>0</v>
      </c>
      <c r="AF2484" s="662">
        <f t="shared" si="1137"/>
        <v>0</v>
      </c>
      <c r="AG2484" s="662">
        <f t="shared" si="1142"/>
        <v>0</v>
      </c>
      <c r="AH2484" s="701">
        <f t="shared" si="1143"/>
        <v>0</v>
      </c>
    </row>
    <row r="2485" spans="1:34" x14ac:dyDescent="0.35">
      <c r="A2485" s="680">
        <v>40460</v>
      </c>
      <c r="B2485" s="558" t="s">
        <v>30</v>
      </c>
      <c r="C2485" s="558">
        <v>10</v>
      </c>
      <c r="D2485" s="559">
        <f t="shared" si="1115"/>
        <v>7</v>
      </c>
      <c r="E2485" s="561">
        <v>0</v>
      </c>
      <c r="F2485" s="699">
        <f t="shared" si="1121"/>
        <v>0</v>
      </c>
      <c r="G2485" s="712">
        <f t="shared" si="1122"/>
        <v>0</v>
      </c>
      <c r="H2485" s="699">
        <f t="shared" si="1116"/>
        <v>0</v>
      </c>
      <c r="I2485" s="712">
        <f t="shared" si="1117"/>
        <v>0</v>
      </c>
      <c r="J2485" s="699">
        <f t="shared" si="1123"/>
        <v>0</v>
      </c>
      <c r="K2485" s="681">
        <f t="shared" si="1124"/>
        <v>0</v>
      </c>
      <c r="L2485" s="711">
        <f>IF($L$5="Yes",HLOOKUP(B2485,'Outdoor Supply'!$D$32:$P$38,7,FALSE),0)</f>
        <v>0</v>
      </c>
      <c r="M2485" s="701">
        <f t="shared" si="1125"/>
        <v>0</v>
      </c>
      <c r="N2485" s="564">
        <f t="shared" si="1126"/>
        <v>0</v>
      </c>
      <c r="O2485" s="564">
        <f t="shared" si="1127"/>
        <v>0</v>
      </c>
      <c r="P2485" s="564">
        <f t="shared" si="1128"/>
        <v>0</v>
      </c>
      <c r="Q2485" s="564">
        <f t="shared" si="1129"/>
        <v>0</v>
      </c>
      <c r="R2485" s="661">
        <f t="shared" si="1118"/>
        <v>0</v>
      </c>
      <c r="S2485" s="662">
        <f t="shared" si="1119"/>
        <v>0</v>
      </c>
      <c r="T2485" s="699">
        <f t="shared" si="1120"/>
        <v>0</v>
      </c>
      <c r="U2485" s="681">
        <f t="shared" si="1130"/>
        <v>0</v>
      </c>
      <c r="V2485" s="701">
        <f t="shared" si="1131"/>
        <v>0</v>
      </c>
      <c r="W2485" s="662">
        <f t="shared" si="1132"/>
        <v>0</v>
      </c>
      <c r="X2485" s="662">
        <f t="shared" si="1133"/>
        <v>0</v>
      </c>
      <c r="Y2485" s="662">
        <f t="shared" si="1134"/>
        <v>0</v>
      </c>
      <c r="Z2485" s="699">
        <f t="shared" si="1135"/>
        <v>0</v>
      </c>
      <c r="AA2485" s="681">
        <f t="shared" si="1138"/>
        <v>0</v>
      </c>
      <c r="AB2485" s="701">
        <f t="shared" si="1139"/>
        <v>0</v>
      </c>
      <c r="AC2485" s="662">
        <f t="shared" si="1136"/>
        <v>0</v>
      </c>
      <c r="AD2485" s="662">
        <f t="shared" si="1140"/>
        <v>0</v>
      </c>
      <c r="AE2485" s="701">
        <f t="shared" si="1141"/>
        <v>0</v>
      </c>
      <c r="AF2485" s="662">
        <f t="shared" si="1137"/>
        <v>0</v>
      </c>
      <c r="AG2485" s="662">
        <f t="shared" si="1142"/>
        <v>0</v>
      </c>
      <c r="AH2485" s="701">
        <f t="shared" si="1143"/>
        <v>0</v>
      </c>
    </row>
    <row r="2486" spans="1:34" x14ac:dyDescent="0.35">
      <c r="A2486" s="680">
        <v>40461</v>
      </c>
      <c r="B2486" s="558" t="s">
        <v>30</v>
      </c>
      <c r="C2486" s="558">
        <v>10</v>
      </c>
      <c r="D2486" s="559">
        <f t="shared" si="1115"/>
        <v>1</v>
      </c>
      <c r="E2486" s="561">
        <v>0</v>
      </c>
      <c r="F2486" s="699">
        <f t="shared" si="1121"/>
        <v>0</v>
      </c>
      <c r="G2486" s="712">
        <f t="shared" si="1122"/>
        <v>0</v>
      </c>
      <c r="H2486" s="699">
        <f t="shared" si="1116"/>
        <v>0</v>
      </c>
      <c r="I2486" s="712">
        <f t="shared" si="1117"/>
        <v>0</v>
      </c>
      <c r="J2486" s="699">
        <f t="shared" si="1123"/>
        <v>0</v>
      </c>
      <c r="K2486" s="681">
        <f t="shared" si="1124"/>
        <v>0</v>
      </c>
      <c r="L2486" s="711">
        <f>IF($L$5="Yes",HLOOKUP(B2486,'Outdoor Supply'!$D$32:$P$38,7,FALSE),0)</f>
        <v>0</v>
      </c>
      <c r="M2486" s="701">
        <f t="shared" si="1125"/>
        <v>0</v>
      </c>
      <c r="N2486" s="564">
        <f t="shared" si="1126"/>
        <v>0</v>
      </c>
      <c r="O2486" s="564">
        <f t="shared" si="1127"/>
        <v>0</v>
      </c>
      <c r="P2486" s="564">
        <f t="shared" si="1128"/>
        <v>0</v>
      </c>
      <c r="Q2486" s="564">
        <f t="shared" si="1129"/>
        <v>0</v>
      </c>
      <c r="R2486" s="661">
        <f t="shared" si="1118"/>
        <v>0</v>
      </c>
      <c r="S2486" s="662">
        <f t="shared" si="1119"/>
        <v>0</v>
      </c>
      <c r="T2486" s="699">
        <f t="shared" si="1120"/>
        <v>0</v>
      </c>
      <c r="U2486" s="681">
        <f t="shared" si="1130"/>
        <v>0</v>
      </c>
      <c r="V2486" s="701">
        <f t="shared" si="1131"/>
        <v>0</v>
      </c>
      <c r="W2486" s="662">
        <f t="shared" si="1132"/>
        <v>0</v>
      </c>
      <c r="X2486" s="662">
        <f t="shared" si="1133"/>
        <v>0</v>
      </c>
      <c r="Y2486" s="662">
        <f t="shared" si="1134"/>
        <v>0</v>
      </c>
      <c r="Z2486" s="699">
        <f t="shared" si="1135"/>
        <v>0</v>
      </c>
      <c r="AA2486" s="681">
        <f t="shared" si="1138"/>
        <v>0</v>
      </c>
      <c r="AB2486" s="701">
        <f t="shared" si="1139"/>
        <v>0</v>
      </c>
      <c r="AC2486" s="662">
        <f t="shared" si="1136"/>
        <v>0</v>
      </c>
      <c r="AD2486" s="662">
        <f t="shared" si="1140"/>
        <v>0</v>
      </c>
      <c r="AE2486" s="701">
        <f t="shared" si="1141"/>
        <v>0</v>
      </c>
      <c r="AF2486" s="662">
        <f t="shared" si="1137"/>
        <v>0</v>
      </c>
      <c r="AG2486" s="662">
        <f t="shared" si="1142"/>
        <v>0</v>
      </c>
      <c r="AH2486" s="701">
        <f t="shared" si="1143"/>
        <v>0</v>
      </c>
    </row>
    <row r="2487" spans="1:34" x14ac:dyDescent="0.35">
      <c r="A2487" s="680">
        <v>40462</v>
      </c>
      <c r="B2487" s="558" t="s">
        <v>30</v>
      </c>
      <c r="C2487" s="558">
        <v>10</v>
      </c>
      <c r="D2487" s="559">
        <f t="shared" si="1115"/>
        <v>2</v>
      </c>
      <c r="E2487" s="561">
        <v>0</v>
      </c>
      <c r="F2487" s="699">
        <f t="shared" si="1121"/>
        <v>0</v>
      </c>
      <c r="G2487" s="712">
        <f t="shared" si="1122"/>
        <v>0</v>
      </c>
      <c r="H2487" s="699">
        <f t="shared" si="1116"/>
        <v>0</v>
      </c>
      <c r="I2487" s="712">
        <f t="shared" si="1117"/>
        <v>0</v>
      </c>
      <c r="J2487" s="699">
        <f t="shared" si="1123"/>
        <v>0</v>
      </c>
      <c r="K2487" s="681">
        <f t="shared" si="1124"/>
        <v>0</v>
      </c>
      <c r="L2487" s="711">
        <f>IF($L$5="Yes",HLOOKUP(B2487,'Outdoor Supply'!$D$32:$P$38,7,FALSE),0)</f>
        <v>0</v>
      </c>
      <c r="M2487" s="701">
        <f t="shared" si="1125"/>
        <v>0</v>
      </c>
      <c r="N2487" s="564">
        <f t="shared" si="1126"/>
        <v>0</v>
      </c>
      <c r="O2487" s="564">
        <f t="shared" si="1127"/>
        <v>0</v>
      </c>
      <c r="P2487" s="564">
        <f t="shared" si="1128"/>
        <v>0</v>
      </c>
      <c r="Q2487" s="564">
        <f t="shared" si="1129"/>
        <v>0</v>
      </c>
      <c r="R2487" s="661">
        <f t="shared" si="1118"/>
        <v>0</v>
      </c>
      <c r="S2487" s="662">
        <f t="shared" si="1119"/>
        <v>0</v>
      </c>
      <c r="T2487" s="699">
        <f t="shared" si="1120"/>
        <v>0</v>
      </c>
      <c r="U2487" s="681">
        <f t="shared" si="1130"/>
        <v>0</v>
      </c>
      <c r="V2487" s="701">
        <f t="shared" si="1131"/>
        <v>0</v>
      </c>
      <c r="W2487" s="662">
        <f t="shared" si="1132"/>
        <v>0</v>
      </c>
      <c r="X2487" s="662">
        <f t="shared" si="1133"/>
        <v>0</v>
      </c>
      <c r="Y2487" s="662">
        <f t="shared" si="1134"/>
        <v>0</v>
      </c>
      <c r="Z2487" s="699">
        <f t="shared" si="1135"/>
        <v>0</v>
      </c>
      <c r="AA2487" s="681">
        <f t="shared" si="1138"/>
        <v>0</v>
      </c>
      <c r="AB2487" s="701">
        <f t="shared" si="1139"/>
        <v>0</v>
      </c>
      <c r="AC2487" s="662">
        <f t="shared" si="1136"/>
        <v>0</v>
      </c>
      <c r="AD2487" s="662">
        <f t="shared" si="1140"/>
        <v>0</v>
      </c>
      <c r="AE2487" s="701">
        <f t="shared" si="1141"/>
        <v>0</v>
      </c>
      <c r="AF2487" s="662">
        <f t="shared" si="1137"/>
        <v>0</v>
      </c>
      <c r="AG2487" s="662">
        <f t="shared" si="1142"/>
        <v>0</v>
      </c>
      <c r="AH2487" s="701">
        <f t="shared" si="1143"/>
        <v>0</v>
      </c>
    </row>
    <row r="2488" spans="1:34" x14ac:dyDescent="0.35">
      <c r="A2488" s="680">
        <v>40463</v>
      </c>
      <c r="B2488" s="558" t="s">
        <v>30</v>
      </c>
      <c r="C2488" s="558">
        <v>10</v>
      </c>
      <c r="D2488" s="559">
        <f t="shared" si="1115"/>
        <v>3</v>
      </c>
      <c r="E2488" s="561">
        <v>2.0000000000010232E-2</v>
      </c>
      <c r="F2488" s="699">
        <f t="shared" si="1121"/>
        <v>0</v>
      </c>
      <c r="G2488" s="712">
        <f t="shared" si="1122"/>
        <v>0</v>
      </c>
      <c r="H2488" s="699">
        <f t="shared" si="1116"/>
        <v>0</v>
      </c>
      <c r="I2488" s="712">
        <f t="shared" si="1117"/>
        <v>0</v>
      </c>
      <c r="J2488" s="699">
        <f t="shared" si="1123"/>
        <v>0</v>
      </c>
      <c r="K2488" s="681">
        <f t="shared" si="1124"/>
        <v>0</v>
      </c>
      <c r="L2488" s="711">
        <f>IF($L$5="Yes",HLOOKUP(B2488,'Outdoor Supply'!$D$32:$P$38,7,FALSE),0)</f>
        <v>0</v>
      </c>
      <c r="M2488" s="701">
        <f t="shared" si="1125"/>
        <v>0</v>
      </c>
      <c r="N2488" s="564">
        <f t="shared" si="1126"/>
        <v>0</v>
      </c>
      <c r="O2488" s="564">
        <f t="shared" si="1127"/>
        <v>0</v>
      </c>
      <c r="P2488" s="564">
        <f t="shared" si="1128"/>
        <v>0</v>
      </c>
      <c r="Q2488" s="564">
        <f t="shared" si="1129"/>
        <v>0</v>
      </c>
      <c r="R2488" s="661">
        <f t="shared" si="1118"/>
        <v>0</v>
      </c>
      <c r="S2488" s="662">
        <f t="shared" si="1119"/>
        <v>0</v>
      </c>
      <c r="T2488" s="699">
        <f t="shared" si="1120"/>
        <v>0</v>
      </c>
      <c r="U2488" s="681">
        <f t="shared" si="1130"/>
        <v>0</v>
      </c>
      <c r="V2488" s="701">
        <f t="shared" si="1131"/>
        <v>0</v>
      </c>
      <c r="W2488" s="662">
        <f t="shared" si="1132"/>
        <v>0</v>
      </c>
      <c r="X2488" s="662">
        <f t="shared" si="1133"/>
        <v>0</v>
      </c>
      <c r="Y2488" s="662">
        <f t="shared" si="1134"/>
        <v>0</v>
      </c>
      <c r="Z2488" s="699">
        <f t="shared" si="1135"/>
        <v>0</v>
      </c>
      <c r="AA2488" s="681">
        <f t="shared" si="1138"/>
        <v>0</v>
      </c>
      <c r="AB2488" s="701">
        <f t="shared" si="1139"/>
        <v>0</v>
      </c>
      <c r="AC2488" s="662">
        <f t="shared" si="1136"/>
        <v>0</v>
      </c>
      <c r="AD2488" s="662">
        <f t="shared" si="1140"/>
        <v>0</v>
      </c>
      <c r="AE2488" s="701">
        <f t="shared" si="1141"/>
        <v>0</v>
      </c>
      <c r="AF2488" s="662">
        <f t="shared" si="1137"/>
        <v>0</v>
      </c>
      <c r="AG2488" s="662">
        <f t="shared" si="1142"/>
        <v>0</v>
      </c>
      <c r="AH2488" s="701">
        <f t="shared" si="1143"/>
        <v>0</v>
      </c>
    </row>
    <row r="2489" spans="1:34" x14ac:dyDescent="0.35">
      <c r="A2489" s="680">
        <v>40464</v>
      </c>
      <c r="B2489" s="558" t="s">
        <v>30</v>
      </c>
      <c r="C2489" s="558">
        <v>10</v>
      </c>
      <c r="D2489" s="559">
        <f t="shared" si="1115"/>
        <v>4</v>
      </c>
      <c r="E2489" s="561">
        <v>0</v>
      </c>
      <c r="F2489" s="699">
        <f t="shared" si="1121"/>
        <v>0</v>
      </c>
      <c r="G2489" s="712">
        <f t="shared" si="1122"/>
        <v>0</v>
      </c>
      <c r="H2489" s="699">
        <f t="shared" si="1116"/>
        <v>0</v>
      </c>
      <c r="I2489" s="712">
        <f t="shared" si="1117"/>
        <v>0</v>
      </c>
      <c r="J2489" s="699">
        <f t="shared" si="1123"/>
        <v>0</v>
      </c>
      <c r="K2489" s="681">
        <f t="shared" si="1124"/>
        <v>0</v>
      </c>
      <c r="L2489" s="711">
        <f>IF($L$5="Yes",HLOOKUP(B2489,'Outdoor Supply'!$D$32:$P$38,7,FALSE),0)</f>
        <v>0</v>
      </c>
      <c r="M2489" s="701">
        <f t="shared" si="1125"/>
        <v>0</v>
      </c>
      <c r="N2489" s="564">
        <f t="shared" si="1126"/>
        <v>0</v>
      </c>
      <c r="O2489" s="564">
        <f t="shared" si="1127"/>
        <v>0</v>
      </c>
      <c r="P2489" s="564">
        <f t="shared" si="1128"/>
        <v>0</v>
      </c>
      <c r="Q2489" s="564">
        <f t="shared" si="1129"/>
        <v>0</v>
      </c>
      <c r="R2489" s="661">
        <f t="shared" si="1118"/>
        <v>0</v>
      </c>
      <c r="S2489" s="662">
        <f t="shared" si="1119"/>
        <v>0</v>
      </c>
      <c r="T2489" s="699">
        <f t="shared" si="1120"/>
        <v>0</v>
      </c>
      <c r="U2489" s="681">
        <f t="shared" si="1130"/>
        <v>0</v>
      </c>
      <c r="V2489" s="701">
        <f t="shared" si="1131"/>
        <v>0</v>
      </c>
      <c r="W2489" s="662">
        <f t="shared" si="1132"/>
        <v>0</v>
      </c>
      <c r="X2489" s="662">
        <f t="shared" si="1133"/>
        <v>0</v>
      </c>
      <c r="Y2489" s="662">
        <f t="shared" si="1134"/>
        <v>0</v>
      </c>
      <c r="Z2489" s="699">
        <f t="shared" si="1135"/>
        <v>0</v>
      </c>
      <c r="AA2489" s="681">
        <f t="shared" si="1138"/>
        <v>0</v>
      </c>
      <c r="AB2489" s="701">
        <f t="shared" si="1139"/>
        <v>0</v>
      </c>
      <c r="AC2489" s="662">
        <f t="shared" si="1136"/>
        <v>0</v>
      </c>
      <c r="AD2489" s="662">
        <f t="shared" si="1140"/>
        <v>0</v>
      </c>
      <c r="AE2489" s="701">
        <f t="shared" si="1141"/>
        <v>0</v>
      </c>
      <c r="AF2489" s="662">
        <f t="shared" si="1137"/>
        <v>0</v>
      </c>
      <c r="AG2489" s="662">
        <f t="shared" si="1142"/>
        <v>0</v>
      </c>
      <c r="AH2489" s="701">
        <f t="shared" si="1143"/>
        <v>0</v>
      </c>
    </row>
    <row r="2490" spans="1:34" x14ac:dyDescent="0.35">
      <c r="A2490" s="680">
        <v>40465</v>
      </c>
      <c r="B2490" s="558" t="s">
        <v>30</v>
      </c>
      <c r="C2490" s="558">
        <v>10</v>
      </c>
      <c r="D2490" s="559">
        <f t="shared" si="1115"/>
        <v>5</v>
      </c>
      <c r="E2490" s="561">
        <v>0</v>
      </c>
      <c r="F2490" s="699">
        <f t="shared" si="1121"/>
        <v>0</v>
      </c>
      <c r="G2490" s="712">
        <f t="shared" si="1122"/>
        <v>0</v>
      </c>
      <c r="H2490" s="699">
        <f t="shared" si="1116"/>
        <v>0</v>
      </c>
      <c r="I2490" s="712">
        <f t="shared" si="1117"/>
        <v>0</v>
      </c>
      <c r="J2490" s="699">
        <f t="shared" si="1123"/>
        <v>0</v>
      </c>
      <c r="K2490" s="681">
        <f t="shared" si="1124"/>
        <v>0</v>
      </c>
      <c r="L2490" s="711">
        <f>IF($L$5="Yes",HLOOKUP(B2490,'Outdoor Supply'!$D$32:$P$38,7,FALSE),0)</f>
        <v>0</v>
      </c>
      <c r="M2490" s="701">
        <f t="shared" si="1125"/>
        <v>0</v>
      </c>
      <c r="N2490" s="564">
        <f t="shared" si="1126"/>
        <v>0</v>
      </c>
      <c r="O2490" s="564">
        <f t="shared" si="1127"/>
        <v>0</v>
      </c>
      <c r="P2490" s="564">
        <f t="shared" si="1128"/>
        <v>0</v>
      </c>
      <c r="Q2490" s="564">
        <f t="shared" si="1129"/>
        <v>0</v>
      </c>
      <c r="R2490" s="661">
        <f t="shared" si="1118"/>
        <v>0</v>
      </c>
      <c r="S2490" s="662">
        <f t="shared" si="1119"/>
        <v>0</v>
      </c>
      <c r="T2490" s="699">
        <f t="shared" si="1120"/>
        <v>0</v>
      </c>
      <c r="U2490" s="681">
        <f t="shared" si="1130"/>
        <v>0</v>
      </c>
      <c r="V2490" s="701">
        <f t="shared" si="1131"/>
        <v>0</v>
      </c>
      <c r="W2490" s="662">
        <f t="shared" si="1132"/>
        <v>0</v>
      </c>
      <c r="X2490" s="662">
        <f t="shared" si="1133"/>
        <v>0</v>
      </c>
      <c r="Y2490" s="662">
        <f t="shared" si="1134"/>
        <v>0</v>
      </c>
      <c r="Z2490" s="699">
        <f t="shared" si="1135"/>
        <v>0</v>
      </c>
      <c r="AA2490" s="681">
        <f t="shared" si="1138"/>
        <v>0</v>
      </c>
      <c r="AB2490" s="701">
        <f t="shared" si="1139"/>
        <v>0</v>
      </c>
      <c r="AC2490" s="662">
        <f t="shared" si="1136"/>
        <v>0</v>
      </c>
      <c r="AD2490" s="662">
        <f t="shared" si="1140"/>
        <v>0</v>
      </c>
      <c r="AE2490" s="701">
        <f t="shared" si="1141"/>
        <v>0</v>
      </c>
      <c r="AF2490" s="662">
        <f t="shared" si="1137"/>
        <v>0</v>
      </c>
      <c r="AG2490" s="662">
        <f t="shared" si="1142"/>
        <v>0</v>
      </c>
      <c r="AH2490" s="701">
        <f t="shared" si="1143"/>
        <v>0</v>
      </c>
    </row>
    <row r="2491" spans="1:34" x14ac:dyDescent="0.35">
      <c r="A2491" s="680">
        <v>40466</v>
      </c>
      <c r="B2491" s="558" t="s">
        <v>30</v>
      </c>
      <c r="C2491" s="558">
        <v>10</v>
      </c>
      <c r="D2491" s="559">
        <f t="shared" si="1115"/>
        <v>6</v>
      </c>
      <c r="E2491" s="561">
        <v>0</v>
      </c>
      <c r="F2491" s="699">
        <f t="shared" si="1121"/>
        <v>0</v>
      </c>
      <c r="G2491" s="712">
        <f t="shared" si="1122"/>
        <v>0</v>
      </c>
      <c r="H2491" s="699">
        <f t="shared" si="1116"/>
        <v>0</v>
      </c>
      <c r="I2491" s="712">
        <f t="shared" si="1117"/>
        <v>0</v>
      </c>
      <c r="J2491" s="699">
        <f t="shared" si="1123"/>
        <v>0</v>
      </c>
      <c r="K2491" s="681">
        <f t="shared" si="1124"/>
        <v>0</v>
      </c>
      <c r="L2491" s="711">
        <f>IF($L$5="Yes",HLOOKUP(B2491,'Outdoor Supply'!$D$32:$P$38,7,FALSE),0)</f>
        <v>0</v>
      </c>
      <c r="M2491" s="701">
        <f t="shared" si="1125"/>
        <v>0</v>
      </c>
      <c r="N2491" s="564">
        <f t="shared" si="1126"/>
        <v>0</v>
      </c>
      <c r="O2491" s="564">
        <f t="shared" si="1127"/>
        <v>0</v>
      </c>
      <c r="P2491" s="564">
        <f t="shared" si="1128"/>
        <v>0</v>
      </c>
      <c r="Q2491" s="564">
        <f t="shared" si="1129"/>
        <v>0</v>
      </c>
      <c r="R2491" s="661">
        <f t="shared" si="1118"/>
        <v>0</v>
      </c>
      <c r="S2491" s="662">
        <f t="shared" si="1119"/>
        <v>0</v>
      </c>
      <c r="T2491" s="699">
        <f t="shared" si="1120"/>
        <v>0</v>
      </c>
      <c r="U2491" s="681">
        <f t="shared" si="1130"/>
        <v>0</v>
      </c>
      <c r="V2491" s="701">
        <f t="shared" si="1131"/>
        <v>0</v>
      </c>
      <c r="W2491" s="662">
        <f t="shared" si="1132"/>
        <v>0</v>
      </c>
      <c r="X2491" s="662">
        <f t="shared" si="1133"/>
        <v>0</v>
      </c>
      <c r="Y2491" s="662">
        <f t="shared" si="1134"/>
        <v>0</v>
      </c>
      <c r="Z2491" s="699">
        <f t="shared" si="1135"/>
        <v>0</v>
      </c>
      <c r="AA2491" s="681">
        <f t="shared" si="1138"/>
        <v>0</v>
      </c>
      <c r="AB2491" s="701">
        <f t="shared" si="1139"/>
        <v>0</v>
      </c>
      <c r="AC2491" s="662">
        <f t="shared" si="1136"/>
        <v>0</v>
      </c>
      <c r="AD2491" s="662">
        <f t="shared" si="1140"/>
        <v>0</v>
      </c>
      <c r="AE2491" s="701">
        <f t="shared" si="1141"/>
        <v>0</v>
      </c>
      <c r="AF2491" s="662">
        <f t="shared" si="1137"/>
        <v>0</v>
      </c>
      <c r="AG2491" s="662">
        <f t="shared" si="1142"/>
        <v>0</v>
      </c>
      <c r="AH2491" s="701">
        <f t="shared" si="1143"/>
        <v>0</v>
      </c>
    </row>
    <row r="2492" spans="1:34" x14ac:dyDescent="0.35">
      <c r="A2492" s="680">
        <v>40467</v>
      </c>
      <c r="B2492" s="558" t="s">
        <v>30</v>
      </c>
      <c r="C2492" s="558">
        <v>10</v>
      </c>
      <c r="D2492" s="559">
        <f t="shared" si="1115"/>
        <v>7</v>
      </c>
      <c r="E2492" s="561">
        <v>0</v>
      </c>
      <c r="F2492" s="699">
        <f t="shared" si="1121"/>
        <v>0</v>
      </c>
      <c r="G2492" s="712">
        <f t="shared" si="1122"/>
        <v>0</v>
      </c>
      <c r="H2492" s="699">
        <f t="shared" si="1116"/>
        <v>0</v>
      </c>
      <c r="I2492" s="712">
        <f t="shared" si="1117"/>
        <v>0</v>
      </c>
      <c r="J2492" s="699">
        <f t="shared" si="1123"/>
        <v>0</v>
      </c>
      <c r="K2492" s="681">
        <f t="shared" si="1124"/>
        <v>0</v>
      </c>
      <c r="L2492" s="711">
        <f>IF($L$5="Yes",HLOOKUP(B2492,'Outdoor Supply'!$D$32:$P$38,7,FALSE),0)</f>
        <v>0</v>
      </c>
      <c r="M2492" s="701">
        <f t="shared" si="1125"/>
        <v>0</v>
      </c>
      <c r="N2492" s="564">
        <f t="shared" si="1126"/>
        <v>0</v>
      </c>
      <c r="O2492" s="564">
        <f t="shared" si="1127"/>
        <v>0</v>
      </c>
      <c r="P2492" s="564">
        <f t="shared" si="1128"/>
        <v>0</v>
      </c>
      <c r="Q2492" s="564">
        <f t="shared" si="1129"/>
        <v>0</v>
      </c>
      <c r="R2492" s="661">
        <f t="shared" si="1118"/>
        <v>0</v>
      </c>
      <c r="S2492" s="662">
        <f t="shared" si="1119"/>
        <v>0</v>
      </c>
      <c r="T2492" s="699">
        <f t="shared" si="1120"/>
        <v>0</v>
      </c>
      <c r="U2492" s="681">
        <f t="shared" si="1130"/>
        <v>0</v>
      </c>
      <c r="V2492" s="701">
        <f t="shared" si="1131"/>
        <v>0</v>
      </c>
      <c r="W2492" s="662">
        <f t="shared" si="1132"/>
        <v>0</v>
      </c>
      <c r="X2492" s="662">
        <f t="shared" si="1133"/>
        <v>0</v>
      </c>
      <c r="Y2492" s="662">
        <f t="shared" si="1134"/>
        <v>0</v>
      </c>
      <c r="Z2492" s="699">
        <f t="shared" si="1135"/>
        <v>0</v>
      </c>
      <c r="AA2492" s="681">
        <f t="shared" si="1138"/>
        <v>0</v>
      </c>
      <c r="AB2492" s="701">
        <f t="shared" si="1139"/>
        <v>0</v>
      </c>
      <c r="AC2492" s="662">
        <f t="shared" si="1136"/>
        <v>0</v>
      </c>
      <c r="AD2492" s="662">
        <f t="shared" si="1140"/>
        <v>0</v>
      </c>
      <c r="AE2492" s="701">
        <f t="shared" si="1141"/>
        <v>0</v>
      </c>
      <c r="AF2492" s="662">
        <f t="shared" si="1137"/>
        <v>0</v>
      </c>
      <c r="AG2492" s="662">
        <f t="shared" si="1142"/>
        <v>0</v>
      </c>
      <c r="AH2492" s="701">
        <f t="shared" si="1143"/>
        <v>0</v>
      </c>
    </row>
    <row r="2493" spans="1:34" x14ac:dyDescent="0.35">
      <c r="A2493" s="680">
        <v>40468</v>
      </c>
      <c r="B2493" s="558" t="s">
        <v>30</v>
      </c>
      <c r="C2493" s="558">
        <v>10</v>
      </c>
      <c r="D2493" s="559">
        <f t="shared" si="1115"/>
        <v>1</v>
      </c>
      <c r="E2493" s="561">
        <v>0</v>
      </c>
      <c r="F2493" s="699">
        <f t="shared" si="1121"/>
        <v>0</v>
      </c>
      <c r="G2493" s="712">
        <f t="shared" si="1122"/>
        <v>0</v>
      </c>
      <c r="H2493" s="699">
        <f t="shared" si="1116"/>
        <v>0</v>
      </c>
      <c r="I2493" s="712">
        <f t="shared" si="1117"/>
        <v>0</v>
      </c>
      <c r="J2493" s="699">
        <f t="shared" si="1123"/>
        <v>0</v>
      </c>
      <c r="K2493" s="681">
        <f t="shared" si="1124"/>
        <v>0</v>
      </c>
      <c r="L2493" s="711">
        <f>IF($L$5="Yes",HLOOKUP(B2493,'Outdoor Supply'!$D$32:$P$38,7,FALSE),0)</f>
        <v>0</v>
      </c>
      <c r="M2493" s="701">
        <f t="shared" si="1125"/>
        <v>0</v>
      </c>
      <c r="N2493" s="564">
        <f t="shared" si="1126"/>
        <v>0</v>
      </c>
      <c r="O2493" s="564">
        <f t="shared" si="1127"/>
        <v>0</v>
      </c>
      <c r="P2493" s="564">
        <f t="shared" si="1128"/>
        <v>0</v>
      </c>
      <c r="Q2493" s="564">
        <f t="shared" si="1129"/>
        <v>0</v>
      </c>
      <c r="R2493" s="661">
        <f t="shared" si="1118"/>
        <v>0</v>
      </c>
      <c r="S2493" s="662">
        <f t="shared" si="1119"/>
        <v>0</v>
      </c>
      <c r="T2493" s="699">
        <f t="shared" si="1120"/>
        <v>0</v>
      </c>
      <c r="U2493" s="681">
        <f t="shared" si="1130"/>
        <v>0</v>
      </c>
      <c r="V2493" s="701">
        <f t="shared" si="1131"/>
        <v>0</v>
      </c>
      <c r="W2493" s="662">
        <f t="shared" si="1132"/>
        <v>0</v>
      </c>
      <c r="X2493" s="662">
        <f t="shared" si="1133"/>
        <v>0</v>
      </c>
      <c r="Y2493" s="662">
        <f t="shared" si="1134"/>
        <v>0</v>
      </c>
      <c r="Z2493" s="699">
        <f t="shared" si="1135"/>
        <v>0</v>
      </c>
      <c r="AA2493" s="681">
        <f t="shared" si="1138"/>
        <v>0</v>
      </c>
      <c r="AB2493" s="701">
        <f t="shared" si="1139"/>
        <v>0</v>
      </c>
      <c r="AC2493" s="662">
        <f t="shared" si="1136"/>
        <v>0</v>
      </c>
      <c r="AD2493" s="662">
        <f t="shared" si="1140"/>
        <v>0</v>
      </c>
      <c r="AE2493" s="701">
        <f t="shared" si="1141"/>
        <v>0</v>
      </c>
      <c r="AF2493" s="662">
        <f t="shared" si="1137"/>
        <v>0</v>
      </c>
      <c r="AG2493" s="662">
        <f t="shared" si="1142"/>
        <v>0</v>
      </c>
      <c r="AH2493" s="701">
        <f t="shared" si="1143"/>
        <v>0</v>
      </c>
    </row>
    <row r="2494" spans="1:34" x14ac:dyDescent="0.35">
      <c r="A2494" s="680">
        <v>40469</v>
      </c>
      <c r="B2494" s="558" t="s">
        <v>30</v>
      </c>
      <c r="C2494" s="558">
        <v>10</v>
      </c>
      <c r="D2494" s="559">
        <f t="shared" si="1115"/>
        <v>2</v>
      </c>
      <c r="E2494" s="561">
        <v>0</v>
      </c>
      <c r="F2494" s="699">
        <f t="shared" si="1121"/>
        <v>0</v>
      </c>
      <c r="G2494" s="712">
        <f t="shared" si="1122"/>
        <v>0</v>
      </c>
      <c r="H2494" s="699">
        <f t="shared" si="1116"/>
        <v>0</v>
      </c>
      <c r="I2494" s="712">
        <f t="shared" si="1117"/>
        <v>0</v>
      </c>
      <c r="J2494" s="699">
        <f t="shared" si="1123"/>
        <v>0</v>
      </c>
      <c r="K2494" s="681">
        <f t="shared" si="1124"/>
        <v>0</v>
      </c>
      <c r="L2494" s="711">
        <f>IF($L$5="Yes",HLOOKUP(B2494,'Outdoor Supply'!$D$32:$P$38,7,FALSE),0)</f>
        <v>0</v>
      </c>
      <c r="M2494" s="701">
        <f t="shared" si="1125"/>
        <v>0</v>
      </c>
      <c r="N2494" s="564">
        <f t="shared" si="1126"/>
        <v>0</v>
      </c>
      <c r="O2494" s="564">
        <f t="shared" si="1127"/>
        <v>0</v>
      </c>
      <c r="P2494" s="564">
        <f t="shared" si="1128"/>
        <v>0</v>
      </c>
      <c r="Q2494" s="564">
        <f t="shared" si="1129"/>
        <v>0</v>
      </c>
      <c r="R2494" s="661">
        <f t="shared" si="1118"/>
        <v>0</v>
      </c>
      <c r="S2494" s="662">
        <f t="shared" si="1119"/>
        <v>0</v>
      </c>
      <c r="T2494" s="699">
        <f t="shared" si="1120"/>
        <v>0</v>
      </c>
      <c r="U2494" s="681">
        <f t="shared" si="1130"/>
        <v>0</v>
      </c>
      <c r="V2494" s="701">
        <f t="shared" si="1131"/>
        <v>0</v>
      </c>
      <c r="W2494" s="662">
        <f t="shared" si="1132"/>
        <v>0</v>
      </c>
      <c r="X2494" s="662">
        <f t="shared" si="1133"/>
        <v>0</v>
      </c>
      <c r="Y2494" s="662">
        <f t="shared" si="1134"/>
        <v>0</v>
      </c>
      <c r="Z2494" s="699">
        <f t="shared" si="1135"/>
        <v>0</v>
      </c>
      <c r="AA2494" s="681">
        <f t="shared" si="1138"/>
        <v>0</v>
      </c>
      <c r="AB2494" s="701">
        <f t="shared" si="1139"/>
        <v>0</v>
      </c>
      <c r="AC2494" s="662">
        <f t="shared" si="1136"/>
        <v>0</v>
      </c>
      <c r="AD2494" s="662">
        <f t="shared" si="1140"/>
        <v>0</v>
      </c>
      <c r="AE2494" s="701">
        <f t="shared" si="1141"/>
        <v>0</v>
      </c>
      <c r="AF2494" s="662">
        <f t="shared" si="1137"/>
        <v>0</v>
      </c>
      <c r="AG2494" s="662">
        <f t="shared" si="1142"/>
        <v>0</v>
      </c>
      <c r="AH2494" s="701">
        <f t="shared" si="1143"/>
        <v>0</v>
      </c>
    </row>
    <row r="2495" spans="1:34" x14ac:dyDescent="0.35">
      <c r="A2495" s="680">
        <v>40470</v>
      </c>
      <c r="B2495" s="558" t="s">
        <v>30</v>
      </c>
      <c r="C2495" s="558">
        <v>10</v>
      </c>
      <c r="D2495" s="559">
        <f t="shared" si="1115"/>
        <v>3</v>
      </c>
      <c r="E2495" s="561">
        <v>0</v>
      </c>
      <c r="F2495" s="699">
        <f t="shared" si="1121"/>
        <v>0</v>
      </c>
      <c r="G2495" s="712">
        <f t="shared" si="1122"/>
        <v>0</v>
      </c>
      <c r="H2495" s="699">
        <f t="shared" si="1116"/>
        <v>0</v>
      </c>
      <c r="I2495" s="712">
        <f t="shared" si="1117"/>
        <v>0</v>
      </c>
      <c r="J2495" s="699">
        <f t="shared" si="1123"/>
        <v>0</v>
      </c>
      <c r="K2495" s="681">
        <f t="shared" si="1124"/>
        <v>0</v>
      </c>
      <c r="L2495" s="711">
        <f>IF($L$5="Yes",HLOOKUP(B2495,'Outdoor Supply'!$D$32:$P$38,7,FALSE),0)</f>
        <v>0</v>
      </c>
      <c r="M2495" s="701">
        <f t="shared" si="1125"/>
        <v>0</v>
      </c>
      <c r="N2495" s="564">
        <f t="shared" si="1126"/>
        <v>0</v>
      </c>
      <c r="O2495" s="564">
        <f t="shared" si="1127"/>
        <v>0</v>
      </c>
      <c r="P2495" s="564">
        <f t="shared" si="1128"/>
        <v>0</v>
      </c>
      <c r="Q2495" s="564">
        <f t="shared" si="1129"/>
        <v>0</v>
      </c>
      <c r="R2495" s="661">
        <f t="shared" si="1118"/>
        <v>0</v>
      </c>
      <c r="S2495" s="662">
        <f t="shared" si="1119"/>
        <v>0</v>
      </c>
      <c r="T2495" s="699">
        <f t="shared" si="1120"/>
        <v>0</v>
      </c>
      <c r="U2495" s="681">
        <f t="shared" si="1130"/>
        <v>0</v>
      </c>
      <c r="V2495" s="701">
        <f t="shared" si="1131"/>
        <v>0</v>
      </c>
      <c r="W2495" s="662">
        <f t="shared" si="1132"/>
        <v>0</v>
      </c>
      <c r="X2495" s="662">
        <f t="shared" si="1133"/>
        <v>0</v>
      </c>
      <c r="Y2495" s="662">
        <f t="shared" si="1134"/>
        <v>0</v>
      </c>
      <c r="Z2495" s="699">
        <f t="shared" si="1135"/>
        <v>0</v>
      </c>
      <c r="AA2495" s="681">
        <f t="shared" si="1138"/>
        <v>0</v>
      </c>
      <c r="AB2495" s="701">
        <f t="shared" si="1139"/>
        <v>0</v>
      </c>
      <c r="AC2495" s="662">
        <f t="shared" si="1136"/>
        <v>0</v>
      </c>
      <c r="AD2495" s="662">
        <f t="shared" si="1140"/>
        <v>0</v>
      </c>
      <c r="AE2495" s="701">
        <f t="shared" si="1141"/>
        <v>0</v>
      </c>
      <c r="AF2495" s="662">
        <f t="shared" si="1137"/>
        <v>0</v>
      </c>
      <c r="AG2495" s="662">
        <f t="shared" si="1142"/>
        <v>0</v>
      </c>
      <c r="AH2495" s="701">
        <f t="shared" si="1143"/>
        <v>0</v>
      </c>
    </row>
    <row r="2496" spans="1:34" x14ac:dyDescent="0.35">
      <c r="A2496" s="680">
        <v>40471</v>
      </c>
      <c r="B2496" s="558" t="s">
        <v>30</v>
      </c>
      <c r="C2496" s="558">
        <v>10</v>
      </c>
      <c r="D2496" s="559">
        <f t="shared" si="1115"/>
        <v>4</v>
      </c>
      <c r="E2496" s="561">
        <v>0</v>
      </c>
      <c r="F2496" s="699">
        <f t="shared" si="1121"/>
        <v>0</v>
      </c>
      <c r="G2496" s="712">
        <f t="shared" si="1122"/>
        <v>0</v>
      </c>
      <c r="H2496" s="699">
        <f t="shared" si="1116"/>
        <v>0</v>
      </c>
      <c r="I2496" s="712">
        <f t="shared" si="1117"/>
        <v>0</v>
      </c>
      <c r="J2496" s="699">
        <f t="shared" si="1123"/>
        <v>0</v>
      </c>
      <c r="K2496" s="681">
        <f t="shared" si="1124"/>
        <v>0</v>
      </c>
      <c r="L2496" s="711">
        <f>IF($L$5="Yes",HLOOKUP(B2496,'Outdoor Supply'!$D$32:$P$38,7,FALSE),0)</f>
        <v>0</v>
      </c>
      <c r="M2496" s="701">
        <f t="shared" si="1125"/>
        <v>0</v>
      </c>
      <c r="N2496" s="564">
        <f t="shared" si="1126"/>
        <v>0</v>
      </c>
      <c r="O2496" s="564">
        <f t="shared" si="1127"/>
        <v>0</v>
      </c>
      <c r="P2496" s="564">
        <f t="shared" si="1128"/>
        <v>0</v>
      </c>
      <c r="Q2496" s="564">
        <f t="shared" si="1129"/>
        <v>0</v>
      </c>
      <c r="R2496" s="661">
        <f t="shared" si="1118"/>
        <v>0</v>
      </c>
      <c r="S2496" s="662">
        <f t="shared" si="1119"/>
        <v>0</v>
      </c>
      <c r="T2496" s="699">
        <f t="shared" si="1120"/>
        <v>0</v>
      </c>
      <c r="U2496" s="681">
        <f t="shared" si="1130"/>
        <v>0</v>
      </c>
      <c r="V2496" s="701">
        <f t="shared" si="1131"/>
        <v>0</v>
      </c>
      <c r="W2496" s="662">
        <f t="shared" si="1132"/>
        <v>0</v>
      </c>
      <c r="X2496" s="662">
        <f t="shared" si="1133"/>
        <v>0</v>
      </c>
      <c r="Y2496" s="662">
        <f t="shared" si="1134"/>
        <v>0</v>
      </c>
      <c r="Z2496" s="699">
        <f t="shared" si="1135"/>
        <v>0</v>
      </c>
      <c r="AA2496" s="681">
        <f t="shared" si="1138"/>
        <v>0</v>
      </c>
      <c r="AB2496" s="701">
        <f t="shared" si="1139"/>
        <v>0</v>
      </c>
      <c r="AC2496" s="662">
        <f t="shared" si="1136"/>
        <v>0</v>
      </c>
      <c r="AD2496" s="662">
        <f t="shared" si="1140"/>
        <v>0</v>
      </c>
      <c r="AE2496" s="701">
        <f t="shared" si="1141"/>
        <v>0</v>
      </c>
      <c r="AF2496" s="662">
        <f t="shared" si="1137"/>
        <v>0</v>
      </c>
      <c r="AG2496" s="662">
        <f t="shared" si="1142"/>
        <v>0</v>
      </c>
      <c r="AH2496" s="701">
        <f t="shared" si="1143"/>
        <v>0</v>
      </c>
    </row>
    <row r="2497" spans="1:34" x14ac:dyDescent="0.35">
      <c r="A2497" s="680">
        <v>40472</v>
      </c>
      <c r="B2497" s="558" t="s">
        <v>30</v>
      </c>
      <c r="C2497" s="558">
        <v>10</v>
      </c>
      <c r="D2497" s="559">
        <f t="shared" si="1115"/>
        <v>5</v>
      </c>
      <c r="E2497" s="561">
        <v>0</v>
      </c>
      <c r="F2497" s="699">
        <f t="shared" si="1121"/>
        <v>0</v>
      </c>
      <c r="G2497" s="712">
        <f t="shared" si="1122"/>
        <v>0</v>
      </c>
      <c r="H2497" s="699">
        <f t="shared" si="1116"/>
        <v>0</v>
      </c>
      <c r="I2497" s="712">
        <f t="shared" si="1117"/>
        <v>0</v>
      </c>
      <c r="J2497" s="699">
        <f t="shared" si="1123"/>
        <v>0</v>
      </c>
      <c r="K2497" s="681">
        <f t="shared" si="1124"/>
        <v>0</v>
      </c>
      <c r="L2497" s="711">
        <f>IF($L$5="Yes",HLOOKUP(B2497,'Outdoor Supply'!$D$32:$P$38,7,FALSE),0)</f>
        <v>0</v>
      </c>
      <c r="M2497" s="701">
        <f t="shared" si="1125"/>
        <v>0</v>
      </c>
      <c r="N2497" s="564">
        <f t="shared" si="1126"/>
        <v>0</v>
      </c>
      <c r="O2497" s="564">
        <f t="shared" si="1127"/>
        <v>0</v>
      </c>
      <c r="P2497" s="564">
        <f t="shared" si="1128"/>
        <v>0</v>
      </c>
      <c r="Q2497" s="564">
        <f t="shared" si="1129"/>
        <v>0</v>
      </c>
      <c r="R2497" s="661">
        <f t="shared" si="1118"/>
        <v>0</v>
      </c>
      <c r="S2497" s="662">
        <f t="shared" si="1119"/>
        <v>0</v>
      </c>
      <c r="T2497" s="699">
        <f t="shared" si="1120"/>
        <v>0</v>
      </c>
      <c r="U2497" s="681">
        <f t="shared" si="1130"/>
        <v>0</v>
      </c>
      <c r="V2497" s="701">
        <f t="shared" si="1131"/>
        <v>0</v>
      </c>
      <c r="W2497" s="662">
        <f t="shared" si="1132"/>
        <v>0</v>
      </c>
      <c r="X2497" s="662">
        <f t="shared" si="1133"/>
        <v>0</v>
      </c>
      <c r="Y2497" s="662">
        <f t="shared" si="1134"/>
        <v>0</v>
      </c>
      <c r="Z2497" s="699">
        <f t="shared" si="1135"/>
        <v>0</v>
      </c>
      <c r="AA2497" s="681">
        <f t="shared" si="1138"/>
        <v>0</v>
      </c>
      <c r="AB2497" s="701">
        <f t="shared" si="1139"/>
        <v>0</v>
      </c>
      <c r="AC2497" s="662">
        <f t="shared" si="1136"/>
        <v>0</v>
      </c>
      <c r="AD2497" s="662">
        <f t="shared" si="1140"/>
        <v>0</v>
      </c>
      <c r="AE2497" s="701">
        <f t="shared" si="1141"/>
        <v>0</v>
      </c>
      <c r="AF2497" s="662">
        <f t="shared" si="1137"/>
        <v>0</v>
      </c>
      <c r="AG2497" s="662">
        <f t="shared" si="1142"/>
        <v>0</v>
      </c>
      <c r="AH2497" s="701">
        <f t="shared" si="1143"/>
        <v>0</v>
      </c>
    </row>
    <row r="2498" spans="1:34" x14ac:dyDescent="0.35">
      <c r="A2498" s="680">
        <v>40473</v>
      </c>
      <c r="B2498" s="558" t="s">
        <v>30</v>
      </c>
      <c r="C2498" s="558">
        <v>10</v>
      </c>
      <c r="D2498" s="559">
        <f t="shared" si="1115"/>
        <v>6</v>
      </c>
      <c r="E2498" s="561">
        <v>9.9999999999909051E-3</v>
      </c>
      <c r="F2498" s="699">
        <f t="shared" si="1121"/>
        <v>0</v>
      </c>
      <c r="G2498" s="712">
        <f t="shared" si="1122"/>
        <v>0</v>
      </c>
      <c r="H2498" s="699">
        <f t="shared" si="1116"/>
        <v>0</v>
      </c>
      <c r="I2498" s="712">
        <f t="shared" si="1117"/>
        <v>0</v>
      </c>
      <c r="J2498" s="699">
        <f t="shared" si="1123"/>
        <v>0</v>
      </c>
      <c r="K2498" s="681">
        <f t="shared" si="1124"/>
        <v>0</v>
      </c>
      <c r="L2498" s="711">
        <f>IF($L$5="Yes",HLOOKUP(B2498,'Outdoor Supply'!$D$32:$P$38,7,FALSE),0)</f>
        <v>0</v>
      </c>
      <c r="M2498" s="701">
        <f t="shared" si="1125"/>
        <v>0</v>
      </c>
      <c r="N2498" s="564">
        <f t="shared" si="1126"/>
        <v>0</v>
      </c>
      <c r="O2498" s="564">
        <f t="shared" si="1127"/>
        <v>0</v>
      </c>
      <c r="P2498" s="564">
        <f t="shared" si="1128"/>
        <v>0</v>
      </c>
      <c r="Q2498" s="564">
        <f t="shared" si="1129"/>
        <v>0</v>
      </c>
      <c r="R2498" s="661">
        <f t="shared" si="1118"/>
        <v>0</v>
      </c>
      <c r="S2498" s="662">
        <f t="shared" si="1119"/>
        <v>0</v>
      </c>
      <c r="T2498" s="699">
        <f t="shared" si="1120"/>
        <v>0</v>
      </c>
      <c r="U2498" s="681">
        <f t="shared" si="1130"/>
        <v>0</v>
      </c>
      <c r="V2498" s="701">
        <f t="shared" si="1131"/>
        <v>0</v>
      </c>
      <c r="W2498" s="662">
        <f t="shared" si="1132"/>
        <v>0</v>
      </c>
      <c r="X2498" s="662">
        <f t="shared" si="1133"/>
        <v>0</v>
      </c>
      <c r="Y2498" s="662">
        <f t="shared" si="1134"/>
        <v>0</v>
      </c>
      <c r="Z2498" s="699">
        <f t="shared" si="1135"/>
        <v>0</v>
      </c>
      <c r="AA2498" s="681">
        <f t="shared" si="1138"/>
        <v>0</v>
      </c>
      <c r="AB2498" s="701">
        <f t="shared" si="1139"/>
        <v>0</v>
      </c>
      <c r="AC2498" s="662">
        <f t="shared" si="1136"/>
        <v>0</v>
      </c>
      <c r="AD2498" s="662">
        <f t="shared" si="1140"/>
        <v>0</v>
      </c>
      <c r="AE2498" s="701">
        <f t="shared" si="1141"/>
        <v>0</v>
      </c>
      <c r="AF2498" s="662">
        <f t="shared" si="1137"/>
        <v>0</v>
      </c>
      <c r="AG2498" s="662">
        <f t="shared" si="1142"/>
        <v>0</v>
      </c>
      <c r="AH2498" s="701">
        <f t="shared" si="1143"/>
        <v>0</v>
      </c>
    </row>
    <row r="2499" spans="1:34" x14ac:dyDescent="0.35">
      <c r="A2499" s="680">
        <v>40474</v>
      </c>
      <c r="B2499" s="558" t="s">
        <v>30</v>
      </c>
      <c r="C2499" s="558">
        <v>10</v>
      </c>
      <c r="D2499" s="559">
        <f t="shared" si="1115"/>
        <v>7</v>
      </c>
      <c r="E2499" s="561">
        <v>3.0000000000001137E-2</v>
      </c>
      <c r="F2499" s="699">
        <f t="shared" si="1121"/>
        <v>0</v>
      </c>
      <c r="G2499" s="712">
        <f t="shared" si="1122"/>
        <v>0</v>
      </c>
      <c r="H2499" s="699">
        <f t="shared" si="1116"/>
        <v>0</v>
      </c>
      <c r="I2499" s="712">
        <f t="shared" si="1117"/>
        <v>0</v>
      </c>
      <c r="J2499" s="699">
        <f t="shared" si="1123"/>
        <v>0</v>
      </c>
      <c r="K2499" s="681">
        <f t="shared" si="1124"/>
        <v>0</v>
      </c>
      <c r="L2499" s="711">
        <f>IF($L$5="Yes",HLOOKUP(B2499,'Outdoor Supply'!$D$32:$P$38,7,FALSE),0)</f>
        <v>0</v>
      </c>
      <c r="M2499" s="701">
        <f t="shared" si="1125"/>
        <v>0</v>
      </c>
      <c r="N2499" s="564">
        <f t="shared" si="1126"/>
        <v>0</v>
      </c>
      <c r="O2499" s="564">
        <f t="shared" si="1127"/>
        <v>0</v>
      </c>
      <c r="P2499" s="564">
        <f t="shared" si="1128"/>
        <v>0</v>
      </c>
      <c r="Q2499" s="564">
        <f t="shared" si="1129"/>
        <v>0</v>
      </c>
      <c r="R2499" s="661">
        <f t="shared" si="1118"/>
        <v>0</v>
      </c>
      <c r="S2499" s="662">
        <f t="shared" si="1119"/>
        <v>0</v>
      </c>
      <c r="T2499" s="699">
        <f t="shared" si="1120"/>
        <v>0</v>
      </c>
      <c r="U2499" s="681">
        <f t="shared" si="1130"/>
        <v>0</v>
      </c>
      <c r="V2499" s="701">
        <f t="shared" si="1131"/>
        <v>0</v>
      </c>
      <c r="W2499" s="662">
        <f t="shared" si="1132"/>
        <v>0</v>
      </c>
      <c r="X2499" s="662">
        <f t="shared" si="1133"/>
        <v>0</v>
      </c>
      <c r="Y2499" s="662">
        <f t="shared" si="1134"/>
        <v>0</v>
      </c>
      <c r="Z2499" s="699">
        <f t="shared" si="1135"/>
        <v>0</v>
      </c>
      <c r="AA2499" s="681">
        <f t="shared" si="1138"/>
        <v>0</v>
      </c>
      <c r="AB2499" s="701">
        <f t="shared" si="1139"/>
        <v>0</v>
      </c>
      <c r="AC2499" s="662">
        <f t="shared" si="1136"/>
        <v>0</v>
      </c>
      <c r="AD2499" s="662">
        <f t="shared" si="1140"/>
        <v>0</v>
      </c>
      <c r="AE2499" s="701">
        <f t="shared" si="1141"/>
        <v>0</v>
      </c>
      <c r="AF2499" s="662">
        <f t="shared" si="1137"/>
        <v>0</v>
      </c>
      <c r="AG2499" s="662">
        <f t="shared" si="1142"/>
        <v>0</v>
      </c>
      <c r="AH2499" s="701">
        <f t="shared" si="1143"/>
        <v>0</v>
      </c>
    </row>
    <row r="2500" spans="1:34" x14ac:dyDescent="0.35">
      <c r="A2500" s="680">
        <v>40475</v>
      </c>
      <c r="B2500" s="558" t="s">
        <v>30</v>
      </c>
      <c r="C2500" s="558">
        <v>10</v>
      </c>
      <c r="D2500" s="559">
        <f t="shared" si="1115"/>
        <v>1</v>
      </c>
      <c r="E2500" s="561">
        <v>2.0000000000010232E-2</v>
      </c>
      <c r="F2500" s="699">
        <f t="shared" si="1121"/>
        <v>0</v>
      </c>
      <c r="G2500" s="712">
        <f t="shared" si="1122"/>
        <v>0</v>
      </c>
      <c r="H2500" s="699">
        <f t="shared" si="1116"/>
        <v>0</v>
      </c>
      <c r="I2500" s="712">
        <f t="shared" si="1117"/>
        <v>0</v>
      </c>
      <c r="J2500" s="699">
        <f t="shared" si="1123"/>
        <v>0</v>
      </c>
      <c r="K2500" s="681">
        <f t="shared" si="1124"/>
        <v>0</v>
      </c>
      <c r="L2500" s="711">
        <f>IF($L$5="Yes",HLOOKUP(B2500,'Outdoor Supply'!$D$32:$P$38,7,FALSE),0)</f>
        <v>0</v>
      </c>
      <c r="M2500" s="701">
        <f t="shared" si="1125"/>
        <v>0</v>
      </c>
      <c r="N2500" s="564">
        <f t="shared" si="1126"/>
        <v>0</v>
      </c>
      <c r="O2500" s="564">
        <f t="shared" si="1127"/>
        <v>0</v>
      </c>
      <c r="P2500" s="564">
        <f t="shared" si="1128"/>
        <v>0</v>
      </c>
      <c r="Q2500" s="564">
        <f t="shared" si="1129"/>
        <v>0</v>
      </c>
      <c r="R2500" s="661">
        <f t="shared" si="1118"/>
        <v>0</v>
      </c>
      <c r="S2500" s="662">
        <f t="shared" si="1119"/>
        <v>0</v>
      </c>
      <c r="T2500" s="699">
        <f t="shared" si="1120"/>
        <v>0</v>
      </c>
      <c r="U2500" s="681">
        <f t="shared" si="1130"/>
        <v>0</v>
      </c>
      <c r="V2500" s="701">
        <f t="shared" si="1131"/>
        <v>0</v>
      </c>
      <c r="W2500" s="662">
        <f t="shared" si="1132"/>
        <v>0</v>
      </c>
      <c r="X2500" s="662">
        <f t="shared" si="1133"/>
        <v>0</v>
      </c>
      <c r="Y2500" s="662">
        <f t="shared" si="1134"/>
        <v>0</v>
      </c>
      <c r="Z2500" s="699">
        <f t="shared" si="1135"/>
        <v>0</v>
      </c>
      <c r="AA2500" s="681">
        <f t="shared" si="1138"/>
        <v>0</v>
      </c>
      <c r="AB2500" s="701">
        <f t="shared" si="1139"/>
        <v>0</v>
      </c>
      <c r="AC2500" s="662">
        <f t="shared" si="1136"/>
        <v>0</v>
      </c>
      <c r="AD2500" s="662">
        <f t="shared" si="1140"/>
        <v>0</v>
      </c>
      <c r="AE2500" s="701">
        <f t="shared" si="1141"/>
        <v>0</v>
      </c>
      <c r="AF2500" s="662">
        <f t="shared" si="1137"/>
        <v>0</v>
      </c>
      <c r="AG2500" s="662">
        <f t="shared" si="1142"/>
        <v>0</v>
      </c>
      <c r="AH2500" s="701">
        <f t="shared" si="1143"/>
        <v>0</v>
      </c>
    </row>
    <row r="2501" spans="1:34" x14ac:dyDescent="0.35">
      <c r="A2501" s="680">
        <v>40476</v>
      </c>
      <c r="B2501" s="558" t="s">
        <v>30</v>
      </c>
      <c r="C2501" s="558">
        <v>10</v>
      </c>
      <c r="D2501" s="559">
        <f t="shared" si="1115"/>
        <v>2</v>
      </c>
      <c r="E2501" s="561">
        <v>0</v>
      </c>
      <c r="F2501" s="699">
        <f t="shared" si="1121"/>
        <v>0</v>
      </c>
      <c r="G2501" s="712">
        <f t="shared" si="1122"/>
        <v>0</v>
      </c>
      <c r="H2501" s="699">
        <f t="shared" si="1116"/>
        <v>0</v>
      </c>
      <c r="I2501" s="712">
        <f t="shared" si="1117"/>
        <v>0</v>
      </c>
      <c r="J2501" s="699">
        <f t="shared" si="1123"/>
        <v>0</v>
      </c>
      <c r="K2501" s="681">
        <f t="shared" si="1124"/>
        <v>0</v>
      </c>
      <c r="L2501" s="711">
        <f>IF($L$5="Yes",HLOOKUP(B2501,'Outdoor Supply'!$D$32:$P$38,7,FALSE),0)</f>
        <v>0</v>
      </c>
      <c r="M2501" s="701">
        <f t="shared" si="1125"/>
        <v>0</v>
      </c>
      <c r="N2501" s="564">
        <f t="shared" si="1126"/>
        <v>0</v>
      </c>
      <c r="O2501" s="564">
        <f t="shared" si="1127"/>
        <v>0</v>
      </c>
      <c r="P2501" s="564">
        <f t="shared" si="1128"/>
        <v>0</v>
      </c>
      <c r="Q2501" s="564">
        <f t="shared" si="1129"/>
        <v>0</v>
      </c>
      <c r="R2501" s="661">
        <f t="shared" si="1118"/>
        <v>0</v>
      </c>
      <c r="S2501" s="662">
        <f t="shared" si="1119"/>
        <v>0</v>
      </c>
      <c r="T2501" s="699">
        <f t="shared" si="1120"/>
        <v>0</v>
      </c>
      <c r="U2501" s="681">
        <f t="shared" si="1130"/>
        <v>0</v>
      </c>
      <c r="V2501" s="701">
        <f t="shared" si="1131"/>
        <v>0</v>
      </c>
      <c r="W2501" s="662">
        <f t="shared" si="1132"/>
        <v>0</v>
      </c>
      <c r="X2501" s="662">
        <f t="shared" si="1133"/>
        <v>0</v>
      </c>
      <c r="Y2501" s="662">
        <f t="shared" si="1134"/>
        <v>0</v>
      </c>
      <c r="Z2501" s="699">
        <f t="shared" si="1135"/>
        <v>0</v>
      </c>
      <c r="AA2501" s="681">
        <f t="shared" si="1138"/>
        <v>0</v>
      </c>
      <c r="AB2501" s="701">
        <f t="shared" si="1139"/>
        <v>0</v>
      </c>
      <c r="AC2501" s="662">
        <f t="shared" si="1136"/>
        <v>0</v>
      </c>
      <c r="AD2501" s="662">
        <f t="shared" si="1140"/>
        <v>0</v>
      </c>
      <c r="AE2501" s="701">
        <f t="shared" si="1141"/>
        <v>0</v>
      </c>
      <c r="AF2501" s="662">
        <f t="shared" si="1137"/>
        <v>0</v>
      </c>
      <c r="AG2501" s="662">
        <f t="shared" si="1142"/>
        <v>0</v>
      </c>
      <c r="AH2501" s="701">
        <f t="shared" si="1143"/>
        <v>0</v>
      </c>
    </row>
    <row r="2502" spans="1:34" x14ac:dyDescent="0.35">
      <c r="A2502" s="680">
        <v>40477</v>
      </c>
      <c r="B2502" s="558" t="s">
        <v>30</v>
      </c>
      <c r="C2502" s="558">
        <v>10</v>
      </c>
      <c r="D2502" s="559">
        <f t="shared" si="1115"/>
        <v>3</v>
      </c>
      <c r="E2502" s="561">
        <v>0</v>
      </c>
      <c r="F2502" s="699">
        <f t="shared" si="1121"/>
        <v>0</v>
      </c>
      <c r="G2502" s="712">
        <f t="shared" si="1122"/>
        <v>0</v>
      </c>
      <c r="H2502" s="699">
        <f t="shared" si="1116"/>
        <v>0</v>
      </c>
      <c r="I2502" s="712">
        <f t="shared" si="1117"/>
        <v>0</v>
      </c>
      <c r="J2502" s="699">
        <f t="shared" si="1123"/>
        <v>0</v>
      </c>
      <c r="K2502" s="681">
        <f t="shared" si="1124"/>
        <v>0</v>
      </c>
      <c r="L2502" s="711">
        <f>IF($L$5="Yes",HLOOKUP(B2502,'Outdoor Supply'!$D$32:$P$38,7,FALSE),0)</f>
        <v>0</v>
      </c>
      <c r="M2502" s="701">
        <f t="shared" si="1125"/>
        <v>0</v>
      </c>
      <c r="N2502" s="564">
        <f t="shared" si="1126"/>
        <v>0</v>
      </c>
      <c r="O2502" s="564">
        <f t="shared" si="1127"/>
        <v>0</v>
      </c>
      <c r="P2502" s="564">
        <f t="shared" si="1128"/>
        <v>0</v>
      </c>
      <c r="Q2502" s="564">
        <f t="shared" si="1129"/>
        <v>0</v>
      </c>
      <c r="R2502" s="661">
        <f t="shared" si="1118"/>
        <v>0</v>
      </c>
      <c r="S2502" s="662">
        <f t="shared" si="1119"/>
        <v>0</v>
      </c>
      <c r="T2502" s="699">
        <f t="shared" si="1120"/>
        <v>0</v>
      </c>
      <c r="U2502" s="681">
        <f t="shared" si="1130"/>
        <v>0</v>
      </c>
      <c r="V2502" s="701">
        <f t="shared" si="1131"/>
        <v>0</v>
      </c>
      <c r="W2502" s="662">
        <f t="shared" si="1132"/>
        <v>0</v>
      </c>
      <c r="X2502" s="662">
        <f t="shared" si="1133"/>
        <v>0</v>
      </c>
      <c r="Y2502" s="662">
        <f t="shared" si="1134"/>
        <v>0</v>
      </c>
      <c r="Z2502" s="699">
        <f t="shared" si="1135"/>
        <v>0</v>
      </c>
      <c r="AA2502" s="681">
        <f t="shared" si="1138"/>
        <v>0</v>
      </c>
      <c r="AB2502" s="701">
        <f t="shared" si="1139"/>
        <v>0</v>
      </c>
      <c r="AC2502" s="662">
        <f t="shared" si="1136"/>
        <v>0</v>
      </c>
      <c r="AD2502" s="662">
        <f t="shared" si="1140"/>
        <v>0</v>
      </c>
      <c r="AE2502" s="701">
        <f t="shared" si="1141"/>
        <v>0</v>
      </c>
      <c r="AF2502" s="662">
        <f t="shared" si="1137"/>
        <v>0</v>
      </c>
      <c r="AG2502" s="662">
        <f t="shared" si="1142"/>
        <v>0</v>
      </c>
      <c r="AH2502" s="701">
        <f t="shared" si="1143"/>
        <v>0</v>
      </c>
    </row>
    <row r="2503" spans="1:34" x14ac:dyDescent="0.35">
      <c r="A2503" s="680">
        <v>40478</v>
      </c>
      <c r="B2503" s="558" t="s">
        <v>30</v>
      </c>
      <c r="C2503" s="558">
        <v>10</v>
      </c>
      <c r="D2503" s="559">
        <f t="shared" si="1115"/>
        <v>4</v>
      </c>
      <c r="E2503" s="561">
        <v>0</v>
      </c>
      <c r="F2503" s="699">
        <f t="shared" si="1121"/>
        <v>0</v>
      </c>
      <c r="G2503" s="712">
        <f t="shared" si="1122"/>
        <v>0</v>
      </c>
      <c r="H2503" s="699">
        <f t="shared" si="1116"/>
        <v>0</v>
      </c>
      <c r="I2503" s="712">
        <f t="shared" si="1117"/>
        <v>0</v>
      </c>
      <c r="J2503" s="699">
        <f t="shared" si="1123"/>
        <v>0</v>
      </c>
      <c r="K2503" s="681">
        <f t="shared" si="1124"/>
        <v>0</v>
      </c>
      <c r="L2503" s="711">
        <f>IF($L$5="Yes",HLOOKUP(B2503,'Outdoor Supply'!$D$32:$P$38,7,FALSE),0)</f>
        <v>0</v>
      </c>
      <c r="M2503" s="701">
        <f t="shared" si="1125"/>
        <v>0</v>
      </c>
      <c r="N2503" s="564">
        <f t="shared" si="1126"/>
        <v>0</v>
      </c>
      <c r="O2503" s="564">
        <f t="shared" si="1127"/>
        <v>0</v>
      </c>
      <c r="P2503" s="564">
        <f t="shared" si="1128"/>
        <v>0</v>
      </c>
      <c r="Q2503" s="564">
        <f t="shared" si="1129"/>
        <v>0</v>
      </c>
      <c r="R2503" s="661">
        <f t="shared" si="1118"/>
        <v>0</v>
      </c>
      <c r="S2503" s="662">
        <f t="shared" si="1119"/>
        <v>0</v>
      </c>
      <c r="T2503" s="699">
        <f t="shared" si="1120"/>
        <v>0</v>
      </c>
      <c r="U2503" s="681">
        <f t="shared" si="1130"/>
        <v>0</v>
      </c>
      <c r="V2503" s="701">
        <f t="shared" si="1131"/>
        <v>0</v>
      </c>
      <c r="W2503" s="662">
        <f t="shared" si="1132"/>
        <v>0</v>
      </c>
      <c r="X2503" s="662">
        <f t="shared" si="1133"/>
        <v>0</v>
      </c>
      <c r="Y2503" s="662">
        <f t="shared" si="1134"/>
        <v>0</v>
      </c>
      <c r="Z2503" s="699">
        <f t="shared" si="1135"/>
        <v>0</v>
      </c>
      <c r="AA2503" s="681">
        <f t="shared" si="1138"/>
        <v>0</v>
      </c>
      <c r="AB2503" s="701">
        <f t="shared" si="1139"/>
        <v>0</v>
      </c>
      <c r="AC2503" s="662">
        <f t="shared" si="1136"/>
        <v>0</v>
      </c>
      <c r="AD2503" s="662">
        <f t="shared" si="1140"/>
        <v>0</v>
      </c>
      <c r="AE2503" s="701">
        <f t="shared" si="1141"/>
        <v>0</v>
      </c>
      <c r="AF2503" s="662">
        <f t="shared" si="1137"/>
        <v>0</v>
      </c>
      <c r="AG2503" s="662">
        <f t="shared" si="1142"/>
        <v>0</v>
      </c>
      <c r="AH2503" s="701">
        <f t="shared" si="1143"/>
        <v>0</v>
      </c>
    </row>
    <row r="2504" spans="1:34" x14ac:dyDescent="0.35">
      <c r="A2504" s="680">
        <v>40479</v>
      </c>
      <c r="B2504" s="558" t="s">
        <v>30</v>
      </c>
      <c r="C2504" s="558">
        <v>10</v>
      </c>
      <c r="D2504" s="559">
        <f t="shared" si="1115"/>
        <v>5</v>
      </c>
      <c r="E2504" s="561">
        <v>0</v>
      </c>
      <c r="F2504" s="699">
        <f t="shared" si="1121"/>
        <v>0</v>
      </c>
      <c r="G2504" s="712">
        <f t="shared" si="1122"/>
        <v>0</v>
      </c>
      <c r="H2504" s="699">
        <f t="shared" si="1116"/>
        <v>0</v>
      </c>
      <c r="I2504" s="712">
        <f t="shared" si="1117"/>
        <v>0</v>
      </c>
      <c r="J2504" s="699">
        <f t="shared" si="1123"/>
        <v>0</v>
      </c>
      <c r="K2504" s="681">
        <f t="shared" si="1124"/>
        <v>0</v>
      </c>
      <c r="L2504" s="711">
        <f>IF($L$5="Yes",HLOOKUP(B2504,'Outdoor Supply'!$D$32:$P$38,7,FALSE),0)</f>
        <v>0</v>
      </c>
      <c r="M2504" s="701">
        <f t="shared" si="1125"/>
        <v>0</v>
      </c>
      <c r="N2504" s="564">
        <f t="shared" si="1126"/>
        <v>0</v>
      </c>
      <c r="O2504" s="564">
        <f t="shared" si="1127"/>
        <v>0</v>
      </c>
      <c r="P2504" s="564">
        <f t="shared" si="1128"/>
        <v>0</v>
      </c>
      <c r="Q2504" s="564">
        <f t="shared" si="1129"/>
        <v>0</v>
      </c>
      <c r="R2504" s="661">
        <f t="shared" si="1118"/>
        <v>0</v>
      </c>
      <c r="S2504" s="662">
        <f t="shared" si="1119"/>
        <v>0</v>
      </c>
      <c r="T2504" s="699">
        <f t="shared" si="1120"/>
        <v>0</v>
      </c>
      <c r="U2504" s="681">
        <f t="shared" si="1130"/>
        <v>0</v>
      </c>
      <c r="V2504" s="701">
        <f t="shared" si="1131"/>
        <v>0</v>
      </c>
      <c r="W2504" s="662">
        <f t="shared" si="1132"/>
        <v>0</v>
      </c>
      <c r="X2504" s="662">
        <f t="shared" si="1133"/>
        <v>0</v>
      </c>
      <c r="Y2504" s="662">
        <f t="shared" si="1134"/>
        <v>0</v>
      </c>
      <c r="Z2504" s="699">
        <f t="shared" si="1135"/>
        <v>0</v>
      </c>
      <c r="AA2504" s="681">
        <f t="shared" si="1138"/>
        <v>0</v>
      </c>
      <c r="AB2504" s="701">
        <f t="shared" si="1139"/>
        <v>0</v>
      </c>
      <c r="AC2504" s="662">
        <f t="shared" si="1136"/>
        <v>0</v>
      </c>
      <c r="AD2504" s="662">
        <f t="shared" si="1140"/>
        <v>0</v>
      </c>
      <c r="AE2504" s="701">
        <f t="shared" si="1141"/>
        <v>0</v>
      </c>
      <c r="AF2504" s="662">
        <f t="shared" si="1137"/>
        <v>0</v>
      </c>
      <c r="AG2504" s="662">
        <f t="shared" si="1142"/>
        <v>0</v>
      </c>
      <c r="AH2504" s="701">
        <f t="shared" si="1143"/>
        <v>0</v>
      </c>
    </row>
    <row r="2505" spans="1:34" x14ac:dyDescent="0.35">
      <c r="A2505" s="680">
        <v>40480</v>
      </c>
      <c r="B2505" s="558" t="s">
        <v>30</v>
      </c>
      <c r="C2505" s="558">
        <v>10</v>
      </c>
      <c r="D2505" s="559">
        <f t="shared" si="1115"/>
        <v>6</v>
      </c>
      <c r="E2505" s="561">
        <v>0</v>
      </c>
      <c r="F2505" s="699">
        <f t="shared" si="1121"/>
        <v>0</v>
      </c>
      <c r="G2505" s="712">
        <f t="shared" si="1122"/>
        <v>0</v>
      </c>
      <c r="H2505" s="699">
        <f t="shared" si="1116"/>
        <v>0</v>
      </c>
      <c r="I2505" s="712">
        <f t="shared" si="1117"/>
        <v>0</v>
      </c>
      <c r="J2505" s="699">
        <f t="shared" si="1123"/>
        <v>0</v>
      </c>
      <c r="K2505" s="681">
        <f t="shared" si="1124"/>
        <v>0</v>
      </c>
      <c r="L2505" s="711">
        <f>IF($L$5="Yes",HLOOKUP(B2505,'Outdoor Supply'!$D$32:$P$38,7,FALSE),0)</f>
        <v>0</v>
      </c>
      <c r="M2505" s="701">
        <f t="shared" si="1125"/>
        <v>0</v>
      </c>
      <c r="N2505" s="564">
        <f t="shared" si="1126"/>
        <v>0</v>
      </c>
      <c r="O2505" s="564">
        <f t="shared" si="1127"/>
        <v>0</v>
      </c>
      <c r="P2505" s="564">
        <f t="shared" si="1128"/>
        <v>0</v>
      </c>
      <c r="Q2505" s="564">
        <f t="shared" si="1129"/>
        <v>0</v>
      </c>
      <c r="R2505" s="661">
        <f t="shared" si="1118"/>
        <v>0</v>
      </c>
      <c r="S2505" s="662">
        <f t="shared" si="1119"/>
        <v>0</v>
      </c>
      <c r="T2505" s="699">
        <f t="shared" si="1120"/>
        <v>0</v>
      </c>
      <c r="U2505" s="681">
        <f t="shared" si="1130"/>
        <v>0</v>
      </c>
      <c r="V2505" s="701">
        <f t="shared" si="1131"/>
        <v>0</v>
      </c>
      <c r="W2505" s="662">
        <f t="shared" si="1132"/>
        <v>0</v>
      </c>
      <c r="X2505" s="662">
        <f t="shared" si="1133"/>
        <v>0</v>
      </c>
      <c r="Y2505" s="662">
        <f t="shared" si="1134"/>
        <v>0</v>
      </c>
      <c r="Z2505" s="699">
        <f t="shared" si="1135"/>
        <v>0</v>
      </c>
      <c r="AA2505" s="681">
        <f t="shared" si="1138"/>
        <v>0</v>
      </c>
      <c r="AB2505" s="701">
        <f t="shared" si="1139"/>
        <v>0</v>
      </c>
      <c r="AC2505" s="662">
        <f t="shared" si="1136"/>
        <v>0</v>
      </c>
      <c r="AD2505" s="662">
        <f t="shared" si="1140"/>
        <v>0</v>
      </c>
      <c r="AE2505" s="701">
        <f t="shared" si="1141"/>
        <v>0</v>
      </c>
      <c r="AF2505" s="662">
        <f t="shared" si="1137"/>
        <v>0</v>
      </c>
      <c r="AG2505" s="662">
        <f t="shared" si="1142"/>
        <v>0</v>
      </c>
      <c r="AH2505" s="701">
        <f t="shared" si="1143"/>
        <v>0</v>
      </c>
    </row>
    <row r="2506" spans="1:34" x14ac:dyDescent="0.35">
      <c r="A2506" s="680">
        <v>40481</v>
      </c>
      <c r="B2506" s="558" t="s">
        <v>30</v>
      </c>
      <c r="C2506" s="558">
        <v>10</v>
      </c>
      <c r="D2506" s="559">
        <f t="shared" si="1115"/>
        <v>7</v>
      </c>
      <c r="E2506" s="561">
        <v>0</v>
      </c>
      <c r="F2506" s="699">
        <f t="shared" si="1121"/>
        <v>0</v>
      </c>
      <c r="G2506" s="712">
        <f t="shared" si="1122"/>
        <v>0</v>
      </c>
      <c r="H2506" s="699">
        <f t="shared" si="1116"/>
        <v>0</v>
      </c>
      <c r="I2506" s="712">
        <f t="shared" si="1117"/>
        <v>0</v>
      </c>
      <c r="J2506" s="699">
        <f t="shared" si="1123"/>
        <v>0</v>
      </c>
      <c r="K2506" s="681">
        <f t="shared" si="1124"/>
        <v>0</v>
      </c>
      <c r="L2506" s="711">
        <f>IF($L$5="Yes",HLOOKUP(B2506,'Outdoor Supply'!$D$32:$P$38,7,FALSE),0)</f>
        <v>0</v>
      </c>
      <c r="M2506" s="701">
        <f t="shared" si="1125"/>
        <v>0</v>
      </c>
      <c r="N2506" s="564">
        <f t="shared" si="1126"/>
        <v>0</v>
      </c>
      <c r="O2506" s="564">
        <f t="shared" si="1127"/>
        <v>0</v>
      </c>
      <c r="P2506" s="564">
        <f t="shared" si="1128"/>
        <v>0</v>
      </c>
      <c r="Q2506" s="564">
        <f t="shared" si="1129"/>
        <v>0</v>
      </c>
      <c r="R2506" s="661">
        <f t="shared" si="1118"/>
        <v>0</v>
      </c>
      <c r="S2506" s="662">
        <f t="shared" si="1119"/>
        <v>0</v>
      </c>
      <c r="T2506" s="699">
        <f t="shared" si="1120"/>
        <v>0</v>
      </c>
      <c r="U2506" s="681">
        <f t="shared" si="1130"/>
        <v>0</v>
      </c>
      <c r="V2506" s="701">
        <f t="shared" si="1131"/>
        <v>0</v>
      </c>
      <c r="W2506" s="662">
        <f t="shared" si="1132"/>
        <v>0</v>
      </c>
      <c r="X2506" s="662">
        <f t="shared" si="1133"/>
        <v>0</v>
      </c>
      <c r="Y2506" s="662">
        <f t="shared" si="1134"/>
        <v>0</v>
      </c>
      <c r="Z2506" s="699">
        <f t="shared" si="1135"/>
        <v>0</v>
      </c>
      <c r="AA2506" s="681">
        <f t="shared" si="1138"/>
        <v>0</v>
      </c>
      <c r="AB2506" s="701">
        <f t="shared" si="1139"/>
        <v>0</v>
      </c>
      <c r="AC2506" s="662">
        <f t="shared" si="1136"/>
        <v>0</v>
      </c>
      <c r="AD2506" s="662">
        <f t="shared" si="1140"/>
        <v>0</v>
      </c>
      <c r="AE2506" s="701">
        <f t="shared" si="1141"/>
        <v>0</v>
      </c>
      <c r="AF2506" s="662">
        <f t="shared" si="1137"/>
        <v>0</v>
      </c>
      <c r="AG2506" s="662">
        <f t="shared" si="1142"/>
        <v>0</v>
      </c>
      <c r="AH2506" s="701">
        <f t="shared" si="1143"/>
        <v>0</v>
      </c>
    </row>
    <row r="2507" spans="1:34" x14ac:dyDescent="0.35">
      <c r="A2507" s="680">
        <v>40482</v>
      </c>
      <c r="B2507" s="558" t="s">
        <v>30</v>
      </c>
      <c r="C2507" s="558">
        <v>10</v>
      </c>
      <c r="D2507" s="559">
        <f t="shared" ref="D2507:D2570" si="1144">WEEKDAY(A2507)</f>
        <v>1</v>
      </c>
      <c r="E2507" s="561">
        <v>0</v>
      </c>
      <c r="F2507" s="699">
        <f t="shared" si="1121"/>
        <v>0</v>
      </c>
      <c r="G2507" s="712">
        <f t="shared" si="1122"/>
        <v>0</v>
      </c>
      <c r="H2507" s="699">
        <f t="shared" ref="H2507:H2570" si="1145">$C$3*$F$3*(E2507/12)*7.48</f>
        <v>0</v>
      </c>
      <c r="I2507" s="712">
        <f t="shared" ref="I2507:I2570" si="1146">$C$4*$F$4*(E2507/12)*7.48</f>
        <v>0</v>
      </c>
      <c r="J2507" s="699">
        <f t="shared" si="1123"/>
        <v>0</v>
      </c>
      <c r="K2507" s="681">
        <f t="shared" si="1124"/>
        <v>0</v>
      </c>
      <c r="L2507" s="711">
        <f>IF($L$5="Yes",HLOOKUP(B2507,'Outdoor Supply'!$D$32:$P$38,7,FALSE),0)</f>
        <v>0</v>
      </c>
      <c r="M2507" s="701">
        <f t="shared" si="1125"/>
        <v>0</v>
      </c>
      <c r="N2507" s="564">
        <f t="shared" si="1126"/>
        <v>0</v>
      </c>
      <c r="O2507" s="564">
        <f t="shared" si="1127"/>
        <v>0</v>
      </c>
      <c r="P2507" s="564">
        <f t="shared" si="1128"/>
        <v>0</v>
      </c>
      <c r="Q2507" s="564">
        <f t="shared" si="1129"/>
        <v>0</v>
      </c>
      <c r="R2507" s="661">
        <f t="shared" ref="R2507:R2570" si="1147">$Q$3</f>
        <v>0</v>
      </c>
      <c r="S2507" s="662">
        <f t="shared" ref="S2507:S2570" si="1148">SUM(N2507:R2507)</f>
        <v>0</v>
      </c>
      <c r="T2507" s="699">
        <f t="shared" ref="T2507:T2570" si="1149">IF(V2507&lt;0,0,IF(V2507&gt;$G$3,$G$3,V2507))</f>
        <v>0</v>
      </c>
      <c r="U2507" s="681">
        <f t="shared" si="1130"/>
        <v>0</v>
      </c>
      <c r="V2507" s="701">
        <f t="shared" si="1131"/>
        <v>0</v>
      </c>
      <c r="W2507" s="662">
        <f t="shared" si="1132"/>
        <v>0</v>
      </c>
      <c r="X2507" s="662">
        <f t="shared" si="1133"/>
        <v>0</v>
      </c>
      <c r="Y2507" s="662">
        <f t="shared" si="1134"/>
        <v>0</v>
      </c>
      <c r="Z2507" s="699">
        <f t="shared" si="1135"/>
        <v>0</v>
      </c>
      <c r="AA2507" s="681">
        <f t="shared" si="1138"/>
        <v>0</v>
      </c>
      <c r="AB2507" s="701">
        <f t="shared" si="1139"/>
        <v>0</v>
      </c>
      <c r="AC2507" s="662">
        <f t="shared" si="1136"/>
        <v>0</v>
      </c>
      <c r="AD2507" s="662">
        <f t="shared" si="1140"/>
        <v>0</v>
      </c>
      <c r="AE2507" s="701">
        <f t="shared" si="1141"/>
        <v>0</v>
      </c>
      <c r="AF2507" s="662">
        <f t="shared" si="1137"/>
        <v>0</v>
      </c>
      <c r="AG2507" s="662">
        <f t="shared" si="1142"/>
        <v>0</v>
      </c>
      <c r="AH2507" s="701">
        <f t="shared" si="1143"/>
        <v>0</v>
      </c>
    </row>
    <row r="2508" spans="1:34" x14ac:dyDescent="0.35">
      <c r="A2508" s="680">
        <v>40483</v>
      </c>
      <c r="B2508" s="558" t="s">
        <v>31</v>
      </c>
      <c r="C2508" s="558">
        <v>11</v>
      </c>
      <c r="D2508" s="559">
        <f t="shared" si="1144"/>
        <v>2</v>
      </c>
      <c r="E2508" s="561">
        <v>0</v>
      </c>
      <c r="F2508" s="699">
        <f t="shared" ref="F2508:F2571" si="1150">$B$3*$F$3*(E2508/12)*7.48</f>
        <v>0</v>
      </c>
      <c r="G2508" s="712">
        <f t="shared" ref="G2508:G2571" si="1151">$B$4*$F$4*(E2508/12)*7.48</f>
        <v>0</v>
      </c>
      <c r="H2508" s="699">
        <f t="shared" si="1145"/>
        <v>0</v>
      </c>
      <c r="I2508" s="712">
        <f t="shared" si="1146"/>
        <v>0</v>
      </c>
      <c r="J2508" s="699">
        <f t="shared" ref="J2508:J2571" si="1152">IF($L$3="Yes",$M$3*$N$3*(E2508/12)*7.48,0)</f>
        <v>0</v>
      </c>
      <c r="K2508" s="681">
        <f t="shared" ref="K2508:K2571" si="1153">IF($L$4="Yes",$M$4*$N$4*(E2508/12)*7.48,0)</f>
        <v>0</v>
      </c>
      <c r="L2508" s="711">
        <f>IF($L$5="Yes",HLOOKUP(B2508,'Outdoor Supply'!$D$32:$P$38,7,FALSE),0)</f>
        <v>0</v>
      </c>
      <c r="M2508" s="701">
        <f t="shared" ref="M2508:M2571" si="1154">SUM(J2508:L2508)</f>
        <v>0</v>
      </c>
      <c r="N2508" s="564">
        <f t="shared" ref="N2508:N2571" si="1155">HLOOKUP(B2508,$U$2:$AF$6,2,FALSE)</f>
        <v>0</v>
      </c>
      <c r="O2508" s="564">
        <f t="shared" ref="O2508:O2571" si="1156">HLOOKUP(B2508,$U$2:$AF$6,3,FALSE)</f>
        <v>0</v>
      </c>
      <c r="P2508" s="564">
        <f t="shared" ref="P2508:P2571" si="1157">HLOOKUP(B2508,$U$2:$AF$6,4,FALSE)</f>
        <v>0</v>
      </c>
      <c r="Q2508" s="564">
        <f t="shared" ref="Q2508:Q2571" si="1158">HLOOKUP(B2508,$U$2:$AF$6,5,FALSE)</f>
        <v>0</v>
      </c>
      <c r="R2508" s="661">
        <f t="shared" si="1147"/>
        <v>0</v>
      </c>
      <c r="S2508" s="662">
        <f t="shared" si="1148"/>
        <v>0</v>
      </c>
      <c r="T2508" s="699">
        <f t="shared" si="1149"/>
        <v>0</v>
      </c>
      <c r="U2508" s="681">
        <f t="shared" ref="U2508:U2571" si="1159">IF(F2508+T2507&gt;S2508,S2508,F2508+T2507)</f>
        <v>0</v>
      </c>
      <c r="V2508" s="701">
        <f t="shared" ref="V2508:V2571" si="1160">T2507+F2508-S2508</f>
        <v>0</v>
      </c>
      <c r="W2508" s="662">
        <f t="shared" ref="W2508:W2571" si="1161">IF(Y2508&lt;0,0,IF(Y2508&gt;$G$4,$G$4,Y2508))</f>
        <v>0</v>
      </c>
      <c r="X2508" s="662">
        <f t="shared" ref="X2508:X2571" si="1162">IF(G2508+W2507&gt;S2508,S2508,G2508+W2507)</f>
        <v>0</v>
      </c>
      <c r="Y2508" s="662">
        <f t="shared" ref="Y2508:Y2571" si="1163">W2507+G2508-S2508</f>
        <v>0</v>
      </c>
      <c r="Z2508" s="699">
        <f t="shared" ref="Z2508:Z2571" si="1164">IF(AB2508&lt;0,0,IF(AB2508&gt;$H$3,$H$3,AB2508))</f>
        <v>0</v>
      </c>
      <c r="AA2508" s="681">
        <f t="shared" si="1138"/>
        <v>0</v>
      </c>
      <c r="AB2508" s="701">
        <f t="shared" si="1139"/>
        <v>0</v>
      </c>
      <c r="AC2508" s="662">
        <f t="shared" ref="AC2508:AC2571" si="1165">IF(AE2508&lt;0,0,IF(AE2508&gt;$H$4,$H$4,AE2508))</f>
        <v>0</v>
      </c>
      <c r="AD2508" s="662">
        <f t="shared" si="1140"/>
        <v>0</v>
      </c>
      <c r="AE2508" s="701">
        <f t="shared" si="1141"/>
        <v>0</v>
      </c>
      <c r="AF2508" s="662">
        <f t="shared" ref="AF2508:AF2571" si="1166">IF(AH2508&lt;0,0,IF(AH2508&gt;$O$3,$O$3,AH2508))</f>
        <v>0</v>
      </c>
      <c r="AG2508" s="662">
        <f t="shared" si="1142"/>
        <v>0</v>
      </c>
      <c r="AH2508" s="701">
        <f t="shared" si="1143"/>
        <v>0</v>
      </c>
    </row>
    <row r="2509" spans="1:34" x14ac:dyDescent="0.35">
      <c r="A2509" s="680">
        <v>40484</v>
      </c>
      <c r="B2509" s="558" t="s">
        <v>31</v>
      </c>
      <c r="C2509" s="558">
        <v>11</v>
      </c>
      <c r="D2509" s="559">
        <f t="shared" si="1144"/>
        <v>3</v>
      </c>
      <c r="E2509" s="561">
        <v>0.15000000000000568</v>
      </c>
      <c r="F2509" s="699">
        <f t="shared" si="1150"/>
        <v>0</v>
      </c>
      <c r="G2509" s="712">
        <f t="shared" si="1151"/>
        <v>0</v>
      </c>
      <c r="H2509" s="699">
        <f t="shared" si="1145"/>
        <v>0</v>
      </c>
      <c r="I2509" s="712">
        <f t="shared" si="1146"/>
        <v>0</v>
      </c>
      <c r="J2509" s="699">
        <f t="shared" si="1152"/>
        <v>0</v>
      </c>
      <c r="K2509" s="681">
        <f t="shared" si="1153"/>
        <v>0</v>
      </c>
      <c r="L2509" s="711">
        <f>IF($L$5="Yes",HLOOKUP(B2509,'Outdoor Supply'!$D$32:$P$38,7,FALSE),0)</f>
        <v>0</v>
      </c>
      <c r="M2509" s="701">
        <f t="shared" si="1154"/>
        <v>0</v>
      </c>
      <c r="N2509" s="564">
        <f t="shared" si="1155"/>
        <v>0</v>
      </c>
      <c r="O2509" s="564">
        <f t="shared" si="1156"/>
        <v>0</v>
      </c>
      <c r="P2509" s="564">
        <f t="shared" si="1157"/>
        <v>0</v>
      </c>
      <c r="Q2509" s="564">
        <f t="shared" si="1158"/>
        <v>0</v>
      </c>
      <c r="R2509" s="661">
        <f t="shared" si="1147"/>
        <v>0</v>
      </c>
      <c r="S2509" s="662">
        <f t="shared" si="1148"/>
        <v>0</v>
      </c>
      <c r="T2509" s="699">
        <f t="shared" si="1149"/>
        <v>0</v>
      </c>
      <c r="U2509" s="681">
        <f t="shared" si="1159"/>
        <v>0</v>
      </c>
      <c r="V2509" s="701">
        <f t="shared" si="1160"/>
        <v>0</v>
      </c>
      <c r="W2509" s="662">
        <f t="shared" si="1161"/>
        <v>0</v>
      </c>
      <c r="X2509" s="662">
        <f t="shared" si="1162"/>
        <v>0</v>
      </c>
      <c r="Y2509" s="662">
        <f t="shared" si="1163"/>
        <v>0</v>
      </c>
      <c r="Z2509" s="699">
        <f t="shared" si="1164"/>
        <v>0</v>
      </c>
      <c r="AA2509" s="681">
        <f t="shared" ref="AA2509:AA2572" si="1167">IF(H2509+Z2508&gt;S2509,S2509,H2509+Z2508)</f>
        <v>0</v>
      </c>
      <c r="AB2509" s="701">
        <f t="shared" ref="AB2509:AB2572" si="1168">Z2508+H2509-S2509</f>
        <v>0</v>
      </c>
      <c r="AC2509" s="662">
        <f t="shared" si="1165"/>
        <v>0</v>
      </c>
      <c r="AD2509" s="662">
        <f t="shared" ref="AD2509:AD2572" si="1169">IF(I2509+AC2508&gt;S2509,S2509,I2509+AC2508)</f>
        <v>0</v>
      </c>
      <c r="AE2509" s="701">
        <f t="shared" ref="AE2509:AE2572" si="1170">AC2508+I2509-S2509</f>
        <v>0</v>
      </c>
      <c r="AF2509" s="662">
        <f t="shared" si="1166"/>
        <v>0</v>
      </c>
      <c r="AG2509" s="662">
        <f t="shared" ref="AG2509:AG2572" si="1171">IF(M2509+AF2508&gt;S2509,S2509,M2509+AF2508)</f>
        <v>0</v>
      </c>
      <c r="AH2509" s="701">
        <f t="shared" ref="AH2509:AH2572" si="1172">AF2508+M2509-S2509</f>
        <v>0</v>
      </c>
    </row>
    <row r="2510" spans="1:34" x14ac:dyDescent="0.35">
      <c r="A2510" s="680">
        <v>40485</v>
      </c>
      <c r="B2510" s="558" t="s">
        <v>31</v>
      </c>
      <c r="C2510" s="558">
        <v>11</v>
      </c>
      <c r="D2510" s="559">
        <f t="shared" si="1144"/>
        <v>4</v>
      </c>
      <c r="E2510" s="561">
        <v>6.0000000000002274E-2</v>
      </c>
      <c r="F2510" s="699">
        <f t="shared" si="1150"/>
        <v>0</v>
      </c>
      <c r="G2510" s="712">
        <f t="shared" si="1151"/>
        <v>0</v>
      </c>
      <c r="H2510" s="699">
        <f t="shared" si="1145"/>
        <v>0</v>
      </c>
      <c r="I2510" s="712">
        <f t="shared" si="1146"/>
        <v>0</v>
      </c>
      <c r="J2510" s="699">
        <f t="shared" si="1152"/>
        <v>0</v>
      </c>
      <c r="K2510" s="681">
        <f t="shared" si="1153"/>
        <v>0</v>
      </c>
      <c r="L2510" s="711">
        <f>IF($L$5="Yes",HLOOKUP(B2510,'Outdoor Supply'!$D$32:$P$38,7,FALSE),0)</f>
        <v>0</v>
      </c>
      <c r="M2510" s="701">
        <f t="shared" si="1154"/>
        <v>0</v>
      </c>
      <c r="N2510" s="564">
        <f t="shared" si="1155"/>
        <v>0</v>
      </c>
      <c r="O2510" s="564">
        <f t="shared" si="1156"/>
        <v>0</v>
      </c>
      <c r="P2510" s="564">
        <f t="shared" si="1157"/>
        <v>0</v>
      </c>
      <c r="Q2510" s="564">
        <f t="shared" si="1158"/>
        <v>0</v>
      </c>
      <c r="R2510" s="661">
        <f t="shared" si="1147"/>
        <v>0</v>
      </c>
      <c r="S2510" s="662">
        <f t="shared" si="1148"/>
        <v>0</v>
      </c>
      <c r="T2510" s="699">
        <f t="shared" si="1149"/>
        <v>0</v>
      </c>
      <c r="U2510" s="681">
        <f t="shared" si="1159"/>
        <v>0</v>
      </c>
      <c r="V2510" s="701">
        <f t="shared" si="1160"/>
        <v>0</v>
      </c>
      <c r="W2510" s="662">
        <f t="shared" si="1161"/>
        <v>0</v>
      </c>
      <c r="X2510" s="662">
        <f t="shared" si="1162"/>
        <v>0</v>
      </c>
      <c r="Y2510" s="662">
        <f t="shared" si="1163"/>
        <v>0</v>
      </c>
      <c r="Z2510" s="699">
        <f t="shared" si="1164"/>
        <v>0</v>
      </c>
      <c r="AA2510" s="681">
        <f t="shared" si="1167"/>
        <v>0</v>
      </c>
      <c r="AB2510" s="701">
        <f t="shared" si="1168"/>
        <v>0</v>
      </c>
      <c r="AC2510" s="662">
        <f t="shared" si="1165"/>
        <v>0</v>
      </c>
      <c r="AD2510" s="662">
        <f t="shared" si="1169"/>
        <v>0</v>
      </c>
      <c r="AE2510" s="701">
        <f t="shared" si="1170"/>
        <v>0</v>
      </c>
      <c r="AF2510" s="662">
        <f t="shared" si="1166"/>
        <v>0</v>
      </c>
      <c r="AG2510" s="662">
        <f t="shared" si="1171"/>
        <v>0</v>
      </c>
      <c r="AH2510" s="701">
        <f t="shared" si="1172"/>
        <v>0</v>
      </c>
    </row>
    <row r="2511" spans="1:34" x14ac:dyDescent="0.35">
      <c r="A2511" s="680">
        <v>40486</v>
      </c>
      <c r="B2511" s="558" t="s">
        <v>31</v>
      </c>
      <c r="C2511" s="558">
        <v>11</v>
      </c>
      <c r="D2511" s="559">
        <f t="shared" si="1144"/>
        <v>5</v>
      </c>
      <c r="E2511" s="561">
        <v>9.9999999999909051E-3</v>
      </c>
      <c r="F2511" s="699">
        <f t="shared" si="1150"/>
        <v>0</v>
      </c>
      <c r="G2511" s="712">
        <f t="shared" si="1151"/>
        <v>0</v>
      </c>
      <c r="H2511" s="699">
        <f t="shared" si="1145"/>
        <v>0</v>
      </c>
      <c r="I2511" s="712">
        <f t="shared" si="1146"/>
        <v>0</v>
      </c>
      <c r="J2511" s="699">
        <f t="shared" si="1152"/>
        <v>0</v>
      </c>
      <c r="K2511" s="681">
        <f t="shared" si="1153"/>
        <v>0</v>
      </c>
      <c r="L2511" s="711">
        <f>IF($L$5="Yes",HLOOKUP(B2511,'Outdoor Supply'!$D$32:$P$38,7,FALSE),0)</f>
        <v>0</v>
      </c>
      <c r="M2511" s="701">
        <f t="shared" si="1154"/>
        <v>0</v>
      </c>
      <c r="N2511" s="564">
        <f t="shared" si="1155"/>
        <v>0</v>
      </c>
      <c r="O2511" s="564">
        <f t="shared" si="1156"/>
        <v>0</v>
      </c>
      <c r="P2511" s="564">
        <f t="shared" si="1157"/>
        <v>0</v>
      </c>
      <c r="Q2511" s="564">
        <f t="shared" si="1158"/>
        <v>0</v>
      </c>
      <c r="R2511" s="661">
        <f t="shared" si="1147"/>
        <v>0</v>
      </c>
      <c r="S2511" s="662">
        <f t="shared" si="1148"/>
        <v>0</v>
      </c>
      <c r="T2511" s="699">
        <f t="shared" si="1149"/>
        <v>0</v>
      </c>
      <c r="U2511" s="681">
        <f t="shared" si="1159"/>
        <v>0</v>
      </c>
      <c r="V2511" s="701">
        <f t="shared" si="1160"/>
        <v>0</v>
      </c>
      <c r="W2511" s="662">
        <f t="shared" si="1161"/>
        <v>0</v>
      </c>
      <c r="X2511" s="662">
        <f t="shared" si="1162"/>
        <v>0</v>
      </c>
      <c r="Y2511" s="662">
        <f t="shared" si="1163"/>
        <v>0</v>
      </c>
      <c r="Z2511" s="699">
        <f t="shared" si="1164"/>
        <v>0</v>
      </c>
      <c r="AA2511" s="681">
        <f t="shared" si="1167"/>
        <v>0</v>
      </c>
      <c r="AB2511" s="701">
        <f t="shared" si="1168"/>
        <v>0</v>
      </c>
      <c r="AC2511" s="662">
        <f t="shared" si="1165"/>
        <v>0</v>
      </c>
      <c r="AD2511" s="662">
        <f t="shared" si="1169"/>
        <v>0</v>
      </c>
      <c r="AE2511" s="701">
        <f t="shared" si="1170"/>
        <v>0</v>
      </c>
      <c r="AF2511" s="662">
        <f t="shared" si="1166"/>
        <v>0</v>
      </c>
      <c r="AG2511" s="662">
        <f t="shared" si="1171"/>
        <v>0</v>
      </c>
      <c r="AH2511" s="701">
        <f t="shared" si="1172"/>
        <v>0</v>
      </c>
    </row>
    <row r="2512" spans="1:34" x14ac:dyDescent="0.35">
      <c r="A2512" s="680">
        <v>40487</v>
      </c>
      <c r="B2512" s="558" t="s">
        <v>31</v>
      </c>
      <c r="C2512" s="558">
        <v>11</v>
      </c>
      <c r="D2512" s="559">
        <f t="shared" si="1144"/>
        <v>6</v>
      </c>
      <c r="E2512" s="561">
        <v>0</v>
      </c>
      <c r="F2512" s="699">
        <f t="shared" si="1150"/>
        <v>0</v>
      </c>
      <c r="G2512" s="712">
        <f t="shared" si="1151"/>
        <v>0</v>
      </c>
      <c r="H2512" s="699">
        <f t="shared" si="1145"/>
        <v>0</v>
      </c>
      <c r="I2512" s="712">
        <f t="shared" si="1146"/>
        <v>0</v>
      </c>
      <c r="J2512" s="699">
        <f t="shared" si="1152"/>
        <v>0</v>
      </c>
      <c r="K2512" s="681">
        <f t="shared" si="1153"/>
        <v>0</v>
      </c>
      <c r="L2512" s="711">
        <f>IF($L$5="Yes",HLOOKUP(B2512,'Outdoor Supply'!$D$32:$P$38,7,FALSE),0)</f>
        <v>0</v>
      </c>
      <c r="M2512" s="701">
        <f t="shared" si="1154"/>
        <v>0</v>
      </c>
      <c r="N2512" s="564">
        <f t="shared" si="1155"/>
        <v>0</v>
      </c>
      <c r="O2512" s="564">
        <f t="shared" si="1156"/>
        <v>0</v>
      </c>
      <c r="P2512" s="564">
        <f t="shared" si="1157"/>
        <v>0</v>
      </c>
      <c r="Q2512" s="564">
        <f t="shared" si="1158"/>
        <v>0</v>
      </c>
      <c r="R2512" s="661">
        <f t="shared" si="1147"/>
        <v>0</v>
      </c>
      <c r="S2512" s="662">
        <f t="shared" si="1148"/>
        <v>0</v>
      </c>
      <c r="T2512" s="699">
        <f t="shared" si="1149"/>
        <v>0</v>
      </c>
      <c r="U2512" s="681">
        <f t="shared" si="1159"/>
        <v>0</v>
      </c>
      <c r="V2512" s="701">
        <f t="shared" si="1160"/>
        <v>0</v>
      </c>
      <c r="W2512" s="662">
        <f t="shared" si="1161"/>
        <v>0</v>
      </c>
      <c r="X2512" s="662">
        <f t="shared" si="1162"/>
        <v>0</v>
      </c>
      <c r="Y2512" s="662">
        <f t="shared" si="1163"/>
        <v>0</v>
      </c>
      <c r="Z2512" s="699">
        <f t="shared" si="1164"/>
        <v>0</v>
      </c>
      <c r="AA2512" s="681">
        <f t="shared" si="1167"/>
        <v>0</v>
      </c>
      <c r="AB2512" s="701">
        <f t="shared" si="1168"/>
        <v>0</v>
      </c>
      <c r="AC2512" s="662">
        <f t="shared" si="1165"/>
        <v>0</v>
      </c>
      <c r="AD2512" s="662">
        <f t="shared" si="1169"/>
        <v>0</v>
      </c>
      <c r="AE2512" s="701">
        <f t="shared" si="1170"/>
        <v>0</v>
      </c>
      <c r="AF2512" s="662">
        <f t="shared" si="1166"/>
        <v>0</v>
      </c>
      <c r="AG2512" s="662">
        <f t="shared" si="1171"/>
        <v>0</v>
      </c>
      <c r="AH2512" s="701">
        <f t="shared" si="1172"/>
        <v>0</v>
      </c>
    </row>
    <row r="2513" spans="1:34" x14ac:dyDescent="0.35">
      <c r="A2513" s="680">
        <v>40488</v>
      </c>
      <c r="B2513" s="558" t="s">
        <v>31</v>
      </c>
      <c r="C2513" s="558">
        <v>11</v>
      </c>
      <c r="D2513" s="559">
        <f t="shared" si="1144"/>
        <v>7</v>
      </c>
      <c r="E2513" s="561">
        <v>0</v>
      </c>
      <c r="F2513" s="699">
        <f t="shared" si="1150"/>
        <v>0</v>
      </c>
      <c r="G2513" s="712">
        <f t="shared" si="1151"/>
        <v>0</v>
      </c>
      <c r="H2513" s="699">
        <f t="shared" si="1145"/>
        <v>0</v>
      </c>
      <c r="I2513" s="712">
        <f t="shared" si="1146"/>
        <v>0</v>
      </c>
      <c r="J2513" s="699">
        <f t="shared" si="1152"/>
        <v>0</v>
      </c>
      <c r="K2513" s="681">
        <f t="shared" si="1153"/>
        <v>0</v>
      </c>
      <c r="L2513" s="711">
        <f>IF($L$5="Yes",HLOOKUP(B2513,'Outdoor Supply'!$D$32:$P$38,7,FALSE),0)</f>
        <v>0</v>
      </c>
      <c r="M2513" s="701">
        <f t="shared" si="1154"/>
        <v>0</v>
      </c>
      <c r="N2513" s="564">
        <f t="shared" si="1155"/>
        <v>0</v>
      </c>
      <c r="O2513" s="564">
        <f t="shared" si="1156"/>
        <v>0</v>
      </c>
      <c r="P2513" s="564">
        <f t="shared" si="1157"/>
        <v>0</v>
      </c>
      <c r="Q2513" s="564">
        <f t="shared" si="1158"/>
        <v>0</v>
      </c>
      <c r="R2513" s="661">
        <f t="shared" si="1147"/>
        <v>0</v>
      </c>
      <c r="S2513" s="662">
        <f t="shared" si="1148"/>
        <v>0</v>
      </c>
      <c r="T2513" s="699">
        <f t="shared" si="1149"/>
        <v>0</v>
      </c>
      <c r="U2513" s="681">
        <f t="shared" si="1159"/>
        <v>0</v>
      </c>
      <c r="V2513" s="701">
        <f t="shared" si="1160"/>
        <v>0</v>
      </c>
      <c r="W2513" s="662">
        <f t="shared" si="1161"/>
        <v>0</v>
      </c>
      <c r="X2513" s="662">
        <f t="shared" si="1162"/>
        <v>0</v>
      </c>
      <c r="Y2513" s="662">
        <f t="shared" si="1163"/>
        <v>0</v>
      </c>
      <c r="Z2513" s="699">
        <f t="shared" si="1164"/>
        <v>0</v>
      </c>
      <c r="AA2513" s="681">
        <f t="shared" si="1167"/>
        <v>0</v>
      </c>
      <c r="AB2513" s="701">
        <f t="shared" si="1168"/>
        <v>0</v>
      </c>
      <c r="AC2513" s="662">
        <f t="shared" si="1165"/>
        <v>0</v>
      </c>
      <c r="AD2513" s="662">
        <f t="shared" si="1169"/>
        <v>0</v>
      </c>
      <c r="AE2513" s="701">
        <f t="shared" si="1170"/>
        <v>0</v>
      </c>
      <c r="AF2513" s="662">
        <f t="shared" si="1166"/>
        <v>0</v>
      </c>
      <c r="AG2513" s="662">
        <f t="shared" si="1171"/>
        <v>0</v>
      </c>
      <c r="AH2513" s="701">
        <f t="shared" si="1172"/>
        <v>0</v>
      </c>
    </row>
    <row r="2514" spans="1:34" x14ac:dyDescent="0.35">
      <c r="A2514" s="680">
        <v>40489</v>
      </c>
      <c r="B2514" s="558" t="s">
        <v>31</v>
      </c>
      <c r="C2514" s="558">
        <v>11</v>
      </c>
      <c r="D2514" s="559">
        <f t="shared" si="1144"/>
        <v>1</v>
      </c>
      <c r="E2514" s="561">
        <v>0</v>
      </c>
      <c r="F2514" s="699">
        <f t="shared" si="1150"/>
        <v>0</v>
      </c>
      <c r="G2514" s="712">
        <f t="shared" si="1151"/>
        <v>0</v>
      </c>
      <c r="H2514" s="699">
        <f t="shared" si="1145"/>
        <v>0</v>
      </c>
      <c r="I2514" s="712">
        <f t="shared" si="1146"/>
        <v>0</v>
      </c>
      <c r="J2514" s="699">
        <f t="shared" si="1152"/>
        <v>0</v>
      </c>
      <c r="K2514" s="681">
        <f t="shared" si="1153"/>
        <v>0</v>
      </c>
      <c r="L2514" s="711">
        <f>IF($L$5="Yes",HLOOKUP(B2514,'Outdoor Supply'!$D$32:$P$38,7,FALSE),0)</f>
        <v>0</v>
      </c>
      <c r="M2514" s="701">
        <f t="shared" si="1154"/>
        <v>0</v>
      </c>
      <c r="N2514" s="564">
        <f t="shared" si="1155"/>
        <v>0</v>
      </c>
      <c r="O2514" s="564">
        <f t="shared" si="1156"/>
        <v>0</v>
      </c>
      <c r="P2514" s="564">
        <f t="shared" si="1157"/>
        <v>0</v>
      </c>
      <c r="Q2514" s="564">
        <f t="shared" si="1158"/>
        <v>0</v>
      </c>
      <c r="R2514" s="661">
        <f t="shared" si="1147"/>
        <v>0</v>
      </c>
      <c r="S2514" s="662">
        <f t="shared" si="1148"/>
        <v>0</v>
      </c>
      <c r="T2514" s="699">
        <f t="shared" si="1149"/>
        <v>0</v>
      </c>
      <c r="U2514" s="681">
        <f t="shared" si="1159"/>
        <v>0</v>
      </c>
      <c r="V2514" s="701">
        <f t="shared" si="1160"/>
        <v>0</v>
      </c>
      <c r="W2514" s="662">
        <f t="shared" si="1161"/>
        <v>0</v>
      </c>
      <c r="X2514" s="662">
        <f t="shared" si="1162"/>
        <v>0</v>
      </c>
      <c r="Y2514" s="662">
        <f t="shared" si="1163"/>
        <v>0</v>
      </c>
      <c r="Z2514" s="699">
        <f t="shared" si="1164"/>
        <v>0</v>
      </c>
      <c r="AA2514" s="681">
        <f t="shared" si="1167"/>
        <v>0</v>
      </c>
      <c r="AB2514" s="701">
        <f t="shared" si="1168"/>
        <v>0</v>
      </c>
      <c r="AC2514" s="662">
        <f t="shared" si="1165"/>
        <v>0</v>
      </c>
      <c r="AD2514" s="662">
        <f t="shared" si="1169"/>
        <v>0</v>
      </c>
      <c r="AE2514" s="701">
        <f t="shared" si="1170"/>
        <v>0</v>
      </c>
      <c r="AF2514" s="662">
        <f t="shared" si="1166"/>
        <v>0</v>
      </c>
      <c r="AG2514" s="662">
        <f t="shared" si="1171"/>
        <v>0</v>
      </c>
      <c r="AH2514" s="701">
        <f t="shared" si="1172"/>
        <v>0</v>
      </c>
    </row>
    <row r="2515" spans="1:34" x14ac:dyDescent="0.35">
      <c r="A2515" s="680">
        <v>40490</v>
      </c>
      <c r="B2515" s="558" t="s">
        <v>31</v>
      </c>
      <c r="C2515" s="558">
        <v>11</v>
      </c>
      <c r="D2515" s="559">
        <f t="shared" si="1144"/>
        <v>2</v>
      </c>
      <c r="E2515" s="561">
        <v>0</v>
      </c>
      <c r="F2515" s="699">
        <f t="shared" si="1150"/>
        <v>0</v>
      </c>
      <c r="G2515" s="712">
        <f t="shared" si="1151"/>
        <v>0</v>
      </c>
      <c r="H2515" s="699">
        <f t="shared" si="1145"/>
        <v>0</v>
      </c>
      <c r="I2515" s="712">
        <f t="shared" si="1146"/>
        <v>0</v>
      </c>
      <c r="J2515" s="699">
        <f t="shared" si="1152"/>
        <v>0</v>
      </c>
      <c r="K2515" s="681">
        <f t="shared" si="1153"/>
        <v>0</v>
      </c>
      <c r="L2515" s="711">
        <f>IF($L$5="Yes",HLOOKUP(B2515,'Outdoor Supply'!$D$32:$P$38,7,FALSE),0)</f>
        <v>0</v>
      </c>
      <c r="M2515" s="701">
        <f t="shared" si="1154"/>
        <v>0</v>
      </c>
      <c r="N2515" s="564">
        <f t="shared" si="1155"/>
        <v>0</v>
      </c>
      <c r="O2515" s="564">
        <f t="shared" si="1156"/>
        <v>0</v>
      </c>
      <c r="P2515" s="564">
        <f t="shared" si="1157"/>
        <v>0</v>
      </c>
      <c r="Q2515" s="564">
        <f t="shared" si="1158"/>
        <v>0</v>
      </c>
      <c r="R2515" s="661">
        <f t="shared" si="1147"/>
        <v>0</v>
      </c>
      <c r="S2515" s="662">
        <f t="shared" si="1148"/>
        <v>0</v>
      </c>
      <c r="T2515" s="699">
        <f t="shared" si="1149"/>
        <v>0</v>
      </c>
      <c r="U2515" s="681">
        <f t="shared" si="1159"/>
        <v>0</v>
      </c>
      <c r="V2515" s="701">
        <f t="shared" si="1160"/>
        <v>0</v>
      </c>
      <c r="W2515" s="662">
        <f t="shared" si="1161"/>
        <v>0</v>
      </c>
      <c r="X2515" s="662">
        <f t="shared" si="1162"/>
        <v>0</v>
      </c>
      <c r="Y2515" s="662">
        <f t="shared" si="1163"/>
        <v>0</v>
      </c>
      <c r="Z2515" s="699">
        <f t="shared" si="1164"/>
        <v>0</v>
      </c>
      <c r="AA2515" s="681">
        <f t="shared" si="1167"/>
        <v>0</v>
      </c>
      <c r="AB2515" s="701">
        <f t="shared" si="1168"/>
        <v>0</v>
      </c>
      <c r="AC2515" s="662">
        <f t="shared" si="1165"/>
        <v>0</v>
      </c>
      <c r="AD2515" s="662">
        <f t="shared" si="1169"/>
        <v>0</v>
      </c>
      <c r="AE2515" s="701">
        <f t="shared" si="1170"/>
        <v>0</v>
      </c>
      <c r="AF2515" s="662">
        <f t="shared" si="1166"/>
        <v>0</v>
      </c>
      <c r="AG2515" s="662">
        <f t="shared" si="1171"/>
        <v>0</v>
      </c>
      <c r="AH2515" s="701">
        <f t="shared" si="1172"/>
        <v>0</v>
      </c>
    </row>
    <row r="2516" spans="1:34" x14ac:dyDescent="0.35">
      <c r="A2516" s="680">
        <v>40491</v>
      </c>
      <c r="B2516" s="558" t="s">
        <v>31</v>
      </c>
      <c r="C2516" s="558">
        <v>11</v>
      </c>
      <c r="D2516" s="559">
        <f t="shared" si="1144"/>
        <v>3</v>
      </c>
      <c r="E2516" s="561">
        <v>0</v>
      </c>
      <c r="F2516" s="699">
        <f t="shared" si="1150"/>
        <v>0</v>
      </c>
      <c r="G2516" s="712">
        <f t="shared" si="1151"/>
        <v>0</v>
      </c>
      <c r="H2516" s="699">
        <f t="shared" si="1145"/>
        <v>0</v>
      </c>
      <c r="I2516" s="712">
        <f t="shared" si="1146"/>
        <v>0</v>
      </c>
      <c r="J2516" s="699">
        <f t="shared" si="1152"/>
        <v>0</v>
      </c>
      <c r="K2516" s="681">
        <f t="shared" si="1153"/>
        <v>0</v>
      </c>
      <c r="L2516" s="711">
        <f>IF($L$5="Yes",HLOOKUP(B2516,'Outdoor Supply'!$D$32:$P$38,7,FALSE),0)</f>
        <v>0</v>
      </c>
      <c r="M2516" s="701">
        <f t="shared" si="1154"/>
        <v>0</v>
      </c>
      <c r="N2516" s="564">
        <f t="shared" si="1155"/>
        <v>0</v>
      </c>
      <c r="O2516" s="564">
        <f t="shared" si="1156"/>
        <v>0</v>
      </c>
      <c r="P2516" s="564">
        <f t="shared" si="1157"/>
        <v>0</v>
      </c>
      <c r="Q2516" s="564">
        <f t="shared" si="1158"/>
        <v>0</v>
      </c>
      <c r="R2516" s="661">
        <f t="shared" si="1147"/>
        <v>0</v>
      </c>
      <c r="S2516" s="662">
        <f t="shared" si="1148"/>
        <v>0</v>
      </c>
      <c r="T2516" s="699">
        <f t="shared" si="1149"/>
        <v>0</v>
      </c>
      <c r="U2516" s="681">
        <f t="shared" si="1159"/>
        <v>0</v>
      </c>
      <c r="V2516" s="701">
        <f t="shared" si="1160"/>
        <v>0</v>
      </c>
      <c r="W2516" s="662">
        <f t="shared" si="1161"/>
        <v>0</v>
      </c>
      <c r="X2516" s="662">
        <f t="shared" si="1162"/>
        <v>0</v>
      </c>
      <c r="Y2516" s="662">
        <f t="shared" si="1163"/>
        <v>0</v>
      </c>
      <c r="Z2516" s="699">
        <f t="shared" si="1164"/>
        <v>0</v>
      </c>
      <c r="AA2516" s="681">
        <f t="shared" si="1167"/>
        <v>0</v>
      </c>
      <c r="AB2516" s="701">
        <f t="shared" si="1168"/>
        <v>0</v>
      </c>
      <c r="AC2516" s="662">
        <f t="shared" si="1165"/>
        <v>0</v>
      </c>
      <c r="AD2516" s="662">
        <f t="shared" si="1169"/>
        <v>0</v>
      </c>
      <c r="AE2516" s="701">
        <f t="shared" si="1170"/>
        <v>0</v>
      </c>
      <c r="AF2516" s="662">
        <f t="shared" si="1166"/>
        <v>0</v>
      </c>
      <c r="AG2516" s="662">
        <f t="shared" si="1171"/>
        <v>0</v>
      </c>
      <c r="AH2516" s="701">
        <f t="shared" si="1172"/>
        <v>0</v>
      </c>
    </row>
    <row r="2517" spans="1:34" x14ac:dyDescent="0.35">
      <c r="A2517" s="680">
        <v>40492</v>
      </c>
      <c r="B2517" s="558" t="s">
        <v>31</v>
      </c>
      <c r="C2517" s="558">
        <v>11</v>
      </c>
      <c r="D2517" s="559">
        <f t="shared" si="1144"/>
        <v>4</v>
      </c>
      <c r="E2517" s="561">
        <v>0</v>
      </c>
      <c r="F2517" s="699">
        <f t="shared" si="1150"/>
        <v>0</v>
      </c>
      <c r="G2517" s="712">
        <f t="shared" si="1151"/>
        <v>0</v>
      </c>
      <c r="H2517" s="699">
        <f t="shared" si="1145"/>
        <v>0</v>
      </c>
      <c r="I2517" s="712">
        <f t="shared" si="1146"/>
        <v>0</v>
      </c>
      <c r="J2517" s="699">
        <f t="shared" si="1152"/>
        <v>0</v>
      </c>
      <c r="K2517" s="681">
        <f t="shared" si="1153"/>
        <v>0</v>
      </c>
      <c r="L2517" s="711">
        <f>IF($L$5="Yes",HLOOKUP(B2517,'Outdoor Supply'!$D$32:$P$38,7,FALSE),0)</f>
        <v>0</v>
      </c>
      <c r="M2517" s="701">
        <f t="shared" si="1154"/>
        <v>0</v>
      </c>
      <c r="N2517" s="564">
        <f t="shared" si="1155"/>
        <v>0</v>
      </c>
      <c r="O2517" s="564">
        <f t="shared" si="1156"/>
        <v>0</v>
      </c>
      <c r="P2517" s="564">
        <f t="shared" si="1157"/>
        <v>0</v>
      </c>
      <c r="Q2517" s="564">
        <f t="shared" si="1158"/>
        <v>0</v>
      </c>
      <c r="R2517" s="661">
        <f t="shared" si="1147"/>
        <v>0</v>
      </c>
      <c r="S2517" s="662">
        <f t="shared" si="1148"/>
        <v>0</v>
      </c>
      <c r="T2517" s="699">
        <f t="shared" si="1149"/>
        <v>0</v>
      </c>
      <c r="U2517" s="681">
        <f t="shared" si="1159"/>
        <v>0</v>
      </c>
      <c r="V2517" s="701">
        <f t="shared" si="1160"/>
        <v>0</v>
      </c>
      <c r="W2517" s="662">
        <f t="shared" si="1161"/>
        <v>0</v>
      </c>
      <c r="X2517" s="662">
        <f t="shared" si="1162"/>
        <v>0</v>
      </c>
      <c r="Y2517" s="662">
        <f t="shared" si="1163"/>
        <v>0</v>
      </c>
      <c r="Z2517" s="699">
        <f t="shared" si="1164"/>
        <v>0</v>
      </c>
      <c r="AA2517" s="681">
        <f t="shared" si="1167"/>
        <v>0</v>
      </c>
      <c r="AB2517" s="701">
        <f t="shared" si="1168"/>
        <v>0</v>
      </c>
      <c r="AC2517" s="662">
        <f t="shared" si="1165"/>
        <v>0</v>
      </c>
      <c r="AD2517" s="662">
        <f t="shared" si="1169"/>
        <v>0</v>
      </c>
      <c r="AE2517" s="701">
        <f t="shared" si="1170"/>
        <v>0</v>
      </c>
      <c r="AF2517" s="662">
        <f t="shared" si="1166"/>
        <v>0</v>
      </c>
      <c r="AG2517" s="662">
        <f t="shared" si="1171"/>
        <v>0</v>
      </c>
      <c r="AH2517" s="701">
        <f t="shared" si="1172"/>
        <v>0</v>
      </c>
    </row>
    <row r="2518" spans="1:34" x14ac:dyDescent="0.35">
      <c r="A2518" s="680">
        <v>40493</v>
      </c>
      <c r="B2518" s="558" t="s">
        <v>31</v>
      </c>
      <c r="C2518" s="558">
        <v>11</v>
      </c>
      <c r="D2518" s="559">
        <f t="shared" si="1144"/>
        <v>5</v>
      </c>
      <c r="E2518" s="561">
        <v>0</v>
      </c>
      <c r="F2518" s="699">
        <f t="shared" si="1150"/>
        <v>0</v>
      </c>
      <c r="G2518" s="712">
        <f t="shared" si="1151"/>
        <v>0</v>
      </c>
      <c r="H2518" s="699">
        <f t="shared" si="1145"/>
        <v>0</v>
      </c>
      <c r="I2518" s="712">
        <f t="shared" si="1146"/>
        <v>0</v>
      </c>
      <c r="J2518" s="699">
        <f t="shared" si="1152"/>
        <v>0</v>
      </c>
      <c r="K2518" s="681">
        <f t="shared" si="1153"/>
        <v>0</v>
      </c>
      <c r="L2518" s="711">
        <f>IF($L$5="Yes",HLOOKUP(B2518,'Outdoor Supply'!$D$32:$P$38,7,FALSE),0)</f>
        <v>0</v>
      </c>
      <c r="M2518" s="701">
        <f t="shared" si="1154"/>
        <v>0</v>
      </c>
      <c r="N2518" s="564">
        <f t="shared" si="1155"/>
        <v>0</v>
      </c>
      <c r="O2518" s="564">
        <f t="shared" si="1156"/>
        <v>0</v>
      </c>
      <c r="P2518" s="564">
        <f t="shared" si="1157"/>
        <v>0</v>
      </c>
      <c r="Q2518" s="564">
        <f t="shared" si="1158"/>
        <v>0</v>
      </c>
      <c r="R2518" s="661">
        <f t="shared" si="1147"/>
        <v>0</v>
      </c>
      <c r="S2518" s="662">
        <f t="shared" si="1148"/>
        <v>0</v>
      </c>
      <c r="T2518" s="699">
        <f t="shared" si="1149"/>
        <v>0</v>
      </c>
      <c r="U2518" s="681">
        <f t="shared" si="1159"/>
        <v>0</v>
      </c>
      <c r="V2518" s="701">
        <f t="shared" si="1160"/>
        <v>0</v>
      </c>
      <c r="W2518" s="662">
        <f t="shared" si="1161"/>
        <v>0</v>
      </c>
      <c r="X2518" s="662">
        <f t="shared" si="1162"/>
        <v>0</v>
      </c>
      <c r="Y2518" s="662">
        <f t="shared" si="1163"/>
        <v>0</v>
      </c>
      <c r="Z2518" s="699">
        <f t="shared" si="1164"/>
        <v>0</v>
      </c>
      <c r="AA2518" s="681">
        <f t="shared" si="1167"/>
        <v>0</v>
      </c>
      <c r="AB2518" s="701">
        <f t="shared" si="1168"/>
        <v>0</v>
      </c>
      <c r="AC2518" s="662">
        <f t="shared" si="1165"/>
        <v>0</v>
      </c>
      <c r="AD2518" s="662">
        <f t="shared" si="1169"/>
        <v>0</v>
      </c>
      <c r="AE2518" s="701">
        <f t="shared" si="1170"/>
        <v>0</v>
      </c>
      <c r="AF2518" s="662">
        <f t="shared" si="1166"/>
        <v>0</v>
      </c>
      <c r="AG2518" s="662">
        <f t="shared" si="1171"/>
        <v>0</v>
      </c>
      <c r="AH2518" s="701">
        <f t="shared" si="1172"/>
        <v>0</v>
      </c>
    </row>
    <row r="2519" spans="1:34" x14ac:dyDescent="0.35">
      <c r="A2519" s="680">
        <v>40494</v>
      </c>
      <c r="B2519" s="558" t="s">
        <v>31</v>
      </c>
      <c r="C2519" s="558">
        <v>11</v>
      </c>
      <c r="D2519" s="559">
        <f t="shared" si="1144"/>
        <v>6</v>
      </c>
      <c r="E2519" s="561">
        <v>0.46000000000000796</v>
      </c>
      <c r="F2519" s="699">
        <f t="shared" si="1150"/>
        <v>0</v>
      </c>
      <c r="G2519" s="712">
        <f t="shared" si="1151"/>
        <v>0</v>
      </c>
      <c r="H2519" s="699">
        <f t="shared" si="1145"/>
        <v>0</v>
      </c>
      <c r="I2519" s="712">
        <f t="shared" si="1146"/>
        <v>0</v>
      </c>
      <c r="J2519" s="699">
        <f t="shared" si="1152"/>
        <v>0</v>
      </c>
      <c r="K2519" s="681">
        <f t="shared" si="1153"/>
        <v>0</v>
      </c>
      <c r="L2519" s="711">
        <f>IF($L$5="Yes",HLOOKUP(B2519,'Outdoor Supply'!$D$32:$P$38,7,FALSE),0)</f>
        <v>0</v>
      </c>
      <c r="M2519" s="701">
        <f t="shared" si="1154"/>
        <v>0</v>
      </c>
      <c r="N2519" s="564">
        <f t="shared" si="1155"/>
        <v>0</v>
      </c>
      <c r="O2519" s="564">
        <f t="shared" si="1156"/>
        <v>0</v>
      </c>
      <c r="P2519" s="564">
        <f t="shared" si="1157"/>
        <v>0</v>
      </c>
      <c r="Q2519" s="564">
        <f t="shared" si="1158"/>
        <v>0</v>
      </c>
      <c r="R2519" s="661">
        <f t="shared" si="1147"/>
        <v>0</v>
      </c>
      <c r="S2519" s="662">
        <f t="shared" si="1148"/>
        <v>0</v>
      </c>
      <c r="T2519" s="699">
        <f t="shared" si="1149"/>
        <v>0</v>
      </c>
      <c r="U2519" s="681">
        <f t="shared" si="1159"/>
        <v>0</v>
      </c>
      <c r="V2519" s="701">
        <f t="shared" si="1160"/>
        <v>0</v>
      </c>
      <c r="W2519" s="662">
        <f t="shared" si="1161"/>
        <v>0</v>
      </c>
      <c r="X2519" s="662">
        <f t="shared" si="1162"/>
        <v>0</v>
      </c>
      <c r="Y2519" s="662">
        <f t="shared" si="1163"/>
        <v>0</v>
      </c>
      <c r="Z2519" s="699">
        <f t="shared" si="1164"/>
        <v>0</v>
      </c>
      <c r="AA2519" s="681">
        <f t="shared" si="1167"/>
        <v>0</v>
      </c>
      <c r="AB2519" s="701">
        <f t="shared" si="1168"/>
        <v>0</v>
      </c>
      <c r="AC2519" s="662">
        <f t="shared" si="1165"/>
        <v>0</v>
      </c>
      <c r="AD2519" s="662">
        <f t="shared" si="1169"/>
        <v>0</v>
      </c>
      <c r="AE2519" s="701">
        <f t="shared" si="1170"/>
        <v>0</v>
      </c>
      <c r="AF2519" s="662">
        <f t="shared" si="1166"/>
        <v>0</v>
      </c>
      <c r="AG2519" s="662">
        <f t="shared" si="1171"/>
        <v>0</v>
      </c>
      <c r="AH2519" s="701">
        <f t="shared" si="1172"/>
        <v>0</v>
      </c>
    </row>
    <row r="2520" spans="1:34" x14ac:dyDescent="0.35">
      <c r="A2520" s="680">
        <v>40495</v>
      </c>
      <c r="B2520" s="558" t="s">
        <v>31</v>
      </c>
      <c r="C2520" s="558">
        <v>11</v>
      </c>
      <c r="D2520" s="559">
        <f t="shared" si="1144"/>
        <v>7</v>
      </c>
      <c r="E2520" s="561">
        <v>0</v>
      </c>
      <c r="F2520" s="699">
        <f t="shared" si="1150"/>
        <v>0</v>
      </c>
      <c r="G2520" s="712">
        <f t="shared" si="1151"/>
        <v>0</v>
      </c>
      <c r="H2520" s="699">
        <f t="shared" si="1145"/>
        <v>0</v>
      </c>
      <c r="I2520" s="712">
        <f t="shared" si="1146"/>
        <v>0</v>
      </c>
      <c r="J2520" s="699">
        <f t="shared" si="1152"/>
        <v>0</v>
      </c>
      <c r="K2520" s="681">
        <f t="shared" si="1153"/>
        <v>0</v>
      </c>
      <c r="L2520" s="711">
        <f>IF($L$5="Yes",HLOOKUP(B2520,'Outdoor Supply'!$D$32:$P$38,7,FALSE),0)</f>
        <v>0</v>
      </c>
      <c r="M2520" s="701">
        <f t="shared" si="1154"/>
        <v>0</v>
      </c>
      <c r="N2520" s="564">
        <f t="shared" si="1155"/>
        <v>0</v>
      </c>
      <c r="O2520" s="564">
        <f t="shared" si="1156"/>
        <v>0</v>
      </c>
      <c r="P2520" s="564">
        <f t="shared" si="1157"/>
        <v>0</v>
      </c>
      <c r="Q2520" s="564">
        <f t="shared" si="1158"/>
        <v>0</v>
      </c>
      <c r="R2520" s="661">
        <f t="shared" si="1147"/>
        <v>0</v>
      </c>
      <c r="S2520" s="662">
        <f t="shared" si="1148"/>
        <v>0</v>
      </c>
      <c r="T2520" s="699">
        <f t="shared" si="1149"/>
        <v>0</v>
      </c>
      <c r="U2520" s="681">
        <f t="shared" si="1159"/>
        <v>0</v>
      </c>
      <c r="V2520" s="701">
        <f t="shared" si="1160"/>
        <v>0</v>
      </c>
      <c r="W2520" s="662">
        <f t="shared" si="1161"/>
        <v>0</v>
      </c>
      <c r="X2520" s="662">
        <f t="shared" si="1162"/>
        <v>0</v>
      </c>
      <c r="Y2520" s="662">
        <f t="shared" si="1163"/>
        <v>0</v>
      </c>
      <c r="Z2520" s="699">
        <f t="shared" si="1164"/>
        <v>0</v>
      </c>
      <c r="AA2520" s="681">
        <f t="shared" si="1167"/>
        <v>0</v>
      </c>
      <c r="AB2520" s="701">
        <f t="shared" si="1168"/>
        <v>0</v>
      </c>
      <c r="AC2520" s="662">
        <f t="shared" si="1165"/>
        <v>0</v>
      </c>
      <c r="AD2520" s="662">
        <f t="shared" si="1169"/>
        <v>0</v>
      </c>
      <c r="AE2520" s="701">
        <f t="shared" si="1170"/>
        <v>0</v>
      </c>
      <c r="AF2520" s="662">
        <f t="shared" si="1166"/>
        <v>0</v>
      </c>
      <c r="AG2520" s="662">
        <f t="shared" si="1171"/>
        <v>0</v>
      </c>
      <c r="AH2520" s="701">
        <f t="shared" si="1172"/>
        <v>0</v>
      </c>
    </row>
    <row r="2521" spans="1:34" x14ac:dyDescent="0.35">
      <c r="A2521" s="680">
        <v>40496</v>
      </c>
      <c r="B2521" s="558" t="s">
        <v>31</v>
      </c>
      <c r="C2521" s="558">
        <v>11</v>
      </c>
      <c r="D2521" s="559">
        <f t="shared" si="1144"/>
        <v>1</v>
      </c>
      <c r="E2521" s="561">
        <v>0</v>
      </c>
      <c r="F2521" s="699">
        <f t="shared" si="1150"/>
        <v>0</v>
      </c>
      <c r="G2521" s="712">
        <f t="shared" si="1151"/>
        <v>0</v>
      </c>
      <c r="H2521" s="699">
        <f t="shared" si="1145"/>
        <v>0</v>
      </c>
      <c r="I2521" s="712">
        <f t="shared" si="1146"/>
        <v>0</v>
      </c>
      <c r="J2521" s="699">
        <f t="shared" si="1152"/>
        <v>0</v>
      </c>
      <c r="K2521" s="681">
        <f t="shared" si="1153"/>
        <v>0</v>
      </c>
      <c r="L2521" s="711">
        <f>IF($L$5="Yes",HLOOKUP(B2521,'Outdoor Supply'!$D$32:$P$38,7,FALSE),0)</f>
        <v>0</v>
      </c>
      <c r="M2521" s="701">
        <f t="shared" si="1154"/>
        <v>0</v>
      </c>
      <c r="N2521" s="564">
        <f t="shared" si="1155"/>
        <v>0</v>
      </c>
      <c r="O2521" s="564">
        <f t="shared" si="1156"/>
        <v>0</v>
      </c>
      <c r="P2521" s="564">
        <f t="shared" si="1157"/>
        <v>0</v>
      </c>
      <c r="Q2521" s="564">
        <f t="shared" si="1158"/>
        <v>0</v>
      </c>
      <c r="R2521" s="661">
        <f t="shared" si="1147"/>
        <v>0</v>
      </c>
      <c r="S2521" s="662">
        <f t="shared" si="1148"/>
        <v>0</v>
      </c>
      <c r="T2521" s="699">
        <f t="shared" si="1149"/>
        <v>0</v>
      </c>
      <c r="U2521" s="681">
        <f t="shared" si="1159"/>
        <v>0</v>
      </c>
      <c r="V2521" s="701">
        <f t="shared" si="1160"/>
        <v>0</v>
      </c>
      <c r="W2521" s="662">
        <f t="shared" si="1161"/>
        <v>0</v>
      </c>
      <c r="X2521" s="662">
        <f t="shared" si="1162"/>
        <v>0</v>
      </c>
      <c r="Y2521" s="662">
        <f t="shared" si="1163"/>
        <v>0</v>
      </c>
      <c r="Z2521" s="699">
        <f t="shared" si="1164"/>
        <v>0</v>
      </c>
      <c r="AA2521" s="681">
        <f t="shared" si="1167"/>
        <v>0</v>
      </c>
      <c r="AB2521" s="701">
        <f t="shared" si="1168"/>
        <v>0</v>
      </c>
      <c r="AC2521" s="662">
        <f t="shared" si="1165"/>
        <v>0</v>
      </c>
      <c r="AD2521" s="662">
        <f t="shared" si="1169"/>
        <v>0</v>
      </c>
      <c r="AE2521" s="701">
        <f t="shared" si="1170"/>
        <v>0</v>
      </c>
      <c r="AF2521" s="662">
        <f t="shared" si="1166"/>
        <v>0</v>
      </c>
      <c r="AG2521" s="662">
        <f t="shared" si="1171"/>
        <v>0</v>
      </c>
      <c r="AH2521" s="701">
        <f t="shared" si="1172"/>
        <v>0</v>
      </c>
    </row>
    <row r="2522" spans="1:34" x14ac:dyDescent="0.35">
      <c r="A2522" s="680">
        <v>40497</v>
      </c>
      <c r="B2522" s="558" t="s">
        <v>31</v>
      </c>
      <c r="C2522" s="558">
        <v>11</v>
      </c>
      <c r="D2522" s="559">
        <f t="shared" si="1144"/>
        <v>2</v>
      </c>
      <c r="E2522" s="561">
        <v>0</v>
      </c>
      <c r="F2522" s="699">
        <f t="shared" si="1150"/>
        <v>0</v>
      </c>
      <c r="G2522" s="712">
        <f t="shared" si="1151"/>
        <v>0</v>
      </c>
      <c r="H2522" s="699">
        <f t="shared" si="1145"/>
        <v>0</v>
      </c>
      <c r="I2522" s="712">
        <f t="shared" si="1146"/>
        <v>0</v>
      </c>
      <c r="J2522" s="699">
        <f t="shared" si="1152"/>
        <v>0</v>
      </c>
      <c r="K2522" s="681">
        <f t="shared" si="1153"/>
        <v>0</v>
      </c>
      <c r="L2522" s="711">
        <f>IF($L$5="Yes",HLOOKUP(B2522,'Outdoor Supply'!$D$32:$P$38,7,FALSE),0)</f>
        <v>0</v>
      </c>
      <c r="M2522" s="701">
        <f t="shared" si="1154"/>
        <v>0</v>
      </c>
      <c r="N2522" s="564">
        <f t="shared" si="1155"/>
        <v>0</v>
      </c>
      <c r="O2522" s="564">
        <f t="shared" si="1156"/>
        <v>0</v>
      </c>
      <c r="P2522" s="564">
        <f t="shared" si="1157"/>
        <v>0</v>
      </c>
      <c r="Q2522" s="564">
        <f t="shared" si="1158"/>
        <v>0</v>
      </c>
      <c r="R2522" s="661">
        <f t="shared" si="1147"/>
        <v>0</v>
      </c>
      <c r="S2522" s="662">
        <f t="shared" si="1148"/>
        <v>0</v>
      </c>
      <c r="T2522" s="699">
        <f t="shared" si="1149"/>
        <v>0</v>
      </c>
      <c r="U2522" s="681">
        <f t="shared" si="1159"/>
        <v>0</v>
      </c>
      <c r="V2522" s="701">
        <f t="shared" si="1160"/>
        <v>0</v>
      </c>
      <c r="W2522" s="662">
        <f t="shared" si="1161"/>
        <v>0</v>
      </c>
      <c r="X2522" s="662">
        <f t="shared" si="1162"/>
        <v>0</v>
      </c>
      <c r="Y2522" s="662">
        <f t="shared" si="1163"/>
        <v>0</v>
      </c>
      <c r="Z2522" s="699">
        <f t="shared" si="1164"/>
        <v>0</v>
      </c>
      <c r="AA2522" s="681">
        <f t="shared" si="1167"/>
        <v>0</v>
      </c>
      <c r="AB2522" s="701">
        <f t="shared" si="1168"/>
        <v>0</v>
      </c>
      <c r="AC2522" s="662">
        <f t="shared" si="1165"/>
        <v>0</v>
      </c>
      <c r="AD2522" s="662">
        <f t="shared" si="1169"/>
        <v>0</v>
      </c>
      <c r="AE2522" s="701">
        <f t="shared" si="1170"/>
        <v>0</v>
      </c>
      <c r="AF2522" s="662">
        <f t="shared" si="1166"/>
        <v>0</v>
      </c>
      <c r="AG2522" s="662">
        <f t="shared" si="1171"/>
        <v>0</v>
      </c>
      <c r="AH2522" s="701">
        <f t="shared" si="1172"/>
        <v>0</v>
      </c>
    </row>
    <row r="2523" spans="1:34" x14ac:dyDescent="0.35">
      <c r="A2523" s="680">
        <v>40498</v>
      </c>
      <c r="B2523" s="558" t="s">
        <v>31</v>
      </c>
      <c r="C2523" s="558">
        <v>11</v>
      </c>
      <c r="D2523" s="559">
        <f t="shared" si="1144"/>
        <v>3</v>
      </c>
      <c r="E2523" s="561">
        <v>0</v>
      </c>
      <c r="F2523" s="699">
        <f t="shared" si="1150"/>
        <v>0</v>
      </c>
      <c r="G2523" s="712">
        <f t="shared" si="1151"/>
        <v>0</v>
      </c>
      <c r="H2523" s="699">
        <f t="shared" si="1145"/>
        <v>0</v>
      </c>
      <c r="I2523" s="712">
        <f t="shared" si="1146"/>
        <v>0</v>
      </c>
      <c r="J2523" s="699">
        <f t="shared" si="1152"/>
        <v>0</v>
      </c>
      <c r="K2523" s="681">
        <f t="shared" si="1153"/>
        <v>0</v>
      </c>
      <c r="L2523" s="711">
        <f>IF($L$5="Yes",HLOOKUP(B2523,'Outdoor Supply'!$D$32:$P$38,7,FALSE),0)</f>
        <v>0</v>
      </c>
      <c r="M2523" s="701">
        <f t="shared" si="1154"/>
        <v>0</v>
      </c>
      <c r="N2523" s="564">
        <f t="shared" si="1155"/>
        <v>0</v>
      </c>
      <c r="O2523" s="564">
        <f t="shared" si="1156"/>
        <v>0</v>
      </c>
      <c r="P2523" s="564">
        <f t="shared" si="1157"/>
        <v>0</v>
      </c>
      <c r="Q2523" s="564">
        <f t="shared" si="1158"/>
        <v>0</v>
      </c>
      <c r="R2523" s="661">
        <f t="shared" si="1147"/>
        <v>0</v>
      </c>
      <c r="S2523" s="662">
        <f t="shared" si="1148"/>
        <v>0</v>
      </c>
      <c r="T2523" s="699">
        <f t="shared" si="1149"/>
        <v>0</v>
      </c>
      <c r="U2523" s="681">
        <f t="shared" si="1159"/>
        <v>0</v>
      </c>
      <c r="V2523" s="701">
        <f t="shared" si="1160"/>
        <v>0</v>
      </c>
      <c r="W2523" s="662">
        <f t="shared" si="1161"/>
        <v>0</v>
      </c>
      <c r="X2523" s="662">
        <f t="shared" si="1162"/>
        <v>0</v>
      </c>
      <c r="Y2523" s="662">
        <f t="shared" si="1163"/>
        <v>0</v>
      </c>
      <c r="Z2523" s="699">
        <f t="shared" si="1164"/>
        <v>0</v>
      </c>
      <c r="AA2523" s="681">
        <f t="shared" si="1167"/>
        <v>0</v>
      </c>
      <c r="AB2523" s="701">
        <f t="shared" si="1168"/>
        <v>0</v>
      </c>
      <c r="AC2523" s="662">
        <f t="shared" si="1165"/>
        <v>0</v>
      </c>
      <c r="AD2523" s="662">
        <f t="shared" si="1169"/>
        <v>0</v>
      </c>
      <c r="AE2523" s="701">
        <f t="shared" si="1170"/>
        <v>0</v>
      </c>
      <c r="AF2523" s="662">
        <f t="shared" si="1166"/>
        <v>0</v>
      </c>
      <c r="AG2523" s="662">
        <f t="shared" si="1171"/>
        <v>0</v>
      </c>
      <c r="AH2523" s="701">
        <f t="shared" si="1172"/>
        <v>0</v>
      </c>
    </row>
    <row r="2524" spans="1:34" x14ac:dyDescent="0.35">
      <c r="A2524" s="680">
        <v>40499</v>
      </c>
      <c r="B2524" s="558" t="s">
        <v>31</v>
      </c>
      <c r="C2524" s="558">
        <v>11</v>
      </c>
      <c r="D2524" s="559">
        <f t="shared" si="1144"/>
        <v>4</v>
      </c>
      <c r="E2524" s="561">
        <v>0</v>
      </c>
      <c r="F2524" s="699">
        <f t="shared" si="1150"/>
        <v>0</v>
      </c>
      <c r="G2524" s="712">
        <f t="shared" si="1151"/>
        <v>0</v>
      </c>
      <c r="H2524" s="699">
        <f t="shared" si="1145"/>
        <v>0</v>
      </c>
      <c r="I2524" s="712">
        <f t="shared" si="1146"/>
        <v>0</v>
      </c>
      <c r="J2524" s="699">
        <f t="shared" si="1152"/>
        <v>0</v>
      </c>
      <c r="K2524" s="681">
        <f t="shared" si="1153"/>
        <v>0</v>
      </c>
      <c r="L2524" s="711">
        <f>IF($L$5="Yes",HLOOKUP(B2524,'Outdoor Supply'!$D$32:$P$38,7,FALSE),0)</f>
        <v>0</v>
      </c>
      <c r="M2524" s="701">
        <f t="shared" si="1154"/>
        <v>0</v>
      </c>
      <c r="N2524" s="564">
        <f t="shared" si="1155"/>
        <v>0</v>
      </c>
      <c r="O2524" s="564">
        <f t="shared" si="1156"/>
        <v>0</v>
      </c>
      <c r="P2524" s="564">
        <f t="shared" si="1157"/>
        <v>0</v>
      </c>
      <c r="Q2524" s="564">
        <f t="shared" si="1158"/>
        <v>0</v>
      </c>
      <c r="R2524" s="661">
        <f t="shared" si="1147"/>
        <v>0</v>
      </c>
      <c r="S2524" s="662">
        <f t="shared" si="1148"/>
        <v>0</v>
      </c>
      <c r="T2524" s="699">
        <f t="shared" si="1149"/>
        <v>0</v>
      </c>
      <c r="U2524" s="681">
        <f t="shared" si="1159"/>
        <v>0</v>
      </c>
      <c r="V2524" s="701">
        <f t="shared" si="1160"/>
        <v>0</v>
      </c>
      <c r="W2524" s="662">
        <f t="shared" si="1161"/>
        <v>0</v>
      </c>
      <c r="X2524" s="662">
        <f t="shared" si="1162"/>
        <v>0</v>
      </c>
      <c r="Y2524" s="662">
        <f t="shared" si="1163"/>
        <v>0</v>
      </c>
      <c r="Z2524" s="699">
        <f t="shared" si="1164"/>
        <v>0</v>
      </c>
      <c r="AA2524" s="681">
        <f t="shared" si="1167"/>
        <v>0</v>
      </c>
      <c r="AB2524" s="701">
        <f t="shared" si="1168"/>
        <v>0</v>
      </c>
      <c r="AC2524" s="662">
        <f t="shared" si="1165"/>
        <v>0</v>
      </c>
      <c r="AD2524" s="662">
        <f t="shared" si="1169"/>
        <v>0</v>
      </c>
      <c r="AE2524" s="701">
        <f t="shared" si="1170"/>
        <v>0</v>
      </c>
      <c r="AF2524" s="662">
        <f t="shared" si="1166"/>
        <v>0</v>
      </c>
      <c r="AG2524" s="662">
        <f t="shared" si="1171"/>
        <v>0</v>
      </c>
      <c r="AH2524" s="701">
        <f t="shared" si="1172"/>
        <v>0</v>
      </c>
    </row>
    <row r="2525" spans="1:34" x14ac:dyDescent="0.35">
      <c r="A2525" s="680">
        <v>40500</v>
      </c>
      <c r="B2525" s="558" t="s">
        <v>31</v>
      </c>
      <c r="C2525" s="558">
        <v>11</v>
      </c>
      <c r="D2525" s="559">
        <f t="shared" si="1144"/>
        <v>5</v>
      </c>
      <c r="E2525" s="561">
        <v>0</v>
      </c>
      <c r="F2525" s="699">
        <f t="shared" si="1150"/>
        <v>0</v>
      </c>
      <c r="G2525" s="712">
        <f t="shared" si="1151"/>
        <v>0</v>
      </c>
      <c r="H2525" s="699">
        <f t="shared" si="1145"/>
        <v>0</v>
      </c>
      <c r="I2525" s="712">
        <f t="shared" si="1146"/>
        <v>0</v>
      </c>
      <c r="J2525" s="699">
        <f t="shared" si="1152"/>
        <v>0</v>
      </c>
      <c r="K2525" s="681">
        <f t="shared" si="1153"/>
        <v>0</v>
      </c>
      <c r="L2525" s="711">
        <f>IF($L$5="Yes",HLOOKUP(B2525,'Outdoor Supply'!$D$32:$P$38,7,FALSE),0)</f>
        <v>0</v>
      </c>
      <c r="M2525" s="701">
        <f t="shared" si="1154"/>
        <v>0</v>
      </c>
      <c r="N2525" s="564">
        <f t="shared" si="1155"/>
        <v>0</v>
      </c>
      <c r="O2525" s="564">
        <f t="shared" si="1156"/>
        <v>0</v>
      </c>
      <c r="P2525" s="564">
        <f t="shared" si="1157"/>
        <v>0</v>
      </c>
      <c r="Q2525" s="564">
        <f t="shared" si="1158"/>
        <v>0</v>
      </c>
      <c r="R2525" s="661">
        <f t="shared" si="1147"/>
        <v>0</v>
      </c>
      <c r="S2525" s="662">
        <f t="shared" si="1148"/>
        <v>0</v>
      </c>
      <c r="T2525" s="699">
        <f t="shared" si="1149"/>
        <v>0</v>
      </c>
      <c r="U2525" s="681">
        <f t="shared" si="1159"/>
        <v>0</v>
      </c>
      <c r="V2525" s="701">
        <f t="shared" si="1160"/>
        <v>0</v>
      </c>
      <c r="W2525" s="662">
        <f t="shared" si="1161"/>
        <v>0</v>
      </c>
      <c r="X2525" s="662">
        <f t="shared" si="1162"/>
        <v>0</v>
      </c>
      <c r="Y2525" s="662">
        <f t="shared" si="1163"/>
        <v>0</v>
      </c>
      <c r="Z2525" s="699">
        <f t="shared" si="1164"/>
        <v>0</v>
      </c>
      <c r="AA2525" s="681">
        <f t="shared" si="1167"/>
        <v>0</v>
      </c>
      <c r="AB2525" s="701">
        <f t="shared" si="1168"/>
        <v>0</v>
      </c>
      <c r="AC2525" s="662">
        <f t="shared" si="1165"/>
        <v>0</v>
      </c>
      <c r="AD2525" s="662">
        <f t="shared" si="1169"/>
        <v>0</v>
      </c>
      <c r="AE2525" s="701">
        <f t="shared" si="1170"/>
        <v>0</v>
      </c>
      <c r="AF2525" s="662">
        <f t="shared" si="1166"/>
        <v>0</v>
      </c>
      <c r="AG2525" s="662">
        <f t="shared" si="1171"/>
        <v>0</v>
      </c>
      <c r="AH2525" s="701">
        <f t="shared" si="1172"/>
        <v>0</v>
      </c>
    </row>
    <row r="2526" spans="1:34" x14ac:dyDescent="0.35">
      <c r="A2526" s="680">
        <v>40501</v>
      </c>
      <c r="B2526" s="558" t="s">
        <v>31</v>
      </c>
      <c r="C2526" s="558">
        <v>11</v>
      </c>
      <c r="D2526" s="559">
        <f t="shared" si="1144"/>
        <v>6</v>
      </c>
      <c r="E2526" s="561">
        <v>0</v>
      </c>
      <c r="F2526" s="699">
        <f t="shared" si="1150"/>
        <v>0</v>
      </c>
      <c r="G2526" s="712">
        <f t="shared" si="1151"/>
        <v>0</v>
      </c>
      <c r="H2526" s="699">
        <f t="shared" si="1145"/>
        <v>0</v>
      </c>
      <c r="I2526" s="712">
        <f t="shared" si="1146"/>
        <v>0</v>
      </c>
      <c r="J2526" s="699">
        <f t="shared" si="1152"/>
        <v>0</v>
      </c>
      <c r="K2526" s="681">
        <f t="shared" si="1153"/>
        <v>0</v>
      </c>
      <c r="L2526" s="711">
        <f>IF($L$5="Yes",HLOOKUP(B2526,'Outdoor Supply'!$D$32:$P$38,7,FALSE),0)</f>
        <v>0</v>
      </c>
      <c r="M2526" s="701">
        <f t="shared" si="1154"/>
        <v>0</v>
      </c>
      <c r="N2526" s="564">
        <f t="shared" si="1155"/>
        <v>0</v>
      </c>
      <c r="O2526" s="564">
        <f t="shared" si="1156"/>
        <v>0</v>
      </c>
      <c r="P2526" s="564">
        <f t="shared" si="1157"/>
        <v>0</v>
      </c>
      <c r="Q2526" s="564">
        <f t="shared" si="1158"/>
        <v>0</v>
      </c>
      <c r="R2526" s="661">
        <f t="shared" si="1147"/>
        <v>0</v>
      </c>
      <c r="S2526" s="662">
        <f t="shared" si="1148"/>
        <v>0</v>
      </c>
      <c r="T2526" s="699">
        <f t="shared" si="1149"/>
        <v>0</v>
      </c>
      <c r="U2526" s="681">
        <f t="shared" si="1159"/>
        <v>0</v>
      </c>
      <c r="V2526" s="701">
        <f t="shared" si="1160"/>
        <v>0</v>
      </c>
      <c r="W2526" s="662">
        <f t="shared" si="1161"/>
        <v>0</v>
      </c>
      <c r="X2526" s="662">
        <f t="shared" si="1162"/>
        <v>0</v>
      </c>
      <c r="Y2526" s="662">
        <f t="shared" si="1163"/>
        <v>0</v>
      </c>
      <c r="Z2526" s="699">
        <f t="shared" si="1164"/>
        <v>0</v>
      </c>
      <c r="AA2526" s="681">
        <f t="shared" si="1167"/>
        <v>0</v>
      </c>
      <c r="AB2526" s="701">
        <f t="shared" si="1168"/>
        <v>0</v>
      </c>
      <c r="AC2526" s="662">
        <f t="shared" si="1165"/>
        <v>0</v>
      </c>
      <c r="AD2526" s="662">
        <f t="shared" si="1169"/>
        <v>0</v>
      </c>
      <c r="AE2526" s="701">
        <f t="shared" si="1170"/>
        <v>0</v>
      </c>
      <c r="AF2526" s="662">
        <f t="shared" si="1166"/>
        <v>0</v>
      </c>
      <c r="AG2526" s="662">
        <f t="shared" si="1171"/>
        <v>0</v>
      </c>
      <c r="AH2526" s="701">
        <f t="shared" si="1172"/>
        <v>0</v>
      </c>
    </row>
    <row r="2527" spans="1:34" x14ac:dyDescent="0.35">
      <c r="A2527" s="680">
        <v>40502</v>
      </c>
      <c r="B2527" s="558" t="s">
        <v>31</v>
      </c>
      <c r="C2527" s="558">
        <v>11</v>
      </c>
      <c r="D2527" s="559">
        <f t="shared" si="1144"/>
        <v>7</v>
      </c>
      <c r="E2527" s="561">
        <v>0</v>
      </c>
      <c r="F2527" s="699">
        <f t="shared" si="1150"/>
        <v>0</v>
      </c>
      <c r="G2527" s="712">
        <f t="shared" si="1151"/>
        <v>0</v>
      </c>
      <c r="H2527" s="699">
        <f t="shared" si="1145"/>
        <v>0</v>
      </c>
      <c r="I2527" s="712">
        <f t="shared" si="1146"/>
        <v>0</v>
      </c>
      <c r="J2527" s="699">
        <f t="shared" si="1152"/>
        <v>0</v>
      </c>
      <c r="K2527" s="681">
        <f t="shared" si="1153"/>
        <v>0</v>
      </c>
      <c r="L2527" s="711">
        <f>IF($L$5="Yes",HLOOKUP(B2527,'Outdoor Supply'!$D$32:$P$38,7,FALSE),0)</f>
        <v>0</v>
      </c>
      <c r="M2527" s="701">
        <f t="shared" si="1154"/>
        <v>0</v>
      </c>
      <c r="N2527" s="564">
        <f t="shared" si="1155"/>
        <v>0</v>
      </c>
      <c r="O2527" s="564">
        <f t="shared" si="1156"/>
        <v>0</v>
      </c>
      <c r="P2527" s="564">
        <f t="shared" si="1157"/>
        <v>0</v>
      </c>
      <c r="Q2527" s="564">
        <f t="shared" si="1158"/>
        <v>0</v>
      </c>
      <c r="R2527" s="661">
        <f t="shared" si="1147"/>
        <v>0</v>
      </c>
      <c r="S2527" s="662">
        <f t="shared" si="1148"/>
        <v>0</v>
      </c>
      <c r="T2527" s="699">
        <f t="shared" si="1149"/>
        <v>0</v>
      </c>
      <c r="U2527" s="681">
        <f t="shared" si="1159"/>
        <v>0</v>
      </c>
      <c r="V2527" s="701">
        <f t="shared" si="1160"/>
        <v>0</v>
      </c>
      <c r="W2527" s="662">
        <f t="shared" si="1161"/>
        <v>0</v>
      </c>
      <c r="X2527" s="662">
        <f t="shared" si="1162"/>
        <v>0</v>
      </c>
      <c r="Y2527" s="662">
        <f t="shared" si="1163"/>
        <v>0</v>
      </c>
      <c r="Z2527" s="699">
        <f t="shared" si="1164"/>
        <v>0</v>
      </c>
      <c r="AA2527" s="681">
        <f t="shared" si="1167"/>
        <v>0</v>
      </c>
      <c r="AB2527" s="701">
        <f t="shared" si="1168"/>
        <v>0</v>
      </c>
      <c r="AC2527" s="662">
        <f t="shared" si="1165"/>
        <v>0</v>
      </c>
      <c r="AD2527" s="662">
        <f t="shared" si="1169"/>
        <v>0</v>
      </c>
      <c r="AE2527" s="701">
        <f t="shared" si="1170"/>
        <v>0</v>
      </c>
      <c r="AF2527" s="662">
        <f t="shared" si="1166"/>
        <v>0</v>
      </c>
      <c r="AG2527" s="662">
        <f t="shared" si="1171"/>
        <v>0</v>
      </c>
      <c r="AH2527" s="701">
        <f t="shared" si="1172"/>
        <v>0</v>
      </c>
    </row>
    <row r="2528" spans="1:34" x14ac:dyDescent="0.35">
      <c r="A2528" s="680">
        <v>40503</v>
      </c>
      <c r="B2528" s="558" t="s">
        <v>31</v>
      </c>
      <c r="C2528" s="558">
        <v>11</v>
      </c>
      <c r="D2528" s="559">
        <f t="shared" si="1144"/>
        <v>1</v>
      </c>
      <c r="E2528" s="561">
        <v>0</v>
      </c>
      <c r="F2528" s="699">
        <f t="shared" si="1150"/>
        <v>0</v>
      </c>
      <c r="G2528" s="712">
        <f t="shared" si="1151"/>
        <v>0</v>
      </c>
      <c r="H2528" s="699">
        <f t="shared" si="1145"/>
        <v>0</v>
      </c>
      <c r="I2528" s="712">
        <f t="shared" si="1146"/>
        <v>0</v>
      </c>
      <c r="J2528" s="699">
        <f t="shared" si="1152"/>
        <v>0</v>
      </c>
      <c r="K2528" s="681">
        <f t="shared" si="1153"/>
        <v>0</v>
      </c>
      <c r="L2528" s="711">
        <f>IF($L$5="Yes",HLOOKUP(B2528,'Outdoor Supply'!$D$32:$P$38,7,FALSE),0)</f>
        <v>0</v>
      </c>
      <c r="M2528" s="701">
        <f t="shared" si="1154"/>
        <v>0</v>
      </c>
      <c r="N2528" s="564">
        <f t="shared" si="1155"/>
        <v>0</v>
      </c>
      <c r="O2528" s="564">
        <f t="shared" si="1156"/>
        <v>0</v>
      </c>
      <c r="P2528" s="564">
        <f t="shared" si="1157"/>
        <v>0</v>
      </c>
      <c r="Q2528" s="564">
        <f t="shared" si="1158"/>
        <v>0</v>
      </c>
      <c r="R2528" s="661">
        <f t="shared" si="1147"/>
        <v>0</v>
      </c>
      <c r="S2528" s="662">
        <f t="shared" si="1148"/>
        <v>0</v>
      </c>
      <c r="T2528" s="699">
        <f t="shared" si="1149"/>
        <v>0</v>
      </c>
      <c r="U2528" s="681">
        <f t="shared" si="1159"/>
        <v>0</v>
      </c>
      <c r="V2528" s="701">
        <f t="shared" si="1160"/>
        <v>0</v>
      </c>
      <c r="W2528" s="662">
        <f t="shared" si="1161"/>
        <v>0</v>
      </c>
      <c r="X2528" s="662">
        <f t="shared" si="1162"/>
        <v>0</v>
      </c>
      <c r="Y2528" s="662">
        <f t="shared" si="1163"/>
        <v>0</v>
      </c>
      <c r="Z2528" s="699">
        <f t="shared" si="1164"/>
        <v>0</v>
      </c>
      <c r="AA2528" s="681">
        <f t="shared" si="1167"/>
        <v>0</v>
      </c>
      <c r="AB2528" s="701">
        <f t="shared" si="1168"/>
        <v>0</v>
      </c>
      <c r="AC2528" s="662">
        <f t="shared" si="1165"/>
        <v>0</v>
      </c>
      <c r="AD2528" s="662">
        <f t="shared" si="1169"/>
        <v>0</v>
      </c>
      <c r="AE2528" s="701">
        <f t="shared" si="1170"/>
        <v>0</v>
      </c>
      <c r="AF2528" s="662">
        <f t="shared" si="1166"/>
        <v>0</v>
      </c>
      <c r="AG2528" s="662">
        <f t="shared" si="1171"/>
        <v>0</v>
      </c>
      <c r="AH2528" s="701">
        <f t="shared" si="1172"/>
        <v>0</v>
      </c>
    </row>
    <row r="2529" spans="1:34" x14ac:dyDescent="0.35">
      <c r="A2529" s="680">
        <v>40504</v>
      </c>
      <c r="B2529" s="558" t="s">
        <v>31</v>
      </c>
      <c r="C2529" s="558">
        <v>11</v>
      </c>
      <c r="D2529" s="559">
        <f t="shared" si="1144"/>
        <v>2</v>
      </c>
      <c r="E2529" s="561">
        <v>0</v>
      </c>
      <c r="F2529" s="699">
        <f t="shared" si="1150"/>
        <v>0</v>
      </c>
      <c r="G2529" s="712">
        <f t="shared" si="1151"/>
        <v>0</v>
      </c>
      <c r="H2529" s="699">
        <f t="shared" si="1145"/>
        <v>0</v>
      </c>
      <c r="I2529" s="712">
        <f t="shared" si="1146"/>
        <v>0</v>
      </c>
      <c r="J2529" s="699">
        <f t="shared" si="1152"/>
        <v>0</v>
      </c>
      <c r="K2529" s="681">
        <f t="shared" si="1153"/>
        <v>0</v>
      </c>
      <c r="L2529" s="711">
        <f>IF($L$5="Yes",HLOOKUP(B2529,'Outdoor Supply'!$D$32:$P$38,7,FALSE),0)</f>
        <v>0</v>
      </c>
      <c r="M2529" s="701">
        <f t="shared" si="1154"/>
        <v>0</v>
      </c>
      <c r="N2529" s="564">
        <f t="shared" si="1155"/>
        <v>0</v>
      </c>
      <c r="O2529" s="564">
        <f t="shared" si="1156"/>
        <v>0</v>
      </c>
      <c r="P2529" s="564">
        <f t="shared" si="1157"/>
        <v>0</v>
      </c>
      <c r="Q2529" s="564">
        <f t="shared" si="1158"/>
        <v>0</v>
      </c>
      <c r="R2529" s="661">
        <f t="shared" si="1147"/>
        <v>0</v>
      </c>
      <c r="S2529" s="662">
        <f t="shared" si="1148"/>
        <v>0</v>
      </c>
      <c r="T2529" s="699">
        <f t="shared" si="1149"/>
        <v>0</v>
      </c>
      <c r="U2529" s="681">
        <f t="shared" si="1159"/>
        <v>0</v>
      </c>
      <c r="V2529" s="701">
        <f t="shared" si="1160"/>
        <v>0</v>
      </c>
      <c r="W2529" s="662">
        <f t="shared" si="1161"/>
        <v>0</v>
      </c>
      <c r="X2529" s="662">
        <f t="shared" si="1162"/>
        <v>0</v>
      </c>
      <c r="Y2529" s="662">
        <f t="shared" si="1163"/>
        <v>0</v>
      </c>
      <c r="Z2529" s="699">
        <f t="shared" si="1164"/>
        <v>0</v>
      </c>
      <c r="AA2529" s="681">
        <f t="shared" si="1167"/>
        <v>0</v>
      </c>
      <c r="AB2529" s="701">
        <f t="shared" si="1168"/>
        <v>0</v>
      </c>
      <c r="AC2529" s="662">
        <f t="shared" si="1165"/>
        <v>0</v>
      </c>
      <c r="AD2529" s="662">
        <f t="shared" si="1169"/>
        <v>0</v>
      </c>
      <c r="AE2529" s="701">
        <f t="shared" si="1170"/>
        <v>0</v>
      </c>
      <c r="AF2529" s="662">
        <f t="shared" si="1166"/>
        <v>0</v>
      </c>
      <c r="AG2529" s="662">
        <f t="shared" si="1171"/>
        <v>0</v>
      </c>
      <c r="AH2529" s="701">
        <f t="shared" si="1172"/>
        <v>0</v>
      </c>
    </row>
    <row r="2530" spans="1:34" x14ac:dyDescent="0.35">
      <c r="A2530" s="680">
        <v>40505</v>
      </c>
      <c r="B2530" s="558" t="s">
        <v>31</v>
      </c>
      <c r="C2530" s="558">
        <v>11</v>
      </c>
      <c r="D2530" s="559">
        <f t="shared" si="1144"/>
        <v>3</v>
      </c>
      <c r="E2530" s="561">
        <v>0</v>
      </c>
      <c r="F2530" s="699">
        <f t="shared" si="1150"/>
        <v>0</v>
      </c>
      <c r="G2530" s="712">
        <f t="shared" si="1151"/>
        <v>0</v>
      </c>
      <c r="H2530" s="699">
        <f t="shared" si="1145"/>
        <v>0</v>
      </c>
      <c r="I2530" s="712">
        <f t="shared" si="1146"/>
        <v>0</v>
      </c>
      <c r="J2530" s="699">
        <f t="shared" si="1152"/>
        <v>0</v>
      </c>
      <c r="K2530" s="681">
        <f t="shared" si="1153"/>
        <v>0</v>
      </c>
      <c r="L2530" s="711">
        <f>IF($L$5="Yes",HLOOKUP(B2530,'Outdoor Supply'!$D$32:$P$38,7,FALSE),0)</f>
        <v>0</v>
      </c>
      <c r="M2530" s="701">
        <f t="shared" si="1154"/>
        <v>0</v>
      </c>
      <c r="N2530" s="564">
        <f t="shared" si="1155"/>
        <v>0</v>
      </c>
      <c r="O2530" s="564">
        <f t="shared" si="1156"/>
        <v>0</v>
      </c>
      <c r="P2530" s="564">
        <f t="shared" si="1157"/>
        <v>0</v>
      </c>
      <c r="Q2530" s="564">
        <f t="shared" si="1158"/>
        <v>0</v>
      </c>
      <c r="R2530" s="661">
        <f t="shared" si="1147"/>
        <v>0</v>
      </c>
      <c r="S2530" s="662">
        <f t="shared" si="1148"/>
        <v>0</v>
      </c>
      <c r="T2530" s="699">
        <f t="shared" si="1149"/>
        <v>0</v>
      </c>
      <c r="U2530" s="681">
        <f t="shared" si="1159"/>
        <v>0</v>
      </c>
      <c r="V2530" s="701">
        <f t="shared" si="1160"/>
        <v>0</v>
      </c>
      <c r="W2530" s="662">
        <f t="shared" si="1161"/>
        <v>0</v>
      </c>
      <c r="X2530" s="662">
        <f t="shared" si="1162"/>
        <v>0</v>
      </c>
      <c r="Y2530" s="662">
        <f t="shared" si="1163"/>
        <v>0</v>
      </c>
      <c r="Z2530" s="699">
        <f t="shared" si="1164"/>
        <v>0</v>
      </c>
      <c r="AA2530" s="681">
        <f t="shared" si="1167"/>
        <v>0</v>
      </c>
      <c r="AB2530" s="701">
        <f t="shared" si="1168"/>
        <v>0</v>
      </c>
      <c r="AC2530" s="662">
        <f t="shared" si="1165"/>
        <v>0</v>
      </c>
      <c r="AD2530" s="662">
        <f t="shared" si="1169"/>
        <v>0</v>
      </c>
      <c r="AE2530" s="701">
        <f t="shared" si="1170"/>
        <v>0</v>
      </c>
      <c r="AF2530" s="662">
        <f t="shared" si="1166"/>
        <v>0</v>
      </c>
      <c r="AG2530" s="662">
        <f t="shared" si="1171"/>
        <v>0</v>
      </c>
      <c r="AH2530" s="701">
        <f t="shared" si="1172"/>
        <v>0</v>
      </c>
    </row>
    <row r="2531" spans="1:34" x14ac:dyDescent="0.35">
      <c r="A2531" s="680">
        <v>40506</v>
      </c>
      <c r="B2531" s="558" t="s">
        <v>31</v>
      </c>
      <c r="C2531" s="558">
        <v>11</v>
      </c>
      <c r="D2531" s="559">
        <f t="shared" si="1144"/>
        <v>4</v>
      </c>
      <c r="E2531" s="561">
        <v>0</v>
      </c>
      <c r="F2531" s="699">
        <f t="shared" si="1150"/>
        <v>0</v>
      </c>
      <c r="G2531" s="712">
        <f t="shared" si="1151"/>
        <v>0</v>
      </c>
      <c r="H2531" s="699">
        <f t="shared" si="1145"/>
        <v>0</v>
      </c>
      <c r="I2531" s="712">
        <f t="shared" si="1146"/>
        <v>0</v>
      </c>
      <c r="J2531" s="699">
        <f t="shared" si="1152"/>
        <v>0</v>
      </c>
      <c r="K2531" s="681">
        <f t="shared" si="1153"/>
        <v>0</v>
      </c>
      <c r="L2531" s="711">
        <f>IF($L$5="Yes",HLOOKUP(B2531,'Outdoor Supply'!$D$32:$P$38,7,FALSE),0)</f>
        <v>0</v>
      </c>
      <c r="M2531" s="701">
        <f t="shared" si="1154"/>
        <v>0</v>
      </c>
      <c r="N2531" s="564">
        <f t="shared" si="1155"/>
        <v>0</v>
      </c>
      <c r="O2531" s="564">
        <f t="shared" si="1156"/>
        <v>0</v>
      </c>
      <c r="P2531" s="564">
        <f t="shared" si="1157"/>
        <v>0</v>
      </c>
      <c r="Q2531" s="564">
        <f t="shared" si="1158"/>
        <v>0</v>
      </c>
      <c r="R2531" s="661">
        <f t="shared" si="1147"/>
        <v>0</v>
      </c>
      <c r="S2531" s="662">
        <f t="shared" si="1148"/>
        <v>0</v>
      </c>
      <c r="T2531" s="699">
        <f t="shared" si="1149"/>
        <v>0</v>
      </c>
      <c r="U2531" s="681">
        <f t="shared" si="1159"/>
        <v>0</v>
      </c>
      <c r="V2531" s="701">
        <f t="shared" si="1160"/>
        <v>0</v>
      </c>
      <c r="W2531" s="662">
        <f t="shared" si="1161"/>
        <v>0</v>
      </c>
      <c r="X2531" s="662">
        <f t="shared" si="1162"/>
        <v>0</v>
      </c>
      <c r="Y2531" s="662">
        <f t="shared" si="1163"/>
        <v>0</v>
      </c>
      <c r="Z2531" s="699">
        <f t="shared" si="1164"/>
        <v>0</v>
      </c>
      <c r="AA2531" s="681">
        <f t="shared" si="1167"/>
        <v>0</v>
      </c>
      <c r="AB2531" s="701">
        <f t="shared" si="1168"/>
        <v>0</v>
      </c>
      <c r="AC2531" s="662">
        <f t="shared" si="1165"/>
        <v>0</v>
      </c>
      <c r="AD2531" s="662">
        <f t="shared" si="1169"/>
        <v>0</v>
      </c>
      <c r="AE2531" s="701">
        <f t="shared" si="1170"/>
        <v>0</v>
      </c>
      <c r="AF2531" s="662">
        <f t="shared" si="1166"/>
        <v>0</v>
      </c>
      <c r="AG2531" s="662">
        <f t="shared" si="1171"/>
        <v>0</v>
      </c>
      <c r="AH2531" s="701">
        <f t="shared" si="1172"/>
        <v>0</v>
      </c>
    </row>
    <row r="2532" spans="1:34" x14ac:dyDescent="0.35">
      <c r="A2532" s="680">
        <v>40507</v>
      </c>
      <c r="B2532" s="558" t="s">
        <v>31</v>
      </c>
      <c r="C2532" s="558">
        <v>11</v>
      </c>
      <c r="D2532" s="559">
        <f t="shared" si="1144"/>
        <v>5</v>
      </c>
      <c r="E2532" s="561">
        <v>0</v>
      </c>
      <c r="F2532" s="699">
        <f t="shared" si="1150"/>
        <v>0</v>
      </c>
      <c r="G2532" s="712">
        <f t="shared" si="1151"/>
        <v>0</v>
      </c>
      <c r="H2532" s="699">
        <f t="shared" si="1145"/>
        <v>0</v>
      </c>
      <c r="I2532" s="712">
        <f t="shared" si="1146"/>
        <v>0</v>
      </c>
      <c r="J2532" s="699">
        <f t="shared" si="1152"/>
        <v>0</v>
      </c>
      <c r="K2532" s="681">
        <f t="shared" si="1153"/>
        <v>0</v>
      </c>
      <c r="L2532" s="711">
        <f>IF($L$5="Yes",HLOOKUP(B2532,'Outdoor Supply'!$D$32:$P$38,7,FALSE),0)</f>
        <v>0</v>
      </c>
      <c r="M2532" s="701">
        <f t="shared" si="1154"/>
        <v>0</v>
      </c>
      <c r="N2532" s="564">
        <f t="shared" si="1155"/>
        <v>0</v>
      </c>
      <c r="O2532" s="564">
        <f t="shared" si="1156"/>
        <v>0</v>
      </c>
      <c r="P2532" s="564">
        <f t="shared" si="1157"/>
        <v>0</v>
      </c>
      <c r="Q2532" s="564">
        <f t="shared" si="1158"/>
        <v>0</v>
      </c>
      <c r="R2532" s="661">
        <f t="shared" si="1147"/>
        <v>0</v>
      </c>
      <c r="S2532" s="662">
        <f t="shared" si="1148"/>
        <v>0</v>
      </c>
      <c r="T2532" s="699">
        <f t="shared" si="1149"/>
        <v>0</v>
      </c>
      <c r="U2532" s="681">
        <f t="shared" si="1159"/>
        <v>0</v>
      </c>
      <c r="V2532" s="701">
        <f t="shared" si="1160"/>
        <v>0</v>
      </c>
      <c r="W2532" s="662">
        <f t="shared" si="1161"/>
        <v>0</v>
      </c>
      <c r="X2532" s="662">
        <f t="shared" si="1162"/>
        <v>0</v>
      </c>
      <c r="Y2532" s="662">
        <f t="shared" si="1163"/>
        <v>0</v>
      </c>
      <c r="Z2532" s="699">
        <f t="shared" si="1164"/>
        <v>0</v>
      </c>
      <c r="AA2532" s="681">
        <f t="shared" si="1167"/>
        <v>0</v>
      </c>
      <c r="AB2532" s="701">
        <f t="shared" si="1168"/>
        <v>0</v>
      </c>
      <c r="AC2532" s="662">
        <f t="shared" si="1165"/>
        <v>0</v>
      </c>
      <c r="AD2532" s="662">
        <f t="shared" si="1169"/>
        <v>0</v>
      </c>
      <c r="AE2532" s="701">
        <f t="shared" si="1170"/>
        <v>0</v>
      </c>
      <c r="AF2532" s="662">
        <f t="shared" si="1166"/>
        <v>0</v>
      </c>
      <c r="AG2532" s="662">
        <f t="shared" si="1171"/>
        <v>0</v>
      </c>
      <c r="AH2532" s="701">
        <f t="shared" si="1172"/>
        <v>0</v>
      </c>
    </row>
    <row r="2533" spans="1:34" x14ac:dyDescent="0.35">
      <c r="A2533" s="680">
        <v>40508</v>
      </c>
      <c r="B2533" s="558" t="s">
        <v>31</v>
      </c>
      <c r="C2533" s="558">
        <v>11</v>
      </c>
      <c r="D2533" s="559">
        <f t="shared" si="1144"/>
        <v>6</v>
      </c>
      <c r="E2533" s="561">
        <v>0</v>
      </c>
      <c r="F2533" s="699">
        <f t="shared" si="1150"/>
        <v>0</v>
      </c>
      <c r="G2533" s="712">
        <f t="shared" si="1151"/>
        <v>0</v>
      </c>
      <c r="H2533" s="699">
        <f t="shared" si="1145"/>
        <v>0</v>
      </c>
      <c r="I2533" s="712">
        <f t="shared" si="1146"/>
        <v>0</v>
      </c>
      <c r="J2533" s="699">
        <f t="shared" si="1152"/>
        <v>0</v>
      </c>
      <c r="K2533" s="681">
        <f t="shared" si="1153"/>
        <v>0</v>
      </c>
      <c r="L2533" s="711">
        <f>IF($L$5="Yes",HLOOKUP(B2533,'Outdoor Supply'!$D$32:$P$38,7,FALSE),0)</f>
        <v>0</v>
      </c>
      <c r="M2533" s="701">
        <f t="shared" si="1154"/>
        <v>0</v>
      </c>
      <c r="N2533" s="564">
        <f t="shared" si="1155"/>
        <v>0</v>
      </c>
      <c r="O2533" s="564">
        <f t="shared" si="1156"/>
        <v>0</v>
      </c>
      <c r="P2533" s="564">
        <f t="shared" si="1157"/>
        <v>0</v>
      </c>
      <c r="Q2533" s="564">
        <f t="shared" si="1158"/>
        <v>0</v>
      </c>
      <c r="R2533" s="661">
        <f t="shared" si="1147"/>
        <v>0</v>
      </c>
      <c r="S2533" s="662">
        <f t="shared" si="1148"/>
        <v>0</v>
      </c>
      <c r="T2533" s="699">
        <f t="shared" si="1149"/>
        <v>0</v>
      </c>
      <c r="U2533" s="681">
        <f t="shared" si="1159"/>
        <v>0</v>
      </c>
      <c r="V2533" s="701">
        <f t="shared" si="1160"/>
        <v>0</v>
      </c>
      <c r="W2533" s="662">
        <f t="shared" si="1161"/>
        <v>0</v>
      </c>
      <c r="X2533" s="662">
        <f t="shared" si="1162"/>
        <v>0</v>
      </c>
      <c r="Y2533" s="662">
        <f t="shared" si="1163"/>
        <v>0</v>
      </c>
      <c r="Z2533" s="699">
        <f t="shared" si="1164"/>
        <v>0</v>
      </c>
      <c r="AA2533" s="681">
        <f t="shared" si="1167"/>
        <v>0</v>
      </c>
      <c r="AB2533" s="701">
        <f t="shared" si="1168"/>
        <v>0</v>
      </c>
      <c r="AC2533" s="662">
        <f t="shared" si="1165"/>
        <v>0</v>
      </c>
      <c r="AD2533" s="662">
        <f t="shared" si="1169"/>
        <v>0</v>
      </c>
      <c r="AE2533" s="701">
        <f t="shared" si="1170"/>
        <v>0</v>
      </c>
      <c r="AF2533" s="662">
        <f t="shared" si="1166"/>
        <v>0</v>
      </c>
      <c r="AG2533" s="662">
        <f t="shared" si="1171"/>
        <v>0</v>
      </c>
      <c r="AH2533" s="701">
        <f t="shared" si="1172"/>
        <v>0</v>
      </c>
    </row>
    <row r="2534" spans="1:34" x14ac:dyDescent="0.35">
      <c r="A2534" s="680">
        <v>40509</v>
      </c>
      <c r="B2534" s="558" t="s">
        <v>31</v>
      </c>
      <c r="C2534" s="558">
        <v>11</v>
      </c>
      <c r="D2534" s="559">
        <f t="shared" si="1144"/>
        <v>7</v>
      </c>
      <c r="E2534" s="561">
        <v>0</v>
      </c>
      <c r="F2534" s="699">
        <f t="shared" si="1150"/>
        <v>0</v>
      </c>
      <c r="G2534" s="712">
        <f t="shared" si="1151"/>
        <v>0</v>
      </c>
      <c r="H2534" s="699">
        <f t="shared" si="1145"/>
        <v>0</v>
      </c>
      <c r="I2534" s="712">
        <f t="shared" si="1146"/>
        <v>0</v>
      </c>
      <c r="J2534" s="699">
        <f t="shared" si="1152"/>
        <v>0</v>
      </c>
      <c r="K2534" s="681">
        <f t="shared" si="1153"/>
        <v>0</v>
      </c>
      <c r="L2534" s="711">
        <f>IF($L$5="Yes",HLOOKUP(B2534,'Outdoor Supply'!$D$32:$P$38,7,FALSE),0)</f>
        <v>0</v>
      </c>
      <c r="M2534" s="701">
        <f t="shared" si="1154"/>
        <v>0</v>
      </c>
      <c r="N2534" s="564">
        <f t="shared" si="1155"/>
        <v>0</v>
      </c>
      <c r="O2534" s="564">
        <f t="shared" si="1156"/>
        <v>0</v>
      </c>
      <c r="P2534" s="564">
        <f t="shared" si="1157"/>
        <v>0</v>
      </c>
      <c r="Q2534" s="564">
        <f t="shared" si="1158"/>
        <v>0</v>
      </c>
      <c r="R2534" s="661">
        <f t="shared" si="1147"/>
        <v>0</v>
      </c>
      <c r="S2534" s="662">
        <f t="shared" si="1148"/>
        <v>0</v>
      </c>
      <c r="T2534" s="699">
        <f t="shared" si="1149"/>
        <v>0</v>
      </c>
      <c r="U2534" s="681">
        <f t="shared" si="1159"/>
        <v>0</v>
      </c>
      <c r="V2534" s="701">
        <f t="shared" si="1160"/>
        <v>0</v>
      </c>
      <c r="W2534" s="662">
        <f t="shared" si="1161"/>
        <v>0</v>
      </c>
      <c r="X2534" s="662">
        <f t="shared" si="1162"/>
        <v>0</v>
      </c>
      <c r="Y2534" s="662">
        <f t="shared" si="1163"/>
        <v>0</v>
      </c>
      <c r="Z2534" s="699">
        <f t="shared" si="1164"/>
        <v>0</v>
      </c>
      <c r="AA2534" s="681">
        <f t="shared" si="1167"/>
        <v>0</v>
      </c>
      <c r="AB2534" s="701">
        <f t="shared" si="1168"/>
        <v>0</v>
      </c>
      <c r="AC2534" s="662">
        <f t="shared" si="1165"/>
        <v>0</v>
      </c>
      <c r="AD2534" s="662">
        <f t="shared" si="1169"/>
        <v>0</v>
      </c>
      <c r="AE2534" s="701">
        <f t="shared" si="1170"/>
        <v>0</v>
      </c>
      <c r="AF2534" s="662">
        <f t="shared" si="1166"/>
        <v>0</v>
      </c>
      <c r="AG2534" s="662">
        <f t="shared" si="1171"/>
        <v>0</v>
      </c>
      <c r="AH2534" s="701">
        <f t="shared" si="1172"/>
        <v>0</v>
      </c>
    </row>
    <row r="2535" spans="1:34" x14ac:dyDescent="0.35">
      <c r="A2535" s="680">
        <v>40510</v>
      </c>
      <c r="B2535" s="558" t="s">
        <v>31</v>
      </c>
      <c r="C2535" s="558">
        <v>11</v>
      </c>
      <c r="D2535" s="559">
        <f t="shared" si="1144"/>
        <v>1</v>
      </c>
      <c r="E2535" s="561">
        <v>0</v>
      </c>
      <c r="F2535" s="699">
        <f t="shared" si="1150"/>
        <v>0</v>
      </c>
      <c r="G2535" s="712">
        <f t="shared" si="1151"/>
        <v>0</v>
      </c>
      <c r="H2535" s="699">
        <f t="shared" si="1145"/>
        <v>0</v>
      </c>
      <c r="I2535" s="712">
        <f t="shared" si="1146"/>
        <v>0</v>
      </c>
      <c r="J2535" s="699">
        <f t="shared" si="1152"/>
        <v>0</v>
      </c>
      <c r="K2535" s="681">
        <f t="shared" si="1153"/>
        <v>0</v>
      </c>
      <c r="L2535" s="711">
        <f>IF($L$5="Yes",HLOOKUP(B2535,'Outdoor Supply'!$D$32:$P$38,7,FALSE),0)</f>
        <v>0</v>
      </c>
      <c r="M2535" s="701">
        <f t="shared" si="1154"/>
        <v>0</v>
      </c>
      <c r="N2535" s="564">
        <f t="shared" si="1155"/>
        <v>0</v>
      </c>
      <c r="O2535" s="564">
        <f t="shared" si="1156"/>
        <v>0</v>
      </c>
      <c r="P2535" s="564">
        <f t="shared" si="1157"/>
        <v>0</v>
      </c>
      <c r="Q2535" s="564">
        <f t="shared" si="1158"/>
        <v>0</v>
      </c>
      <c r="R2535" s="661">
        <f t="shared" si="1147"/>
        <v>0</v>
      </c>
      <c r="S2535" s="662">
        <f t="shared" si="1148"/>
        <v>0</v>
      </c>
      <c r="T2535" s="699">
        <f t="shared" si="1149"/>
        <v>0</v>
      </c>
      <c r="U2535" s="681">
        <f t="shared" si="1159"/>
        <v>0</v>
      </c>
      <c r="V2535" s="701">
        <f t="shared" si="1160"/>
        <v>0</v>
      </c>
      <c r="W2535" s="662">
        <f t="shared" si="1161"/>
        <v>0</v>
      </c>
      <c r="X2535" s="662">
        <f t="shared" si="1162"/>
        <v>0</v>
      </c>
      <c r="Y2535" s="662">
        <f t="shared" si="1163"/>
        <v>0</v>
      </c>
      <c r="Z2535" s="699">
        <f t="shared" si="1164"/>
        <v>0</v>
      </c>
      <c r="AA2535" s="681">
        <f t="shared" si="1167"/>
        <v>0</v>
      </c>
      <c r="AB2535" s="701">
        <f t="shared" si="1168"/>
        <v>0</v>
      </c>
      <c r="AC2535" s="662">
        <f t="shared" si="1165"/>
        <v>0</v>
      </c>
      <c r="AD2535" s="662">
        <f t="shared" si="1169"/>
        <v>0</v>
      </c>
      <c r="AE2535" s="701">
        <f t="shared" si="1170"/>
        <v>0</v>
      </c>
      <c r="AF2535" s="662">
        <f t="shared" si="1166"/>
        <v>0</v>
      </c>
      <c r="AG2535" s="662">
        <f t="shared" si="1171"/>
        <v>0</v>
      </c>
      <c r="AH2535" s="701">
        <f t="shared" si="1172"/>
        <v>0</v>
      </c>
    </row>
    <row r="2536" spans="1:34" x14ac:dyDescent="0.35">
      <c r="A2536" s="680">
        <v>40511</v>
      </c>
      <c r="B2536" s="558" t="s">
        <v>31</v>
      </c>
      <c r="C2536" s="558">
        <v>11</v>
      </c>
      <c r="D2536" s="559">
        <f t="shared" si="1144"/>
        <v>2</v>
      </c>
      <c r="E2536" s="561">
        <v>0</v>
      </c>
      <c r="F2536" s="699">
        <f t="shared" si="1150"/>
        <v>0</v>
      </c>
      <c r="G2536" s="712">
        <f t="shared" si="1151"/>
        <v>0</v>
      </c>
      <c r="H2536" s="699">
        <f t="shared" si="1145"/>
        <v>0</v>
      </c>
      <c r="I2536" s="712">
        <f t="shared" si="1146"/>
        <v>0</v>
      </c>
      <c r="J2536" s="699">
        <f t="shared" si="1152"/>
        <v>0</v>
      </c>
      <c r="K2536" s="681">
        <f t="shared" si="1153"/>
        <v>0</v>
      </c>
      <c r="L2536" s="711">
        <f>IF($L$5="Yes",HLOOKUP(B2536,'Outdoor Supply'!$D$32:$P$38,7,FALSE),0)</f>
        <v>0</v>
      </c>
      <c r="M2536" s="701">
        <f t="shared" si="1154"/>
        <v>0</v>
      </c>
      <c r="N2536" s="564">
        <f t="shared" si="1155"/>
        <v>0</v>
      </c>
      <c r="O2536" s="564">
        <f t="shared" si="1156"/>
        <v>0</v>
      </c>
      <c r="P2536" s="564">
        <f t="shared" si="1157"/>
        <v>0</v>
      </c>
      <c r="Q2536" s="564">
        <f t="shared" si="1158"/>
        <v>0</v>
      </c>
      <c r="R2536" s="661">
        <f t="shared" si="1147"/>
        <v>0</v>
      </c>
      <c r="S2536" s="662">
        <f t="shared" si="1148"/>
        <v>0</v>
      </c>
      <c r="T2536" s="699">
        <f t="shared" si="1149"/>
        <v>0</v>
      </c>
      <c r="U2536" s="681">
        <f t="shared" si="1159"/>
        <v>0</v>
      </c>
      <c r="V2536" s="701">
        <f t="shared" si="1160"/>
        <v>0</v>
      </c>
      <c r="W2536" s="662">
        <f t="shared" si="1161"/>
        <v>0</v>
      </c>
      <c r="X2536" s="662">
        <f t="shared" si="1162"/>
        <v>0</v>
      </c>
      <c r="Y2536" s="662">
        <f t="shared" si="1163"/>
        <v>0</v>
      </c>
      <c r="Z2536" s="699">
        <f t="shared" si="1164"/>
        <v>0</v>
      </c>
      <c r="AA2536" s="681">
        <f t="shared" si="1167"/>
        <v>0</v>
      </c>
      <c r="AB2536" s="701">
        <f t="shared" si="1168"/>
        <v>0</v>
      </c>
      <c r="AC2536" s="662">
        <f t="shared" si="1165"/>
        <v>0</v>
      </c>
      <c r="AD2536" s="662">
        <f t="shared" si="1169"/>
        <v>0</v>
      </c>
      <c r="AE2536" s="701">
        <f t="shared" si="1170"/>
        <v>0</v>
      </c>
      <c r="AF2536" s="662">
        <f t="shared" si="1166"/>
        <v>0</v>
      </c>
      <c r="AG2536" s="662">
        <f t="shared" si="1171"/>
        <v>0</v>
      </c>
      <c r="AH2536" s="701">
        <f t="shared" si="1172"/>
        <v>0</v>
      </c>
    </row>
    <row r="2537" spans="1:34" x14ac:dyDescent="0.35">
      <c r="A2537" s="680">
        <v>40512</v>
      </c>
      <c r="B2537" s="558" t="s">
        <v>31</v>
      </c>
      <c r="C2537" s="558">
        <v>11</v>
      </c>
      <c r="D2537" s="559">
        <f t="shared" si="1144"/>
        <v>3</v>
      </c>
      <c r="E2537" s="561">
        <v>0</v>
      </c>
      <c r="F2537" s="699">
        <f t="shared" si="1150"/>
        <v>0</v>
      </c>
      <c r="G2537" s="712">
        <f t="shared" si="1151"/>
        <v>0</v>
      </c>
      <c r="H2537" s="699">
        <f t="shared" si="1145"/>
        <v>0</v>
      </c>
      <c r="I2537" s="712">
        <f t="shared" si="1146"/>
        <v>0</v>
      </c>
      <c r="J2537" s="699">
        <f t="shared" si="1152"/>
        <v>0</v>
      </c>
      <c r="K2537" s="681">
        <f t="shared" si="1153"/>
        <v>0</v>
      </c>
      <c r="L2537" s="711">
        <f>IF($L$5="Yes",HLOOKUP(B2537,'Outdoor Supply'!$D$32:$P$38,7,FALSE),0)</f>
        <v>0</v>
      </c>
      <c r="M2537" s="701">
        <f t="shared" si="1154"/>
        <v>0</v>
      </c>
      <c r="N2537" s="564">
        <f t="shared" si="1155"/>
        <v>0</v>
      </c>
      <c r="O2537" s="564">
        <f t="shared" si="1156"/>
        <v>0</v>
      </c>
      <c r="P2537" s="564">
        <f t="shared" si="1157"/>
        <v>0</v>
      </c>
      <c r="Q2537" s="564">
        <f t="shared" si="1158"/>
        <v>0</v>
      </c>
      <c r="R2537" s="661">
        <f t="shared" si="1147"/>
        <v>0</v>
      </c>
      <c r="S2537" s="662">
        <f t="shared" si="1148"/>
        <v>0</v>
      </c>
      <c r="T2537" s="699">
        <f t="shared" si="1149"/>
        <v>0</v>
      </c>
      <c r="U2537" s="681">
        <f t="shared" si="1159"/>
        <v>0</v>
      </c>
      <c r="V2537" s="701">
        <f t="shared" si="1160"/>
        <v>0</v>
      </c>
      <c r="W2537" s="662">
        <f t="shared" si="1161"/>
        <v>0</v>
      </c>
      <c r="X2537" s="662">
        <f t="shared" si="1162"/>
        <v>0</v>
      </c>
      <c r="Y2537" s="662">
        <f t="shared" si="1163"/>
        <v>0</v>
      </c>
      <c r="Z2537" s="699">
        <f t="shared" si="1164"/>
        <v>0</v>
      </c>
      <c r="AA2537" s="681">
        <f t="shared" si="1167"/>
        <v>0</v>
      </c>
      <c r="AB2537" s="701">
        <f t="shared" si="1168"/>
        <v>0</v>
      </c>
      <c r="AC2537" s="662">
        <f t="shared" si="1165"/>
        <v>0</v>
      </c>
      <c r="AD2537" s="662">
        <f t="shared" si="1169"/>
        <v>0</v>
      </c>
      <c r="AE2537" s="701">
        <f t="shared" si="1170"/>
        <v>0</v>
      </c>
      <c r="AF2537" s="662">
        <f t="shared" si="1166"/>
        <v>0</v>
      </c>
      <c r="AG2537" s="662">
        <f t="shared" si="1171"/>
        <v>0</v>
      </c>
      <c r="AH2537" s="701">
        <f t="shared" si="1172"/>
        <v>0</v>
      </c>
    </row>
    <row r="2538" spans="1:34" x14ac:dyDescent="0.35">
      <c r="A2538" s="680">
        <v>40513</v>
      </c>
      <c r="B2538" s="558" t="s">
        <v>32</v>
      </c>
      <c r="C2538" s="558">
        <v>12</v>
      </c>
      <c r="D2538" s="559">
        <f t="shared" si="1144"/>
        <v>4</v>
      </c>
      <c r="E2538" s="561">
        <v>0</v>
      </c>
      <c r="F2538" s="699">
        <f t="shared" si="1150"/>
        <v>0</v>
      </c>
      <c r="G2538" s="712">
        <f t="shared" si="1151"/>
        <v>0</v>
      </c>
      <c r="H2538" s="699">
        <f t="shared" si="1145"/>
        <v>0</v>
      </c>
      <c r="I2538" s="712">
        <f t="shared" si="1146"/>
        <v>0</v>
      </c>
      <c r="J2538" s="699">
        <f t="shared" si="1152"/>
        <v>0</v>
      </c>
      <c r="K2538" s="681">
        <f t="shared" si="1153"/>
        <v>0</v>
      </c>
      <c r="L2538" s="711">
        <f>IF($L$5="Yes",HLOOKUP(B2538,'Outdoor Supply'!$D$32:$P$38,7,FALSE),0)</f>
        <v>0</v>
      </c>
      <c r="M2538" s="701">
        <f t="shared" si="1154"/>
        <v>0</v>
      </c>
      <c r="N2538" s="564">
        <f t="shared" si="1155"/>
        <v>0</v>
      </c>
      <c r="O2538" s="564">
        <f t="shared" si="1156"/>
        <v>0</v>
      </c>
      <c r="P2538" s="564">
        <f t="shared" si="1157"/>
        <v>0</v>
      </c>
      <c r="Q2538" s="564">
        <f t="shared" si="1158"/>
        <v>0</v>
      </c>
      <c r="R2538" s="661">
        <f t="shared" si="1147"/>
        <v>0</v>
      </c>
      <c r="S2538" s="662">
        <f t="shared" si="1148"/>
        <v>0</v>
      </c>
      <c r="T2538" s="699">
        <f t="shared" si="1149"/>
        <v>0</v>
      </c>
      <c r="U2538" s="681">
        <f t="shared" si="1159"/>
        <v>0</v>
      </c>
      <c r="V2538" s="701">
        <f t="shared" si="1160"/>
        <v>0</v>
      </c>
      <c r="W2538" s="662">
        <f t="shared" si="1161"/>
        <v>0</v>
      </c>
      <c r="X2538" s="662">
        <f t="shared" si="1162"/>
        <v>0</v>
      </c>
      <c r="Y2538" s="662">
        <f t="shared" si="1163"/>
        <v>0</v>
      </c>
      <c r="Z2538" s="699">
        <f t="shared" si="1164"/>
        <v>0</v>
      </c>
      <c r="AA2538" s="681">
        <f t="shared" si="1167"/>
        <v>0</v>
      </c>
      <c r="AB2538" s="701">
        <f t="shared" si="1168"/>
        <v>0</v>
      </c>
      <c r="AC2538" s="662">
        <f t="shared" si="1165"/>
        <v>0</v>
      </c>
      <c r="AD2538" s="662">
        <f t="shared" si="1169"/>
        <v>0</v>
      </c>
      <c r="AE2538" s="701">
        <f t="shared" si="1170"/>
        <v>0</v>
      </c>
      <c r="AF2538" s="662">
        <f t="shared" si="1166"/>
        <v>0</v>
      </c>
      <c r="AG2538" s="662">
        <f t="shared" si="1171"/>
        <v>0</v>
      </c>
      <c r="AH2538" s="701">
        <f t="shared" si="1172"/>
        <v>0</v>
      </c>
    </row>
    <row r="2539" spans="1:34" x14ac:dyDescent="0.35">
      <c r="A2539" s="680">
        <v>40514</v>
      </c>
      <c r="B2539" s="558" t="s">
        <v>32</v>
      </c>
      <c r="C2539" s="558">
        <v>12</v>
      </c>
      <c r="D2539" s="559">
        <f t="shared" si="1144"/>
        <v>5</v>
      </c>
      <c r="E2539" s="561">
        <v>0</v>
      </c>
      <c r="F2539" s="699">
        <f t="shared" si="1150"/>
        <v>0</v>
      </c>
      <c r="G2539" s="712">
        <f t="shared" si="1151"/>
        <v>0</v>
      </c>
      <c r="H2539" s="699">
        <f t="shared" si="1145"/>
        <v>0</v>
      </c>
      <c r="I2539" s="712">
        <f t="shared" si="1146"/>
        <v>0</v>
      </c>
      <c r="J2539" s="699">
        <f t="shared" si="1152"/>
        <v>0</v>
      </c>
      <c r="K2539" s="681">
        <f t="shared" si="1153"/>
        <v>0</v>
      </c>
      <c r="L2539" s="711">
        <f>IF($L$5="Yes",HLOOKUP(B2539,'Outdoor Supply'!$D$32:$P$38,7,FALSE),0)</f>
        <v>0</v>
      </c>
      <c r="M2539" s="701">
        <f t="shared" si="1154"/>
        <v>0</v>
      </c>
      <c r="N2539" s="564">
        <f t="shared" si="1155"/>
        <v>0</v>
      </c>
      <c r="O2539" s="564">
        <f t="shared" si="1156"/>
        <v>0</v>
      </c>
      <c r="P2539" s="564">
        <f t="shared" si="1157"/>
        <v>0</v>
      </c>
      <c r="Q2539" s="564">
        <f t="shared" si="1158"/>
        <v>0</v>
      </c>
      <c r="R2539" s="661">
        <f t="shared" si="1147"/>
        <v>0</v>
      </c>
      <c r="S2539" s="662">
        <f t="shared" si="1148"/>
        <v>0</v>
      </c>
      <c r="T2539" s="699">
        <f t="shared" si="1149"/>
        <v>0</v>
      </c>
      <c r="U2539" s="681">
        <f t="shared" si="1159"/>
        <v>0</v>
      </c>
      <c r="V2539" s="701">
        <f t="shared" si="1160"/>
        <v>0</v>
      </c>
      <c r="W2539" s="662">
        <f t="shared" si="1161"/>
        <v>0</v>
      </c>
      <c r="X2539" s="662">
        <f t="shared" si="1162"/>
        <v>0</v>
      </c>
      <c r="Y2539" s="662">
        <f t="shared" si="1163"/>
        <v>0</v>
      </c>
      <c r="Z2539" s="699">
        <f t="shared" si="1164"/>
        <v>0</v>
      </c>
      <c r="AA2539" s="681">
        <f t="shared" si="1167"/>
        <v>0</v>
      </c>
      <c r="AB2539" s="701">
        <f t="shared" si="1168"/>
        <v>0</v>
      </c>
      <c r="AC2539" s="662">
        <f t="shared" si="1165"/>
        <v>0</v>
      </c>
      <c r="AD2539" s="662">
        <f t="shared" si="1169"/>
        <v>0</v>
      </c>
      <c r="AE2539" s="701">
        <f t="shared" si="1170"/>
        <v>0</v>
      </c>
      <c r="AF2539" s="662">
        <f t="shared" si="1166"/>
        <v>0</v>
      </c>
      <c r="AG2539" s="662">
        <f t="shared" si="1171"/>
        <v>0</v>
      </c>
      <c r="AH2539" s="701">
        <f t="shared" si="1172"/>
        <v>0</v>
      </c>
    </row>
    <row r="2540" spans="1:34" x14ac:dyDescent="0.35">
      <c r="A2540" s="680">
        <v>40515</v>
      </c>
      <c r="B2540" s="558" t="s">
        <v>32</v>
      </c>
      <c r="C2540" s="558">
        <v>12</v>
      </c>
      <c r="D2540" s="559">
        <f t="shared" si="1144"/>
        <v>6</v>
      </c>
      <c r="E2540" s="561">
        <v>0</v>
      </c>
      <c r="F2540" s="699">
        <f t="shared" si="1150"/>
        <v>0</v>
      </c>
      <c r="G2540" s="712">
        <f t="shared" si="1151"/>
        <v>0</v>
      </c>
      <c r="H2540" s="699">
        <f t="shared" si="1145"/>
        <v>0</v>
      </c>
      <c r="I2540" s="712">
        <f t="shared" si="1146"/>
        <v>0</v>
      </c>
      <c r="J2540" s="699">
        <f t="shared" si="1152"/>
        <v>0</v>
      </c>
      <c r="K2540" s="681">
        <f t="shared" si="1153"/>
        <v>0</v>
      </c>
      <c r="L2540" s="711">
        <f>IF($L$5="Yes",HLOOKUP(B2540,'Outdoor Supply'!$D$32:$P$38,7,FALSE),0)</f>
        <v>0</v>
      </c>
      <c r="M2540" s="701">
        <f t="shared" si="1154"/>
        <v>0</v>
      </c>
      <c r="N2540" s="564">
        <f t="shared" si="1155"/>
        <v>0</v>
      </c>
      <c r="O2540" s="564">
        <f t="shared" si="1156"/>
        <v>0</v>
      </c>
      <c r="P2540" s="564">
        <f t="shared" si="1157"/>
        <v>0</v>
      </c>
      <c r="Q2540" s="564">
        <f t="shared" si="1158"/>
        <v>0</v>
      </c>
      <c r="R2540" s="661">
        <f t="shared" si="1147"/>
        <v>0</v>
      </c>
      <c r="S2540" s="662">
        <f t="shared" si="1148"/>
        <v>0</v>
      </c>
      <c r="T2540" s="699">
        <f t="shared" si="1149"/>
        <v>0</v>
      </c>
      <c r="U2540" s="681">
        <f t="shared" si="1159"/>
        <v>0</v>
      </c>
      <c r="V2540" s="701">
        <f t="shared" si="1160"/>
        <v>0</v>
      </c>
      <c r="W2540" s="662">
        <f t="shared" si="1161"/>
        <v>0</v>
      </c>
      <c r="X2540" s="662">
        <f t="shared" si="1162"/>
        <v>0</v>
      </c>
      <c r="Y2540" s="662">
        <f t="shared" si="1163"/>
        <v>0</v>
      </c>
      <c r="Z2540" s="699">
        <f t="shared" si="1164"/>
        <v>0</v>
      </c>
      <c r="AA2540" s="681">
        <f t="shared" si="1167"/>
        <v>0</v>
      </c>
      <c r="AB2540" s="701">
        <f t="shared" si="1168"/>
        <v>0</v>
      </c>
      <c r="AC2540" s="662">
        <f t="shared" si="1165"/>
        <v>0</v>
      </c>
      <c r="AD2540" s="662">
        <f t="shared" si="1169"/>
        <v>0</v>
      </c>
      <c r="AE2540" s="701">
        <f t="shared" si="1170"/>
        <v>0</v>
      </c>
      <c r="AF2540" s="662">
        <f t="shared" si="1166"/>
        <v>0</v>
      </c>
      <c r="AG2540" s="662">
        <f t="shared" si="1171"/>
        <v>0</v>
      </c>
      <c r="AH2540" s="701">
        <f t="shared" si="1172"/>
        <v>0</v>
      </c>
    </row>
    <row r="2541" spans="1:34" x14ac:dyDescent="0.35">
      <c r="A2541" s="680">
        <v>40516</v>
      </c>
      <c r="B2541" s="558" t="s">
        <v>32</v>
      </c>
      <c r="C2541" s="558">
        <v>12</v>
      </c>
      <c r="D2541" s="559">
        <f t="shared" si="1144"/>
        <v>7</v>
      </c>
      <c r="E2541" s="561">
        <v>0</v>
      </c>
      <c r="F2541" s="699">
        <f t="shared" si="1150"/>
        <v>0</v>
      </c>
      <c r="G2541" s="712">
        <f t="shared" si="1151"/>
        <v>0</v>
      </c>
      <c r="H2541" s="699">
        <f t="shared" si="1145"/>
        <v>0</v>
      </c>
      <c r="I2541" s="712">
        <f t="shared" si="1146"/>
        <v>0</v>
      </c>
      <c r="J2541" s="699">
        <f t="shared" si="1152"/>
        <v>0</v>
      </c>
      <c r="K2541" s="681">
        <f t="shared" si="1153"/>
        <v>0</v>
      </c>
      <c r="L2541" s="711">
        <f>IF($L$5="Yes",HLOOKUP(B2541,'Outdoor Supply'!$D$32:$P$38,7,FALSE),0)</f>
        <v>0</v>
      </c>
      <c r="M2541" s="701">
        <f t="shared" si="1154"/>
        <v>0</v>
      </c>
      <c r="N2541" s="564">
        <f t="shared" si="1155"/>
        <v>0</v>
      </c>
      <c r="O2541" s="564">
        <f t="shared" si="1156"/>
        <v>0</v>
      </c>
      <c r="P2541" s="564">
        <f t="shared" si="1157"/>
        <v>0</v>
      </c>
      <c r="Q2541" s="564">
        <f t="shared" si="1158"/>
        <v>0</v>
      </c>
      <c r="R2541" s="661">
        <f t="shared" si="1147"/>
        <v>0</v>
      </c>
      <c r="S2541" s="662">
        <f t="shared" si="1148"/>
        <v>0</v>
      </c>
      <c r="T2541" s="699">
        <f t="shared" si="1149"/>
        <v>0</v>
      </c>
      <c r="U2541" s="681">
        <f t="shared" si="1159"/>
        <v>0</v>
      </c>
      <c r="V2541" s="701">
        <f t="shared" si="1160"/>
        <v>0</v>
      </c>
      <c r="W2541" s="662">
        <f t="shared" si="1161"/>
        <v>0</v>
      </c>
      <c r="X2541" s="662">
        <f t="shared" si="1162"/>
        <v>0</v>
      </c>
      <c r="Y2541" s="662">
        <f t="shared" si="1163"/>
        <v>0</v>
      </c>
      <c r="Z2541" s="699">
        <f t="shared" si="1164"/>
        <v>0</v>
      </c>
      <c r="AA2541" s="681">
        <f t="shared" si="1167"/>
        <v>0</v>
      </c>
      <c r="AB2541" s="701">
        <f t="shared" si="1168"/>
        <v>0</v>
      </c>
      <c r="AC2541" s="662">
        <f t="shared" si="1165"/>
        <v>0</v>
      </c>
      <c r="AD2541" s="662">
        <f t="shared" si="1169"/>
        <v>0</v>
      </c>
      <c r="AE2541" s="701">
        <f t="shared" si="1170"/>
        <v>0</v>
      </c>
      <c r="AF2541" s="662">
        <f t="shared" si="1166"/>
        <v>0</v>
      </c>
      <c r="AG2541" s="662">
        <f t="shared" si="1171"/>
        <v>0</v>
      </c>
      <c r="AH2541" s="701">
        <f t="shared" si="1172"/>
        <v>0</v>
      </c>
    </row>
    <row r="2542" spans="1:34" x14ac:dyDescent="0.35">
      <c r="A2542" s="680">
        <v>40517</v>
      </c>
      <c r="B2542" s="558" t="s">
        <v>32</v>
      </c>
      <c r="C2542" s="558">
        <v>12</v>
      </c>
      <c r="D2542" s="559">
        <f t="shared" si="1144"/>
        <v>1</v>
      </c>
      <c r="E2542" s="561">
        <v>0</v>
      </c>
      <c r="F2542" s="699">
        <f t="shared" si="1150"/>
        <v>0</v>
      </c>
      <c r="G2542" s="712">
        <f t="shared" si="1151"/>
        <v>0</v>
      </c>
      <c r="H2542" s="699">
        <f t="shared" si="1145"/>
        <v>0</v>
      </c>
      <c r="I2542" s="712">
        <f t="shared" si="1146"/>
        <v>0</v>
      </c>
      <c r="J2542" s="699">
        <f t="shared" si="1152"/>
        <v>0</v>
      </c>
      <c r="K2542" s="681">
        <f t="shared" si="1153"/>
        <v>0</v>
      </c>
      <c r="L2542" s="711">
        <f>IF($L$5="Yes",HLOOKUP(B2542,'Outdoor Supply'!$D$32:$P$38,7,FALSE),0)</f>
        <v>0</v>
      </c>
      <c r="M2542" s="701">
        <f t="shared" si="1154"/>
        <v>0</v>
      </c>
      <c r="N2542" s="564">
        <f t="shared" si="1155"/>
        <v>0</v>
      </c>
      <c r="O2542" s="564">
        <f t="shared" si="1156"/>
        <v>0</v>
      </c>
      <c r="P2542" s="564">
        <f t="shared" si="1157"/>
        <v>0</v>
      </c>
      <c r="Q2542" s="564">
        <f t="shared" si="1158"/>
        <v>0</v>
      </c>
      <c r="R2542" s="661">
        <f t="shared" si="1147"/>
        <v>0</v>
      </c>
      <c r="S2542" s="662">
        <f t="shared" si="1148"/>
        <v>0</v>
      </c>
      <c r="T2542" s="699">
        <f t="shared" si="1149"/>
        <v>0</v>
      </c>
      <c r="U2542" s="681">
        <f t="shared" si="1159"/>
        <v>0</v>
      </c>
      <c r="V2542" s="701">
        <f t="shared" si="1160"/>
        <v>0</v>
      </c>
      <c r="W2542" s="662">
        <f t="shared" si="1161"/>
        <v>0</v>
      </c>
      <c r="X2542" s="662">
        <f t="shared" si="1162"/>
        <v>0</v>
      </c>
      <c r="Y2542" s="662">
        <f t="shared" si="1163"/>
        <v>0</v>
      </c>
      <c r="Z2542" s="699">
        <f t="shared" si="1164"/>
        <v>0</v>
      </c>
      <c r="AA2542" s="681">
        <f t="shared" si="1167"/>
        <v>0</v>
      </c>
      <c r="AB2542" s="701">
        <f t="shared" si="1168"/>
        <v>0</v>
      </c>
      <c r="AC2542" s="662">
        <f t="shared" si="1165"/>
        <v>0</v>
      </c>
      <c r="AD2542" s="662">
        <f t="shared" si="1169"/>
        <v>0</v>
      </c>
      <c r="AE2542" s="701">
        <f t="shared" si="1170"/>
        <v>0</v>
      </c>
      <c r="AF2542" s="662">
        <f t="shared" si="1166"/>
        <v>0</v>
      </c>
      <c r="AG2542" s="662">
        <f t="shared" si="1171"/>
        <v>0</v>
      </c>
      <c r="AH2542" s="701">
        <f t="shared" si="1172"/>
        <v>0</v>
      </c>
    </row>
    <row r="2543" spans="1:34" x14ac:dyDescent="0.35">
      <c r="A2543" s="680">
        <v>40518</v>
      </c>
      <c r="B2543" s="558" t="s">
        <v>32</v>
      </c>
      <c r="C2543" s="558">
        <v>12</v>
      </c>
      <c r="D2543" s="559">
        <f t="shared" si="1144"/>
        <v>2</v>
      </c>
      <c r="E2543" s="561">
        <v>0</v>
      </c>
      <c r="F2543" s="699">
        <f t="shared" si="1150"/>
        <v>0</v>
      </c>
      <c r="G2543" s="712">
        <f t="shared" si="1151"/>
        <v>0</v>
      </c>
      <c r="H2543" s="699">
        <f t="shared" si="1145"/>
        <v>0</v>
      </c>
      <c r="I2543" s="712">
        <f t="shared" si="1146"/>
        <v>0</v>
      </c>
      <c r="J2543" s="699">
        <f t="shared" si="1152"/>
        <v>0</v>
      </c>
      <c r="K2543" s="681">
        <f t="shared" si="1153"/>
        <v>0</v>
      </c>
      <c r="L2543" s="711">
        <f>IF($L$5="Yes",HLOOKUP(B2543,'Outdoor Supply'!$D$32:$P$38,7,FALSE),0)</f>
        <v>0</v>
      </c>
      <c r="M2543" s="701">
        <f t="shared" si="1154"/>
        <v>0</v>
      </c>
      <c r="N2543" s="564">
        <f t="shared" si="1155"/>
        <v>0</v>
      </c>
      <c r="O2543" s="564">
        <f t="shared" si="1156"/>
        <v>0</v>
      </c>
      <c r="P2543" s="564">
        <f t="shared" si="1157"/>
        <v>0</v>
      </c>
      <c r="Q2543" s="564">
        <f t="shared" si="1158"/>
        <v>0</v>
      </c>
      <c r="R2543" s="661">
        <f t="shared" si="1147"/>
        <v>0</v>
      </c>
      <c r="S2543" s="662">
        <f t="shared" si="1148"/>
        <v>0</v>
      </c>
      <c r="T2543" s="699">
        <f t="shared" si="1149"/>
        <v>0</v>
      </c>
      <c r="U2543" s="681">
        <f t="shared" si="1159"/>
        <v>0</v>
      </c>
      <c r="V2543" s="701">
        <f t="shared" si="1160"/>
        <v>0</v>
      </c>
      <c r="W2543" s="662">
        <f t="shared" si="1161"/>
        <v>0</v>
      </c>
      <c r="X2543" s="662">
        <f t="shared" si="1162"/>
        <v>0</v>
      </c>
      <c r="Y2543" s="662">
        <f t="shared" si="1163"/>
        <v>0</v>
      </c>
      <c r="Z2543" s="699">
        <f t="shared" si="1164"/>
        <v>0</v>
      </c>
      <c r="AA2543" s="681">
        <f t="shared" si="1167"/>
        <v>0</v>
      </c>
      <c r="AB2543" s="701">
        <f t="shared" si="1168"/>
        <v>0</v>
      </c>
      <c r="AC2543" s="662">
        <f t="shared" si="1165"/>
        <v>0</v>
      </c>
      <c r="AD2543" s="662">
        <f t="shared" si="1169"/>
        <v>0</v>
      </c>
      <c r="AE2543" s="701">
        <f t="shared" si="1170"/>
        <v>0</v>
      </c>
      <c r="AF2543" s="662">
        <f t="shared" si="1166"/>
        <v>0</v>
      </c>
      <c r="AG2543" s="662">
        <f t="shared" si="1171"/>
        <v>0</v>
      </c>
      <c r="AH2543" s="701">
        <f t="shared" si="1172"/>
        <v>0</v>
      </c>
    </row>
    <row r="2544" spans="1:34" x14ac:dyDescent="0.35">
      <c r="A2544" s="680">
        <v>40519</v>
      </c>
      <c r="B2544" s="558" t="s">
        <v>32</v>
      </c>
      <c r="C2544" s="558">
        <v>12</v>
      </c>
      <c r="D2544" s="559">
        <f t="shared" si="1144"/>
        <v>3</v>
      </c>
      <c r="E2544" s="561">
        <v>0</v>
      </c>
      <c r="F2544" s="699">
        <f t="shared" si="1150"/>
        <v>0</v>
      </c>
      <c r="G2544" s="712">
        <f t="shared" si="1151"/>
        <v>0</v>
      </c>
      <c r="H2544" s="699">
        <f t="shared" si="1145"/>
        <v>0</v>
      </c>
      <c r="I2544" s="712">
        <f t="shared" si="1146"/>
        <v>0</v>
      </c>
      <c r="J2544" s="699">
        <f t="shared" si="1152"/>
        <v>0</v>
      </c>
      <c r="K2544" s="681">
        <f t="shared" si="1153"/>
        <v>0</v>
      </c>
      <c r="L2544" s="711">
        <f>IF($L$5="Yes",HLOOKUP(B2544,'Outdoor Supply'!$D$32:$P$38,7,FALSE),0)</f>
        <v>0</v>
      </c>
      <c r="M2544" s="701">
        <f t="shared" si="1154"/>
        <v>0</v>
      </c>
      <c r="N2544" s="564">
        <f t="shared" si="1155"/>
        <v>0</v>
      </c>
      <c r="O2544" s="564">
        <f t="shared" si="1156"/>
        <v>0</v>
      </c>
      <c r="P2544" s="564">
        <f t="shared" si="1157"/>
        <v>0</v>
      </c>
      <c r="Q2544" s="564">
        <f t="shared" si="1158"/>
        <v>0</v>
      </c>
      <c r="R2544" s="661">
        <f t="shared" si="1147"/>
        <v>0</v>
      </c>
      <c r="S2544" s="662">
        <f t="shared" si="1148"/>
        <v>0</v>
      </c>
      <c r="T2544" s="699">
        <f t="shared" si="1149"/>
        <v>0</v>
      </c>
      <c r="U2544" s="681">
        <f t="shared" si="1159"/>
        <v>0</v>
      </c>
      <c r="V2544" s="701">
        <f t="shared" si="1160"/>
        <v>0</v>
      </c>
      <c r="W2544" s="662">
        <f t="shared" si="1161"/>
        <v>0</v>
      </c>
      <c r="X2544" s="662">
        <f t="shared" si="1162"/>
        <v>0</v>
      </c>
      <c r="Y2544" s="662">
        <f t="shared" si="1163"/>
        <v>0</v>
      </c>
      <c r="Z2544" s="699">
        <f t="shared" si="1164"/>
        <v>0</v>
      </c>
      <c r="AA2544" s="681">
        <f t="shared" si="1167"/>
        <v>0</v>
      </c>
      <c r="AB2544" s="701">
        <f t="shared" si="1168"/>
        <v>0</v>
      </c>
      <c r="AC2544" s="662">
        <f t="shared" si="1165"/>
        <v>0</v>
      </c>
      <c r="AD2544" s="662">
        <f t="shared" si="1169"/>
        <v>0</v>
      </c>
      <c r="AE2544" s="701">
        <f t="shared" si="1170"/>
        <v>0</v>
      </c>
      <c r="AF2544" s="662">
        <f t="shared" si="1166"/>
        <v>0</v>
      </c>
      <c r="AG2544" s="662">
        <f t="shared" si="1171"/>
        <v>0</v>
      </c>
      <c r="AH2544" s="701">
        <f t="shared" si="1172"/>
        <v>0</v>
      </c>
    </row>
    <row r="2545" spans="1:34" x14ac:dyDescent="0.35">
      <c r="A2545" s="680">
        <v>40520</v>
      </c>
      <c r="B2545" s="558" t="s">
        <v>32</v>
      </c>
      <c r="C2545" s="558">
        <v>12</v>
      </c>
      <c r="D2545" s="559">
        <f t="shared" si="1144"/>
        <v>4</v>
      </c>
      <c r="E2545" s="561">
        <v>0</v>
      </c>
      <c r="F2545" s="699">
        <f t="shared" si="1150"/>
        <v>0</v>
      </c>
      <c r="G2545" s="712">
        <f t="shared" si="1151"/>
        <v>0</v>
      </c>
      <c r="H2545" s="699">
        <f t="shared" si="1145"/>
        <v>0</v>
      </c>
      <c r="I2545" s="712">
        <f t="shared" si="1146"/>
        <v>0</v>
      </c>
      <c r="J2545" s="699">
        <f t="shared" si="1152"/>
        <v>0</v>
      </c>
      <c r="K2545" s="681">
        <f t="shared" si="1153"/>
        <v>0</v>
      </c>
      <c r="L2545" s="711">
        <f>IF($L$5="Yes",HLOOKUP(B2545,'Outdoor Supply'!$D$32:$P$38,7,FALSE),0)</f>
        <v>0</v>
      </c>
      <c r="M2545" s="701">
        <f t="shared" si="1154"/>
        <v>0</v>
      </c>
      <c r="N2545" s="564">
        <f t="shared" si="1155"/>
        <v>0</v>
      </c>
      <c r="O2545" s="564">
        <f t="shared" si="1156"/>
        <v>0</v>
      </c>
      <c r="P2545" s="564">
        <f t="shared" si="1157"/>
        <v>0</v>
      </c>
      <c r="Q2545" s="564">
        <f t="shared" si="1158"/>
        <v>0</v>
      </c>
      <c r="R2545" s="661">
        <f t="shared" si="1147"/>
        <v>0</v>
      </c>
      <c r="S2545" s="662">
        <f t="shared" si="1148"/>
        <v>0</v>
      </c>
      <c r="T2545" s="699">
        <f t="shared" si="1149"/>
        <v>0</v>
      </c>
      <c r="U2545" s="681">
        <f t="shared" si="1159"/>
        <v>0</v>
      </c>
      <c r="V2545" s="701">
        <f t="shared" si="1160"/>
        <v>0</v>
      </c>
      <c r="W2545" s="662">
        <f t="shared" si="1161"/>
        <v>0</v>
      </c>
      <c r="X2545" s="662">
        <f t="shared" si="1162"/>
        <v>0</v>
      </c>
      <c r="Y2545" s="662">
        <f t="shared" si="1163"/>
        <v>0</v>
      </c>
      <c r="Z2545" s="699">
        <f t="shared" si="1164"/>
        <v>0</v>
      </c>
      <c r="AA2545" s="681">
        <f t="shared" si="1167"/>
        <v>0</v>
      </c>
      <c r="AB2545" s="701">
        <f t="shared" si="1168"/>
        <v>0</v>
      </c>
      <c r="AC2545" s="662">
        <f t="shared" si="1165"/>
        <v>0</v>
      </c>
      <c r="AD2545" s="662">
        <f t="shared" si="1169"/>
        <v>0</v>
      </c>
      <c r="AE2545" s="701">
        <f t="shared" si="1170"/>
        <v>0</v>
      </c>
      <c r="AF2545" s="662">
        <f t="shared" si="1166"/>
        <v>0</v>
      </c>
      <c r="AG2545" s="662">
        <f t="shared" si="1171"/>
        <v>0</v>
      </c>
      <c r="AH2545" s="701">
        <f t="shared" si="1172"/>
        <v>0</v>
      </c>
    </row>
    <row r="2546" spans="1:34" x14ac:dyDescent="0.35">
      <c r="A2546" s="680">
        <v>40521</v>
      </c>
      <c r="B2546" s="558" t="s">
        <v>32</v>
      </c>
      <c r="C2546" s="558">
        <v>12</v>
      </c>
      <c r="D2546" s="559">
        <f t="shared" si="1144"/>
        <v>5</v>
      </c>
      <c r="E2546" s="561">
        <v>0</v>
      </c>
      <c r="F2546" s="699">
        <f t="shared" si="1150"/>
        <v>0</v>
      </c>
      <c r="G2546" s="712">
        <f t="shared" si="1151"/>
        <v>0</v>
      </c>
      <c r="H2546" s="699">
        <f t="shared" si="1145"/>
        <v>0</v>
      </c>
      <c r="I2546" s="712">
        <f t="shared" si="1146"/>
        <v>0</v>
      </c>
      <c r="J2546" s="699">
        <f t="shared" si="1152"/>
        <v>0</v>
      </c>
      <c r="K2546" s="681">
        <f t="shared" si="1153"/>
        <v>0</v>
      </c>
      <c r="L2546" s="711">
        <f>IF($L$5="Yes",HLOOKUP(B2546,'Outdoor Supply'!$D$32:$P$38,7,FALSE),0)</f>
        <v>0</v>
      </c>
      <c r="M2546" s="701">
        <f t="shared" si="1154"/>
        <v>0</v>
      </c>
      <c r="N2546" s="564">
        <f t="shared" si="1155"/>
        <v>0</v>
      </c>
      <c r="O2546" s="564">
        <f t="shared" si="1156"/>
        <v>0</v>
      </c>
      <c r="P2546" s="564">
        <f t="shared" si="1157"/>
        <v>0</v>
      </c>
      <c r="Q2546" s="564">
        <f t="shared" si="1158"/>
        <v>0</v>
      </c>
      <c r="R2546" s="661">
        <f t="shared" si="1147"/>
        <v>0</v>
      </c>
      <c r="S2546" s="662">
        <f t="shared" si="1148"/>
        <v>0</v>
      </c>
      <c r="T2546" s="699">
        <f t="shared" si="1149"/>
        <v>0</v>
      </c>
      <c r="U2546" s="681">
        <f t="shared" si="1159"/>
        <v>0</v>
      </c>
      <c r="V2546" s="701">
        <f t="shared" si="1160"/>
        <v>0</v>
      </c>
      <c r="W2546" s="662">
        <f t="shared" si="1161"/>
        <v>0</v>
      </c>
      <c r="X2546" s="662">
        <f t="shared" si="1162"/>
        <v>0</v>
      </c>
      <c r="Y2546" s="662">
        <f t="shared" si="1163"/>
        <v>0</v>
      </c>
      <c r="Z2546" s="699">
        <f t="shared" si="1164"/>
        <v>0</v>
      </c>
      <c r="AA2546" s="681">
        <f t="shared" si="1167"/>
        <v>0</v>
      </c>
      <c r="AB2546" s="701">
        <f t="shared" si="1168"/>
        <v>0</v>
      </c>
      <c r="AC2546" s="662">
        <f t="shared" si="1165"/>
        <v>0</v>
      </c>
      <c r="AD2546" s="662">
        <f t="shared" si="1169"/>
        <v>0</v>
      </c>
      <c r="AE2546" s="701">
        <f t="shared" si="1170"/>
        <v>0</v>
      </c>
      <c r="AF2546" s="662">
        <f t="shared" si="1166"/>
        <v>0</v>
      </c>
      <c r="AG2546" s="662">
        <f t="shared" si="1171"/>
        <v>0</v>
      </c>
      <c r="AH2546" s="701">
        <f t="shared" si="1172"/>
        <v>0</v>
      </c>
    </row>
    <row r="2547" spans="1:34" x14ac:dyDescent="0.35">
      <c r="A2547" s="680">
        <v>40522</v>
      </c>
      <c r="B2547" s="558" t="s">
        <v>32</v>
      </c>
      <c r="C2547" s="558">
        <v>12</v>
      </c>
      <c r="D2547" s="559">
        <f t="shared" si="1144"/>
        <v>6</v>
      </c>
      <c r="E2547" s="561">
        <v>0</v>
      </c>
      <c r="F2547" s="699">
        <f t="shared" si="1150"/>
        <v>0</v>
      </c>
      <c r="G2547" s="712">
        <f t="shared" si="1151"/>
        <v>0</v>
      </c>
      <c r="H2547" s="699">
        <f t="shared" si="1145"/>
        <v>0</v>
      </c>
      <c r="I2547" s="712">
        <f t="shared" si="1146"/>
        <v>0</v>
      </c>
      <c r="J2547" s="699">
        <f t="shared" si="1152"/>
        <v>0</v>
      </c>
      <c r="K2547" s="681">
        <f t="shared" si="1153"/>
        <v>0</v>
      </c>
      <c r="L2547" s="711">
        <f>IF($L$5="Yes",HLOOKUP(B2547,'Outdoor Supply'!$D$32:$P$38,7,FALSE),0)</f>
        <v>0</v>
      </c>
      <c r="M2547" s="701">
        <f t="shared" si="1154"/>
        <v>0</v>
      </c>
      <c r="N2547" s="564">
        <f t="shared" si="1155"/>
        <v>0</v>
      </c>
      <c r="O2547" s="564">
        <f t="shared" si="1156"/>
        <v>0</v>
      </c>
      <c r="P2547" s="564">
        <f t="shared" si="1157"/>
        <v>0</v>
      </c>
      <c r="Q2547" s="564">
        <f t="shared" si="1158"/>
        <v>0</v>
      </c>
      <c r="R2547" s="661">
        <f t="shared" si="1147"/>
        <v>0</v>
      </c>
      <c r="S2547" s="662">
        <f t="shared" si="1148"/>
        <v>0</v>
      </c>
      <c r="T2547" s="699">
        <f t="shared" si="1149"/>
        <v>0</v>
      </c>
      <c r="U2547" s="681">
        <f t="shared" si="1159"/>
        <v>0</v>
      </c>
      <c r="V2547" s="701">
        <f t="shared" si="1160"/>
        <v>0</v>
      </c>
      <c r="W2547" s="662">
        <f t="shared" si="1161"/>
        <v>0</v>
      </c>
      <c r="X2547" s="662">
        <f t="shared" si="1162"/>
        <v>0</v>
      </c>
      <c r="Y2547" s="662">
        <f t="shared" si="1163"/>
        <v>0</v>
      </c>
      <c r="Z2547" s="699">
        <f t="shared" si="1164"/>
        <v>0</v>
      </c>
      <c r="AA2547" s="681">
        <f t="shared" si="1167"/>
        <v>0</v>
      </c>
      <c r="AB2547" s="701">
        <f t="shared" si="1168"/>
        <v>0</v>
      </c>
      <c r="AC2547" s="662">
        <f t="shared" si="1165"/>
        <v>0</v>
      </c>
      <c r="AD2547" s="662">
        <f t="shared" si="1169"/>
        <v>0</v>
      </c>
      <c r="AE2547" s="701">
        <f t="shared" si="1170"/>
        <v>0</v>
      </c>
      <c r="AF2547" s="662">
        <f t="shared" si="1166"/>
        <v>0</v>
      </c>
      <c r="AG2547" s="662">
        <f t="shared" si="1171"/>
        <v>0</v>
      </c>
      <c r="AH2547" s="701">
        <f t="shared" si="1172"/>
        <v>0</v>
      </c>
    </row>
    <row r="2548" spans="1:34" x14ac:dyDescent="0.35">
      <c r="A2548" s="680">
        <v>40523</v>
      </c>
      <c r="B2548" s="558" t="s">
        <v>32</v>
      </c>
      <c r="C2548" s="558">
        <v>12</v>
      </c>
      <c r="D2548" s="559">
        <f t="shared" si="1144"/>
        <v>7</v>
      </c>
      <c r="E2548" s="561">
        <v>0</v>
      </c>
      <c r="F2548" s="699">
        <f t="shared" si="1150"/>
        <v>0</v>
      </c>
      <c r="G2548" s="712">
        <f t="shared" si="1151"/>
        <v>0</v>
      </c>
      <c r="H2548" s="699">
        <f t="shared" si="1145"/>
        <v>0</v>
      </c>
      <c r="I2548" s="712">
        <f t="shared" si="1146"/>
        <v>0</v>
      </c>
      <c r="J2548" s="699">
        <f t="shared" si="1152"/>
        <v>0</v>
      </c>
      <c r="K2548" s="681">
        <f t="shared" si="1153"/>
        <v>0</v>
      </c>
      <c r="L2548" s="711">
        <f>IF($L$5="Yes",HLOOKUP(B2548,'Outdoor Supply'!$D$32:$P$38,7,FALSE),0)</f>
        <v>0</v>
      </c>
      <c r="M2548" s="701">
        <f t="shared" si="1154"/>
        <v>0</v>
      </c>
      <c r="N2548" s="564">
        <f t="shared" si="1155"/>
        <v>0</v>
      </c>
      <c r="O2548" s="564">
        <f t="shared" si="1156"/>
        <v>0</v>
      </c>
      <c r="P2548" s="564">
        <f t="shared" si="1157"/>
        <v>0</v>
      </c>
      <c r="Q2548" s="564">
        <f t="shared" si="1158"/>
        <v>0</v>
      </c>
      <c r="R2548" s="661">
        <f t="shared" si="1147"/>
        <v>0</v>
      </c>
      <c r="S2548" s="662">
        <f t="shared" si="1148"/>
        <v>0</v>
      </c>
      <c r="T2548" s="699">
        <f t="shared" si="1149"/>
        <v>0</v>
      </c>
      <c r="U2548" s="681">
        <f t="shared" si="1159"/>
        <v>0</v>
      </c>
      <c r="V2548" s="701">
        <f t="shared" si="1160"/>
        <v>0</v>
      </c>
      <c r="W2548" s="662">
        <f t="shared" si="1161"/>
        <v>0</v>
      </c>
      <c r="X2548" s="662">
        <f t="shared" si="1162"/>
        <v>0</v>
      </c>
      <c r="Y2548" s="662">
        <f t="shared" si="1163"/>
        <v>0</v>
      </c>
      <c r="Z2548" s="699">
        <f t="shared" si="1164"/>
        <v>0</v>
      </c>
      <c r="AA2548" s="681">
        <f t="shared" si="1167"/>
        <v>0</v>
      </c>
      <c r="AB2548" s="701">
        <f t="shared" si="1168"/>
        <v>0</v>
      </c>
      <c r="AC2548" s="662">
        <f t="shared" si="1165"/>
        <v>0</v>
      </c>
      <c r="AD2548" s="662">
        <f t="shared" si="1169"/>
        <v>0</v>
      </c>
      <c r="AE2548" s="701">
        <f t="shared" si="1170"/>
        <v>0</v>
      </c>
      <c r="AF2548" s="662">
        <f t="shared" si="1166"/>
        <v>0</v>
      </c>
      <c r="AG2548" s="662">
        <f t="shared" si="1171"/>
        <v>0</v>
      </c>
      <c r="AH2548" s="701">
        <f t="shared" si="1172"/>
        <v>0</v>
      </c>
    </row>
    <row r="2549" spans="1:34" x14ac:dyDescent="0.35">
      <c r="A2549" s="680">
        <v>40524</v>
      </c>
      <c r="B2549" s="558" t="s">
        <v>32</v>
      </c>
      <c r="C2549" s="558">
        <v>12</v>
      </c>
      <c r="D2549" s="559">
        <f t="shared" si="1144"/>
        <v>1</v>
      </c>
      <c r="E2549" s="561">
        <v>0</v>
      </c>
      <c r="F2549" s="699">
        <f t="shared" si="1150"/>
        <v>0</v>
      </c>
      <c r="G2549" s="712">
        <f t="shared" si="1151"/>
        <v>0</v>
      </c>
      <c r="H2549" s="699">
        <f t="shared" si="1145"/>
        <v>0</v>
      </c>
      <c r="I2549" s="712">
        <f t="shared" si="1146"/>
        <v>0</v>
      </c>
      <c r="J2549" s="699">
        <f t="shared" si="1152"/>
        <v>0</v>
      </c>
      <c r="K2549" s="681">
        <f t="shared" si="1153"/>
        <v>0</v>
      </c>
      <c r="L2549" s="711">
        <f>IF($L$5="Yes",HLOOKUP(B2549,'Outdoor Supply'!$D$32:$P$38,7,FALSE),0)</f>
        <v>0</v>
      </c>
      <c r="M2549" s="701">
        <f t="shared" si="1154"/>
        <v>0</v>
      </c>
      <c r="N2549" s="564">
        <f t="shared" si="1155"/>
        <v>0</v>
      </c>
      <c r="O2549" s="564">
        <f t="shared" si="1156"/>
        <v>0</v>
      </c>
      <c r="P2549" s="564">
        <f t="shared" si="1157"/>
        <v>0</v>
      </c>
      <c r="Q2549" s="564">
        <f t="shared" si="1158"/>
        <v>0</v>
      </c>
      <c r="R2549" s="661">
        <f t="shared" si="1147"/>
        <v>0</v>
      </c>
      <c r="S2549" s="662">
        <f t="shared" si="1148"/>
        <v>0</v>
      </c>
      <c r="T2549" s="699">
        <f t="shared" si="1149"/>
        <v>0</v>
      </c>
      <c r="U2549" s="681">
        <f t="shared" si="1159"/>
        <v>0</v>
      </c>
      <c r="V2549" s="701">
        <f t="shared" si="1160"/>
        <v>0</v>
      </c>
      <c r="W2549" s="662">
        <f t="shared" si="1161"/>
        <v>0</v>
      </c>
      <c r="X2549" s="662">
        <f t="shared" si="1162"/>
        <v>0</v>
      </c>
      <c r="Y2549" s="662">
        <f t="shared" si="1163"/>
        <v>0</v>
      </c>
      <c r="Z2549" s="699">
        <f t="shared" si="1164"/>
        <v>0</v>
      </c>
      <c r="AA2549" s="681">
        <f t="shared" si="1167"/>
        <v>0</v>
      </c>
      <c r="AB2549" s="701">
        <f t="shared" si="1168"/>
        <v>0</v>
      </c>
      <c r="AC2549" s="662">
        <f t="shared" si="1165"/>
        <v>0</v>
      </c>
      <c r="AD2549" s="662">
        <f t="shared" si="1169"/>
        <v>0</v>
      </c>
      <c r="AE2549" s="701">
        <f t="shared" si="1170"/>
        <v>0</v>
      </c>
      <c r="AF2549" s="662">
        <f t="shared" si="1166"/>
        <v>0</v>
      </c>
      <c r="AG2549" s="662">
        <f t="shared" si="1171"/>
        <v>0</v>
      </c>
      <c r="AH2549" s="701">
        <f t="shared" si="1172"/>
        <v>0</v>
      </c>
    </row>
    <row r="2550" spans="1:34" x14ac:dyDescent="0.35">
      <c r="A2550" s="680">
        <v>40525</v>
      </c>
      <c r="B2550" s="558" t="s">
        <v>32</v>
      </c>
      <c r="C2550" s="558">
        <v>12</v>
      </c>
      <c r="D2550" s="559">
        <f t="shared" si="1144"/>
        <v>2</v>
      </c>
      <c r="E2550" s="561">
        <v>0</v>
      </c>
      <c r="F2550" s="699">
        <f t="shared" si="1150"/>
        <v>0</v>
      </c>
      <c r="G2550" s="712">
        <f t="shared" si="1151"/>
        <v>0</v>
      </c>
      <c r="H2550" s="699">
        <f t="shared" si="1145"/>
        <v>0</v>
      </c>
      <c r="I2550" s="712">
        <f t="shared" si="1146"/>
        <v>0</v>
      </c>
      <c r="J2550" s="699">
        <f t="shared" si="1152"/>
        <v>0</v>
      </c>
      <c r="K2550" s="681">
        <f t="shared" si="1153"/>
        <v>0</v>
      </c>
      <c r="L2550" s="711">
        <f>IF($L$5="Yes",HLOOKUP(B2550,'Outdoor Supply'!$D$32:$P$38,7,FALSE),0)</f>
        <v>0</v>
      </c>
      <c r="M2550" s="701">
        <f t="shared" si="1154"/>
        <v>0</v>
      </c>
      <c r="N2550" s="564">
        <f t="shared" si="1155"/>
        <v>0</v>
      </c>
      <c r="O2550" s="564">
        <f t="shared" si="1156"/>
        <v>0</v>
      </c>
      <c r="P2550" s="564">
        <f t="shared" si="1157"/>
        <v>0</v>
      </c>
      <c r="Q2550" s="564">
        <f t="shared" si="1158"/>
        <v>0</v>
      </c>
      <c r="R2550" s="661">
        <f t="shared" si="1147"/>
        <v>0</v>
      </c>
      <c r="S2550" s="662">
        <f t="shared" si="1148"/>
        <v>0</v>
      </c>
      <c r="T2550" s="699">
        <f t="shared" si="1149"/>
        <v>0</v>
      </c>
      <c r="U2550" s="681">
        <f t="shared" si="1159"/>
        <v>0</v>
      </c>
      <c r="V2550" s="701">
        <f t="shared" si="1160"/>
        <v>0</v>
      </c>
      <c r="W2550" s="662">
        <f t="shared" si="1161"/>
        <v>0</v>
      </c>
      <c r="X2550" s="662">
        <f t="shared" si="1162"/>
        <v>0</v>
      </c>
      <c r="Y2550" s="662">
        <f t="shared" si="1163"/>
        <v>0</v>
      </c>
      <c r="Z2550" s="699">
        <f t="shared" si="1164"/>
        <v>0</v>
      </c>
      <c r="AA2550" s="681">
        <f t="shared" si="1167"/>
        <v>0</v>
      </c>
      <c r="AB2550" s="701">
        <f t="shared" si="1168"/>
        <v>0</v>
      </c>
      <c r="AC2550" s="662">
        <f t="shared" si="1165"/>
        <v>0</v>
      </c>
      <c r="AD2550" s="662">
        <f t="shared" si="1169"/>
        <v>0</v>
      </c>
      <c r="AE2550" s="701">
        <f t="shared" si="1170"/>
        <v>0</v>
      </c>
      <c r="AF2550" s="662">
        <f t="shared" si="1166"/>
        <v>0</v>
      </c>
      <c r="AG2550" s="662">
        <f t="shared" si="1171"/>
        <v>0</v>
      </c>
      <c r="AH2550" s="701">
        <f t="shared" si="1172"/>
        <v>0</v>
      </c>
    </row>
    <row r="2551" spans="1:34" x14ac:dyDescent="0.35">
      <c r="A2551" s="680">
        <v>40526</v>
      </c>
      <c r="B2551" s="558" t="s">
        <v>32</v>
      </c>
      <c r="C2551" s="558">
        <v>12</v>
      </c>
      <c r="D2551" s="559">
        <f t="shared" si="1144"/>
        <v>3</v>
      </c>
      <c r="E2551" s="561">
        <v>0</v>
      </c>
      <c r="F2551" s="699">
        <f t="shared" si="1150"/>
        <v>0</v>
      </c>
      <c r="G2551" s="712">
        <f t="shared" si="1151"/>
        <v>0</v>
      </c>
      <c r="H2551" s="699">
        <f t="shared" si="1145"/>
        <v>0</v>
      </c>
      <c r="I2551" s="712">
        <f t="shared" si="1146"/>
        <v>0</v>
      </c>
      <c r="J2551" s="699">
        <f t="shared" si="1152"/>
        <v>0</v>
      </c>
      <c r="K2551" s="681">
        <f t="shared" si="1153"/>
        <v>0</v>
      </c>
      <c r="L2551" s="711">
        <f>IF($L$5="Yes",HLOOKUP(B2551,'Outdoor Supply'!$D$32:$P$38,7,FALSE),0)</f>
        <v>0</v>
      </c>
      <c r="M2551" s="701">
        <f t="shared" si="1154"/>
        <v>0</v>
      </c>
      <c r="N2551" s="564">
        <f t="shared" si="1155"/>
        <v>0</v>
      </c>
      <c r="O2551" s="564">
        <f t="shared" si="1156"/>
        <v>0</v>
      </c>
      <c r="P2551" s="564">
        <f t="shared" si="1157"/>
        <v>0</v>
      </c>
      <c r="Q2551" s="564">
        <f t="shared" si="1158"/>
        <v>0</v>
      </c>
      <c r="R2551" s="661">
        <f t="shared" si="1147"/>
        <v>0</v>
      </c>
      <c r="S2551" s="662">
        <f t="shared" si="1148"/>
        <v>0</v>
      </c>
      <c r="T2551" s="699">
        <f t="shared" si="1149"/>
        <v>0</v>
      </c>
      <c r="U2551" s="681">
        <f t="shared" si="1159"/>
        <v>0</v>
      </c>
      <c r="V2551" s="701">
        <f t="shared" si="1160"/>
        <v>0</v>
      </c>
      <c r="W2551" s="662">
        <f t="shared" si="1161"/>
        <v>0</v>
      </c>
      <c r="X2551" s="662">
        <f t="shared" si="1162"/>
        <v>0</v>
      </c>
      <c r="Y2551" s="662">
        <f t="shared" si="1163"/>
        <v>0</v>
      </c>
      <c r="Z2551" s="699">
        <f t="shared" si="1164"/>
        <v>0</v>
      </c>
      <c r="AA2551" s="681">
        <f t="shared" si="1167"/>
        <v>0</v>
      </c>
      <c r="AB2551" s="701">
        <f t="shared" si="1168"/>
        <v>0</v>
      </c>
      <c r="AC2551" s="662">
        <f t="shared" si="1165"/>
        <v>0</v>
      </c>
      <c r="AD2551" s="662">
        <f t="shared" si="1169"/>
        <v>0</v>
      </c>
      <c r="AE2551" s="701">
        <f t="shared" si="1170"/>
        <v>0</v>
      </c>
      <c r="AF2551" s="662">
        <f t="shared" si="1166"/>
        <v>0</v>
      </c>
      <c r="AG2551" s="662">
        <f t="shared" si="1171"/>
        <v>0</v>
      </c>
      <c r="AH2551" s="701">
        <f t="shared" si="1172"/>
        <v>0</v>
      </c>
    </row>
    <row r="2552" spans="1:34" x14ac:dyDescent="0.35">
      <c r="A2552" s="680">
        <v>40527</v>
      </c>
      <c r="B2552" s="558" t="s">
        <v>32</v>
      </c>
      <c r="C2552" s="558">
        <v>12</v>
      </c>
      <c r="D2552" s="559">
        <f t="shared" si="1144"/>
        <v>4</v>
      </c>
      <c r="E2552" s="561">
        <v>0</v>
      </c>
      <c r="F2552" s="699">
        <f t="shared" si="1150"/>
        <v>0</v>
      </c>
      <c r="G2552" s="712">
        <f t="shared" si="1151"/>
        <v>0</v>
      </c>
      <c r="H2552" s="699">
        <f t="shared" si="1145"/>
        <v>0</v>
      </c>
      <c r="I2552" s="712">
        <f t="shared" si="1146"/>
        <v>0</v>
      </c>
      <c r="J2552" s="699">
        <f t="shared" si="1152"/>
        <v>0</v>
      </c>
      <c r="K2552" s="681">
        <f t="shared" si="1153"/>
        <v>0</v>
      </c>
      <c r="L2552" s="711">
        <f>IF($L$5="Yes",HLOOKUP(B2552,'Outdoor Supply'!$D$32:$P$38,7,FALSE),0)</f>
        <v>0</v>
      </c>
      <c r="M2552" s="701">
        <f t="shared" si="1154"/>
        <v>0</v>
      </c>
      <c r="N2552" s="564">
        <f t="shared" si="1155"/>
        <v>0</v>
      </c>
      <c r="O2552" s="564">
        <f t="shared" si="1156"/>
        <v>0</v>
      </c>
      <c r="P2552" s="564">
        <f t="shared" si="1157"/>
        <v>0</v>
      </c>
      <c r="Q2552" s="564">
        <f t="shared" si="1158"/>
        <v>0</v>
      </c>
      <c r="R2552" s="661">
        <f t="shared" si="1147"/>
        <v>0</v>
      </c>
      <c r="S2552" s="662">
        <f t="shared" si="1148"/>
        <v>0</v>
      </c>
      <c r="T2552" s="699">
        <f t="shared" si="1149"/>
        <v>0</v>
      </c>
      <c r="U2552" s="681">
        <f t="shared" si="1159"/>
        <v>0</v>
      </c>
      <c r="V2552" s="701">
        <f t="shared" si="1160"/>
        <v>0</v>
      </c>
      <c r="W2552" s="662">
        <f t="shared" si="1161"/>
        <v>0</v>
      </c>
      <c r="X2552" s="662">
        <f t="shared" si="1162"/>
        <v>0</v>
      </c>
      <c r="Y2552" s="662">
        <f t="shared" si="1163"/>
        <v>0</v>
      </c>
      <c r="Z2552" s="699">
        <f t="shared" si="1164"/>
        <v>0</v>
      </c>
      <c r="AA2552" s="681">
        <f t="shared" si="1167"/>
        <v>0</v>
      </c>
      <c r="AB2552" s="701">
        <f t="shared" si="1168"/>
        <v>0</v>
      </c>
      <c r="AC2552" s="662">
        <f t="shared" si="1165"/>
        <v>0</v>
      </c>
      <c r="AD2552" s="662">
        <f t="shared" si="1169"/>
        <v>0</v>
      </c>
      <c r="AE2552" s="701">
        <f t="shared" si="1170"/>
        <v>0</v>
      </c>
      <c r="AF2552" s="662">
        <f t="shared" si="1166"/>
        <v>0</v>
      </c>
      <c r="AG2552" s="662">
        <f t="shared" si="1171"/>
        <v>0</v>
      </c>
      <c r="AH2552" s="701">
        <f t="shared" si="1172"/>
        <v>0</v>
      </c>
    </row>
    <row r="2553" spans="1:34" x14ac:dyDescent="0.35">
      <c r="A2553" s="680">
        <v>40528</v>
      </c>
      <c r="B2553" s="558" t="s">
        <v>32</v>
      </c>
      <c r="C2553" s="558">
        <v>12</v>
      </c>
      <c r="D2553" s="559">
        <f t="shared" si="1144"/>
        <v>5</v>
      </c>
      <c r="E2553" s="561">
        <v>0</v>
      </c>
      <c r="F2553" s="699">
        <f t="shared" si="1150"/>
        <v>0</v>
      </c>
      <c r="G2553" s="712">
        <f t="shared" si="1151"/>
        <v>0</v>
      </c>
      <c r="H2553" s="699">
        <f t="shared" si="1145"/>
        <v>0</v>
      </c>
      <c r="I2553" s="712">
        <f t="shared" si="1146"/>
        <v>0</v>
      </c>
      <c r="J2553" s="699">
        <f t="shared" si="1152"/>
        <v>0</v>
      </c>
      <c r="K2553" s="681">
        <f t="shared" si="1153"/>
        <v>0</v>
      </c>
      <c r="L2553" s="711">
        <f>IF($L$5="Yes",HLOOKUP(B2553,'Outdoor Supply'!$D$32:$P$38,7,FALSE),0)</f>
        <v>0</v>
      </c>
      <c r="M2553" s="701">
        <f t="shared" si="1154"/>
        <v>0</v>
      </c>
      <c r="N2553" s="564">
        <f t="shared" si="1155"/>
        <v>0</v>
      </c>
      <c r="O2553" s="564">
        <f t="shared" si="1156"/>
        <v>0</v>
      </c>
      <c r="P2553" s="564">
        <f t="shared" si="1157"/>
        <v>0</v>
      </c>
      <c r="Q2553" s="564">
        <f t="shared" si="1158"/>
        <v>0</v>
      </c>
      <c r="R2553" s="661">
        <f t="shared" si="1147"/>
        <v>0</v>
      </c>
      <c r="S2553" s="662">
        <f t="shared" si="1148"/>
        <v>0</v>
      </c>
      <c r="T2553" s="699">
        <f t="shared" si="1149"/>
        <v>0</v>
      </c>
      <c r="U2553" s="681">
        <f t="shared" si="1159"/>
        <v>0</v>
      </c>
      <c r="V2553" s="701">
        <f t="shared" si="1160"/>
        <v>0</v>
      </c>
      <c r="W2553" s="662">
        <f t="shared" si="1161"/>
        <v>0</v>
      </c>
      <c r="X2553" s="662">
        <f t="shared" si="1162"/>
        <v>0</v>
      </c>
      <c r="Y2553" s="662">
        <f t="shared" si="1163"/>
        <v>0</v>
      </c>
      <c r="Z2553" s="699">
        <f t="shared" si="1164"/>
        <v>0</v>
      </c>
      <c r="AA2553" s="681">
        <f t="shared" si="1167"/>
        <v>0</v>
      </c>
      <c r="AB2553" s="701">
        <f t="shared" si="1168"/>
        <v>0</v>
      </c>
      <c r="AC2553" s="662">
        <f t="shared" si="1165"/>
        <v>0</v>
      </c>
      <c r="AD2553" s="662">
        <f t="shared" si="1169"/>
        <v>0</v>
      </c>
      <c r="AE2553" s="701">
        <f t="shared" si="1170"/>
        <v>0</v>
      </c>
      <c r="AF2553" s="662">
        <f t="shared" si="1166"/>
        <v>0</v>
      </c>
      <c r="AG2553" s="662">
        <f t="shared" si="1171"/>
        <v>0</v>
      </c>
      <c r="AH2553" s="701">
        <f t="shared" si="1172"/>
        <v>0</v>
      </c>
    </row>
    <row r="2554" spans="1:34" x14ac:dyDescent="0.35">
      <c r="A2554" s="680">
        <v>40529</v>
      </c>
      <c r="B2554" s="558" t="s">
        <v>32</v>
      </c>
      <c r="C2554" s="558">
        <v>12</v>
      </c>
      <c r="D2554" s="559">
        <f t="shared" si="1144"/>
        <v>6</v>
      </c>
      <c r="E2554" s="561">
        <v>0</v>
      </c>
      <c r="F2554" s="699">
        <f t="shared" si="1150"/>
        <v>0</v>
      </c>
      <c r="G2554" s="712">
        <f t="shared" si="1151"/>
        <v>0</v>
      </c>
      <c r="H2554" s="699">
        <f t="shared" si="1145"/>
        <v>0</v>
      </c>
      <c r="I2554" s="712">
        <f t="shared" si="1146"/>
        <v>0</v>
      </c>
      <c r="J2554" s="699">
        <f t="shared" si="1152"/>
        <v>0</v>
      </c>
      <c r="K2554" s="681">
        <f t="shared" si="1153"/>
        <v>0</v>
      </c>
      <c r="L2554" s="711">
        <f>IF($L$5="Yes",HLOOKUP(B2554,'Outdoor Supply'!$D$32:$P$38,7,FALSE),0)</f>
        <v>0</v>
      </c>
      <c r="M2554" s="701">
        <f t="shared" si="1154"/>
        <v>0</v>
      </c>
      <c r="N2554" s="564">
        <f t="shared" si="1155"/>
        <v>0</v>
      </c>
      <c r="O2554" s="564">
        <f t="shared" si="1156"/>
        <v>0</v>
      </c>
      <c r="P2554" s="564">
        <f t="shared" si="1157"/>
        <v>0</v>
      </c>
      <c r="Q2554" s="564">
        <f t="shared" si="1158"/>
        <v>0</v>
      </c>
      <c r="R2554" s="661">
        <f t="shared" si="1147"/>
        <v>0</v>
      </c>
      <c r="S2554" s="662">
        <f t="shared" si="1148"/>
        <v>0</v>
      </c>
      <c r="T2554" s="699">
        <f t="shared" si="1149"/>
        <v>0</v>
      </c>
      <c r="U2554" s="681">
        <f t="shared" si="1159"/>
        <v>0</v>
      </c>
      <c r="V2554" s="701">
        <f t="shared" si="1160"/>
        <v>0</v>
      </c>
      <c r="W2554" s="662">
        <f t="shared" si="1161"/>
        <v>0</v>
      </c>
      <c r="X2554" s="662">
        <f t="shared" si="1162"/>
        <v>0</v>
      </c>
      <c r="Y2554" s="662">
        <f t="shared" si="1163"/>
        <v>0</v>
      </c>
      <c r="Z2554" s="699">
        <f t="shared" si="1164"/>
        <v>0</v>
      </c>
      <c r="AA2554" s="681">
        <f t="shared" si="1167"/>
        <v>0</v>
      </c>
      <c r="AB2554" s="701">
        <f t="shared" si="1168"/>
        <v>0</v>
      </c>
      <c r="AC2554" s="662">
        <f t="shared" si="1165"/>
        <v>0</v>
      </c>
      <c r="AD2554" s="662">
        <f t="shared" si="1169"/>
        <v>0</v>
      </c>
      <c r="AE2554" s="701">
        <f t="shared" si="1170"/>
        <v>0</v>
      </c>
      <c r="AF2554" s="662">
        <f t="shared" si="1166"/>
        <v>0</v>
      </c>
      <c r="AG2554" s="662">
        <f t="shared" si="1171"/>
        <v>0</v>
      </c>
      <c r="AH2554" s="701">
        <f t="shared" si="1172"/>
        <v>0</v>
      </c>
    </row>
    <row r="2555" spans="1:34" x14ac:dyDescent="0.35">
      <c r="A2555" s="680">
        <v>40530</v>
      </c>
      <c r="B2555" s="558" t="s">
        <v>32</v>
      </c>
      <c r="C2555" s="558">
        <v>12</v>
      </c>
      <c r="D2555" s="559">
        <f t="shared" si="1144"/>
        <v>7</v>
      </c>
      <c r="E2555" s="561">
        <v>0</v>
      </c>
      <c r="F2555" s="699">
        <f t="shared" si="1150"/>
        <v>0</v>
      </c>
      <c r="G2555" s="712">
        <f t="shared" si="1151"/>
        <v>0</v>
      </c>
      <c r="H2555" s="699">
        <f t="shared" si="1145"/>
        <v>0</v>
      </c>
      <c r="I2555" s="712">
        <f t="shared" si="1146"/>
        <v>0</v>
      </c>
      <c r="J2555" s="699">
        <f t="shared" si="1152"/>
        <v>0</v>
      </c>
      <c r="K2555" s="681">
        <f t="shared" si="1153"/>
        <v>0</v>
      </c>
      <c r="L2555" s="711">
        <f>IF($L$5="Yes",HLOOKUP(B2555,'Outdoor Supply'!$D$32:$P$38,7,FALSE),0)</f>
        <v>0</v>
      </c>
      <c r="M2555" s="701">
        <f t="shared" si="1154"/>
        <v>0</v>
      </c>
      <c r="N2555" s="564">
        <f t="shared" si="1155"/>
        <v>0</v>
      </c>
      <c r="O2555" s="564">
        <f t="shared" si="1156"/>
        <v>0</v>
      </c>
      <c r="P2555" s="564">
        <f t="shared" si="1157"/>
        <v>0</v>
      </c>
      <c r="Q2555" s="564">
        <f t="shared" si="1158"/>
        <v>0</v>
      </c>
      <c r="R2555" s="661">
        <f t="shared" si="1147"/>
        <v>0</v>
      </c>
      <c r="S2555" s="662">
        <f t="shared" si="1148"/>
        <v>0</v>
      </c>
      <c r="T2555" s="699">
        <f t="shared" si="1149"/>
        <v>0</v>
      </c>
      <c r="U2555" s="681">
        <f t="shared" si="1159"/>
        <v>0</v>
      </c>
      <c r="V2555" s="701">
        <f t="shared" si="1160"/>
        <v>0</v>
      </c>
      <c r="W2555" s="662">
        <f t="shared" si="1161"/>
        <v>0</v>
      </c>
      <c r="X2555" s="662">
        <f t="shared" si="1162"/>
        <v>0</v>
      </c>
      <c r="Y2555" s="662">
        <f t="shared" si="1163"/>
        <v>0</v>
      </c>
      <c r="Z2555" s="699">
        <f t="shared" si="1164"/>
        <v>0</v>
      </c>
      <c r="AA2555" s="681">
        <f t="shared" si="1167"/>
        <v>0</v>
      </c>
      <c r="AB2555" s="701">
        <f t="shared" si="1168"/>
        <v>0</v>
      </c>
      <c r="AC2555" s="662">
        <f t="shared" si="1165"/>
        <v>0</v>
      </c>
      <c r="AD2555" s="662">
        <f t="shared" si="1169"/>
        <v>0</v>
      </c>
      <c r="AE2555" s="701">
        <f t="shared" si="1170"/>
        <v>0</v>
      </c>
      <c r="AF2555" s="662">
        <f t="shared" si="1166"/>
        <v>0</v>
      </c>
      <c r="AG2555" s="662">
        <f t="shared" si="1171"/>
        <v>0</v>
      </c>
      <c r="AH2555" s="701">
        <f t="shared" si="1172"/>
        <v>0</v>
      </c>
    </row>
    <row r="2556" spans="1:34" x14ac:dyDescent="0.35">
      <c r="A2556" s="680">
        <v>40531</v>
      </c>
      <c r="B2556" s="558" t="s">
        <v>32</v>
      </c>
      <c r="C2556" s="558">
        <v>12</v>
      </c>
      <c r="D2556" s="559">
        <f t="shared" si="1144"/>
        <v>1</v>
      </c>
      <c r="E2556" s="561">
        <v>0</v>
      </c>
      <c r="F2556" s="699">
        <f t="shared" si="1150"/>
        <v>0</v>
      </c>
      <c r="G2556" s="712">
        <f t="shared" si="1151"/>
        <v>0</v>
      </c>
      <c r="H2556" s="699">
        <f t="shared" si="1145"/>
        <v>0</v>
      </c>
      <c r="I2556" s="712">
        <f t="shared" si="1146"/>
        <v>0</v>
      </c>
      <c r="J2556" s="699">
        <f t="shared" si="1152"/>
        <v>0</v>
      </c>
      <c r="K2556" s="681">
        <f t="shared" si="1153"/>
        <v>0</v>
      </c>
      <c r="L2556" s="711">
        <f>IF($L$5="Yes",HLOOKUP(B2556,'Outdoor Supply'!$D$32:$P$38,7,FALSE),0)</f>
        <v>0</v>
      </c>
      <c r="M2556" s="701">
        <f t="shared" si="1154"/>
        <v>0</v>
      </c>
      <c r="N2556" s="564">
        <f t="shared" si="1155"/>
        <v>0</v>
      </c>
      <c r="O2556" s="564">
        <f t="shared" si="1156"/>
        <v>0</v>
      </c>
      <c r="P2556" s="564">
        <f t="shared" si="1157"/>
        <v>0</v>
      </c>
      <c r="Q2556" s="564">
        <f t="shared" si="1158"/>
        <v>0</v>
      </c>
      <c r="R2556" s="661">
        <f t="shared" si="1147"/>
        <v>0</v>
      </c>
      <c r="S2556" s="662">
        <f t="shared" si="1148"/>
        <v>0</v>
      </c>
      <c r="T2556" s="699">
        <f t="shared" si="1149"/>
        <v>0</v>
      </c>
      <c r="U2556" s="681">
        <f t="shared" si="1159"/>
        <v>0</v>
      </c>
      <c r="V2556" s="701">
        <f t="shared" si="1160"/>
        <v>0</v>
      </c>
      <c r="W2556" s="662">
        <f t="shared" si="1161"/>
        <v>0</v>
      </c>
      <c r="X2556" s="662">
        <f t="shared" si="1162"/>
        <v>0</v>
      </c>
      <c r="Y2556" s="662">
        <f t="shared" si="1163"/>
        <v>0</v>
      </c>
      <c r="Z2556" s="699">
        <f t="shared" si="1164"/>
        <v>0</v>
      </c>
      <c r="AA2556" s="681">
        <f t="shared" si="1167"/>
        <v>0</v>
      </c>
      <c r="AB2556" s="701">
        <f t="shared" si="1168"/>
        <v>0</v>
      </c>
      <c r="AC2556" s="662">
        <f t="shared" si="1165"/>
        <v>0</v>
      </c>
      <c r="AD2556" s="662">
        <f t="shared" si="1169"/>
        <v>0</v>
      </c>
      <c r="AE2556" s="701">
        <f t="shared" si="1170"/>
        <v>0</v>
      </c>
      <c r="AF2556" s="662">
        <f t="shared" si="1166"/>
        <v>0</v>
      </c>
      <c r="AG2556" s="662">
        <f t="shared" si="1171"/>
        <v>0</v>
      </c>
      <c r="AH2556" s="701">
        <f t="shared" si="1172"/>
        <v>0</v>
      </c>
    </row>
    <row r="2557" spans="1:34" x14ac:dyDescent="0.35">
      <c r="A2557" s="680">
        <v>40532</v>
      </c>
      <c r="B2557" s="558" t="s">
        <v>32</v>
      </c>
      <c r="C2557" s="558">
        <v>12</v>
      </c>
      <c r="D2557" s="559">
        <f t="shared" si="1144"/>
        <v>2</v>
      </c>
      <c r="E2557" s="561">
        <v>0</v>
      </c>
      <c r="F2557" s="699">
        <f t="shared" si="1150"/>
        <v>0</v>
      </c>
      <c r="G2557" s="712">
        <f t="shared" si="1151"/>
        <v>0</v>
      </c>
      <c r="H2557" s="699">
        <f t="shared" si="1145"/>
        <v>0</v>
      </c>
      <c r="I2557" s="712">
        <f t="shared" si="1146"/>
        <v>0</v>
      </c>
      <c r="J2557" s="699">
        <f t="shared" si="1152"/>
        <v>0</v>
      </c>
      <c r="K2557" s="681">
        <f t="shared" si="1153"/>
        <v>0</v>
      </c>
      <c r="L2557" s="711">
        <f>IF($L$5="Yes",HLOOKUP(B2557,'Outdoor Supply'!$D$32:$P$38,7,FALSE),0)</f>
        <v>0</v>
      </c>
      <c r="M2557" s="701">
        <f t="shared" si="1154"/>
        <v>0</v>
      </c>
      <c r="N2557" s="564">
        <f t="shared" si="1155"/>
        <v>0</v>
      </c>
      <c r="O2557" s="564">
        <f t="shared" si="1156"/>
        <v>0</v>
      </c>
      <c r="P2557" s="564">
        <f t="shared" si="1157"/>
        <v>0</v>
      </c>
      <c r="Q2557" s="564">
        <f t="shared" si="1158"/>
        <v>0</v>
      </c>
      <c r="R2557" s="661">
        <f t="shared" si="1147"/>
        <v>0</v>
      </c>
      <c r="S2557" s="662">
        <f t="shared" si="1148"/>
        <v>0</v>
      </c>
      <c r="T2557" s="699">
        <f t="shared" si="1149"/>
        <v>0</v>
      </c>
      <c r="U2557" s="681">
        <f t="shared" si="1159"/>
        <v>0</v>
      </c>
      <c r="V2557" s="701">
        <f t="shared" si="1160"/>
        <v>0</v>
      </c>
      <c r="W2557" s="662">
        <f t="shared" si="1161"/>
        <v>0</v>
      </c>
      <c r="X2557" s="662">
        <f t="shared" si="1162"/>
        <v>0</v>
      </c>
      <c r="Y2557" s="662">
        <f t="shared" si="1163"/>
        <v>0</v>
      </c>
      <c r="Z2557" s="699">
        <f t="shared" si="1164"/>
        <v>0</v>
      </c>
      <c r="AA2557" s="681">
        <f t="shared" si="1167"/>
        <v>0</v>
      </c>
      <c r="AB2557" s="701">
        <f t="shared" si="1168"/>
        <v>0</v>
      </c>
      <c r="AC2557" s="662">
        <f t="shared" si="1165"/>
        <v>0</v>
      </c>
      <c r="AD2557" s="662">
        <f t="shared" si="1169"/>
        <v>0</v>
      </c>
      <c r="AE2557" s="701">
        <f t="shared" si="1170"/>
        <v>0</v>
      </c>
      <c r="AF2557" s="662">
        <f t="shared" si="1166"/>
        <v>0</v>
      </c>
      <c r="AG2557" s="662">
        <f t="shared" si="1171"/>
        <v>0</v>
      </c>
      <c r="AH2557" s="701">
        <f t="shared" si="1172"/>
        <v>0</v>
      </c>
    </row>
    <row r="2558" spans="1:34" x14ac:dyDescent="0.35">
      <c r="A2558" s="680">
        <v>40533</v>
      </c>
      <c r="B2558" s="558" t="s">
        <v>32</v>
      </c>
      <c r="C2558" s="558">
        <v>12</v>
      </c>
      <c r="D2558" s="559">
        <f t="shared" si="1144"/>
        <v>3</v>
      </c>
      <c r="E2558" s="561">
        <v>0</v>
      </c>
      <c r="F2558" s="699">
        <f t="shared" si="1150"/>
        <v>0</v>
      </c>
      <c r="G2558" s="712">
        <f t="shared" si="1151"/>
        <v>0</v>
      </c>
      <c r="H2558" s="699">
        <f t="shared" si="1145"/>
        <v>0</v>
      </c>
      <c r="I2558" s="712">
        <f t="shared" si="1146"/>
        <v>0</v>
      </c>
      <c r="J2558" s="699">
        <f t="shared" si="1152"/>
        <v>0</v>
      </c>
      <c r="K2558" s="681">
        <f t="shared" si="1153"/>
        <v>0</v>
      </c>
      <c r="L2558" s="711">
        <f>IF($L$5="Yes",HLOOKUP(B2558,'Outdoor Supply'!$D$32:$P$38,7,FALSE),0)</f>
        <v>0</v>
      </c>
      <c r="M2558" s="701">
        <f t="shared" si="1154"/>
        <v>0</v>
      </c>
      <c r="N2558" s="564">
        <f t="shared" si="1155"/>
        <v>0</v>
      </c>
      <c r="O2558" s="564">
        <f t="shared" si="1156"/>
        <v>0</v>
      </c>
      <c r="P2558" s="564">
        <f t="shared" si="1157"/>
        <v>0</v>
      </c>
      <c r="Q2558" s="564">
        <f t="shared" si="1158"/>
        <v>0</v>
      </c>
      <c r="R2558" s="661">
        <f t="shared" si="1147"/>
        <v>0</v>
      </c>
      <c r="S2558" s="662">
        <f t="shared" si="1148"/>
        <v>0</v>
      </c>
      <c r="T2558" s="699">
        <f t="shared" si="1149"/>
        <v>0</v>
      </c>
      <c r="U2558" s="681">
        <f t="shared" si="1159"/>
        <v>0</v>
      </c>
      <c r="V2558" s="701">
        <f t="shared" si="1160"/>
        <v>0</v>
      </c>
      <c r="W2558" s="662">
        <f t="shared" si="1161"/>
        <v>0</v>
      </c>
      <c r="X2558" s="662">
        <f t="shared" si="1162"/>
        <v>0</v>
      </c>
      <c r="Y2558" s="662">
        <f t="shared" si="1163"/>
        <v>0</v>
      </c>
      <c r="Z2558" s="699">
        <f t="shared" si="1164"/>
        <v>0</v>
      </c>
      <c r="AA2558" s="681">
        <f t="shared" si="1167"/>
        <v>0</v>
      </c>
      <c r="AB2558" s="701">
        <f t="shared" si="1168"/>
        <v>0</v>
      </c>
      <c r="AC2558" s="662">
        <f t="shared" si="1165"/>
        <v>0</v>
      </c>
      <c r="AD2558" s="662">
        <f t="shared" si="1169"/>
        <v>0</v>
      </c>
      <c r="AE2558" s="701">
        <f t="shared" si="1170"/>
        <v>0</v>
      </c>
      <c r="AF2558" s="662">
        <f t="shared" si="1166"/>
        <v>0</v>
      </c>
      <c r="AG2558" s="662">
        <f t="shared" si="1171"/>
        <v>0</v>
      </c>
      <c r="AH2558" s="701">
        <f t="shared" si="1172"/>
        <v>0</v>
      </c>
    </row>
    <row r="2559" spans="1:34" x14ac:dyDescent="0.35">
      <c r="A2559" s="680">
        <v>40534</v>
      </c>
      <c r="B2559" s="558" t="s">
        <v>32</v>
      </c>
      <c r="C2559" s="558">
        <v>12</v>
      </c>
      <c r="D2559" s="559">
        <f t="shared" si="1144"/>
        <v>4</v>
      </c>
      <c r="E2559" s="561">
        <v>0</v>
      </c>
      <c r="F2559" s="699">
        <f t="shared" si="1150"/>
        <v>0</v>
      </c>
      <c r="G2559" s="712">
        <f t="shared" si="1151"/>
        <v>0</v>
      </c>
      <c r="H2559" s="699">
        <f t="shared" si="1145"/>
        <v>0</v>
      </c>
      <c r="I2559" s="712">
        <f t="shared" si="1146"/>
        <v>0</v>
      </c>
      <c r="J2559" s="699">
        <f t="shared" si="1152"/>
        <v>0</v>
      </c>
      <c r="K2559" s="681">
        <f t="shared" si="1153"/>
        <v>0</v>
      </c>
      <c r="L2559" s="711">
        <f>IF($L$5="Yes",HLOOKUP(B2559,'Outdoor Supply'!$D$32:$P$38,7,FALSE),0)</f>
        <v>0</v>
      </c>
      <c r="M2559" s="701">
        <f t="shared" si="1154"/>
        <v>0</v>
      </c>
      <c r="N2559" s="564">
        <f t="shared" si="1155"/>
        <v>0</v>
      </c>
      <c r="O2559" s="564">
        <f t="shared" si="1156"/>
        <v>0</v>
      </c>
      <c r="P2559" s="564">
        <f t="shared" si="1157"/>
        <v>0</v>
      </c>
      <c r="Q2559" s="564">
        <f t="shared" si="1158"/>
        <v>0</v>
      </c>
      <c r="R2559" s="661">
        <f t="shared" si="1147"/>
        <v>0</v>
      </c>
      <c r="S2559" s="662">
        <f t="shared" si="1148"/>
        <v>0</v>
      </c>
      <c r="T2559" s="699">
        <f t="shared" si="1149"/>
        <v>0</v>
      </c>
      <c r="U2559" s="681">
        <f t="shared" si="1159"/>
        <v>0</v>
      </c>
      <c r="V2559" s="701">
        <f t="shared" si="1160"/>
        <v>0</v>
      </c>
      <c r="W2559" s="662">
        <f t="shared" si="1161"/>
        <v>0</v>
      </c>
      <c r="X2559" s="662">
        <f t="shared" si="1162"/>
        <v>0</v>
      </c>
      <c r="Y2559" s="662">
        <f t="shared" si="1163"/>
        <v>0</v>
      </c>
      <c r="Z2559" s="699">
        <f t="shared" si="1164"/>
        <v>0</v>
      </c>
      <c r="AA2559" s="681">
        <f t="shared" si="1167"/>
        <v>0</v>
      </c>
      <c r="AB2559" s="701">
        <f t="shared" si="1168"/>
        <v>0</v>
      </c>
      <c r="AC2559" s="662">
        <f t="shared" si="1165"/>
        <v>0</v>
      </c>
      <c r="AD2559" s="662">
        <f t="shared" si="1169"/>
        <v>0</v>
      </c>
      <c r="AE2559" s="701">
        <f t="shared" si="1170"/>
        <v>0</v>
      </c>
      <c r="AF2559" s="662">
        <f t="shared" si="1166"/>
        <v>0</v>
      </c>
      <c r="AG2559" s="662">
        <f t="shared" si="1171"/>
        <v>0</v>
      </c>
      <c r="AH2559" s="701">
        <f t="shared" si="1172"/>
        <v>0</v>
      </c>
    </row>
    <row r="2560" spans="1:34" x14ac:dyDescent="0.35">
      <c r="A2560" s="680">
        <v>40535</v>
      </c>
      <c r="B2560" s="558" t="s">
        <v>32</v>
      </c>
      <c r="C2560" s="558">
        <v>12</v>
      </c>
      <c r="D2560" s="559">
        <f t="shared" si="1144"/>
        <v>5</v>
      </c>
      <c r="E2560" s="561">
        <v>0</v>
      </c>
      <c r="F2560" s="699">
        <f t="shared" si="1150"/>
        <v>0</v>
      </c>
      <c r="G2560" s="712">
        <f t="shared" si="1151"/>
        <v>0</v>
      </c>
      <c r="H2560" s="699">
        <f t="shared" si="1145"/>
        <v>0</v>
      </c>
      <c r="I2560" s="712">
        <f t="shared" si="1146"/>
        <v>0</v>
      </c>
      <c r="J2560" s="699">
        <f t="shared" si="1152"/>
        <v>0</v>
      </c>
      <c r="K2560" s="681">
        <f t="shared" si="1153"/>
        <v>0</v>
      </c>
      <c r="L2560" s="711">
        <f>IF($L$5="Yes",HLOOKUP(B2560,'Outdoor Supply'!$D$32:$P$38,7,FALSE),0)</f>
        <v>0</v>
      </c>
      <c r="M2560" s="701">
        <f t="shared" si="1154"/>
        <v>0</v>
      </c>
      <c r="N2560" s="564">
        <f t="shared" si="1155"/>
        <v>0</v>
      </c>
      <c r="O2560" s="564">
        <f t="shared" si="1156"/>
        <v>0</v>
      </c>
      <c r="P2560" s="564">
        <f t="shared" si="1157"/>
        <v>0</v>
      </c>
      <c r="Q2560" s="564">
        <f t="shared" si="1158"/>
        <v>0</v>
      </c>
      <c r="R2560" s="661">
        <f t="shared" si="1147"/>
        <v>0</v>
      </c>
      <c r="S2560" s="662">
        <f t="shared" si="1148"/>
        <v>0</v>
      </c>
      <c r="T2560" s="699">
        <f t="shared" si="1149"/>
        <v>0</v>
      </c>
      <c r="U2560" s="681">
        <f t="shared" si="1159"/>
        <v>0</v>
      </c>
      <c r="V2560" s="701">
        <f t="shared" si="1160"/>
        <v>0</v>
      </c>
      <c r="W2560" s="662">
        <f t="shared" si="1161"/>
        <v>0</v>
      </c>
      <c r="X2560" s="662">
        <f t="shared" si="1162"/>
        <v>0</v>
      </c>
      <c r="Y2560" s="662">
        <f t="shared" si="1163"/>
        <v>0</v>
      </c>
      <c r="Z2560" s="699">
        <f t="shared" si="1164"/>
        <v>0</v>
      </c>
      <c r="AA2560" s="681">
        <f t="shared" si="1167"/>
        <v>0</v>
      </c>
      <c r="AB2560" s="701">
        <f t="shared" si="1168"/>
        <v>0</v>
      </c>
      <c r="AC2560" s="662">
        <f t="shared" si="1165"/>
        <v>0</v>
      </c>
      <c r="AD2560" s="662">
        <f t="shared" si="1169"/>
        <v>0</v>
      </c>
      <c r="AE2560" s="701">
        <f t="shared" si="1170"/>
        <v>0</v>
      </c>
      <c r="AF2560" s="662">
        <f t="shared" si="1166"/>
        <v>0</v>
      </c>
      <c r="AG2560" s="662">
        <f t="shared" si="1171"/>
        <v>0</v>
      </c>
      <c r="AH2560" s="701">
        <f t="shared" si="1172"/>
        <v>0</v>
      </c>
    </row>
    <row r="2561" spans="1:34" x14ac:dyDescent="0.35">
      <c r="A2561" s="680">
        <v>40536</v>
      </c>
      <c r="B2561" s="558" t="s">
        <v>32</v>
      </c>
      <c r="C2561" s="558">
        <v>12</v>
      </c>
      <c r="D2561" s="559">
        <f t="shared" si="1144"/>
        <v>6</v>
      </c>
      <c r="E2561" s="561">
        <v>2.0000000000010232E-2</v>
      </c>
      <c r="F2561" s="699">
        <f t="shared" si="1150"/>
        <v>0</v>
      </c>
      <c r="G2561" s="712">
        <f t="shared" si="1151"/>
        <v>0</v>
      </c>
      <c r="H2561" s="699">
        <f t="shared" si="1145"/>
        <v>0</v>
      </c>
      <c r="I2561" s="712">
        <f t="shared" si="1146"/>
        <v>0</v>
      </c>
      <c r="J2561" s="699">
        <f t="shared" si="1152"/>
        <v>0</v>
      </c>
      <c r="K2561" s="681">
        <f t="shared" si="1153"/>
        <v>0</v>
      </c>
      <c r="L2561" s="711">
        <f>IF($L$5="Yes",HLOOKUP(B2561,'Outdoor Supply'!$D$32:$P$38,7,FALSE),0)</f>
        <v>0</v>
      </c>
      <c r="M2561" s="701">
        <f t="shared" si="1154"/>
        <v>0</v>
      </c>
      <c r="N2561" s="564">
        <f t="shared" si="1155"/>
        <v>0</v>
      </c>
      <c r="O2561" s="564">
        <f t="shared" si="1156"/>
        <v>0</v>
      </c>
      <c r="P2561" s="564">
        <f t="shared" si="1157"/>
        <v>0</v>
      </c>
      <c r="Q2561" s="564">
        <f t="shared" si="1158"/>
        <v>0</v>
      </c>
      <c r="R2561" s="661">
        <f t="shared" si="1147"/>
        <v>0</v>
      </c>
      <c r="S2561" s="662">
        <f t="shared" si="1148"/>
        <v>0</v>
      </c>
      <c r="T2561" s="699">
        <f t="shared" si="1149"/>
        <v>0</v>
      </c>
      <c r="U2561" s="681">
        <f t="shared" si="1159"/>
        <v>0</v>
      </c>
      <c r="V2561" s="701">
        <f t="shared" si="1160"/>
        <v>0</v>
      </c>
      <c r="W2561" s="662">
        <f t="shared" si="1161"/>
        <v>0</v>
      </c>
      <c r="X2561" s="662">
        <f t="shared" si="1162"/>
        <v>0</v>
      </c>
      <c r="Y2561" s="662">
        <f t="shared" si="1163"/>
        <v>0</v>
      </c>
      <c r="Z2561" s="699">
        <f t="shared" si="1164"/>
        <v>0</v>
      </c>
      <c r="AA2561" s="681">
        <f t="shared" si="1167"/>
        <v>0</v>
      </c>
      <c r="AB2561" s="701">
        <f t="shared" si="1168"/>
        <v>0</v>
      </c>
      <c r="AC2561" s="662">
        <f t="shared" si="1165"/>
        <v>0</v>
      </c>
      <c r="AD2561" s="662">
        <f t="shared" si="1169"/>
        <v>0</v>
      </c>
      <c r="AE2561" s="701">
        <f t="shared" si="1170"/>
        <v>0</v>
      </c>
      <c r="AF2561" s="662">
        <f t="shared" si="1166"/>
        <v>0</v>
      </c>
      <c r="AG2561" s="662">
        <f t="shared" si="1171"/>
        <v>0</v>
      </c>
      <c r="AH2561" s="701">
        <f t="shared" si="1172"/>
        <v>0</v>
      </c>
    </row>
    <row r="2562" spans="1:34" x14ac:dyDescent="0.35">
      <c r="A2562" s="680">
        <v>40537</v>
      </c>
      <c r="B2562" s="558" t="s">
        <v>32</v>
      </c>
      <c r="C2562" s="558">
        <v>12</v>
      </c>
      <c r="D2562" s="559">
        <f t="shared" si="1144"/>
        <v>7</v>
      </c>
      <c r="E2562" s="561">
        <v>0.52000000000001023</v>
      </c>
      <c r="F2562" s="699">
        <f t="shared" si="1150"/>
        <v>0</v>
      </c>
      <c r="G2562" s="712">
        <f t="shared" si="1151"/>
        <v>0</v>
      </c>
      <c r="H2562" s="699">
        <f t="shared" si="1145"/>
        <v>0</v>
      </c>
      <c r="I2562" s="712">
        <f t="shared" si="1146"/>
        <v>0</v>
      </c>
      <c r="J2562" s="699">
        <f t="shared" si="1152"/>
        <v>0</v>
      </c>
      <c r="K2562" s="681">
        <f t="shared" si="1153"/>
        <v>0</v>
      </c>
      <c r="L2562" s="711">
        <f>IF($L$5="Yes",HLOOKUP(B2562,'Outdoor Supply'!$D$32:$P$38,7,FALSE),0)</f>
        <v>0</v>
      </c>
      <c r="M2562" s="701">
        <f t="shared" si="1154"/>
        <v>0</v>
      </c>
      <c r="N2562" s="564">
        <f t="shared" si="1155"/>
        <v>0</v>
      </c>
      <c r="O2562" s="564">
        <f t="shared" si="1156"/>
        <v>0</v>
      </c>
      <c r="P2562" s="564">
        <f t="shared" si="1157"/>
        <v>0</v>
      </c>
      <c r="Q2562" s="564">
        <f t="shared" si="1158"/>
        <v>0</v>
      </c>
      <c r="R2562" s="661">
        <f t="shared" si="1147"/>
        <v>0</v>
      </c>
      <c r="S2562" s="662">
        <f t="shared" si="1148"/>
        <v>0</v>
      </c>
      <c r="T2562" s="699">
        <f t="shared" si="1149"/>
        <v>0</v>
      </c>
      <c r="U2562" s="681">
        <f t="shared" si="1159"/>
        <v>0</v>
      </c>
      <c r="V2562" s="701">
        <f t="shared" si="1160"/>
        <v>0</v>
      </c>
      <c r="W2562" s="662">
        <f t="shared" si="1161"/>
        <v>0</v>
      </c>
      <c r="X2562" s="662">
        <f t="shared" si="1162"/>
        <v>0</v>
      </c>
      <c r="Y2562" s="662">
        <f t="shared" si="1163"/>
        <v>0</v>
      </c>
      <c r="Z2562" s="699">
        <f t="shared" si="1164"/>
        <v>0</v>
      </c>
      <c r="AA2562" s="681">
        <f t="shared" si="1167"/>
        <v>0</v>
      </c>
      <c r="AB2562" s="701">
        <f t="shared" si="1168"/>
        <v>0</v>
      </c>
      <c r="AC2562" s="662">
        <f t="shared" si="1165"/>
        <v>0</v>
      </c>
      <c r="AD2562" s="662">
        <f t="shared" si="1169"/>
        <v>0</v>
      </c>
      <c r="AE2562" s="701">
        <f t="shared" si="1170"/>
        <v>0</v>
      </c>
      <c r="AF2562" s="662">
        <f t="shared" si="1166"/>
        <v>0</v>
      </c>
      <c r="AG2562" s="662">
        <f t="shared" si="1171"/>
        <v>0</v>
      </c>
      <c r="AH2562" s="701">
        <f t="shared" si="1172"/>
        <v>0</v>
      </c>
    </row>
    <row r="2563" spans="1:34" x14ac:dyDescent="0.35">
      <c r="A2563" s="680">
        <v>40538</v>
      </c>
      <c r="B2563" s="558" t="s">
        <v>32</v>
      </c>
      <c r="C2563" s="558">
        <v>12</v>
      </c>
      <c r="D2563" s="559">
        <f t="shared" si="1144"/>
        <v>1</v>
      </c>
      <c r="E2563" s="561">
        <v>0</v>
      </c>
      <c r="F2563" s="699">
        <f t="shared" si="1150"/>
        <v>0</v>
      </c>
      <c r="G2563" s="712">
        <f t="shared" si="1151"/>
        <v>0</v>
      </c>
      <c r="H2563" s="699">
        <f t="shared" si="1145"/>
        <v>0</v>
      </c>
      <c r="I2563" s="712">
        <f t="shared" si="1146"/>
        <v>0</v>
      </c>
      <c r="J2563" s="699">
        <f t="shared" si="1152"/>
        <v>0</v>
      </c>
      <c r="K2563" s="681">
        <f t="shared" si="1153"/>
        <v>0</v>
      </c>
      <c r="L2563" s="711">
        <f>IF($L$5="Yes",HLOOKUP(B2563,'Outdoor Supply'!$D$32:$P$38,7,FALSE),0)</f>
        <v>0</v>
      </c>
      <c r="M2563" s="701">
        <f t="shared" si="1154"/>
        <v>0</v>
      </c>
      <c r="N2563" s="564">
        <f t="shared" si="1155"/>
        <v>0</v>
      </c>
      <c r="O2563" s="564">
        <f t="shared" si="1156"/>
        <v>0</v>
      </c>
      <c r="P2563" s="564">
        <f t="shared" si="1157"/>
        <v>0</v>
      </c>
      <c r="Q2563" s="564">
        <f t="shared" si="1158"/>
        <v>0</v>
      </c>
      <c r="R2563" s="661">
        <f t="shared" si="1147"/>
        <v>0</v>
      </c>
      <c r="S2563" s="662">
        <f t="shared" si="1148"/>
        <v>0</v>
      </c>
      <c r="T2563" s="699">
        <f t="shared" si="1149"/>
        <v>0</v>
      </c>
      <c r="U2563" s="681">
        <f t="shared" si="1159"/>
        <v>0</v>
      </c>
      <c r="V2563" s="701">
        <f t="shared" si="1160"/>
        <v>0</v>
      </c>
      <c r="W2563" s="662">
        <f t="shared" si="1161"/>
        <v>0</v>
      </c>
      <c r="X2563" s="662">
        <f t="shared" si="1162"/>
        <v>0</v>
      </c>
      <c r="Y2563" s="662">
        <f t="shared" si="1163"/>
        <v>0</v>
      </c>
      <c r="Z2563" s="699">
        <f t="shared" si="1164"/>
        <v>0</v>
      </c>
      <c r="AA2563" s="681">
        <f t="shared" si="1167"/>
        <v>0</v>
      </c>
      <c r="AB2563" s="701">
        <f t="shared" si="1168"/>
        <v>0</v>
      </c>
      <c r="AC2563" s="662">
        <f t="shared" si="1165"/>
        <v>0</v>
      </c>
      <c r="AD2563" s="662">
        <f t="shared" si="1169"/>
        <v>0</v>
      </c>
      <c r="AE2563" s="701">
        <f t="shared" si="1170"/>
        <v>0</v>
      </c>
      <c r="AF2563" s="662">
        <f t="shared" si="1166"/>
        <v>0</v>
      </c>
      <c r="AG2563" s="662">
        <f t="shared" si="1171"/>
        <v>0</v>
      </c>
      <c r="AH2563" s="701">
        <f t="shared" si="1172"/>
        <v>0</v>
      </c>
    </row>
    <row r="2564" spans="1:34" x14ac:dyDescent="0.35">
      <c r="A2564" s="680">
        <v>40539</v>
      </c>
      <c r="B2564" s="558" t="s">
        <v>32</v>
      </c>
      <c r="C2564" s="558">
        <v>12</v>
      </c>
      <c r="D2564" s="559">
        <f t="shared" si="1144"/>
        <v>2</v>
      </c>
      <c r="E2564" s="561">
        <v>0</v>
      </c>
      <c r="F2564" s="699">
        <f t="shared" si="1150"/>
        <v>0</v>
      </c>
      <c r="G2564" s="712">
        <f t="shared" si="1151"/>
        <v>0</v>
      </c>
      <c r="H2564" s="699">
        <f t="shared" si="1145"/>
        <v>0</v>
      </c>
      <c r="I2564" s="712">
        <f t="shared" si="1146"/>
        <v>0</v>
      </c>
      <c r="J2564" s="699">
        <f t="shared" si="1152"/>
        <v>0</v>
      </c>
      <c r="K2564" s="681">
        <f t="shared" si="1153"/>
        <v>0</v>
      </c>
      <c r="L2564" s="711">
        <f>IF($L$5="Yes",HLOOKUP(B2564,'Outdoor Supply'!$D$32:$P$38,7,FALSE),0)</f>
        <v>0</v>
      </c>
      <c r="M2564" s="701">
        <f t="shared" si="1154"/>
        <v>0</v>
      </c>
      <c r="N2564" s="564">
        <f t="shared" si="1155"/>
        <v>0</v>
      </c>
      <c r="O2564" s="564">
        <f t="shared" si="1156"/>
        <v>0</v>
      </c>
      <c r="P2564" s="564">
        <f t="shared" si="1157"/>
        <v>0</v>
      </c>
      <c r="Q2564" s="564">
        <f t="shared" si="1158"/>
        <v>0</v>
      </c>
      <c r="R2564" s="661">
        <f t="shared" si="1147"/>
        <v>0</v>
      </c>
      <c r="S2564" s="662">
        <f t="shared" si="1148"/>
        <v>0</v>
      </c>
      <c r="T2564" s="699">
        <f t="shared" si="1149"/>
        <v>0</v>
      </c>
      <c r="U2564" s="681">
        <f t="shared" si="1159"/>
        <v>0</v>
      </c>
      <c r="V2564" s="701">
        <f t="shared" si="1160"/>
        <v>0</v>
      </c>
      <c r="W2564" s="662">
        <f t="shared" si="1161"/>
        <v>0</v>
      </c>
      <c r="X2564" s="662">
        <f t="shared" si="1162"/>
        <v>0</v>
      </c>
      <c r="Y2564" s="662">
        <f t="shared" si="1163"/>
        <v>0</v>
      </c>
      <c r="Z2564" s="699">
        <f t="shared" si="1164"/>
        <v>0</v>
      </c>
      <c r="AA2564" s="681">
        <f t="shared" si="1167"/>
        <v>0</v>
      </c>
      <c r="AB2564" s="701">
        <f t="shared" si="1168"/>
        <v>0</v>
      </c>
      <c r="AC2564" s="662">
        <f t="shared" si="1165"/>
        <v>0</v>
      </c>
      <c r="AD2564" s="662">
        <f t="shared" si="1169"/>
        <v>0</v>
      </c>
      <c r="AE2564" s="701">
        <f t="shared" si="1170"/>
        <v>0</v>
      </c>
      <c r="AF2564" s="662">
        <f t="shared" si="1166"/>
        <v>0</v>
      </c>
      <c r="AG2564" s="662">
        <f t="shared" si="1171"/>
        <v>0</v>
      </c>
      <c r="AH2564" s="701">
        <f t="shared" si="1172"/>
        <v>0</v>
      </c>
    </row>
    <row r="2565" spans="1:34" x14ac:dyDescent="0.35">
      <c r="A2565" s="680">
        <v>40540</v>
      </c>
      <c r="B2565" s="558" t="s">
        <v>32</v>
      </c>
      <c r="C2565" s="558">
        <v>12</v>
      </c>
      <c r="D2565" s="559">
        <f t="shared" si="1144"/>
        <v>3</v>
      </c>
      <c r="E2565" s="561">
        <v>1.999999999998181E-2</v>
      </c>
      <c r="F2565" s="699">
        <f t="shared" si="1150"/>
        <v>0</v>
      </c>
      <c r="G2565" s="712">
        <f t="shared" si="1151"/>
        <v>0</v>
      </c>
      <c r="H2565" s="699">
        <f t="shared" si="1145"/>
        <v>0</v>
      </c>
      <c r="I2565" s="712">
        <f t="shared" si="1146"/>
        <v>0</v>
      </c>
      <c r="J2565" s="699">
        <f t="shared" si="1152"/>
        <v>0</v>
      </c>
      <c r="K2565" s="681">
        <f t="shared" si="1153"/>
        <v>0</v>
      </c>
      <c r="L2565" s="711">
        <f>IF($L$5="Yes",HLOOKUP(B2565,'Outdoor Supply'!$D$32:$P$38,7,FALSE),0)</f>
        <v>0</v>
      </c>
      <c r="M2565" s="701">
        <f t="shared" si="1154"/>
        <v>0</v>
      </c>
      <c r="N2565" s="564">
        <f t="shared" si="1155"/>
        <v>0</v>
      </c>
      <c r="O2565" s="564">
        <f t="shared" si="1156"/>
        <v>0</v>
      </c>
      <c r="P2565" s="564">
        <f t="shared" si="1157"/>
        <v>0</v>
      </c>
      <c r="Q2565" s="564">
        <f t="shared" si="1158"/>
        <v>0</v>
      </c>
      <c r="R2565" s="661">
        <f t="shared" si="1147"/>
        <v>0</v>
      </c>
      <c r="S2565" s="662">
        <f t="shared" si="1148"/>
        <v>0</v>
      </c>
      <c r="T2565" s="699">
        <f t="shared" si="1149"/>
        <v>0</v>
      </c>
      <c r="U2565" s="681">
        <f t="shared" si="1159"/>
        <v>0</v>
      </c>
      <c r="V2565" s="701">
        <f t="shared" si="1160"/>
        <v>0</v>
      </c>
      <c r="W2565" s="662">
        <f t="shared" si="1161"/>
        <v>0</v>
      </c>
      <c r="X2565" s="662">
        <f t="shared" si="1162"/>
        <v>0</v>
      </c>
      <c r="Y2565" s="662">
        <f t="shared" si="1163"/>
        <v>0</v>
      </c>
      <c r="Z2565" s="699">
        <f t="shared" si="1164"/>
        <v>0</v>
      </c>
      <c r="AA2565" s="681">
        <f t="shared" si="1167"/>
        <v>0</v>
      </c>
      <c r="AB2565" s="701">
        <f t="shared" si="1168"/>
        <v>0</v>
      </c>
      <c r="AC2565" s="662">
        <f t="shared" si="1165"/>
        <v>0</v>
      </c>
      <c r="AD2565" s="662">
        <f t="shared" si="1169"/>
        <v>0</v>
      </c>
      <c r="AE2565" s="701">
        <f t="shared" si="1170"/>
        <v>0</v>
      </c>
      <c r="AF2565" s="662">
        <f t="shared" si="1166"/>
        <v>0</v>
      </c>
      <c r="AG2565" s="662">
        <f t="shared" si="1171"/>
        <v>0</v>
      </c>
      <c r="AH2565" s="701">
        <f t="shared" si="1172"/>
        <v>0</v>
      </c>
    </row>
    <row r="2566" spans="1:34" x14ac:dyDescent="0.35">
      <c r="A2566" s="680">
        <v>40541</v>
      </c>
      <c r="B2566" s="558" t="s">
        <v>32</v>
      </c>
      <c r="C2566" s="558">
        <v>12</v>
      </c>
      <c r="D2566" s="559">
        <f t="shared" si="1144"/>
        <v>4</v>
      </c>
      <c r="E2566" s="561">
        <v>0.22999999999996135</v>
      </c>
      <c r="F2566" s="699">
        <f t="shared" si="1150"/>
        <v>0</v>
      </c>
      <c r="G2566" s="712">
        <f t="shared" si="1151"/>
        <v>0</v>
      </c>
      <c r="H2566" s="699">
        <f t="shared" si="1145"/>
        <v>0</v>
      </c>
      <c r="I2566" s="712">
        <f t="shared" si="1146"/>
        <v>0</v>
      </c>
      <c r="J2566" s="699">
        <f t="shared" si="1152"/>
        <v>0</v>
      </c>
      <c r="K2566" s="681">
        <f t="shared" si="1153"/>
        <v>0</v>
      </c>
      <c r="L2566" s="711">
        <f>IF($L$5="Yes",HLOOKUP(B2566,'Outdoor Supply'!$D$32:$P$38,7,FALSE),0)</f>
        <v>0</v>
      </c>
      <c r="M2566" s="701">
        <f t="shared" si="1154"/>
        <v>0</v>
      </c>
      <c r="N2566" s="564">
        <f t="shared" si="1155"/>
        <v>0</v>
      </c>
      <c r="O2566" s="564">
        <f t="shared" si="1156"/>
        <v>0</v>
      </c>
      <c r="P2566" s="564">
        <f t="shared" si="1157"/>
        <v>0</v>
      </c>
      <c r="Q2566" s="564">
        <f t="shared" si="1158"/>
        <v>0</v>
      </c>
      <c r="R2566" s="661">
        <f t="shared" si="1147"/>
        <v>0</v>
      </c>
      <c r="S2566" s="662">
        <f t="shared" si="1148"/>
        <v>0</v>
      </c>
      <c r="T2566" s="699">
        <f t="shared" si="1149"/>
        <v>0</v>
      </c>
      <c r="U2566" s="681">
        <f t="shared" si="1159"/>
        <v>0</v>
      </c>
      <c r="V2566" s="701">
        <f t="shared" si="1160"/>
        <v>0</v>
      </c>
      <c r="W2566" s="662">
        <f t="shared" si="1161"/>
        <v>0</v>
      </c>
      <c r="X2566" s="662">
        <f t="shared" si="1162"/>
        <v>0</v>
      </c>
      <c r="Y2566" s="662">
        <f t="shared" si="1163"/>
        <v>0</v>
      </c>
      <c r="Z2566" s="699">
        <f t="shared" si="1164"/>
        <v>0</v>
      </c>
      <c r="AA2566" s="681">
        <f t="shared" si="1167"/>
        <v>0</v>
      </c>
      <c r="AB2566" s="701">
        <f t="shared" si="1168"/>
        <v>0</v>
      </c>
      <c r="AC2566" s="662">
        <f t="shared" si="1165"/>
        <v>0</v>
      </c>
      <c r="AD2566" s="662">
        <f t="shared" si="1169"/>
        <v>0</v>
      </c>
      <c r="AE2566" s="701">
        <f t="shared" si="1170"/>
        <v>0</v>
      </c>
      <c r="AF2566" s="662">
        <f t="shared" si="1166"/>
        <v>0</v>
      </c>
      <c r="AG2566" s="662">
        <f t="shared" si="1171"/>
        <v>0</v>
      </c>
      <c r="AH2566" s="701">
        <f t="shared" si="1172"/>
        <v>0</v>
      </c>
    </row>
    <row r="2567" spans="1:34" x14ac:dyDescent="0.35">
      <c r="A2567" s="680">
        <v>40542</v>
      </c>
      <c r="B2567" s="558" t="s">
        <v>32</v>
      </c>
      <c r="C2567" s="558">
        <v>12</v>
      </c>
      <c r="D2567" s="559">
        <f t="shared" si="1144"/>
        <v>5</v>
      </c>
      <c r="E2567" s="561">
        <v>0</v>
      </c>
      <c r="F2567" s="699">
        <f t="shared" si="1150"/>
        <v>0</v>
      </c>
      <c r="G2567" s="712">
        <f t="shared" si="1151"/>
        <v>0</v>
      </c>
      <c r="H2567" s="699">
        <f t="shared" si="1145"/>
        <v>0</v>
      </c>
      <c r="I2567" s="712">
        <f t="shared" si="1146"/>
        <v>0</v>
      </c>
      <c r="J2567" s="699">
        <f t="shared" si="1152"/>
        <v>0</v>
      </c>
      <c r="K2567" s="681">
        <f t="shared" si="1153"/>
        <v>0</v>
      </c>
      <c r="L2567" s="711">
        <f>IF($L$5="Yes",HLOOKUP(B2567,'Outdoor Supply'!$D$32:$P$38,7,FALSE),0)</f>
        <v>0</v>
      </c>
      <c r="M2567" s="701">
        <f t="shared" si="1154"/>
        <v>0</v>
      </c>
      <c r="N2567" s="564">
        <f t="shared" si="1155"/>
        <v>0</v>
      </c>
      <c r="O2567" s="564">
        <f t="shared" si="1156"/>
        <v>0</v>
      </c>
      <c r="P2567" s="564">
        <f t="shared" si="1157"/>
        <v>0</v>
      </c>
      <c r="Q2567" s="564">
        <f t="shared" si="1158"/>
        <v>0</v>
      </c>
      <c r="R2567" s="661">
        <f t="shared" si="1147"/>
        <v>0</v>
      </c>
      <c r="S2567" s="662">
        <f t="shared" si="1148"/>
        <v>0</v>
      </c>
      <c r="T2567" s="699">
        <f t="shared" si="1149"/>
        <v>0</v>
      </c>
      <c r="U2567" s="681">
        <f t="shared" si="1159"/>
        <v>0</v>
      </c>
      <c r="V2567" s="701">
        <f t="shared" si="1160"/>
        <v>0</v>
      </c>
      <c r="W2567" s="662">
        <f t="shared" si="1161"/>
        <v>0</v>
      </c>
      <c r="X2567" s="662">
        <f t="shared" si="1162"/>
        <v>0</v>
      </c>
      <c r="Y2567" s="662">
        <f t="shared" si="1163"/>
        <v>0</v>
      </c>
      <c r="Z2567" s="699">
        <f t="shared" si="1164"/>
        <v>0</v>
      </c>
      <c r="AA2567" s="681">
        <f t="shared" si="1167"/>
        <v>0</v>
      </c>
      <c r="AB2567" s="701">
        <f t="shared" si="1168"/>
        <v>0</v>
      </c>
      <c r="AC2567" s="662">
        <f t="shared" si="1165"/>
        <v>0</v>
      </c>
      <c r="AD2567" s="662">
        <f t="shared" si="1169"/>
        <v>0</v>
      </c>
      <c r="AE2567" s="701">
        <f t="shared" si="1170"/>
        <v>0</v>
      </c>
      <c r="AF2567" s="662">
        <f t="shared" si="1166"/>
        <v>0</v>
      </c>
      <c r="AG2567" s="662">
        <f t="shared" si="1171"/>
        <v>0</v>
      </c>
      <c r="AH2567" s="701">
        <f t="shared" si="1172"/>
        <v>0</v>
      </c>
    </row>
    <row r="2568" spans="1:34" x14ac:dyDescent="0.35">
      <c r="A2568" s="680">
        <v>40543</v>
      </c>
      <c r="B2568" s="558" t="s">
        <v>32</v>
      </c>
      <c r="C2568" s="558">
        <v>12</v>
      </c>
      <c r="D2568" s="559">
        <f t="shared" si="1144"/>
        <v>6</v>
      </c>
      <c r="E2568" s="561">
        <v>0</v>
      </c>
      <c r="F2568" s="699">
        <f t="shared" si="1150"/>
        <v>0</v>
      </c>
      <c r="G2568" s="712">
        <f t="shared" si="1151"/>
        <v>0</v>
      </c>
      <c r="H2568" s="699">
        <f t="shared" si="1145"/>
        <v>0</v>
      </c>
      <c r="I2568" s="712">
        <f t="shared" si="1146"/>
        <v>0</v>
      </c>
      <c r="J2568" s="699">
        <f t="shared" si="1152"/>
        <v>0</v>
      </c>
      <c r="K2568" s="681">
        <f t="shared" si="1153"/>
        <v>0</v>
      </c>
      <c r="L2568" s="711">
        <f>IF($L$5="Yes",HLOOKUP(B2568,'Outdoor Supply'!$D$32:$P$38,7,FALSE),0)</f>
        <v>0</v>
      </c>
      <c r="M2568" s="701">
        <f t="shared" si="1154"/>
        <v>0</v>
      </c>
      <c r="N2568" s="564">
        <f t="shared" si="1155"/>
        <v>0</v>
      </c>
      <c r="O2568" s="564">
        <f t="shared" si="1156"/>
        <v>0</v>
      </c>
      <c r="P2568" s="564">
        <f t="shared" si="1157"/>
        <v>0</v>
      </c>
      <c r="Q2568" s="564">
        <f t="shared" si="1158"/>
        <v>0</v>
      </c>
      <c r="R2568" s="661">
        <f t="shared" si="1147"/>
        <v>0</v>
      </c>
      <c r="S2568" s="662">
        <f t="shared" si="1148"/>
        <v>0</v>
      </c>
      <c r="T2568" s="699">
        <f t="shared" si="1149"/>
        <v>0</v>
      </c>
      <c r="U2568" s="681">
        <f t="shared" si="1159"/>
        <v>0</v>
      </c>
      <c r="V2568" s="701">
        <f t="shared" si="1160"/>
        <v>0</v>
      </c>
      <c r="W2568" s="662">
        <f t="shared" si="1161"/>
        <v>0</v>
      </c>
      <c r="X2568" s="662">
        <f t="shared" si="1162"/>
        <v>0</v>
      </c>
      <c r="Y2568" s="662">
        <f t="shared" si="1163"/>
        <v>0</v>
      </c>
      <c r="Z2568" s="699">
        <f t="shared" si="1164"/>
        <v>0</v>
      </c>
      <c r="AA2568" s="681">
        <f t="shared" si="1167"/>
        <v>0</v>
      </c>
      <c r="AB2568" s="701">
        <f t="shared" si="1168"/>
        <v>0</v>
      </c>
      <c r="AC2568" s="662">
        <f t="shared" si="1165"/>
        <v>0</v>
      </c>
      <c r="AD2568" s="662">
        <f t="shared" si="1169"/>
        <v>0</v>
      </c>
      <c r="AE2568" s="701">
        <f t="shared" si="1170"/>
        <v>0</v>
      </c>
      <c r="AF2568" s="662">
        <f t="shared" si="1166"/>
        <v>0</v>
      </c>
      <c r="AG2568" s="662">
        <f t="shared" si="1171"/>
        <v>0</v>
      </c>
      <c r="AH2568" s="701">
        <f t="shared" si="1172"/>
        <v>0</v>
      </c>
    </row>
    <row r="2569" spans="1:34" x14ac:dyDescent="0.35">
      <c r="A2569" s="680">
        <v>40544</v>
      </c>
      <c r="B2569" s="558" t="s">
        <v>21</v>
      </c>
      <c r="C2569" s="558">
        <v>1</v>
      </c>
      <c r="D2569" s="559">
        <f t="shared" si="1144"/>
        <v>7</v>
      </c>
      <c r="E2569" s="561">
        <v>0</v>
      </c>
      <c r="F2569" s="699">
        <f t="shared" si="1150"/>
        <v>0</v>
      </c>
      <c r="G2569" s="712">
        <f t="shared" si="1151"/>
        <v>0</v>
      </c>
      <c r="H2569" s="699">
        <f t="shared" si="1145"/>
        <v>0</v>
      </c>
      <c r="I2569" s="712">
        <f t="shared" si="1146"/>
        <v>0</v>
      </c>
      <c r="J2569" s="699">
        <f t="shared" si="1152"/>
        <v>0</v>
      </c>
      <c r="K2569" s="681">
        <f t="shared" si="1153"/>
        <v>0</v>
      </c>
      <c r="L2569" s="711">
        <f>IF($L$5="Yes",HLOOKUP(B2569,'Outdoor Supply'!$D$32:$P$38,7,FALSE),0)</f>
        <v>0</v>
      </c>
      <c r="M2569" s="701">
        <f t="shared" si="1154"/>
        <v>0</v>
      </c>
      <c r="N2569" s="564">
        <f t="shared" si="1155"/>
        <v>0</v>
      </c>
      <c r="O2569" s="564">
        <f t="shared" si="1156"/>
        <v>0</v>
      </c>
      <c r="P2569" s="564">
        <f t="shared" si="1157"/>
        <v>0</v>
      </c>
      <c r="Q2569" s="564">
        <f t="shared" si="1158"/>
        <v>0</v>
      </c>
      <c r="R2569" s="661">
        <f t="shared" si="1147"/>
        <v>0</v>
      </c>
      <c r="S2569" s="662">
        <f t="shared" si="1148"/>
        <v>0</v>
      </c>
      <c r="T2569" s="699">
        <f t="shared" si="1149"/>
        <v>0</v>
      </c>
      <c r="U2569" s="681">
        <f t="shared" si="1159"/>
        <v>0</v>
      </c>
      <c r="V2569" s="701">
        <f t="shared" si="1160"/>
        <v>0</v>
      </c>
      <c r="W2569" s="662">
        <f t="shared" si="1161"/>
        <v>0</v>
      </c>
      <c r="X2569" s="662">
        <f t="shared" si="1162"/>
        <v>0</v>
      </c>
      <c r="Y2569" s="662">
        <f t="shared" si="1163"/>
        <v>0</v>
      </c>
      <c r="Z2569" s="699">
        <f t="shared" si="1164"/>
        <v>0</v>
      </c>
      <c r="AA2569" s="681">
        <f t="shared" si="1167"/>
        <v>0</v>
      </c>
      <c r="AB2569" s="701">
        <f t="shared" si="1168"/>
        <v>0</v>
      </c>
      <c r="AC2569" s="662">
        <f t="shared" si="1165"/>
        <v>0</v>
      </c>
      <c r="AD2569" s="662">
        <f t="shared" si="1169"/>
        <v>0</v>
      </c>
      <c r="AE2569" s="701">
        <f t="shared" si="1170"/>
        <v>0</v>
      </c>
      <c r="AF2569" s="662">
        <f t="shared" si="1166"/>
        <v>0</v>
      </c>
      <c r="AG2569" s="662">
        <f t="shared" si="1171"/>
        <v>0</v>
      </c>
      <c r="AH2569" s="701">
        <f t="shared" si="1172"/>
        <v>0</v>
      </c>
    </row>
    <row r="2570" spans="1:34" x14ac:dyDescent="0.35">
      <c r="A2570" s="680">
        <v>40545</v>
      </c>
      <c r="B2570" s="558" t="s">
        <v>21</v>
      </c>
      <c r="C2570" s="558">
        <v>1</v>
      </c>
      <c r="D2570" s="559">
        <f t="shared" si="1144"/>
        <v>1</v>
      </c>
      <c r="E2570" s="561">
        <v>0</v>
      </c>
      <c r="F2570" s="699">
        <f t="shared" si="1150"/>
        <v>0</v>
      </c>
      <c r="G2570" s="712">
        <f t="shared" si="1151"/>
        <v>0</v>
      </c>
      <c r="H2570" s="699">
        <f t="shared" si="1145"/>
        <v>0</v>
      </c>
      <c r="I2570" s="712">
        <f t="shared" si="1146"/>
        <v>0</v>
      </c>
      <c r="J2570" s="699">
        <f t="shared" si="1152"/>
        <v>0</v>
      </c>
      <c r="K2570" s="681">
        <f t="shared" si="1153"/>
        <v>0</v>
      </c>
      <c r="L2570" s="711">
        <f>IF($L$5="Yes",HLOOKUP(B2570,'Outdoor Supply'!$D$32:$P$38,7,FALSE),0)</f>
        <v>0</v>
      </c>
      <c r="M2570" s="701">
        <f t="shared" si="1154"/>
        <v>0</v>
      </c>
      <c r="N2570" s="564">
        <f t="shared" si="1155"/>
        <v>0</v>
      </c>
      <c r="O2570" s="564">
        <f t="shared" si="1156"/>
        <v>0</v>
      </c>
      <c r="P2570" s="564">
        <f t="shared" si="1157"/>
        <v>0</v>
      </c>
      <c r="Q2570" s="564">
        <f t="shared" si="1158"/>
        <v>0</v>
      </c>
      <c r="R2570" s="661">
        <f t="shared" si="1147"/>
        <v>0</v>
      </c>
      <c r="S2570" s="662">
        <f t="shared" si="1148"/>
        <v>0</v>
      </c>
      <c r="T2570" s="699">
        <f t="shared" si="1149"/>
        <v>0</v>
      </c>
      <c r="U2570" s="681">
        <f t="shared" si="1159"/>
        <v>0</v>
      </c>
      <c r="V2570" s="701">
        <f t="shared" si="1160"/>
        <v>0</v>
      </c>
      <c r="W2570" s="662">
        <f t="shared" si="1161"/>
        <v>0</v>
      </c>
      <c r="X2570" s="662">
        <f t="shared" si="1162"/>
        <v>0</v>
      </c>
      <c r="Y2570" s="662">
        <f t="shared" si="1163"/>
        <v>0</v>
      </c>
      <c r="Z2570" s="699">
        <f t="shared" si="1164"/>
        <v>0</v>
      </c>
      <c r="AA2570" s="681">
        <f t="shared" si="1167"/>
        <v>0</v>
      </c>
      <c r="AB2570" s="701">
        <f t="shared" si="1168"/>
        <v>0</v>
      </c>
      <c r="AC2570" s="662">
        <f t="shared" si="1165"/>
        <v>0</v>
      </c>
      <c r="AD2570" s="662">
        <f t="shared" si="1169"/>
        <v>0</v>
      </c>
      <c r="AE2570" s="701">
        <f t="shared" si="1170"/>
        <v>0</v>
      </c>
      <c r="AF2570" s="662">
        <f t="shared" si="1166"/>
        <v>0</v>
      </c>
      <c r="AG2570" s="662">
        <f t="shared" si="1171"/>
        <v>0</v>
      </c>
      <c r="AH2570" s="701">
        <f t="shared" si="1172"/>
        <v>0</v>
      </c>
    </row>
    <row r="2571" spans="1:34" x14ac:dyDescent="0.35">
      <c r="A2571" s="680">
        <v>40546</v>
      </c>
      <c r="B2571" s="558" t="s">
        <v>21</v>
      </c>
      <c r="C2571" s="558">
        <v>1</v>
      </c>
      <c r="D2571" s="559">
        <f t="shared" ref="D2571:D2634" si="1173">WEEKDAY(A2571)</f>
        <v>2</v>
      </c>
      <c r="E2571" s="561">
        <v>0</v>
      </c>
      <c r="F2571" s="699">
        <f t="shared" si="1150"/>
        <v>0</v>
      </c>
      <c r="G2571" s="712">
        <f t="shared" si="1151"/>
        <v>0</v>
      </c>
      <c r="H2571" s="699">
        <f t="shared" ref="H2571:H2634" si="1174">$C$3*$F$3*(E2571/12)*7.48</f>
        <v>0</v>
      </c>
      <c r="I2571" s="712">
        <f t="shared" ref="I2571:I2634" si="1175">$C$4*$F$4*(E2571/12)*7.48</f>
        <v>0</v>
      </c>
      <c r="J2571" s="699">
        <f t="shared" si="1152"/>
        <v>0</v>
      </c>
      <c r="K2571" s="681">
        <f t="shared" si="1153"/>
        <v>0</v>
      </c>
      <c r="L2571" s="711">
        <f>IF($L$5="Yes",HLOOKUP(B2571,'Outdoor Supply'!$D$32:$P$38,7,FALSE),0)</f>
        <v>0</v>
      </c>
      <c r="M2571" s="701">
        <f t="shared" si="1154"/>
        <v>0</v>
      </c>
      <c r="N2571" s="564">
        <f t="shared" si="1155"/>
        <v>0</v>
      </c>
      <c r="O2571" s="564">
        <f t="shared" si="1156"/>
        <v>0</v>
      </c>
      <c r="P2571" s="564">
        <f t="shared" si="1157"/>
        <v>0</v>
      </c>
      <c r="Q2571" s="564">
        <f t="shared" si="1158"/>
        <v>0</v>
      </c>
      <c r="R2571" s="661">
        <f t="shared" ref="R2571:R2634" si="1176">$Q$3</f>
        <v>0</v>
      </c>
      <c r="S2571" s="662">
        <f t="shared" ref="S2571:S2634" si="1177">SUM(N2571:R2571)</f>
        <v>0</v>
      </c>
      <c r="T2571" s="699">
        <f t="shared" ref="T2571:T2634" si="1178">IF(V2571&lt;0,0,IF(V2571&gt;$G$3,$G$3,V2571))</f>
        <v>0</v>
      </c>
      <c r="U2571" s="681">
        <f t="shared" si="1159"/>
        <v>0</v>
      </c>
      <c r="V2571" s="701">
        <f t="shared" si="1160"/>
        <v>0</v>
      </c>
      <c r="W2571" s="662">
        <f t="shared" si="1161"/>
        <v>0</v>
      </c>
      <c r="X2571" s="662">
        <f t="shared" si="1162"/>
        <v>0</v>
      </c>
      <c r="Y2571" s="662">
        <f t="shared" si="1163"/>
        <v>0</v>
      </c>
      <c r="Z2571" s="699">
        <f t="shared" si="1164"/>
        <v>0</v>
      </c>
      <c r="AA2571" s="681">
        <f t="shared" si="1167"/>
        <v>0</v>
      </c>
      <c r="AB2571" s="701">
        <f t="shared" si="1168"/>
        <v>0</v>
      </c>
      <c r="AC2571" s="662">
        <f t="shared" si="1165"/>
        <v>0</v>
      </c>
      <c r="AD2571" s="662">
        <f t="shared" si="1169"/>
        <v>0</v>
      </c>
      <c r="AE2571" s="701">
        <f t="shared" si="1170"/>
        <v>0</v>
      </c>
      <c r="AF2571" s="662">
        <f t="shared" si="1166"/>
        <v>0</v>
      </c>
      <c r="AG2571" s="662">
        <f t="shared" si="1171"/>
        <v>0</v>
      </c>
      <c r="AH2571" s="701">
        <f t="shared" si="1172"/>
        <v>0</v>
      </c>
    </row>
    <row r="2572" spans="1:34" x14ac:dyDescent="0.35">
      <c r="A2572" s="680">
        <v>40547</v>
      </c>
      <c r="B2572" s="558" t="s">
        <v>21</v>
      </c>
      <c r="C2572" s="558">
        <v>1</v>
      </c>
      <c r="D2572" s="559">
        <f t="shared" si="1173"/>
        <v>3</v>
      </c>
      <c r="E2572" s="561">
        <v>0</v>
      </c>
      <c r="F2572" s="699">
        <f t="shared" ref="F2572:F2635" si="1179">$B$3*$F$3*(E2572/12)*7.48</f>
        <v>0</v>
      </c>
      <c r="G2572" s="712">
        <f t="shared" ref="G2572:G2635" si="1180">$B$4*$F$4*(E2572/12)*7.48</f>
        <v>0</v>
      </c>
      <c r="H2572" s="699">
        <f t="shared" si="1174"/>
        <v>0</v>
      </c>
      <c r="I2572" s="712">
        <f t="shared" si="1175"/>
        <v>0</v>
      </c>
      <c r="J2572" s="699">
        <f t="shared" ref="J2572:J2635" si="1181">IF($L$3="Yes",$M$3*$N$3*(E2572/12)*7.48,0)</f>
        <v>0</v>
      </c>
      <c r="K2572" s="681">
        <f t="shared" ref="K2572:K2635" si="1182">IF($L$4="Yes",$M$4*$N$4*(E2572/12)*7.48,0)</f>
        <v>0</v>
      </c>
      <c r="L2572" s="711">
        <f>IF($L$5="Yes",HLOOKUP(B2572,'Outdoor Supply'!$D$32:$P$38,7,FALSE),0)</f>
        <v>0</v>
      </c>
      <c r="M2572" s="701">
        <f t="shared" ref="M2572:M2635" si="1183">SUM(J2572:L2572)</f>
        <v>0</v>
      </c>
      <c r="N2572" s="564">
        <f t="shared" ref="N2572:N2635" si="1184">HLOOKUP(B2572,$U$2:$AF$6,2,FALSE)</f>
        <v>0</v>
      </c>
      <c r="O2572" s="564">
        <f t="shared" ref="O2572:O2635" si="1185">HLOOKUP(B2572,$U$2:$AF$6,3,FALSE)</f>
        <v>0</v>
      </c>
      <c r="P2572" s="564">
        <f t="shared" ref="P2572:P2635" si="1186">HLOOKUP(B2572,$U$2:$AF$6,4,FALSE)</f>
        <v>0</v>
      </c>
      <c r="Q2572" s="564">
        <f t="shared" ref="Q2572:Q2635" si="1187">HLOOKUP(B2572,$U$2:$AF$6,5,FALSE)</f>
        <v>0</v>
      </c>
      <c r="R2572" s="661">
        <f t="shared" si="1176"/>
        <v>0</v>
      </c>
      <c r="S2572" s="662">
        <f t="shared" si="1177"/>
        <v>0</v>
      </c>
      <c r="T2572" s="699">
        <f t="shared" si="1178"/>
        <v>0</v>
      </c>
      <c r="U2572" s="681">
        <f t="shared" ref="U2572:U2635" si="1188">IF(F2572+T2571&gt;S2572,S2572,F2572+T2571)</f>
        <v>0</v>
      </c>
      <c r="V2572" s="701">
        <f t="shared" ref="V2572:V2635" si="1189">T2571+F2572-S2572</f>
        <v>0</v>
      </c>
      <c r="W2572" s="662">
        <f t="shared" ref="W2572:W2635" si="1190">IF(Y2572&lt;0,0,IF(Y2572&gt;$G$4,$G$4,Y2572))</f>
        <v>0</v>
      </c>
      <c r="X2572" s="662">
        <f t="shared" ref="X2572:X2635" si="1191">IF(G2572+W2571&gt;S2572,S2572,G2572+W2571)</f>
        <v>0</v>
      </c>
      <c r="Y2572" s="662">
        <f t="shared" ref="Y2572:Y2635" si="1192">W2571+G2572-S2572</f>
        <v>0</v>
      </c>
      <c r="Z2572" s="699">
        <f t="shared" ref="Z2572:Z2635" si="1193">IF(AB2572&lt;0,0,IF(AB2572&gt;$H$3,$H$3,AB2572))</f>
        <v>0</v>
      </c>
      <c r="AA2572" s="681">
        <f t="shared" si="1167"/>
        <v>0</v>
      </c>
      <c r="AB2572" s="701">
        <f t="shared" si="1168"/>
        <v>0</v>
      </c>
      <c r="AC2572" s="662">
        <f t="shared" ref="AC2572:AC2635" si="1194">IF(AE2572&lt;0,0,IF(AE2572&gt;$H$4,$H$4,AE2572))</f>
        <v>0</v>
      </c>
      <c r="AD2572" s="662">
        <f t="shared" si="1169"/>
        <v>0</v>
      </c>
      <c r="AE2572" s="701">
        <f t="shared" si="1170"/>
        <v>0</v>
      </c>
      <c r="AF2572" s="662">
        <f t="shared" ref="AF2572:AF2635" si="1195">IF(AH2572&lt;0,0,IF(AH2572&gt;$O$3,$O$3,AH2572))</f>
        <v>0</v>
      </c>
      <c r="AG2572" s="662">
        <f t="shared" si="1171"/>
        <v>0</v>
      </c>
      <c r="AH2572" s="701">
        <f t="shared" si="1172"/>
        <v>0</v>
      </c>
    </row>
    <row r="2573" spans="1:34" x14ac:dyDescent="0.35">
      <c r="A2573" s="680">
        <v>40548</v>
      </c>
      <c r="B2573" s="558" t="s">
        <v>21</v>
      </c>
      <c r="C2573" s="558">
        <v>1</v>
      </c>
      <c r="D2573" s="559">
        <f t="shared" si="1173"/>
        <v>4</v>
      </c>
      <c r="E2573" s="561">
        <v>6.0000000000002274E-2</v>
      </c>
      <c r="F2573" s="699">
        <f t="shared" si="1179"/>
        <v>0</v>
      </c>
      <c r="G2573" s="712">
        <f t="shared" si="1180"/>
        <v>0</v>
      </c>
      <c r="H2573" s="699">
        <f t="shared" si="1174"/>
        <v>0</v>
      </c>
      <c r="I2573" s="712">
        <f t="shared" si="1175"/>
        <v>0</v>
      </c>
      <c r="J2573" s="699">
        <f t="shared" si="1181"/>
        <v>0</v>
      </c>
      <c r="K2573" s="681">
        <f t="shared" si="1182"/>
        <v>0</v>
      </c>
      <c r="L2573" s="711">
        <f>IF($L$5="Yes",HLOOKUP(B2573,'Outdoor Supply'!$D$32:$P$38,7,FALSE),0)</f>
        <v>0</v>
      </c>
      <c r="M2573" s="701">
        <f t="shared" si="1183"/>
        <v>0</v>
      </c>
      <c r="N2573" s="564">
        <f t="shared" si="1184"/>
        <v>0</v>
      </c>
      <c r="O2573" s="564">
        <f t="shared" si="1185"/>
        <v>0</v>
      </c>
      <c r="P2573" s="564">
        <f t="shared" si="1186"/>
        <v>0</v>
      </c>
      <c r="Q2573" s="564">
        <f t="shared" si="1187"/>
        <v>0</v>
      </c>
      <c r="R2573" s="661">
        <f t="shared" si="1176"/>
        <v>0</v>
      </c>
      <c r="S2573" s="662">
        <f t="shared" si="1177"/>
        <v>0</v>
      </c>
      <c r="T2573" s="699">
        <f t="shared" si="1178"/>
        <v>0</v>
      </c>
      <c r="U2573" s="681">
        <f t="shared" si="1188"/>
        <v>0</v>
      </c>
      <c r="V2573" s="701">
        <f t="shared" si="1189"/>
        <v>0</v>
      </c>
      <c r="W2573" s="662">
        <f t="shared" si="1190"/>
        <v>0</v>
      </c>
      <c r="X2573" s="662">
        <f t="shared" si="1191"/>
        <v>0</v>
      </c>
      <c r="Y2573" s="662">
        <f t="shared" si="1192"/>
        <v>0</v>
      </c>
      <c r="Z2573" s="699">
        <f t="shared" si="1193"/>
        <v>0</v>
      </c>
      <c r="AA2573" s="681">
        <f t="shared" ref="AA2573:AA2636" si="1196">IF(H2573+Z2572&gt;S2573,S2573,H2573+Z2572)</f>
        <v>0</v>
      </c>
      <c r="AB2573" s="701">
        <f t="shared" ref="AB2573:AB2636" si="1197">Z2572+H2573-S2573</f>
        <v>0</v>
      </c>
      <c r="AC2573" s="662">
        <f t="shared" si="1194"/>
        <v>0</v>
      </c>
      <c r="AD2573" s="662">
        <f t="shared" ref="AD2573:AD2636" si="1198">IF(I2573+AC2572&gt;S2573,S2573,I2573+AC2572)</f>
        <v>0</v>
      </c>
      <c r="AE2573" s="701">
        <f t="shared" ref="AE2573:AE2636" si="1199">AC2572+I2573-S2573</f>
        <v>0</v>
      </c>
      <c r="AF2573" s="662">
        <f t="shared" si="1195"/>
        <v>0</v>
      </c>
      <c r="AG2573" s="662">
        <f t="shared" ref="AG2573:AG2636" si="1200">IF(M2573+AF2572&gt;S2573,S2573,M2573+AF2572)</f>
        <v>0</v>
      </c>
      <c r="AH2573" s="701">
        <f t="shared" ref="AH2573:AH2636" si="1201">AF2572+M2573-S2573</f>
        <v>0</v>
      </c>
    </row>
    <row r="2574" spans="1:34" x14ac:dyDescent="0.35">
      <c r="A2574" s="680">
        <v>40549</v>
      </c>
      <c r="B2574" s="558" t="s">
        <v>21</v>
      </c>
      <c r="C2574" s="558">
        <v>1</v>
      </c>
      <c r="D2574" s="559">
        <f t="shared" si="1173"/>
        <v>5</v>
      </c>
      <c r="E2574" s="561">
        <v>0</v>
      </c>
      <c r="F2574" s="699">
        <f t="shared" si="1179"/>
        <v>0</v>
      </c>
      <c r="G2574" s="712">
        <f t="shared" si="1180"/>
        <v>0</v>
      </c>
      <c r="H2574" s="699">
        <f t="shared" si="1174"/>
        <v>0</v>
      </c>
      <c r="I2574" s="712">
        <f t="shared" si="1175"/>
        <v>0</v>
      </c>
      <c r="J2574" s="699">
        <f t="shared" si="1181"/>
        <v>0</v>
      </c>
      <c r="K2574" s="681">
        <f t="shared" si="1182"/>
        <v>0</v>
      </c>
      <c r="L2574" s="711">
        <f>IF($L$5="Yes",HLOOKUP(B2574,'Outdoor Supply'!$D$32:$P$38,7,FALSE),0)</f>
        <v>0</v>
      </c>
      <c r="M2574" s="701">
        <f t="shared" si="1183"/>
        <v>0</v>
      </c>
      <c r="N2574" s="564">
        <f t="shared" si="1184"/>
        <v>0</v>
      </c>
      <c r="O2574" s="564">
        <f t="shared" si="1185"/>
        <v>0</v>
      </c>
      <c r="P2574" s="564">
        <f t="shared" si="1186"/>
        <v>0</v>
      </c>
      <c r="Q2574" s="564">
        <f t="shared" si="1187"/>
        <v>0</v>
      </c>
      <c r="R2574" s="661">
        <f t="shared" si="1176"/>
        <v>0</v>
      </c>
      <c r="S2574" s="662">
        <f t="shared" si="1177"/>
        <v>0</v>
      </c>
      <c r="T2574" s="699">
        <f t="shared" si="1178"/>
        <v>0</v>
      </c>
      <c r="U2574" s="681">
        <f t="shared" si="1188"/>
        <v>0</v>
      </c>
      <c r="V2574" s="701">
        <f t="shared" si="1189"/>
        <v>0</v>
      </c>
      <c r="W2574" s="662">
        <f t="shared" si="1190"/>
        <v>0</v>
      </c>
      <c r="X2574" s="662">
        <f t="shared" si="1191"/>
        <v>0</v>
      </c>
      <c r="Y2574" s="662">
        <f t="shared" si="1192"/>
        <v>0</v>
      </c>
      <c r="Z2574" s="699">
        <f t="shared" si="1193"/>
        <v>0</v>
      </c>
      <c r="AA2574" s="681">
        <f t="shared" si="1196"/>
        <v>0</v>
      </c>
      <c r="AB2574" s="701">
        <f t="shared" si="1197"/>
        <v>0</v>
      </c>
      <c r="AC2574" s="662">
        <f t="shared" si="1194"/>
        <v>0</v>
      </c>
      <c r="AD2574" s="662">
        <f t="shared" si="1198"/>
        <v>0</v>
      </c>
      <c r="AE2574" s="701">
        <f t="shared" si="1199"/>
        <v>0</v>
      </c>
      <c r="AF2574" s="662">
        <f t="shared" si="1195"/>
        <v>0</v>
      </c>
      <c r="AG2574" s="662">
        <f t="shared" si="1200"/>
        <v>0</v>
      </c>
      <c r="AH2574" s="701">
        <f t="shared" si="1201"/>
        <v>0</v>
      </c>
    </row>
    <row r="2575" spans="1:34" x14ac:dyDescent="0.35">
      <c r="A2575" s="680">
        <v>40550</v>
      </c>
      <c r="B2575" s="558" t="s">
        <v>21</v>
      </c>
      <c r="C2575" s="558">
        <v>1</v>
      </c>
      <c r="D2575" s="559">
        <f t="shared" si="1173"/>
        <v>6</v>
      </c>
      <c r="E2575" s="561">
        <v>0</v>
      </c>
      <c r="F2575" s="699">
        <f t="shared" si="1179"/>
        <v>0</v>
      </c>
      <c r="G2575" s="712">
        <f t="shared" si="1180"/>
        <v>0</v>
      </c>
      <c r="H2575" s="699">
        <f t="shared" si="1174"/>
        <v>0</v>
      </c>
      <c r="I2575" s="712">
        <f t="shared" si="1175"/>
        <v>0</v>
      </c>
      <c r="J2575" s="699">
        <f t="shared" si="1181"/>
        <v>0</v>
      </c>
      <c r="K2575" s="681">
        <f t="shared" si="1182"/>
        <v>0</v>
      </c>
      <c r="L2575" s="711">
        <f>IF($L$5="Yes",HLOOKUP(B2575,'Outdoor Supply'!$D$32:$P$38,7,FALSE),0)</f>
        <v>0</v>
      </c>
      <c r="M2575" s="701">
        <f t="shared" si="1183"/>
        <v>0</v>
      </c>
      <c r="N2575" s="564">
        <f t="shared" si="1184"/>
        <v>0</v>
      </c>
      <c r="O2575" s="564">
        <f t="shared" si="1185"/>
        <v>0</v>
      </c>
      <c r="P2575" s="564">
        <f t="shared" si="1186"/>
        <v>0</v>
      </c>
      <c r="Q2575" s="564">
        <f t="shared" si="1187"/>
        <v>0</v>
      </c>
      <c r="R2575" s="661">
        <f t="shared" si="1176"/>
        <v>0</v>
      </c>
      <c r="S2575" s="662">
        <f t="shared" si="1177"/>
        <v>0</v>
      </c>
      <c r="T2575" s="699">
        <f t="shared" si="1178"/>
        <v>0</v>
      </c>
      <c r="U2575" s="681">
        <f t="shared" si="1188"/>
        <v>0</v>
      </c>
      <c r="V2575" s="701">
        <f t="shared" si="1189"/>
        <v>0</v>
      </c>
      <c r="W2575" s="662">
        <f t="shared" si="1190"/>
        <v>0</v>
      </c>
      <c r="X2575" s="662">
        <f t="shared" si="1191"/>
        <v>0</v>
      </c>
      <c r="Y2575" s="662">
        <f t="shared" si="1192"/>
        <v>0</v>
      </c>
      <c r="Z2575" s="699">
        <f t="shared" si="1193"/>
        <v>0</v>
      </c>
      <c r="AA2575" s="681">
        <f t="shared" si="1196"/>
        <v>0</v>
      </c>
      <c r="AB2575" s="701">
        <f t="shared" si="1197"/>
        <v>0</v>
      </c>
      <c r="AC2575" s="662">
        <f t="shared" si="1194"/>
        <v>0</v>
      </c>
      <c r="AD2575" s="662">
        <f t="shared" si="1198"/>
        <v>0</v>
      </c>
      <c r="AE2575" s="701">
        <f t="shared" si="1199"/>
        <v>0</v>
      </c>
      <c r="AF2575" s="662">
        <f t="shared" si="1195"/>
        <v>0</v>
      </c>
      <c r="AG2575" s="662">
        <f t="shared" si="1200"/>
        <v>0</v>
      </c>
      <c r="AH2575" s="701">
        <f t="shared" si="1201"/>
        <v>0</v>
      </c>
    </row>
    <row r="2576" spans="1:34" x14ac:dyDescent="0.35">
      <c r="A2576" s="680">
        <v>40551</v>
      </c>
      <c r="B2576" s="558" t="s">
        <v>21</v>
      </c>
      <c r="C2576" s="558">
        <v>1</v>
      </c>
      <c r="D2576" s="559">
        <f t="shared" si="1173"/>
        <v>7</v>
      </c>
      <c r="E2576" s="561">
        <v>0</v>
      </c>
      <c r="F2576" s="699">
        <f t="shared" si="1179"/>
        <v>0</v>
      </c>
      <c r="G2576" s="712">
        <f t="shared" si="1180"/>
        <v>0</v>
      </c>
      <c r="H2576" s="699">
        <f t="shared" si="1174"/>
        <v>0</v>
      </c>
      <c r="I2576" s="712">
        <f t="shared" si="1175"/>
        <v>0</v>
      </c>
      <c r="J2576" s="699">
        <f t="shared" si="1181"/>
        <v>0</v>
      </c>
      <c r="K2576" s="681">
        <f t="shared" si="1182"/>
        <v>0</v>
      </c>
      <c r="L2576" s="711">
        <f>IF($L$5="Yes",HLOOKUP(B2576,'Outdoor Supply'!$D$32:$P$38,7,FALSE),0)</f>
        <v>0</v>
      </c>
      <c r="M2576" s="701">
        <f t="shared" si="1183"/>
        <v>0</v>
      </c>
      <c r="N2576" s="564">
        <f t="shared" si="1184"/>
        <v>0</v>
      </c>
      <c r="O2576" s="564">
        <f t="shared" si="1185"/>
        <v>0</v>
      </c>
      <c r="P2576" s="564">
        <f t="shared" si="1186"/>
        <v>0</v>
      </c>
      <c r="Q2576" s="564">
        <f t="shared" si="1187"/>
        <v>0</v>
      </c>
      <c r="R2576" s="661">
        <f t="shared" si="1176"/>
        <v>0</v>
      </c>
      <c r="S2576" s="662">
        <f t="shared" si="1177"/>
        <v>0</v>
      </c>
      <c r="T2576" s="699">
        <f t="shared" si="1178"/>
        <v>0</v>
      </c>
      <c r="U2576" s="681">
        <f t="shared" si="1188"/>
        <v>0</v>
      </c>
      <c r="V2576" s="701">
        <f t="shared" si="1189"/>
        <v>0</v>
      </c>
      <c r="W2576" s="662">
        <f t="shared" si="1190"/>
        <v>0</v>
      </c>
      <c r="X2576" s="662">
        <f t="shared" si="1191"/>
        <v>0</v>
      </c>
      <c r="Y2576" s="662">
        <f t="shared" si="1192"/>
        <v>0</v>
      </c>
      <c r="Z2576" s="699">
        <f t="shared" si="1193"/>
        <v>0</v>
      </c>
      <c r="AA2576" s="681">
        <f t="shared" si="1196"/>
        <v>0</v>
      </c>
      <c r="AB2576" s="701">
        <f t="shared" si="1197"/>
        <v>0</v>
      </c>
      <c r="AC2576" s="662">
        <f t="shared" si="1194"/>
        <v>0</v>
      </c>
      <c r="AD2576" s="662">
        <f t="shared" si="1198"/>
        <v>0</v>
      </c>
      <c r="AE2576" s="701">
        <f t="shared" si="1199"/>
        <v>0</v>
      </c>
      <c r="AF2576" s="662">
        <f t="shared" si="1195"/>
        <v>0</v>
      </c>
      <c r="AG2576" s="662">
        <f t="shared" si="1200"/>
        <v>0</v>
      </c>
      <c r="AH2576" s="701">
        <f t="shared" si="1201"/>
        <v>0</v>
      </c>
    </row>
    <row r="2577" spans="1:34" x14ac:dyDescent="0.35">
      <c r="A2577" s="680">
        <v>40552</v>
      </c>
      <c r="B2577" s="558" t="s">
        <v>21</v>
      </c>
      <c r="C2577" s="558">
        <v>1</v>
      </c>
      <c r="D2577" s="559">
        <f t="shared" si="1173"/>
        <v>1</v>
      </c>
      <c r="E2577" s="561">
        <v>1.6500000000000057</v>
      </c>
      <c r="F2577" s="699">
        <f t="shared" si="1179"/>
        <v>0</v>
      </c>
      <c r="G2577" s="712">
        <f t="shared" si="1180"/>
        <v>0</v>
      </c>
      <c r="H2577" s="699">
        <f t="shared" si="1174"/>
        <v>0</v>
      </c>
      <c r="I2577" s="712">
        <f t="shared" si="1175"/>
        <v>0</v>
      </c>
      <c r="J2577" s="699">
        <f t="shared" si="1181"/>
        <v>0</v>
      </c>
      <c r="K2577" s="681">
        <f t="shared" si="1182"/>
        <v>0</v>
      </c>
      <c r="L2577" s="711">
        <f>IF($L$5="Yes",HLOOKUP(B2577,'Outdoor Supply'!$D$32:$P$38,7,FALSE),0)</f>
        <v>0</v>
      </c>
      <c r="M2577" s="701">
        <f t="shared" si="1183"/>
        <v>0</v>
      </c>
      <c r="N2577" s="564">
        <f t="shared" si="1184"/>
        <v>0</v>
      </c>
      <c r="O2577" s="564">
        <f t="shared" si="1185"/>
        <v>0</v>
      </c>
      <c r="P2577" s="564">
        <f t="shared" si="1186"/>
        <v>0</v>
      </c>
      <c r="Q2577" s="564">
        <f t="shared" si="1187"/>
        <v>0</v>
      </c>
      <c r="R2577" s="661">
        <f t="shared" si="1176"/>
        <v>0</v>
      </c>
      <c r="S2577" s="662">
        <f t="shared" si="1177"/>
        <v>0</v>
      </c>
      <c r="T2577" s="699">
        <f t="shared" si="1178"/>
        <v>0</v>
      </c>
      <c r="U2577" s="681">
        <f t="shared" si="1188"/>
        <v>0</v>
      </c>
      <c r="V2577" s="701">
        <f t="shared" si="1189"/>
        <v>0</v>
      </c>
      <c r="W2577" s="662">
        <f t="shared" si="1190"/>
        <v>0</v>
      </c>
      <c r="X2577" s="662">
        <f t="shared" si="1191"/>
        <v>0</v>
      </c>
      <c r="Y2577" s="662">
        <f t="shared" si="1192"/>
        <v>0</v>
      </c>
      <c r="Z2577" s="699">
        <f t="shared" si="1193"/>
        <v>0</v>
      </c>
      <c r="AA2577" s="681">
        <f t="shared" si="1196"/>
        <v>0</v>
      </c>
      <c r="AB2577" s="701">
        <f t="shared" si="1197"/>
        <v>0</v>
      </c>
      <c r="AC2577" s="662">
        <f t="shared" si="1194"/>
        <v>0</v>
      </c>
      <c r="AD2577" s="662">
        <f t="shared" si="1198"/>
        <v>0</v>
      </c>
      <c r="AE2577" s="701">
        <f t="shared" si="1199"/>
        <v>0</v>
      </c>
      <c r="AF2577" s="662">
        <f t="shared" si="1195"/>
        <v>0</v>
      </c>
      <c r="AG2577" s="662">
        <f t="shared" si="1200"/>
        <v>0</v>
      </c>
      <c r="AH2577" s="701">
        <f t="shared" si="1201"/>
        <v>0</v>
      </c>
    </row>
    <row r="2578" spans="1:34" x14ac:dyDescent="0.35">
      <c r="A2578" s="680">
        <v>40553</v>
      </c>
      <c r="B2578" s="558" t="s">
        <v>21</v>
      </c>
      <c r="C2578" s="558">
        <v>1</v>
      </c>
      <c r="D2578" s="559">
        <f t="shared" si="1173"/>
        <v>2</v>
      </c>
      <c r="E2578" s="561">
        <v>0</v>
      </c>
      <c r="F2578" s="699">
        <f t="shared" si="1179"/>
        <v>0</v>
      </c>
      <c r="G2578" s="712">
        <f t="shared" si="1180"/>
        <v>0</v>
      </c>
      <c r="H2578" s="699">
        <f t="shared" si="1174"/>
        <v>0</v>
      </c>
      <c r="I2578" s="712">
        <f t="shared" si="1175"/>
        <v>0</v>
      </c>
      <c r="J2578" s="699">
        <f t="shared" si="1181"/>
        <v>0</v>
      </c>
      <c r="K2578" s="681">
        <f t="shared" si="1182"/>
        <v>0</v>
      </c>
      <c r="L2578" s="711">
        <f>IF($L$5="Yes",HLOOKUP(B2578,'Outdoor Supply'!$D$32:$P$38,7,FALSE),0)</f>
        <v>0</v>
      </c>
      <c r="M2578" s="701">
        <f t="shared" si="1183"/>
        <v>0</v>
      </c>
      <c r="N2578" s="564">
        <f t="shared" si="1184"/>
        <v>0</v>
      </c>
      <c r="O2578" s="564">
        <f t="shared" si="1185"/>
        <v>0</v>
      </c>
      <c r="P2578" s="564">
        <f t="shared" si="1186"/>
        <v>0</v>
      </c>
      <c r="Q2578" s="564">
        <f t="shared" si="1187"/>
        <v>0</v>
      </c>
      <c r="R2578" s="661">
        <f t="shared" si="1176"/>
        <v>0</v>
      </c>
      <c r="S2578" s="662">
        <f t="shared" si="1177"/>
        <v>0</v>
      </c>
      <c r="T2578" s="699">
        <f t="shared" si="1178"/>
        <v>0</v>
      </c>
      <c r="U2578" s="681">
        <f t="shared" si="1188"/>
        <v>0</v>
      </c>
      <c r="V2578" s="701">
        <f t="shared" si="1189"/>
        <v>0</v>
      </c>
      <c r="W2578" s="662">
        <f t="shared" si="1190"/>
        <v>0</v>
      </c>
      <c r="X2578" s="662">
        <f t="shared" si="1191"/>
        <v>0</v>
      </c>
      <c r="Y2578" s="662">
        <f t="shared" si="1192"/>
        <v>0</v>
      </c>
      <c r="Z2578" s="699">
        <f t="shared" si="1193"/>
        <v>0</v>
      </c>
      <c r="AA2578" s="681">
        <f t="shared" si="1196"/>
        <v>0</v>
      </c>
      <c r="AB2578" s="701">
        <f t="shared" si="1197"/>
        <v>0</v>
      </c>
      <c r="AC2578" s="662">
        <f t="shared" si="1194"/>
        <v>0</v>
      </c>
      <c r="AD2578" s="662">
        <f t="shared" si="1198"/>
        <v>0</v>
      </c>
      <c r="AE2578" s="701">
        <f t="shared" si="1199"/>
        <v>0</v>
      </c>
      <c r="AF2578" s="662">
        <f t="shared" si="1195"/>
        <v>0</v>
      </c>
      <c r="AG2578" s="662">
        <f t="shared" si="1200"/>
        <v>0</v>
      </c>
      <c r="AH2578" s="701">
        <f t="shared" si="1201"/>
        <v>0</v>
      </c>
    </row>
    <row r="2579" spans="1:34" x14ac:dyDescent="0.35">
      <c r="A2579" s="680">
        <v>40554</v>
      </c>
      <c r="B2579" s="558" t="s">
        <v>21</v>
      </c>
      <c r="C2579" s="558">
        <v>1</v>
      </c>
      <c r="D2579" s="559">
        <f t="shared" si="1173"/>
        <v>3</v>
      </c>
      <c r="E2579" s="561">
        <v>0</v>
      </c>
      <c r="F2579" s="699">
        <f t="shared" si="1179"/>
        <v>0</v>
      </c>
      <c r="G2579" s="712">
        <f t="shared" si="1180"/>
        <v>0</v>
      </c>
      <c r="H2579" s="699">
        <f t="shared" si="1174"/>
        <v>0</v>
      </c>
      <c r="I2579" s="712">
        <f t="shared" si="1175"/>
        <v>0</v>
      </c>
      <c r="J2579" s="699">
        <f t="shared" si="1181"/>
        <v>0</v>
      </c>
      <c r="K2579" s="681">
        <f t="shared" si="1182"/>
        <v>0</v>
      </c>
      <c r="L2579" s="711">
        <f>IF($L$5="Yes",HLOOKUP(B2579,'Outdoor Supply'!$D$32:$P$38,7,FALSE),0)</f>
        <v>0</v>
      </c>
      <c r="M2579" s="701">
        <f t="shared" si="1183"/>
        <v>0</v>
      </c>
      <c r="N2579" s="564">
        <f t="shared" si="1184"/>
        <v>0</v>
      </c>
      <c r="O2579" s="564">
        <f t="shared" si="1185"/>
        <v>0</v>
      </c>
      <c r="P2579" s="564">
        <f t="shared" si="1186"/>
        <v>0</v>
      </c>
      <c r="Q2579" s="564">
        <f t="shared" si="1187"/>
        <v>0</v>
      </c>
      <c r="R2579" s="661">
        <f t="shared" si="1176"/>
        <v>0</v>
      </c>
      <c r="S2579" s="662">
        <f t="shared" si="1177"/>
        <v>0</v>
      </c>
      <c r="T2579" s="699">
        <f t="shared" si="1178"/>
        <v>0</v>
      </c>
      <c r="U2579" s="681">
        <f t="shared" si="1188"/>
        <v>0</v>
      </c>
      <c r="V2579" s="701">
        <f t="shared" si="1189"/>
        <v>0</v>
      </c>
      <c r="W2579" s="662">
        <f t="shared" si="1190"/>
        <v>0</v>
      </c>
      <c r="X2579" s="662">
        <f t="shared" si="1191"/>
        <v>0</v>
      </c>
      <c r="Y2579" s="662">
        <f t="shared" si="1192"/>
        <v>0</v>
      </c>
      <c r="Z2579" s="699">
        <f t="shared" si="1193"/>
        <v>0</v>
      </c>
      <c r="AA2579" s="681">
        <f t="shared" si="1196"/>
        <v>0</v>
      </c>
      <c r="AB2579" s="701">
        <f t="shared" si="1197"/>
        <v>0</v>
      </c>
      <c r="AC2579" s="662">
        <f t="shared" si="1194"/>
        <v>0</v>
      </c>
      <c r="AD2579" s="662">
        <f t="shared" si="1198"/>
        <v>0</v>
      </c>
      <c r="AE2579" s="701">
        <f t="shared" si="1199"/>
        <v>0</v>
      </c>
      <c r="AF2579" s="662">
        <f t="shared" si="1195"/>
        <v>0</v>
      </c>
      <c r="AG2579" s="662">
        <f t="shared" si="1200"/>
        <v>0</v>
      </c>
      <c r="AH2579" s="701">
        <f t="shared" si="1201"/>
        <v>0</v>
      </c>
    </row>
    <row r="2580" spans="1:34" x14ac:dyDescent="0.35">
      <c r="A2580" s="680">
        <v>40555</v>
      </c>
      <c r="B2580" s="558" t="s">
        <v>21</v>
      </c>
      <c r="C2580" s="558">
        <v>1</v>
      </c>
      <c r="D2580" s="559">
        <f t="shared" si="1173"/>
        <v>4</v>
      </c>
      <c r="E2580" s="561">
        <v>0</v>
      </c>
      <c r="F2580" s="699">
        <f t="shared" si="1179"/>
        <v>0</v>
      </c>
      <c r="G2580" s="712">
        <f t="shared" si="1180"/>
        <v>0</v>
      </c>
      <c r="H2580" s="699">
        <f t="shared" si="1174"/>
        <v>0</v>
      </c>
      <c r="I2580" s="712">
        <f t="shared" si="1175"/>
        <v>0</v>
      </c>
      <c r="J2580" s="699">
        <f t="shared" si="1181"/>
        <v>0</v>
      </c>
      <c r="K2580" s="681">
        <f t="shared" si="1182"/>
        <v>0</v>
      </c>
      <c r="L2580" s="711">
        <f>IF($L$5="Yes",HLOOKUP(B2580,'Outdoor Supply'!$D$32:$P$38,7,FALSE),0)</f>
        <v>0</v>
      </c>
      <c r="M2580" s="701">
        <f t="shared" si="1183"/>
        <v>0</v>
      </c>
      <c r="N2580" s="564">
        <f t="shared" si="1184"/>
        <v>0</v>
      </c>
      <c r="O2580" s="564">
        <f t="shared" si="1185"/>
        <v>0</v>
      </c>
      <c r="P2580" s="564">
        <f t="shared" si="1186"/>
        <v>0</v>
      </c>
      <c r="Q2580" s="564">
        <f t="shared" si="1187"/>
        <v>0</v>
      </c>
      <c r="R2580" s="661">
        <f t="shared" si="1176"/>
        <v>0</v>
      </c>
      <c r="S2580" s="662">
        <f t="shared" si="1177"/>
        <v>0</v>
      </c>
      <c r="T2580" s="699">
        <f t="shared" si="1178"/>
        <v>0</v>
      </c>
      <c r="U2580" s="681">
        <f t="shared" si="1188"/>
        <v>0</v>
      </c>
      <c r="V2580" s="701">
        <f t="shared" si="1189"/>
        <v>0</v>
      </c>
      <c r="W2580" s="662">
        <f t="shared" si="1190"/>
        <v>0</v>
      </c>
      <c r="X2580" s="662">
        <f t="shared" si="1191"/>
        <v>0</v>
      </c>
      <c r="Y2580" s="662">
        <f t="shared" si="1192"/>
        <v>0</v>
      </c>
      <c r="Z2580" s="699">
        <f t="shared" si="1193"/>
        <v>0</v>
      </c>
      <c r="AA2580" s="681">
        <f t="shared" si="1196"/>
        <v>0</v>
      </c>
      <c r="AB2580" s="701">
        <f t="shared" si="1197"/>
        <v>0</v>
      </c>
      <c r="AC2580" s="662">
        <f t="shared" si="1194"/>
        <v>0</v>
      </c>
      <c r="AD2580" s="662">
        <f t="shared" si="1198"/>
        <v>0</v>
      </c>
      <c r="AE2580" s="701">
        <f t="shared" si="1199"/>
        <v>0</v>
      </c>
      <c r="AF2580" s="662">
        <f t="shared" si="1195"/>
        <v>0</v>
      </c>
      <c r="AG2580" s="662">
        <f t="shared" si="1200"/>
        <v>0</v>
      </c>
      <c r="AH2580" s="701">
        <f t="shared" si="1201"/>
        <v>0</v>
      </c>
    </row>
    <row r="2581" spans="1:34" x14ac:dyDescent="0.35">
      <c r="A2581" s="680">
        <v>40556</v>
      </c>
      <c r="B2581" s="558" t="s">
        <v>21</v>
      </c>
      <c r="C2581" s="558">
        <v>1</v>
      </c>
      <c r="D2581" s="559">
        <f t="shared" si="1173"/>
        <v>5</v>
      </c>
      <c r="E2581" s="561">
        <v>0</v>
      </c>
      <c r="F2581" s="699">
        <f t="shared" si="1179"/>
        <v>0</v>
      </c>
      <c r="G2581" s="712">
        <f t="shared" si="1180"/>
        <v>0</v>
      </c>
      <c r="H2581" s="699">
        <f t="shared" si="1174"/>
        <v>0</v>
      </c>
      <c r="I2581" s="712">
        <f t="shared" si="1175"/>
        <v>0</v>
      </c>
      <c r="J2581" s="699">
        <f t="shared" si="1181"/>
        <v>0</v>
      </c>
      <c r="K2581" s="681">
        <f t="shared" si="1182"/>
        <v>0</v>
      </c>
      <c r="L2581" s="711">
        <f>IF($L$5="Yes",HLOOKUP(B2581,'Outdoor Supply'!$D$32:$P$38,7,FALSE),0)</f>
        <v>0</v>
      </c>
      <c r="M2581" s="701">
        <f t="shared" si="1183"/>
        <v>0</v>
      </c>
      <c r="N2581" s="564">
        <f t="shared" si="1184"/>
        <v>0</v>
      </c>
      <c r="O2581" s="564">
        <f t="shared" si="1185"/>
        <v>0</v>
      </c>
      <c r="P2581" s="564">
        <f t="shared" si="1186"/>
        <v>0</v>
      </c>
      <c r="Q2581" s="564">
        <f t="shared" si="1187"/>
        <v>0</v>
      </c>
      <c r="R2581" s="661">
        <f t="shared" si="1176"/>
        <v>0</v>
      </c>
      <c r="S2581" s="662">
        <f t="shared" si="1177"/>
        <v>0</v>
      </c>
      <c r="T2581" s="699">
        <f t="shared" si="1178"/>
        <v>0</v>
      </c>
      <c r="U2581" s="681">
        <f t="shared" si="1188"/>
        <v>0</v>
      </c>
      <c r="V2581" s="701">
        <f t="shared" si="1189"/>
        <v>0</v>
      </c>
      <c r="W2581" s="662">
        <f t="shared" si="1190"/>
        <v>0</v>
      </c>
      <c r="X2581" s="662">
        <f t="shared" si="1191"/>
        <v>0</v>
      </c>
      <c r="Y2581" s="662">
        <f t="shared" si="1192"/>
        <v>0</v>
      </c>
      <c r="Z2581" s="699">
        <f t="shared" si="1193"/>
        <v>0</v>
      </c>
      <c r="AA2581" s="681">
        <f t="shared" si="1196"/>
        <v>0</v>
      </c>
      <c r="AB2581" s="701">
        <f t="shared" si="1197"/>
        <v>0</v>
      </c>
      <c r="AC2581" s="662">
        <f t="shared" si="1194"/>
        <v>0</v>
      </c>
      <c r="AD2581" s="662">
        <f t="shared" si="1198"/>
        <v>0</v>
      </c>
      <c r="AE2581" s="701">
        <f t="shared" si="1199"/>
        <v>0</v>
      </c>
      <c r="AF2581" s="662">
        <f t="shared" si="1195"/>
        <v>0</v>
      </c>
      <c r="AG2581" s="662">
        <f t="shared" si="1200"/>
        <v>0</v>
      </c>
      <c r="AH2581" s="701">
        <f t="shared" si="1201"/>
        <v>0</v>
      </c>
    </row>
    <row r="2582" spans="1:34" x14ac:dyDescent="0.35">
      <c r="A2582" s="680">
        <v>40557</v>
      </c>
      <c r="B2582" s="558" t="s">
        <v>21</v>
      </c>
      <c r="C2582" s="558">
        <v>1</v>
      </c>
      <c r="D2582" s="559">
        <f t="shared" si="1173"/>
        <v>6</v>
      </c>
      <c r="E2582" s="561">
        <v>0</v>
      </c>
      <c r="F2582" s="699">
        <f t="shared" si="1179"/>
        <v>0</v>
      </c>
      <c r="G2582" s="712">
        <f t="shared" si="1180"/>
        <v>0</v>
      </c>
      <c r="H2582" s="699">
        <f t="shared" si="1174"/>
        <v>0</v>
      </c>
      <c r="I2582" s="712">
        <f t="shared" si="1175"/>
        <v>0</v>
      </c>
      <c r="J2582" s="699">
        <f t="shared" si="1181"/>
        <v>0</v>
      </c>
      <c r="K2582" s="681">
        <f t="shared" si="1182"/>
        <v>0</v>
      </c>
      <c r="L2582" s="711">
        <f>IF($L$5="Yes",HLOOKUP(B2582,'Outdoor Supply'!$D$32:$P$38,7,FALSE),0)</f>
        <v>0</v>
      </c>
      <c r="M2582" s="701">
        <f t="shared" si="1183"/>
        <v>0</v>
      </c>
      <c r="N2582" s="564">
        <f t="shared" si="1184"/>
        <v>0</v>
      </c>
      <c r="O2582" s="564">
        <f t="shared" si="1185"/>
        <v>0</v>
      </c>
      <c r="P2582" s="564">
        <f t="shared" si="1186"/>
        <v>0</v>
      </c>
      <c r="Q2582" s="564">
        <f t="shared" si="1187"/>
        <v>0</v>
      </c>
      <c r="R2582" s="661">
        <f t="shared" si="1176"/>
        <v>0</v>
      </c>
      <c r="S2582" s="662">
        <f t="shared" si="1177"/>
        <v>0</v>
      </c>
      <c r="T2582" s="699">
        <f t="shared" si="1178"/>
        <v>0</v>
      </c>
      <c r="U2582" s="681">
        <f t="shared" si="1188"/>
        <v>0</v>
      </c>
      <c r="V2582" s="701">
        <f t="shared" si="1189"/>
        <v>0</v>
      </c>
      <c r="W2582" s="662">
        <f t="shared" si="1190"/>
        <v>0</v>
      </c>
      <c r="X2582" s="662">
        <f t="shared" si="1191"/>
        <v>0</v>
      </c>
      <c r="Y2582" s="662">
        <f t="shared" si="1192"/>
        <v>0</v>
      </c>
      <c r="Z2582" s="699">
        <f t="shared" si="1193"/>
        <v>0</v>
      </c>
      <c r="AA2582" s="681">
        <f t="shared" si="1196"/>
        <v>0</v>
      </c>
      <c r="AB2582" s="701">
        <f t="shared" si="1197"/>
        <v>0</v>
      </c>
      <c r="AC2582" s="662">
        <f t="shared" si="1194"/>
        <v>0</v>
      </c>
      <c r="AD2582" s="662">
        <f t="shared" si="1198"/>
        <v>0</v>
      </c>
      <c r="AE2582" s="701">
        <f t="shared" si="1199"/>
        <v>0</v>
      </c>
      <c r="AF2582" s="662">
        <f t="shared" si="1195"/>
        <v>0</v>
      </c>
      <c r="AG2582" s="662">
        <f t="shared" si="1200"/>
        <v>0</v>
      </c>
      <c r="AH2582" s="701">
        <f t="shared" si="1201"/>
        <v>0</v>
      </c>
    </row>
    <row r="2583" spans="1:34" x14ac:dyDescent="0.35">
      <c r="A2583" s="680">
        <v>40558</v>
      </c>
      <c r="B2583" s="558" t="s">
        <v>21</v>
      </c>
      <c r="C2583" s="558">
        <v>1</v>
      </c>
      <c r="D2583" s="559">
        <f t="shared" si="1173"/>
        <v>7</v>
      </c>
      <c r="E2583" s="561">
        <v>0.2999999999999261</v>
      </c>
      <c r="F2583" s="699">
        <f t="shared" si="1179"/>
        <v>0</v>
      </c>
      <c r="G2583" s="712">
        <f t="shared" si="1180"/>
        <v>0</v>
      </c>
      <c r="H2583" s="699">
        <f t="shared" si="1174"/>
        <v>0</v>
      </c>
      <c r="I2583" s="712">
        <f t="shared" si="1175"/>
        <v>0</v>
      </c>
      <c r="J2583" s="699">
        <f t="shared" si="1181"/>
        <v>0</v>
      </c>
      <c r="K2583" s="681">
        <f t="shared" si="1182"/>
        <v>0</v>
      </c>
      <c r="L2583" s="711">
        <f>IF($L$5="Yes",HLOOKUP(B2583,'Outdoor Supply'!$D$32:$P$38,7,FALSE),0)</f>
        <v>0</v>
      </c>
      <c r="M2583" s="701">
        <f t="shared" si="1183"/>
        <v>0</v>
      </c>
      <c r="N2583" s="564">
        <f t="shared" si="1184"/>
        <v>0</v>
      </c>
      <c r="O2583" s="564">
        <f t="shared" si="1185"/>
        <v>0</v>
      </c>
      <c r="P2583" s="564">
        <f t="shared" si="1186"/>
        <v>0</v>
      </c>
      <c r="Q2583" s="564">
        <f t="shared" si="1187"/>
        <v>0</v>
      </c>
      <c r="R2583" s="661">
        <f t="shared" si="1176"/>
        <v>0</v>
      </c>
      <c r="S2583" s="662">
        <f t="shared" si="1177"/>
        <v>0</v>
      </c>
      <c r="T2583" s="699">
        <f t="shared" si="1178"/>
        <v>0</v>
      </c>
      <c r="U2583" s="681">
        <f t="shared" si="1188"/>
        <v>0</v>
      </c>
      <c r="V2583" s="701">
        <f t="shared" si="1189"/>
        <v>0</v>
      </c>
      <c r="W2583" s="662">
        <f t="shared" si="1190"/>
        <v>0</v>
      </c>
      <c r="X2583" s="662">
        <f t="shared" si="1191"/>
        <v>0</v>
      </c>
      <c r="Y2583" s="662">
        <f t="shared" si="1192"/>
        <v>0</v>
      </c>
      <c r="Z2583" s="699">
        <f t="shared" si="1193"/>
        <v>0</v>
      </c>
      <c r="AA2583" s="681">
        <f t="shared" si="1196"/>
        <v>0</v>
      </c>
      <c r="AB2583" s="701">
        <f t="shared" si="1197"/>
        <v>0</v>
      </c>
      <c r="AC2583" s="662">
        <f t="shared" si="1194"/>
        <v>0</v>
      </c>
      <c r="AD2583" s="662">
        <f t="shared" si="1198"/>
        <v>0</v>
      </c>
      <c r="AE2583" s="701">
        <f t="shared" si="1199"/>
        <v>0</v>
      </c>
      <c r="AF2583" s="662">
        <f t="shared" si="1195"/>
        <v>0</v>
      </c>
      <c r="AG2583" s="662">
        <f t="shared" si="1200"/>
        <v>0</v>
      </c>
      <c r="AH2583" s="701">
        <f t="shared" si="1201"/>
        <v>0</v>
      </c>
    </row>
    <row r="2584" spans="1:34" x14ac:dyDescent="0.35">
      <c r="A2584" s="680">
        <v>40559</v>
      </c>
      <c r="B2584" s="558" t="s">
        <v>21</v>
      </c>
      <c r="C2584" s="558">
        <v>1</v>
      </c>
      <c r="D2584" s="559">
        <f t="shared" si="1173"/>
        <v>1</v>
      </c>
      <c r="E2584" s="561">
        <v>0.90000000000000568</v>
      </c>
      <c r="F2584" s="699">
        <f t="shared" si="1179"/>
        <v>0</v>
      </c>
      <c r="G2584" s="712">
        <f t="shared" si="1180"/>
        <v>0</v>
      </c>
      <c r="H2584" s="699">
        <f t="shared" si="1174"/>
        <v>0</v>
      </c>
      <c r="I2584" s="712">
        <f t="shared" si="1175"/>
        <v>0</v>
      </c>
      <c r="J2584" s="699">
        <f t="shared" si="1181"/>
        <v>0</v>
      </c>
      <c r="K2584" s="681">
        <f t="shared" si="1182"/>
        <v>0</v>
      </c>
      <c r="L2584" s="711">
        <f>IF($L$5="Yes",HLOOKUP(B2584,'Outdoor Supply'!$D$32:$P$38,7,FALSE),0)</f>
        <v>0</v>
      </c>
      <c r="M2584" s="701">
        <f t="shared" si="1183"/>
        <v>0</v>
      </c>
      <c r="N2584" s="564">
        <f t="shared" si="1184"/>
        <v>0</v>
      </c>
      <c r="O2584" s="564">
        <f t="shared" si="1185"/>
        <v>0</v>
      </c>
      <c r="P2584" s="564">
        <f t="shared" si="1186"/>
        <v>0</v>
      </c>
      <c r="Q2584" s="564">
        <f t="shared" si="1187"/>
        <v>0</v>
      </c>
      <c r="R2584" s="661">
        <f t="shared" si="1176"/>
        <v>0</v>
      </c>
      <c r="S2584" s="662">
        <f t="shared" si="1177"/>
        <v>0</v>
      </c>
      <c r="T2584" s="699">
        <f t="shared" si="1178"/>
        <v>0</v>
      </c>
      <c r="U2584" s="681">
        <f t="shared" si="1188"/>
        <v>0</v>
      </c>
      <c r="V2584" s="701">
        <f t="shared" si="1189"/>
        <v>0</v>
      </c>
      <c r="W2584" s="662">
        <f t="shared" si="1190"/>
        <v>0</v>
      </c>
      <c r="X2584" s="662">
        <f t="shared" si="1191"/>
        <v>0</v>
      </c>
      <c r="Y2584" s="662">
        <f t="shared" si="1192"/>
        <v>0</v>
      </c>
      <c r="Z2584" s="699">
        <f t="shared" si="1193"/>
        <v>0</v>
      </c>
      <c r="AA2584" s="681">
        <f t="shared" si="1196"/>
        <v>0</v>
      </c>
      <c r="AB2584" s="701">
        <f t="shared" si="1197"/>
        <v>0</v>
      </c>
      <c r="AC2584" s="662">
        <f t="shared" si="1194"/>
        <v>0</v>
      </c>
      <c r="AD2584" s="662">
        <f t="shared" si="1198"/>
        <v>0</v>
      </c>
      <c r="AE2584" s="701">
        <f t="shared" si="1199"/>
        <v>0</v>
      </c>
      <c r="AF2584" s="662">
        <f t="shared" si="1195"/>
        <v>0</v>
      </c>
      <c r="AG2584" s="662">
        <f t="shared" si="1200"/>
        <v>0</v>
      </c>
      <c r="AH2584" s="701">
        <f t="shared" si="1201"/>
        <v>0</v>
      </c>
    </row>
    <row r="2585" spans="1:34" x14ac:dyDescent="0.35">
      <c r="A2585" s="680">
        <v>40560</v>
      </c>
      <c r="B2585" s="558" t="s">
        <v>21</v>
      </c>
      <c r="C2585" s="558">
        <v>1</v>
      </c>
      <c r="D2585" s="559">
        <f t="shared" si="1173"/>
        <v>2</v>
      </c>
      <c r="E2585" s="561">
        <v>9.9999999999909051E-3</v>
      </c>
      <c r="F2585" s="699">
        <f t="shared" si="1179"/>
        <v>0</v>
      </c>
      <c r="G2585" s="712">
        <f t="shared" si="1180"/>
        <v>0</v>
      </c>
      <c r="H2585" s="699">
        <f t="shared" si="1174"/>
        <v>0</v>
      </c>
      <c r="I2585" s="712">
        <f t="shared" si="1175"/>
        <v>0</v>
      </c>
      <c r="J2585" s="699">
        <f t="shared" si="1181"/>
        <v>0</v>
      </c>
      <c r="K2585" s="681">
        <f t="shared" si="1182"/>
        <v>0</v>
      </c>
      <c r="L2585" s="711">
        <f>IF($L$5="Yes",HLOOKUP(B2585,'Outdoor Supply'!$D$32:$P$38,7,FALSE),0)</f>
        <v>0</v>
      </c>
      <c r="M2585" s="701">
        <f t="shared" si="1183"/>
        <v>0</v>
      </c>
      <c r="N2585" s="564">
        <f t="shared" si="1184"/>
        <v>0</v>
      </c>
      <c r="O2585" s="564">
        <f t="shared" si="1185"/>
        <v>0</v>
      </c>
      <c r="P2585" s="564">
        <f t="shared" si="1186"/>
        <v>0</v>
      </c>
      <c r="Q2585" s="564">
        <f t="shared" si="1187"/>
        <v>0</v>
      </c>
      <c r="R2585" s="661">
        <f t="shared" si="1176"/>
        <v>0</v>
      </c>
      <c r="S2585" s="662">
        <f t="shared" si="1177"/>
        <v>0</v>
      </c>
      <c r="T2585" s="699">
        <f t="shared" si="1178"/>
        <v>0</v>
      </c>
      <c r="U2585" s="681">
        <f t="shared" si="1188"/>
        <v>0</v>
      </c>
      <c r="V2585" s="701">
        <f t="shared" si="1189"/>
        <v>0</v>
      </c>
      <c r="W2585" s="662">
        <f t="shared" si="1190"/>
        <v>0</v>
      </c>
      <c r="X2585" s="662">
        <f t="shared" si="1191"/>
        <v>0</v>
      </c>
      <c r="Y2585" s="662">
        <f t="shared" si="1192"/>
        <v>0</v>
      </c>
      <c r="Z2585" s="699">
        <f t="shared" si="1193"/>
        <v>0</v>
      </c>
      <c r="AA2585" s="681">
        <f t="shared" si="1196"/>
        <v>0</v>
      </c>
      <c r="AB2585" s="701">
        <f t="shared" si="1197"/>
        <v>0</v>
      </c>
      <c r="AC2585" s="662">
        <f t="shared" si="1194"/>
        <v>0</v>
      </c>
      <c r="AD2585" s="662">
        <f t="shared" si="1198"/>
        <v>0</v>
      </c>
      <c r="AE2585" s="701">
        <f t="shared" si="1199"/>
        <v>0</v>
      </c>
      <c r="AF2585" s="662">
        <f t="shared" si="1195"/>
        <v>0</v>
      </c>
      <c r="AG2585" s="662">
        <f t="shared" si="1200"/>
        <v>0</v>
      </c>
      <c r="AH2585" s="701">
        <f t="shared" si="1201"/>
        <v>0</v>
      </c>
    </row>
    <row r="2586" spans="1:34" x14ac:dyDescent="0.35">
      <c r="A2586" s="680">
        <v>40561</v>
      </c>
      <c r="B2586" s="558" t="s">
        <v>21</v>
      </c>
      <c r="C2586" s="558">
        <v>1</v>
      </c>
      <c r="D2586" s="559">
        <f t="shared" si="1173"/>
        <v>3</v>
      </c>
      <c r="E2586" s="561">
        <v>0</v>
      </c>
      <c r="F2586" s="699">
        <f t="shared" si="1179"/>
        <v>0</v>
      </c>
      <c r="G2586" s="712">
        <f t="shared" si="1180"/>
        <v>0</v>
      </c>
      <c r="H2586" s="699">
        <f t="shared" si="1174"/>
        <v>0</v>
      </c>
      <c r="I2586" s="712">
        <f t="shared" si="1175"/>
        <v>0</v>
      </c>
      <c r="J2586" s="699">
        <f t="shared" si="1181"/>
        <v>0</v>
      </c>
      <c r="K2586" s="681">
        <f t="shared" si="1182"/>
        <v>0</v>
      </c>
      <c r="L2586" s="711">
        <f>IF($L$5="Yes",HLOOKUP(B2586,'Outdoor Supply'!$D$32:$P$38,7,FALSE),0)</f>
        <v>0</v>
      </c>
      <c r="M2586" s="701">
        <f t="shared" si="1183"/>
        <v>0</v>
      </c>
      <c r="N2586" s="564">
        <f t="shared" si="1184"/>
        <v>0</v>
      </c>
      <c r="O2586" s="564">
        <f t="shared" si="1185"/>
        <v>0</v>
      </c>
      <c r="P2586" s="564">
        <f t="shared" si="1186"/>
        <v>0</v>
      </c>
      <c r="Q2586" s="564">
        <f t="shared" si="1187"/>
        <v>0</v>
      </c>
      <c r="R2586" s="661">
        <f t="shared" si="1176"/>
        <v>0</v>
      </c>
      <c r="S2586" s="662">
        <f t="shared" si="1177"/>
        <v>0</v>
      </c>
      <c r="T2586" s="699">
        <f t="shared" si="1178"/>
        <v>0</v>
      </c>
      <c r="U2586" s="681">
        <f t="shared" si="1188"/>
        <v>0</v>
      </c>
      <c r="V2586" s="701">
        <f t="shared" si="1189"/>
        <v>0</v>
      </c>
      <c r="W2586" s="662">
        <f t="shared" si="1190"/>
        <v>0</v>
      </c>
      <c r="X2586" s="662">
        <f t="shared" si="1191"/>
        <v>0</v>
      </c>
      <c r="Y2586" s="662">
        <f t="shared" si="1192"/>
        <v>0</v>
      </c>
      <c r="Z2586" s="699">
        <f t="shared" si="1193"/>
        <v>0</v>
      </c>
      <c r="AA2586" s="681">
        <f t="shared" si="1196"/>
        <v>0</v>
      </c>
      <c r="AB2586" s="701">
        <f t="shared" si="1197"/>
        <v>0</v>
      </c>
      <c r="AC2586" s="662">
        <f t="shared" si="1194"/>
        <v>0</v>
      </c>
      <c r="AD2586" s="662">
        <f t="shared" si="1198"/>
        <v>0</v>
      </c>
      <c r="AE2586" s="701">
        <f t="shared" si="1199"/>
        <v>0</v>
      </c>
      <c r="AF2586" s="662">
        <f t="shared" si="1195"/>
        <v>0</v>
      </c>
      <c r="AG2586" s="662">
        <f t="shared" si="1200"/>
        <v>0</v>
      </c>
      <c r="AH2586" s="701">
        <f t="shared" si="1201"/>
        <v>0</v>
      </c>
    </row>
    <row r="2587" spans="1:34" x14ac:dyDescent="0.35">
      <c r="A2587" s="680">
        <v>40562</v>
      </c>
      <c r="B2587" s="558" t="s">
        <v>21</v>
      </c>
      <c r="C2587" s="558">
        <v>1</v>
      </c>
      <c r="D2587" s="559">
        <f t="shared" si="1173"/>
        <v>4</v>
      </c>
      <c r="E2587" s="561">
        <v>0</v>
      </c>
      <c r="F2587" s="699">
        <f t="shared" si="1179"/>
        <v>0</v>
      </c>
      <c r="G2587" s="712">
        <f t="shared" si="1180"/>
        <v>0</v>
      </c>
      <c r="H2587" s="699">
        <f t="shared" si="1174"/>
        <v>0</v>
      </c>
      <c r="I2587" s="712">
        <f t="shared" si="1175"/>
        <v>0</v>
      </c>
      <c r="J2587" s="699">
        <f t="shared" si="1181"/>
        <v>0</v>
      </c>
      <c r="K2587" s="681">
        <f t="shared" si="1182"/>
        <v>0</v>
      </c>
      <c r="L2587" s="711">
        <f>IF($L$5="Yes",HLOOKUP(B2587,'Outdoor Supply'!$D$32:$P$38,7,FALSE),0)</f>
        <v>0</v>
      </c>
      <c r="M2587" s="701">
        <f t="shared" si="1183"/>
        <v>0</v>
      </c>
      <c r="N2587" s="564">
        <f t="shared" si="1184"/>
        <v>0</v>
      </c>
      <c r="O2587" s="564">
        <f t="shared" si="1185"/>
        <v>0</v>
      </c>
      <c r="P2587" s="564">
        <f t="shared" si="1186"/>
        <v>0</v>
      </c>
      <c r="Q2587" s="564">
        <f t="shared" si="1187"/>
        <v>0</v>
      </c>
      <c r="R2587" s="661">
        <f t="shared" si="1176"/>
        <v>0</v>
      </c>
      <c r="S2587" s="662">
        <f t="shared" si="1177"/>
        <v>0</v>
      </c>
      <c r="T2587" s="699">
        <f t="shared" si="1178"/>
        <v>0</v>
      </c>
      <c r="U2587" s="681">
        <f t="shared" si="1188"/>
        <v>0</v>
      </c>
      <c r="V2587" s="701">
        <f t="shared" si="1189"/>
        <v>0</v>
      </c>
      <c r="W2587" s="662">
        <f t="shared" si="1190"/>
        <v>0</v>
      </c>
      <c r="X2587" s="662">
        <f t="shared" si="1191"/>
        <v>0</v>
      </c>
      <c r="Y2587" s="662">
        <f t="shared" si="1192"/>
        <v>0</v>
      </c>
      <c r="Z2587" s="699">
        <f t="shared" si="1193"/>
        <v>0</v>
      </c>
      <c r="AA2587" s="681">
        <f t="shared" si="1196"/>
        <v>0</v>
      </c>
      <c r="AB2587" s="701">
        <f t="shared" si="1197"/>
        <v>0</v>
      </c>
      <c r="AC2587" s="662">
        <f t="shared" si="1194"/>
        <v>0</v>
      </c>
      <c r="AD2587" s="662">
        <f t="shared" si="1198"/>
        <v>0</v>
      </c>
      <c r="AE2587" s="701">
        <f t="shared" si="1199"/>
        <v>0</v>
      </c>
      <c r="AF2587" s="662">
        <f t="shared" si="1195"/>
        <v>0</v>
      </c>
      <c r="AG2587" s="662">
        <f t="shared" si="1200"/>
        <v>0</v>
      </c>
      <c r="AH2587" s="701">
        <f t="shared" si="1201"/>
        <v>0</v>
      </c>
    </row>
    <row r="2588" spans="1:34" x14ac:dyDescent="0.35">
      <c r="A2588" s="680">
        <v>40563</v>
      </c>
      <c r="B2588" s="558" t="s">
        <v>21</v>
      </c>
      <c r="C2588" s="558">
        <v>1</v>
      </c>
      <c r="D2588" s="559">
        <f t="shared" si="1173"/>
        <v>5</v>
      </c>
      <c r="E2588" s="561">
        <v>0</v>
      </c>
      <c r="F2588" s="699">
        <f t="shared" si="1179"/>
        <v>0</v>
      </c>
      <c r="G2588" s="712">
        <f t="shared" si="1180"/>
        <v>0</v>
      </c>
      <c r="H2588" s="699">
        <f t="shared" si="1174"/>
        <v>0</v>
      </c>
      <c r="I2588" s="712">
        <f t="shared" si="1175"/>
        <v>0</v>
      </c>
      <c r="J2588" s="699">
        <f t="shared" si="1181"/>
        <v>0</v>
      </c>
      <c r="K2588" s="681">
        <f t="shared" si="1182"/>
        <v>0</v>
      </c>
      <c r="L2588" s="711">
        <f>IF($L$5="Yes",HLOOKUP(B2588,'Outdoor Supply'!$D$32:$P$38,7,FALSE),0)</f>
        <v>0</v>
      </c>
      <c r="M2588" s="701">
        <f t="shared" si="1183"/>
        <v>0</v>
      </c>
      <c r="N2588" s="564">
        <f t="shared" si="1184"/>
        <v>0</v>
      </c>
      <c r="O2588" s="564">
        <f t="shared" si="1185"/>
        <v>0</v>
      </c>
      <c r="P2588" s="564">
        <f t="shared" si="1186"/>
        <v>0</v>
      </c>
      <c r="Q2588" s="564">
        <f t="shared" si="1187"/>
        <v>0</v>
      </c>
      <c r="R2588" s="661">
        <f t="shared" si="1176"/>
        <v>0</v>
      </c>
      <c r="S2588" s="662">
        <f t="shared" si="1177"/>
        <v>0</v>
      </c>
      <c r="T2588" s="699">
        <f t="shared" si="1178"/>
        <v>0</v>
      </c>
      <c r="U2588" s="681">
        <f t="shared" si="1188"/>
        <v>0</v>
      </c>
      <c r="V2588" s="701">
        <f t="shared" si="1189"/>
        <v>0</v>
      </c>
      <c r="W2588" s="662">
        <f t="shared" si="1190"/>
        <v>0</v>
      </c>
      <c r="X2588" s="662">
        <f t="shared" si="1191"/>
        <v>0</v>
      </c>
      <c r="Y2588" s="662">
        <f t="shared" si="1192"/>
        <v>0</v>
      </c>
      <c r="Z2588" s="699">
        <f t="shared" si="1193"/>
        <v>0</v>
      </c>
      <c r="AA2588" s="681">
        <f t="shared" si="1196"/>
        <v>0</v>
      </c>
      <c r="AB2588" s="701">
        <f t="shared" si="1197"/>
        <v>0</v>
      </c>
      <c r="AC2588" s="662">
        <f t="shared" si="1194"/>
        <v>0</v>
      </c>
      <c r="AD2588" s="662">
        <f t="shared" si="1198"/>
        <v>0</v>
      </c>
      <c r="AE2588" s="701">
        <f t="shared" si="1199"/>
        <v>0</v>
      </c>
      <c r="AF2588" s="662">
        <f t="shared" si="1195"/>
        <v>0</v>
      </c>
      <c r="AG2588" s="662">
        <f t="shared" si="1200"/>
        <v>0</v>
      </c>
      <c r="AH2588" s="701">
        <f t="shared" si="1201"/>
        <v>0</v>
      </c>
    </row>
    <row r="2589" spans="1:34" x14ac:dyDescent="0.35">
      <c r="A2589" s="680">
        <v>40564</v>
      </c>
      <c r="B2589" s="558" t="s">
        <v>21</v>
      </c>
      <c r="C2589" s="558">
        <v>1</v>
      </c>
      <c r="D2589" s="559">
        <f t="shared" si="1173"/>
        <v>6</v>
      </c>
      <c r="E2589" s="561">
        <v>0</v>
      </c>
      <c r="F2589" s="699">
        <f t="shared" si="1179"/>
        <v>0</v>
      </c>
      <c r="G2589" s="712">
        <f t="shared" si="1180"/>
        <v>0</v>
      </c>
      <c r="H2589" s="699">
        <f t="shared" si="1174"/>
        <v>0</v>
      </c>
      <c r="I2589" s="712">
        <f t="shared" si="1175"/>
        <v>0</v>
      </c>
      <c r="J2589" s="699">
        <f t="shared" si="1181"/>
        <v>0</v>
      </c>
      <c r="K2589" s="681">
        <f t="shared" si="1182"/>
        <v>0</v>
      </c>
      <c r="L2589" s="711">
        <f>IF($L$5="Yes",HLOOKUP(B2589,'Outdoor Supply'!$D$32:$P$38,7,FALSE),0)</f>
        <v>0</v>
      </c>
      <c r="M2589" s="701">
        <f t="shared" si="1183"/>
        <v>0</v>
      </c>
      <c r="N2589" s="564">
        <f t="shared" si="1184"/>
        <v>0</v>
      </c>
      <c r="O2589" s="564">
        <f t="shared" si="1185"/>
        <v>0</v>
      </c>
      <c r="P2589" s="564">
        <f t="shared" si="1186"/>
        <v>0</v>
      </c>
      <c r="Q2589" s="564">
        <f t="shared" si="1187"/>
        <v>0</v>
      </c>
      <c r="R2589" s="661">
        <f t="shared" si="1176"/>
        <v>0</v>
      </c>
      <c r="S2589" s="662">
        <f t="shared" si="1177"/>
        <v>0</v>
      </c>
      <c r="T2589" s="699">
        <f t="shared" si="1178"/>
        <v>0</v>
      </c>
      <c r="U2589" s="681">
        <f t="shared" si="1188"/>
        <v>0</v>
      </c>
      <c r="V2589" s="701">
        <f t="shared" si="1189"/>
        <v>0</v>
      </c>
      <c r="W2589" s="662">
        <f t="shared" si="1190"/>
        <v>0</v>
      </c>
      <c r="X2589" s="662">
        <f t="shared" si="1191"/>
        <v>0</v>
      </c>
      <c r="Y2589" s="662">
        <f t="shared" si="1192"/>
        <v>0</v>
      </c>
      <c r="Z2589" s="699">
        <f t="shared" si="1193"/>
        <v>0</v>
      </c>
      <c r="AA2589" s="681">
        <f t="shared" si="1196"/>
        <v>0</v>
      </c>
      <c r="AB2589" s="701">
        <f t="shared" si="1197"/>
        <v>0</v>
      </c>
      <c r="AC2589" s="662">
        <f t="shared" si="1194"/>
        <v>0</v>
      </c>
      <c r="AD2589" s="662">
        <f t="shared" si="1198"/>
        <v>0</v>
      </c>
      <c r="AE2589" s="701">
        <f t="shared" si="1199"/>
        <v>0</v>
      </c>
      <c r="AF2589" s="662">
        <f t="shared" si="1195"/>
        <v>0</v>
      </c>
      <c r="AG2589" s="662">
        <f t="shared" si="1200"/>
        <v>0</v>
      </c>
      <c r="AH2589" s="701">
        <f t="shared" si="1201"/>
        <v>0</v>
      </c>
    </row>
    <row r="2590" spans="1:34" x14ac:dyDescent="0.35">
      <c r="A2590" s="680">
        <v>40565</v>
      </c>
      <c r="B2590" s="558" t="s">
        <v>21</v>
      </c>
      <c r="C2590" s="558">
        <v>1</v>
      </c>
      <c r="D2590" s="559">
        <f t="shared" si="1173"/>
        <v>7</v>
      </c>
      <c r="E2590" s="561">
        <v>0</v>
      </c>
      <c r="F2590" s="699">
        <f t="shared" si="1179"/>
        <v>0</v>
      </c>
      <c r="G2590" s="712">
        <f t="shared" si="1180"/>
        <v>0</v>
      </c>
      <c r="H2590" s="699">
        <f t="shared" si="1174"/>
        <v>0</v>
      </c>
      <c r="I2590" s="712">
        <f t="shared" si="1175"/>
        <v>0</v>
      </c>
      <c r="J2590" s="699">
        <f t="shared" si="1181"/>
        <v>0</v>
      </c>
      <c r="K2590" s="681">
        <f t="shared" si="1182"/>
        <v>0</v>
      </c>
      <c r="L2590" s="711">
        <f>IF($L$5="Yes",HLOOKUP(B2590,'Outdoor Supply'!$D$32:$P$38,7,FALSE),0)</f>
        <v>0</v>
      </c>
      <c r="M2590" s="701">
        <f t="shared" si="1183"/>
        <v>0</v>
      </c>
      <c r="N2590" s="564">
        <f t="shared" si="1184"/>
        <v>0</v>
      </c>
      <c r="O2590" s="564">
        <f t="shared" si="1185"/>
        <v>0</v>
      </c>
      <c r="P2590" s="564">
        <f t="shared" si="1186"/>
        <v>0</v>
      </c>
      <c r="Q2590" s="564">
        <f t="shared" si="1187"/>
        <v>0</v>
      </c>
      <c r="R2590" s="661">
        <f t="shared" si="1176"/>
        <v>0</v>
      </c>
      <c r="S2590" s="662">
        <f t="shared" si="1177"/>
        <v>0</v>
      </c>
      <c r="T2590" s="699">
        <f t="shared" si="1178"/>
        <v>0</v>
      </c>
      <c r="U2590" s="681">
        <f t="shared" si="1188"/>
        <v>0</v>
      </c>
      <c r="V2590" s="701">
        <f t="shared" si="1189"/>
        <v>0</v>
      </c>
      <c r="W2590" s="662">
        <f t="shared" si="1190"/>
        <v>0</v>
      </c>
      <c r="X2590" s="662">
        <f t="shared" si="1191"/>
        <v>0</v>
      </c>
      <c r="Y2590" s="662">
        <f t="shared" si="1192"/>
        <v>0</v>
      </c>
      <c r="Z2590" s="699">
        <f t="shared" si="1193"/>
        <v>0</v>
      </c>
      <c r="AA2590" s="681">
        <f t="shared" si="1196"/>
        <v>0</v>
      </c>
      <c r="AB2590" s="701">
        <f t="shared" si="1197"/>
        <v>0</v>
      </c>
      <c r="AC2590" s="662">
        <f t="shared" si="1194"/>
        <v>0</v>
      </c>
      <c r="AD2590" s="662">
        <f t="shared" si="1198"/>
        <v>0</v>
      </c>
      <c r="AE2590" s="701">
        <f t="shared" si="1199"/>
        <v>0</v>
      </c>
      <c r="AF2590" s="662">
        <f t="shared" si="1195"/>
        <v>0</v>
      </c>
      <c r="AG2590" s="662">
        <f t="shared" si="1200"/>
        <v>0</v>
      </c>
      <c r="AH2590" s="701">
        <f t="shared" si="1201"/>
        <v>0</v>
      </c>
    </row>
    <row r="2591" spans="1:34" x14ac:dyDescent="0.35">
      <c r="A2591" s="680">
        <v>40566</v>
      </c>
      <c r="B2591" s="558" t="s">
        <v>21</v>
      </c>
      <c r="C2591" s="558">
        <v>1</v>
      </c>
      <c r="D2591" s="559">
        <f t="shared" si="1173"/>
        <v>1</v>
      </c>
      <c r="E2591" s="561">
        <v>0</v>
      </c>
      <c r="F2591" s="699">
        <f t="shared" si="1179"/>
        <v>0</v>
      </c>
      <c r="G2591" s="712">
        <f t="shared" si="1180"/>
        <v>0</v>
      </c>
      <c r="H2591" s="699">
        <f t="shared" si="1174"/>
        <v>0</v>
      </c>
      <c r="I2591" s="712">
        <f t="shared" si="1175"/>
        <v>0</v>
      </c>
      <c r="J2591" s="699">
        <f t="shared" si="1181"/>
        <v>0</v>
      </c>
      <c r="K2591" s="681">
        <f t="shared" si="1182"/>
        <v>0</v>
      </c>
      <c r="L2591" s="711">
        <f>IF($L$5="Yes",HLOOKUP(B2591,'Outdoor Supply'!$D$32:$P$38,7,FALSE),0)</f>
        <v>0</v>
      </c>
      <c r="M2591" s="701">
        <f t="shared" si="1183"/>
        <v>0</v>
      </c>
      <c r="N2591" s="564">
        <f t="shared" si="1184"/>
        <v>0</v>
      </c>
      <c r="O2591" s="564">
        <f t="shared" si="1185"/>
        <v>0</v>
      </c>
      <c r="P2591" s="564">
        <f t="shared" si="1186"/>
        <v>0</v>
      </c>
      <c r="Q2591" s="564">
        <f t="shared" si="1187"/>
        <v>0</v>
      </c>
      <c r="R2591" s="661">
        <f t="shared" si="1176"/>
        <v>0</v>
      </c>
      <c r="S2591" s="662">
        <f t="shared" si="1177"/>
        <v>0</v>
      </c>
      <c r="T2591" s="699">
        <f t="shared" si="1178"/>
        <v>0</v>
      </c>
      <c r="U2591" s="681">
        <f t="shared" si="1188"/>
        <v>0</v>
      </c>
      <c r="V2591" s="701">
        <f t="shared" si="1189"/>
        <v>0</v>
      </c>
      <c r="W2591" s="662">
        <f t="shared" si="1190"/>
        <v>0</v>
      </c>
      <c r="X2591" s="662">
        <f t="shared" si="1191"/>
        <v>0</v>
      </c>
      <c r="Y2591" s="662">
        <f t="shared" si="1192"/>
        <v>0</v>
      </c>
      <c r="Z2591" s="699">
        <f t="shared" si="1193"/>
        <v>0</v>
      </c>
      <c r="AA2591" s="681">
        <f t="shared" si="1196"/>
        <v>0</v>
      </c>
      <c r="AB2591" s="701">
        <f t="shared" si="1197"/>
        <v>0</v>
      </c>
      <c r="AC2591" s="662">
        <f t="shared" si="1194"/>
        <v>0</v>
      </c>
      <c r="AD2591" s="662">
        <f t="shared" si="1198"/>
        <v>0</v>
      </c>
      <c r="AE2591" s="701">
        <f t="shared" si="1199"/>
        <v>0</v>
      </c>
      <c r="AF2591" s="662">
        <f t="shared" si="1195"/>
        <v>0</v>
      </c>
      <c r="AG2591" s="662">
        <f t="shared" si="1200"/>
        <v>0</v>
      </c>
      <c r="AH2591" s="701">
        <f t="shared" si="1201"/>
        <v>0</v>
      </c>
    </row>
    <row r="2592" spans="1:34" x14ac:dyDescent="0.35">
      <c r="A2592" s="680">
        <v>40567</v>
      </c>
      <c r="B2592" s="558" t="s">
        <v>21</v>
      </c>
      <c r="C2592" s="558">
        <v>1</v>
      </c>
      <c r="D2592" s="559">
        <f t="shared" si="1173"/>
        <v>2</v>
      </c>
      <c r="E2592" s="561">
        <v>0</v>
      </c>
      <c r="F2592" s="699">
        <f t="shared" si="1179"/>
        <v>0</v>
      </c>
      <c r="G2592" s="712">
        <f t="shared" si="1180"/>
        <v>0</v>
      </c>
      <c r="H2592" s="699">
        <f t="shared" si="1174"/>
        <v>0</v>
      </c>
      <c r="I2592" s="712">
        <f t="shared" si="1175"/>
        <v>0</v>
      </c>
      <c r="J2592" s="699">
        <f t="shared" si="1181"/>
        <v>0</v>
      </c>
      <c r="K2592" s="681">
        <f t="shared" si="1182"/>
        <v>0</v>
      </c>
      <c r="L2592" s="711">
        <f>IF($L$5="Yes",HLOOKUP(B2592,'Outdoor Supply'!$D$32:$P$38,7,FALSE),0)</f>
        <v>0</v>
      </c>
      <c r="M2592" s="701">
        <f t="shared" si="1183"/>
        <v>0</v>
      </c>
      <c r="N2592" s="564">
        <f t="shared" si="1184"/>
        <v>0</v>
      </c>
      <c r="O2592" s="564">
        <f t="shared" si="1185"/>
        <v>0</v>
      </c>
      <c r="P2592" s="564">
        <f t="shared" si="1186"/>
        <v>0</v>
      </c>
      <c r="Q2592" s="564">
        <f t="shared" si="1187"/>
        <v>0</v>
      </c>
      <c r="R2592" s="661">
        <f t="shared" si="1176"/>
        <v>0</v>
      </c>
      <c r="S2592" s="662">
        <f t="shared" si="1177"/>
        <v>0</v>
      </c>
      <c r="T2592" s="699">
        <f t="shared" si="1178"/>
        <v>0</v>
      </c>
      <c r="U2592" s="681">
        <f t="shared" si="1188"/>
        <v>0</v>
      </c>
      <c r="V2592" s="701">
        <f t="shared" si="1189"/>
        <v>0</v>
      </c>
      <c r="W2592" s="662">
        <f t="shared" si="1190"/>
        <v>0</v>
      </c>
      <c r="X2592" s="662">
        <f t="shared" si="1191"/>
        <v>0</v>
      </c>
      <c r="Y2592" s="662">
        <f t="shared" si="1192"/>
        <v>0</v>
      </c>
      <c r="Z2592" s="699">
        <f t="shared" si="1193"/>
        <v>0</v>
      </c>
      <c r="AA2592" s="681">
        <f t="shared" si="1196"/>
        <v>0</v>
      </c>
      <c r="AB2592" s="701">
        <f t="shared" si="1197"/>
        <v>0</v>
      </c>
      <c r="AC2592" s="662">
        <f t="shared" si="1194"/>
        <v>0</v>
      </c>
      <c r="AD2592" s="662">
        <f t="shared" si="1198"/>
        <v>0</v>
      </c>
      <c r="AE2592" s="701">
        <f t="shared" si="1199"/>
        <v>0</v>
      </c>
      <c r="AF2592" s="662">
        <f t="shared" si="1195"/>
        <v>0</v>
      </c>
      <c r="AG2592" s="662">
        <f t="shared" si="1200"/>
        <v>0</v>
      </c>
      <c r="AH2592" s="701">
        <f t="shared" si="1201"/>
        <v>0</v>
      </c>
    </row>
    <row r="2593" spans="1:34" x14ac:dyDescent="0.35">
      <c r="A2593" s="680">
        <v>40568</v>
      </c>
      <c r="B2593" s="558" t="s">
        <v>21</v>
      </c>
      <c r="C2593" s="558">
        <v>1</v>
      </c>
      <c r="D2593" s="559">
        <f t="shared" si="1173"/>
        <v>3</v>
      </c>
      <c r="E2593" s="561">
        <v>0</v>
      </c>
      <c r="F2593" s="699">
        <f t="shared" si="1179"/>
        <v>0</v>
      </c>
      <c r="G2593" s="712">
        <f t="shared" si="1180"/>
        <v>0</v>
      </c>
      <c r="H2593" s="699">
        <f t="shared" si="1174"/>
        <v>0</v>
      </c>
      <c r="I2593" s="712">
        <f t="shared" si="1175"/>
        <v>0</v>
      </c>
      <c r="J2593" s="699">
        <f t="shared" si="1181"/>
        <v>0</v>
      </c>
      <c r="K2593" s="681">
        <f t="shared" si="1182"/>
        <v>0</v>
      </c>
      <c r="L2593" s="711">
        <f>IF($L$5="Yes",HLOOKUP(B2593,'Outdoor Supply'!$D$32:$P$38,7,FALSE),0)</f>
        <v>0</v>
      </c>
      <c r="M2593" s="701">
        <f t="shared" si="1183"/>
        <v>0</v>
      </c>
      <c r="N2593" s="564">
        <f t="shared" si="1184"/>
        <v>0</v>
      </c>
      <c r="O2593" s="564">
        <f t="shared" si="1185"/>
        <v>0</v>
      </c>
      <c r="P2593" s="564">
        <f t="shared" si="1186"/>
        <v>0</v>
      </c>
      <c r="Q2593" s="564">
        <f t="shared" si="1187"/>
        <v>0</v>
      </c>
      <c r="R2593" s="661">
        <f t="shared" si="1176"/>
        <v>0</v>
      </c>
      <c r="S2593" s="662">
        <f t="shared" si="1177"/>
        <v>0</v>
      </c>
      <c r="T2593" s="699">
        <f t="shared" si="1178"/>
        <v>0</v>
      </c>
      <c r="U2593" s="681">
        <f t="shared" si="1188"/>
        <v>0</v>
      </c>
      <c r="V2593" s="701">
        <f t="shared" si="1189"/>
        <v>0</v>
      </c>
      <c r="W2593" s="662">
        <f t="shared" si="1190"/>
        <v>0</v>
      </c>
      <c r="X2593" s="662">
        <f t="shared" si="1191"/>
        <v>0</v>
      </c>
      <c r="Y2593" s="662">
        <f t="shared" si="1192"/>
        <v>0</v>
      </c>
      <c r="Z2593" s="699">
        <f t="shared" si="1193"/>
        <v>0</v>
      </c>
      <c r="AA2593" s="681">
        <f t="shared" si="1196"/>
        <v>0</v>
      </c>
      <c r="AB2593" s="701">
        <f t="shared" si="1197"/>
        <v>0</v>
      </c>
      <c r="AC2593" s="662">
        <f t="shared" si="1194"/>
        <v>0</v>
      </c>
      <c r="AD2593" s="662">
        <f t="shared" si="1198"/>
        <v>0</v>
      </c>
      <c r="AE2593" s="701">
        <f t="shared" si="1199"/>
        <v>0</v>
      </c>
      <c r="AF2593" s="662">
        <f t="shared" si="1195"/>
        <v>0</v>
      </c>
      <c r="AG2593" s="662">
        <f t="shared" si="1200"/>
        <v>0</v>
      </c>
      <c r="AH2593" s="701">
        <f t="shared" si="1201"/>
        <v>0</v>
      </c>
    </row>
    <row r="2594" spans="1:34" x14ac:dyDescent="0.35">
      <c r="A2594" s="680">
        <v>40569</v>
      </c>
      <c r="B2594" s="558" t="s">
        <v>21</v>
      </c>
      <c r="C2594" s="558">
        <v>1</v>
      </c>
      <c r="D2594" s="559">
        <f t="shared" si="1173"/>
        <v>4</v>
      </c>
      <c r="E2594" s="561">
        <v>0</v>
      </c>
      <c r="F2594" s="699">
        <f t="shared" si="1179"/>
        <v>0</v>
      </c>
      <c r="G2594" s="712">
        <f t="shared" si="1180"/>
        <v>0</v>
      </c>
      <c r="H2594" s="699">
        <f t="shared" si="1174"/>
        <v>0</v>
      </c>
      <c r="I2594" s="712">
        <f t="shared" si="1175"/>
        <v>0</v>
      </c>
      <c r="J2594" s="699">
        <f t="shared" si="1181"/>
        <v>0</v>
      </c>
      <c r="K2594" s="681">
        <f t="shared" si="1182"/>
        <v>0</v>
      </c>
      <c r="L2594" s="711">
        <f>IF($L$5="Yes",HLOOKUP(B2594,'Outdoor Supply'!$D$32:$P$38,7,FALSE),0)</f>
        <v>0</v>
      </c>
      <c r="M2594" s="701">
        <f t="shared" si="1183"/>
        <v>0</v>
      </c>
      <c r="N2594" s="564">
        <f t="shared" si="1184"/>
        <v>0</v>
      </c>
      <c r="O2594" s="564">
        <f t="shared" si="1185"/>
        <v>0</v>
      </c>
      <c r="P2594" s="564">
        <f t="shared" si="1186"/>
        <v>0</v>
      </c>
      <c r="Q2594" s="564">
        <f t="shared" si="1187"/>
        <v>0</v>
      </c>
      <c r="R2594" s="661">
        <f t="shared" si="1176"/>
        <v>0</v>
      </c>
      <c r="S2594" s="662">
        <f t="shared" si="1177"/>
        <v>0</v>
      </c>
      <c r="T2594" s="699">
        <f t="shared" si="1178"/>
        <v>0</v>
      </c>
      <c r="U2594" s="681">
        <f t="shared" si="1188"/>
        <v>0</v>
      </c>
      <c r="V2594" s="701">
        <f t="shared" si="1189"/>
        <v>0</v>
      </c>
      <c r="W2594" s="662">
        <f t="shared" si="1190"/>
        <v>0</v>
      </c>
      <c r="X2594" s="662">
        <f t="shared" si="1191"/>
        <v>0</v>
      </c>
      <c r="Y2594" s="662">
        <f t="shared" si="1192"/>
        <v>0</v>
      </c>
      <c r="Z2594" s="699">
        <f t="shared" si="1193"/>
        <v>0</v>
      </c>
      <c r="AA2594" s="681">
        <f t="shared" si="1196"/>
        <v>0</v>
      </c>
      <c r="AB2594" s="701">
        <f t="shared" si="1197"/>
        <v>0</v>
      </c>
      <c r="AC2594" s="662">
        <f t="shared" si="1194"/>
        <v>0</v>
      </c>
      <c r="AD2594" s="662">
        <f t="shared" si="1198"/>
        <v>0</v>
      </c>
      <c r="AE2594" s="701">
        <f t="shared" si="1199"/>
        <v>0</v>
      </c>
      <c r="AF2594" s="662">
        <f t="shared" si="1195"/>
        <v>0</v>
      </c>
      <c r="AG2594" s="662">
        <f t="shared" si="1200"/>
        <v>0</v>
      </c>
      <c r="AH2594" s="701">
        <f t="shared" si="1201"/>
        <v>0</v>
      </c>
    </row>
    <row r="2595" spans="1:34" x14ac:dyDescent="0.35">
      <c r="A2595" s="680">
        <v>40570</v>
      </c>
      <c r="B2595" s="558" t="s">
        <v>21</v>
      </c>
      <c r="C2595" s="558">
        <v>1</v>
      </c>
      <c r="D2595" s="559">
        <f t="shared" si="1173"/>
        <v>5</v>
      </c>
      <c r="E2595" s="561">
        <v>0</v>
      </c>
      <c r="F2595" s="699">
        <f t="shared" si="1179"/>
        <v>0</v>
      </c>
      <c r="G2595" s="712">
        <f t="shared" si="1180"/>
        <v>0</v>
      </c>
      <c r="H2595" s="699">
        <f t="shared" si="1174"/>
        <v>0</v>
      </c>
      <c r="I2595" s="712">
        <f t="shared" si="1175"/>
        <v>0</v>
      </c>
      <c r="J2595" s="699">
        <f t="shared" si="1181"/>
        <v>0</v>
      </c>
      <c r="K2595" s="681">
        <f t="shared" si="1182"/>
        <v>0</v>
      </c>
      <c r="L2595" s="711">
        <f>IF($L$5="Yes",HLOOKUP(B2595,'Outdoor Supply'!$D$32:$P$38,7,FALSE),0)</f>
        <v>0</v>
      </c>
      <c r="M2595" s="701">
        <f t="shared" si="1183"/>
        <v>0</v>
      </c>
      <c r="N2595" s="564">
        <f t="shared" si="1184"/>
        <v>0</v>
      </c>
      <c r="O2595" s="564">
        <f t="shared" si="1185"/>
        <v>0</v>
      </c>
      <c r="P2595" s="564">
        <f t="shared" si="1186"/>
        <v>0</v>
      </c>
      <c r="Q2595" s="564">
        <f t="shared" si="1187"/>
        <v>0</v>
      </c>
      <c r="R2595" s="661">
        <f t="shared" si="1176"/>
        <v>0</v>
      </c>
      <c r="S2595" s="662">
        <f t="shared" si="1177"/>
        <v>0</v>
      </c>
      <c r="T2595" s="699">
        <f t="shared" si="1178"/>
        <v>0</v>
      </c>
      <c r="U2595" s="681">
        <f t="shared" si="1188"/>
        <v>0</v>
      </c>
      <c r="V2595" s="701">
        <f t="shared" si="1189"/>
        <v>0</v>
      </c>
      <c r="W2595" s="662">
        <f t="shared" si="1190"/>
        <v>0</v>
      </c>
      <c r="X2595" s="662">
        <f t="shared" si="1191"/>
        <v>0</v>
      </c>
      <c r="Y2595" s="662">
        <f t="shared" si="1192"/>
        <v>0</v>
      </c>
      <c r="Z2595" s="699">
        <f t="shared" si="1193"/>
        <v>0</v>
      </c>
      <c r="AA2595" s="681">
        <f t="shared" si="1196"/>
        <v>0</v>
      </c>
      <c r="AB2595" s="701">
        <f t="shared" si="1197"/>
        <v>0</v>
      </c>
      <c r="AC2595" s="662">
        <f t="shared" si="1194"/>
        <v>0</v>
      </c>
      <c r="AD2595" s="662">
        <f t="shared" si="1198"/>
        <v>0</v>
      </c>
      <c r="AE2595" s="701">
        <f t="shared" si="1199"/>
        <v>0</v>
      </c>
      <c r="AF2595" s="662">
        <f t="shared" si="1195"/>
        <v>0</v>
      </c>
      <c r="AG2595" s="662">
        <f t="shared" si="1200"/>
        <v>0</v>
      </c>
      <c r="AH2595" s="701">
        <f t="shared" si="1201"/>
        <v>0</v>
      </c>
    </row>
    <row r="2596" spans="1:34" x14ac:dyDescent="0.35">
      <c r="A2596" s="680">
        <v>40571</v>
      </c>
      <c r="B2596" s="558" t="s">
        <v>21</v>
      </c>
      <c r="C2596" s="558">
        <v>1</v>
      </c>
      <c r="D2596" s="559">
        <f t="shared" si="1173"/>
        <v>6</v>
      </c>
      <c r="E2596" s="561">
        <v>0</v>
      </c>
      <c r="F2596" s="699">
        <f t="shared" si="1179"/>
        <v>0</v>
      </c>
      <c r="G2596" s="712">
        <f t="shared" si="1180"/>
        <v>0</v>
      </c>
      <c r="H2596" s="699">
        <f t="shared" si="1174"/>
        <v>0</v>
      </c>
      <c r="I2596" s="712">
        <f t="shared" si="1175"/>
        <v>0</v>
      </c>
      <c r="J2596" s="699">
        <f t="shared" si="1181"/>
        <v>0</v>
      </c>
      <c r="K2596" s="681">
        <f t="shared" si="1182"/>
        <v>0</v>
      </c>
      <c r="L2596" s="711">
        <f>IF($L$5="Yes",HLOOKUP(B2596,'Outdoor Supply'!$D$32:$P$38,7,FALSE),0)</f>
        <v>0</v>
      </c>
      <c r="M2596" s="701">
        <f t="shared" si="1183"/>
        <v>0</v>
      </c>
      <c r="N2596" s="564">
        <f t="shared" si="1184"/>
        <v>0</v>
      </c>
      <c r="O2596" s="564">
        <f t="shared" si="1185"/>
        <v>0</v>
      </c>
      <c r="P2596" s="564">
        <f t="shared" si="1186"/>
        <v>0</v>
      </c>
      <c r="Q2596" s="564">
        <f t="shared" si="1187"/>
        <v>0</v>
      </c>
      <c r="R2596" s="661">
        <f t="shared" si="1176"/>
        <v>0</v>
      </c>
      <c r="S2596" s="662">
        <f t="shared" si="1177"/>
        <v>0</v>
      </c>
      <c r="T2596" s="699">
        <f t="shared" si="1178"/>
        <v>0</v>
      </c>
      <c r="U2596" s="681">
        <f t="shared" si="1188"/>
        <v>0</v>
      </c>
      <c r="V2596" s="701">
        <f t="shared" si="1189"/>
        <v>0</v>
      </c>
      <c r="W2596" s="662">
        <f t="shared" si="1190"/>
        <v>0</v>
      </c>
      <c r="X2596" s="662">
        <f t="shared" si="1191"/>
        <v>0</v>
      </c>
      <c r="Y2596" s="662">
        <f t="shared" si="1192"/>
        <v>0</v>
      </c>
      <c r="Z2596" s="699">
        <f t="shared" si="1193"/>
        <v>0</v>
      </c>
      <c r="AA2596" s="681">
        <f t="shared" si="1196"/>
        <v>0</v>
      </c>
      <c r="AB2596" s="701">
        <f t="shared" si="1197"/>
        <v>0</v>
      </c>
      <c r="AC2596" s="662">
        <f t="shared" si="1194"/>
        <v>0</v>
      </c>
      <c r="AD2596" s="662">
        <f t="shared" si="1198"/>
        <v>0</v>
      </c>
      <c r="AE2596" s="701">
        <f t="shared" si="1199"/>
        <v>0</v>
      </c>
      <c r="AF2596" s="662">
        <f t="shared" si="1195"/>
        <v>0</v>
      </c>
      <c r="AG2596" s="662">
        <f t="shared" si="1200"/>
        <v>0</v>
      </c>
      <c r="AH2596" s="701">
        <f t="shared" si="1201"/>
        <v>0</v>
      </c>
    </row>
    <row r="2597" spans="1:34" x14ac:dyDescent="0.35">
      <c r="A2597" s="680">
        <v>40572</v>
      </c>
      <c r="B2597" s="558" t="s">
        <v>21</v>
      </c>
      <c r="C2597" s="558">
        <v>1</v>
      </c>
      <c r="D2597" s="559">
        <f t="shared" si="1173"/>
        <v>7</v>
      </c>
      <c r="E2597" s="561">
        <v>0</v>
      </c>
      <c r="F2597" s="699">
        <f t="shared" si="1179"/>
        <v>0</v>
      </c>
      <c r="G2597" s="712">
        <f t="shared" si="1180"/>
        <v>0</v>
      </c>
      <c r="H2597" s="699">
        <f t="shared" si="1174"/>
        <v>0</v>
      </c>
      <c r="I2597" s="712">
        <f t="shared" si="1175"/>
        <v>0</v>
      </c>
      <c r="J2597" s="699">
        <f t="shared" si="1181"/>
        <v>0</v>
      </c>
      <c r="K2597" s="681">
        <f t="shared" si="1182"/>
        <v>0</v>
      </c>
      <c r="L2597" s="711">
        <f>IF($L$5="Yes",HLOOKUP(B2597,'Outdoor Supply'!$D$32:$P$38,7,FALSE),0)</f>
        <v>0</v>
      </c>
      <c r="M2597" s="701">
        <f t="shared" si="1183"/>
        <v>0</v>
      </c>
      <c r="N2597" s="564">
        <f t="shared" si="1184"/>
        <v>0</v>
      </c>
      <c r="O2597" s="564">
        <f t="shared" si="1185"/>
        <v>0</v>
      </c>
      <c r="P2597" s="564">
        <f t="shared" si="1186"/>
        <v>0</v>
      </c>
      <c r="Q2597" s="564">
        <f t="shared" si="1187"/>
        <v>0</v>
      </c>
      <c r="R2597" s="661">
        <f t="shared" si="1176"/>
        <v>0</v>
      </c>
      <c r="S2597" s="662">
        <f t="shared" si="1177"/>
        <v>0</v>
      </c>
      <c r="T2597" s="699">
        <f t="shared" si="1178"/>
        <v>0</v>
      </c>
      <c r="U2597" s="681">
        <f t="shared" si="1188"/>
        <v>0</v>
      </c>
      <c r="V2597" s="701">
        <f t="shared" si="1189"/>
        <v>0</v>
      </c>
      <c r="W2597" s="662">
        <f t="shared" si="1190"/>
        <v>0</v>
      </c>
      <c r="X2597" s="662">
        <f t="shared" si="1191"/>
        <v>0</v>
      </c>
      <c r="Y2597" s="662">
        <f t="shared" si="1192"/>
        <v>0</v>
      </c>
      <c r="Z2597" s="699">
        <f t="shared" si="1193"/>
        <v>0</v>
      </c>
      <c r="AA2597" s="681">
        <f t="shared" si="1196"/>
        <v>0</v>
      </c>
      <c r="AB2597" s="701">
        <f t="shared" si="1197"/>
        <v>0</v>
      </c>
      <c r="AC2597" s="662">
        <f t="shared" si="1194"/>
        <v>0</v>
      </c>
      <c r="AD2597" s="662">
        <f t="shared" si="1198"/>
        <v>0</v>
      </c>
      <c r="AE2597" s="701">
        <f t="shared" si="1199"/>
        <v>0</v>
      </c>
      <c r="AF2597" s="662">
        <f t="shared" si="1195"/>
        <v>0</v>
      </c>
      <c r="AG2597" s="662">
        <f t="shared" si="1200"/>
        <v>0</v>
      </c>
      <c r="AH2597" s="701">
        <f t="shared" si="1201"/>
        <v>0</v>
      </c>
    </row>
    <row r="2598" spans="1:34" x14ac:dyDescent="0.35">
      <c r="A2598" s="680">
        <v>40573</v>
      </c>
      <c r="B2598" s="558" t="s">
        <v>21</v>
      </c>
      <c r="C2598" s="558">
        <v>1</v>
      </c>
      <c r="D2598" s="559">
        <f t="shared" si="1173"/>
        <v>1</v>
      </c>
      <c r="E2598" s="561">
        <v>0</v>
      </c>
      <c r="F2598" s="699">
        <f t="shared" si="1179"/>
        <v>0</v>
      </c>
      <c r="G2598" s="712">
        <f t="shared" si="1180"/>
        <v>0</v>
      </c>
      <c r="H2598" s="699">
        <f t="shared" si="1174"/>
        <v>0</v>
      </c>
      <c r="I2598" s="712">
        <f t="shared" si="1175"/>
        <v>0</v>
      </c>
      <c r="J2598" s="699">
        <f t="shared" si="1181"/>
        <v>0</v>
      </c>
      <c r="K2598" s="681">
        <f t="shared" si="1182"/>
        <v>0</v>
      </c>
      <c r="L2598" s="711">
        <f>IF($L$5="Yes",HLOOKUP(B2598,'Outdoor Supply'!$D$32:$P$38,7,FALSE),0)</f>
        <v>0</v>
      </c>
      <c r="M2598" s="701">
        <f t="shared" si="1183"/>
        <v>0</v>
      </c>
      <c r="N2598" s="564">
        <f t="shared" si="1184"/>
        <v>0</v>
      </c>
      <c r="O2598" s="564">
        <f t="shared" si="1185"/>
        <v>0</v>
      </c>
      <c r="P2598" s="564">
        <f t="shared" si="1186"/>
        <v>0</v>
      </c>
      <c r="Q2598" s="564">
        <f t="shared" si="1187"/>
        <v>0</v>
      </c>
      <c r="R2598" s="661">
        <f t="shared" si="1176"/>
        <v>0</v>
      </c>
      <c r="S2598" s="662">
        <f t="shared" si="1177"/>
        <v>0</v>
      </c>
      <c r="T2598" s="699">
        <f t="shared" si="1178"/>
        <v>0</v>
      </c>
      <c r="U2598" s="681">
        <f t="shared" si="1188"/>
        <v>0</v>
      </c>
      <c r="V2598" s="701">
        <f t="shared" si="1189"/>
        <v>0</v>
      </c>
      <c r="W2598" s="662">
        <f t="shared" si="1190"/>
        <v>0</v>
      </c>
      <c r="X2598" s="662">
        <f t="shared" si="1191"/>
        <v>0</v>
      </c>
      <c r="Y2598" s="662">
        <f t="shared" si="1192"/>
        <v>0</v>
      </c>
      <c r="Z2598" s="699">
        <f t="shared" si="1193"/>
        <v>0</v>
      </c>
      <c r="AA2598" s="681">
        <f t="shared" si="1196"/>
        <v>0</v>
      </c>
      <c r="AB2598" s="701">
        <f t="shared" si="1197"/>
        <v>0</v>
      </c>
      <c r="AC2598" s="662">
        <f t="shared" si="1194"/>
        <v>0</v>
      </c>
      <c r="AD2598" s="662">
        <f t="shared" si="1198"/>
        <v>0</v>
      </c>
      <c r="AE2598" s="701">
        <f t="shared" si="1199"/>
        <v>0</v>
      </c>
      <c r="AF2598" s="662">
        <f t="shared" si="1195"/>
        <v>0</v>
      </c>
      <c r="AG2598" s="662">
        <f t="shared" si="1200"/>
        <v>0</v>
      </c>
      <c r="AH2598" s="701">
        <f t="shared" si="1201"/>
        <v>0</v>
      </c>
    </row>
    <row r="2599" spans="1:34" x14ac:dyDescent="0.35">
      <c r="A2599" s="680">
        <v>40574</v>
      </c>
      <c r="B2599" s="558" t="s">
        <v>21</v>
      </c>
      <c r="C2599" s="558">
        <v>1</v>
      </c>
      <c r="D2599" s="559">
        <f t="shared" si="1173"/>
        <v>2</v>
      </c>
      <c r="E2599" s="561">
        <v>0</v>
      </c>
      <c r="F2599" s="699">
        <f t="shared" si="1179"/>
        <v>0</v>
      </c>
      <c r="G2599" s="712">
        <f t="shared" si="1180"/>
        <v>0</v>
      </c>
      <c r="H2599" s="699">
        <f t="shared" si="1174"/>
        <v>0</v>
      </c>
      <c r="I2599" s="712">
        <f t="shared" si="1175"/>
        <v>0</v>
      </c>
      <c r="J2599" s="699">
        <f t="shared" si="1181"/>
        <v>0</v>
      </c>
      <c r="K2599" s="681">
        <f t="shared" si="1182"/>
        <v>0</v>
      </c>
      <c r="L2599" s="711">
        <f>IF($L$5="Yes",HLOOKUP(B2599,'Outdoor Supply'!$D$32:$P$38,7,FALSE),0)</f>
        <v>0</v>
      </c>
      <c r="M2599" s="701">
        <f t="shared" si="1183"/>
        <v>0</v>
      </c>
      <c r="N2599" s="564">
        <f t="shared" si="1184"/>
        <v>0</v>
      </c>
      <c r="O2599" s="564">
        <f t="shared" si="1185"/>
        <v>0</v>
      </c>
      <c r="P2599" s="564">
        <f t="shared" si="1186"/>
        <v>0</v>
      </c>
      <c r="Q2599" s="564">
        <f t="shared" si="1187"/>
        <v>0</v>
      </c>
      <c r="R2599" s="661">
        <f t="shared" si="1176"/>
        <v>0</v>
      </c>
      <c r="S2599" s="662">
        <f t="shared" si="1177"/>
        <v>0</v>
      </c>
      <c r="T2599" s="699">
        <f t="shared" si="1178"/>
        <v>0</v>
      </c>
      <c r="U2599" s="681">
        <f t="shared" si="1188"/>
        <v>0</v>
      </c>
      <c r="V2599" s="701">
        <f t="shared" si="1189"/>
        <v>0</v>
      </c>
      <c r="W2599" s="662">
        <f t="shared" si="1190"/>
        <v>0</v>
      </c>
      <c r="X2599" s="662">
        <f t="shared" si="1191"/>
        <v>0</v>
      </c>
      <c r="Y2599" s="662">
        <f t="shared" si="1192"/>
        <v>0</v>
      </c>
      <c r="Z2599" s="699">
        <f t="shared" si="1193"/>
        <v>0</v>
      </c>
      <c r="AA2599" s="681">
        <f t="shared" si="1196"/>
        <v>0</v>
      </c>
      <c r="AB2599" s="701">
        <f t="shared" si="1197"/>
        <v>0</v>
      </c>
      <c r="AC2599" s="662">
        <f t="shared" si="1194"/>
        <v>0</v>
      </c>
      <c r="AD2599" s="662">
        <f t="shared" si="1198"/>
        <v>0</v>
      </c>
      <c r="AE2599" s="701">
        <f t="shared" si="1199"/>
        <v>0</v>
      </c>
      <c r="AF2599" s="662">
        <f t="shared" si="1195"/>
        <v>0</v>
      </c>
      <c r="AG2599" s="662">
        <f t="shared" si="1200"/>
        <v>0</v>
      </c>
      <c r="AH2599" s="701">
        <f t="shared" si="1201"/>
        <v>0</v>
      </c>
    </row>
    <row r="2600" spans="1:34" x14ac:dyDescent="0.35">
      <c r="A2600" s="680">
        <v>40575</v>
      </c>
      <c r="B2600" s="558" t="s">
        <v>22</v>
      </c>
      <c r="C2600" s="558">
        <v>2</v>
      </c>
      <c r="D2600" s="559">
        <f t="shared" si="1173"/>
        <v>3</v>
      </c>
      <c r="E2600" s="561">
        <v>0.11000000000001364</v>
      </c>
      <c r="F2600" s="699">
        <f t="shared" si="1179"/>
        <v>0</v>
      </c>
      <c r="G2600" s="712">
        <f t="shared" si="1180"/>
        <v>0</v>
      </c>
      <c r="H2600" s="699">
        <f t="shared" si="1174"/>
        <v>0</v>
      </c>
      <c r="I2600" s="712">
        <f t="shared" si="1175"/>
        <v>0</v>
      </c>
      <c r="J2600" s="699">
        <f t="shared" si="1181"/>
        <v>0</v>
      </c>
      <c r="K2600" s="681">
        <f t="shared" si="1182"/>
        <v>0</v>
      </c>
      <c r="L2600" s="711">
        <f>IF($L$5="Yes",HLOOKUP(B2600,'Outdoor Supply'!$D$32:$P$38,7,FALSE),0)</f>
        <v>0</v>
      </c>
      <c r="M2600" s="701">
        <f t="shared" si="1183"/>
        <v>0</v>
      </c>
      <c r="N2600" s="564">
        <f t="shared" si="1184"/>
        <v>0</v>
      </c>
      <c r="O2600" s="564">
        <f t="shared" si="1185"/>
        <v>0</v>
      </c>
      <c r="P2600" s="564">
        <f t="shared" si="1186"/>
        <v>0</v>
      </c>
      <c r="Q2600" s="564">
        <f t="shared" si="1187"/>
        <v>0</v>
      </c>
      <c r="R2600" s="661">
        <f t="shared" si="1176"/>
        <v>0</v>
      </c>
      <c r="S2600" s="662">
        <f t="shared" si="1177"/>
        <v>0</v>
      </c>
      <c r="T2600" s="699">
        <f t="shared" si="1178"/>
        <v>0</v>
      </c>
      <c r="U2600" s="681">
        <f t="shared" si="1188"/>
        <v>0</v>
      </c>
      <c r="V2600" s="701">
        <f t="shared" si="1189"/>
        <v>0</v>
      </c>
      <c r="W2600" s="662">
        <f t="shared" si="1190"/>
        <v>0</v>
      </c>
      <c r="X2600" s="662">
        <f t="shared" si="1191"/>
        <v>0</v>
      </c>
      <c r="Y2600" s="662">
        <f t="shared" si="1192"/>
        <v>0</v>
      </c>
      <c r="Z2600" s="699">
        <f t="shared" si="1193"/>
        <v>0</v>
      </c>
      <c r="AA2600" s="681">
        <f t="shared" si="1196"/>
        <v>0</v>
      </c>
      <c r="AB2600" s="701">
        <f t="shared" si="1197"/>
        <v>0</v>
      </c>
      <c r="AC2600" s="662">
        <f t="shared" si="1194"/>
        <v>0</v>
      </c>
      <c r="AD2600" s="662">
        <f t="shared" si="1198"/>
        <v>0</v>
      </c>
      <c r="AE2600" s="701">
        <f t="shared" si="1199"/>
        <v>0</v>
      </c>
      <c r="AF2600" s="662">
        <f t="shared" si="1195"/>
        <v>0</v>
      </c>
      <c r="AG2600" s="662">
        <f t="shared" si="1200"/>
        <v>0</v>
      </c>
      <c r="AH2600" s="701">
        <f t="shared" si="1201"/>
        <v>0</v>
      </c>
    </row>
    <row r="2601" spans="1:34" x14ac:dyDescent="0.35">
      <c r="A2601" s="680">
        <v>40576</v>
      </c>
      <c r="B2601" s="558" t="s">
        <v>22</v>
      </c>
      <c r="C2601" s="558">
        <v>2</v>
      </c>
      <c r="D2601" s="559">
        <f t="shared" si="1173"/>
        <v>4</v>
      </c>
      <c r="E2601" s="561">
        <v>0</v>
      </c>
      <c r="F2601" s="699">
        <f t="shared" si="1179"/>
        <v>0</v>
      </c>
      <c r="G2601" s="712">
        <f t="shared" si="1180"/>
        <v>0</v>
      </c>
      <c r="H2601" s="699">
        <f t="shared" si="1174"/>
        <v>0</v>
      </c>
      <c r="I2601" s="712">
        <f t="shared" si="1175"/>
        <v>0</v>
      </c>
      <c r="J2601" s="699">
        <f t="shared" si="1181"/>
        <v>0</v>
      </c>
      <c r="K2601" s="681">
        <f t="shared" si="1182"/>
        <v>0</v>
      </c>
      <c r="L2601" s="711">
        <f>IF($L$5="Yes",HLOOKUP(B2601,'Outdoor Supply'!$D$32:$P$38,7,FALSE),0)</f>
        <v>0</v>
      </c>
      <c r="M2601" s="701">
        <f t="shared" si="1183"/>
        <v>0</v>
      </c>
      <c r="N2601" s="564">
        <f t="shared" si="1184"/>
        <v>0</v>
      </c>
      <c r="O2601" s="564">
        <f t="shared" si="1185"/>
        <v>0</v>
      </c>
      <c r="P2601" s="564">
        <f t="shared" si="1186"/>
        <v>0</v>
      </c>
      <c r="Q2601" s="564">
        <f t="shared" si="1187"/>
        <v>0</v>
      </c>
      <c r="R2601" s="661">
        <f t="shared" si="1176"/>
        <v>0</v>
      </c>
      <c r="S2601" s="662">
        <f t="shared" si="1177"/>
        <v>0</v>
      </c>
      <c r="T2601" s="699">
        <f t="shared" si="1178"/>
        <v>0</v>
      </c>
      <c r="U2601" s="681">
        <f t="shared" si="1188"/>
        <v>0</v>
      </c>
      <c r="V2601" s="701">
        <f t="shared" si="1189"/>
        <v>0</v>
      </c>
      <c r="W2601" s="662">
        <f t="shared" si="1190"/>
        <v>0</v>
      </c>
      <c r="X2601" s="662">
        <f t="shared" si="1191"/>
        <v>0</v>
      </c>
      <c r="Y2601" s="662">
        <f t="shared" si="1192"/>
        <v>0</v>
      </c>
      <c r="Z2601" s="699">
        <f t="shared" si="1193"/>
        <v>0</v>
      </c>
      <c r="AA2601" s="681">
        <f t="shared" si="1196"/>
        <v>0</v>
      </c>
      <c r="AB2601" s="701">
        <f t="shared" si="1197"/>
        <v>0</v>
      </c>
      <c r="AC2601" s="662">
        <f t="shared" si="1194"/>
        <v>0</v>
      </c>
      <c r="AD2601" s="662">
        <f t="shared" si="1198"/>
        <v>0</v>
      </c>
      <c r="AE2601" s="701">
        <f t="shared" si="1199"/>
        <v>0</v>
      </c>
      <c r="AF2601" s="662">
        <f t="shared" si="1195"/>
        <v>0</v>
      </c>
      <c r="AG2601" s="662">
        <f t="shared" si="1200"/>
        <v>0</v>
      </c>
      <c r="AH2601" s="701">
        <f t="shared" si="1201"/>
        <v>0</v>
      </c>
    </row>
    <row r="2602" spans="1:34" x14ac:dyDescent="0.35">
      <c r="A2602" s="680">
        <v>40577</v>
      </c>
      <c r="B2602" s="558" t="s">
        <v>22</v>
      </c>
      <c r="C2602" s="558">
        <v>2</v>
      </c>
      <c r="D2602" s="559">
        <f t="shared" si="1173"/>
        <v>5</v>
      </c>
      <c r="E2602" s="561">
        <v>0</v>
      </c>
      <c r="F2602" s="699">
        <f t="shared" si="1179"/>
        <v>0</v>
      </c>
      <c r="G2602" s="712">
        <f t="shared" si="1180"/>
        <v>0</v>
      </c>
      <c r="H2602" s="699">
        <f t="shared" si="1174"/>
        <v>0</v>
      </c>
      <c r="I2602" s="712">
        <f t="shared" si="1175"/>
        <v>0</v>
      </c>
      <c r="J2602" s="699">
        <f t="shared" si="1181"/>
        <v>0</v>
      </c>
      <c r="K2602" s="681">
        <f t="shared" si="1182"/>
        <v>0</v>
      </c>
      <c r="L2602" s="711">
        <f>IF($L$5="Yes",HLOOKUP(B2602,'Outdoor Supply'!$D$32:$P$38,7,FALSE),0)</f>
        <v>0</v>
      </c>
      <c r="M2602" s="701">
        <f t="shared" si="1183"/>
        <v>0</v>
      </c>
      <c r="N2602" s="564">
        <f t="shared" si="1184"/>
        <v>0</v>
      </c>
      <c r="O2602" s="564">
        <f t="shared" si="1185"/>
        <v>0</v>
      </c>
      <c r="P2602" s="564">
        <f t="shared" si="1186"/>
        <v>0</v>
      </c>
      <c r="Q2602" s="564">
        <f t="shared" si="1187"/>
        <v>0</v>
      </c>
      <c r="R2602" s="661">
        <f t="shared" si="1176"/>
        <v>0</v>
      </c>
      <c r="S2602" s="662">
        <f t="shared" si="1177"/>
        <v>0</v>
      </c>
      <c r="T2602" s="699">
        <f t="shared" si="1178"/>
        <v>0</v>
      </c>
      <c r="U2602" s="681">
        <f t="shared" si="1188"/>
        <v>0</v>
      </c>
      <c r="V2602" s="701">
        <f t="shared" si="1189"/>
        <v>0</v>
      </c>
      <c r="W2602" s="662">
        <f t="shared" si="1190"/>
        <v>0</v>
      </c>
      <c r="X2602" s="662">
        <f t="shared" si="1191"/>
        <v>0</v>
      </c>
      <c r="Y2602" s="662">
        <f t="shared" si="1192"/>
        <v>0</v>
      </c>
      <c r="Z2602" s="699">
        <f t="shared" si="1193"/>
        <v>0</v>
      </c>
      <c r="AA2602" s="681">
        <f t="shared" si="1196"/>
        <v>0</v>
      </c>
      <c r="AB2602" s="701">
        <f t="shared" si="1197"/>
        <v>0</v>
      </c>
      <c r="AC2602" s="662">
        <f t="shared" si="1194"/>
        <v>0</v>
      </c>
      <c r="AD2602" s="662">
        <f t="shared" si="1198"/>
        <v>0</v>
      </c>
      <c r="AE2602" s="701">
        <f t="shared" si="1199"/>
        <v>0</v>
      </c>
      <c r="AF2602" s="662">
        <f t="shared" si="1195"/>
        <v>0</v>
      </c>
      <c r="AG2602" s="662">
        <f t="shared" si="1200"/>
        <v>0</v>
      </c>
      <c r="AH2602" s="701">
        <f t="shared" si="1201"/>
        <v>0</v>
      </c>
    </row>
    <row r="2603" spans="1:34" x14ac:dyDescent="0.35">
      <c r="A2603" s="680">
        <v>40578</v>
      </c>
      <c r="B2603" s="558" t="s">
        <v>22</v>
      </c>
      <c r="C2603" s="558">
        <v>2</v>
      </c>
      <c r="D2603" s="559">
        <f t="shared" si="1173"/>
        <v>6</v>
      </c>
      <c r="E2603" s="561">
        <v>9.9999999999994316E-2</v>
      </c>
      <c r="F2603" s="699">
        <f t="shared" si="1179"/>
        <v>0</v>
      </c>
      <c r="G2603" s="712">
        <f t="shared" si="1180"/>
        <v>0</v>
      </c>
      <c r="H2603" s="699">
        <f t="shared" si="1174"/>
        <v>0</v>
      </c>
      <c r="I2603" s="712">
        <f t="shared" si="1175"/>
        <v>0</v>
      </c>
      <c r="J2603" s="699">
        <f t="shared" si="1181"/>
        <v>0</v>
      </c>
      <c r="K2603" s="681">
        <f t="shared" si="1182"/>
        <v>0</v>
      </c>
      <c r="L2603" s="711">
        <f>IF($L$5="Yes",HLOOKUP(B2603,'Outdoor Supply'!$D$32:$P$38,7,FALSE),0)</f>
        <v>0</v>
      </c>
      <c r="M2603" s="701">
        <f t="shared" si="1183"/>
        <v>0</v>
      </c>
      <c r="N2603" s="564">
        <f t="shared" si="1184"/>
        <v>0</v>
      </c>
      <c r="O2603" s="564">
        <f t="shared" si="1185"/>
        <v>0</v>
      </c>
      <c r="P2603" s="564">
        <f t="shared" si="1186"/>
        <v>0</v>
      </c>
      <c r="Q2603" s="564">
        <f t="shared" si="1187"/>
        <v>0</v>
      </c>
      <c r="R2603" s="661">
        <f t="shared" si="1176"/>
        <v>0</v>
      </c>
      <c r="S2603" s="662">
        <f t="shared" si="1177"/>
        <v>0</v>
      </c>
      <c r="T2603" s="699">
        <f t="shared" si="1178"/>
        <v>0</v>
      </c>
      <c r="U2603" s="681">
        <f t="shared" si="1188"/>
        <v>0</v>
      </c>
      <c r="V2603" s="701">
        <f t="shared" si="1189"/>
        <v>0</v>
      </c>
      <c r="W2603" s="662">
        <f t="shared" si="1190"/>
        <v>0</v>
      </c>
      <c r="X2603" s="662">
        <f t="shared" si="1191"/>
        <v>0</v>
      </c>
      <c r="Y2603" s="662">
        <f t="shared" si="1192"/>
        <v>0</v>
      </c>
      <c r="Z2603" s="699">
        <f t="shared" si="1193"/>
        <v>0</v>
      </c>
      <c r="AA2603" s="681">
        <f t="shared" si="1196"/>
        <v>0</v>
      </c>
      <c r="AB2603" s="701">
        <f t="shared" si="1197"/>
        <v>0</v>
      </c>
      <c r="AC2603" s="662">
        <f t="shared" si="1194"/>
        <v>0</v>
      </c>
      <c r="AD2603" s="662">
        <f t="shared" si="1198"/>
        <v>0</v>
      </c>
      <c r="AE2603" s="701">
        <f t="shared" si="1199"/>
        <v>0</v>
      </c>
      <c r="AF2603" s="662">
        <f t="shared" si="1195"/>
        <v>0</v>
      </c>
      <c r="AG2603" s="662">
        <f t="shared" si="1200"/>
        <v>0</v>
      </c>
      <c r="AH2603" s="701">
        <f t="shared" si="1201"/>
        <v>0</v>
      </c>
    </row>
    <row r="2604" spans="1:34" x14ac:dyDescent="0.35">
      <c r="A2604" s="680">
        <v>40579</v>
      </c>
      <c r="B2604" s="558" t="s">
        <v>22</v>
      </c>
      <c r="C2604" s="558">
        <v>2</v>
      </c>
      <c r="D2604" s="559">
        <f t="shared" si="1173"/>
        <v>7</v>
      </c>
      <c r="E2604" s="561">
        <v>0</v>
      </c>
      <c r="F2604" s="699">
        <f t="shared" si="1179"/>
        <v>0</v>
      </c>
      <c r="G2604" s="712">
        <f t="shared" si="1180"/>
        <v>0</v>
      </c>
      <c r="H2604" s="699">
        <f t="shared" si="1174"/>
        <v>0</v>
      </c>
      <c r="I2604" s="712">
        <f t="shared" si="1175"/>
        <v>0</v>
      </c>
      <c r="J2604" s="699">
        <f t="shared" si="1181"/>
        <v>0</v>
      </c>
      <c r="K2604" s="681">
        <f t="shared" si="1182"/>
        <v>0</v>
      </c>
      <c r="L2604" s="711">
        <f>IF($L$5="Yes",HLOOKUP(B2604,'Outdoor Supply'!$D$32:$P$38,7,FALSE),0)</f>
        <v>0</v>
      </c>
      <c r="M2604" s="701">
        <f t="shared" si="1183"/>
        <v>0</v>
      </c>
      <c r="N2604" s="564">
        <f t="shared" si="1184"/>
        <v>0</v>
      </c>
      <c r="O2604" s="564">
        <f t="shared" si="1185"/>
        <v>0</v>
      </c>
      <c r="P2604" s="564">
        <f t="shared" si="1186"/>
        <v>0</v>
      </c>
      <c r="Q2604" s="564">
        <f t="shared" si="1187"/>
        <v>0</v>
      </c>
      <c r="R2604" s="661">
        <f t="shared" si="1176"/>
        <v>0</v>
      </c>
      <c r="S2604" s="662">
        <f t="shared" si="1177"/>
        <v>0</v>
      </c>
      <c r="T2604" s="699">
        <f t="shared" si="1178"/>
        <v>0</v>
      </c>
      <c r="U2604" s="681">
        <f t="shared" si="1188"/>
        <v>0</v>
      </c>
      <c r="V2604" s="701">
        <f t="shared" si="1189"/>
        <v>0</v>
      </c>
      <c r="W2604" s="662">
        <f t="shared" si="1190"/>
        <v>0</v>
      </c>
      <c r="X2604" s="662">
        <f t="shared" si="1191"/>
        <v>0</v>
      </c>
      <c r="Y2604" s="662">
        <f t="shared" si="1192"/>
        <v>0</v>
      </c>
      <c r="Z2604" s="699">
        <f t="shared" si="1193"/>
        <v>0</v>
      </c>
      <c r="AA2604" s="681">
        <f t="shared" si="1196"/>
        <v>0</v>
      </c>
      <c r="AB2604" s="701">
        <f t="shared" si="1197"/>
        <v>0</v>
      </c>
      <c r="AC2604" s="662">
        <f t="shared" si="1194"/>
        <v>0</v>
      </c>
      <c r="AD2604" s="662">
        <f t="shared" si="1198"/>
        <v>0</v>
      </c>
      <c r="AE2604" s="701">
        <f t="shared" si="1199"/>
        <v>0</v>
      </c>
      <c r="AF2604" s="662">
        <f t="shared" si="1195"/>
        <v>0</v>
      </c>
      <c r="AG2604" s="662">
        <f t="shared" si="1200"/>
        <v>0</v>
      </c>
      <c r="AH2604" s="701">
        <f t="shared" si="1201"/>
        <v>0</v>
      </c>
    </row>
    <row r="2605" spans="1:34" x14ac:dyDescent="0.35">
      <c r="A2605" s="680">
        <v>40580</v>
      </c>
      <c r="B2605" s="558" t="s">
        <v>22</v>
      </c>
      <c r="C2605" s="558">
        <v>2</v>
      </c>
      <c r="D2605" s="559">
        <f t="shared" si="1173"/>
        <v>1</v>
      </c>
      <c r="E2605" s="561">
        <v>0</v>
      </c>
      <c r="F2605" s="699">
        <f t="shared" si="1179"/>
        <v>0</v>
      </c>
      <c r="G2605" s="712">
        <f t="shared" si="1180"/>
        <v>0</v>
      </c>
      <c r="H2605" s="699">
        <f t="shared" si="1174"/>
        <v>0</v>
      </c>
      <c r="I2605" s="712">
        <f t="shared" si="1175"/>
        <v>0</v>
      </c>
      <c r="J2605" s="699">
        <f t="shared" si="1181"/>
        <v>0</v>
      </c>
      <c r="K2605" s="681">
        <f t="shared" si="1182"/>
        <v>0</v>
      </c>
      <c r="L2605" s="711">
        <f>IF($L$5="Yes",HLOOKUP(B2605,'Outdoor Supply'!$D$32:$P$38,7,FALSE),0)</f>
        <v>0</v>
      </c>
      <c r="M2605" s="701">
        <f t="shared" si="1183"/>
        <v>0</v>
      </c>
      <c r="N2605" s="564">
        <f t="shared" si="1184"/>
        <v>0</v>
      </c>
      <c r="O2605" s="564">
        <f t="shared" si="1185"/>
        <v>0</v>
      </c>
      <c r="P2605" s="564">
        <f t="shared" si="1186"/>
        <v>0</v>
      </c>
      <c r="Q2605" s="564">
        <f t="shared" si="1187"/>
        <v>0</v>
      </c>
      <c r="R2605" s="661">
        <f t="shared" si="1176"/>
        <v>0</v>
      </c>
      <c r="S2605" s="662">
        <f t="shared" si="1177"/>
        <v>0</v>
      </c>
      <c r="T2605" s="699">
        <f t="shared" si="1178"/>
        <v>0</v>
      </c>
      <c r="U2605" s="681">
        <f t="shared" si="1188"/>
        <v>0</v>
      </c>
      <c r="V2605" s="701">
        <f t="shared" si="1189"/>
        <v>0</v>
      </c>
      <c r="W2605" s="662">
        <f t="shared" si="1190"/>
        <v>0</v>
      </c>
      <c r="X2605" s="662">
        <f t="shared" si="1191"/>
        <v>0</v>
      </c>
      <c r="Y2605" s="662">
        <f t="shared" si="1192"/>
        <v>0</v>
      </c>
      <c r="Z2605" s="699">
        <f t="shared" si="1193"/>
        <v>0</v>
      </c>
      <c r="AA2605" s="681">
        <f t="shared" si="1196"/>
        <v>0</v>
      </c>
      <c r="AB2605" s="701">
        <f t="shared" si="1197"/>
        <v>0</v>
      </c>
      <c r="AC2605" s="662">
        <f t="shared" si="1194"/>
        <v>0</v>
      </c>
      <c r="AD2605" s="662">
        <f t="shared" si="1198"/>
        <v>0</v>
      </c>
      <c r="AE2605" s="701">
        <f t="shared" si="1199"/>
        <v>0</v>
      </c>
      <c r="AF2605" s="662">
        <f t="shared" si="1195"/>
        <v>0</v>
      </c>
      <c r="AG2605" s="662">
        <f t="shared" si="1200"/>
        <v>0</v>
      </c>
      <c r="AH2605" s="701">
        <f t="shared" si="1201"/>
        <v>0</v>
      </c>
    </row>
    <row r="2606" spans="1:34" x14ac:dyDescent="0.35">
      <c r="A2606" s="680">
        <v>40581</v>
      </c>
      <c r="B2606" s="558" t="s">
        <v>22</v>
      </c>
      <c r="C2606" s="558">
        <v>2</v>
      </c>
      <c r="D2606" s="559">
        <f t="shared" si="1173"/>
        <v>2</v>
      </c>
      <c r="E2606" s="561">
        <v>0</v>
      </c>
      <c r="F2606" s="699">
        <f t="shared" si="1179"/>
        <v>0</v>
      </c>
      <c r="G2606" s="712">
        <f t="shared" si="1180"/>
        <v>0</v>
      </c>
      <c r="H2606" s="699">
        <f t="shared" si="1174"/>
        <v>0</v>
      </c>
      <c r="I2606" s="712">
        <f t="shared" si="1175"/>
        <v>0</v>
      </c>
      <c r="J2606" s="699">
        <f t="shared" si="1181"/>
        <v>0</v>
      </c>
      <c r="K2606" s="681">
        <f t="shared" si="1182"/>
        <v>0</v>
      </c>
      <c r="L2606" s="711">
        <f>IF($L$5="Yes",HLOOKUP(B2606,'Outdoor Supply'!$D$32:$P$38,7,FALSE),0)</f>
        <v>0</v>
      </c>
      <c r="M2606" s="701">
        <f t="shared" si="1183"/>
        <v>0</v>
      </c>
      <c r="N2606" s="564">
        <f t="shared" si="1184"/>
        <v>0</v>
      </c>
      <c r="O2606" s="564">
        <f t="shared" si="1185"/>
        <v>0</v>
      </c>
      <c r="P2606" s="564">
        <f t="shared" si="1186"/>
        <v>0</v>
      </c>
      <c r="Q2606" s="564">
        <f t="shared" si="1187"/>
        <v>0</v>
      </c>
      <c r="R2606" s="661">
        <f t="shared" si="1176"/>
        <v>0</v>
      </c>
      <c r="S2606" s="662">
        <f t="shared" si="1177"/>
        <v>0</v>
      </c>
      <c r="T2606" s="699">
        <f t="shared" si="1178"/>
        <v>0</v>
      </c>
      <c r="U2606" s="681">
        <f t="shared" si="1188"/>
        <v>0</v>
      </c>
      <c r="V2606" s="701">
        <f t="shared" si="1189"/>
        <v>0</v>
      </c>
      <c r="W2606" s="662">
        <f t="shared" si="1190"/>
        <v>0</v>
      </c>
      <c r="X2606" s="662">
        <f t="shared" si="1191"/>
        <v>0</v>
      </c>
      <c r="Y2606" s="662">
        <f t="shared" si="1192"/>
        <v>0</v>
      </c>
      <c r="Z2606" s="699">
        <f t="shared" si="1193"/>
        <v>0</v>
      </c>
      <c r="AA2606" s="681">
        <f t="shared" si="1196"/>
        <v>0</v>
      </c>
      <c r="AB2606" s="701">
        <f t="shared" si="1197"/>
        <v>0</v>
      </c>
      <c r="AC2606" s="662">
        <f t="shared" si="1194"/>
        <v>0</v>
      </c>
      <c r="AD2606" s="662">
        <f t="shared" si="1198"/>
        <v>0</v>
      </c>
      <c r="AE2606" s="701">
        <f t="shared" si="1199"/>
        <v>0</v>
      </c>
      <c r="AF2606" s="662">
        <f t="shared" si="1195"/>
        <v>0</v>
      </c>
      <c r="AG2606" s="662">
        <f t="shared" si="1200"/>
        <v>0</v>
      </c>
      <c r="AH2606" s="701">
        <f t="shared" si="1201"/>
        <v>0</v>
      </c>
    </row>
    <row r="2607" spans="1:34" x14ac:dyDescent="0.35">
      <c r="A2607" s="680">
        <v>40582</v>
      </c>
      <c r="B2607" s="558" t="s">
        <v>22</v>
      </c>
      <c r="C2607" s="558">
        <v>2</v>
      </c>
      <c r="D2607" s="559">
        <f t="shared" si="1173"/>
        <v>3</v>
      </c>
      <c r="E2607" s="561">
        <v>0</v>
      </c>
      <c r="F2607" s="699">
        <f t="shared" si="1179"/>
        <v>0</v>
      </c>
      <c r="G2607" s="712">
        <f t="shared" si="1180"/>
        <v>0</v>
      </c>
      <c r="H2607" s="699">
        <f t="shared" si="1174"/>
        <v>0</v>
      </c>
      <c r="I2607" s="712">
        <f t="shared" si="1175"/>
        <v>0</v>
      </c>
      <c r="J2607" s="699">
        <f t="shared" si="1181"/>
        <v>0</v>
      </c>
      <c r="K2607" s="681">
        <f t="shared" si="1182"/>
        <v>0</v>
      </c>
      <c r="L2607" s="711">
        <f>IF($L$5="Yes",HLOOKUP(B2607,'Outdoor Supply'!$D$32:$P$38,7,FALSE),0)</f>
        <v>0</v>
      </c>
      <c r="M2607" s="701">
        <f t="shared" si="1183"/>
        <v>0</v>
      </c>
      <c r="N2607" s="564">
        <f t="shared" si="1184"/>
        <v>0</v>
      </c>
      <c r="O2607" s="564">
        <f t="shared" si="1185"/>
        <v>0</v>
      </c>
      <c r="P2607" s="564">
        <f t="shared" si="1186"/>
        <v>0</v>
      </c>
      <c r="Q2607" s="564">
        <f t="shared" si="1187"/>
        <v>0</v>
      </c>
      <c r="R2607" s="661">
        <f t="shared" si="1176"/>
        <v>0</v>
      </c>
      <c r="S2607" s="662">
        <f t="shared" si="1177"/>
        <v>0</v>
      </c>
      <c r="T2607" s="699">
        <f t="shared" si="1178"/>
        <v>0</v>
      </c>
      <c r="U2607" s="681">
        <f t="shared" si="1188"/>
        <v>0</v>
      </c>
      <c r="V2607" s="701">
        <f t="shared" si="1189"/>
        <v>0</v>
      </c>
      <c r="W2607" s="662">
        <f t="shared" si="1190"/>
        <v>0</v>
      </c>
      <c r="X2607" s="662">
        <f t="shared" si="1191"/>
        <v>0</v>
      </c>
      <c r="Y2607" s="662">
        <f t="shared" si="1192"/>
        <v>0</v>
      </c>
      <c r="Z2607" s="699">
        <f t="shared" si="1193"/>
        <v>0</v>
      </c>
      <c r="AA2607" s="681">
        <f t="shared" si="1196"/>
        <v>0</v>
      </c>
      <c r="AB2607" s="701">
        <f t="shared" si="1197"/>
        <v>0</v>
      </c>
      <c r="AC2607" s="662">
        <f t="shared" si="1194"/>
        <v>0</v>
      </c>
      <c r="AD2607" s="662">
        <f t="shared" si="1198"/>
        <v>0</v>
      </c>
      <c r="AE2607" s="701">
        <f t="shared" si="1199"/>
        <v>0</v>
      </c>
      <c r="AF2607" s="662">
        <f t="shared" si="1195"/>
        <v>0</v>
      </c>
      <c r="AG2607" s="662">
        <f t="shared" si="1200"/>
        <v>0</v>
      </c>
      <c r="AH2607" s="701">
        <f t="shared" si="1201"/>
        <v>0</v>
      </c>
    </row>
    <row r="2608" spans="1:34" x14ac:dyDescent="0.35">
      <c r="A2608" s="680">
        <v>40583</v>
      </c>
      <c r="B2608" s="558" t="s">
        <v>22</v>
      </c>
      <c r="C2608" s="558">
        <v>2</v>
      </c>
      <c r="D2608" s="559">
        <f t="shared" si="1173"/>
        <v>4</v>
      </c>
      <c r="E2608" s="561">
        <v>0.20000000000001705</v>
      </c>
      <c r="F2608" s="699">
        <f t="shared" si="1179"/>
        <v>0</v>
      </c>
      <c r="G2608" s="712">
        <f t="shared" si="1180"/>
        <v>0</v>
      </c>
      <c r="H2608" s="699">
        <f t="shared" si="1174"/>
        <v>0</v>
      </c>
      <c r="I2608" s="712">
        <f t="shared" si="1175"/>
        <v>0</v>
      </c>
      <c r="J2608" s="699">
        <f t="shared" si="1181"/>
        <v>0</v>
      </c>
      <c r="K2608" s="681">
        <f t="shared" si="1182"/>
        <v>0</v>
      </c>
      <c r="L2608" s="711">
        <f>IF($L$5="Yes",HLOOKUP(B2608,'Outdoor Supply'!$D$32:$P$38,7,FALSE),0)</f>
        <v>0</v>
      </c>
      <c r="M2608" s="701">
        <f t="shared" si="1183"/>
        <v>0</v>
      </c>
      <c r="N2608" s="564">
        <f t="shared" si="1184"/>
        <v>0</v>
      </c>
      <c r="O2608" s="564">
        <f t="shared" si="1185"/>
        <v>0</v>
      </c>
      <c r="P2608" s="564">
        <f t="shared" si="1186"/>
        <v>0</v>
      </c>
      <c r="Q2608" s="564">
        <f t="shared" si="1187"/>
        <v>0</v>
      </c>
      <c r="R2608" s="661">
        <f t="shared" si="1176"/>
        <v>0</v>
      </c>
      <c r="S2608" s="662">
        <f t="shared" si="1177"/>
        <v>0</v>
      </c>
      <c r="T2608" s="699">
        <f t="shared" si="1178"/>
        <v>0</v>
      </c>
      <c r="U2608" s="681">
        <f t="shared" si="1188"/>
        <v>0</v>
      </c>
      <c r="V2608" s="701">
        <f t="shared" si="1189"/>
        <v>0</v>
      </c>
      <c r="W2608" s="662">
        <f t="shared" si="1190"/>
        <v>0</v>
      </c>
      <c r="X2608" s="662">
        <f t="shared" si="1191"/>
        <v>0</v>
      </c>
      <c r="Y2608" s="662">
        <f t="shared" si="1192"/>
        <v>0</v>
      </c>
      <c r="Z2608" s="699">
        <f t="shared" si="1193"/>
        <v>0</v>
      </c>
      <c r="AA2608" s="681">
        <f t="shared" si="1196"/>
        <v>0</v>
      </c>
      <c r="AB2608" s="701">
        <f t="shared" si="1197"/>
        <v>0</v>
      </c>
      <c r="AC2608" s="662">
        <f t="shared" si="1194"/>
        <v>0</v>
      </c>
      <c r="AD2608" s="662">
        <f t="shared" si="1198"/>
        <v>0</v>
      </c>
      <c r="AE2608" s="701">
        <f t="shared" si="1199"/>
        <v>0</v>
      </c>
      <c r="AF2608" s="662">
        <f t="shared" si="1195"/>
        <v>0</v>
      </c>
      <c r="AG2608" s="662">
        <f t="shared" si="1200"/>
        <v>0</v>
      </c>
      <c r="AH2608" s="701">
        <f t="shared" si="1201"/>
        <v>0</v>
      </c>
    </row>
    <row r="2609" spans="1:34" x14ac:dyDescent="0.35">
      <c r="A2609" s="680">
        <v>40584</v>
      </c>
      <c r="B2609" s="558" t="s">
        <v>22</v>
      </c>
      <c r="C2609" s="558">
        <v>2</v>
      </c>
      <c r="D2609" s="559">
        <f t="shared" si="1173"/>
        <v>5</v>
      </c>
      <c r="E2609" s="561">
        <v>0</v>
      </c>
      <c r="F2609" s="699">
        <f t="shared" si="1179"/>
        <v>0</v>
      </c>
      <c r="G2609" s="712">
        <f t="shared" si="1180"/>
        <v>0</v>
      </c>
      <c r="H2609" s="699">
        <f t="shared" si="1174"/>
        <v>0</v>
      </c>
      <c r="I2609" s="712">
        <f t="shared" si="1175"/>
        <v>0</v>
      </c>
      <c r="J2609" s="699">
        <f t="shared" si="1181"/>
        <v>0</v>
      </c>
      <c r="K2609" s="681">
        <f t="shared" si="1182"/>
        <v>0</v>
      </c>
      <c r="L2609" s="711">
        <f>IF($L$5="Yes",HLOOKUP(B2609,'Outdoor Supply'!$D$32:$P$38,7,FALSE),0)</f>
        <v>0</v>
      </c>
      <c r="M2609" s="701">
        <f t="shared" si="1183"/>
        <v>0</v>
      </c>
      <c r="N2609" s="564">
        <f t="shared" si="1184"/>
        <v>0</v>
      </c>
      <c r="O2609" s="564">
        <f t="shared" si="1185"/>
        <v>0</v>
      </c>
      <c r="P2609" s="564">
        <f t="shared" si="1186"/>
        <v>0</v>
      </c>
      <c r="Q2609" s="564">
        <f t="shared" si="1187"/>
        <v>0</v>
      </c>
      <c r="R2609" s="661">
        <f t="shared" si="1176"/>
        <v>0</v>
      </c>
      <c r="S2609" s="662">
        <f t="shared" si="1177"/>
        <v>0</v>
      </c>
      <c r="T2609" s="699">
        <f t="shared" si="1178"/>
        <v>0</v>
      </c>
      <c r="U2609" s="681">
        <f t="shared" si="1188"/>
        <v>0</v>
      </c>
      <c r="V2609" s="701">
        <f t="shared" si="1189"/>
        <v>0</v>
      </c>
      <c r="W2609" s="662">
        <f t="shared" si="1190"/>
        <v>0</v>
      </c>
      <c r="X2609" s="662">
        <f t="shared" si="1191"/>
        <v>0</v>
      </c>
      <c r="Y2609" s="662">
        <f t="shared" si="1192"/>
        <v>0</v>
      </c>
      <c r="Z2609" s="699">
        <f t="shared" si="1193"/>
        <v>0</v>
      </c>
      <c r="AA2609" s="681">
        <f t="shared" si="1196"/>
        <v>0</v>
      </c>
      <c r="AB2609" s="701">
        <f t="shared" si="1197"/>
        <v>0</v>
      </c>
      <c r="AC2609" s="662">
        <f t="shared" si="1194"/>
        <v>0</v>
      </c>
      <c r="AD2609" s="662">
        <f t="shared" si="1198"/>
        <v>0</v>
      </c>
      <c r="AE2609" s="701">
        <f t="shared" si="1199"/>
        <v>0</v>
      </c>
      <c r="AF2609" s="662">
        <f t="shared" si="1195"/>
        <v>0</v>
      </c>
      <c r="AG2609" s="662">
        <f t="shared" si="1200"/>
        <v>0</v>
      </c>
      <c r="AH2609" s="701">
        <f t="shared" si="1201"/>
        <v>0</v>
      </c>
    </row>
    <row r="2610" spans="1:34" x14ac:dyDescent="0.35">
      <c r="A2610" s="680">
        <v>40585</v>
      </c>
      <c r="B2610" s="558" t="s">
        <v>22</v>
      </c>
      <c r="C2610" s="558">
        <v>2</v>
      </c>
      <c r="D2610" s="559">
        <f t="shared" si="1173"/>
        <v>6</v>
      </c>
      <c r="E2610" s="561">
        <v>0</v>
      </c>
      <c r="F2610" s="699">
        <f t="shared" si="1179"/>
        <v>0</v>
      </c>
      <c r="G2610" s="712">
        <f t="shared" si="1180"/>
        <v>0</v>
      </c>
      <c r="H2610" s="699">
        <f t="shared" si="1174"/>
        <v>0</v>
      </c>
      <c r="I2610" s="712">
        <f t="shared" si="1175"/>
        <v>0</v>
      </c>
      <c r="J2610" s="699">
        <f t="shared" si="1181"/>
        <v>0</v>
      </c>
      <c r="K2610" s="681">
        <f t="shared" si="1182"/>
        <v>0</v>
      </c>
      <c r="L2610" s="711">
        <f>IF($L$5="Yes",HLOOKUP(B2610,'Outdoor Supply'!$D$32:$P$38,7,FALSE),0)</f>
        <v>0</v>
      </c>
      <c r="M2610" s="701">
        <f t="shared" si="1183"/>
        <v>0</v>
      </c>
      <c r="N2610" s="564">
        <f t="shared" si="1184"/>
        <v>0</v>
      </c>
      <c r="O2610" s="564">
        <f t="shared" si="1185"/>
        <v>0</v>
      </c>
      <c r="P2610" s="564">
        <f t="shared" si="1186"/>
        <v>0</v>
      </c>
      <c r="Q2610" s="564">
        <f t="shared" si="1187"/>
        <v>0</v>
      </c>
      <c r="R2610" s="661">
        <f t="shared" si="1176"/>
        <v>0</v>
      </c>
      <c r="S2610" s="662">
        <f t="shared" si="1177"/>
        <v>0</v>
      </c>
      <c r="T2610" s="699">
        <f t="shared" si="1178"/>
        <v>0</v>
      </c>
      <c r="U2610" s="681">
        <f t="shared" si="1188"/>
        <v>0</v>
      </c>
      <c r="V2610" s="701">
        <f t="shared" si="1189"/>
        <v>0</v>
      </c>
      <c r="W2610" s="662">
        <f t="shared" si="1190"/>
        <v>0</v>
      </c>
      <c r="X2610" s="662">
        <f t="shared" si="1191"/>
        <v>0</v>
      </c>
      <c r="Y2610" s="662">
        <f t="shared" si="1192"/>
        <v>0</v>
      </c>
      <c r="Z2610" s="699">
        <f t="shared" si="1193"/>
        <v>0</v>
      </c>
      <c r="AA2610" s="681">
        <f t="shared" si="1196"/>
        <v>0</v>
      </c>
      <c r="AB2610" s="701">
        <f t="shared" si="1197"/>
        <v>0</v>
      </c>
      <c r="AC2610" s="662">
        <f t="shared" si="1194"/>
        <v>0</v>
      </c>
      <c r="AD2610" s="662">
        <f t="shared" si="1198"/>
        <v>0</v>
      </c>
      <c r="AE2610" s="701">
        <f t="shared" si="1199"/>
        <v>0</v>
      </c>
      <c r="AF2610" s="662">
        <f t="shared" si="1195"/>
        <v>0</v>
      </c>
      <c r="AG2610" s="662">
        <f t="shared" si="1200"/>
        <v>0</v>
      </c>
      <c r="AH2610" s="701">
        <f t="shared" si="1201"/>
        <v>0</v>
      </c>
    </row>
    <row r="2611" spans="1:34" x14ac:dyDescent="0.35">
      <c r="A2611" s="680">
        <v>40586</v>
      </c>
      <c r="B2611" s="558" t="s">
        <v>22</v>
      </c>
      <c r="C2611" s="558">
        <v>2</v>
      </c>
      <c r="D2611" s="559">
        <f t="shared" si="1173"/>
        <v>7</v>
      </c>
      <c r="E2611" s="561">
        <v>0</v>
      </c>
      <c r="F2611" s="699">
        <f t="shared" si="1179"/>
        <v>0</v>
      </c>
      <c r="G2611" s="712">
        <f t="shared" si="1180"/>
        <v>0</v>
      </c>
      <c r="H2611" s="699">
        <f t="shared" si="1174"/>
        <v>0</v>
      </c>
      <c r="I2611" s="712">
        <f t="shared" si="1175"/>
        <v>0</v>
      </c>
      <c r="J2611" s="699">
        <f t="shared" si="1181"/>
        <v>0</v>
      </c>
      <c r="K2611" s="681">
        <f t="shared" si="1182"/>
        <v>0</v>
      </c>
      <c r="L2611" s="711">
        <f>IF($L$5="Yes",HLOOKUP(B2611,'Outdoor Supply'!$D$32:$P$38,7,FALSE),0)</f>
        <v>0</v>
      </c>
      <c r="M2611" s="701">
        <f t="shared" si="1183"/>
        <v>0</v>
      </c>
      <c r="N2611" s="564">
        <f t="shared" si="1184"/>
        <v>0</v>
      </c>
      <c r="O2611" s="564">
        <f t="shared" si="1185"/>
        <v>0</v>
      </c>
      <c r="P2611" s="564">
        <f t="shared" si="1186"/>
        <v>0</v>
      </c>
      <c r="Q2611" s="564">
        <f t="shared" si="1187"/>
        <v>0</v>
      </c>
      <c r="R2611" s="661">
        <f t="shared" si="1176"/>
        <v>0</v>
      </c>
      <c r="S2611" s="662">
        <f t="shared" si="1177"/>
        <v>0</v>
      </c>
      <c r="T2611" s="699">
        <f t="shared" si="1178"/>
        <v>0</v>
      </c>
      <c r="U2611" s="681">
        <f t="shared" si="1188"/>
        <v>0</v>
      </c>
      <c r="V2611" s="701">
        <f t="shared" si="1189"/>
        <v>0</v>
      </c>
      <c r="W2611" s="662">
        <f t="shared" si="1190"/>
        <v>0</v>
      </c>
      <c r="X2611" s="662">
        <f t="shared" si="1191"/>
        <v>0</v>
      </c>
      <c r="Y2611" s="662">
        <f t="shared" si="1192"/>
        <v>0</v>
      </c>
      <c r="Z2611" s="699">
        <f t="shared" si="1193"/>
        <v>0</v>
      </c>
      <c r="AA2611" s="681">
        <f t="shared" si="1196"/>
        <v>0</v>
      </c>
      <c r="AB2611" s="701">
        <f t="shared" si="1197"/>
        <v>0</v>
      </c>
      <c r="AC2611" s="662">
        <f t="shared" si="1194"/>
        <v>0</v>
      </c>
      <c r="AD2611" s="662">
        <f t="shared" si="1198"/>
        <v>0</v>
      </c>
      <c r="AE2611" s="701">
        <f t="shared" si="1199"/>
        <v>0</v>
      </c>
      <c r="AF2611" s="662">
        <f t="shared" si="1195"/>
        <v>0</v>
      </c>
      <c r="AG2611" s="662">
        <f t="shared" si="1200"/>
        <v>0</v>
      </c>
      <c r="AH2611" s="701">
        <f t="shared" si="1201"/>
        <v>0</v>
      </c>
    </row>
    <row r="2612" spans="1:34" x14ac:dyDescent="0.35">
      <c r="A2612" s="680">
        <v>40587</v>
      </c>
      <c r="B2612" s="558" t="s">
        <v>22</v>
      </c>
      <c r="C2612" s="558">
        <v>2</v>
      </c>
      <c r="D2612" s="559">
        <f t="shared" si="1173"/>
        <v>1</v>
      </c>
      <c r="E2612" s="561">
        <v>0</v>
      </c>
      <c r="F2612" s="699">
        <f t="shared" si="1179"/>
        <v>0</v>
      </c>
      <c r="G2612" s="712">
        <f t="shared" si="1180"/>
        <v>0</v>
      </c>
      <c r="H2612" s="699">
        <f t="shared" si="1174"/>
        <v>0</v>
      </c>
      <c r="I2612" s="712">
        <f t="shared" si="1175"/>
        <v>0</v>
      </c>
      <c r="J2612" s="699">
        <f t="shared" si="1181"/>
        <v>0</v>
      </c>
      <c r="K2612" s="681">
        <f t="shared" si="1182"/>
        <v>0</v>
      </c>
      <c r="L2612" s="711">
        <f>IF($L$5="Yes",HLOOKUP(B2612,'Outdoor Supply'!$D$32:$P$38,7,FALSE),0)</f>
        <v>0</v>
      </c>
      <c r="M2612" s="701">
        <f t="shared" si="1183"/>
        <v>0</v>
      </c>
      <c r="N2612" s="564">
        <f t="shared" si="1184"/>
        <v>0</v>
      </c>
      <c r="O2612" s="564">
        <f t="shared" si="1185"/>
        <v>0</v>
      </c>
      <c r="P2612" s="564">
        <f t="shared" si="1186"/>
        <v>0</v>
      </c>
      <c r="Q2612" s="564">
        <f t="shared" si="1187"/>
        <v>0</v>
      </c>
      <c r="R2612" s="661">
        <f t="shared" si="1176"/>
        <v>0</v>
      </c>
      <c r="S2612" s="662">
        <f t="shared" si="1177"/>
        <v>0</v>
      </c>
      <c r="T2612" s="699">
        <f t="shared" si="1178"/>
        <v>0</v>
      </c>
      <c r="U2612" s="681">
        <f t="shared" si="1188"/>
        <v>0</v>
      </c>
      <c r="V2612" s="701">
        <f t="shared" si="1189"/>
        <v>0</v>
      </c>
      <c r="W2612" s="662">
        <f t="shared" si="1190"/>
        <v>0</v>
      </c>
      <c r="X2612" s="662">
        <f t="shared" si="1191"/>
        <v>0</v>
      </c>
      <c r="Y2612" s="662">
        <f t="shared" si="1192"/>
        <v>0</v>
      </c>
      <c r="Z2612" s="699">
        <f t="shared" si="1193"/>
        <v>0</v>
      </c>
      <c r="AA2612" s="681">
        <f t="shared" si="1196"/>
        <v>0</v>
      </c>
      <c r="AB2612" s="701">
        <f t="shared" si="1197"/>
        <v>0</v>
      </c>
      <c r="AC2612" s="662">
        <f t="shared" si="1194"/>
        <v>0</v>
      </c>
      <c r="AD2612" s="662">
        <f t="shared" si="1198"/>
        <v>0</v>
      </c>
      <c r="AE2612" s="701">
        <f t="shared" si="1199"/>
        <v>0</v>
      </c>
      <c r="AF2612" s="662">
        <f t="shared" si="1195"/>
        <v>0</v>
      </c>
      <c r="AG2612" s="662">
        <f t="shared" si="1200"/>
        <v>0</v>
      </c>
      <c r="AH2612" s="701">
        <f t="shared" si="1201"/>
        <v>0</v>
      </c>
    </row>
    <row r="2613" spans="1:34" x14ac:dyDescent="0.35">
      <c r="A2613" s="680">
        <v>40588</v>
      </c>
      <c r="B2613" s="558" t="s">
        <v>22</v>
      </c>
      <c r="C2613" s="558">
        <v>2</v>
      </c>
      <c r="D2613" s="559">
        <f t="shared" si="1173"/>
        <v>2</v>
      </c>
      <c r="E2613" s="561">
        <v>0</v>
      </c>
      <c r="F2613" s="699">
        <f t="shared" si="1179"/>
        <v>0</v>
      </c>
      <c r="G2613" s="712">
        <f t="shared" si="1180"/>
        <v>0</v>
      </c>
      <c r="H2613" s="699">
        <f t="shared" si="1174"/>
        <v>0</v>
      </c>
      <c r="I2613" s="712">
        <f t="shared" si="1175"/>
        <v>0</v>
      </c>
      <c r="J2613" s="699">
        <f t="shared" si="1181"/>
        <v>0</v>
      </c>
      <c r="K2613" s="681">
        <f t="shared" si="1182"/>
        <v>0</v>
      </c>
      <c r="L2613" s="711">
        <f>IF($L$5="Yes",HLOOKUP(B2613,'Outdoor Supply'!$D$32:$P$38,7,FALSE),0)</f>
        <v>0</v>
      </c>
      <c r="M2613" s="701">
        <f t="shared" si="1183"/>
        <v>0</v>
      </c>
      <c r="N2613" s="564">
        <f t="shared" si="1184"/>
        <v>0</v>
      </c>
      <c r="O2613" s="564">
        <f t="shared" si="1185"/>
        <v>0</v>
      </c>
      <c r="P2613" s="564">
        <f t="shared" si="1186"/>
        <v>0</v>
      </c>
      <c r="Q2613" s="564">
        <f t="shared" si="1187"/>
        <v>0</v>
      </c>
      <c r="R2613" s="661">
        <f t="shared" si="1176"/>
        <v>0</v>
      </c>
      <c r="S2613" s="662">
        <f t="shared" si="1177"/>
        <v>0</v>
      </c>
      <c r="T2613" s="699">
        <f t="shared" si="1178"/>
        <v>0</v>
      </c>
      <c r="U2613" s="681">
        <f t="shared" si="1188"/>
        <v>0</v>
      </c>
      <c r="V2613" s="701">
        <f t="shared" si="1189"/>
        <v>0</v>
      </c>
      <c r="W2613" s="662">
        <f t="shared" si="1190"/>
        <v>0</v>
      </c>
      <c r="X2613" s="662">
        <f t="shared" si="1191"/>
        <v>0</v>
      </c>
      <c r="Y2613" s="662">
        <f t="shared" si="1192"/>
        <v>0</v>
      </c>
      <c r="Z2613" s="699">
        <f t="shared" si="1193"/>
        <v>0</v>
      </c>
      <c r="AA2613" s="681">
        <f t="shared" si="1196"/>
        <v>0</v>
      </c>
      <c r="AB2613" s="701">
        <f t="shared" si="1197"/>
        <v>0</v>
      </c>
      <c r="AC2613" s="662">
        <f t="shared" si="1194"/>
        <v>0</v>
      </c>
      <c r="AD2613" s="662">
        <f t="shared" si="1198"/>
        <v>0</v>
      </c>
      <c r="AE2613" s="701">
        <f t="shared" si="1199"/>
        <v>0</v>
      </c>
      <c r="AF2613" s="662">
        <f t="shared" si="1195"/>
        <v>0</v>
      </c>
      <c r="AG2613" s="662">
        <f t="shared" si="1200"/>
        <v>0</v>
      </c>
      <c r="AH2613" s="701">
        <f t="shared" si="1201"/>
        <v>0</v>
      </c>
    </row>
    <row r="2614" spans="1:34" x14ac:dyDescent="0.35">
      <c r="A2614" s="680">
        <v>40589</v>
      </c>
      <c r="B2614" s="558" t="s">
        <v>22</v>
      </c>
      <c r="C2614" s="558">
        <v>2</v>
      </c>
      <c r="D2614" s="559">
        <f t="shared" si="1173"/>
        <v>3</v>
      </c>
      <c r="E2614" s="561">
        <v>0</v>
      </c>
      <c r="F2614" s="699">
        <f t="shared" si="1179"/>
        <v>0</v>
      </c>
      <c r="G2614" s="712">
        <f t="shared" si="1180"/>
        <v>0</v>
      </c>
      <c r="H2614" s="699">
        <f t="shared" si="1174"/>
        <v>0</v>
      </c>
      <c r="I2614" s="712">
        <f t="shared" si="1175"/>
        <v>0</v>
      </c>
      <c r="J2614" s="699">
        <f t="shared" si="1181"/>
        <v>0</v>
      </c>
      <c r="K2614" s="681">
        <f t="shared" si="1182"/>
        <v>0</v>
      </c>
      <c r="L2614" s="711">
        <f>IF($L$5="Yes",HLOOKUP(B2614,'Outdoor Supply'!$D$32:$P$38,7,FALSE),0)</f>
        <v>0</v>
      </c>
      <c r="M2614" s="701">
        <f t="shared" si="1183"/>
        <v>0</v>
      </c>
      <c r="N2614" s="564">
        <f t="shared" si="1184"/>
        <v>0</v>
      </c>
      <c r="O2614" s="564">
        <f t="shared" si="1185"/>
        <v>0</v>
      </c>
      <c r="P2614" s="564">
        <f t="shared" si="1186"/>
        <v>0</v>
      </c>
      <c r="Q2614" s="564">
        <f t="shared" si="1187"/>
        <v>0</v>
      </c>
      <c r="R2614" s="661">
        <f t="shared" si="1176"/>
        <v>0</v>
      </c>
      <c r="S2614" s="662">
        <f t="shared" si="1177"/>
        <v>0</v>
      </c>
      <c r="T2614" s="699">
        <f t="shared" si="1178"/>
        <v>0</v>
      </c>
      <c r="U2614" s="681">
        <f t="shared" si="1188"/>
        <v>0</v>
      </c>
      <c r="V2614" s="701">
        <f t="shared" si="1189"/>
        <v>0</v>
      </c>
      <c r="W2614" s="662">
        <f t="shared" si="1190"/>
        <v>0</v>
      </c>
      <c r="X2614" s="662">
        <f t="shared" si="1191"/>
        <v>0</v>
      </c>
      <c r="Y2614" s="662">
        <f t="shared" si="1192"/>
        <v>0</v>
      </c>
      <c r="Z2614" s="699">
        <f t="shared" si="1193"/>
        <v>0</v>
      </c>
      <c r="AA2614" s="681">
        <f t="shared" si="1196"/>
        <v>0</v>
      </c>
      <c r="AB2614" s="701">
        <f t="shared" si="1197"/>
        <v>0</v>
      </c>
      <c r="AC2614" s="662">
        <f t="shared" si="1194"/>
        <v>0</v>
      </c>
      <c r="AD2614" s="662">
        <f t="shared" si="1198"/>
        <v>0</v>
      </c>
      <c r="AE2614" s="701">
        <f t="shared" si="1199"/>
        <v>0</v>
      </c>
      <c r="AF2614" s="662">
        <f t="shared" si="1195"/>
        <v>0</v>
      </c>
      <c r="AG2614" s="662">
        <f t="shared" si="1200"/>
        <v>0</v>
      </c>
      <c r="AH2614" s="701">
        <f t="shared" si="1201"/>
        <v>0</v>
      </c>
    </row>
    <row r="2615" spans="1:34" x14ac:dyDescent="0.35">
      <c r="A2615" s="680">
        <v>40590</v>
      </c>
      <c r="B2615" s="558" t="s">
        <v>22</v>
      </c>
      <c r="C2615" s="558">
        <v>2</v>
      </c>
      <c r="D2615" s="559">
        <f t="shared" si="1173"/>
        <v>4</v>
      </c>
      <c r="E2615" s="561">
        <v>0</v>
      </c>
      <c r="F2615" s="699">
        <f t="shared" si="1179"/>
        <v>0</v>
      </c>
      <c r="G2615" s="712">
        <f t="shared" si="1180"/>
        <v>0</v>
      </c>
      <c r="H2615" s="699">
        <f t="shared" si="1174"/>
        <v>0</v>
      </c>
      <c r="I2615" s="712">
        <f t="shared" si="1175"/>
        <v>0</v>
      </c>
      <c r="J2615" s="699">
        <f t="shared" si="1181"/>
        <v>0</v>
      </c>
      <c r="K2615" s="681">
        <f t="shared" si="1182"/>
        <v>0</v>
      </c>
      <c r="L2615" s="711">
        <f>IF($L$5="Yes",HLOOKUP(B2615,'Outdoor Supply'!$D$32:$P$38,7,FALSE),0)</f>
        <v>0</v>
      </c>
      <c r="M2615" s="701">
        <f t="shared" si="1183"/>
        <v>0</v>
      </c>
      <c r="N2615" s="564">
        <f t="shared" si="1184"/>
        <v>0</v>
      </c>
      <c r="O2615" s="564">
        <f t="shared" si="1185"/>
        <v>0</v>
      </c>
      <c r="P2615" s="564">
        <f t="shared" si="1186"/>
        <v>0</v>
      </c>
      <c r="Q2615" s="564">
        <f t="shared" si="1187"/>
        <v>0</v>
      </c>
      <c r="R2615" s="661">
        <f t="shared" si="1176"/>
        <v>0</v>
      </c>
      <c r="S2615" s="662">
        <f t="shared" si="1177"/>
        <v>0</v>
      </c>
      <c r="T2615" s="699">
        <f t="shared" si="1178"/>
        <v>0</v>
      </c>
      <c r="U2615" s="681">
        <f t="shared" si="1188"/>
        <v>0</v>
      </c>
      <c r="V2615" s="701">
        <f t="shared" si="1189"/>
        <v>0</v>
      </c>
      <c r="W2615" s="662">
        <f t="shared" si="1190"/>
        <v>0</v>
      </c>
      <c r="X2615" s="662">
        <f t="shared" si="1191"/>
        <v>0</v>
      </c>
      <c r="Y2615" s="662">
        <f t="shared" si="1192"/>
        <v>0</v>
      </c>
      <c r="Z2615" s="699">
        <f t="shared" si="1193"/>
        <v>0</v>
      </c>
      <c r="AA2615" s="681">
        <f t="shared" si="1196"/>
        <v>0</v>
      </c>
      <c r="AB2615" s="701">
        <f t="shared" si="1197"/>
        <v>0</v>
      </c>
      <c r="AC2615" s="662">
        <f t="shared" si="1194"/>
        <v>0</v>
      </c>
      <c r="AD2615" s="662">
        <f t="shared" si="1198"/>
        <v>0</v>
      </c>
      <c r="AE2615" s="701">
        <f t="shared" si="1199"/>
        <v>0</v>
      </c>
      <c r="AF2615" s="662">
        <f t="shared" si="1195"/>
        <v>0</v>
      </c>
      <c r="AG2615" s="662">
        <f t="shared" si="1200"/>
        <v>0</v>
      </c>
      <c r="AH2615" s="701">
        <f t="shared" si="1201"/>
        <v>0</v>
      </c>
    </row>
    <row r="2616" spans="1:34" x14ac:dyDescent="0.35">
      <c r="A2616" s="680">
        <v>40591</v>
      </c>
      <c r="B2616" s="558" t="s">
        <v>22</v>
      </c>
      <c r="C2616" s="558">
        <v>2</v>
      </c>
      <c r="D2616" s="559">
        <f t="shared" si="1173"/>
        <v>5</v>
      </c>
      <c r="E2616" s="561">
        <v>0</v>
      </c>
      <c r="F2616" s="699">
        <f t="shared" si="1179"/>
        <v>0</v>
      </c>
      <c r="G2616" s="712">
        <f t="shared" si="1180"/>
        <v>0</v>
      </c>
      <c r="H2616" s="699">
        <f t="shared" si="1174"/>
        <v>0</v>
      </c>
      <c r="I2616" s="712">
        <f t="shared" si="1175"/>
        <v>0</v>
      </c>
      <c r="J2616" s="699">
        <f t="shared" si="1181"/>
        <v>0</v>
      </c>
      <c r="K2616" s="681">
        <f t="shared" si="1182"/>
        <v>0</v>
      </c>
      <c r="L2616" s="711">
        <f>IF($L$5="Yes",HLOOKUP(B2616,'Outdoor Supply'!$D$32:$P$38,7,FALSE),0)</f>
        <v>0</v>
      </c>
      <c r="M2616" s="701">
        <f t="shared" si="1183"/>
        <v>0</v>
      </c>
      <c r="N2616" s="564">
        <f t="shared" si="1184"/>
        <v>0</v>
      </c>
      <c r="O2616" s="564">
        <f t="shared" si="1185"/>
        <v>0</v>
      </c>
      <c r="P2616" s="564">
        <f t="shared" si="1186"/>
        <v>0</v>
      </c>
      <c r="Q2616" s="564">
        <f t="shared" si="1187"/>
        <v>0</v>
      </c>
      <c r="R2616" s="661">
        <f t="shared" si="1176"/>
        <v>0</v>
      </c>
      <c r="S2616" s="662">
        <f t="shared" si="1177"/>
        <v>0</v>
      </c>
      <c r="T2616" s="699">
        <f t="shared" si="1178"/>
        <v>0</v>
      </c>
      <c r="U2616" s="681">
        <f t="shared" si="1188"/>
        <v>0</v>
      </c>
      <c r="V2616" s="701">
        <f t="shared" si="1189"/>
        <v>0</v>
      </c>
      <c r="W2616" s="662">
        <f t="shared" si="1190"/>
        <v>0</v>
      </c>
      <c r="X2616" s="662">
        <f t="shared" si="1191"/>
        <v>0</v>
      </c>
      <c r="Y2616" s="662">
        <f t="shared" si="1192"/>
        <v>0</v>
      </c>
      <c r="Z2616" s="699">
        <f t="shared" si="1193"/>
        <v>0</v>
      </c>
      <c r="AA2616" s="681">
        <f t="shared" si="1196"/>
        <v>0</v>
      </c>
      <c r="AB2616" s="701">
        <f t="shared" si="1197"/>
        <v>0</v>
      </c>
      <c r="AC2616" s="662">
        <f t="shared" si="1194"/>
        <v>0</v>
      </c>
      <c r="AD2616" s="662">
        <f t="shared" si="1198"/>
        <v>0</v>
      </c>
      <c r="AE2616" s="701">
        <f t="shared" si="1199"/>
        <v>0</v>
      </c>
      <c r="AF2616" s="662">
        <f t="shared" si="1195"/>
        <v>0</v>
      </c>
      <c r="AG2616" s="662">
        <f t="shared" si="1200"/>
        <v>0</v>
      </c>
      <c r="AH2616" s="701">
        <f t="shared" si="1201"/>
        <v>0</v>
      </c>
    </row>
    <row r="2617" spans="1:34" x14ac:dyDescent="0.35">
      <c r="A2617" s="680">
        <v>40592</v>
      </c>
      <c r="B2617" s="558" t="s">
        <v>22</v>
      </c>
      <c r="C2617" s="558">
        <v>2</v>
      </c>
      <c r="D2617" s="559">
        <f t="shared" si="1173"/>
        <v>6</v>
      </c>
      <c r="E2617" s="561">
        <v>0</v>
      </c>
      <c r="F2617" s="699">
        <f t="shared" si="1179"/>
        <v>0</v>
      </c>
      <c r="G2617" s="712">
        <f t="shared" si="1180"/>
        <v>0</v>
      </c>
      <c r="H2617" s="699">
        <f t="shared" si="1174"/>
        <v>0</v>
      </c>
      <c r="I2617" s="712">
        <f t="shared" si="1175"/>
        <v>0</v>
      </c>
      <c r="J2617" s="699">
        <f t="shared" si="1181"/>
        <v>0</v>
      </c>
      <c r="K2617" s="681">
        <f t="shared" si="1182"/>
        <v>0</v>
      </c>
      <c r="L2617" s="711">
        <f>IF($L$5="Yes",HLOOKUP(B2617,'Outdoor Supply'!$D$32:$P$38,7,FALSE),0)</f>
        <v>0</v>
      </c>
      <c r="M2617" s="701">
        <f t="shared" si="1183"/>
        <v>0</v>
      </c>
      <c r="N2617" s="564">
        <f t="shared" si="1184"/>
        <v>0</v>
      </c>
      <c r="O2617" s="564">
        <f t="shared" si="1185"/>
        <v>0</v>
      </c>
      <c r="P2617" s="564">
        <f t="shared" si="1186"/>
        <v>0</v>
      </c>
      <c r="Q2617" s="564">
        <f t="shared" si="1187"/>
        <v>0</v>
      </c>
      <c r="R2617" s="661">
        <f t="shared" si="1176"/>
        <v>0</v>
      </c>
      <c r="S2617" s="662">
        <f t="shared" si="1177"/>
        <v>0</v>
      </c>
      <c r="T2617" s="699">
        <f t="shared" si="1178"/>
        <v>0</v>
      </c>
      <c r="U2617" s="681">
        <f t="shared" si="1188"/>
        <v>0</v>
      </c>
      <c r="V2617" s="701">
        <f t="shared" si="1189"/>
        <v>0</v>
      </c>
      <c r="W2617" s="662">
        <f t="shared" si="1190"/>
        <v>0</v>
      </c>
      <c r="X2617" s="662">
        <f t="shared" si="1191"/>
        <v>0</v>
      </c>
      <c r="Y2617" s="662">
        <f t="shared" si="1192"/>
        <v>0</v>
      </c>
      <c r="Z2617" s="699">
        <f t="shared" si="1193"/>
        <v>0</v>
      </c>
      <c r="AA2617" s="681">
        <f t="shared" si="1196"/>
        <v>0</v>
      </c>
      <c r="AB2617" s="701">
        <f t="shared" si="1197"/>
        <v>0</v>
      </c>
      <c r="AC2617" s="662">
        <f t="shared" si="1194"/>
        <v>0</v>
      </c>
      <c r="AD2617" s="662">
        <f t="shared" si="1198"/>
        <v>0</v>
      </c>
      <c r="AE2617" s="701">
        <f t="shared" si="1199"/>
        <v>0</v>
      </c>
      <c r="AF2617" s="662">
        <f t="shared" si="1195"/>
        <v>0</v>
      </c>
      <c r="AG2617" s="662">
        <f t="shared" si="1200"/>
        <v>0</v>
      </c>
      <c r="AH2617" s="701">
        <f t="shared" si="1201"/>
        <v>0</v>
      </c>
    </row>
    <row r="2618" spans="1:34" x14ac:dyDescent="0.35">
      <c r="A2618" s="680">
        <v>40593</v>
      </c>
      <c r="B2618" s="558" t="s">
        <v>22</v>
      </c>
      <c r="C2618" s="558">
        <v>2</v>
      </c>
      <c r="D2618" s="559">
        <f t="shared" si="1173"/>
        <v>7</v>
      </c>
      <c r="E2618" s="561">
        <v>0</v>
      </c>
      <c r="F2618" s="699">
        <f t="shared" si="1179"/>
        <v>0</v>
      </c>
      <c r="G2618" s="712">
        <f t="shared" si="1180"/>
        <v>0</v>
      </c>
      <c r="H2618" s="699">
        <f t="shared" si="1174"/>
        <v>0</v>
      </c>
      <c r="I2618" s="712">
        <f t="shared" si="1175"/>
        <v>0</v>
      </c>
      <c r="J2618" s="699">
        <f t="shared" si="1181"/>
        <v>0</v>
      </c>
      <c r="K2618" s="681">
        <f t="shared" si="1182"/>
        <v>0</v>
      </c>
      <c r="L2618" s="711">
        <f>IF($L$5="Yes",HLOOKUP(B2618,'Outdoor Supply'!$D$32:$P$38,7,FALSE),0)</f>
        <v>0</v>
      </c>
      <c r="M2618" s="701">
        <f t="shared" si="1183"/>
        <v>0</v>
      </c>
      <c r="N2618" s="564">
        <f t="shared" si="1184"/>
        <v>0</v>
      </c>
      <c r="O2618" s="564">
        <f t="shared" si="1185"/>
        <v>0</v>
      </c>
      <c r="P2618" s="564">
        <f t="shared" si="1186"/>
        <v>0</v>
      </c>
      <c r="Q2618" s="564">
        <f t="shared" si="1187"/>
        <v>0</v>
      </c>
      <c r="R2618" s="661">
        <f t="shared" si="1176"/>
        <v>0</v>
      </c>
      <c r="S2618" s="662">
        <f t="shared" si="1177"/>
        <v>0</v>
      </c>
      <c r="T2618" s="699">
        <f t="shared" si="1178"/>
        <v>0</v>
      </c>
      <c r="U2618" s="681">
        <f t="shared" si="1188"/>
        <v>0</v>
      </c>
      <c r="V2618" s="701">
        <f t="shared" si="1189"/>
        <v>0</v>
      </c>
      <c r="W2618" s="662">
        <f t="shared" si="1190"/>
        <v>0</v>
      </c>
      <c r="X2618" s="662">
        <f t="shared" si="1191"/>
        <v>0</v>
      </c>
      <c r="Y2618" s="662">
        <f t="shared" si="1192"/>
        <v>0</v>
      </c>
      <c r="Z2618" s="699">
        <f t="shared" si="1193"/>
        <v>0</v>
      </c>
      <c r="AA2618" s="681">
        <f t="shared" si="1196"/>
        <v>0</v>
      </c>
      <c r="AB2618" s="701">
        <f t="shared" si="1197"/>
        <v>0</v>
      </c>
      <c r="AC2618" s="662">
        <f t="shared" si="1194"/>
        <v>0</v>
      </c>
      <c r="AD2618" s="662">
        <f t="shared" si="1198"/>
        <v>0</v>
      </c>
      <c r="AE2618" s="701">
        <f t="shared" si="1199"/>
        <v>0</v>
      </c>
      <c r="AF2618" s="662">
        <f t="shared" si="1195"/>
        <v>0</v>
      </c>
      <c r="AG2618" s="662">
        <f t="shared" si="1200"/>
        <v>0</v>
      </c>
      <c r="AH2618" s="701">
        <f t="shared" si="1201"/>
        <v>0</v>
      </c>
    </row>
    <row r="2619" spans="1:34" x14ac:dyDescent="0.35">
      <c r="A2619" s="680">
        <v>40594</v>
      </c>
      <c r="B2619" s="558" t="s">
        <v>22</v>
      </c>
      <c r="C2619" s="558">
        <v>2</v>
      </c>
      <c r="D2619" s="559">
        <f t="shared" si="1173"/>
        <v>1</v>
      </c>
      <c r="E2619" s="561">
        <v>0</v>
      </c>
      <c r="F2619" s="699">
        <f t="shared" si="1179"/>
        <v>0</v>
      </c>
      <c r="G2619" s="712">
        <f t="shared" si="1180"/>
        <v>0</v>
      </c>
      <c r="H2619" s="699">
        <f t="shared" si="1174"/>
        <v>0</v>
      </c>
      <c r="I2619" s="712">
        <f t="shared" si="1175"/>
        <v>0</v>
      </c>
      <c r="J2619" s="699">
        <f t="shared" si="1181"/>
        <v>0</v>
      </c>
      <c r="K2619" s="681">
        <f t="shared" si="1182"/>
        <v>0</v>
      </c>
      <c r="L2619" s="711">
        <f>IF($L$5="Yes",HLOOKUP(B2619,'Outdoor Supply'!$D$32:$P$38,7,FALSE),0)</f>
        <v>0</v>
      </c>
      <c r="M2619" s="701">
        <f t="shared" si="1183"/>
        <v>0</v>
      </c>
      <c r="N2619" s="564">
        <f t="shared" si="1184"/>
        <v>0</v>
      </c>
      <c r="O2619" s="564">
        <f t="shared" si="1185"/>
        <v>0</v>
      </c>
      <c r="P2619" s="564">
        <f t="shared" si="1186"/>
        <v>0</v>
      </c>
      <c r="Q2619" s="564">
        <f t="shared" si="1187"/>
        <v>0</v>
      </c>
      <c r="R2619" s="661">
        <f t="shared" si="1176"/>
        <v>0</v>
      </c>
      <c r="S2619" s="662">
        <f t="shared" si="1177"/>
        <v>0</v>
      </c>
      <c r="T2619" s="699">
        <f t="shared" si="1178"/>
        <v>0</v>
      </c>
      <c r="U2619" s="681">
        <f t="shared" si="1188"/>
        <v>0</v>
      </c>
      <c r="V2619" s="701">
        <f t="shared" si="1189"/>
        <v>0</v>
      </c>
      <c r="W2619" s="662">
        <f t="shared" si="1190"/>
        <v>0</v>
      </c>
      <c r="X2619" s="662">
        <f t="shared" si="1191"/>
        <v>0</v>
      </c>
      <c r="Y2619" s="662">
        <f t="shared" si="1192"/>
        <v>0</v>
      </c>
      <c r="Z2619" s="699">
        <f t="shared" si="1193"/>
        <v>0</v>
      </c>
      <c r="AA2619" s="681">
        <f t="shared" si="1196"/>
        <v>0</v>
      </c>
      <c r="AB2619" s="701">
        <f t="shared" si="1197"/>
        <v>0</v>
      </c>
      <c r="AC2619" s="662">
        <f t="shared" si="1194"/>
        <v>0</v>
      </c>
      <c r="AD2619" s="662">
        <f t="shared" si="1198"/>
        <v>0</v>
      </c>
      <c r="AE2619" s="701">
        <f t="shared" si="1199"/>
        <v>0</v>
      </c>
      <c r="AF2619" s="662">
        <f t="shared" si="1195"/>
        <v>0</v>
      </c>
      <c r="AG2619" s="662">
        <f t="shared" si="1200"/>
        <v>0</v>
      </c>
      <c r="AH2619" s="701">
        <f t="shared" si="1201"/>
        <v>0</v>
      </c>
    </row>
    <row r="2620" spans="1:34" x14ac:dyDescent="0.35">
      <c r="A2620" s="680">
        <v>40595</v>
      </c>
      <c r="B2620" s="558" t="s">
        <v>22</v>
      </c>
      <c r="C2620" s="558">
        <v>2</v>
      </c>
      <c r="D2620" s="559">
        <f t="shared" si="1173"/>
        <v>2</v>
      </c>
      <c r="E2620" s="561">
        <v>0</v>
      </c>
      <c r="F2620" s="699">
        <f t="shared" si="1179"/>
        <v>0</v>
      </c>
      <c r="G2620" s="712">
        <f t="shared" si="1180"/>
        <v>0</v>
      </c>
      <c r="H2620" s="699">
        <f t="shared" si="1174"/>
        <v>0</v>
      </c>
      <c r="I2620" s="712">
        <f t="shared" si="1175"/>
        <v>0</v>
      </c>
      <c r="J2620" s="699">
        <f t="shared" si="1181"/>
        <v>0</v>
      </c>
      <c r="K2620" s="681">
        <f t="shared" si="1182"/>
        <v>0</v>
      </c>
      <c r="L2620" s="711">
        <f>IF($L$5="Yes",HLOOKUP(B2620,'Outdoor Supply'!$D$32:$P$38,7,FALSE),0)</f>
        <v>0</v>
      </c>
      <c r="M2620" s="701">
        <f t="shared" si="1183"/>
        <v>0</v>
      </c>
      <c r="N2620" s="564">
        <f t="shared" si="1184"/>
        <v>0</v>
      </c>
      <c r="O2620" s="564">
        <f t="shared" si="1185"/>
        <v>0</v>
      </c>
      <c r="P2620" s="564">
        <f t="shared" si="1186"/>
        <v>0</v>
      </c>
      <c r="Q2620" s="564">
        <f t="shared" si="1187"/>
        <v>0</v>
      </c>
      <c r="R2620" s="661">
        <f t="shared" si="1176"/>
        <v>0</v>
      </c>
      <c r="S2620" s="662">
        <f t="shared" si="1177"/>
        <v>0</v>
      </c>
      <c r="T2620" s="699">
        <f t="shared" si="1178"/>
        <v>0</v>
      </c>
      <c r="U2620" s="681">
        <f t="shared" si="1188"/>
        <v>0</v>
      </c>
      <c r="V2620" s="701">
        <f t="shared" si="1189"/>
        <v>0</v>
      </c>
      <c r="W2620" s="662">
        <f t="shared" si="1190"/>
        <v>0</v>
      </c>
      <c r="X2620" s="662">
        <f t="shared" si="1191"/>
        <v>0</v>
      </c>
      <c r="Y2620" s="662">
        <f t="shared" si="1192"/>
        <v>0</v>
      </c>
      <c r="Z2620" s="699">
        <f t="shared" si="1193"/>
        <v>0</v>
      </c>
      <c r="AA2620" s="681">
        <f t="shared" si="1196"/>
        <v>0</v>
      </c>
      <c r="AB2620" s="701">
        <f t="shared" si="1197"/>
        <v>0</v>
      </c>
      <c r="AC2620" s="662">
        <f t="shared" si="1194"/>
        <v>0</v>
      </c>
      <c r="AD2620" s="662">
        <f t="shared" si="1198"/>
        <v>0</v>
      </c>
      <c r="AE2620" s="701">
        <f t="shared" si="1199"/>
        <v>0</v>
      </c>
      <c r="AF2620" s="662">
        <f t="shared" si="1195"/>
        <v>0</v>
      </c>
      <c r="AG2620" s="662">
        <f t="shared" si="1200"/>
        <v>0</v>
      </c>
      <c r="AH2620" s="701">
        <f t="shared" si="1201"/>
        <v>0</v>
      </c>
    </row>
    <row r="2621" spans="1:34" x14ac:dyDescent="0.35">
      <c r="A2621" s="680">
        <v>40596</v>
      </c>
      <c r="B2621" s="558" t="s">
        <v>22</v>
      </c>
      <c r="C2621" s="558">
        <v>2</v>
      </c>
      <c r="D2621" s="559">
        <f t="shared" si="1173"/>
        <v>3</v>
      </c>
      <c r="E2621" s="561">
        <v>0</v>
      </c>
      <c r="F2621" s="699">
        <f t="shared" si="1179"/>
        <v>0</v>
      </c>
      <c r="G2621" s="712">
        <f t="shared" si="1180"/>
        <v>0</v>
      </c>
      <c r="H2621" s="699">
        <f t="shared" si="1174"/>
        <v>0</v>
      </c>
      <c r="I2621" s="712">
        <f t="shared" si="1175"/>
        <v>0</v>
      </c>
      <c r="J2621" s="699">
        <f t="shared" si="1181"/>
        <v>0</v>
      </c>
      <c r="K2621" s="681">
        <f t="shared" si="1182"/>
        <v>0</v>
      </c>
      <c r="L2621" s="711">
        <f>IF($L$5="Yes",HLOOKUP(B2621,'Outdoor Supply'!$D$32:$P$38,7,FALSE),0)</f>
        <v>0</v>
      </c>
      <c r="M2621" s="701">
        <f t="shared" si="1183"/>
        <v>0</v>
      </c>
      <c r="N2621" s="564">
        <f t="shared" si="1184"/>
        <v>0</v>
      </c>
      <c r="O2621" s="564">
        <f t="shared" si="1185"/>
        <v>0</v>
      </c>
      <c r="P2621" s="564">
        <f t="shared" si="1186"/>
        <v>0</v>
      </c>
      <c r="Q2621" s="564">
        <f t="shared" si="1187"/>
        <v>0</v>
      </c>
      <c r="R2621" s="661">
        <f t="shared" si="1176"/>
        <v>0</v>
      </c>
      <c r="S2621" s="662">
        <f t="shared" si="1177"/>
        <v>0</v>
      </c>
      <c r="T2621" s="699">
        <f t="shared" si="1178"/>
        <v>0</v>
      </c>
      <c r="U2621" s="681">
        <f t="shared" si="1188"/>
        <v>0</v>
      </c>
      <c r="V2621" s="701">
        <f t="shared" si="1189"/>
        <v>0</v>
      </c>
      <c r="W2621" s="662">
        <f t="shared" si="1190"/>
        <v>0</v>
      </c>
      <c r="X2621" s="662">
        <f t="shared" si="1191"/>
        <v>0</v>
      </c>
      <c r="Y2621" s="662">
        <f t="shared" si="1192"/>
        <v>0</v>
      </c>
      <c r="Z2621" s="699">
        <f t="shared" si="1193"/>
        <v>0</v>
      </c>
      <c r="AA2621" s="681">
        <f t="shared" si="1196"/>
        <v>0</v>
      </c>
      <c r="AB2621" s="701">
        <f t="shared" si="1197"/>
        <v>0</v>
      </c>
      <c r="AC2621" s="662">
        <f t="shared" si="1194"/>
        <v>0</v>
      </c>
      <c r="AD2621" s="662">
        <f t="shared" si="1198"/>
        <v>0</v>
      </c>
      <c r="AE2621" s="701">
        <f t="shared" si="1199"/>
        <v>0</v>
      </c>
      <c r="AF2621" s="662">
        <f t="shared" si="1195"/>
        <v>0</v>
      </c>
      <c r="AG2621" s="662">
        <f t="shared" si="1200"/>
        <v>0</v>
      </c>
      <c r="AH2621" s="701">
        <f t="shared" si="1201"/>
        <v>0</v>
      </c>
    </row>
    <row r="2622" spans="1:34" x14ac:dyDescent="0.35">
      <c r="A2622" s="680">
        <v>40597</v>
      </c>
      <c r="B2622" s="558" t="s">
        <v>22</v>
      </c>
      <c r="C2622" s="558">
        <v>2</v>
      </c>
      <c r="D2622" s="559">
        <f t="shared" si="1173"/>
        <v>4</v>
      </c>
      <c r="E2622" s="561">
        <v>0</v>
      </c>
      <c r="F2622" s="699">
        <f t="shared" si="1179"/>
        <v>0</v>
      </c>
      <c r="G2622" s="712">
        <f t="shared" si="1180"/>
        <v>0</v>
      </c>
      <c r="H2622" s="699">
        <f t="shared" si="1174"/>
        <v>0</v>
      </c>
      <c r="I2622" s="712">
        <f t="shared" si="1175"/>
        <v>0</v>
      </c>
      <c r="J2622" s="699">
        <f t="shared" si="1181"/>
        <v>0</v>
      </c>
      <c r="K2622" s="681">
        <f t="shared" si="1182"/>
        <v>0</v>
      </c>
      <c r="L2622" s="711">
        <f>IF($L$5="Yes",HLOOKUP(B2622,'Outdoor Supply'!$D$32:$P$38,7,FALSE),0)</f>
        <v>0</v>
      </c>
      <c r="M2622" s="701">
        <f t="shared" si="1183"/>
        <v>0</v>
      </c>
      <c r="N2622" s="564">
        <f t="shared" si="1184"/>
        <v>0</v>
      </c>
      <c r="O2622" s="564">
        <f t="shared" si="1185"/>
        <v>0</v>
      </c>
      <c r="P2622" s="564">
        <f t="shared" si="1186"/>
        <v>0</v>
      </c>
      <c r="Q2622" s="564">
        <f t="shared" si="1187"/>
        <v>0</v>
      </c>
      <c r="R2622" s="661">
        <f t="shared" si="1176"/>
        <v>0</v>
      </c>
      <c r="S2622" s="662">
        <f t="shared" si="1177"/>
        <v>0</v>
      </c>
      <c r="T2622" s="699">
        <f t="shared" si="1178"/>
        <v>0</v>
      </c>
      <c r="U2622" s="681">
        <f t="shared" si="1188"/>
        <v>0</v>
      </c>
      <c r="V2622" s="701">
        <f t="shared" si="1189"/>
        <v>0</v>
      </c>
      <c r="W2622" s="662">
        <f t="shared" si="1190"/>
        <v>0</v>
      </c>
      <c r="X2622" s="662">
        <f t="shared" si="1191"/>
        <v>0</v>
      </c>
      <c r="Y2622" s="662">
        <f t="shared" si="1192"/>
        <v>0</v>
      </c>
      <c r="Z2622" s="699">
        <f t="shared" si="1193"/>
        <v>0</v>
      </c>
      <c r="AA2622" s="681">
        <f t="shared" si="1196"/>
        <v>0</v>
      </c>
      <c r="AB2622" s="701">
        <f t="shared" si="1197"/>
        <v>0</v>
      </c>
      <c r="AC2622" s="662">
        <f t="shared" si="1194"/>
        <v>0</v>
      </c>
      <c r="AD2622" s="662">
        <f t="shared" si="1198"/>
        <v>0</v>
      </c>
      <c r="AE2622" s="701">
        <f t="shared" si="1199"/>
        <v>0</v>
      </c>
      <c r="AF2622" s="662">
        <f t="shared" si="1195"/>
        <v>0</v>
      </c>
      <c r="AG2622" s="662">
        <f t="shared" si="1200"/>
        <v>0</v>
      </c>
      <c r="AH2622" s="701">
        <f t="shared" si="1201"/>
        <v>0</v>
      </c>
    </row>
    <row r="2623" spans="1:34" x14ac:dyDescent="0.35">
      <c r="A2623" s="680">
        <v>40598</v>
      </c>
      <c r="B2623" s="558" t="s">
        <v>22</v>
      </c>
      <c r="C2623" s="558">
        <v>2</v>
      </c>
      <c r="D2623" s="559">
        <f t="shared" si="1173"/>
        <v>5</v>
      </c>
      <c r="E2623" s="561">
        <v>9.9999999999909051E-3</v>
      </c>
      <c r="F2623" s="699">
        <f t="shared" si="1179"/>
        <v>0</v>
      </c>
      <c r="G2623" s="712">
        <f t="shared" si="1180"/>
        <v>0</v>
      </c>
      <c r="H2623" s="699">
        <f t="shared" si="1174"/>
        <v>0</v>
      </c>
      <c r="I2623" s="712">
        <f t="shared" si="1175"/>
        <v>0</v>
      </c>
      <c r="J2623" s="699">
        <f t="shared" si="1181"/>
        <v>0</v>
      </c>
      <c r="K2623" s="681">
        <f t="shared" si="1182"/>
        <v>0</v>
      </c>
      <c r="L2623" s="711">
        <f>IF($L$5="Yes",HLOOKUP(B2623,'Outdoor Supply'!$D$32:$P$38,7,FALSE),0)</f>
        <v>0</v>
      </c>
      <c r="M2623" s="701">
        <f t="shared" si="1183"/>
        <v>0</v>
      </c>
      <c r="N2623" s="564">
        <f t="shared" si="1184"/>
        <v>0</v>
      </c>
      <c r="O2623" s="564">
        <f t="shared" si="1185"/>
        <v>0</v>
      </c>
      <c r="P2623" s="564">
        <f t="shared" si="1186"/>
        <v>0</v>
      </c>
      <c r="Q2623" s="564">
        <f t="shared" si="1187"/>
        <v>0</v>
      </c>
      <c r="R2623" s="661">
        <f t="shared" si="1176"/>
        <v>0</v>
      </c>
      <c r="S2623" s="662">
        <f t="shared" si="1177"/>
        <v>0</v>
      </c>
      <c r="T2623" s="699">
        <f t="shared" si="1178"/>
        <v>0</v>
      </c>
      <c r="U2623" s="681">
        <f t="shared" si="1188"/>
        <v>0</v>
      </c>
      <c r="V2623" s="701">
        <f t="shared" si="1189"/>
        <v>0</v>
      </c>
      <c r="W2623" s="662">
        <f t="shared" si="1190"/>
        <v>0</v>
      </c>
      <c r="X2623" s="662">
        <f t="shared" si="1191"/>
        <v>0</v>
      </c>
      <c r="Y2623" s="662">
        <f t="shared" si="1192"/>
        <v>0</v>
      </c>
      <c r="Z2623" s="699">
        <f t="shared" si="1193"/>
        <v>0</v>
      </c>
      <c r="AA2623" s="681">
        <f t="shared" si="1196"/>
        <v>0</v>
      </c>
      <c r="AB2623" s="701">
        <f t="shared" si="1197"/>
        <v>0</v>
      </c>
      <c r="AC2623" s="662">
        <f t="shared" si="1194"/>
        <v>0</v>
      </c>
      <c r="AD2623" s="662">
        <f t="shared" si="1198"/>
        <v>0</v>
      </c>
      <c r="AE2623" s="701">
        <f t="shared" si="1199"/>
        <v>0</v>
      </c>
      <c r="AF2623" s="662">
        <f t="shared" si="1195"/>
        <v>0</v>
      </c>
      <c r="AG2623" s="662">
        <f t="shared" si="1200"/>
        <v>0</v>
      </c>
      <c r="AH2623" s="701">
        <f t="shared" si="1201"/>
        <v>0</v>
      </c>
    </row>
    <row r="2624" spans="1:34" x14ac:dyDescent="0.35">
      <c r="A2624" s="680">
        <v>40599</v>
      </c>
      <c r="B2624" s="558" t="s">
        <v>22</v>
      </c>
      <c r="C2624" s="558">
        <v>2</v>
      </c>
      <c r="D2624" s="559">
        <f t="shared" si="1173"/>
        <v>6</v>
      </c>
      <c r="E2624" s="561">
        <v>5.0000000000011369E-2</v>
      </c>
      <c r="F2624" s="699">
        <f t="shared" si="1179"/>
        <v>0</v>
      </c>
      <c r="G2624" s="712">
        <f t="shared" si="1180"/>
        <v>0</v>
      </c>
      <c r="H2624" s="699">
        <f t="shared" si="1174"/>
        <v>0</v>
      </c>
      <c r="I2624" s="712">
        <f t="shared" si="1175"/>
        <v>0</v>
      </c>
      <c r="J2624" s="699">
        <f t="shared" si="1181"/>
        <v>0</v>
      </c>
      <c r="K2624" s="681">
        <f t="shared" si="1182"/>
        <v>0</v>
      </c>
      <c r="L2624" s="711">
        <f>IF($L$5="Yes",HLOOKUP(B2624,'Outdoor Supply'!$D$32:$P$38,7,FALSE),0)</f>
        <v>0</v>
      </c>
      <c r="M2624" s="701">
        <f t="shared" si="1183"/>
        <v>0</v>
      </c>
      <c r="N2624" s="564">
        <f t="shared" si="1184"/>
        <v>0</v>
      </c>
      <c r="O2624" s="564">
        <f t="shared" si="1185"/>
        <v>0</v>
      </c>
      <c r="P2624" s="564">
        <f t="shared" si="1186"/>
        <v>0</v>
      </c>
      <c r="Q2624" s="564">
        <f t="shared" si="1187"/>
        <v>0</v>
      </c>
      <c r="R2624" s="661">
        <f t="shared" si="1176"/>
        <v>0</v>
      </c>
      <c r="S2624" s="662">
        <f t="shared" si="1177"/>
        <v>0</v>
      </c>
      <c r="T2624" s="699">
        <f t="shared" si="1178"/>
        <v>0</v>
      </c>
      <c r="U2624" s="681">
        <f t="shared" si="1188"/>
        <v>0</v>
      </c>
      <c r="V2624" s="701">
        <f t="shared" si="1189"/>
        <v>0</v>
      </c>
      <c r="W2624" s="662">
        <f t="shared" si="1190"/>
        <v>0</v>
      </c>
      <c r="X2624" s="662">
        <f t="shared" si="1191"/>
        <v>0</v>
      </c>
      <c r="Y2624" s="662">
        <f t="shared" si="1192"/>
        <v>0</v>
      </c>
      <c r="Z2624" s="699">
        <f t="shared" si="1193"/>
        <v>0</v>
      </c>
      <c r="AA2624" s="681">
        <f t="shared" si="1196"/>
        <v>0</v>
      </c>
      <c r="AB2624" s="701">
        <f t="shared" si="1197"/>
        <v>0</v>
      </c>
      <c r="AC2624" s="662">
        <f t="shared" si="1194"/>
        <v>0</v>
      </c>
      <c r="AD2624" s="662">
        <f t="shared" si="1198"/>
        <v>0</v>
      </c>
      <c r="AE2624" s="701">
        <f t="shared" si="1199"/>
        <v>0</v>
      </c>
      <c r="AF2624" s="662">
        <f t="shared" si="1195"/>
        <v>0</v>
      </c>
      <c r="AG2624" s="662">
        <f t="shared" si="1200"/>
        <v>0</v>
      </c>
      <c r="AH2624" s="701">
        <f t="shared" si="1201"/>
        <v>0</v>
      </c>
    </row>
    <row r="2625" spans="1:34" x14ac:dyDescent="0.35">
      <c r="A2625" s="680">
        <v>40600</v>
      </c>
      <c r="B2625" s="558" t="s">
        <v>22</v>
      </c>
      <c r="C2625" s="558">
        <v>2</v>
      </c>
      <c r="D2625" s="559">
        <f t="shared" si="1173"/>
        <v>7</v>
      </c>
      <c r="E2625" s="561">
        <v>0</v>
      </c>
      <c r="F2625" s="699">
        <f t="shared" si="1179"/>
        <v>0</v>
      </c>
      <c r="G2625" s="712">
        <f t="shared" si="1180"/>
        <v>0</v>
      </c>
      <c r="H2625" s="699">
        <f t="shared" si="1174"/>
        <v>0</v>
      </c>
      <c r="I2625" s="712">
        <f t="shared" si="1175"/>
        <v>0</v>
      </c>
      <c r="J2625" s="699">
        <f t="shared" si="1181"/>
        <v>0</v>
      </c>
      <c r="K2625" s="681">
        <f t="shared" si="1182"/>
        <v>0</v>
      </c>
      <c r="L2625" s="711">
        <f>IF($L$5="Yes",HLOOKUP(B2625,'Outdoor Supply'!$D$32:$P$38,7,FALSE),0)</f>
        <v>0</v>
      </c>
      <c r="M2625" s="701">
        <f t="shared" si="1183"/>
        <v>0</v>
      </c>
      <c r="N2625" s="564">
        <f t="shared" si="1184"/>
        <v>0</v>
      </c>
      <c r="O2625" s="564">
        <f t="shared" si="1185"/>
        <v>0</v>
      </c>
      <c r="P2625" s="564">
        <f t="shared" si="1186"/>
        <v>0</v>
      </c>
      <c r="Q2625" s="564">
        <f t="shared" si="1187"/>
        <v>0</v>
      </c>
      <c r="R2625" s="661">
        <f t="shared" si="1176"/>
        <v>0</v>
      </c>
      <c r="S2625" s="662">
        <f t="shared" si="1177"/>
        <v>0</v>
      </c>
      <c r="T2625" s="699">
        <f t="shared" si="1178"/>
        <v>0</v>
      </c>
      <c r="U2625" s="681">
        <f t="shared" si="1188"/>
        <v>0</v>
      </c>
      <c r="V2625" s="701">
        <f t="shared" si="1189"/>
        <v>0</v>
      </c>
      <c r="W2625" s="662">
        <f t="shared" si="1190"/>
        <v>0</v>
      </c>
      <c r="X2625" s="662">
        <f t="shared" si="1191"/>
        <v>0</v>
      </c>
      <c r="Y2625" s="662">
        <f t="shared" si="1192"/>
        <v>0</v>
      </c>
      <c r="Z2625" s="699">
        <f t="shared" si="1193"/>
        <v>0</v>
      </c>
      <c r="AA2625" s="681">
        <f t="shared" si="1196"/>
        <v>0</v>
      </c>
      <c r="AB2625" s="701">
        <f t="shared" si="1197"/>
        <v>0</v>
      </c>
      <c r="AC2625" s="662">
        <f t="shared" si="1194"/>
        <v>0</v>
      </c>
      <c r="AD2625" s="662">
        <f t="shared" si="1198"/>
        <v>0</v>
      </c>
      <c r="AE2625" s="701">
        <f t="shared" si="1199"/>
        <v>0</v>
      </c>
      <c r="AF2625" s="662">
        <f t="shared" si="1195"/>
        <v>0</v>
      </c>
      <c r="AG2625" s="662">
        <f t="shared" si="1200"/>
        <v>0</v>
      </c>
      <c r="AH2625" s="701">
        <f t="shared" si="1201"/>
        <v>0</v>
      </c>
    </row>
    <row r="2626" spans="1:34" x14ac:dyDescent="0.35">
      <c r="A2626" s="680">
        <v>40601</v>
      </c>
      <c r="B2626" s="558" t="s">
        <v>22</v>
      </c>
      <c r="C2626" s="558">
        <v>2</v>
      </c>
      <c r="D2626" s="559">
        <f t="shared" si="1173"/>
        <v>1</v>
      </c>
      <c r="E2626" s="561">
        <v>9.9999999999909051E-3</v>
      </c>
      <c r="F2626" s="699">
        <f t="shared" si="1179"/>
        <v>0</v>
      </c>
      <c r="G2626" s="712">
        <f t="shared" si="1180"/>
        <v>0</v>
      </c>
      <c r="H2626" s="699">
        <f t="shared" si="1174"/>
        <v>0</v>
      </c>
      <c r="I2626" s="712">
        <f t="shared" si="1175"/>
        <v>0</v>
      </c>
      <c r="J2626" s="699">
        <f t="shared" si="1181"/>
        <v>0</v>
      </c>
      <c r="K2626" s="681">
        <f t="shared" si="1182"/>
        <v>0</v>
      </c>
      <c r="L2626" s="711">
        <f>IF($L$5="Yes",HLOOKUP(B2626,'Outdoor Supply'!$D$32:$P$38,7,FALSE),0)</f>
        <v>0</v>
      </c>
      <c r="M2626" s="701">
        <f t="shared" si="1183"/>
        <v>0</v>
      </c>
      <c r="N2626" s="564">
        <f t="shared" si="1184"/>
        <v>0</v>
      </c>
      <c r="O2626" s="564">
        <f t="shared" si="1185"/>
        <v>0</v>
      </c>
      <c r="P2626" s="564">
        <f t="shared" si="1186"/>
        <v>0</v>
      </c>
      <c r="Q2626" s="564">
        <f t="shared" si="1187"/>
        <v>0</v>
      </c>
      <c r="R2626" s="661">
        <f t="shared" si="1176"/>
        <v>0</v>
      </c>
      <c r="S2626" s="662">
        <f t="shared" si="1177"/>
        <v>0</v>
      </c>
      <c r="T2626" s="699">
        <f t="shared" si="1178"/>
        <v>0</v>
      </c>
      <c r="U2626" s="681">
        <f t="shared" si="1188"/>
        <v>0</v>
      </c>
      <c r="V2626" s="701">
        <f t="shared" si="1189"/>
        <v>0</v>
      </c>
      <c r="W2626" s="662">
        <f t="shared" si="1190"/>
        <v>0</v>
      </c>
      <c r="X2626" s="662">
        <f t="shared" si="1191"/>
        <v>0</v>
      </c>
      <c r="Y2626" s="662">
        <f t="shared" si="1192"/>
        <v>0</v>
      </c>
      <c r="Z2626" s="699">
        <f t="shared" si="1193"/>
        <v>0</v>
      </c>
      <c r="AA2626" s="681">
        <f t="shared" si="1196"/>
        <v>0</v>
      </c>
      <c r="AB2626" s="701">
        <f t="shared" si="1197"/>
        <v>0</v>
      </c>
      <c r="AC2626" s="662">
        <f t="shared" si="1194"/>
        <v>0</v>
      </c>
      <c r="AD2626" s="662">
        <f t="shared" si="1198"/>
        <v>0</v>
      </c>
      <c r="AE2626" s="701">
        <f t="shared" si="1199"/>
        <v>0</v>
      </c>
      <c r="AF2626" s="662">
        <f t="shared" si="1195"/>
        <v>0</v>
      </c>
      <c r="AG2626" s="662">
        <f t="shared" si="1200"/>
        <v>0</v>
      </c>
      <c r="AH2626" s="701">
        <f t="shared" si="1201"/>
        <v>0</v>
      </c>
    </row>
    <row r="2627" spans="1:34" x14ac:dyDescent="0.35">
      <c r="A2627" s="680">
        <v>40602</v>
      </c>
      <c r="B2627" s="558" t="s">
        <v>22</v>
      </c>
      <c r="C2627" s="558">
        <v>2</v>
      </c>
      <c r="D2627" s="559">
        <f t="shared" si="1173"/>
        <v>2</v>
      </c>
      <c r="E2627" s="561">
        <v>0</v>
      </c>
      <c r="F2627" s="699">
        <f t="shared" si="1179"/>
        <v>0</v>
      </c>
      <c r="G2627" s="712">
        <f t="shared" si="1180"/>
        <v>0</v>
      </c>
      <c r="H2627" s="699">
        <f t="shared" si="1174"/>
        <v>0</v>
      </c>
      <c r="I2627" s="712">
        <f t="shared" si="1175"/>
        <v>0</v>
      </c>
      <c r="J2627" s="699">
        <f t="shared" si="1181"/>
        <v>0</v>
      </c>
      <c r="K2627" s="681">
        <f t="shared" si="1182"/>
        <v>0</v>
      </c>
      <c r="L2627" s="711">
        <f>IF($L$5="Yes",HLOOKUP(B2627,'Outdoor Supply'!$D$32:$P$38,7,FALSE),0)</f>
        <v>0</v>
      </c>
      <c r="M2627" s="701">
        <f t="shared" si="1183"/>
        <v>0</v>
      </c>
      <c r="N2627" s="564">
        <f t="shared" si="1184"/>
        <v>0</v>
      </c>
      <c r="O2627" s="564">
        <f t="shared" si="1185"/>
        <v>0</v>
      </c>
      <c r="P2627" s="564">
        <f t="shared" si="1186"/>
        <v>0</v>
      </c>
      <c r="Q2627" s="564">
        <f t="shared" si="1187"/>
        <v>0</v>
      </c>
      <c r="R2627" s="661">
        <f t="shared" si="1176"/>
        <v>0</v>
      </c>
      <c r="S2627" s="662">
        <f t="shared" si="1177"/>
        <v>0</v>
      </c>
      <c r="T2627" s="699">
        <f t="shared" si="1178"/>
        <v>0</v>
      </c>
      <c r="U2627" s="681">
        <f t="shared" si="1188"/>
        <v>0</v>
      </c>
      <c r="V2627" s="701">
        <f t="shared" si="1189"/>
        <v>0</v>
      </c>
      <c r="W2627" s="662">
        <f t="shared" si="1190"/>
        <v>0</v>
      </c>
      <c r="X2627" s="662">
        <f t="shared" si="1191"/>
        <v>0</v>
      </c>
      <c r="Y2627" s="662">
        <f t="shared" si="1192"/>
        <v>0</v>
      </c>
      <c r="Z2627" s="699">
        <f t="shared" si="1193"/>
        <v>0</v>
      </c>
      <c r="AA2627" s="681">
        <f t="shared" si="1196"/>
        <v>0</v>
      </c>
      <c r="AB2627" s="701">
        <f t="shared" si="1197"/>
        <v>0</v>
      </c>
      <c r="AC2627" s="662">
        <f t="shared" si="1194"/>
        <v>0</v>
      </c>
      <c r="AD2627" s="662">
        <f t="shared" si="1198"/>
        <v>0</v>
      </c>
      <c r="AE2627" s="701">
        <f t="shared" si="1199"/>
        <v>0</v>
      </c>
      <c r="AF2627" s="662">
        <f t="shared" si="1195"/>
        <v>0</v>
      </c>
      <c r="AG2627" s="662">
        <f t="shared" si="1200"/>
        <v>0</v>
      </c>
      <c r="AH2627" s="701">
        <f t="shared" si="1201"/>
        <v>0</v>
      </c>
    </row>
    <row r="2628" spans="1:34" x14ac:dyDescent="0.35">
      <c r="A2628" s="680">
        <v>40603</v>
      </c>
      <c r="B2628" s="558" t="s">
        <v>23</v>
      </c>
      <c r="C2628" s="558">
        <v>3</v>
      </c>
      <c r="D2628" s="559">
        <f t="shared" si="1173"/>
        <v>3</v>
      </c>
      <c r="E2628" s="561">
        <v>0</v>
      </c>
      <c r="F2628" s="699">
        <f t="shared" si="1179"/>
        <v>0</v>
      </c>
      <c r="G2628" s="712">
        <f t="shared" si="1180"/>
        <v>0</v>
      </c>
      <c r="H2628" s="699">
        <f t="shared" si="1174"/>
        <v>0</v>
      </c>
      <c r="I2628" s="712">
        <f t="shared" si="1175"/>
        <v>0</v>
      </c>
      <c r="J2628" s="699">
        <f t="shared" si="1181"/>
        <v>0</v>
      </c>
      <c r="K2628" s="681">
        <f t="shared" si="1182"/>
        <v>0</v>
      </c>
      <c r="L2628" s="711">
        <f>IF($L$5="Yes",HLOOKUP(B2628,'Outdoor Supply'!$D$32:$P$38,7,FALSE),0)</f>
        <v>0</v>
      </c>
      <c r="M2628" s="701">
        <f t="shared" si="1183"/>
        <v>0</v>
      </c>
      <c r="N2628" s="564">
        <f t="shared" si="1184"/>
        <v>0</v>
      </c>
      <c r="O2628" s="564">
        <f t="shared" si="1185"/>
        <v>0</v>
      </c>
      <c r="P2628" s="564">
        <f t="shared" si="1186"/>
        <v>0</v>
      </c>
      <c r="Q2628" s="564">
        <f t="shared" si="1187"/>
        <v>0</v>
      </c>
      <c r="R2628" s="661">
        <f t="shared" si="1176"/>
        <v>0</v>
      </c>
      <c r="S2628" s="662">
        <f t="shared" si="1177"/>
        <v>0</v>
      </c>
      <c r="T2628" s="699">
        <f t="shared" si="1178"/>
        <v>0</v>
      </c>
      <c r="U2628" s="681">
        <f t="shared" si="1188"/>
        <v>0</v>
      </c>
      <c r="V2628" s="701">
        <f t="shared" si="1189"/>
        <v>0</v>
      </c>
      <c r="W2628" s="662">
        <f t="shared" si="1190"/>
        <v>0</v>
      </c>
      <c r="X2628" s="662">
        <f t="shared" si="1191"/>
        <v>0</v>
      </c>
      <c r="Y2628" s="662">
        <f t="shared" si="1192"/>
        <v>0</v>
      </c>
      <c r="Z2628" s="699">
        <f t="shared" si="1193"/>
        <v>0</v>
      </c>
      <c r="AA2628" s="681">
        <f t="shared" si="1196"/>
        <v>0</v>
      </c>
      <c r="AB2628" s="701">
        <f t="shared" si="1197"/>
        <v>0</v>
      </c>
      <c r="AC2628" s="662">
        <f t="shared" si="1194"/>
        <v>0</v>
      </c>
      <c r="AD2628" s="662">
        <f t="shared" si="1198"/>
        <v>0</v>
      </c>
      <c r="AE2628" s="701">
        <f t="shared" si="1199"/>
        <v>0</v>
      </c>
      <c r="AF2628" s="662">
        <f t="shared" si="1195"/>
        <v>0</v>
      </c>
      <c r="AG2628" s="662">
        <f t="shared" si="1200"/>
        <v>0</v>
      </c>
      <c r="AH2628" s="701">
        <f t="shared" si="1201"/>
        <v>0</v>
      </c>
    </row>
    <row r="2629" spans="1:34" x14ac:dyDescent="0.35">
      <c r="A2629" s="680">
        <v>40604</v>
      </c>
      <c r="B2629" s="558" t="s">
        <v>23</v>
      </c>
      <c r="C2629" s="558">
        <v>3</v>
      </c>
      <c r="D2629" s="559">
        <f t="shared" si="1173"/>
        <v>4</v>
      </c>
      <c r="E2629" s="561">
        <v>0</v>
      </c>
      <c r="F2629" s="699">
        <f t="shared" si="1179"/>
        <v>0</v>
      </c>
      <c r="G2629" s="712">
        <f t="shared" si="1180"/>
        <v>0</v>
      </c>
      <c r="H2629" s="699">
        <f t="shared" si="1174"/>
        <v>0</v>
      </c>
      <c r="I2629" s="712">
        <f t="shared" si="1175"/>
        <v>0</v>
      </c>
      <c r="J2629" s="699">
        <f t="shared" si="1181"/>
        <v>0</v>
      </c>
      <c r="K2629" s="681">
        <f t="shared" si="1182"/>
        <v>0</v>
      </c>
      <c r="L2629" s="711">
        <f>IF($L$5="Yes",HLOOKUP(B2629,'Outdoor Supply'!$D$32:$P$38,7,FALSE),0)</f>
        <v>0</v>
      </c>
      <c r="M2629" s="701">
        <f t="shared" si="1183"/>
        <v>0</v>
      </c>
      <c r="N2629" s="564">
        <f t="shared" si="1184"/>
        <v>0</v>
      </c>
      <c r="O2629" s="564">
        <f t="shared" si="1185"/>
        <v>0</v>
      </c>
      <c r="P2629" s="564">
        <f t="shared" si="1186"/>
        <v>0</v>
      </c>
      <c r="Q2629" s="564">
        <f t="shared" si="1187"/>
        <v>0</v>
      </c>
      <c r="R2629" s="661">
        <f t="shared" si="1176"/>
        <v>0</v>
      </c>
      <c r="S2629" s="662">
        <f t="shared" si="1177"/>
        <v>0</v>
      </c>
      <c r="T2629" s="699">
        <f t="shared" si="1178"/>
        <v>0</v>
      </c>
      <c r="U2629" s="681">
        <f t="shared" si="1188"/>
        <v>0</v>
      </c>
      <c r="V2629" s="701">
        <f t="shared" si="1189"/>
        <v>0</v>
      </c>
      <c r="W2629" s="662">
        <f t="shared" si="1190"/>
        <v>0</v>
      </c>
      <c r="X2629" s="662">
        <f t="shared" si="1191"/>
        <v>0</v>
      </c>
      <c r="Y2629" s="662">
        <f t="shared" si="1192"/>
        <v>0</v>
      </c>
      <c r="Z2629" s="699">
        <f t="shared" si="1193"/>
        <v>0</v>
      </c>
      <c r="AA2629" s="681">
        <f t="shared" si="1196"/>
        <v>0</v>
      </c>
      <c r="AB2629" s="701">
        <f t="shared" si="1197"/>
        <v>0</v>
      </c>
      <c r="AC2629" s="662">
        <f t="shared" si="1194"/>
        <v>0</v>
      </c>
      <c r="AD2629" s="662">
        <f t="shared" si="1198"/>
        <v>0</v>
      </c>
      <c r="AE2629" s="701">
        <f t="shared" si="1199"/>
        <v>0</v>
      </c>
      <c r="AF2629" s="662">
        <f t="shared" si="1195"/>
        <v>0</v>
      </c>
      <c r="AG2629" s="662">
        <f t="shared" si="1200"/>
        <v>0</v>
      </c>
      <c r="AH2629" s="701">
        <f t="shared" si="1201"/>
        <v>0</v>
      </c>
    </row>
    <row r="2630" spans="1:34" x14ac:dyDescent="0.35">
      <c r="A2630" s="680">
        <v>40605</v>
      </c>
      <c r="B2630" s="558" t="s">
        <v>23</v>
      </c>
      <c r="C2630" s="558">
        <v>3</v>
      </c>
      <c r="D2630" s="559">
        <f t="shared" si="1173"/>
        <v>5</v>
      </c>
      <c r="E2630" s="561">
        <v>0</v>
      </c>
      <c r="F2630" s="699">
        <f t="shared" si="1179"/>
        <v>0</v>
      </c>
      <c r="G2630" s="712">
        <f t="shared" si="1180"/>
        <v>0</v>
      </c>
      <c r="H2630" s="699">
        <f t="shared" si="1174"/>
        <v>0</v>
      </c>
      <c r="I2630" s="712">
        <f t="shared" si="1175"/>
        <v>0</v>
      </c>
      <c r="J2630" s="699">
        <f t="shared" si="1181"/>
        <v>0</v>
      </c>
      <c r="K2630" s="681">
        <f t="shared" si="1182"/>
        <v>0</v>
      </c>
      <c r="L2630" s="711">
        <f>IF($L$5="Yes",HLOOKUP(B2630,'Outdoor Supply'!$D$32:$P$38,7,FALSE),0)</f>
        <v>0</v>
      </c>
      <c r="M2630" s="701">
        <f t="shared" si="1183"/>
        <v>0</v>
      </c>
      <c r="N2630" s="564">
        <f t="shared" si="1184"/>
        <v>0</v>
      </c>
      <c r="O2630" s="564">
        <f t="shared" si="1185"/>
        <v>0</v>
      </c>
      <c r="P2630" s="564">
        <f t="shared" si="1186"/>
        <v>0</v>
      </c>
      <c r="Q2630" s="564">
        <f t="shared" si="1187"/>
        <v>0</v>
      </c>
      <c r="R2630" s="661">
        <f t="shared" si="1176"/>
        <v>0</v>
      </c>
      <c r="S2630" s="662">
        <f t="shared" si="1177"/>
        <v>0</v>
      </c>
      <c r="T2630" s="699">
        <f t="shared" si="1178"/>
        <v>0</v>
      </c>
      <c r="U2630" s="681">
        <f t="shared" si="1188"/>
        <v>0</v>
      </c>
      <c r="V2630" s="701">
        <f t="shared" si="1189"/>
        <v>0</v>
      </c>
      <c r="W2630" s="662">
        <f t="shared" si="1190"/>
        <v>0</v>
      </c>
      <c r="X2630" s="662">
        <f t="shared" si="1191"/>
        <v>0</v>
      </c>
      <c r="Y2630" s="662">
        <f t="shared" si="1192"/>
        <v>0</v>
      </c>
      <c r="Z2630" s="699">
        <f t="shared" si="1193"/>
        <v>0</v>
      </c>
      <c r="AA2630" s="681">
        <f t="shared" si="1196"/>
        <v>0</v>
      </c>
      <c r="AB2630" s="701">
        <f t="shared" si="1197"/>
        <v>0</v>
      </c>
      <c r="AC2630" s="662">
        <f t="shared" si="1194"/>
        <v>0</v>
      </c>
      <c r="AD2630" s="662">
        <f t="shared" si="1198"/>
        <v>0</v>
      </c>
      <c r="AE2630" s="701">
        <f t="shared" si="1199"/>
        <v>0</v>
      </c>
      <c r="AF2630" s="662">
        <f t="shared" si="1195"/>
        <v>0</v>
      </c>
      <c r="AG2630" s="662">
        <f t="shared" si="1200"/>
        <v>0</v>
      </c>
      <c r="AH2630" s="701">
        <f t="shared" si="1201"/>
        <v>0</v>
      </c>
    </row>
    <row r="2631" spans="1:34" x14ac:dyDescent="0.35">
      <c r="A2631" s="680">
        <v>40606</v>
      </c>
      <c r="B2631" s="558" t="s">
        <v>23</v>
      </c>
      <c r="C2631" s="558">
        <v>3</v>
      </c>
      <c r="D2631" s="559">
        <f t="shared" si="1173"/>
        <v>6</v>
      </c>
      <c r="E2631" s="561">
        <v>0</v>
      </c>
      <c r="F2631" s="699">
        <f t="shared" si="1179"/>
        <v>0</v>
      </c>
      <c r="G2631" s="712">
        <f t="shared" si="1180"/>
        <v>0</v>
      </c>
      <c r="H2631" s="699">
        <f t="shared" si="1174"/>
        <v>0</v>
      </c>
      <c r="I2631" s="712">
        <f t="shared" si="1175"/>
        <v>0</v>
      </c>
      <c r="J2631" s="699">
        <f t="shared" si="1181"/>
        <v>0</v>
      </c>
      <c r="K2631" s="681">
        <f t="shared" si="1182"/>
        <v>0</v>
      </c>
      <c r="L2631" s="711">
        <f>IF($L$5="Yes",HLOOKUP(B2631,'Outdoor Supply'!$D$32:$P$38,7,FALSE),0)</f>
        <v>0</v>
      </c>
      <c r="M2631" s="701">
        <f t="shared" si="1183"/>
        <v>0</v>
      </c>
      <c r="N2631" s="564">
        <f t="shared" si="1184"/>
        <v>0</v>
      </c>
      <c r="O2631" s="564">
        <f t="shared" si="1185"/>
        <v>0</v>
      </c>
      <c r="P2631" s="564">
        <f t="shared" si="1186"/>
        <v>0</v>
      </c>
      <c r="Q2631" s="564">
        <f t="shared" si="1187"/>
        <v>0</v>
      </c>
      <c r="R2631" s="661">
        <f t="shared" si="1176"/>
        <v>0</v>
      </c>
      <c r="S2631" s="662">
        <f t="shared" si="1177"/>
        <v>0</v>
      </c>
      <c r="T2631" s="699">
        <f t="shared" si="1178"/>
        <v>0</v>
      </c>
      <c r="U2631" s="681">
        <f t="shared" si="1188"/>
        <v>0</v>
      </c>
      <c r="V2631" s="701">
        <f t="shared" si="1189"/>
        <v>0</v>
      </c>
      <c r="W2631" s="662">
        <f t="shared" si="1190"/>
        <v>0</v>
      </c>
      <c r="X2631" s="662">
        <f t="shared" si="1191"/>
        <v>0</v>
      </c>
      <c r="Y2631" s="662">
        <f t="shared" si="1192"/>
        <v>0</v>
      </c>
      <c r="Z2631" s="699">
        <f t="shared" si="1193"/>
        <v>0</v>
      </c>
      <c r="AA2631" s="681">
        <f t="shared" si="1196"/>
        <v>0</v>
      </c>
      <c r="AB2631" s="701">
        <f t="shared" si="1197"/>
        <v>0</v>
      </c>
      <c r="AC2631" s="662">
        <f t="shared" si="1194"/>
        <v>0</v>
      </c>
      <c r="AD2631" s="662">
        <f t="shared" si="1198"/>
        <v>0</v>
      </c>
      <c r="AE2631" s="701">
        <f t="shared" si="1199"/>
        <v>0</v>
      </c>
      <c r="AF2631" s="662">
        <f t="shared" si="1195"/>
        <v>0</v>
      </c>
      <c r="AG2631" s="662">
        <f t="shared" si="1200"/>
        <v>0</v>
      </c>
      <c r="AH2631" s="701">
        <f t="shared" si="1201"/>
        <v>0</v>
      </c>
    </row>
    <row r="2632" spans="1:34" x14ac:dyDescent="0.35">
      <c r="A2632" s="680">
        <v>40607</v>
      </c>
      <c r="B2632" s="558" t="s">
        <v>23</v>
      </c>
      <c r="C2632" s="558">
        <v>3</v>
      </c>
      <c r="D2632" s="559">
        <f t="shared" si="1173"/>
        <v>7</v>
      </c>
      <c r="E2632" s="561">
        <v>5.0000000000011369E-2</v>
      </c>
      <c r="F2632" s="699">
        <f t="shared" si="1179"/>
        <v>0</v>
      </c>
      <c r="G2632" s="712">
        <f t="shared" si="1180"/>
        <v>0</v>
      </c>
      <c r="H2632" s="699">
        <f t="shared" si="1174"/>
        <v>0</v>
      </c>
      <c r="I2632" s="712">
        <f t="shared" si="1175"/>
        <v>0</v>
      </c>
      <c r="J2632" s="699">
        <f t="shared" si="1181"/>
        <v>0</v>
      </c>
      <c r="K2632" s="681">
        <f t="shared" si="1182"/>
        <v>0</v>
      </c>
      <c r="L2632" s="711">
        <f>IF($L$5="Yes",HLOOKUP(B2632,'Outdoor Supply'!$D$32:$P$38,7,FALSE),0)</f>
        <v>0</v>
      </c>
      <c r="M2632" s="701">
        <f t="shared" si="1183"/>
        <v>0</v>
      </c>
      <c r="N2632" s="564">
        <f t="shared" si="1184"/>
        <v>0</v>
      </c>
      <c r="O2632" s="564">
        <f t="shared" si="1185"/>
        <v>0</v>
      </c>
      <c r="P2632" s="564">
        <f t="shared" si="1186"/>
        <v>0</v>
      </c>
      <c r="Q2632" s="564">
        <f t="shared" si="1187"/>
        <v>0</v>
      </c>
      <c r="R2632" s="661">
        <f t="shared" si="1176"/>
        <v>0</v>
      </c>
      <c r="S2632" s="662">
        <f t="shared" si="1177"/>
        <v>0</v>
      </c>
      <c r="T2632" s="699">
        <f t="shared" si="1178"/>
        <v>0</v>
      </c>
      <c r="U2632" s="681">
        <f t="shared" si="1188"/>
        <v>0</v>
      </c>
      <c r="V2632" s="701">
        <f t="shared" si="1189"/>
        <v>0</v>
      </c>
      <c r="W2632" s="662">
        <f t="shared" si="1190"/>
        <v>0</v>
      </c>
      <c r="X2632" s="662">
        <f t="shared" si="1191"/>
        <v>0</v>
      </c>
      <c r="Y2632" s="662">
        <f t="shared" si="1192"/>
        <v>0</v>
      </c>
      <c r="Z2632" s="699">
        <f t="shared" si="1193"/>
        <v>0</v>
      </c>
      <c r="AA2632" s="681">
        <f t="shared" si="1196"/>
        <v>0</v>
      </c>
      <c r="AB2632" s="701">
        <f t="shared" si="1197"/>
        <v>0</v>
      </c>
      <c r="AC2632" s="662">
        <f t="shared" si="1194"/>
        <v>0</v>
      </c>
      <c r="AD2632" s="662">
        <f t="shared" si="1198"/>
        <v>0</v>
      </c>
      <c r="AE2632" s="701">
        <f t="shared" si="1199"/>
        <v>0</v>
      </c>
      <c r="AF2632" s="662">
        <f t="shared" si="1195"/>
        <v>0</v>
      </c>
      <c r="AG2632" s="662">
        <f t="shared" si="1200"/>
        <v>0</v>
      </c>
      <c r="AH2632" s="701">
        <f t="shared" si="1201"/>
        <v>0</v>
      </c>
    </row>
    <row r="2633" spans="1:34" x14ac:dyDescent="0.35">
      <c r="A2633" s="680">
        <v>40608</v>
      </c>
      <c r="B2633" s="558" t="s">
        <v>23</v>
      </c>
      <c r="C2633" s="558">
        <v>3</v>
      </c>
      <c r="D2633" s="559">
        <f t="shared" si="1173"/>
        <v>1</v>
      </c>
      <c r="E2633" s="561">
        <v>0</v>
      </c>
      <c r="F2633" s="699">
        <f t="shared" si="1179"/>
        <v>0</v>
      </c>
      <c r="G2633" s="712">
        <f t="shared" si="1180"/>
        <v>0</v>
      </c>
      <c r="H2633" s="699">
        <f t="shared" si="1174"/>
        <v>0</v>
      </c>
      <c r="I2633" s="712">
        <f t="shared" si="1175"/>
        <v>0</v>
      </c>
      <c r="J2633" s="699">
        <f t="shared" si="1181"/>
        <v>0</v>
      </c>
      <c r="K2633" s="681">
        <f t="shared" si="1182"/>
        <v>0</v>
      </c>
      <c r="L2633" s="711">
        <f>IF($L$5="Yes",HLOOKUP(B2633,'Outdoor Supply'!$D$32:$P$38,7,FALSE),0)</f>
        <v>0</v>
      </c>
      <c r="M2633" s="701">
        <f t="shared" si="1183"/>
        <v>0</v>
      </c>
      <c r="N2633" s="564">
        <f t="shared" si="1184"/>
        <v>0</v>
      </c>
      <c r="O2633" s="564">
        <f t="shared" si="1185"/>
        <v>0</v>
      </c>
      <c r="P2633" s="564">
        <f t="shared" si="1186"/>
        <v>0</v>
      </c>
      <c r="Q2633" s="564">
        <f t="shared" si="1187"/>
        <v>0</v>
      </c>
      <c r="R2633" s="661">
        <f t="shared" si="1176"/>
        <v>0</v>
      </c>
      <c r="S2633" s="662">
        <f t="shared" si="1177"/>
        <v>0</v>
      </c>
      <c r="T2633" s="699">
        <f t="shared" si="1178"/>
        <v>0</v>
      </c>
      <c r="U2633" s="681">
        <f t="shared" si="1188"/>
        <v>0</v>
      </c>
      <c r="V2633" s="701">
        <f t="shared" si="1189"/>
        <v>0</v>
      </c>
      <c r="W2633" s="662">
        <f t="shared" si="1190"/>
        <v>0</v>
      </c>
      <c r="X2633" s="662">
        <f t="shared" si="1191"/>
        <v>0</v>
      </c>
      <c r="Y2633" s="662">
        <f t="shared" si="1192"/>
        <v>0</v>
      </c>
      <c r="Z2633" s="699">
        <f t="shared" si="1193"/>
        <v>0</v>
      </c>
      <c r="AA2633" s="681">
        <f t="shared" si="1196"/>
        <v>0</v>
      </c>
      <c r="AB2633" s="701">
        <f t="shared" si="1197"/>
        <v>0</v>
      </c>
      <c r="AC2633" s="662">
        <f t="shared" si="1194"/>
        <v>0</v>
      </c>
      <c r="AD2633" s="662">
        <f t="shared" si="1198"/>
        <v>0</v>
      </c>
      <c r="AE2633" s="701">
        <f t="shared" si="1199"/>
        <v>0</v>
      </c>
      <c r="AF2633" s="662">
        <f t="shared" si="1195"/>
        <v>0</v>
      </c>
      <c r="AG2633" s="662">
        <f t="shared" si="1200"/>
        <v>0</v>
      </c>
      <c r="AH2633" s="701">
        <f t="shared" si="1201"/>
        <v>0</v>
      </c>
    </row>
    <row r="2634" spans="1:34" x14ac:dyDescent="0.35">
      <c r="A2634" s="680">
        <v>40609</v>
      </c>
      <c r="B2634" s="558" t="s">
        <v>23</v>
      </c>
      <c r="C2634" s="558">
        <v>3</v>
      </c>
      <c r="D2634" s="559">
        <f t="shared" si="1173"/>
        <v>2</v>
      </c>
      <c r="E2634" s="561">
        <v>0</v>
      </c>
      <c r="F2634" s="699">
        <f t="shared" si="1179"/>
        <v>0</v>
      </c>
      <c r="G2634" s="712">
        <f t="shared" si="1180"/>
        <v>0</v>
      </c>
      <c r="H2634" s="699">
        <f t="shared" si="1174"/>
        <v>0</v>
      </c>
      <c r="I2634" s="712">
        <f t="shared" si="1175"/>
        <v>0</v>
      </c>
      <c r="J2634" s="699">
        <f t="shared" si="1181"/>
        <v>0</v>
      </c>
      <c r="K2634" s="681">
        <f t="shared" si="1182"/>
        <v>0</v>
      </c>
      <c r="L2634" s="711">
        <f>IF($L$5="Yes",HLOOKUP(B2634,'Outdoor Supply'!$D$32:$P$38,7,FALSE),0)</f>
        <v>0</v>
      </c>
      <c r="M2634" s="701">
        <f t="shared" si="1183"/>
        <v>0</v>
      </c>
      <c r="N2634" s="564">
        <f t="shared" si="1184"/>
        <v>0</v>
      </c>
      <c r="O2634" s="564">
        <f t="shared" si="1185"/>
        <v>0</v>
      </c>
      <c r="P2634" s="564">
        <f t="shared" si="1186"/>
        <v>0</v>
      </c>
      <c r="Q2634" s="564">
        <f t="shared" si="1187"/>
        <v>0</v>
      </c>
      <c r="R2634" s="661">
        <f t="shared" si="1176"/>
        <v>0</v>
      </c>
      <c r="S2634" s="662">
        <f t="shared" si="1177"/>
        <v>0</v>
      </c>
      <c r="T2634" s="699">
        <f t="shared" si="1178"/>
        <v>0</v>
      </c>
      <c r="U2634" s="681">
        <f t="shared" si="1188"/>
        <v>0</v>
      </c>
      <c r="V2634" s="701">
        <f t="shared" si="1189"/>
        <v>0</v>
      </c>
      <c r="W2634" s="662">
        <f t="shared" si="1190"/>
        <v>0</v>
      </c>
      <c r="X2634" s="662">
        <f t="shared" si="1191"/>
        <v>0</v>
      </c>
      <c r="Y2634" s="662">
        <f t="shared" si="1192"/>
        <v>0</v>
      </c>
      <c r="Z2634" s="699">
        <f t="shared" si="1193"/>
        <v>0</v>
      </c>
      <c r="AA2634" s="681">
        <f t="shared" si="1196"/>
        <v>0</v>
      </c>
      <c r="AB2634" s="701">
        <f t="shared" si="1197"/>
        <v>0</v>
      </c>
      <c r="AC2634" s="662">
        <f t="shared" si="1194"/>
        <v>0</v>
      </c>
      <c r="AD2634" s="662">
        <f t="shared" si="1198"/>
        <v>0</v>
      </c>
      <c r="AE2634" s="701">
        <f t="shared" si="1199"/>
        <v>0</v>
      </c>
      <c r="AF2634" s="662">
        <f t="shared" si="1195"/>
        <v>0</v>
      </c>
      <c r="AG2634" s="662">
        <f t="shared" si="1200"/>
        <v>0</v>
      </c>
      <c r="AH2634" s="701">
        <f t="shared" si="1201"/>
        <v>0</v>
      </c>
    </row>
    <row r="2635" spans="1:34" x14ac:dyDescent="0.35">
      <c r="A2635" s="680">
        <v>40610</v>
      </c>
      <c r="B2635" s="558" t="s">
        <v>23</v>
      </c>
      <c r="C2635" s="558">
        <v>3</v>
      </c>
      <c r="D2635" s="559">
        <f t="shared" ref="D2635:D2698" si="1202">WEEKDAY(A2635)</f>
        <v>3</v>
      </c>
      <c r="E2635" s="561">
        <v>0</v>
      </c>
      <c r="F2635" s="699">
        <f t="shared" si="1179"/>
        <v>0</v>
      </c>
      <c r="G2635" s="712">
        <f t="shared" si="1180"/>
        <v>0</v>
      </c>
      <c r="H2635" s="699">
        <f t="shared" ref="H2635:H2698" si="1203">$C$3*$F$3*(E2635/12)*7.48</f>
        <v>0</v>
      </c>
      <c r="I2635" s="712">
        <f t="shared" ref="I2635:I2698" si="1204">$C$4*$F$4*(E2635/12)*7.48</f>
        <v>0</v>
      </c>
      <c r="J2635" s="699">
        <f t="shared" si="1181"/>
        <v>0</v>
      </c>
      <c r="K2635" s="681">
        <f t="shared" si="1182"/>
        <v>0</v>
      </c>
      <c r="L2635" s="711">
        <f>IF($L$5="Yes",HLOOKUP(B2635,'Outdoor Supply'!$D$32:$P$38,7,FALSE),0)</f>
        <v>0</v>
      </c>
      <c r="M2635" s="701">
        <f t="shared" si="1183"/>
        <v>0</v>
      </c>
      <c r="N2635" s="564">
        <f t="shared" si="1184"/>
        <v>0</v>
      </c>
      <c r="O2635" s="564">
        <f t="shared" si="1185"/>
        <v>0</v>
      </c>
      <c r="P2635" s="564">
        <f t="shared" si="1186"/>
        <v>0</v>
      </c>
      <c r="Q2635" s="564">
        <f t="shared" si="1187"/>
        <v>0</v>
      </c>
      <c r="R2635" s="661">
        <f t="shared" ref="R2635:R2698" si="1205">$Q$3</f>
        <v>0</v>
      </c>
      <c r="S2635" s="662">
        <f t="shared" ref="S2635:S2698" si="1206">SUM(N2635:R2635)</f>
        <v>0</v>
      </c>
      <c r="T2635" s="699">
        <f t="shared" ref="T2635:T2698" si="1207">IF(V2635&lt;0,0,IF(V2635&gt;$G$3,$G$3,V2635))</f>
        <v>0</v>
      </c>
      <c r="U2635" s="681">
        <f t="shared" si="1188"/>
        <v>0</v>
      </c>
      <c r="V2635" s="701">
        <f t="shared" si="1189"/>
        <v>0</v>
      </c>
      <c r="W2635" s="662">
        <f t="shared" si="1190"/>
        <v>0</v>
      </c>
      <c r="X2635" s="662">
        <f t="shared" si="1191"/>
        <v>0</v>
      </c>
      <c r="Y2635" s="662">
        <f t="shared" si="1192"/>
        <v>0</v>
      </c>
      <c r="Z2635" s="699">
        <f t="shared" si="1193"/>
        <v>0</v>
      </c>
      <c r="AA2635" s="681">
        <f t="shared" si="1196"/>
        <v>0</v>
      </c>
      <c r="AB2635" s="701">
        <f t="shared" si="1197"/>
        <v>0</v>
      </c>
      <c r="AC2635" s="662">
        <f t="shared" si="1194"/>
        <v>0</v>
      </c>
      <c r="AD2635" s="662">
        <f t="shared" si="1198"/>
        <v>0</v>
      </c>
      <c r="AE2635" s="701">
        <f t="shared" si="1199"/>
        <v>0</v>
      </c>
      <c r="AF2635" s="662">
        <f t="shared" si="1195"/>
        <v>0</v>
      </c>
      <c r="AG2635" s="662">
        <f t="shared" si="1200"/>
        <v>0</v>
      </c>
      <c r="AH2635" s="701">
        <f t="shared" si="1201"/>
        <v>0</v>
      </c>
    </row>
    <row r="2636" spans="1:34" x14ac:dyDescent="0.35">
      <c r="A2636" s="680">
        <v>40611</v>
      </c>
      <c r="B2636" s="558" t="s">
        <v>23</v>
      </c>
      <c r="C2636" s="558">
        <v>3</v>
      </c>
      <c r="D2636" s="559">
        <f t="shared" si="1202"/>
        <v>4</v>
      </c>
      <c r="E2636" s="561">
        <v>2.0000000000010232E-2</v>
      </c>
      <c r="F2636" s="699">
        <f t="shared" ref="F2636:F2699" si="1208">$B$3*$F$3*(E2636/12)*7.48</f>
        <v>0</v>
      </c>
      <c r="G2636" s="712">
        <f t="shared" ref="G2636:G2699" si="1209">$B$4*$F$4*(E2636/12)*7.48</f>
        <v>0</v>
      </c>
      <c r="H2636" s="699">
        <f t="shared" si="1203"/>
        <v>0</v>
      </c>
      <c r="I2636" s="712">
        <f t="shared" si="1204"/>
        <v>0</v>
      </c>
      <c r="J2636" s="699">
        <f t="shared" ref="J2636:J2699" si="1210">IF($L$3="Yes",$M$3*$N$3*(E2636/12)*7.48,0)</f>
        <v>0</v>
      </c>
      <c r="K2636" s="681">
        <f t="shared" ref="K2636:K2699" si="1211">IF($L$4="Yes",$M$4*$N$4*(E2636/12)*7.48,0)</f>
        <v>0</v>
      </c>
      <c r="L2636" s="711">
        <f>IF($L$5="Yes",HLOOKUP(B2636,'Outdoor Supply'!$D$32:$P$38,7,FALSE),0)</f>
        <v>0</v>
      </c>
      <c r="M2636" s="701">
        <f t="shared" ref="M2636:M2699" si="1212">SUM(J2636:L2636)</f>
        <v>0</v>
      </c>
      <c r="N2636" s="564">
        <f t="shared" ref="N2636:N2699" si="1213">HLOOKUP(B2636,$U$2:$AF$6,2,FALSE)</f>
        <v>0</v>
      </c>
      <c r="O2636" s="564">
        <f t="shared" ref="O2636:O2699" si="1214">HLOOKUP(B2636,$U$2:$AF$6,3,FALSE)</f>
        <v>0</v>
      </c>
      <c r="P2636" s="564">
        <f t="shared" ref="P2636:P2699" si="1215">HLOOKUP(B2636,$U$2:$AF$6,4,FALSE)</f>
        <v>0</v>
      </c>
      <c r="Q2636" s="564">
        <f t="shared" ref="Q2636:Q2699" si="1216">HLOOKUP(B2636,$U$2:$AF$6,5,FALSE)</f>
        <v>0</v>
      </c>
      <c r="R2636" s="661">
        <f t="shared" si="1205"/>
        <v>0</v>
      </c>
      <c r="S2636" s="662">
        <f t="shared" si="1206"/>
        <v>0</v>
      </c>
      <c r="T2636" s="699">
        <f t="shared" si="1207"/>
        <v>0</v>
      </c>
      <c r="U2636" s="681">
        <f t="shared" ref="U2636:U2699" si="1217">IF(F2636+T2635&gt;S2636,S2636,F2636+T2635)</f>
        <v>0</v>
      </c>
      <c r="V2636" s="701">
        <f t="shared" ref="V2636:V2699" si="1218">T2635+F2636-S2636</f>
        <v>0</v>
      </c>
      <c r="W2636" s="662">
        <f t="shared" ref="W2636:W2699" si="1219">IF(Y2636&lt;0,0,IF(Y2636&gt;$G$4,$G$4,Y2636))</f>
        <v>0</v>
      </c>
      <c r="X2636" s="662">
        <f t="shared" ref="X2636:X2699" si="1220">IF(G2636+W2635&gt;S2636,S2636,G2636+W2635)</f>
        <v>0</v>
      </c>
      <c r="Y2636" s="662">
        <f t="shared" ref="Y2636:Y2699" si="1221">W2635+G2636-S2636</f>
        <v>0</v>
      </c>
      <c r="Z2636" s="699">
        <f t="shared" ref="Z2636:Z2699" si="1222">IF(AB2636&lt;0,0,IF(AB2636&gt;$H$3,$H$3,AB2636))</f>
        <v>0</v>
      </c>
      <c r="AA2636" s="681">
        <f t="shared" si="1196"/>
        <v>0</v>
      </c>
      <c r="AB2636" s="701">
        <f t="shared" si="1197"/>
        <v>0</v>
      </c>
      <c r="AC2636" s="662">
        <f t="shared" ref="AC2636:AC2699" si="1223">IF(AE2636&lt;0,0,IF(AE2636&gt;$H$4,$H$4,AE2636))</f>
        <v>0</v>
      </c>
      <c r="AD2636" s="662">
        <f t="shared" si="1198"/>
        <v>0</v>
      </c>
      <c r="AE2636" s="701">
        <f t="shared" si="1199"/>
        <v>0</v>
      </c>
      <c r="AF2636" s="662">
        <f t="shared" ref="AF2636:AF2699" si="1224">IF(AH2636&lt;0,0,IF(AH2636&gt;$O$3,$O$3,AH2636))</f>
        <v>0</v>
      </c>
      <c r="AG2636" s="662">
        <f t="shared" si="1200"/>
        <v>0</v>
      </c>
      <c r="AH2636" s="701">
        <f t="shared" si="1201"/>
        <v>0</v>
      </c>
    </row>
    <row r="2637" spans="1:34" x14ac:dyDescent="0.35">
      <c r="A2637" s="680">
        <v>40612</v>
      </c>
      <c r="B2637" s="558" t="s">
        <v>23</v>
      </c>
      <c r="C2637" s="558">
        <v>3</v>
      </c>
      <c r="D2637" s="559">
        <f t="shared" si="1202"/>
        <v>5</v>
      </c>
      <c r="E2637" s="561">
        <v>0</v>
      </c>
      <c r="F2637" s="699">
        <f t="shared" si="1208"/>
        <v>0</v>
      </c>
      <c r="G2637" s="712">
        <f t="shared" si="1209"/>
        <v>0</v>
      </c>
      <c r="H2637" s="699">
        <f t="shared" si="1203"/>
        <v>0</v>
      </c>
      <c r="I2637" s="712">
        <f t="shared" si="1204"/>
        <v>0</v>
      </c>
      <c r="J2637" s="699">
        <f t="shared" si="1210"/>
        <v>0</v>
      </c>
      <c r="K2637" s="681">
        <f t="shared" si="1211"/>
        <v>0</v>
      </c>
      <c r="L2637" s="711">
        <f>IF($L$5="Yes",HLOOKUP(B2637,'Outdoor Supply'!$D$32:$P$38,7,FALSE),0)</f>
        <v>0</v>
      </c>
      <c r="M2637" s="701">
        <f t="shared" si="1212"/>
        <v>0</v>
      </c>
      <c r="N2637" s="564">
        <f t="shared" si="1213"/>
        <v>0</v>
      </c>
      <c r="O2637" s="564">
        <f t="shared" si="1214"/>
        <v>0</v>
      </c>
      <c r="P2637" s="564">
        <f t="shared" si="1215"/>
        <v>0</v>
      </c>
      <c r="Q2637" s="564">
        <f t="shared" si="1216"/>
        <v>0</v>
      </c>
      <c r="R2637" s="661">
        <f t="shared" si="1205"/>
        <v>0</v>
      </c>
      <c r="S2637" s="662">
        <f t="shared" si="1206"/>
        <v>0</v>
      </c>
      <c r="T2637" s="699">
        <f t="shared" si="1207"/>
        <v>0</v>
      </c>
      <c r="U2637" s="681">
        <f t="shared" si="1217"/>
        <v>0</v>
      </c>
      <c r="V2637" s="701">
        <f t="shared" si="1218"/>
        <v>0</v>
      </c>
      <c r="W2637" s="662">
        <f t="shared" si="1219"/>
        <v>0</v>
      </c>
      <c r="X2637" s="662">
        <f t="shared" si="1220"/>
        <v>0</v>
      </c>
      <c r="Y2637" s="662">
        <f t="shared" si="1221"/>
        <v>0</v>
      </c>
      <c r="Z2637" s="699">
        <f t="shared" si="1222"/>
        <v>0</v>
      </c>
      <c r="AA2637" s="681">
        <f t="shared" ref="AA2637:AA2700" si="1225">IF(H2637+Z2636&gt;S2637,S2637,H2637+Z2636)</f>
        <v>0</v>
      </c>
      <c r="AB2637" s="701">
        <f t="shared" ref="AB2637:AB2700" si="1226">Z2636+H2637-S2637</f>
        <v>0</v>
      </c>
      <c r="AC2637" s="662">
        <f t="shared" si="1223"/>
        <v>0</v>
      </c>
      <c r="AD2637" s="662">
        <f t="shared" ref="AD2637:AD2700" si="1227">IF(I2637+AC2636&gt;S2637,S2637,I2637+AC2636)</f>
        <v>0</v>
      </c>
      <c r="AE2637" s="701">
        <f t="shared" ref="AE2637:AE2700" si="1228">AC2636+I2637-S2637</f>
        <v>0</v>
      </c>
      <c r="AF2637" s="662">
        <f t="shared" si="1224"/>
        <v>0</v>
      </c>
      <c r="AG2637" s="662">
        <f t="shared" ref="AG2637:AG2700" si="1229">IF(M2637+AF2636&gt;S2637,S2637,M2637+AF2636)</f>
        <v>0</v>
      </c>
      <c r="AH2637" s="701">
        <f t="shared" ref="AH2637:AH2700" si="1230">AF2636+M2637-S2637</f>
        <v>0</v>
      </c>
    </row>
    <row r="2638" spans="1:34" x14ac:dyDescent="0.35">
      <c r="A2638" s="680">
        <v>40613</v>
      </c>
      <c r="B2638" s="558" t="s">
        <v>23</v>
      </c>
      <c r="C2638" s="558">
        <v>3</v>
      </c>
      <c r="D2638" s="559">
        <f t="shared" si="1202"/>
        <v>6</v>
      </c>
      <c r="E2638" s="561">
        <v>0</v>
      </c>
      <c r="F2638" s="699">
        <f t="shared" si="1208"/>
        <v>0</v>
      </c>
      <c r="G2638" s="712">
        <f t="shared" si="1209"/>
        <v>0</v>
      </c>
      <c r="H2638" s="699">
        <f t="shared" si="1203"/>
        <v>0</v>
      </c>
      <c r="I2638" s="712">
        <f t="shared" si="1204"/>
        <v>0</v>
      </c>
      <c r="J2638" s="699">
        <f t="shared" si="1210"/>
        <v>0</v>
      </c>
      <c r="K2638" s="681">
        <f t="shared" si="1211"/>
        <v>0</v>
      </c>
      <c r="L2638" s="711">
        <f>IF($L$5="Yes",HLOOKUP(B2638,'Outdoor Supply'!$D$32:$P$38,7,FALSE),0)</f>
        <v>0</v>
      </c>
      <c r="M2638" s="701">
        <f t="shared" si="1212"/>
        <v>0</v>
      </c>
      <c r="N2638" s="564">
        <f t="shared" si="1213"/>
        <v>0</v>
      </c>
      <c r="O2638" s="564">
        <f t="shared" si="1214"/>
        <v>0</v>
      </c>
      <c r="P2638" s="564">
        <f t="shared" si="1215"/>
        <v>0</v>
      </c>
      <c r="Q2638" s="564">
        <f t="shared" si="1216"/>
        <v>0</v>
      </c>
      <c r="R2638" s="661">
        <f t="shared" si="1205"/>
        <v>0</v>
      </c>
      <c r="S2638" s="662">
        <f t="shared" si="1206"/>
        <v>0</v>
      </c>
      <c r="T2638" s="699">
        <f t="shared" si="1207"/>
        <v>0</v>
      </c>
      <c r="U2638" s="681">
        <f t="shared" si="1217"/>
        <v>0</v>
      </c>
      <c r="V2638" s="701">
        <f t="shared" si="1218"/>
        <v>0</v>
      </c>
      <c r="W2638" s="662">
        <f t="shared" si="1219"/>
        <v>0</v>
      </c>
      <c r="X2638" s="662">
        <f t="shared" si="1220"/>
        <v>0</v>
      </c>
      <c r="Y2638" s="662">
        <f t="shared" si="1221"/>
        <v>0</v>
      </c>
      <c r="Z2638" s="699">
        <f t="shared" si="1222"/>
        <v>0</v>
      </c>
      <c r="AA2638" s="681">
        <f t="shared" si="1225"/>
        <v>0</v>
      </c>
      <c r="AB2638" s="701">
        <f t="shared" si="1226"/>
        <v>0</v>
      </c>
      <c r="AC2638" s="662">
        <f t="shared" si="1223"/>
        <v>0</v>
      </c>
      <c r="AD2638" s="662">
        <f t="shared" si="1227"/>
        <v>0</v>
      </c>
      <c r="AE2638" s="701">
        <f t="shared" si="1228"/>
        <v>0</v>
      </c>
      <c r="AF2638" s="662">
        <f t="shared" si="1224"/>
        <v>0</v>
      </c>
      <c r="AG2638" s="662">
        <f t="shared" si="1229"/>
        <v>0</v>
      </c>
      <c r="AH2638" s="701">
        <f t="shared" si="1230"/>
        <v>0</v>
      </c>
    </row>
    <row r="2639" spans="1:34" x14ac:dyDescent="0.35">
      <c r="A2639" s="680">
        <v>40614</v>
      </c>
      <c r="B2639" s="558" t="s">
        <v>23</v>
      </c>
      <c r="C2639" s="558">
        <v>3</v>
      </c>
      <c r="D2639" s="559">
        <f t="shared" si="1202"/>
        <v>7</v>
      </c>
      <c r="E2639" s="561">
        <v>0</v>
      </c>
      <c r="F2639" s="699">
        <f t="shared" si="1208"/>
        <v>0</v>
      </c>
      <c r="G2639" s="712">
        <f t="shared" si="1209"/>
        <v>0</v>
      </c>
      <c r="H2639" s="699">
        <f t="shared" si="1203"/>
        <v>0</v>
      </c>
      <c r="I2639" s="712">
        <f t="shared" si="1204"/>
        <v>0</v>
      </c>
      <c r="J2639" s="699">
        <f t="shared" si="1210"/>
        <v>0</v>
      </c>
      <c r="K2639" s="681">
        <f t="shared" si="1211"/>
        <v>0</v>
      </c>
      <c r="L2639" s="711">
        <f>IF($L$5="Yes",HLOOKUP(B2639,'Outdoor Supply'!$D$32:$P$38,7,FALSE),0)</f>
        <v>0</v>
      </c>
      <c r="M2639" s="701">
        <f t="shared" si="1212"/>
        <v>0</v>
      </c>
      <c r="N2639" s="564">
        <f t="shared" si="1213"/>
        <v>0</v>
      </c>
      <c r="O2639" s="564">
        <f t="shared" si="1214"/>
        <v>0</v>
      </c>
      <c r="P2639" s="564">
        <f t="shared" si="1215"/>
        <v>0</v>
      </c>
      <c r="Q2639" s="564">
        <f t="shared" si="1216"/>
        <v>0</v>
      </c>
      <c r="R2639" s="661">
        <f t="shared" si="1205"/>
        <v>0</v>
      </c>
      <c r="S2639" s="662">
        <f t="shared" si="1206"/>
        <v>0</v>
      </c>
      <c r="T2639" s="699">
        <f t="shared" si="1207"/>
        <v>0</v>
      </c>
      <c r="U2639" s="681">
        <f t="shared" si="1217"/>
        <v>0</v>
      </c>
      <c r="V2639" s="701">
        <f t="shared" si="1218"/>
        <v>0</v>
      </c>
      <c r="W2639" s="662">
        <f t="shared" si="1219"/>
        <v>0</v>
      </c>
      <c r="X2639" s="662">
        <f t="shared" si="1220"/>
        <v>0</v>
      </c>
      <c r="Y2639" s="662">
        <f t="shared" si="1221"/>
        <v>0</v>
      </c>
      <c r="Z2639" s="699">
        <f t="shared" si="1222"/>
        <v>0</v>
      </c>
      <c r="AA2639" s="681">
        <f t="shared" si="1225"/>
        <v>0</v>
      </c>
      <c r="AB2639" s="701">
        <f t="shared" si="1226"/>
        <v>0</v>
      </c>
      <c r="AC2639" s="662">
        <f t="shared" si="1223"/>
        <v>0</v>
      </c>
      <c r="AD2639" s="662">
        <f t="shared" si="1227"/>
        <v>0</v>
      </c>
      <c r="AE2639" s="701">
        <f t="shared" si="1228"/>
        <v>0</v>
      </c>
      <c r="AF2639" s="662">
        <f t="shared" si="1224"/>
        <v>0</v>
      </c>
      <c r="AG2639" s="662">
        <f t="shared" si="1229"/>
        <v>0</v>
      </c>
      <c r="AH2639" s="701">
        <f t="shared" si="1230"/>
        <v>0</v>
      </c>
    </row>
    <row r="2640" spans="1:34" x14ac:dyDescent="0.35">
      <c r="A2640" s="680">
        <v>40615</v>
      </c>
      <c r="B2640" s="558" t="s">
        <v>23</v>
      </c>
      <c r="C2640" s="558">
        <v>3</v>
      </c>
      <c r="D2640" s="559">
        <f t="shared" si="1202"/>
        <v>1</v>
      </c>
      <c r="E2640" s="561">
        <v>0</v>
      </c>
      <c r="F2640" s="699">
        <f t="shared" si="1208"/>
        <v>0</v>
      </c>
      <c r="G2640" s="712">
        <f t="shared" si="1209"/>
        <v>0</v>
      </c>
      <c r="H2640" s="699">
        <f t="shared" si="1203"/>
        <v>0</v>
      </c>
      <c r="I2640" s="712">
        <f t="shared" si="1204"/>
        <v>0</v>
      </c>
      <c r="J2640" s="699">
        <f t="shared" si="1210"/>
        <v>0</v>
      </c>
      <c r="K2640" s="681">
        <f t="shared" si="1211"/>
        <v>0</v>
      </c>
      <c r="L2640" s="711">
        <f>IF($L$5="Yes",HLOOKUP(B2640,'Outdoor Supply'!$D$32:$P$38,7,FALSE),0)</f>
        <v>0</v>
      </c>
      <c r="M2640" s="701">
        <f t="shared" si="1212"/>
        <v>0</v>
      </c>
      <c r="N2640" s="564">
        <f t="shared" si="1213"/>
        <v>0</v>
      </c>
      <c r="O2640" s="564">
        <f t="shared" si="1214"/>
        <v>0</v>
      </c>
      <c r="P2640" s="564">
        <f t="shared" si="1215"/>
        <v>0</v>
      </c>
      <c r="Q2640" s="564">
        <f t="shared" si="1216"/>
        <v>0</v>
      </c>
      <c r="R2640" s="661">
        <f t="shared" si="1205"/>
        <v>0</v>
      </c>
      <c r="S2640" s="662">
        <f t="shared" si="1206"/>
        <v>0</v>
      </c>
      <c r="T2640" s="699">
        <f t="shared" si="1207"/>
        <v>0</v>
      </c>
      <c r="U2640" s="681">
        <f t="shared" si="1217"/>
        <v>0</v>
      </c>
      <c r="V2640" s="701">
        <f t="shared" si="1218"/>
        <v>0</v>
      </c>
      <c r="W2640" s="662">
        <f t="shared" si="1219"/>
        <v>0</v>
      </c>
      <c r="X2640" s="662">
        <f t="shared" si="1220"/>
        <v>0</v>
      </c>
      <c r="Y2640" s="662">
        <f t="shared" si="1221"/>
        <v>0</v>
      </c>
      <c r="Z2640" s="699">
        <f t="shared" si="1222"/>
        <v>0</v>
      </c>
      <c r="AA2640" s="681">
        <f t="shared" si="1225"/>
        <v>0</v>
      </c>
      <c r="AB2640" s="701">
        <f t="shared" si="1226"/>
        <v>0</v>
      </c>
      <c r="AC2640" s="662">
        <f t="shared" si="1223"/>
        <v>0</v>
      </c>
      <c r="AD2640" s="662">
        <f t="shared" si="1227"/>
        <v>0</v>
      </c>
      <c r="AE2640" s="701">
        <f t="shared" si="1228"/>
        <v>0</v>
      </c>
      <c r="AF2640" s="662">
        <f t="shared" si="1224"/>
        <v>0</v>
      </c>
      <c r="AG2640" s="662">
        <f t="shared" si="1229"/>
        <v>0</v>
      </c>
      <c r="AH2640" s="701">
        <f t="shared" si="1230"/>
        <v>0</v>
      </c>
    </row>
    <row r="2641" spans="1:34" x14ac:dyDescent="0.35">
      <c r="A2641" s="680">
        <v>40616</v>
      </c>
      <c r="B2641" s="558" t="s">
        <v>23</v>
      </c>
      <c r="C2641" s="558">
        <v>3</v>
      </c>
      <c r="D2641" s="559">
        <f t="shared" si="1202"/>
        <v>2</v>
      </c>
      <c r="E2641" s="561">
        <v>9.9999999999909051E-3</v>
      </c>
      <c r="F2641" s="699">
        <f t="shared" si="1208"/>
        <v>0</v>
      </c>
      <c r="G2641" s="712">
        <f t="shared" si="1209"/>
        <v>0</v>
      </c>
      <c r="H2641" s="699">
        <f t="shared" si="1203"/>
        <v>0</v>
      </c>
      <c r="I2641" s="712">
        <f t="shared" si="1204"/>
        <v>0</v>
      </c>
      <c r="J2641" s="699">
        <f t="shared" si="1210"/>
        <v>0</v>
      </c>
      <c r="K2641" s="681">
        <f t="shared" si="1211"/>
        <v>0</v>
      </c>
      <c r="L2641" s="711">
        <f>IF($L$5="Yes",HLOOKUP(B2641,'Outdoor Supply'!$D$32:$P$38,7,FALSE),0)</f>
        <v>0</v>
      </c>
      <c r="M2641" s="701">
        <f t="shared" si="1212"/>
        <v>0</v>
      </c>
      <c r="N2641" s="564">
        <f t="shared" si="1213"/>
        <v>0</v>
      </c>
      <c r="O2641" s="564">
        <f t="shared" si="1214"/>
        <v>0</v>
      </c>
      <c r="P2641" s="564">
        <f t="shared" si="1215"/>
        <v>0</v>
      </c>
      <c r="Q2641" s="564">
        <f t="shared" si="1216"/>
        <v>0</v>
      </c>
      <c r="R2641" s="661">
        <f t="shared" si="1205"/>
        <v>0</v>
      </c>
      <c r="S2641" s="662">
        <f t="shared" si="1206"/>
        <v>0</v>
      </c>
      <c r="T2641" s="699">
        <f t="shared" si="1207"/>
        <v>0</v>
      </c>
      <c r="U2641" s="681">
        <f t="shared" si="1217"/>
        <v>0</v>
      </c>
      <c r="V2641" s="701">
        <f t="shared" si="1218"/>
        <v>0</v>
      </c>
      <c r="W2641" s="662">
        <f t="shared" si="1219"/>
        <v>0</v>
      </c>
      <c r="X2641" s="662">
        <f t="shared" si="1220"/>
        <v>0</v>
      </c>
      <c r="Y2641" s="662">
        <f t="shared" si="1221"/>
        <v>0</v>
      </c>
      <c r="Z2641" s="699">
        <f t="shared" si="1222"/>
        <v>0</v>
      </c>
      <c r="AA2641" s="681">
        <f t="shared" si="1225"/>
        <v>0</v>
      </c>
      <c r="AB2641" s="701">
        <f t="shared" si="1226"/>
        <v>0</v>
      </c>
      <c r="AC2641" s="662">
        <f t="shared" si="1223"/>
        <v>0</v>
      </c>
      <c r="AD2641" s="662">
        <f t="shared" si="1227"/>
        <v>0</v>
      </c>
      <c r="AE2641" s="701">
        <f t="shared" si="1228"/>
        <v>0</v>
      </c>
      <c r="AF2641" s="662">
        <f t="shared" si="1224"/>
        <v>0</v>
      </c>
      <c r="AG2641" s="662">
        <f t="shared" si="1229"/>
        <v>0</v>
      </c>
      <c r="AH2641" s="701">
        <f t="shared" si="1230"/>
        <v>0</v>
      </c>
    </row>
    <row r="2642" spans="1:34" x14ac:dyDescent="0.35">
      <c r="A2642" s="680">
        <v>40617</v>
      </c>
      <c r="B2642" s="558" t="s">
        <v>23</v>
      </c>
      <c r="C2642" s="558">
        <v>3</v>
      </c>
      <c r="D2642" s="559">
        <f t="shared" si="1202"/>
        <v>3</v>
      </c>
      <c r="E2642" s="561">
        <v>0</v>
      </c>
      <c r="F2642" s="699">
        <f t="shared" si="1208"/>
        <v>0</v>
      </c>
      <c r="G2642" s="712">
        <f t="shared" si="1209"/>
        <v>0</v>
      </c>
      <c r="H2642" s="699">
        <f t="shared" si="1203"/>
        <v>0</v>
      </c>
      <c r="I2642" s="712">
        <f t="shared" si="1204"/>
        <v>0</v>
      </c>
      <c r="J2642" s="699">
        <f t="shared" si="1210"/>
        <v>0</v>
      </c>
      <c r="K2642" s="681">
        <f t="shared" si="1211"/>
        <v>0</v>
      </c>
      <c r="L2642" s="711">
        <f>IF($L$5="Yes",HLOOKUP(B2642,'Outdoor Supply'!$D$32:$P$38,7,FALSE),0)</f>
        <v>0</v>
      </c>
      <c r="M2642" s="701">
        <f t="shared" si="1212"/>
        <v>0</v>
      </c>
      <c r="N2642" s="564">
        <f t="shared" si="1213"/>
        <v>0</v>
      </c>
      <c r="O2642" s="564">
        <f t="shared" si="1214"/>
        <v>0</v>
      </c>
      <c r="P2642" s="564">
        <f t="shared" si="1215"/>
        <v>0</v>
      </c>
      <c r="Q2642" s="564">
        <f t="shared" si="1216"/>
        <v>0</v>
      </c>
      <c r="R2642" s="661">
        <f t="shared" si="1205"/>
        <v>0</v>
      </c>
      <c r="S2642" s="662">
        <f t="shared" si="1206"/>
        <v>0</v>
      </c>
      <c r="T2642" s="699">
        <f t="shared" si="1207"/>
        <v>0</v>
      </c>
      <c r="U2642" s="681">
        <f t="shared" si="1217"/>
        <v>0</v>
      </c>
      <c r="V2642" s="701">
        <f t="shared" si="1218"/>
        <v>0</v>
      </c>
      <c r="W2642" s="662">
        <f t="shared" si="1219"/>
        <v>0</v>
      </c>
      <c r="X2642" s="662">
        <f t="shared" si="1220"/>
        <v>0</v>
      </c>
      <c r="Y2642" s="662">
        <f t="shared" si="1221"/>
        <v>0</v>
      </c>
      <c r="Z2642" s="699">
        <f t="shared" si="1222"/>
        <v>0</v>
      </c>
      <c r="AA2642" s="681">
        <f t="shared" si="1225"/>
        <v>0</v>
      </c>
      <c r="AB2642" s="701">
        <f t="shared" si="1226"/>
        <v>0</v>
      </c>
      <c r="AC2642" s="662">
        <f t="shared" si="1223"/>
        <v>0</v>
      </c>
      <c r="AD2642" s="662">
        <f t="shared" si="1227"/>
        <v>0</v>
      </c>
      <c r="AE2642" s="701">
        <f t="shared" si="1228"/>
        <v>0</v>
      </c>
      <c r="AF2642" s="662">
        <f t="shared" si="1224"/>
        <v>0</v>
      </c>
      <c r="AG2642" s="662">
        <f t="shared" si="1229"/>
        <v>0</v>
      </c>
      <c r="AH2642" s="701">
        <f t="shared" si="1230"/>
        <v>0</v>
      </c>
    </row>
    <row r="2643" spans="1:34" x14ac:dyDescent="0.35">
      <c r="A2643" s="680">
        <v>40618</v>
      </c>
      <c r="B2643" s="558" t="s">
        <v>23</v>
      </c>
      <c r="C2643" s="558">
        <v>3</v>
      </c>
      <c r="D2643" s="559">
        <f t="shared" si="1202"/>
        <v>4</v>
      </c>
      <c r="E2643" s="561">
        <v>0</v>
      </c>
      <c r="F2643" s="699">
        <f t="shared" si="1208"/>
        <v>0</v>
      </c>
      <c r="G2643" s="712">
        <f t="shared" si="1209"/>
        <v>0</v>
      </c>
      <c r="H2643" s="699">
        <f t="shared" si="1203"/>
        <v>0</v>
      </c>
      <c r="I2643" s="712">
        <f t="shared" si="1204"/>
        <v>0</v>
      </c>
      <c r="J2643" s="699">
        <f t="shared" si="1210"/>
        <v>0</v>
      </c>
      <c r="K2643" s="681">
        <f t="shared" si="1211"/>
        <v>0</v>
      </c>
      <c r="L2643" s="711">
        <f>IF($L$5="Yes",HLOOKUP(B2643,'Outdoor Supply'!$D$32:$P$38,7,FALSE),0)</f>
        <v>0</v>
      </c>
      <c r="M2643" s="701">
        <f t="shared" si="1212"/>
        <v>0</v>
      </c>
      <c r="N2643" s="564">
        <f t="shared" si="1213"/>
        <v>0</v>
      </c>
      <c r="O2643" s="564">
        <f t="shared" si="1214"/>
        <v>0</v>
      </c>
      <c r="P2643" s="564">
        <f t="shared" si="1215"/>
        <v>0</v>
      </c>
      <c r="Q2643" s="564">
        <f t="shared" si="1216"/>
        <v>0</v>
      </c>
      <c r="R2643" s="661">
        <f t="shared" si="1205"/>
        <v>0</v>
      </c>
      <c r="S2643" s="662">
        <f t="shared" si="1206"/>
        <v>0</v>
      </c>
      <c r="T2643" s="699">
        <f t="shared" si="1207"/>
        <v>0</v>
      </c>
      <c r="U2643" s="681">
        <f t="shared" si="1217"/>
        <v>0</v>
      </c>
      <c r="V2643" s="701">
        <f t="shared" si="1218"/>
        <v>0</v>
      </c>
      <c r="W2643" s="662">
        <f t="shared" si="1219"/>
        <v>0</v>
      </c>
      <c r="X2643" s="662">
        <f t="shared" si="1220"/>
        <v>0</v>
      </c>
      <c r="Y2643" s="662">
        <f t="shared" si="1221"/>
        <v>0</v>
      </c>
      <c r="Z2643" s="699">
        <f t="shared" si="1222"/>
        <v>0</v>
      </c>
      <c r="AA2643" s="681">
        <f t="shared" si="1225"/>
        <v>0</v>
      </c>
      <c r="AB2643" s="701">
        <f t="shared" si="1226"/>
        <v>0</v>
      </c>
      <c r="AC2643" s="662">
        <f t="shared" si="1223"/>
        <v>0</v>
      </c>
      <c r="AD2643" s="662">
        <f t="shared" si="1227"/>
        <v>0</v>
      </c>
      <c r="AE2643" s="701">
        <f t="shared" si="1228"/>
        <v>0</v>
      </c>
      <c r="AF2643" s="662">
        <f t="shared" si="1224"/>
        <v>0</v>
      </c>
      <c r="AG2643" s="662">
        <f t="shared" si="1229"/>
        <v>0</v>
      </c>
      <c r="AH2643" s="701">
        <f t="shared" si="1230"/>
        <v>0</v>
      </c>
    </row>
    <row r="2644" spans="1:34" x14ac:dyDescent="0.35">
      <c r="A2644" s="680">
        <v>40619</v>
      </c>
      <c r="B2644" s="558" t="s">
        <v>23</v>
      </c>
      <c r="C2644" s="558">
        <v>3</v>
      </c>
      <c r="D2644" s="559">
        <f t="shared" si="1202"/>
        <v>5</v>
      </c>
      <c r="E2644" s="561">
        <v>0</v>
      </c>
      <c r="F2644" s="699">
        <f t="shared" si="1208"/>
        <v>0</v>
      </c>
      <c r="G2644" s="712">
        <f t="shared" si="1209"/>
        <v>0</v>
      </c>
      <c r="H2644" s="699">
        <f t="shared" si="1203"/>
        <v>0</v>
      </c>
      <c r="I2644" s="712">
        <f t="shared" si="1204"/>
        <v>0</v>
      </c>
      <c r="J2644" s="699">
        <f t="shared" si="1210"/>
        <v>0</v>
      </c>
      <c r="K2644" s="681">
        <f t="shared" si="1211"/>
        <v>0</v>
      </c>
      <c r="L2644" s="711">
        <f>IF($L$5="Yes",HLOOKUP(B2644,'Outdoor Supply'!$D$32:$P$38,7,FALSE),0)</f>
        <v>0</v>
      </c>
      <c r="M2644" s="701">
        <f t="shared" si="1212"/>
        <v>0</v>
      </c>
      <c r="N2644" s="564">
        <f t="shared" si="1213"/>
        <v>0</v>
      </c>
      <c r="O2644" s="564">
        <f t="shared" si="1214"/>
        <v>0</v>
      </c>
      <c r="P2644" s="564">
        <f t="shared" si="1215"/>
        <v>0</v>
      </c>
      <c r="Q2644" s="564">
        <f t="shared" si="1216"/>
        <v>0</v>
      </c>
      <c r="R2644" s="661">
        <f t="shared" si="1205"/>
        <v>0</v>
      </c>
      <c r="S2644" s="662">
        <f t="shared" si="1206"/>
        <v>0</v>
      </c>
      <c r="T2644" s="699">
        <f t="shared" si="1207"/>
        <v>0</v>
      </c>
      <c r="U2644" s="681">
        <f t="shared" si="1217"/>
        <v>0</v>
      </c>
      <c r="V2644" s="701">
        <f t="shared" si="1218"/>
        <v>0</v>
      </c>
      <c r="W2644" s="662">
        <f t="shared" si="1219"/>
        <v>0</v>
      </c>
      <c r="X2644" s="662">
        <f t="shared" si="1220"/>
        <v>0</v>
      </c>
      <c r="Y2644" s="662">
        <f t="shared" si="1221"/>
        <v>0</v>
      </c>
      <c r="Z2644" s="699">
        <f t="shared" si="1222"/>
        <v>0</v>
      </c>
      <c r="AA2644" s="681">
        <f t="shared" si="1225"/>
        <v>0</v>
      </c>
      <c r="AB2644" s="701">
        <f t="shared" si="1226"/>
        <v>0</v>
      </c>
      <c r="AC2644" s="662">
        <f t="shared" si="1223"/>
        <v>0</v>
      </c>
      <c r="AD2644" s="662">
        <f t="shared" si="1227"/>
        <v>0</v>
      </c>
      <c r="AE2644" s="701">
        <f t="shared" si="1228"/>
        <v>0</v>
      </c>
      <c r="AF2644" s="662">
        <f t="shared" si="1224"/>
        <v>0</v>
      </c>
      <c r="AG2644" s="662">
        <f t="shared" si="1229"/>
        <v>0</v>
      </c>
      <c r="AH2644" s="701">
        <f t="shared" si="1230"/>
        <v>0</v>
      </c>
    </row>
    <row r="2645" spans="1:34" x14ac:dyDescent="0.35">
      <c r="A2645" s="680">
        <v>40620</v>
      </c>
      <c r="B2645" s="558" t="s">
        <v>23</v>
      </c>
      <c r="C2645" s="558">
        <v>3</v>
      </c>
      <c r="D2645" s="559">
        <f t="shared" si="1202"/>
        <v>6</v>
      </c>
      <c r="E2645" s="561">
        <v>0</v>
      </c>
      <c r="F2645" s="699">
        <f t="shared" si="1208"/>
        <v>0</v>
      </c>
      <c r="G2645" s="712">
        <f t="shared" si="1209"/>
        <v>0</v>
      </c>
      <c r="H2645" s="699">
        <f t="shared" si="1203"/>
        <v>0</v>
      </c>
      <c r="I2645" s="712">
        <f t="shared" si="1204"/>
        <v>0</v>
      </c>
      <c r="J2645" s="699">
        <f t="shared" si="1210"/>
        <v>0</v>
      </c>
      <c r="K2645" s="681">
        <f t="shared" si="1211"/>
        <v>0</v>
      </c>
      <c r="L2645" s="711">
        <f>IF($L$5="Yes",HLOOKUP(B2645,'Outdoor Supply'!$D$32:$P$38,7,FALSE),0)</f>
        <v>0</v>
      </c>
      <c r="M2645" s="701">
        <f t="shared" si="1212"/>
        <v>0</v>
      </c>
      <c r="N2645" s="564">
        <f t="shared" si="1213"/>
        <v>0</v>
      </c>
      <c r="O2645" s="564">
        <f t="shared" si="1214"/>
        <v>0</v>
      </c>
      <c r="P2645" s="564">
        <f t="shared" si="1215"/>
        <v>0</v>
      </c>
      <c r="Q2645" s="564">
        <f t="shared" si="1216"/>
        <v>0</v>
      </c>
      <c r="R2645" s="661">
        <f t="shared" si="1205"/>
        <v>0</v>
      </c>
      <c r="S2645" s="662">
        <f t="shared" si="1206"/>
        <v>0</v>
      </c>
      <c r="T2645" s="699">
        <f t="shared" si="1207"/>
        <v>0</v>
      </c>
      <c r="U2645" s="681">
        <f t="shared" si="1217"/>
        <v>0</v>
      </c>
      <c r="V2645" s="701">
        <f t="shared" si="1218"/>
        <v>0</v>
      </c>
      <c r="W2645" s="662">
        <f t="shared" si="1219"/>
        <v>0</v>
      </c>
      <c r="X2645" s="662">
        <f t="shared" si="1220"/>
        <v>0</v>
      </c>
      <c r="Y2645" s="662">
        <f t="shared" si="1221"/>
        <v>0</v>
      </c>
      <c r="Z2645" s="699">
        <f t="shared" si="1222"/>
        <v>0</v>
      </c>
      <c r="AA2645" s="681">
        <f t="shared" si="1225"/>
        <v>0</v>
      </c>
      <c r="AB2645" s="701">
        <f t="shared" si="1226"/>
        <v>0</v>
      </c>
      <c r="AC2645" s="662">
        <f t="shared" si="1223"/>
        <v>0</v>
      </c>
      <c r="AD2645" s="662">
        <f t="shared" si="1227"/>
        <v>0</v>
      </c>
      <c r="AE2645" s="701">
        <f t="shared" si="1228"/>
        <v>0</v>
      </c>
      <c r="AF2645" s="662">
        <f t="shared" si="1224"/>
        <v>0</v>
      </c>
      <c r="AG2645" s="662">
        <f t="shared" si="1229"/>
        <v>0</v>
      </c>
      <c r="AH2645" s="701">
        <f t="shared" si="1230"/>
        <v>0</v>
      </c>
    </row>
    <row r="2646" spans="1:34" x14ac:dyDescent="0.35">
      <c r="A2646" s="680">
        <v>40621</v>
      </c>
      <c r="B2646" s="558" t="s">
        <v>23</v>
      </c>
      <c r="C2646" s="558">
        <v>3</v>
      </c>
      <c r="D2646" s="559">
        <f t="shared" si="1202"/>
        <v>7</v>
      </c>
      <c r="E2646" s="561">
        <v>0</v>
      </c>
      <c r="F2646" s="699">
        <f t="shared" si="1208"/>
        <v>0</v>
      </c>
      <c r="G2646" s="712">
        <f t="shared" si="1209"/>
        <v>0</v>
      </c>
      <c r="H2646" s="699">
        <f t="shared" si="1203"/>
        <v>0</v>
      </c>
      <c r="I2646" s="712">
        <f t="shared" si="1204"/>
        <v>0</v>
      </c>
      <c r="J2646" s="699">
        <f t="shared" si="1210"/>
        <v>0</v>
      </c>
      <c r="K2646" s="681">
        <f t="shared" si="1211"/>
        <v>0</v>
      </c>
      <c r="L2646" s="711">
        <f>IF($L$5="Yes",HLOOKUP(B2646,'Outdoor Supply'!$D$32:$P$38,7,FALSE),0)</f>
        <v>0</v>
      </c>
      <c r="M2646" s="701">
        <f t="shared" si="1212"/>
        <v>0</v>
      </c>
      <c r="N2646" s="564">
        <f t="shared" si="1213"/>
        <v>0</v>
      </c>
      <c r="O2646" s="564">
        <f t="shared" si="1214"/>
        <v>0</v>
      </c>
      <c r="P2646" s="564">
        <f t="shared" si="1215"/>
        <v>0</v>
      </c>
      <c r="Q2646" s="564">
        <f t="shared" si="1216"/>
        <v>0</v>
      </c>
      <c r="R2646" s="661">
        <f t="shared" si="1205"/>
        <v>0</v>
      </c>
      <c r="S2646" s="662">
        <f t="shared" si="1206"/>
        <v>0</v>
      </c>
      <c r="T2646" s="699">
        <f t="shared" si="1207"/>
        <v>0</v>
      </c>
      <c r="U2646" s="681">
        <f t="shared" si="1217"/>
        <v>0</v>
      </c>
      <c r="V2646" s="701">
        <f t="shared" si="1218"/>
        <v>0</v>
      </c>
      <c r="W2646" s="662">
        <f t="shared" si="1219"/>
        <v>0</v>
      </c>
      <c r="X2646" s="662">
        <f t="shared" si="1220"/>
        <v>0</v>
      </c>
      <c r="Y2646" s="662">
        <f t="shared" si="1221"/>
        <v>0</v>
      </c>
      <c r="Z2646" s="699">
        <f t="shared" si="1222"/>
        <v>0</v>
      </c>
      <c r="AA2646" s="681">
        <f t="shared" si="1225"/>
        <v>0</v>
      </c>
      <c r="AB2646" s="701">
        <f t="shared" si="1226"/>
        <v>0</v>
      </c>
      <c r="AC2646" s="662">
        <f t="shared" si="1223"/>
        <v>0</v>
      </c>
      <c r="AD2646" s="662">
        <f t="shared" si="1227"/>
        <v>0</v>
      </c>
      <c r="AE2646" s="701">
        <f t="shared" si="1228"/>
        <v>0</v>
      </c>
      <c r="AF2646" s="662">
        <f t="shared" si="1224"/>
        <v>0</v>
      </c>
      <c r="AG2646" s="662">
        <f t="shared" si="1229"/>
        <v>0</v>
      </c>
      <c r="AH2646" s="701">
        <f t="shared" si="1230"/>
        <v>0</v>
      </c>
    </row>
    <row r="2647" spans="1:34" x14ac:dyDescent="0.35">
      <c r="A2647" s="680">
        <v>40622</v>
      </c>
      <c r="B2647" s="558" t="s">
        <v>23</v>
      </c>
      <c r="C2647" s="558">
        <v>3</v>
      </c>
      <c r="D2647" s="559">
        <f t="shared" si="1202"/>
        <v>1</v>
      </c>
      <c r="E2647" s="561">
        <v>0</v>
      </c>
      <c r="F2647" s="699">
        <f t="shared" si="1208"/>
        <v>0</v>
      </c>
      <c r="G2647" s="712">
        <f t="shared" si="1209"/>
        <v>0</v>
      </c>
      <c r="H2647" s="699">
        <f t="shared" si="1203"/>
        <v>0</v>
      </c>
      <c r="I2647" s="712">
        <f t="shared" si="1204"/>
        <v>0</v>
      </c>
      <c r="J2647" s="699">
        <f t="shared" si="1210"/>
        <v>0</v>
      </c>
      <c r="K2647" s="681">
        <f t="shared" si="1211"/>
        <v>0</v>
      </c>
      <c r="L2647" s="711">
        <f>IF($L$5="Yes",HLOOKUP(B2647,'Outdoor Supply'!$D$32:$P$38,7,FALSE),0)</f>
        <v>0</v>
      </c>
      <c r="M2647" s="701">
        <f t="shared" si="1212"/>
        <v>0</v>
      </c>
      <c r="N2647" s="564">
        <f t="shared" si="1213"/>
        <v>0</v>
      </c>
      <c r="O2647" s="564">
        <f t="shared" si="1214"/>
        <v>0</v>
      </c>
      <c r="P2647" s="564">
        <f t="shared" si="1215"/>
        <v>0</v>
      </c>
      <c r="Q2647" s="564">
        <f t="shared" si="1216"/>
        <v>0</v>
      </c>
      <c r="R2647" s="661">
        <f t="shared" si="1205"/>
        <v>0</v>
      </c>
      <c r="S2647" s="662">
        <f t="shared" si="1206"/>
        <v>0</v>
      </c>
      <c r="T2647" s="699">
        <f t="shared" si="1207"/>
        <v>0</v>
      </c>
      <c r="U2647" s="681">
        <f t="shared" si="1217"/>
        <v>0</v>
      </c>
      <c r="V2647" s="701">
        <f t="shared" si="1218"/>
        <v>0</v>
      </c>
      <c r="W2647" s="662">
        <f t="shared" si="1219"/>
        <v>0</v>
      </c>
      <c r="X2647" s="662">
        <f t="shared" si="1220"/>
        <v>0</v>
      </c>
      <c r="Y2647" s="662">
        <f t="shared" si="1221"/>
        <v>0</v>
      </c>
      <c r="Z2647" s="699">
        <f t="shared" si="1222"/>
        <v>0</v>
      </c>
      <c r="AA2647" s="681">
        <f t="shared" si="1225"/>
        <v>0</v>
      </c>
      <c r="AB2647" s="701">
        <f t="shared" si="1226"/>
        <v>0</v>
      </c>
      <c r="AC2647" s="662">
        <f t="shared" si="1223"/>
        <v>0</v>
      </c>
      <c r="AD2647" s="662">
        <f t="shared" si="1227"/>
        <v>0</v>
      </c>
      <c r="AE2647" s="701">
        <f t="shared" si="1228"/>
        <v>0</v>
      </c>
      <c r="AF2647" s="662">
        <f t="shared" si="1224"/>
        <v>0</v>
      </c>
      <c r="AG2647" s="662">
        <f t="shared" si="1229"/>
        <v>0</v>
      </c>
      <c r="AH2647" s="701">
        <f t="shared" si="1230"/>
        <v>0</v>
      </c>
    </row>
    <row r="2648" spans="1:34" x14ac:dyDescent="0.35">
      <c r="A2648" s="680">
        <v>40623</v>
      </c>
      <c r="B2648" s="558" t="s">
        <v>23</v>
      </c>
      <c r="C2648" s="558">
        <v>3</v>
      </c>
      <c r="D2648" s="559">
        <f t="shared" si="1202"/>
        <v>2</v>
      </c>
      <c r="E2648" s="561">
        <v>0</v>
      </c>
      <c r="F2648" s="699">
        <f t="shared" si="1208"/>
        <v>0</v>
      </c>
      <c r="G2648" s="712">
        <f t="shared" si="1209"/>
        <v>0</v>
      </c>
      <c r="H2648" s="699">
        <f t="shared" si="1203"/>
        <v>0</v>
      </c>
      <c r="I2648" s="712">
        <f t="shared" si="1204"/>
        <v>0</v>
      </c>
      <c r="J2648" s="699">
        <f t="shared" si="1210"/>
        <v>0</v>
      </c>
      <c r="K2648" s="681">
        <f t="shared" si="1211"/>
        <v>0</v>
      </c>
      <c r="L2648" s="711">
        <f>IF($L$5="Yes",HLOOKUP(B2648,'Outdoor Supply'!$D$32:$P$38,7,FALSE),0)</f>
        <v>0</v>
      </c>
      <c r="M2648" s="701">
        <f t="shared" si="1212"/>
        <v>0</v>
      </c>
      <c r="N2648" s="564">
        <f t="shared" si="1213"/>
        <v>0</v>
      </c>
      <c r="O2648" s="564">
        <f t="shared" si="1214"/>
        <v>0</v>
      </c>
      <c r="P2648" s="564">
        <f t="shared" si="1215"/>
        <v>0</v>
      </c>
      <c r="Q2648" s="564">
        <f t="shared" si="1216"/>
        <v>0</v>
      </c>
      <c r="R2648" s="661">
        <f t="shared" si="1205"/>
        <v>0</v>
      </c>
      <c r="S2648" s="662">
        <f t="shared" si="1206"/>
        <v>0</v>
      </c>
      <c r="T2648" s="699">
        <f t="shared" si="1207"/>
        <v>0</v>
      </c>
      <c r="U2648" s="681">
        <f t="shared" si="1217"/>
        <v>0</v>
      </c>
      <c r="V2648" s="701">
        <f t="shared" si="1218"/>
        <v>0</v>
      </c>
      <c r="W2648" s="662">
        <f t="shared" si="1219"/>
        <v>0</v>
      </c>
      <c r="X2648" s="662">
        <f t="shared" si="1220"/>
        <v>0</v>
      </c>
      <c r="Y2648" s="662">
        <f t="shared" si="1221"/>
        <v>0</v>
      </c>
      <c r="Z2648" s="699">
        <f t="shared" si="1222"/>
        <v>0</v>
      </c>
      <c r="AA2648" s="681">
        <f t="shared" si="1225"/>
        <v>0</v>
      </c>
      <c r="AB2648" s="701">
        <f t="shared" si="1226"/>
        <v>0</v>
      </c>
      <c r="AC2648" s="662">
        <f t="shared" si="1223"/>
        <v>0</v>
      </c>
      <c r="AD2648" s="662">
        <f t="shared" si="1227"/>
        <v>0</v>
      </c>
      <c r="AE2648" s="701">
        <f t="shared" si="1228"/>
        <v>0</v>
      </c>
      <c r="AF2648" s="662">
        <f t="shared" si="1224"/>
        <v>0</v>
      </c>
      <c r="AG2648" s="662">
        <f t="shared" si="1229"/>
        <v>0</v>
      </c>
      <c r="AH2648" s="701">
        <f t="shared" si="1230"/>
        <v>0</v>
      </c>
    </row>
    <row r="2649" spans="1:34" x14ac:dyDescent="0.35">
      <c r="A2649" s="680">
        <v>40624</v>
      </c>
      <c r="B2649" s="558" t="s">
        <v>23</v>
      </c>
      <c r="C2649" s="558">
        <v>3</v>
      </c>
      <c r="D2649" s="559">
        <f t="shared" si="1202"/>
        <v>3</v>
      </c>
      <c r="E2649" s="561">
        <v>0</v>
      </c>
      <c r="F2649" s="699">
        <f t="shared" si="1208"/>
        <v>0</v>
      </c>
      <c r="G2649" s="712">
        <f t="shared" si="1209"/>
        <v>0</v>
      </c>
      <c r="H2649" s="699">
        <f t="shared" si="1203"/>
        <v>0</v>
      </c>
      <c r="I2649" s="712">
        <f t="shared" si="1204"/>
        <v>0</v>
      </c>
      <c r="J2649" s="699">
        <f t="shared" si="1210"/>
        <v>0</v>
      </c>
      <c r="K2649" s="681">
        <f t="shared" si="1211"/>
        <v>0</v>
      </c>
      <c r="L2649" s="711">
        <f>IF($L$5="Yes",HLOOKUP(B2649,'Outdoor Supply'!$D$32:$P$38,7,FALSE),0)</f>
        <v>0</v>
      </c>
      <c r="M2649" s="701">
        <f t="shared" si="1212"/>
        <v>0</v>
      </c>
      <c r="N2649" s="564">
        <f t="shared" si="1213"/>
        <v>0</v>
      </c>
      <c r="O2649" s="564">
        <f t="shared" si="1214"/>
        <v>0</v>
      </c>
      <c r="P2649" s="564">
        <f t="shared" si="1215"/>
        <v>0</v>
      </c>
      <c r="Q2649" s="564">
        <f t="shared" si="1216"/>
        <v>0</v>
      </c>
      <c r="R2649" s="661">
        <f t="shared" si="1205"/>
        <v>0</v>
      </c>
      <c r="S2649" s="662">
        <f t="shared" si="1206"/>
        <v>0</v>
      </c>
      <c r="T2649" s="699">
        <f t="shared" si="1207"/>
        <v>0</v>
      </c>
      <c r="U2649" s="681">
        <f t="shared" si="1217"/>
        <v>0</v>
      </c>
      <c r="V2649" s="701">
        <f t="shared" si="1218"/>
        <v>0</v>
      </c>
      <c r="W2649" s="662">
        <f t="shared" si="1219"/>
        <v>0</v>
      </c>
      <c r="X2649" s="662">
        <f t="shared" si="1220"/>
        <v>0</v>
      </c>
      <c r="Y2649" s="662">
        <f t="shared" si="1221"/>
        <v>0</v>
      </c>
      <c r="Z2649" s="699">
        <f t="shared" si="1222"/>
        <v>0</v>
      </c>
      <c r="AA2649" s="681">
        <f t="shared" si="1225"/>
        <v>0</v>
      </c>
      <c r="AB2649" s="701">
        <f t="shared" si="1226"/>
        <v>0</v>
      </c>
      <c r="AC2649" s="662">
        <f t="shared" si="1223"/>
        <v>0</v>
      </c>
      <c r="AD2649" s="662">
        <f t="shared" si="1227"/>
        <v>0</v>
      </c>
      <c r="AE2649" s="701">
        <f t="shared" si="1228"/>
        <v>0</v>
      </c>
      <c r="AF2649" s="662">
        <f t="shared" si="1224"/>
        <v>0</v>
      </c>
      <c r="AG2649" s="662">
        <f t="shared" si="1229"/>
        <v>0</v>
      </c>
      <c r="AH2649" s="701">
        <f t="shared" si="1230"/>
        <v>0</v>
      </c>
    </row>
    <row r="2650" spans="1:34" x14ac:dyDescent="0.35">
      <c r="A2650" s="680">
        <v>40625</v>
      </c>
      <c r="B2650" s="558" t="s">
        <v>23</v>
      </c>
      <c r="C2650" s="558">
        <v>3</v>
      </c>
      <c r="D2650" s="559">
        <f t="shared" si="1202"/>
        <v>4</v>
      </c>
      <c r="E2650" s="561">
        <v>0</v>
      </c>
      <c r="F2650" s="699">
        <f t="shared" si="1208"/>
        <v>0</v>
      </c>
      <c r="G2650" s="712">
        <f t="shared" si="1209"/>
        <v>0</v>
      </c>
      <c r="H2650" s="699">
        <f t="shared" si="1203"/>
        <v>0</v>
      </c>
      <c r="I2650" s="712">
        <f t="shared" si="1204"/>
        <v>0</v>
      </c>
      <c r="J2650" s="699">
        <f t="shared" si="1210"/>
        <v>0</v>
      </c>
      <c r="K2650" s="681">
        <f t="shared" si="1211"/>
        <v>0</v>
      </c>
      <c r="L2650" s="711">
        <f>IF($L$5="Yes",HLOOKUP(B2650,'Outdoor Supply'!$D$32:$P$38,7,FALSE),0)</f>
        <v>0</v>
      </c>
      <c r="M2650" s="701">
        <f t="shared" si="1212"/>
        <v>0</v>
      </c>
      <c r="N2650" s="564">
        <f t="shared" si="1213"/>
        <v>0</v>
      </c>
      <c r="O2650" s="564">
        <f t="shared" si="1214"/>
        <v>0</v>
      </c>
      <c r="P2650" s="564">
        <f t="shared" si="1215"/>
        <v>0</v>
      </c>
      <c r="Q2650" s="564">
        <f t="shared" si="1216"/>
        <v>0</v>
      </c>
      <c r="R2650" s="661">
        <f t="shared" si="1205"/>
        <v>0</v>
      </c>
      <c r="S2650" s="662">
        <f t="shared" si="1206"/>
        <v>0</v>
      </c>
      <c r="T2650" s="699">
        <f t="shared" si="1207"/>
        <v>0</v>
      </c>
      <c r="U2650" s="681">
        <f t="shared" si="1217"/>
        <v>0</v>
      </c>
      <c r="V2650" s="701">
        <f t="shared" si="1218"/>
        <v>0</v>
      </c>
      <c r="W2650" s="662">
        <f t="shared" si="1219"/>
        <v>0</v>
      </c>
      <c r="X2650" s="662">
        <f t="shared" si="1220"/>
        <v>0</v>
      </c>
      <c r="Y2650" s="662">
        <f t="shared" si="1221"/>
        <v>0</v>
      </c>
      <c r="Z2650" s="699">
        <f t="shared" si="1222"/>
        <v>0</v>
      </c>
      <c r="AA2650" s="681">
        <f t="shared" si="1225"/>
        <v>0</v>
      </c>
      <c r="AB2650" s="701">
        <f t="shared" si="1226"/>
        <v>0</v>
      </c>
      <c r="AC2650" s="662">
        <f t="shared" si="1223"/>
        <v>0</v>
      </c>
      <c r="AD2650" s="662">
        <f t="shared" si="1227"/>
        <v>0</v>
      </c>
      <c r="AE2650" s="701">
        <f t="shared" si="1228"/>
        <v>0</v>
      </c>
      <c r="AF2650" s="662">
        <f t="shared" si="1224"/>
        <v>0</v>
      </c>
      <c r="AG2650" s="662">
        <f t="shared" si="1229"/>
        <v>0</v>
      </c>
      <c r="AH2650" s="701">
        <f t="shared" si="1230"/>
        <v>0</v>
      </c>
    </row>
    <row r="2651" spans="1:34" x14ac:dyDescent="0.35">
      <c r="A2651" s="680">
        <v>40626</v>
      </c>
      <c r="B2651" s="558" t="s">
        <v>23</v>
      </c>
      <c r="C2651" s="558">
        <v>3</v>
      </c>
      <c r="D2651" s="559">
        <f t="shared" si="1202"/>
        <v>5</v>
      </c>
      <c r="E2651" s="561">
        <v>0</v>
      </c>
      <c r="F2651" s="699">
        <f t="shared" si="1208"/>
        <v>0</v>
      </c>
      <c r="G2651" s="712">
        <f t="shared" si="1209"/>
        <v>0</v>
      </c>
      <c r="H2651" s="699">
        <f t="shared" si="1203"/>
        <v>0</v>
      </c>
      <c r="I2651" s="712">
        <f t="shared" si="1204"/>
        <v>0</v>
      </c>
      <c r="J2651" s="699">
        <f t="shared" si="1210"/>
        <v>0</v>
      </c>
      <c r="K2651" s="681">
        <f t="shared" si="1211"/>
        <v>0</v>
      </c>
      <c r="L2651" s="711">
        <f>IF($L$5="Yes",HLOOKUP(B2651,'Outdoor Supply'!$D$32:$P$38,7,FALSE),0)</f>
        <v>0</v>
      </c>
      <c r="M2651" s="701">
        <f t="shared" si="1212"/>
        <v>0</v>
      </c>
      <c r="N2651" s="564">
        <f t="shared" si="1213"/>
        <v>0</v>
      </c>
      <c r="O2651" s="564">
        <f t="shared" si="1214"/>
        <v>0</v>
      </c>
      <c r="P2651" s="564">
        <f t="shared" si="1215"/>
        <v>0</v>
      </c>
      <c r="Q2651" s="564">
        <f t="shared" si="1216"/>
        <v>0</v>
      </c>
      <c r="R2651" s="661">
        <f t="shared" si="1205"/>
        <v>0</v>
      </c>
      <c r="S2651" s="662">
        <f t="shared" si="1206"/>
        <v>0</v>
      </c>
      <c r="T2651" s="699">
        <f t="shared" si="1207"/>
        <v>0</v>
      </c>
      <c r="U2651" s="681">
        <f t="shared" si="1217"/>
        <v>0</v>
      </c>
      <c r="V2651" s="701">
        <f t="shared" si="1218"/>
        <v>0</v>
      </c>
      <c r="W2651" s="662">
        <f t="shared" si="1219"/>
        <v>0</v>
      </c>
      <c r="X2651" s="662">
        <f t="shared" si="1220"/>
        <v>0</v>
      </c>
      <c r="Y2651" s="662">
        <f t="shared" si="1221"/>
        <v>0</v>
      </c>
      <c r="Z2651" s="699">
        <f t="shared" si="1222"/>
        <v>0</v>
      </c>
      <c r="AA2651" s="681">
        <f t="shared" si="1225"/>
        <v>0</v>
      </c>
      <c r="AB2651" s="701">
        <f t="shared" si="1226"/>
        <v>0</v>
      </c>
      <c r="AC2651" s="662">
        <f t="shared" si="1223"/>
        <v>0</v>
      </c>
      <c r="AD2651" s="662">
        <f t="shared" si="1227"/>
        <v>0</v>
      </c>
      <c r="AE2651" s="701">
        <f t="shared" si="1228"/>
        <v>0</v>
      </c>
      <c r="AF2651" s="662">
        <f t="shared" si="1224"/>
        <v>0</v>
      </c>
      <c r="AG2651" s="662">
        <f t="shared" si="1229"/>
        <v>0</v>
      </c>
      <c r="AH2651" s="701">
        <f t="shared" si="1230"/>
        <v>0</v>
      </c>
    </row>
    <row r="2652" spans="1:34" x14ac:dyDescent="0.35">
      <c r="A2652" s="680">
        <v>40627</v>
      </c>
      <c r="B2652" s="558" t="s">
        <v>23</v>
      </c>
      <c r="C2652" s="558">
        <v>3</v>
      </c>
      <c r="D2652" s="559">
        <f t="shared" si="1202"/>
        <v>6</v>
      </c>
      <c r="E2652" s="561">
        <v>0</v>
      </c>
      <c r="F2652" s="699">
        <f t="shared" si="1208"/>
        <v>0</v>
      </c>
      <c r="G2652" s="712">
        <f t="shared" si="1209"/>
        <v>0</v>
      </c>
      <c r="H2652" s="699">
        <f t="shared" si="1203"/>
        <v>0</v>
      </c>
      <c r="I2652" s="712">
        <f t="shared" si="1204"/>
        <v>0</v>
      </c>
      <c r="J2652" s="699">
        <f t="shared" si="1210"/>
        <v>0</v>
      </c>
      <c r="K2652" s="681">
        <f t="shared" si="1211"/>
        <v>0</v>
      </c>
      <c r="L2652" s="711">
        <f>IF($L$5="Yes",HLOOKUP(B2652,'Outdoor Supply'!$D$32:$P$38,7,FALSE),0)</f>
        <v>0</v>
      </c>
      <c r="M2652" s="701">
        <f t="shared" si="1212"/>
        <v>0</v>
      </c>
      <c r="N2652" s="564">
        <f t="shared" si="1213"/>
        <v>0</v>
      </c>
      <c r="O2652" s="564">
        <f t="shared" si="1214"/>
        <v>0</v>
      </c>
      <c r="P2652" s="564">
        <f t="shared" si="1215"/>
        <v>0</v>
      </c>
      <c r="Q2652" s="564">
        <f t="shared" si="1216"/>
        <v>0</v>
      </c>
      <c r="R2652" s="661">
        <f t="shared" si="1205"/>
        <v>0</v>
      </c>
      <c r="S2652" s="662">
        <f t="shared" si="1206"/>
        <v>0</v>
      </c>
      <c r="T2652" s="699">
        <f t="shared" si="1207"/>
        <v>0</v>
      </c>
      <c r="U2652" s="681">
        <f t="shared" si="1217"/>
        <v>0</v>
      </c>
      <c r="V2652" s="701">
        <f t="shared" si="1218"/>
        <v>0</v>
      </c>
      <c r="W2652" s="662">
        <f t="shared" si="1219"/>
        <v>0</v>
      </c>
      <c r="X2652" s="662">
        <f t="shared" si="1220"/>
        <v>0</v>
      </c>
      <c r="Y2652" s="662">
        <f t="shared" si="1221"/>
        <v>0</v>
      </c>
      <c r="Z2652" s="699">
        <f t="shared" si="1222"/>
        <v>0</v>
      </c>
      <c r="AA2652" s="681">
        <f t="shared" si="1225"/>
        <v>0</v>
      </c>
      <c r="AB2652" s="701">
        <f t="shared" si="1226"/>
        <v>0</v>
      </c>
      <c r="AC2652" s="662">
        <f t="shared" si="1223"/>
        <v>0</v>
      </c>
      <c r="AD2652" s="662">
        <f t="shared" si="1227"/>
        <v>0</v>
      </c>
      <c r="AE2652" s="701">
        <f t="shared" si="1228"/>
        <v>0</v>
      </c>
      <c r="AF2652" s="662">
        <f t="shared" si="1224"/>
        <v>0</v>
      </c>
      <c r="AG2652" s="662">
        <f t="shared" si="1229"/>
        <v>0</v>
      </c>
      <c r="AH2652" s="701">
        <f t="shared" si="1230"/>
        <v>0</v>
      </c>
    </row>
    <row r="2653" spans="1:34" x14ac:dyDescent="0.35">
      <c r="A2653" s="680">
        <v>40628</v>
      </c>
      <c r="B2653" s="558" t="s">
        <v>23</v>
      </c>
      <c r="C2653" s="558">
        <v>3</v>
      </c>
      <c r="D2653" s="559">
        <f t="shared" si="1202"/>
        <v>7</v>
      </c>
      <c r="E2653" s="561">
        <v>0</v>
      </c>
      <c r="F2653" s="699">
        <f t="shared" si="1208"/>
        <v>0</v>
      </c>
      <c r="G2653" s="712">
        <f t="shared" si="1209"/>
        <v>0</v>
      </c>
      <c r="H2653" s="699">
        <f t="shared" si="1203"/>
        <v>0</v>
      </c>
      <c r="I2653" s="712">
        <f t="shared" si="1204"/>
        <v>0</v>
      </c>
      <c r="J2653" s="699">
        <f t="shared" si="1210"/>
        <v>0</v>
      </c>
      <c r="K2653" s="681">
        <f t="shared" si="1211"/>
        <v>0</v>
      </c>
      <c r="L2653" s="711">
        <f>IF($L$5="Yes",HLOOKUP(B2653,'Outdoor Supply'!$D$32:$P$38,7,FALSE),0)</f>
        <v>0</v>
      </c>
      <c r="M2653" s="701">
        <f t="shared" si="1212"/>
        <v>0</v>
      </c>
      <c r="N2653" s="564">
        <f t="shared" si="1213"/>
        <v>0</v>
      </c>
      <c r="O2653" s="564">
        <f t="shared" si="1214"/>
        <v>0</v>
      </c>
      <c r="P2653" s="564">
        <f t="shared" si="1215"/>
        <v>0</v>
      </c>
      <c r="Q2653" s="564">
        <f t="shared" si="1216"/>
        <v>0</v>
      </c>
      <c r="R2653" s="661">
        <f t="shared" si="1205"/>
        <v>0</v>
      </c>
      <c r="S2653" s="662">
        <f t="shared" si="1206"/>
        <v>0</v>
      </c>
      <c r="T2653" s="699">
        <f t="shared" si="1207"/>
        <v>0</v>
      </c>
      <c r="U2653" s="681">
        <f t="shared" si="1217"/>
        <v>0</v>
      </c>
      <c r="V2653" s="701">
        <f t="shared" si="1218"/>
        <v>0</v>
      </c>
      <c r="W2653" s="662">
        <f t="shared" si="1219"/>
        <v>0</v>
      </c>
      <c r="X2653" s="662">
        <f t="shared" si="1220"/>
        <v>0</v>
      </c>
      <c r="Y2653" s="662">
        <f t="shared" si="1221"/>
        <v>0</v>
      </c>
      <c r="Z2653" s="699">
        <f t="shared" si="1222"/>
        <v>0</v>
      </c>
      <c r="AA2653" s="681">
        <f t="shared" si="1225"/>
        <v>0</v>
      </c>
      <c r="AB2653" s="701">
        <f t="shared" si="1226"/>
        <v>0</v>
      </c>
      <c r="AC2653" s="662">
        <f t="shared" si="1223"/>
        <v>0</v>
      </c>
      <c r="AD2653" s="662">
        <f t="shared" si="1227"/>
        <v>0</v>
      </c>
      <c r="AE2653" s="701">
        <f t="shared" si="1228"/>
        <v>0</v>
      </c>
      <c r="AF2653" s="662">
        <f t="shared" si="1224"/>
        <v>0</v>
      </c>
      <c r="AG2653" s="662">
        <f t="shared" si="1229"/>
        <v>0</v>
      </c>
      <c r="AH2653" s="701">
        <f t="shared" si="1230"/>
        <v>0</v>
      </c>
    </row>
    <row r="2654" spans="1:34" x14ac:dyDescent="0.35">
      <c r="A2654" s="680">
        <v>40629</v>
      </c>
      <c r="B2654" s="558" t="s">
        <v>23</v>
      </c>
      <c r="C2654" s="558">
        <v>3</v>
      </c>
      <c r="D2654" s="559">
        <f t="shared" si="1202"/>
        <v>1</v>
      </c>
      <c r="E2654" s="561">
        <v>0</v>
      </c>
      <c r="F2654" s="699">
        <f t="shared" si="1208"/>
        <v>0</v>
      </c>
      <c r="G2654" s="712">
        <f t="shared" si="1209"/>
        <v>0</v>
      </c>
      <c r="H2654" s="699">
        <f t="shared" si="1203"/>
        <v>0</v>
      </c>
      <c r="I2654" s="712">
        <f t="shared" si="1204"/>
        <v>0</v>
      </c>
      <c r="J2654" s="699">
        <f t="shared" si="1210"/>
        <v>0</v>
      </c>
      <c r="K2654" s="681">
        <f t="shared" si="1211"/>
        <v>0</v>
      </c>
      <c r="L2654" s="711">
        <f>IF($L$5="Yes",HLOOKUP(B2654,'Outdoor Supply'!$D$32:$P$38,7,FALSE),0)</f>
        <v>0</v>
      </c>
      <c r="M2654" s="701">
        <f t="shared" si="1212"/>
        <v>0</v>
      </c>
      <c r="N2654" s="564">
        <f t="shared" si="1213"/>
        <v>0</v>
      </c>
      <c r="O2654" s="564">
        <f t="shared" si="1214"/>
        <v>0</v>
      </c>
      <c r="P2654" s="564">
        <f t="shared" si="1215"/>
        <v>0</v>
      </c>
      <c r="Q2654" s="564">
        <f t="shared" si="1216"/>
        <v>0</v>
      </c>
      <c r="R2654" s="661">
        <f t="shared" si="1205"/>
        <v>0</v>
      </c>
      <c r="S2654" s="662">
        <f t="shared" si="1206"/>
        <v>0</v>
      </c>
      <c r="T2654" s="699">
        <f t="shared" si="1207"/>
        <v>0</v>
      </c>
      <c r="U2654" s="681">
        <f t="shared" si="1217"/>
        <v>0</v>
      </c>
      <c r="V2654" s="701">
        <f t="shared" si="1218"/>
        <v>0</v>
      </c>
      <c r="W2654" s="662">
        <f t="shared" si="1219"/>
        <v>0</v>
      </c>
      <c r="X2654" s="662">
        <f t="shared" si="1220"/>
        <v>0</v>
      </c>
      <c r="Y2654" s="662">
        <f t="shared" si="1221"/>
        <v>0</v>
      </c>
      <c r="Z2654" s="699">
        <f t="shared" si="1222"/>
        <v>0</v>
      </c>
      <c r="AA2654" s="681">
        <f t="shared" si="1225"/>
        <v>0</v>
      </c>
      <c r="AB2654" s="701">
        <f t="shared" si="1226"/>
        <v>0</v>
      </c>
      <c r="AC2654" s="662">
        <f t="shared" si="1223"/>
        <v>0</v>
      </c>
      <c r="AD2654" s="662">
        <f t="shared" si="1227"/>
        <v>0</v>
      </c>
      <c r="AE2654" s="701">
        <f t="shared" si="1228"/>
        <v>0</v>
      </c>
      <c r="AF2654" s="662">
        <f t="shared" si="1224"/>
        <v>0</v>
      </c>
      <c r="AG2654" s="662">
        <f t="shared" si="1229"/>
        <v>0</v>
      </c>
      <c r="AH2654" s="701">
        <f t="shared" si="1230"/>
        <v>0</v>
      </c>
    </row>
    <row r="2655" spans="1:34" x14ac:dyDescent="0.35">
      <c r="A2655" s="680">
        <v>40630</v>
      </c>
      <c r="B2655" s="558" t="s">
        <v>23</v>
      </c>
      <c r="C2655" s="558">
        <v>3</v>
      </c>
      <c r="D2655" s="559">
        <f t="shared" si="1202"/>
        <v>2</v>
      </c>
      <c r="E2655" s="561">
        <v>0</v>
      </c>
      <c r="F2655" s="699">
        <f t="shared" si="1208"/>
        <v>0</v>
      </c>
      <c r="G2655" s="712">
        <f t="shared" si="1209"/>
        <v>0</v>
      </c>
      <c r="H2655" s="699">
        <f t="shared" si="1203"/>
        <v>0</v>
      </c>
      <c r="I2655" s="712">
        <f t="shared" si="1204"/>
        <v>0</v>
      </c>
      <c r="J2655" s="699">
        <f t="shared" si="1210"/>
        <v>0</v>
      </c>
      <c r="K2655" s="681">
        <f t="shared" si="1211"/>
        <v>0</v>
      </c>
      <c r="L2655" s="711">
        <f>IF($L$5="Yes",HLOOKUP(B2655,'Outdoor Supply'!$D$32:$P$38,7,FALSE),0)</f>
        <v>0</v>
      </c>
      <c r="M2655" s="701">
        <f t="shared" si="1212"/>
        <v>0</v>
      </c>
      <c r="N2655" s="564">
        <f t="shared" si="1213"/>
        <v>0</v>
      </c>
      <c r="O2655" s="564">
        <f t="shared" si="1214"/>
        <v>0</v>
      </c>
      <c r="P2655" s="564">
        <f t="shared" si="1215"/>
        <v>0</v>
      </c>
      <c r="Q2655" s="564">
        <f t="shared" si="1216"/>
        <v>0</v>
      </c>
      <c r="R2655" s="661">
        <f t="shared" si="1205"/>
        <v>0</v>
      </c>
      <c r="S2655" s="662">
        <f t="shared" si="1206"/>
        <v>0</v>
      </c>
      <c r="T2655" s="699">
        <f t="shared" si="1207"/>
        <v>0</v>
      </c>
      <c r="U2655" s="681">
        <f t="shared" si="1217"/>
        <v>0</v>
      </c>
      <c r="V2655" s="701">
        <f t="shared" si="1218"/>
        <v>0</v>
      </c>
      <c r="W2655" s="662">
        <f t="shared" si="1219"/>
        <v>0</v>
      </c>
      <c r="X2655" s="662">
        <f t="shared" si="1220"/>
        <v>0</v>
      </c>
      <c r="Y2655" s="662">
        <f t="shared" si="1221"/>
        <v>0</v>
      </c>
      <c r="Z2655" s="699">
        <f t="shared" si="1222"/>
        <v>0</v>
      </c>
      <c r="AA2655" s="681">
        <f t="shared" si="1225"/>
        <v>0</v>
      </c>
      <c r="AB2655" s="701">
        <f t="shared" si="1226"/>
        <v>0</v>
      </c>
      <c r="AC2655" s="662">
        <f t="shared" si="1223"/>
        <v>0</v>
      </c>
      <c r="AD2655" s="662">
        <f t="shared" si="1227"/>
        <v>0</v>
      </c>
      <c r="AE2655" s="701">
        <f t="shared" si="1228"/>
        <v>0</v>
      </c>
      <c r="AF2655" s="662">
        <f t="shared" si="1224"/>
        <v>0</v>
      </c>
      <c r="AG2655" s="662">
        <f t="shared" si="1229"/>
        <v>0</v>
      </c>
      <c r="AH2655" s="701">
        <f t="shared" si="1230"/>
        <v>0</v>
      </c>
    </row>
    <row r="2656" spans="1:34" x14ac:dyDescent="0.35">
      <c r="A2656" s="680">
        <v>40631</v>
      </c>
      <c r="B2656" s="558" t="s">
        <v>23</v>
      </c>
      <c r="C2656" s="558">
        <v>3</v>
      </c>
      <c r="D2656" s="559">
        <f t="shared" si="1202"/>
        <v>3</v>
      </c>
      <c r="E2656" s="561">
        <v>9.9999999999909051E-3</v>
      </c>
      <c r="F2656" s="699">
        <f t="shared" si="1208"/>
        <v>0</v>
      </c>
      <c r="G2656" s="712">
        <f t="shared" si="1209"/>
        <v>0</v>
      </c>
      <c r="H2656" s="699">
        <f t="shared" si="1203"/>
        <v>0</v>
      </c>
      <c r="I2656" s="712">
        <f t="shared" si="1204"/>
        <v>0</v>
      </c>
      <c r="J2656" s="699">
        <f t="shared" si="1210"/>
        <v>0</v>
      </c>
      <c r="K2656" s="681">
        <f t="shared" si="1211"/>
        <v>0</v>
      </c>
      <c r="L2656" s="711">
        <f>IF($L$5="Yes",HLOOKUP(B2656,'Outdoor Supply'!$D$32:$P$38,7,FALSE),0)</f>
        <v>0</v>
      </c>
      <c r="M2656" s="701">
        <f t="shared" si="1212"/>
        <v>0</v>
      </c>
      <c r="N2656" s="564">
        <f t="shared" si="1213"/>
        <v>0</v>
      </c>
      <c r="O2656" s="564">
        <f t="shared" si="1214"/>
        <v>0</v>
      </c>
      <c r="P2656" s="564">
        <f t="shared" si="1215"/>
        <v>0</v>
      </c>
      <c r="Q2656" s="564">
        <f t="shared" si="1216"/>
        <v>0</v>
      </c>
      <c r="R2656" s="661">
        <f t="shared" si="1205"/>
        <v>0</v>
      </c>
      <c r="S2656" s="662">
        <f t="shared" si="1206"/>
        <v>0</v>
      </c>
      <c r="T2656" s="699">
        <f t="shared" si="1207"/>
        <v>0</v>
      </c>
      <c r="U2656" s="681">
        <f t="shared" si="1217"/>
        <v>0</v>
      </c>
      <c r="V2656" s="701">
        <f t="shared" si="1218"/>
        <v>0</v>
      </c>
      <c r="W2656" s="662">
        <f t="shared" si="1219"/>
        <v>0</v>
      </c>
      <c r="X2656" s="662">
        <f t="shared" si="1220"/>
        <v>0</v>
      </c>
      <c r="Y2656" s="662">
        <f t="shared" si="1221"/>
        <v>0</v>
      </c>
      <c r="Z2656" s="699">
        <f t="shared" si="1222"/>
        <v>0</v>
      </c>
      <c r="AA2656" s="681">
        <f t="shared" si="1225"/>
        <v>0</v>
      </c>
      <c r="AB2656" s="701">
        <f t="shared" si="1226"/>
        <v>0</v>
      </c>
      <c r="AC2656" s="662">
        <f t="shared" si="1223"/>
        <v>0</v>
      </c>
      <c r="AD2656" s="662">
        <f t="shared" si="1227"/>
        <v>0</v>
      </c>
      <c r="AE2656" s="701">
        <f t="shared" si="1228"/>
        <v>0</v>
      </c>
      <c r="AF2656" s="662">
        <f t="shared" si="1224"/>
        <v>0</v>
      </c>
      <c r="AG2656" s="662">
        <f t="shared" si="1229"/>
        <v>0</v>
      </c>
      <c r="AH2656" s="701">
        <f t="shared" si="1230"/>
        <v>0</v>
      </c>
    </row>
    <row r="2657" spans="1:34" x14ac:dyDescent="0.35">
      <c r="A2657" s="680">
        <v>40632</v>
      </c>
      <c r="B2657" s="558" t="s">
        <v>23</v>
      </c>
      <c r="C2657" s="558">
        <v>3</v>
      </c>
      <c r="D2657" s="559">
        <f t="shared" si="1202"/>
        <v>4</v>
      </c>
      <c r="E2657" s="561">
        <v>0</v>
      </c>
      <c r="F2657" s="699">
        <f t="shared" si="1208"/>
        <v>0</v>
      </c>
      <c r="G2657" s="712">
        <f t="shared" si="1209"/>
        <v>0</v>
      </c>
      <c r="H2657" s="699">
        <f t="shared" si="1203"/>
        <v>0</v>
      </c>
      <c r="I2657" s="712">
        <f t="shared" si="1204"/>
        <v>0</v>
      </c>
      <c r="J2657" s="699">
        <f t="shared" si="1210"/>
        <v>0</v>
      </c>
      <c r="K2657" s="681">
        <f t="shared" si="1211"/>
        <v>0</v>
      </c>
      <c r="L2657" s="711">
        <f>IF($L$5="Yes",HLOOKUP(B2657,'Outdoor Supply'!$D$32:$P$38,7,FALSE),0)</f>
        <v>0</v>
      </c>
      <c r="M2657" s="701">
        <f t="shared" si="1212"/>
        <v>0</v>
      </c>
      <c r="N2657" s="564">
        <f t="shared" si="1213"/>
        <v>0</v>
      </c>
      <c r="O2657" s="564">
        <f t="shared" si="1214"/>
        <v>0</v>
      </c>
      <c r="P2657" s="564">
        <f t="shared" si="1215"/>
        <v>0</v>
      </c>
      <c r="Q2657" s="564">
        <f t="shared" si="1216"/>
        <v>0</v>
      </c>
      <c r="R2657" s="661">
        <f t="shared" si="1205"/>
        <v>0</v>
      </c>
      <c r="S2657" s="662">
        <f t="shared" si="1206"/>
        <v>0</v>
      </c>
      <c r="T2657" s="699">
        <f t="shared" si="1207"/>
        <v>0</v>
      </c>
      <c r="U2657" s="681">
        <f t="shared" si="1217"/>
        <v>0</v>
      </c>
      <c r="V2657" s="701">
        <f t="shared" si="1218"/>
        <v>0</v>
      </c>
      <c r="W2657" s="662">
        <f t="shared" si="1219"/>
        <v>0</v>
      </c>
      <c r="X2657" s="662">
        <f t="shared" si="1220"/>
        <v>0</v>
      </c>
      <c r="Y2657" s="662">
        <f t="shared" si="1221"/>
        <v>0</v>
      </c>
      <c r="Z2657" s="699">
        <f t="shared" si="1222"/>
        <v>0</v>
      </c>
      <c r="AA2657" s="681">
        <f t="shared" si="1225"/>
        <v>0</v>
      </c>
      <c r="AB2657" s="701">
        <f t="shared" si="1226"/>
        <v>0</v>
      </c>
      <c r="AC2657" s="662">
        <f t="shared" si="1223"/>
        <v>0</v>
      </c>
      <c r="AD2657" s="662">
        <f t="shared" si="1227"/>
        <v>0</v>
      </c>
      <c r="AE2657" s="701">
        <f t="shared" si="1228"/>
        <v>0</v>
      </c>
      <c r="AF2657" s="662">
        <f t="shared" si="1224"/>
        <v>0</v>
      </c>
      <c r="AG2657" s="662">
        <f t="shared" si="1229"/>
        <v>0</v>
      </c>
      <c r="AH2657" s="701">
        <f t="shared" si="1230"/>
        <v>0</v>
      </c>
    </row>
    <row r="2658" spans="1:34" x14ac:dyDescent="0.35">
      <c r="A2658" s="680">
        <v>40633</v>
      </c>
      <c r="B2658" s="558" t="s">
        <v>23</v>
      </c>
      <c r="C2658" s="558">
        <v>3</v>
      </c>
      <c r="D2658" s="559">
        <f t="shared" si="1202"/>
        <v>5</v>
      </c>
      <c r="E2658" s="561">
        <v>0</v>
      </c>
      <c r="F2658" s="699">
        <f t="shared" si="1208"/>
        <v>0</v>
      </c>
      <c r="G2658" s="712">
        <f t="shared" si="1209"/>
        <v>0</v>
      </c>
      <c r="H2658" s="699">
        <f t="shared" si="1203"/>
        <v>0</v>
      </c>
      <c r="I2658" s="712">
        <f t="shared" si="1204"/>
        <v>0</v>
      </c>
      <c r="J2658" s="699">
        <f t="shared" si="1210"/>
        <v>0</v>
      </c>
      <c r="K2658" s="681">
        <f t="shared" si="1211"/>
        <v>0</v>
      </c>
      <c r="L2658" s="711">
        <f>IF($L$5="Yes",HLOOKUP(B2658,'Outdoor Supply'!$D$32:$P$38,7,FALSE),0)</f>
        <v>0</v>
      </c>
      <c r="M2658" s="701">
        <f t="shared" si="1212"/>
        <v>0</v>
      </c>
      <c r="N2658" s="564">
        <f t="shared" si="1213"/>
        <v>0</v>
      </c>
      <c r="O2658" s="564">
        <f t="shared" si="1214"/>
        <v>0</v>
      </c>
      <c r="P2658" s="564">
        <f t="shared" si="1215"/>
        <v>0</v>
      </c>
      <c r="Q2658" s="564">
        <f t="shared" si="1216"/>
        <v>0</v>
      </c>
      <c r="R2658" s="661">
        <f t="shared" si="1205"/>
        <v>0</v>
      </c>
      <c r="S2658" s="662">
        <f t="shared" si="1206"/>
        <v>0</v>
      </c>
      <c r="T2658" s="699">
        <f t="shared" si="1207"/>
        <v>0</v>
      </c>
      <c r="U2658" s="681">
        <f t="shared" si="1217"/>
        <v>0</v>
      </c>
      <c r="V2658" s="701">
        <f t="shared" si="1218"/>
        <v>0</v>
      </c>
      <c r="W2658" s="662">
        <f t="shared" si="1219"/>
        <v>0</v>
      </c>
      <c r="X2658" s="662">
        <f t="shared" si="1220"/>
        <v>0</v>
      </c>
      <c r="Y2658" s="662">
        <f t="shared" si="1221"/>
        <v>0</v>
      </c>
      <c r="Z2658" s="699">
        <f t="shared" si="1222"/>
        <v>0</v>
      </c>
      <c r="AA2658" s="681">
        <f t="shared" si="1225"/>
        <v>0</v>
      </c>
      <c r="AB2658" s="701">
        <f t="shared" si="1226"/>
        <v>0</v>
      </c>
      <c r="AC2658" s="662">
        <f t="shared" si="1223"/>
        <v>0</v>
      </c>
      <c r="AD2658" s="662">
        <f t="shared" si="1227"/>
        <v>0</v>
      </c>
      <c r="AE2658" s="701">
        <f t="shared" si="1228"/>
        <v>0</v>
      </c>
      <c r="AF2658" s="662">
        <f t="shared" si="1224"/>
        <v>0</v>
      </c>
      <c r="AG2658" s="662">
        <f t="shared" si="1229"/>
        <v>0</v>
      </c>
      <c r="AH2658" s="701">
        <f t="shared" si="1230"/>
        <v>0</v>
      </c>
    </row>
    <row r="2659" spans="1:34" x14ac:dyDescent="0.35">
      <c r="A2659" s="680">
        <v>40634</v>
      </c>
      <c r="B2659" s="558" t="s">
        <v>24</v>
      </c>
      <c r="C2659" s="558">
        <v>4</v>
      </c>
      <c r="D2659" s="559">
        <f t="shared" si="1202"/>
        <v>6</v>
      </c>
      <c r="E2659" s="561">
        <v>0</v>
      </c>
      <c r="F2659" s="699">
        <f t="shared" si="1208"/>
        <v>0</v>
      </c>
      <c r="G2659" s="712">
        <f t="shared" si="1209"/>
        <v>0</v>
      </c>
      <c r="H2659" s="699">
        <f t="shared" si="1203"/>
        <v>0</v>
      </c>
      <c r="I2659" s="712">
        <f t="shared" si="1204"/>
        <v>0</v>
      </c>
      <c r="J2659" s="699">
        <f t="shared" si="1210"/>
        <v>0</v>
      </c>
      <c r="K2659" s="681">
        <f t="shared" si="1211"/>
        <v>0</v>
      </c>
      <c r="L2659" s="711">
        <f>IF($L$5="Yes",HLOOKUP(B2659,'Outdoor Supply'!$D$32:$P$38,7,FALSE),0)</f>
        <v>0</v>
      </c>
      <c r="M2659" s="701">
        <f t="shared" si="1212"/>
        <v>0</v>
      </c>
      <c r="N2659" s="564">
        <f t="shared" si="1213"/>
        <v>0</v>
      </c>
      <c r="O2659" s="564">
        <f t="shared" si="1214"/>
        <v>0</v>
      </c>
      <c r="P2659" s="564">
        <f t="shared" si="1215"/>
        <v>0</v>
      </c>
      <c r="Q2659" s="564">
        <f t="shared" si="1216"/>
        <v>0</v>
      </c>
      <c r="R2659" s="661">
        <f t="shared" si="1205"/>
        <v>0</v>
      </c>
      <c r="S2659" s="662">
        <f t="shared" si="1206"/>
        <v>0</v>
      </c>
      <c r="T2659" s="699">
        <f t="shared" si="1207"/>
        <v>0</v>
      </c>
      <c r="U2659" s="681">
        <f t="shared" si="1217"/>
        <v>0</v>
      </c>
      <c r="V2659" s="701">
        <f t="shared" si="1218"/>
        <v>0</v>
      </c>
      <c r="W2659" s="662">
        <f t="shared" si="1219"/>
        <v>0</v>
      </c>
      <c r="X2659" s="662">
        <f t="shared" si="1220"/>
        <v>0</v>
      </c>
      <c r="Y2659" s="662">
        <f t="shared" si="1221"/>
        <v>0</v>
      </c>
      <c r="Z2659" s="699">
        <f t="shared" si="1222"/>
        <v>0</v>
      </c>
      <c r="AA2659" s="681">
        <f t="shared" si="1225"/>
        <v>0</v>
      </c>
      <c r="AB2659" s="701">
        <f t="shared" si="1226"/>
        <v>0</v>
      </c>
      <c r="AC2659" s="662">
        <f t="shared" si="1223"/>
        <v>0</v>
      </c>
      <c r="AD2659" s="662">
        <f t="shared" si="1227"/>
        <v>0</v>
      </c>
      <c r="AE2659" s="701">
        <f t="shared" si="1228"/>
        <v>0</v>
      </c>
      <c r="AF2659" s="662">
        <f t="shared" si="1224"/>
        <v>0</v>
      </c>
      <c r="AG2659" s="662">
        <f t="shared" si="1229"/>
        <v>0</v>
      </c>
      <c r="AH2659" s="701">
        <f t="shared" si="1230"/>
        <v>0</v>
      </c>
    </row>
    <row r="2660" spans="1:34" x14ac:dyDescent="0.35">
      <c r="A2660" s="680">
        <v>40635</v>
      </c>
      <c r="B2660" s="558" t="s">
        <v>24</v>
      </c>
      <c r="C2660" s="558">
        <v>4</v>
      </c>
      <c r="D2660" s="559">
        <f t="shared" si="1202"/>
        <v>7</v>
      </c>
      <c r="E2660" s="561">
        <v>0</v>
      </c>
      <c r="F2660" s="699">
        <f t="shared" si="1208"/>
        <v>0</v>
      </c>
      <c r="G2660" s="712">
        <f t="shared" si="1209"/>
        <v>0</v>
      </c>
      <c r="H2660" s="699">
        <f t="shared" si="1203"/>
        <v>0</v>
      </c>
      <c r="I2660" s="712">
        <f t="shared" si="1204"/>
        <v>0</v>
      </c>
      <c r="J2660" s="699">
        <f t="shared" si="1210"/>
        <v>0</v>
      </c>
      <c r="K2660" s="681">
        <f t="shared" si="1211"/>
        <v>0</v>
      </c>
      <c r="L2660" s="711">
        <f>IF($L$5="Yes",HLOOKUP(B2660,'Outdoor Supply'!$D$32:$P$38,7,FALSE),0)</f>
        <v>0</v>
      </c>
      <c r="M2660" s="701">
        <f t="shared" si="1212"/>
        <v>0</v>
      </c>
      <c r="N2660" s="564">
        <f t="shared" si="1213"/>
        <v>0</v>
      </c>
      <c r="O2660" s="564">
        <f t="shared" si="1214"/>
        <v>0</v>
      </c>
      <c r="P2660" s="564">
        <f t="shared" si="1215"/>
        <v>0</v>
      </c>
      <c r="Q2660" s="564">
        <f t="shared" si="1216"/>
        <v>0</v>
      </c>
      <c r="R2660" s="661">
        <f t="shared" si="1205"/>
        <v>0</v>
      </c>
      <c r="S2660" s="662">
        <f t="shared" si="1206"/>
        <v>0</v>
      </c>
      <c r="T2660" s="699">
        <f t="shared" si="1207"/>
        <v>0</v>
      </c>
      <c r="U2660" s="681">
        <f t="shared" si="1217"/>
        <v>0</v>
      </c>
      <c r="V2660" s="701">
        <f t="shared" si="1218"/>
        <v>0</v>
      </c>
      <c r="W2660" s="662">
        <f t="shared" si="1219"/>
        <v>0</v>
      </c>
      <c r="X2660" s="662">
        <f t="shared" si="1220"/>
        <v>0</v>
      </c>
      <c r="Y2660" s="662">
        <f t="shared" si="1221"/>
        <v>0</v>
      </c>
      <c r="Z2660" s="699">
        <f t="shared" si="1222"/>
        <v>0</v>
      </c>
      <c r="AA2660" s="681">
        <f t="shared" si="1225"/>
        <v>0</v>
      </c>
      <c r="AB2660" s="701">
        <f t="shared" si="1226"/>
        <v>0</v>
      </c>
      <c r="AC2660" s="662">
        <f t="shared" si="1223"/>
        <v>0</v>
      </c>
      <c r="AD2660" s="662">
        <f t="shared" si="1227"/>
        <v>0</v>
      </c>
      <c r="AE2660" s="701">
        <f t="shared" si="1228"/>
        <v>0</v>
      </c>
      <c r="AF2660" s="662">
        <f t="shared" si="1224"/>
        <v>0</v>
      </c>
      <c r="AG2660" s="662">
        <f t="shared" si="1229"/>
        <v>0</v>
      </c>
      <c r="AH2660" s="701">
        <f t="shared" si="1230"/>
        <v>0</v>
      </c>
    </row>
    <row r="2661" spans="1:34" x14ac:dyDescent="0.35">
      <c r="A2661" s="680">
        <v>40636</v>
      </c>
      <c r="B2661" s="558" t="s">
        <v>24</v>
      </c>
      <c r="C2661" s="558">
        <v>4</v>
      </c>
      <c r="D2661" s="559">
        <f t="shared" si="1202"/>
        <v>1</v>
      </c>
      <c r="E2661" s="561">
        <v>0</v>
      </c>
      <c r="F2661" s="699">
        <f t="shared" si="1208"/>
        <v>0</v>
      </c>
      <c r="G2661" s="712">
        <f t="shared" si="1209"/>
        <v>0</v>
      </c>
      <c r="H2661" s="699">
        <f t="shared" si="1203"/>
        <v>0</v>
      </c>
      <c r="I2661" s="712">
        <f t="shared" si="1204"/>
        <v>0</v>
      </c>
      <c r="J2661" s="699">
        <f t="shared" si="1210"/>
        <v>0</v>
      </c>
      <c r="K2661" s="681">
        <f t="shared" si="1211"/>
        <v>0</v>
      </c>
      <c r="L2661" s="711">
        <f>IF($L$5="Yes",HLOOKUP(B2661,'Outdoor Supply'!$D$32:$P$38,7,FALSE),0)</f>
        <v>0</v>
      </c>
      <c r="M2661" s="701">
        <f t="shared" si="1212"/>
        <v>0</v>
      </c>
      <c r="N2661" s="564">
        <f t="shared" si="1213"/>
        <v>0</v>
      </c>
      <c r="O2661" s="564">
        <f t="shared" si="1214"/>
        <v>0</v>
      </c>
      <c r="P2661" s="564">
        <f t="shared" si="1215"/>
        <v>0</v>
      </c>
      <c r="Q2661" s="564">
        <f t="shared" si="1216"/>
        <v>0</v>
      </c>
      <c r="R2661" s="661">
        <f t="shared" si="1205"/>
        <v>0</v>
      </c>
      <c r="S2661" s="662">
        <f t="shared" si="1206"/>
        <v>0</v>
      </c>
      <c r="T2661" s="699">
        <f t="shared" si="1207"/>
        <v>0</v>
      </c>
      <c r="U2661" s="681">
        <f t="shared" si="1217"/>
        <v>0</v>
      </c>
      <c r="V2661" s="701">
        <f t="shared" si="1218"/>
        <v>0</v>
      </c>
      <c r="W2661" s="662">
        <f t="shared" si="1219"/>
        <v>0</v>
      </c>
      <c r="X2661" s="662">
        <f t="shared" si="1220"/>
        <v>0</v>
      </c>
      <c r="Y2661" s="662">
        <f t="shared" si="1221"/>
        <v>0</v>
      </c>
      <c r="Z2661" s="699">
        <f t="shared" si="1222"/>
        <v>0</v>
      </c>
      <c r="AA2661" s="681">
        <f t="shared" si="1225"/>
        <v>0</v>
      </c>
      <c r="AB2661" s="701">
        <f t="shared" si="1226"/>
        <v>0</v>
      </c>
      <c r="AC2661" s="662">
        <f t="shared" si="1223"/>
        <v>0</v>
      </c>
      <c r="AD2661" s="662">
        <f t="shared" si="1227"/>
        <v>0</v>
      </c>
      <c r="AE2661" s="701">
        <f t="shared" si="1228"/>
        <v>0</v>
      </c>
      <c r="AF2661" s="662">
        <f t="shared" si="1224"/>
        <v>0</v>
      </c>
      <c r="AG2661" s="662">
        <f t="shared" si="1229"/>
        <v>0</v>
      </c>
      <c r="AH2661" s="701">
        <f t="shared" si="1230"/>
        <v>0</v>
      </c>
    </row>
    <row r="2662" spans="1:34" x14ac:dyDescent="0.35">
      <c r="A2662" s="680">
        <v>40637</v>
      </c>
      <c r="B2662" s="558" t="s">
        <v>24</v>
      </c>
      <c r="C2662" s="558">
        <v>4</v>
      </c>
      <c r="D2662" s="559">
        <f t="shared" si="1202"/>
        <v>2</v>
      </c>
      <c r="E2662" s="561">
        <v>2.0000000000010232E-2</v>
      </c>
      <c r="F2662" s="699">
        <f t="shared" si="1208"/>
        <v>0</v>
      </c>
      <c r="G2662" s="712">
        <f t="shared" si="1209"/>
        <v>0</v>
      </c>
      <c r="H2662" s="699">
        <f t="shared" si="1203"/>
        <v>0</v>
      </c>
      <c r="I2662" s="712">
        <f t="shared" si="1204"/>
        <v>0</v>
      </c>
      <c r="J2662" s="699">
        <f t="shared" si="1210"/>
        <v>0</v>
      </c>
      <c r="K2662" s="681">
        <f t="shared" si="1211"/>
        <v>0</v>
      </c>
      <c r="L2662" s="711">
        <f>IF($L$5="Yes",HLOOKUP(B2662,'Outdoor Supply'!$D$32:$P$38,7,FALSE),0)</f>
        <v>0</v>
      </c>
      <c r="M2662" s="701">
        <f t="shared" si="1212"/>
        <v>0</v>
      </c>
      <c r="N2662" s="564">
        <f t="shared" si="1213"/>
        <v>0</v>
      </c>
      <c r="O2662" s="564">
        <f t="shared" si="1214"/>
        <v>0</v>
      </c>
      <c r="P2662" s="564">
        <f t="shared" si="1215"/>
        <v>0</v>
      </c>
      <c r="Q2662" s="564">
        <f t="shared" si="1216"/>
        <v>0</v>
      </c>
      <c r="R2662" s="661">
        <f t="shared" si="1205"/>
        <v>0</v>
      </c>
      <c r="S2662" s="662">
        <f t="shared" si="1206"/>
        <v>0</v>
      </c>
      <c r="T2662" s="699">
        <f t="shared" si="1207"/>
        <v>0</v>
      </c>
      <c r="U2662" s="681">
        <f t="shared" si="1217"/>
        <v>0</v>
      </c>
      <c r="V2662" s="701">
        <f t="shared" si="1218"/>
        <v>0</v>
      </c>
      <c r="W2662" s="662">
        <f t="shared" si="1219"/>
        <v>0</v>
      </c>
      <c r="X2662" s="662">
        <f t="shared" si="1220"/>
        <v>0</v>
      </c>
      <c r="Y2662" s="662">
        <f t="shared" si="1221"/>
        <v>0</v>
      </c>
      <c r="Z2662" s="699">
        <f t="shared" si="1222"/>
        <v>0</v>
      </c>
      <c r="AA2662" s="681">
        <f t="shared" si="1225"/>
        <v>0</v>
      </c>
      <c r="AB2662" s="701">
        <f t="shared" si="1226"/>
        <v>0</v>
      </c>
      <c r="AC2662" s="662">
        <f t="shared" si="1223"/>
        <v>0</v>
      </c>
      <c r="AD2662" s="662">
        <f t="shared" si="1227"/>
        <v>0</v>
      </c>
      <c r="AE2662" s="701">
        <f t="shared" si="1228"/>
        <v>0</v>
      </c>
      <c r="AF2662" s="662">
        <f t="shared" si="1224"/>
        <v>0</v>
      </c>
      <c r="AG2662" s="662">
        <f t="shared" si="1229"/>
        <v>0</v>
      </c>
      <c r="AH2662" s="701">
        <f t="shared" si="1230"/>
        <v>0</v>
      </c>
    </row>
    <row r="2663" spans="1:34" x14ac:dyDescent="0.35">
      <c r="A2663" s="680">
        <v>40638</v>
      </c>
      <c r="B2663" s="558" t="s">
        <v>24</v>
      </c>
      <c r="C2663" s="558">
        <v>4</v>
      </c>
      <c r="D2663" s="559">
        <f t="shared" si="1202"/>
        <v>3</v>
      </c>
      <c r="E2663" s="561">
        <v>0</v>
      </c>
      <c r="F2663" s="699">
        <f t="shared" si="1208"/>
        <v>0</v>
      </c>
      <c r="G2663" s="712">
        <f t="shared" si="1209"/>
        <v>0</v>
      </c>
      <c r="H2663" s="699">
        <f t="shared" si="1203"/>
        <v>0</v>
      </c>
      <c r="I2663" s="712">
        <f t="shared" si="1204"/>
        <v>0</v>
      </c>
      <c r="J2663" s="699">
        <f t="shared" si="1210"/>
        <v>0</v>
      </c>
      <c r="K2663" s="681">
        <f t="shared" si="1211"/>
        <v>0</v>
      </c>
      <c r="L2663" s="711">
        <f>IF($L$5="Yes",HLOOKUP(B2663,'Outdoor Supply'!$D$32:$P$38,7,FALSE),0)</f>
        <v>0</v>
      </c>
      <c r="M2663" s="701">
        <f t="shared" si="1212"/>
        <v>0</v>
      </c>
      <c r="N2663" s="564">
        <f t="shared" si="1213"/>
        <v>0</v>
      </c>
      <c r="O2663" s="564">
        <f t="shared" si="1214"/>
        <v>0</v>
      </c>
      <c r="P2663" s="564">
        <f t="shared" si="1215"/>
        <v>0</v>
      </c>
      <c r="Q2663" s="564">
        <f t="shared" si="1216"/>
        <v>0</v>
      </c>
      <c r="R2663" s="661">
        <f t="shared" si="1205"/>
        <v>0</v>
      </c>
      <c r="S2663" s="662">
        <f t="shared" si="1206"/>
        <v>0</v>
      </c>
      <c r="T2663" s="699">
        <f t="shared" si="1207"/>
        <v>0</v>
      </c>
      <c r="U2663" s="681">
        <f t="shared" si="1217"/>
        <v>0</v>
      </c>
      <c r="V2663" s="701">
        <f t="shared" si="1218"/>
        <v>0</v>
      </c>
      <c r="W2663" s="662">
        <f t="shared" si="1219"/>
        <v>0</v>
      </c>
      <c r="X2663" s="662">
        <f t="shared" si="1220"/>
        <v>0</v>
      </c>
      <c r="Y2663" s="662">
        <f t="shared" si="1221"/>
        <v>0</v>
      </c>
      <c r="Z2663" s="699">
        <f t="shared" si="1222"/>
        <v>0</v>
      </c>
      <c r="AA2663" s="681">
        <f t="shared" si="1225"/>
        <v>0</v>
      </c>
      <c r="AB2663" s="701">
        <f t="shared" si="1226"/>
        <v>0</v>
      </c>
      <c r="AC2663" s="662">
        <f t="shared" si="1223"/>
        <v>0</v>
      </c>
      <c r="AD2663" s="662">
        <f t="shared" si="1227"/>
        <v>0</v>
      </c>
      <c r="AE2663" s="701">
        <f t="shared" si="1228"/>
        <v>0</v>
      </c>
      <c r="AF2663" s="662">
        <f t="shared" si="1224"/>
        <v>0</v>
      </c>
      <c r="AG2663" s="662">
        <f t="shared" si="1229"/>
        <v>0</v>
      </c>
      <c r="AH2663" s="701">
        <f t="shared" si="1230"/>
        <v>0</v>
      </c>
    </row>
    <row r="2664" spans="1:34" x14ac:dyDescent="0.35">
      <c r="A2664" s="680">
        <v>40639</v>
      </c>
      <c r="B2664" s="558" t="s">
        <v>24</v>
      </c>
      <c r="C2664" s="558">
        <v>4</v>
      </c>
      <c r="D2664" s="559">
        <f t="shared" si="1202"/>
        <v>4</v>
      </c>
      <c r="E2664" s="561">
        <v>0</v>
      </c>
      <c r="F2664" s="699">
        <f t="shared" si="1208"/>
        <v>0</v>
      </c>
      <c r="G2664" s="712">
        <f t="shared" si="1209"/>
        <v>0</v>
      </c>
      <c r="H2664" s="699">
        <f t="shared" si="1203"/>
        <v>0</v>
      </c>
      <c r="I2664" s="712">
        <f t="shared" si="1204"/>
        <v>0</v>
      </c>
      <c r="J2664" s="699">
        <f t="shared" si="1210"/>
        <v>0</v>
      </c>
      <c r="K2664" s="681">
        <f t="shared" si="1211"/>
        <v>0</v>
      </c>
      <c r="L2664" s="711">
        <f>IF($L$5="Yes",HLOOKUP(B2664,'Outdoor Supply'!$D$32:$P$38,7,FALSE),0)</f>
        <v>0</v>
      </c>
      <c r="M2664" s="701">
        <f t="shared" si="1212"/>
        <v>0</v>
      </c>
      <c r="N2664" s="564">
        <f t="shared" si="1213"/>
        <v>0</v>
      </c>
      <c r="O2664" s="564">
        <f t="shared" si="1214"/>
        <v>0</v>
      </c>
      <c r="P2664" s="564">
        <f t="shared" si="1215"/>
        <v>0</v>
      </c>
      <c r="Q2664" s="564">
        <f t="shared" si="1216"/>
        <v>0</v>
      </c>
      <c r="R2664" s="661">
        <f t="shared" si="1205"/>
        <v>0</v>
      </c>
      <c r="S2664" s="662">
        <f t="shared" si="1206"/>
        <v>0</v>
      </c>
      <c r="T2664" s="699">
        <f t="shared" si="1207"/>
        <v>0</v>
      </c>
      <c r="U2664" s="681">
        <f t="shared" si="1217"/>
        <v>0</v>
      </c>
      <c r="V2664" s="701">
        <f t="shared" si="1218"/>
        <v>0</v>
      </c>
      <c r="W2664" s="662">
        <f t="shared" si="1219"/>
        <v>0</v>
      </c>
      <c r="X2664" s="662">
        <f t="shared" si="1220"/>
        <v>0</v>
      </c>
      <c r="Y2664" s="662">
        <f t="shared" si="1221"/>
        <v>0</v>
      </c>
      <c r="Z2664" s="699">
        <f t="shared" si="1222"/>
        <v>0</v>
      </c>
      <c r="AA2664" s="681">
        <f t="shared" si="1225"/>
        <v>0</v>
      </c>
      <c r="AB2664" s="701">
        <f t="shared" si="1226"/>
        <v>0</v>
      </c>
      <c r="AC2664" s="662">
        <f t="shared" si="1223"/>
        <v>0</v>
      </c>
      <c r="AD2664" s="662">
        <f t="shared" si="1227"/>
        <v>0</v>
      </c>
      <c r="AE2664" s="701">
        <f t="shared" si="1228"/>
        <v>0</v>
      </c>
      <c r="AF2664" s="662">
        <f t="shared" si="1224"/>
        <v>0</v>
      </c>
      <c r="AG2664" s="662">
        <f t="shared" si="1229"/>
        <v>0</v>
      </c>
      <c r="AH2664" s="701">
        <f t="shared" si="1230"/>
        <v>0</v>
      </c>
    </row>
    <row r="2665" spans="1:34" x14ac:dyDescent="0.35">
      <c r="A2665" s="680">
        <v>40640</v>
      </c>
      <c r="B2665" s="558" t="s">
        <v>24</v>
      </c>
      <c r="C2665" s="558">
        <v>4</v>
      </c>
      <c r="D2665" s="559">
        <f t="shared" si="1202"/>
        <v>5</v>
      </c>
      <c r="E2665" s="561">
        <v>0</v>
      </c>
      <c r="F2665" s="699">
        <f t="shared" si="1208"/>
        <v>0</v>
      </c>
      <c r="G2665" s="712">
        <f t="shared" si="1209"/>
        <v>0</v>
      </c>
      <c r="H2665" s="699">
        <f t="shared" si="1203"/>
        <v>0</v>
      </c>
      <c r="I2665" s="712">
        <f t="shared" si="1204"/>
        <v>0</v>
      </c>
      <c r="J2665" s="699">
        <f t="shared" si="1210"/>
        <v>0</v>
      </c>
      <c r="K2665" s="681">
        <f t="shared" si="1211"/>
        <v>0</v>
      </c>
      <c r="L2665" s="711">
        <f>IF($L$5="Yes",HLOOKUP(B2665,'Outdoor Supply'!$D$32:$P$38,7,FALSE),0)</f>
        <v>0</v>
      </c>
      <c r="M2665" s="701">
        <f t="shared" si="1212"/>
        <v>0</v>
      </c>
      <c r="N2665" s="564">
        <f t="shared" si="1213"/>
        <v>0</v>
      </c>
      <c r="O2665" s="564">
        <f t="shared" si="1214"/>
        <v>0</v>
      </c>
      <c r="P2665" s="564">
        <f t="shared" si="1215"/>
        <v>0</v>
      </c>
      <c r="Q2665" s="564">
        <f t="shared" si="1216"/>
        <v>0</v>
      </c>
      <c r="R2665" s="661">
        <f t="shared" si="1205"/>
        <v>0</v>
      </c>
      <c r="S2665" s="662">
        <f t="shared" si="1206"/>
        <v>0</v>
      </c>
      <c r="T2665" s="699">
        <f t="shared" si="1207"/>
        <v>0</v>
      </c>
      <c r="U2665" s="681">
        <f t="shared" si="1217"/>
        <v>0</v>
      </c>
      <c r="V2665" s="701">
        <f t="shared" si="1218"/>
        <v>0</v>
      </c>
      <c r="W2665" s="662">
        <f t="shared" si="1219"/>
        <v>0</v>
      </c>
      <c r="X2665" s="662">
        <f t="shared" si="1220"/>
        <v>0</v>
      </c>
      <c r="Y2665" s="662">
        <f t="shared" si="1221"/>
        <v>0</v>
      </c>
      <c r="Z2665" s="699">
        <f t="shared" si="1222"/>
        <v>0</v>
      </c>
      <c r="AA2665" s="681">
        <f t="shared" si="1225"/>
        <v>0</v>
      </c>
      <c r="AB2665" s="701">
        <f t="shared" si="1226"/>
        <v>0</v>
      </c>
      <c r="AC2665" s="662">
        <f t="shared" si="1223"/>
        <v>0</v>
      </c>
      <c r="AD2665" s="662">
        <f t="shared" si="1227"/>
        <v>0</v>
      </c>
      <c r="AE2665" s="701">
        <f t="shared" si="1228"/>
        <v>0</v>
      </c>
      <c r="AF2665" s="662">
        <f t="shared" si="1224"/>
        <v>0</v>
      </c>
      <c r="AG2665" s="662">
        <f t="shared" si="1229"/>
        <v>0</v>
      </c>
      <c r="AH2665" s="701">
        <f t="shared" si="1230"/>
        <v>0</v>
      </c>
    </row>
    <row r="2666" spans="1:34" x14ac:dyDescent="0.35">
      <c r="A2666" s="680">
        <v>40641</v>
      </c>
      <c r="B2666" s="558" t="s">
        <v>24</v>
      </c>
      <c r="C2666" s="558">
        <v>4</v>
      </c>
      <c r="D2666" s="559">
        <f t="shared" si="1202"/>
        <v>6</v>
      </c>
      <c r="E2666" s="561">
        <v>0</v>
      </c>
      <c r="F2666" s="699">
        <f t="shared" si="1208"/>
        <v>0</v>
      </c>
      <c r="G2666" s="712">
        <f t="shared" si="1209"/>
        <v>0</v>
      </c>
      <c r="H2666" s="699">
        <f t="shared" si="1203"/>
        <v>0</v>
      </c>
      <c r="I2666" s="712">
        <f t="shared" si="1204"/>
        <v>0</v>
      </c>
      <c r="J2666" s="699">
        <f t="shared" si="1210"/>
        <v>0</v>
      </c>
      <c r="K2666" s="681">
        <f t="shared" si="1211"/>
        <v>0</v>
      </c>
      <c r="L2666" s="711">
        <f>IF($L$5="Yes",HLOOKUP(B2666,'Outdoor Supply'!$D$32:$P$38,7,FALSE),0)</f>
        <v>0</v>
      </c>
      <c r="M2666" s="701">
        <f t="shared" si="1212"/>
        <v>0</v>
      </c>
      <c r="N2666" s="564">
        <f t="shared" si="1213"/>
        <v>0</v>
      </c>
      <c r="O2666" s="564">
        <f t="shared" si="1214"/>
        <v>0</v>
      </c>
      <c r="P2666" s="564">
        <f t="shared" si="1215"/>
        <v>0</v>
      </c>
      <c r="Q2666" s="564">
        <f t="shared" si="1216"/>
        <v>0</v>
      </c>
      <c r="R2666" s="661">
        <f t="shared" si="1205"/>
        <v>0</v>
      </c>
      <c r="S2666" s="662">
        <f t="shared" si="1206"/>
        <v>0</v>
      </c>
      <c r="T2666" s="699">
        <f t="shared" si="1207"/>
        <v>0</v>
      </c>
      <c r="U2666" s="681">
        <f t="shared" si="1217"/>
        <v>0</v>
      </c>
      <c r="V2666" s="701">
        <f t="shared" si="1218"/>
        <v>0</v>
      </c>
      <c r="W2666" s="662">
        <f t="shared" si="1219"/>
        <v>0</v>
      </c>
      <c r="X2666" s="662">
        <f t="shared" si="1220"/>
        <v>0</v>
      </c>
      <c r="Y2666" s="662">
        <f t="shared" si="1221"/>
        <v>0</v>
      </c>
      <c r="Z2666" s="699">
        <f t="shared" si="1222"/>
        <v>0</v>
      </c>
      <c r="AA2666" s="681">
        <f t="shared" si="1225"/>
        <v>0</v>
      </c>
      <c r="AB2666" s="701">
        <f t="shared" si="1226"/>
        <v>0</v>
      </c>
      <c r="AC2666" s="662">
        <f t="shared" si="1223"/>
        <v>0</v>
      </c>
      <c r="AD2666" s="662">
        <f t="shared" si="1227"/>
        <v>0</v>
      </c>
      <c r="AE2666" s="701">
        <f t="shared" si="1228"/>
        <v>0</v>
      </c>
      <c r="AF2666" s="662">
        <f t="shared" si="1224"/>
        <v>0</v>
      </c>
      <c r="AG2666" s="662">
        <f t="shared" si="1229"/>
        <v>0</v>
      </c>
      <c r="AH2666" s="701">
        <f t="shared" si="1230"/>
        <v>0</v>
      </c>
    </row>
    <row r="2667" spans="1:34" x14ac:dyDescent="0.35">
      <c r="A2667" s="680">
        <v>40642</v>
      </c>
      <c r="B2667" s="558" t="s">
        <v>24</v>
      </c>
      <c r="C2667" s="558">
        <v>4</v>
      </c>
      <c r="D2667" s="559">
        <f t="shared" si="1202"/>
        <v>7</v>
      </c>
      <c r="E2667" s="561">
        <v>0</v>
      </c>
      <c r="F2667" s="699">
        <f t="shared" si="1208"/>
        <v>0</v>
      </c>
      <c r="G2667" s="712">
        <f t="shared" si="1209"/>
        <v>0</v>
      </c>
      <c r="H2667" s="699">
        <f t="shared" si="1203"/>
        <v>0</v>
      </c>
      <c r="I2667" s="712">
        <f t="shared" si="1204"/>
        <v>0</v>
      </c>
      <c r="J2667" s="699">
        <f t="shared" si="1210"/>
        <v>0</v>
      </c>
      <c r="K2667" s="681">
        <f t="shared" si="1211"/>
        <v>0</v>
      </c>
      <c r="L2667" s="711">
        <f>IF($L$5="Yes",HLOOKUP(B2667,'Outdoor Supply'!$D$32:$P$38,7,FALSE),0)</f>
        <v>0</v>
      </c>
      <c r="M2667" s="701">
        <f t="shared" si="1212"/>
        <v>0</v>
      </c>
      <c r="N2667" s="564">
        <f t="shared" si="1213"/>
        <v>0</v>
      </c>
      <c r="O2667" s="564">
        <f t="shared" si="1214"/>
        <v>0</v>
      </c>
      <c r="P2667" s="564">
        <f t="shared" si="1215"/>
        <v>0</v>
      </c>
      <c r="Q2667" s="564">
        <f t="shared" si="1216"/>
        <v>0</v>
      </c>
      <c r="R2667" s="661">
        <f t="shared" si="1205"/>
        <v>0</v>
      </c>
      <c r="S2667" s="662">
        <f t="shared" si="1206"/>
        <v>0</v>
      </c>
      <c r="T2667" s="699">
        <f t="shared" si="1207"/>
        <v>0</v>
      </c>
      <c r="U2667" s="681">
        <f t="shared" si="1217"/>
        <v>0</v>
      </c>
      <c r="V2667" s="701">
        <f t="shared" si="1218"/>
        <v>0</v>
      </c>
      <c r="W2667" s="662">
        <f t="shared" si="1219"/>
        <v>0</v>
      </c>
      <c r="X2667" s="662">
        <f t="shared" si="1220"/>
        <v>0</v>
      </c>
      <c r="Y2667" s="662">
        <f t="shared" si="1221"/>
        <v>0</v>
      </c>
      <c r="Z2667" s="699">
        <f t="shared" si="1222"/>
        <v>0</v>
      </c>
      <c r="AA2667" s="681">
        <f t="shared" si="1225"/>
        <v>0</v>
      </c>
      <c r="AB2667" s="701">
        <f t="shared" si="1226"/>
        <v>0</v>
      </c>
      <c r="AC2667" s="662">
        <f t="shared" si="1223"/>
        <v>0</v>
      </c>
      <c r="AD2667" s="662">
        <f t="shared" si="1227"/>
        <v>0</v>
      </c>
      <c r="AE2667" s="701">
        <f t="shared" si="1228"/>
        <v>0</v>
      </c>
      <c r="AF2667" s="662">
        <f t="shared" si="1224"/>
        <v>0</v>
      </c>
      <c r="AG2667" s="662">
        <f t="shared" si="1229"/>
        <v>0</v>
      </c>
      <c r="AH2667" s="701">
        <f t="shared" si="1230"/>
        <v>0</v>
      </c>
    </row>
    <row r="2668" spans="1:34" x14ac:dyDescent="0.35">
      <c r="A2668" s="680">
        <v>40643</v>
      </c>
      <c r="B2668" s="558" t="s">
        <v>24</v>
      </c>
      <c r="C2668" s="558">
        <v>4</v>
      </c>
      <c r="D2668" s="559">
        <f t="shared" si="1202"/>
        <v>1</v>
      </c>
      <c r="E2668" s="561">
        <v>0</v>
      </c>
      <c r="F2668" s="699">
        <f t="shared" si="1208"/>
        <v>0</v>
      </c>
      <c r="G2668" s="712">
        <f t="shared" si="1209"/>
        <v>0</v>
      </c>
      <c r="H2668" s="699">
        <f t="shared" si="1203"/>
        <v>0</v>
      </c>
      <c r="I2668" s="712">
        <f t="shared" si="1204"/>
        <v>0</v>
      </c>
      <c r="J2668" s="699">
        <f t="shared" si="1210"/>
        <v>0</v>
      </c>
      <c r="K2668" s="681">
        <f t="shared" si="1211"/>
        <v>0</v>
      </c>
      <c r="L2668" s="711">
        <f>IF($L$5="Yes",HLOOKUP(B2668,'Outdoor Supply'!$D$32:$P$38,7,FALSE),0)</f>
        <v>0</v>
      </c>
      <c r="M2668" s="701">
        <f t="shared" si="1212"/>
        <v>0</v>
      </c>
      <c r="N2668" s="564">
        <f t="shared" si="1213"/>
        <v>0</v>
      </c>
      <c r="O2668" s="564">
        <f t="shared" si="1214"/>
        <v>0</v>
      </c>
      <c r="P2668" s="564">
        <f t="shared" si="1215"/>
        <v>0</v>
      </c>
      <c r="Q2668" s="564">
        <f t="shared" si="1216"/>
        <v>0</v>
      </c>
      <c r="R2668" s="661">
        <f t="shared" si="1205"/>
        <v>0</v>
      </c>
      <c r="S2668" s="662">
        <f t="shared" si="1206"/>
        <v>0</v>
      </c>
      <c r="T2668" s="699">
        <f t="shared" si="1207"/>
        <v>0</v>
      </c>
      <c r="U2668" s="681">
        <f t="shared" si="1217"/>
        <v>0</v>
      </c>
      <c r="V2668" s="701">
        <f t="shared" si="1218"/>
        <v>0</v>
      </c>
      <c r="W2668" s="662">
        <f t="shared" si="1219"/>
        <v>0</v>
      </c>
      <c r="X2668" s="662">
        <f t="shared" si="1220"/>
        <v>0</v>
      </c>
      <c r="Y2668" s="662">
        <f t="shared" si="1221"/>
        <v>0</v>
      </c>
      <c r="Z2668" s="699">
        <f t="shared" si="1222"/>
        <v>0</v>
      </c>
      <c r="AA2668" s="681">
        <f t="shared" si="1225"/>
        <v>0</v>
      </c>
      <c r="AB2668" s="701">
        <f t="shared" si="1226"/>
        <v>0</v>
      </c>
      <c r="AC2668" s="662">
        <f t="shared" si="1223"/>
        <v>0</v>
      </c>
      <c r="AD2668" s="662">
        <f t="shared" si="1227"/>
        <v>0</v>
      </c>
      <c r="AE2668" s="701">
        <f t="shared" si="1228"/>
        <v>0</v>
      </c>
      <c r="AF2668" s="662">
        <f t="shared" si="1224"/>
        <v>0</v>
      </c>
      <c r="AG2668" s="662">
        <f t="shared" si="1229"/>
        <v>0</v>
      </c>
      <c r="AH2668" s="701">
        <f t="shared" si="1230"/>
        <v>0</v>
      </c>
    </row>
    <row r="2669" spans="1:34" x14ac:dyDescent="0.35">
      <c r="A2669" s="680">
        <v>40644</v>
      </c>
      <c r="B2669" s="558" t="s">
        <v>24</v>
      </c>
      <c r="C2669" s="558">
        <v>4</v>
      </c>
      <c r="D2669" s="559">
        <f t="shared" si="1202"/>
        <v>2</v>
      </c>
      <c r="E2669" s="561">
        <v>0.25</v>
      </c>
      <c r="F2669" s="699">
        <f t="shared" si="1208"/>
        <v>0</v>
      </c>
      <c r="G2669" s="712">
        <f t="shared" si="1209"/>
        <v>0</v>
      </c>
      <c r="H2669" s="699">
        <f t="shared" si="1203"/>
        <v>0</v>
      </c>
      <c r="I2669" s="712">
        <f t="shared" si="1204"/>
        <v>0</v>
      </c>
      <c r="J2669" s="699">
        <f t="shared" si="1210"/>
        <v>0</v>
      </c>
      <c r="K2669" s="681">
        <f t="shared" si="1211"/>
        <v>0</v>
      </c>
      <c r="L2669" s="711">
        <f>IF($L$5="Yes",HLOOKUP(B2669,'Outdoor Supply'!$D$32:$P$38,7,FALSE),0)</f>
        <v>0</v>
      </c>
      <c r="M2669" s="701">
        <f t="shared" si="1212"/>
        <v>0</v>
      </c>
      <c r="N2669" s="564">
        <f t="shared" si="1213"/>
        <v>0</v>
      </c>
      <c r="O2669" s="564">
        <f t="shared" si="1214"/>
        <v>0</v>
      </c>
      <c r="P2669" s="564">
        <f t="shared" si="1215"/>
        <v>0</v>
      </c>
      <c r="Q2669" s="564">
        <f t="shared" si="1216"/>
        <v>0</v>
      </c>
      <c r="R2669" s="661">
        <f t="shared" si="1205"/>
        <v>0</v>
      </c>
      <c r="S2669" s="662">
        <f t="shared" si="1206"/>
        <v>0</v>
      </c>
      <c r="T2669" s="699">
        <f t="shared" si="1207"/>
        <v>0</v>
      </c>
      <c r="U2669" s="681">
        <f t="shared" si="1217"/>
        <v>0</v>
      </c>
      <c r="V2669" s="701">
        <f t="shared" si="1218"/>
        <v>0</v>
      </c>
      <c r="W2669" s="662">
        <f t="shared" si="1219"/>
        <v>0</v>
      </c>
      <c r="X2669" s="662">
        <f t="shared" si="1220"/>
        <v>0</v>
      </c>
      <c r="Y2669" s="662">
        <f t="shared" si="1221"/>
        <v>0</v>
      </c>
      <c r="Z2669" s="699">
        <f t="shared" si="1222"/>
        <v>0</v>
      </c>
      <c r="AA2669" s="681">
        <f t="shared" si="1225"/>
        <v>0</v>
      </c>
      <c r="AB2669" s="701">
        <f t="shared" si="1226"/>
        <v>0</v>
      </c>
      <c r="AC2669" s="662">
        <f t="shared" si="1223"/>
        <v>0</v>
      </c>
      <c r="AD2669" s="662">
        <f t="shared" si="1227"/>
        <v>0</v>
      </c>
      <c r="AE2669" s="701">
        <f t="shared" si="1228"/>
        <v>0</v>
      </c>
      <c r="AF2669" s="662">
        <f t="shared" si="1224"/>
        <v>0</v>
      </c>
      <c r="AG2669" s="662">
        <f t="shared" si="1229"/>
        <v>0</v>
      </c>
      <c r="AH2669" s="701">
        <f t="shared" si="1230"/>
        <v>0</v>
      </c>
    </row>
    <row r="2670" spans="1:34" x14ac:dyDescent="0.35">
      <c r="A2670" s="680">
        <v>40645</v>
      </c>
      <c r="B2670" s="558" t="s">
        <v>24</v>
      </c>
      <c r="C2670" s="558">
        <v>4</v>
      </c>
      <c r="D2670" s="559">
        <f t="shared" si="1202"/>
        <v>3</v>
      </c>
      <c r="E2670" s="561">
        <v>0</v>
      </c>
      <c r="F2670" s="699">
        <f t="shared" si="1208"/>
        <v>0</v>
      </c>
      <c r="G2670" s="712">
        <f t="shared" si="1209"/>
        <v>0</v>
      </c>
      <c r="H2670" s="699">
        <f t="shared" si="1203"/>
        <v>0</v>
      </c>
      <c r="I2670" s="712">
        <f t="shared" si="1204"/>
        <v>0</v>
      </c>
      <c r="J2670" s="699">
        <f t="shared" si="1210"/>
        <v>0</v>
      </c>
      <c r="K2670" s="681">
        <f t="shared" si="1211"/>
        <v>0</v>
      </c>
      <c r="L2670" s="711">
        <f>IF($L$5="Yes",HLOOKUP(B2670,'Outdoor Supply'!$D$32:$P$38,7,FALSE),0)</f>
        <v>0</v>
      </c>
      <c r="M2670" s="701">
        <f t="shared" si="1212"/>
        <v>0</v>
      </c>
      <c r="N2670" s="564">
        <f t="shared" si="1213"/>
        <v>0</v>
      </c>
      <c r="O2670" s="564">
        <f t="shared" si="1214"/>
        <v>0</v>
      </c>
      <c r="P2670" s="564">
        <f t="shared" si="1215"/>
        <v>0</v>
      </c>
      <c r="Q2670" s="564">
        <f t="shared" si="1216"/>
        <v>0</v>
      </c>
      <c r="R2670" s="661">
        <f t="shared" si="1205"/>
        <v>0</v>
      </c>
      <c r="S2670" s="662">
        <f t="shared" si="1206"/>
        <v>0</v>
      </c>
      <c r="T2670" s="699">
        <f t="shared" si="1207"/>
        <v>0</v>
      </c>
      <c r="U2670" s="681">
        <f t="shared" si="1217"/>
        <v>0</v>
      </c>
      <c r="V2670" s="701">
        <f t="shared" si="1218"/>
        <v>0</v>
      </c>
      <c r="W2670" s="662">
        <f t="shared" si="1219"/>
        <v>0</v>
      </c>
      <c r="X2670" s="662">
        <f t="shared" si="1220"/>
        <v>0</v>
      </c>
      <c r="Y2670" s="662">
        <f t="shared" si="1221"/>
        <v>0</v>
      </c>
      <c r="Z2670" s="699">
        <f t="shared" si="1222"/>
        <v>0</v>
      </c>
      <c r="AA2670" s="681">
        <f t="shared" si="1225"/>
        <v>0</v>
      </c>
      <c r="AB2670" s="701">
        <f t="shared" si="1226"/>
        <v>0</v>
      </c>
      <c r="AC2670" s="662">
        <f t="shared" si="1223"/>
        <v>0</v>
      </c>
      <c r="AD2670" s="662">
        <f t="shared" si="1227"/>
        <v>0</v>
      </c>
      <c r="AE2670" s="701">
        <f t="shared" si="1228"/>
        <v>0</v>
      </c>
      <c r="AF2670" s="662">
        <f t="shared" si="1224"/>
        <v>0</v>
      </c>
      <c r="AG2670" s="662">
        <f t="shared" si="1229"/>
        <v>0</v>
      </c>
      <c r="AH2670" s="701">
        <f t="shared" si="1230"/>
        <v>0</v>
      </c>
    </row>
    <row r="2671" spans="1:34" x14ac:dyDescent="0.35">
      <c r="A2671" s="680">
        <v>40646</v>
      </c>
      <c r="B2671" s="558" t="s">
        <v>24</v>
      </c>
      <c r="C2671" s="558">
        <v>4</v>
      </c>
      <c r="D2671" s="559">
        <f t="shared" si="1202"/>
        <v>4</v>
      </c>
      <c r="E2671" s="561">
        <v>0</v>
      </c>
      <c r="F2671" s="699">
        <f t="shared" si="1208"/>
        <v>0</v>
      </c>
      <c r="G2671" s="712">
        <f t="shared" si="1209"/>
        <v>0</v>
      </c>
      <c r="H2671" s="699">
        <f t="shared" si="1203"/>
        <v>0</v>
      </c>
      <c r="I2671" s="712">
        <f t="shared" si="1204"/>
        <v>0</v>
      </c>
      <c r="J2671" s="699">
        <f t="shared" si="1210"/>
        <v>0</v>
      </c>
      <c r="K2671" s="681">
        <f t="shared" si="1211"/>
        <v>0</v>
      </c>
      <c r="L2671" s="711">
        <f>IF($L$5="Yes",HLOOKUP(B2671,'Outdoor Supply'!$D$32:$P$38,7,FALSE),0)</f>
        <v>0</v>
      </c>
      <c r="M2671" s="701">
        <f t="shared" si="1212"/>
        <v>0</v>
      </c>
      <c r="N2671" s="564">
        <f t="shared" si="1213"/>
        <v>0</v>
      </c>
      <c r="O2671" s="564">
        <f t="shared" si="1214"/>
        <v>0</v>
      </c>
      <c r="P2671" s="564">
        <f t="shared" si="1215"/>
        <v>0</v>
      </c>
      <c r="Q2671" s="564">
        <f t="shared" si="1216"/>
        <v>0</v>
      </c>
      <c r="R2671" s="661">
        <f t="shared" si="1205"/>
        <v>0</v>
      </c>
      <c r="S2671" s="662">
        <f t="shared" si="1206"/>
        <v>0</v>
      </c>
      <c r="T2671" s="699">
        <f t="shared" si="1207"/>
        <v>0</v>
      </c>
      <c r="U2671" s="681">
        <f t="shared" si="1217"/>
        <v>0</v>
      </c>
      <c r="V2671" s="701">
        <f t="shared" si="1218"/>
        <v>0</v>
      </c>
      <c r="W2671" s="662">
        <f t="shared" si="1219"/>
        <v>0</v>
      </c>
      <c r="X2671" s="662">
        <f t="shared" si="1220"/>
        <v>0</v>
      </c>
      <c r="Y2671" s="662">
        <f t="shared" si="1221"/>
        <v>0</v>
      </c>
      <c r="Z2671" s="699">
        <f t="shared" si="1222"/>
        <v>0</v>
      </c>
      <c r="AA2671" s="681">
        <f t="shared" si="1225"/>
        <v>0</v>
      </c>
      <c r="AB2671" s="701">
        <f t="shared" si="1226"/>
        <v>0</v>
      </c>
      <c r="AC2671" s="662">
        <f t="shared" si="1223"/>
        <v>0</v>
      </c>
      <c r="AD2671" s="662">
        <f t="shared" si="1227"/>
        <v>0</v>
      </c>
      <c r="AE2671" s="701">
        <f t="shared" si="1228"/>
        <v>0</v>
      </c>
      <c r="AF2671" s="662">
        <f t="shared" si="1224"/>
        <v>0</v>
      </c>
      <c r="AG2671" s="662">
        <f t="shared" si="1229"/>
        <v>0</v>
      </c>
      <c r="AH2671" s="701">
        <f t="shared" si="1230"/>
        <v>0</v>
      </c>
    </row>
    <row r="2672" spans="1:34" x14ac:dyDescent="0.35">
      <c r="A2672" s="680">
        <v>40647</v>
      </c>
      <c r="B2672" s="558" t="s">
        <v>24</v>
      </c>
      <c r="C2672" s="558">
        <v>4</v>
      </c>
      <c r="D2672" s="559">
        <f t="shared" si="1202"/>
        <v>5</v>
      </c>
      <c r="E2672" s="561">
        <v>0</v>
      </c>
      <c r="F2672" s="699">
        <f t="shared" si="1208"/>
        <v>0</v>
      </c>
      <c r="G2672" s="712">
        <f t="shared" si="1209"/>
        <v>0</v>
      </c>
      <c r="H2672" s="699">
        <f t="shared" si="1203"/>
        <v>0</v>
      </c>
      <c r="I2672" s="712">
        <f t="shared" si="1204"/>
        <v>0</v>
      </c>
      <c r="J2672" s="699">
        <f t="shared" si="1210"/>
        <v>0</v>
      </c>
      <c r="K2672" s="681">
        <f t="shared" si="1211"/>
        <v>0</v>
      </c>
      <c r="L2672" s="711">
        <f>IF($L$5="Yes",HLOOKUP(B2672,'Outdoor Supply'!$D$32:$P$38,7,FALSE),0)</f>
        <v>0</v>
      </c>
      <c r="M2672" s="701">
        <f t="shared" si="1212"/>
        <v>0</v>
      </c>
      <c r="N2672" s="564">
        <f t="shared" si="1213"/>
        <v>0</v>
      </c>
      <c r="O2672" s="564">
        <f t="shared" si="1214"/>
        <v>0</v>
      </c>
      <c r="P2672" s="564">
        <f t="shared" si="1215"/>
        <v>0</v>
      </c>
      <c r="Q2672" s="564">
        <f t="shared" si="1216"/>
        <v>0</v>
      </c>
      <c r="R2672" s="661">
        <f t="shared" si="1205"/>
        <v>0</v>
      </c>
      <c r="S2672" s="662">
        <f t="shared" si="1206"/>
        <v>0</v>
      </c>
      <c r="T2672" s="699">
        <f t="shared" si="1207"/>
        <v>0</v>
      </c>
      <c r="U2672" s="681">
        <f t="shared" si="1217"/>
        <v>0</v>
      </c>
      <c r="V2672" s="701">
        <f t="shared" si="1218"/>
        <v>0</v>
      </c>
      <c r="W2672" s="662">
        <f t="shared" si="1219"/>
        <v>0</v>
      </c>
      <c r="X2672" s="662">
        <f t="shared" si="1220"/>
        <v>0</v>
      </c>
      <c r="Y2672" s="662">
        <f t="shared" si="1221"/>
        <v>0</v>
      </c>
      <c r="Z2672" s="699">
        <f t="shared" si="1222"/>
        <v>0</v>
      </c>
      <c r="AA2672" s="681">
        <f t="shared" si="1225"/>
        <v>0</v>
      </c>
      <c r="AB2672" s="701">
        <f t="shared" si="1226"/>
        <v>0</v>
      </c>
      <c r="AC2672" s="662">
        <f t="shared" si="1223"/>
        <v>0</v>
      </c>
      <c r="AD2672" s="662">
        <f t="shared" si="1227"/>
        <v>0</v>
      </c>
      <c r="AE2672" s="701">
        <f t="shared" si="1228"/>
        <v>0</v>
      </c>
      <c r="AF2672" s="662">
        <f t="shared" si="1224"/>
        <v>0</v>
      </c>
      <c r="AG2672" s="662">
        <f t="shared" si="1229"/>
        <v>0</v>
      </c>
      <c r="AH2672" s="701">
        <f t="shared" si="1230"/>
        <v>0</v>
      </c>
    </row>
    <row r="2673" spans="1:34" x14ac:dyDescent="0.35">
      <c r="A2673" s="680">
        <v>40648</v>
      </c>
      <c r="B2673" s="558" t="s">
        <v>24</v>
      </c>
      <c r="C2673" s="558">
        <v>4</v>
      </c>
      <c r="D2673" s="559">
        <f t="shared" si="1202"/>
        <v>6</v>
      </c>
      <c r="E2673" s="561">
        <v>0</v>
      </c>
      <c r="F2673" s="699">
        <f t="shared" si="1208"/>
        <v>0</v>
      </c>
      <c r="G2673" s="712">
        <f t="shared" si="1209"/>
        <v>0</v>
      </c>
      <c r="H2673" s="699">
        <f t="shared" si="1203"/>
        <v>0</v>
      </c>
      <c r="I2673" s="712">
        <f t="shared" si="1204"/>
        <v>0</v>
      </c>
      <c r="J2673" s="699">
        <f t="shared" si="1210"/>
        <v>0</v>
      </c>
      <c r="K2673" s="681">
        <f t="shared" si="1211"/>
        <v>0</v>
      </c>
      <c r="L2673" s="711">
        <f>IF($L$5="Yes",HLOOKUP(B2673,'Outdoor Supply'!$D$32:$P$38,7,FALSE),0)</f>
        <v>0</v>
      </c>
      <c r="M2673" s="701">
        <f t="shared" si="1212"/>
        <v>0</v>
      </c>
      <c r="N2673" s="564">
        <f t="shared" si="1213"/>
        <v>0</v>
      </c>
      <c r="O2673" s="564">
        <f t="shared" si="1214"/>
        <v>0</v>
      </c>
      <c r="P2673" s="564">
        <f t="shared" si="1215"/>
        <v>0</v>
      </c>
      <c r="Q2673" s="564">
        <f t="shared" si="1216"/>
        <v>0</v>
      </c>
      <c r="R2673" s="661">
        <f t="shared" si="1205"/>
        <v>0</v>
      </c>
      <c r="S2673" s="662">
        <f t="shared" si="1206"/>
        <v>0</v>
      </c>
      <c r="T2673" s="699">
        <f t="shared" si="1207"/>
        <v>0</v>
      </c>
      <c r="U2673" s="681">
        <f t="shared" si="1217"/>
        <v>0</v>
      </c>
      <c r="V2673" s="701">
        <f t="shared" si="1218"/>
        <v>0</v>
      </c>
      <c r="W2673" s="662">
        <f t="shared" si="1219"/>
        <v>0</v>
      </c>
      <c r="X2673" s="662">
        <f t="shared" si="1220"/>
        <v>0</v>
      </c>
      <c r="Y2673" s="662">
        <f t="shared" si="1221"/>
        <v>0</v>
      </c>
      <c r="Z2673" s="699">
        <f t="shared" si="1222"/>
        <v>0</v>
      </c>
      <c r="AA2673" s="681">
        <f t="shared" si="1225"/>
        <v>0</v>
      </c>
      <c r="AB2673" s="701">
        <f t="shared" si="1226"/>
        <v>0</v>
      </c>
      <c r="AC2673" s="662">
        <f t="shared" si="1223"/>
        <v>0</v>
      </c>
      <c r="AD2673" s="662">
        <f t="shared" si="1227"/>
        <v>0</v>
      </c>
      <c r="AE2673" s="701">
        <f t="shared" si="1228"/>
        <v>0</v>
      </c>
      <c r="AF2673" s="662">
        <f t="shared" si="1224"/>
        <v>0</v>
      </c>
      <c r="AG2673" s="662">
        <f t="shared" si="1229"/>
        <v>0</v>
      </c>
      <c r="AH2673" s="701">
        <f t="shared" si="1230"/>
        <v>0</v>
      </c>
    </row>
    <row r="2674" spans="1:34" x14ac:dyDescent="0.35">
      <c r="A2674" s="680">
        <v>40649</v>
      </c>
      <c r="B2674" s="558" t="s">
        <v>24</v>
      </c>
      <c r="C2674" s="558">
        <v>4</v>
      </c>
      <c r="D2674" s="559">
        <f t="shared" si="1202"/>
        <v>7</v>
      </c>
      <c r="E2674" s="561">
        <v>0</v>
      </c>
      <c r="F2674" s="699">
        <f t="shared" si="1208"/>
        <v>0</v>
      </c>
      <c r="G2674" s="712">
        <f t="shared" si="1209"/>
        <v>0</v>
      </c>
      <c r="H2674" s="699">
        <f t="shared" si="1203"/>
        <v>0</v>
      </c>
      <c r="I2674" s="712">
        <f t="shared" si="1204"/>
        <v>0</v>
      </c>
      <c r="J2674" s="699">
        <f t="shared" si="1210"/>
        <v>0</v>
      </c>
      <c r="K2674" s="681">
        <f t="shared" si="1211"/>
        <v>0</v>
      </c>
      <c r="L2674" s="711">
        <f>IF($L$5="Yes",HLOOKUP(B2674,'Outdoor Supply'!$D$32:$P$38,7,FALSE),0)</f>
        <v>0</v>
      </c>
      <c r="M2674" s="701">
        <f t="shared" si="1212"/>
        <v>0</v>
      </c>
      <c r="N2674" s="564">
        <f t="shared" si="1213"/>
        <v>0</v>
      </c>
      <c r="O2674" s="564">
        <f t="shared" si="1214"/>
        <v>0</v>
      </c>
      <c r="P2674" s="564">
        <f t="shared" si="1215"/>
        <v>0</v>
      </c>
      <c r="Q2674" s="564">
        <f t="shared" si="1216"/>
        <v>0</v>
      </c>
      <c r="R2674" s="661">
        <f t="shared" si="1205"/>
        <v>0</v>
      </c>
      <c r="S2674" s="662">
        <f t="shared" si="1206"/>
        <v>0</v>
      </c>
      <c r="T2674" s="699">
        <f t="shared" si="1207"/>
        <v>0</v>
      </c>
      <c r="U2674" s="681">
        <f t="shared" si="1217"/>
        <v>0</v>
      </c>
      <c r="V2674" s="701">
        <f t="shared" si="1218"/>
        <v>0</v>
      </c>
      <c r="W2674" s="662">
        <f t="shared" si="1219"/>
        <v>0</v>
      </c>
      <c r="X2674" s="662">
        <f t="shared" si="1220"/>
        <v>0</v>
      </c>
      <c r="Y2674" s="662">
        <f t="shared" si="1221"/>
        <v>0</v>
      </c>
      <c r="Z2674" s="699">
        <f t="shared" si="1222"/>
        <v>0</v>
      </c>
      <c r="AA2674" s="681">
        <f t="shared" si="1225"/>
        <v>0</v>
      </c>
      <c r="AB2674" s="701">
        <f t="shared" si="1226"/>
        <v>0</v>
      </c>
      <c r="AC2674" s="662">
        <f t="shared" si="1223"/>
        <v>0</v>
      </c>
      <c r="AD2674" s="662">
        <f t="shared" si="1227"/>
        <v>0</v>
      </c>
      <c r="AE2674" s="701">
        <f t="shared" si="1228"/>
        <v>0</v>
      </c>
      <c r="AF2674" s="662">
        <f t="shared" si="1224"/>
        <v>0</v>
      </c>
      <c r="AG2674" s="662">
        <f t="shared" si="1229"/>
        <v>0</v>
      </c>
      <c r="AH2674" s="701">
        <f t="shared" si="1230"/>
        <v>0</v>
      </c>
    </row>
    <row r="2675" spans="1:34" x14ac:dyDescent="0.35">
      <c r="A2675" s="680">
        <v>40650</v>
      </c>
      <c r="B2675" s="558" t="s">
        <v>24</v>
      </c>
      <c r="C2675" s="558">
        <v>4</v>
      </c>
      <c r="D2675" s="559">
        <f t="shared" si="1202"/>
        <v>1</v>
      </c>
      <c r="E2675" s="561">
        <v>0</v>
      </c>
      <c r="F2675" s="699">
        <f t="shared" si="1208"/>
        <v>0</v>
      </c>
      <c r="G2675" s="712">
        <f t="shared" si="1209"/>
        <v>0</v>
      </c>
      <c r="H2675" s="699">
        <f t="shared" si="1203"/>
        <v>0</v>
      </c>
      <c r="I2675" s="712">
        <f t="shared" si="1204"/>
        <v>0</v>
      </c>
      <c r="J2675" s="699">
        <f t="shared" si="1210"/>
        <v>0</v>
      </c>
      <c r="K2675" s="681">
        <f t="shared" si="1211"/>
        <v>0</v>
      </c>
      <c r="L2675" s="711">
        <f>IF($L$5="Yes",HLOOKUP(B2675,'Outdoor Supply'!$D$32:$P$38,7,FALSE),0)</f>
        <v>0</v>
      </c>
      <c r="M2675" s="701">
        <f t="shared" si="1212"/>
        <v>0</v>
      </c>
      <c r="N2675" s="564">
        <f t="shared" si="1213"/>
        <v>0</v>
      </c>
      <c r="O2675" s="564">
        <f t="shared" si="1214"/>
        <v>0</v>
      </c>
      <c r="P2675" s="564">
        <f t="shared" si="1215"/>
        <v>0</v>
      </c>
      <c r="Q2675" s="564">
        <f t="shared" si="1216"/>
        <v>0</v>
      </c>
      <c r="R2675" s="661">
        <f t="shared" si="1205"/>
        <v>0</v>
      </c>
      <c r="S2675" s="662">
        <f t="shared" si="1206"/>
        <v>0</v>
      </c>
      <c r="T2675" s="699">
        <f t="shared" si="1207"/>
        <v>0</v>
      </c>
      <c r="U2675" s="681">
        <f t="shared" si="1217"/>
        <v>0</v>
      </c>
      <c r="V2675" s="701">
        <f t="shared" si="1218"/>
        <v>0</v>
      </c>
      <c r="W2675" s="662">
        <f t="shared" si="1219"/>
        <v>0</v>
      </c>
      <c r="X2675" s="662">
        <f t="shared" si="1220"/>
        <v>0</v>
      </c>
      <c r="Y2675" s="662">
        <f t="shared" si="1221"/>
        <v>0</v>
      </c>
      <c r="Z2675" s="699">
        <f t="shared" si="1222"/>
        <v>0</v>
      </c>
      <c r="AA2675" s="681">
        <f t="shared" si="1225"/>
        <v>0</v>
      </c>
      <c r="AB2675" s="701">
        <f t="shared" si="1226"/>
        <v>0</v>
      </c>
      <c r="AC2675" s="662">
        <f t="shared" si="1223"/>
        <v>0</v>
      </c>
      <c r="AD2675" s="662">
        <f t="shared" si="1227"/>
        <v>0</v>
      </c>
      <c r="AE2675" s="701">
        <f t="shared" si="1228"/>
        <v>0</v>
      </c>
      <c r="AF2675" s="662">
        <f t="shared" si="1224"/>
        <v>0</v>
      </c>
      <c r="AG2675" s="662">
        <f t="shared" si="1229"/>
        <v>0</v>
      </c>
      <c r="AH2675" s="701">
        <f t="shared" si="1230"/>
        <v>0</v>
      </c>
    </row>
    <row r="2676" spans="1:34" x14ac:dyDescent="0.35">
      <c r="A2676" s="680">
        <v>40651</v>
      </c>
      <c r="B2676" s="558" t="s">
        <v>24</v>
      </c>
      <c r="C2676" s="558">
        <v>4</v>
      </c>
      <c r="D2676" s="559">
        <f t="shared" si="1202"/>
        <v>2</v>
      </c>
      <c r="E2676" s="561">
        <v>0</v>
      </c>
      <c r="F2676" s="699">
        <f t="shared" si="1208"/>
        <v>0</v>
      </c>
      <c r="G2676" s="712">
        <f t="shared" si="1209"/>
        <v>0</v>
      </c>
      <c r="H2676" s="699">
        <f t="shared" si="1203"/>
        <v>0</v>
      </c>
      <c r="I2676" s="712">
        <f t="shared" si="1204"/>
        <v>0</v>
      </c>
      <c r="J2676" s="699">
        <f t="shared" si="1210"/>
        <v>0</v>
      </c>
      <c r="K2676" s="681">
        <f t="shared" si="1211"/>
        <v>0</v>
      </c>
      <c r="L2676" s="711">
        <f>IF($L$5="Yes",HLOOKUP(B2676,'Outdoor Supply'!$D$32:$P$38,7,FALSE),0)</f>
        <v>0</v>
      </c>
      <c r="M2676" s="701">
        <f t="shared" si="1212"/>
        <v>0</v>
      </c>
      <c r="N2676" s="564">
        <f t="shared" si="1213"/>
        <v>0</v>
      </c>
      <c r="O2676" s="564">
        <f t="shared" si="1214"/>
        <v>0</v>
      </c>
      <c r="P2676" s="564">
        <f t="shared" si="1215"/>
        <v>0</v>
      </c>
      <c r="Q2676" s="564">
        <f t="shared" si="1216"/>
        <v>0</v>
      </c>
      <c r="R2676" s="661">
        <f t="shared" si="1205"/>
        <v>0</v>
      </c>
      <c r="S2676" s="662">
        <f t="shared" si="1206"/>
        <v>0</v>
      </c>
      <c r="T2676" s="699">
        <f t="shared" si="1207"/>
        <v>0</v>
      </c>
      <c r="U2676" s="681">
        <f t="shared" si="1217"/>
        <v>0</v>
      </c>
      <c r="V2676" s="701">
        <f t="shared" si="1218"/>
        <v>0</v>
      </c>
      <c r="W2676" s="662">
        <f t="shared" si="1219"/>
        <v>0</v>
      </c>
      <c r="X2676" s="662">
        <f t="shared" si="1220"/>
        <v>0</v>
      </c>
      <c r="Y2676" s="662">
        <f t="shared" si="1221"/>
        <v>0</v>
      </c>
      <c r="Z2676" s="699">
        <f t="shared" si="1222"/>
        <v>0</v>
      </c>
      <c r="AA2676" s="681">
        <f t="shared" si="1225"/>
        <v>0</v>
      </c>
      <c r="AB2676" s="701">
        <f t="shared" si="1226"/>
        <v>0</v>
      </c>
      <c r="AC2676" s="662">
        <f t="shared" si="1223"/>
        <v>0</v>
      </c>
      <c r="AD2676" s="662">
        <f t="shared" si="1227"/>
        <v>0</v>
      </c>
      <c r="AE2676" s="701">
        <f t="shared" si="1228"/>
        <v>0</v>
      </c>
      <c r="AF2676" s="662">
        <f t="shared" si="1224"/>
        <v>0</v>
      </c>
      <c r="AG2676" s="662">
        <f t="shared" si="1229"/>
        <v>0</v>
      </c>
      <c r="AH2676" s="701">
        <f t="shared" si="1230"/>
        <v>0</v>
      </c>
    </row>
    <row r="2677" spans="1:34" x14ac:dyDescent="0.35">
      <c r="A2677" s="680">
        <v>40652</v>
      </c>
      <c r="B2677" s="558" t="s">
        <v>24</v>
      </c>
      <c r="C2677" s="558">
        <v>4</v>
      </c>
      <c r="D2677" s="559">
        <f t="shared" si="1202"/>
        <v>3</v>
      </c>
      <c r="E2677" s="561">
        <v>0</v>
      </c>
      <c r="F2677" s="699">
        <f t="shared" si="1208"/>
        <v>0</v>
      </c>
      <c r="G2677" s="712">
        <f t="shared" si="1209"/>
        <v>0</v>
      </c>
      <c r="H2677" s="699">
        <f t="shared" si="1203"/>
        <v>0</v>
      </c>
      <c r="I2677" s="712">
        <f t="shared" si="1204"/>
        <v>0</v>
      </c>
      <c r="J2677" s="699">
        <f t="shared" si="1210"/>
        <v>0</v>
      </c>
      <c r="K2677" s="681">
        <f t="shared" si="1211"/>
        <v>0</v>
      </c>
      <c r="L2677" s="711">
        <f>IF($L$5="Yes",HLOOKUP(B2677,'Outdoor Supply'!$D$32:$P$38,7,FALSE),0)</f>
        <v>0</v>
      </c>
      <c r="M2677" s="701">
        <f t="shared" si="1212"/>
        <v>0</v>
      </c>
      <c r="N2677" s="564">
        <f t="shared" si="1213"/>
        <v>0</v>
      </c>
      <c r="O2677" s="564">
        <f t="shared" si="1214"/>
        <v>0</v>
      </c>
      <c r="P2677" s="564">
        <f t="shared" si="1215"/>
        <v>0</v>
      </c>
      <c r="Q2677" s="564">
        <f t="shared" si="1216"/>
        <v>0</v>
      </c>
      <c r="R2677" s="661">
        <f t="shared" si="1205"/>
        <v>0</v>
      </c>
      <c r="S2677" s="662">
        <f t="shared" si="1206"/>
        <v>0</v>
      </c>
      <c r="T2677" s="699">
        <f t="shared" si="1207"/>
        <v>0</v>
      </c>
      <c r="U2677" s="681">
        <f t="shared" si="1217"/>
        <v>0</v>
      </c>
      <c r="V2677" s="701">
        <f t="shared" si="1218"/>
        <v>0</v>
      </c>
      <c r="W2677" s="662">
        <f t="shared" si="1219"/>
        <v>0</v>
      </c>
      <c r="X2677" s="662">
        <f t="shared" si="1220"/>
        <v>0</v>
      </c>
      <c r="Y2677" s="662">
        <f t="shared" si="1221"/>
        <v>0</v>
      </c>
      <c r="Z2677" s="699">
        <f t="shared" si="1222"/>
        <v>0</v>
      </c>
      <c r="AA2677" s="681">
        <f t="shared" si="1225"/>
        <v>0</v>
      </c>
      <c r="AB2677" s="701">
        <f t="shared" si="1226"/>
        <v>0</v>
      </c>
      <c r="AC2677" s="662">
        <f t="shared" si="1223"/>
        <v>0</v>
      </c>
      <c r="AD2677" s="662">
        <f t="shared" si="1227"/>
        <v>0</v>
      </c>
      <c r="AE2677" s="701">
        <f t="shared" si="1228"/>
        <v>0</v>
      </c>
      <c r="AF2677" s="662">
        <f t="shared" si="1224"/>
        <v>0</v>
      </c>
      <c r="AG2677" s="662">
        <f t="shared" si="1229"/>
        <v>0</v>
      </c>
      <c r="AH2677" s="701">
        <f t="shared" si="1230"/>
        <v>0</v>
      </c>
    </row>
    <row r="2678" spans="1:34" x14ac:dyDescent="0.35">
      <c r="A2678" s="680">
        <v>40653</v>
      </c>
      <c r="B2678" s="558" t="s">
        <v>24</v>
      </c>
      <c r="C2678" s="558">
        <v>4</v>
      </c>
      <c r="D2678" s="559">
        <f t="shared" si="1202"/>
        <v>4</v>
      </c>
      <c r="E2678" s="561">
        <v>0</v>
      </c>
      <c r="F2678" s="699">
        <f t="shared" si="1208"/>
        <v>0</v>
      </c>
      <c r="G2678" s="712">
        <f t="shared" si="1209"/>
        <v>0</v>
      </c>
      <c r="H2678" s="699">
        <f t="shared" si="1203"/>
        <v>0</v>
      </c>
      <c r="I2678" s="712">
        <f t="shared" si="1204"/>
        <v>0</v>
      </c>
      <c r="J2678" s="699">
        <f t="shared" si="1210"/>
        <v>0</v>
      </c>
      <c r="K2678" s="681">
        <f t="shared" si="1211"/>
        <v>0</v>
      </c>
      <c r="L2678" s="711">
        <f>IF($L$5="Yes",HLOOKUP(B2678,'Outdoor Supply'!$D$32:$P$38,7,FALSE),0)</f>
        <v>0</v>
      </c>
      <c r="M2678" s="701">
        <f t="shared" si="1212"/>
        <v>0</v>
      </c>
      <c r="N2678" s="564">
        <f t="shared" si="1213"/>
        <v>0</v>
      </c>
      <c r="O2678" s="564">
        <f t="shared" si="1214"/>
        <v>0</v>
      </c>
      <c r="P2678" s="564">
        <f t="shared" si="1215"/>
        <v>0</v>
      </c>
      <c r="Q2678" s="564">
        <f t="shared" si="1216"/>
        <v>0</v>
      </c>
      <c r="R2678" s="661">
        <f t="shared" si="1205"/>
        <v>0</v>
      </c>
      <c r="S2678" s="662">
        <f t="shared" si="1206"/>
        <v>0</v>
      </c>
      <c r="T2678" s="699">
        <f t="shared" si="1207"/>
        <v>0</v>
      </c>
      <c r="U2678" s="681">
        <f t="shared" si="1217"/>
        <v>0</v>
      </c>
      <c r="V2678" s="701">
        <f t="shared" si="1218"/>
        <v>0</v>
      </c>
      <c r="W2678" s="662">
        <f t="shared" si="1219"/>
        <v>0</v>
      </c>
      <c r="X2678" s="662">
        <f t="shared" si="1220"/>
        <v>0</v>
      </c>
      <c r="Y2678" s="662">
        <f t="shared" si="1221"/>
        <v>0</v>
      </c>
      <c r="Z2678" s="699">
        <f t="shared" si="1222"/>
        <v>0</v>
      </c>
      <c r="AA2678" s="681">
        <f t="shared" si="1225"/>
        <v>0</v>
      </c>
      <c r="AB2678" s="701">
        <f t="shared" si="1226"/>
        <v>0</v>
      </c>
      <c r="AC2678" s="662">
        <f t="shared" si="1223"/>
        <v>0</v>
      </c>
      <c r="AD2678" s="662">
        <f t="shared" si="1227"/>
        <v>0</v>
      </c>
      <c r="AE2678" s="701">
        <f t="shared" si="1228"/>
        <v>0</v>
      </c>
      <c r="AF2678" s="662">
        <f t="shared" si="1224"/>
        <v>0</v>
      </c>
      <c r="AG2678" s="662">
        <f t="shared" si="1229"/>
        <v>0</v>
      </c>
      <c r="AH2678" s="701">
        <f t="shared" si="1230"/>
        <v>0</v>
      </c>
    </row>
    <row r="2679" spans="1:34" x14ac:dyDescent="0.35">
      <c r="A2679" s="680">
        <v>40654</v>
      </c>
      <c r="B2679" s="558" t="s">
        <v>24</v>
      </c>
      <c r="C2679" s="558">
        <v>4</v>
      </c>
      <c r="D2679" s="559">
        <f t="shared" si="1202"/>
        <v>5</v>
      </c>
      <c r="E2679" s="561">
        <v>0</v>
      </c>
      <c r="F2679" s="699">
        <f t="shared" si="1208"/>
        <v>0</v>
      </c>
      <c r="G2679" s="712">
        <f t="shared" si="1209"/>
        <v>0</v>
      </c>
      <c r="H2679" s="699">
        <f t="shared" si="1203"/>
        <v>0</v>
      </c>
      <c r="I2679" s="712">
        <f t="shared" si="1204"/>
        <v>0</v>
      </c>
      <c r="J2679" s="699">
        <f t="shared" si="1210"/>
        <v>0</v>
      </c>
      <c r="K2679" s="681">
        <f t="shared" si="1211"/>
        <v>0</v>
      </c>
      <c r="L2679" s="711">
        <f>IF($L$5="Yes",HLOOKUP(B2679,'Outdoor Supply'!$D$32:$P$38,7,FALSE),0)</f>
        <v>0</v>
      </c>
      <c r="M2679" s="701">
        <f t="shared" si="1212"/>
        <v>0</v>
      </c>
      <c r="N2679" s="564">
        <f t="shared" si="1213"/>
        <v>0</v>
      </c>
      <c r="O2679" s="564">
        <f t="shared" si="1214"/>
        <v>0</v>
      </c>
      <c r="P2679" s="564">
        <f t="shared" si="1215"/>
        <v>0</v>
      </c>
      <c r="Q2679" s="564">
        <f t="shared" si="1216"/>
        <v>0</v>
      </c>
      <c r="R2679" s="661">
        <f t="shared" si="1205"/>
        <v>0</v>
      </c>
      <c r="S2679" s="662">
        <f t="shared" si="1206"/>
        <v>0</v>
      </c>
      <c r="T2679" s="699">
        <f t="shared" si="1207"/>
        <v>0</v>
      </c>
      <c r="U2679" s="681">
        <f t="shared" si="1217"/>
        <v>0</v>
      </c>
      <c r="V2679" s="701">
        <f t="shared" si="1218"/>
        <v>0</v>
      </c>
      <c r="W2679" s="662">
        <f t="shared" si="1219"/>
        <v>0</v>
      </c>
      <c r="X2679" s="662">
        <f t="shared" si="1220"/>
        <v>0</v>
      </c>
      <c r="Y2679" s="662">
        <f t="shared" si="1221"/>
        <v>0</v>
      </c>
      <c r="Z2679" s="699">
        <f t="shared" si="1222"/>
        <v>0</v>
      </c>
      <c r="AA2679" s="681">
        <f t="shared" si="1225"/>
        <v>0</v>
      </c>
      <c r="AB2679" s="701">
        <f t="shared" si="1226"/>
        <v>0</v>
      </c>
      <c r="AC2679" s="662">
        <f t="shared" si="1223"/>
        <v>0</v>
      </c>
      <c r="AD2679" s="662">
        <f t="shared" si="1227"/>
        <v>0</v>
      </c>
      <c r="AE2679" s="701">
        <f t="shared" si="1228"/>
        <v>0</v>
      </c>
      <c r="AF2679" s="662">
        <f t="shared" si="1224"/>
        <v>0</v>
      </c>
      <c r="AG2679" s="662">
        <f t="shared" si="1229"/>
        <v>0</v>
      </c>
      <c r="AH2679" s="701">
        <f t="shared" si="1230"/>
        <v>0</v>
      </c>
    </row>
    <row r="2680" spans="1:34" x14ac:dyDescent="0.35">
      <c r="A2680" s="680">
        <v>40655</v>
      </c>
      <c r="B2680" s="558" t="s">
        <v>24</v>
      </c>
      <c r="C2680" s="558">
        <v>4</v>
      </c>
      <c r="D2680" s="559">
        <f t="shared" si="1202"/>
        <v>6</v>
      </c>
      <c r="E2680" s="561">
        <v>0</v>
      </c>
      <c r="F2680" s="699">
        <f t="shared" si="1208"/>
        <v>0</v>
      </c>
      <c r="G2680" s="712">
        <f t="shared" si="1209"/>
        <v>0</v>
      </c>
      <c r="H2680" s="699">
        <f t="shared" si="1203"/>
        <v>0</v>
      </c>
      <c r="I2680" s="712">
        <f t="shared" si="1204"/>
        <v>0</v>
      </c>
      <c r="J2680" s="699">
        <f t="shared" si="1210"/>
        <v>0</v>
      </c>
      <c r="K2680" s="681">
        <f t="shared" si="1211"/>
        <v>0</v>
      </c>
      <c r="L2680" s="711">
        <f>IF($L$5="Yes",HLOOKUP(B2680,'Outdoor Supply'!$D$32:$P$38,7,FALSE),0)</f>
        <v>0</v>
      </c>
      <c r="M2680" s="701">
        <f t="shared" si="1212"/>
        <v>0</v>
      </c>
      <c r="N2680" s="564">
        <f t="shared" si="1213"/>
        <v>0</v>
      </c>
      <c r="O2680" s="564">
        <f t="shared" si="1214"/>
        <v>0</v>
      </c>
      <c r="P2680" s="564">
        <f t="shared" si="1215"/>
        <v>0</v>
      </c>
      <c r="Q2680" s="564">
        <f t="shared" si="1216"/>
        <v>0</v>
      </c>
      <c r="R2680" s="661">
        <f t="shared" si="1205"/>
        <v>0</v>
      </c>
      <c r="S2680" s="662">
        <f t="shared" si="1206"/>
        <v>0</v>
      </c>
      <c r="T2680" s="699">
        <f t="shared" si="1207"/>
        <v>0</v>
      </c>
      <c r="U2680" s="681">
        <f t="shared" si="1217"/>
        <v>0</v>
      </c>
      <c r="V2680" s="701">
        <f t="shared" si="1218"/>
        <v>0</v>
      </c>
      <c r="W2680" s="662">
        <f t="shared" si="1219"/>
        <v>0</v>
      </c>
      <c r="X2680" s="662">
        <f t="shared" si="1220"/>
        <v>0</v>
      </c>
      <c r="Y2680" s="662">
        <f t="shared" si="1221"/>
        <v>0</v>
      </c>
      <c r="Z2680" s="699">
        <f t="shared" si="1222"/>
        <v>0</v>
      </c>
      <c r="AA2680" s="681">
        <f t="shared" si="1225"/>
        <v>0</v>
      </c>
      <c r="AB2680" s="701">
        <f t="shared" si="1226"/>
        <v>0</v>
      </c>
      <c r="AC2680" s="662">
        <f t="shared" si="1223"/>
        <v>0</v>
      </c>
      <c r="AD2680" s="662">
        <f t="shared" si="1227"/>
        <v>0</v>
      </c>
      <c r="AE2680" s="701">
        <f t="shared" si="1228"/>
        <v>0</v>
      </c>
      <c r="AF2680" s="662">
        <f t="shared" si="1224"/>
        <v>0</v>
      </c>
      <c r="AG2680" s="662">
        <f t="shared" si="1229"/>
        <v>0</v>
      </c>
      <c r="AH2680" s="701">
        <f t="shared" si="1230"/>
        <v>0</v>
      </c>
    </row>
    <row r="2681" spans="1:34" x14ac:dyDescent="0.35">
      <c r="A2681" s="680">
        <v>40656</v>
      </c>
      <c r="B2681" s="558" t="s">
        <v>24</v>
      </c>
      <c r="C2681" s="558">
        <v>4</v>
      </c>
      <c r="D2681" s="559">
        <f t="shared" si="1202"/>
        <v>7</v>
      </c>
      <c r="E2681" s="561">
        <v>0</v>
      </c>
      <c r="F2681" s="699">
        <f t="shared" si="1208"/>
        <v>0</v>
      </c>
      <c r="G2681" s="712">
        <f t="shared" si="1209"/>
        <v>0</v>
      </c>
      <c r="H2681" s="699">
        <f t="shared" si="1203"/>
        <v>0</v>
      </c>
      <c r="I2681" s="712">
        <f t="shared" si="1204"/>
        <v>0</v>
      </c>
      <c r="J2681" s="699">
        <f t="shared" si="1210"/>
        <v>0</v>
      </c>
      <c r="K2681" s="681">
        <f t="shared" si="1211"/>
        <v>0</v>
      </c>
      <c r="L2681" s="711">
        <f>IF($L$5="Yes",HLOOKUP(B2681,'Outdoor Supply'!$D$32:$P$38,7,FALSE),0)</f>
        <v>0</v>
      </c>
      <c r="M2681" s="701">
        <f t="shared" si="1212"/>
        <v>0</v>
      </c>
      <c r="N2681" s="564">
        <f t="shared" si="1213"/>
        <v>0</v>
      </c>
      <c r="O2681" s="564">
        <f t="shared" si="1214"/>
        <v>0</v>
      </c>
      <c r="P2681" s="564">
        <f t="shared" si="1215"/>
        <v>0</v>
      </c>
      <c r="Q2681" s="564">
        <f t="shared" si="1216"/>
        <v>0</v>
      </c>
      <c r="R2681" s="661">
        <f t="shared" si="1205"/>
        <v>0</v>
      </c>
      <c r="S2681" s="662">
        <f t="shared" si="1206"/>
        <v>0</v>
      </c>
      <c r="T2681" s="699">
        <f t="shared" si="1207"/>
        <v>0</v>
      </c>
      <c r="U2681" s="681">
        <f t="shared" si="1217"/>
        <v>0</v>
      </c>
      <c r="V2681" s="701">
        <f t="shared" si="1218"/>
        <v>0</v>
      </c>
      <c r="W2681" s="662">
        <f t="shared" si="1219"/>
        <v>0</v>
      </c>
      <c r="X2681" s="662">
        <f t="shared" si="1220"/>
        <v>0</v>
      </c>
      <c r="Y2681" s="662">
        <f t="shared" si="1221"/>
        <v>0</v>
      </c>
      <c r="Z2681" s="699">
        <f t="shared" si="1222"/>
        <v>0</v>
      </c>
      <c r="AA2681" s="681">
        <f t="shared" si="1225"/>
        <v>0</v>
      </c>
      <c r="AB2681" s="701">
        <f t="shared" si="1226"/>
        <v>0</v>
      </c>
      <c r="AC2681" s="662">
        <f t="shared" si="1223"/>
        <v>0</v>
      </c>
      <c r="AD2681" s="662">
        <f t="shared" si="1227"/>
        <v>0</v>
      </c>
      <c r="AE2681" s="701">
        <f t="shared" si="1228"/>
        <v>0</v>
      </c>
      <c r="AF2681" s="662">
        <f t="shared" si="1224"/>
        <v>0</v>
      </c>
      <c r="AG2681" s="662">
        <f t="shared" si="1229"/>
        <v>0</v>
      </c>
      <c r="AH2681" s="701">
        <f t="shared" si="1230"/>
        <v>0</v>
      </c>
    </row>
    <row r="2682" spans="1:34" x14ac:dyDescent="0.35">
      <c r="A2682" s="680">
        <v>40657</v>
      </c>
      <c r="B2682" s="558" t="s">
        <v>24</v>
      </c>
      <c r="C2682" s="558">
        <v>4</v>
      </c>
      <c r="D2682" s="559">
        <f t="shared" si="1202"/>
        <v>1</v>
      </c>
      <c r="E2682" s="561">
        <v>0</v>
      </c>
      <c r="F2682" s="699">
        <f t="shared" si="1208"/>
        <v>0</v>
      </c>
      <c r="G2682" s="712">
        <f t="shared" si="1209"/>
        <v>0</v>
      </c>
      <c r="H2682" s="699">
        <f t="shared" si="1203"/>
        <v>0</v>
      </c>
      <c r="I2682" s="712">
        <f t="shared" si="1204"/>
        <v>0</v>
      </c>
      <c r="J2682" s="699">
        <f t="shared" si="1210"/>
        <v>0</v>
      </c>
      <c r="K2682" s="681">
        <f t="shared" si="1211"/>
        <v>0</v>
      </c>
      <c r="L2682" s="711">
        <f>IF($L$5="Yes",HLOOKUP(B2682,'Outdoor Supply'!$D$32:$P$38,7,FALSE),0)</f>
        <v>0</v>
      </c>
      <c r="M2682" s="701">
        <f t="shared" si="1212"/>
        <v>0</v>
      </c>
      <c r="N2682" s="564">
        <f t="shared" si="1213"/>
        <v>0</v>
      </c>
      <c r="O2682" s="564">
        <f t="shared" si="1214"/>
        <v>0</v>
      </c>
      <c r="P2682" s="564">
        <f t="shared" si="1215"/>
        <v>0</v>
      </c>
      <c r="Q2682" s="564">
        <f t="shared" si="1216"/>
        <v>0</v>
      </c>
      <c r="R2682" s="661">
        <f t="shared" si="1205"/>
        <v>0</v>
      </c>
      <c r="S2682" s="662">
        <f t="shared" si="1206"/>
        <v>0</v>
      </c>
      <c r="T2682" s="699">
        <f t="shared" si="1207"/>
        <v>0</v>
      </c>
      <c r="U2682" s="681">
        <f t="shared" si="1217"/>
        <v>0</v>
      </c>
      <c r="V2682" s="701">
        <f t="shared" si="1218"/>
        <v>0</v>
      </c>
      <c r="W2682" s="662">
        <f t="shared" si="1219"/>
        <v>0</v>
      </c>
      <c r="X2682" s="662">
        <f t="shared" si="1220"/>
        <v>0</v>
      </c>
      <c r="Y2682" s="662">
        <f t="shared" si="1221"/>
        <v>0</v>
      </c>
      <c r="Z2682" s="699">
        <f t="shared" si="1222"/>
        <v>0</v>
      </c>
      <c r="AA2682" s="681">
        <f t="shared" si="1225"/>
        <v>0</v>
      </c>
      <c r="AB2682" s="701">
        <f t="shared" si="1226"/>
        <v>0</v>
      </c>
      <c r="AC2682" s="662">
        <f t="shared" si="1223"/>
        <v>0</v>
      </c>
      <c r="AD2682" s="662">
        <f t="shared" si="1227"/>
        <v>0</v>
      </c>
      <c r="AE2682" s="701">
        <f t="shared" si="1228"/>
        <v>0</v>
      </c>
      <c r="AF2682" s="662">
        <f t="shared" si="1224"/>
        <v>0</v>
      </c>
      <c r="AG2682" s="662">
        <f t="shared" si="1229"/>
        <v>0</v>
      </c>
      <c r="AH2682" s="701">
        <f t="shared" si="1230"/>
        <v>0</v>
      </c>
    </row>
    <row r="2683" spans="1:34" x14ac:dyDescent="0.35">
      <c r="A2683" s="680">
        <v>40658</v>
      </c>
      <c r="B2683" s="558" t="s">
        <v>24</v>
      </c>
      <c r="C2683" s="558">
        <v>4</v>
      </c>
      <c r="D2683" s="559">
        <f t="shared" si="1202"/>
        <v>2</v>
      </c>
      <c r="E2683" s="561">
        <v>0</v>
      </c>
      <c r="F2683" s="699">
        <f t="shared" si="1208"/>
        <v>0</v>
      </c>
      <c r="G2683" s="712">
        <f t="shared" si="1209"/>
        <v>0</v>
      </c>
      <c r="H2683" s="699">
        <f t="shared" si="1203"/>
        <v>0</v>
      </c>
      <c r="I2683" s="712">
        <f t="shared" si="1204"/>
        <v>0</v>
      </c>
      <c r="J2683" s="699">
        <f t="shared" si="1210"/>
        <v>0</v>
      </c>
      <c r="K2683" s="681">
        <f t="shared" si="1211"/>
        <v>0</v>
      </c>
      <c r="L2683" s="711">
        <f>IF($L$5="Yes",HLOOKUP(B2683,'Outdoor Supply'!$D$32:$P$38,7,FALSE),0)</f>
        <v>0</v>
      </c>
      <c r="M2683" s="701">
        <f t="shared" si="1212"/>
        <v>0</v>
      </c>
      <c r="N2683" s="564">
        <f t="shared" si="1213"/>
        <v>0</v>
      </c>
      <c r="O2683" s="564">
        <f t="shared" si="1214"/>
        <v>0</v>
      </c>
      <c r="P2683" s="564">
        <f t="shared" si="1215"/>
        <v>0</v>
      </c>
      <c r="Q2683" s="564">
        <f t="shared" si="1216"/>
        <v>0</v>
      </c>
      <c r="R2683" s="661">
        <f t="shared" si="1205"/>
        <v>0</v>
      </c>
      <c r="S2683" s="662">
        <f t="shared" si="1206"/>
        <v>0</v>
      </c>
      <c r="T2683" s="699">
        <f t="shared" si="1207"/>
        <v>0</v>
      </c>
      <c r="U2683" s="681">
        <f t="shared" si="1217"/>
        <v>0</v>
      </c>
      <c r="V2683" s="701">
        <f t="shared" si="1218"/>
        <v>0</v>
      </c>
      <c r="W2683" s="662">
        <f t="shared" si="1219"/>
        <v>0</v>
      </c>
      <c r="X2683" s="662">
        <f t="shared" si="1220"/>
        <v>0</v>
      </c>
      <c r="Y2683" s="662">
        <f t="shared" si="1221"/>
        <v>0</v>
      </c>
      <c r="Z2683" s="699">
        <f t="shared" si="1222"/>
        <v>0</v>
      </c>
      <c r="AA2683" s="681">
        <f t="shared" si="1225"/>
        <v>0</v>
      </c>
      <c r="AB2683" s="701">
        <f t="shared" si="1226"/>
        <v>0</v>
      </c>
      <c r="AC2683" s="662">
        <f t="shared" si="1223"/>
        <v>0</v>
      </c>
      <c r="AD2683" s="662">
        <f t="shared" si="1227"/>
        <v>0</v>
      </c>
      <c r="AE2683" s="701">
        <f t="shared" si="1228"/>
        <v>0</v>
      </c>
      <c r="AF2683" s="662">
        <f t="shared" si="1224"/>
        <v>0</v>
      </c>
      <c r="AG2683" s="662">
        <f t="shared" si="1229"/>
        <v>0</v>
      </c>
      <c r="AH2683" s="701">
        <f t="shared" si="1230"/>
        <v>0</v>
      </c>
    </row>
    <row r="2684" spans="1:34" x14ac:dyDescent="0.35">
      <c r="A2684" s="680">
        <v>40659</v>
      </c>
      <c r="B2684" s="558" t="s">
        <v>24</v>
      </c>
      <c r="C2684" s="558">
        <v>4</v>
      </c>
      <c r="D2684" s="559">
        <f t="shared" si="1202"/>
        <v>3</v>
      </c>
      <c r="E2684" s="561">
        <v>0</v>
      </c>
      <c r="F2684" s="699">
        <f t="shared" si="1208"/>
        <v>0</v>
      </c>
      <c r="G2684" s="712">
        <f t="shared" si="1209"/>
        <v>0</v>
      </c>
      <c r="H2684" s="699">
        <f t="shared" si="1203"/>
        <v>0</v>
      </c>
      <c r="I2684" s="712">
        <f t="shared" si="1204"/>
        <v>0</v>
      </c>
      <c r="J2684" s="699">
        <f t="shared" si="1210"/>
        <v>0</v>
      </c>
      <c r="K2684" s="681">
        <f t="shared" si="1211"/>
        <v>0</v>
      </c>
      <c r="L2684" s="711">
        <f>IF($L$5="Yes",HLOOKUP(B2684,'Outdoor Supply'!$D$32:$P$38,7,FALSE),0)</f>
        <v>0</v>
      </c>
      <c r="M2684" s="701">
        <f t="shared" si="1212"/>
        <v>0</v>
      </c>
      <c r="N2684" s="564">
        <f t="shared" si="1213"/>
        <v>0</v>
      </c>
      <c r="O2684" s="564">
        <f t="shared" si="1214"/>
        <v>0</v>
      </c>
      <c r="P2684" s="564">
        <f t="shared" si="1215"/>
        <v>0</v>
      </c>
      <c r="Q2684" s="564">
        <f t="shared" si="1216"/>
        <v>0</v>
      </c>
      <c r="R2684" s="661">
        <f t="shared" si="1205"/>
        <v>0</v>
      </c>
      <c r="S2684" s="662">
        <f t="shared" si="1206"/>
        <v>0</v>
      </c>
      <c r="T2684" s="699">
        <f t="shared" si="1207"/>
        <v>0</v>
      </c>
      <c r="U2684" s="681">
        <f t="shared" si="1217"/>
        <v>0</v>
      </c>
      <c r="V2684" s="701">
        <f t="shared" si="1218"/>
        <v>0</v>
      </c>
      <c r="W2684" s="662">
        <f t="shared" si="1219"/>
        <v>0</v>
      </c>
      <c r="X2684" s="662">
        <f t="shared" si="1220"/>
        <v>0</v>
      </c>
      <c r="Y2684" s="662">
        <f t="shared" si="1221"/>
        <v>0</v>
      </c>
      <c r="Z2684" s="699">
        <f t="shared" si="1222"/>
        <v>0</v>
      </c>
      <c r="AA2684" s="681">
        <f t="shared" si="1225"/>
        <v>0</v>
      </c>
      <c r="AB2684" s="701">
        <f t="shared" si="1226"/>
        <v>0</v>
      </c>
      <c r="AC2684" s="662">
        <f t="shared" si="1223"/>
        <v>0</v>
      </c>
      <c r="AD2684" s="662">
        <f t="shared" si="1227"/>
        <v>0</v>
      </c>
      <c r="AE2684" s="701">
        <f t="shared" si="1228"/>
        <v>0</v>
      </c>
      <c r="AF2684" s="662">
        <f t="shared" si="1224"/>
        <v>0</v>
      </c>
      <c r="AG2684" s="662">
        <f t="shared" si="1229"/>
        <v>0</v>
      </c>
      <c r="AH2684" s="701">
        <f t="shared" si="1230"/>
        <v>0</v>
      </c>
    </row>
    <row r="2685" spans="1:34" x14ac:dyDescent="0.35">
      <c r="A2685" s="680">
        <v>40660</v>
      </c>
      <c r="B2685" s="558" t="s">
        <v>24</v>
      </c>
      <c r="C2685" s="558">
        <v>4</v>
      </c>
      <c r="D2685" s="559">
        <f t="shared" si="1202"/>
        <v>4</v>
      </c>
      <c r="E2685" s="561">
        <v>0</v>
      </c>
      <c r="F2685" s="699">
        <f t="shared" si="1208"/>
        <v>0</v>
      </c>
      <c r="G2685" s="712">
        <f t="shared" si="1209"/>
        <v>0</v>
      </c>
      <c r="H2685" s="699">
        <f t="shared" si="1203"/>
        <v>0</v>
      </c>
      <c r="I2685" s="712">
        <f t="shared" si="1204"/>
        <v>0</v>
      </c>
      <c r="J2685" s="699">
        <f t="shared" si="1210"/>
        <v>0</v>
      </c>
      <c r="K2685" s="681">
        <f t="shared" si="1211"/>
        <v>0</v>
      </c>
      <c r="L2685" s="711">
        <f>IF($L$5="Yes",HLOOKUP(B2685,'Outdoor Supply'!$D$32:$P$38,7,FALSE),0)</f>
        <v>0</v>
      </c>
      <c r="M2685" s="701">
        <f t="shared" si="1212"/>
        <v>0</v>
      </c>
      <c r="N2685" s="564">
        <f t="shared" si="1213"/>
        <v>0</v>
      </c>
      <c r="O2685" s="564">
        <f t="shared" si="1214"/>
        <v>0</v>
      </c>
      <c r="P2685" s="564">
        <f t="shared" si="1215"/>
        <v>0</v>
      </c>
      <c r="Q2685" s="564">
        <f t="shared" si="1216"/>
        <v>0</v>
      </c>
      <c r="R2685" s="661">
        <f t="shared" si="1205"/>
        <v>0</v>
      </c>
      <c r="S2685" s="662">
        <f t="shared" si="1206"/>
        <v>0</v>
      </c>
      <c r="T2685" s="699">
        <f t="shared" si="1207"/>
        <v>0</v>
      </c>
      <c r="U2685" s="681">
        <f t="shared" si="1217"/>
        <v>0</v>
      </c>
      <c r="V2685" s="701">
        <f t="shared" si="1218"/>
        <v>0</v>
      </c>
      <c r="W2685" s="662">
        <f t="shared" si="1219"/>
        <v>0</v>
      </c>
      <c r="X2685" s="662">
        <f t="shared" si="1220"/>
        <v>0</v>
      </c>
      <c r="Y2685" s="662">
        <f t="shared" si="1221"/>
        <v>0</v>
      </c>
      <c r="Z2685" s="699">
        <f t="shared" si="1222"/>
        <v>0</v>
      </c>
      <c r="AA2685" s="681">
        <f t="shared" si="1225"/>
        <v>0</v>
      </c>
      <c r="AB2685" s="701">
        <f t="shared" si="1226"/>
        <v>0</v>
      </c>
      <c r="AC2685" s="662">
        <f t="shared" si="1223"/>
        <v>0</v>
      </c>
      <c r="AD2685" s="662">
        <f t="shared" si="1227"/>
        <v>0</v>
      </c>
      <c r="AE2685" s="701">
        <f t="shared" si="1228"/>
        <v>0</v>
      </c>
      <c r="AF2685" s="662">
        <f t="shared" si="1224"/>
        <v>0</v>
      </c>
      <c r="AG2685" s="662">
        <f t="shared" si="1229"/>
        <v>0</v>
      </c>
      <c r="AH2685" s="701">
        <f t="shared" si="1230"/>
        <v>0</v>
      </c>
    </row>
    <row r="2686" spans="1:34" x14ac:dyDescent="0.35">
      <c r="A2686" s="680">
        <v>40661</v>
      </c>
      <c r="B2686" s="558" t="s">
        <v>24</v>
      </c>
      <c r="C2686" s="558">
        <v>4</v>
      </c>
      <c r="D2686" s="559">
        <f t="shared" si="1202"/>
        <v>5</v>
      </c>
      <c r="E2686" s="561">
        <v>0</v>
      </c>
      <c r="F2686" s="699">
        <f t="shared" si="1208"/>
        <v>0</v>
      </c>
      <c r="G2686" s="712">
        <f t="shared" si="1209"/>
        <v>0</v>
      </c>
      <c r="H2686" s="699">
        <f t="shared" si="1203"/>
        <v>0</v>
      </c>
      <c r="I2686" s="712">
        <f t="shared" si="1204"/>
        <v>0</v>
      </c>
      <c r="J2686" s="699">
        <f t="shared" si="1210"/>
        <v>0</v>
      </c>
      <c r="K2686" s="681">
        <f t="shared" si="1211"/>
        <v>0</v>
      </c>
      <c r="L2686" s="711">
        <f>IF($L$5="Yes",HLOOKUP(B2686,'Outdoor Supply'!$D$32:$P$38,7,FALSE),0)</f>
        <v>0</v>
      </c>
      <c r="M2686" s="701">
        <f t="shared" si="1212"/>
        <v>0</v>
      </c>
      <c r="N2686" s="564">
        <f t="shared" si="1213"/>
        <v>0</v>
      </c>
      <c r="O2686" s="564">
        <f t="shared" si="1214"/>
        <v>0</v>
      </c>
      <c r="P2686" s="564">
        <f t="shared" si="1215"/>
        <v>0</v>
      </c>
      <c r="Q2686" s="564">
        <f t="shared" si="1216"/>
        <v>0</v>
      </c>
      <c r="R2686" s="661">
        <f t="shared" si="1205"/>
        <v>0</v>
      </c>
      <c r="S2686" s="662">
        <f t="shared" si="1206"/>
        <v>0</v>
      </c>
      <c r="T2686" s="699">
        <f t="shared" si="1207"/>
        <v>0</v>
      </c>
      <c r="U2686" s="681">
        <f t="shared" si="1217"/>
        <v>0</v>
      </c>
      <c r="V2686" s="701">
        <f t="shared" si="1218"/>
        <v>0</v>
      </c>
      <c r="W2686" s="662">
        <f t="shared" si="1219"/>
        <v>0</v>
      </c>
      <c r="X2686" s="662">
        <f t="shared" si="1220"/>
        <v>0</v>
      </c>
      <c r="Y2686" s="662">
        <f t="shared" si="1221"/>
        <v>0</v>
      </c>
      <c r="Z2686" s="699">
        <f t="shared" si="1222"/>
        <v>0</v>
      </c>
      <c r="AA2686" s="681">
        <f t="shared" si="1225"/>
        <v>0</v>
      </c>
      <c r="AB2686" s="701">
        <f t="shared" si="1226"/>
        <v>0</v>
      </c>
      <c r="AC2686" s="662">
        <f t="shared" si="1223"/>
        <v>0</v>
      </c>
      <c r="AD2686" s="662">
        <f t="shared" si="1227"/>
        <v>0</v>
      </c>
      <c r="AE2686" s="701">
        <f t="shared" si="1228"/>
        <v>0</v>
      </c>
      <c r="AF2686" s="662">
        <f t="shared" si="1224"/>
        <v>0</v>
      </c>
      <c r="AG2686" s="662">
        <f t="shared" si="1229"/>
        <v>0</v>
      </c>
      <c r="AH2686" s="701">
        <f t="shared" si="1230"/>
        <v>0</v>
      </c>
    </row>
    <row r="2687" spans="1:34" x14ac:dyDescent="0.35">
      <c r="A2687" s="680">
        <v>40662</v>
      </c>
      <c r="B2687" s="558" t="s">
        <v>24</v>
      </c>
      <c r="C2687" s="558">
        <v>4</v>
      </c>
      <c r="D2687" s="559">
        <f t="shared" si="1202"/>
        <v>6</v>
      </c>
      <c r="E2687" s="561">
        <v>0</v>
      </c>
      <c r="F2687" s="699">
        <f t="shared" si="1208"/>
        <v>0</v>
      </c>
      <c r="G2687" s="712">
        <f t="shared" si="1209"/>
        <v>0</v>
      </c>
      <c r="H2687" s="699">
        <f t="shared" si="1203"/>
        <v>0</v>
      </c>
      <c r="I2687" s="712">
        <f t="shared" si="1204"/>
        <v>0</v>
      </c>
      <c r="J2687" s="699">
        <f t="shared" si="1210"/>
        <v>0</v>
      </c>
      <c r="K2687" s="681">
        <f t="shared" si="1211"/>
        <v>0</v>
      </c>
      <c r="L2687" s="711">
        <f>IF($L$5="Yes",HLOOKUP(B2687,'Outdoor Supply'!$D$32:$P$38,7,FALSE),0)</f>
        <v>0</v>
      </c>
      <c r="M2687" s="701">
        <f t="shared" si="1212"/>
        <v>0</v>
      </c>
      <c r="N2687" s="564">
        <f t="shared" si="1213"/>
        <v>0</v>
      </c>
      <c r="O2687" s="564">
        <f t="shared" si="1214"/>
        <v>0</v>
      </c>
      <c r="P2687" s="564">
        <f t="shared" si="1215"/>
        <v>0</v>
      </c>
      <c r="Q2687" s="564">
        <f t="shared" si="1216"/>
        <v>0</v>
      </c>
      <c r="R2687" s="661">
        <f t="shared" si="1205"/>
        <v>0</v>
      </c>
      <c r="S2687" s="662">
        <f t="shared" si="1206"/>
        <v>0</v>
      </c>
      <c r="T2687" s="699">
        <f t="shared" si="1207"/>
        <v>0</v>
      </c>
      <c r="U2687" s="681">
        <f t="shared" si="1217"/>
        <v>0</v>
      </c>
      <c r="V2687" s="701">
        <f t="shared" si="1218"/>
        <v>0</v>
      </c>
      <c r="W2687" s="662">
        <f t="shared" si="1219"/>
        <v>0</v>
      </c>
      <c r="X2687" s="662">
        <f t="shared" si="1220"/>
        <v>0</v>
      </c>
      <c r="Y2687" s="662">
        <f t="shared" si="1221"/>
        <v>0</v>
      </c>
      <c r="Z2687" s="699">
        <f t="shared" si="1222"/>
        <v>0</v>
      </c>
      <c r="AA2687" s="681">
        <f t="shared" si="1225"/>
        <v>0</v>
      </c>
      <c r="AB2687" s="701">
        <f t="shared" si="1226"/>
        <v>0</v>
      </c>
      <c r="AC2687" s="662">
        <f t="shared" si="1223"/>
        <v>0</v>
      </c>
      <c r="AD2687" s="662">
        <f t="shared" si="1227"/>
        <v>0</v>
      </c>
      <c r="AE2687" s="701">
        <f t="shared" si="1228"/>
        <v>0</v>
      </c>
      <c r="AF2687" s="662">
        <f t="shared" si="1224"/>
        <v>0</v>
      </c>
      <c r="AG2687" s="662">
        <f t="shared" si="1229"/>
        <v>0</v>
      </c>
      <c r="AH2687" s="701">
        <f t="shared" si="1230"/>
        <v>0</v>
      </c>
    </row>
    <row r="2688" spans="1:34" x14ac:dyDescent="0.35">
      <c r="A2688" s="680">
        <v>40663</v>
      </c>
      <c r="B2688" s="558" t="s">
        <v>24</v>
      </c>
      <c r="C2688" s="558">
        <v>4</v>
      </c>
      <c r="D2688" s="559">
        <f t="shared" si="1202"/>
        <v>7</v>
      </c>
      <c r="E2688" s="561">
        <v>0</v>
      </c>
      <c r="F2688" s="699">
        <f t="shared" si="1208"/>
        <v>0</v>
      </c>
      <c r="G2688" s="712">
        <f t="shared" si="1209"/>
        <v>0</v>
      </c>
      <c r="H2688" s="699">
        <f t="shared" si="1203"/>
        <v>0</v>
      </c>
      <c r="I2688" s="712">
        <f t="shared" si="1204"/>
        <v>0</v>
      </c>
      <c r="J2688" s="699">
        <f t="shared" si="1210"/>
        <v>0</v>
      </c>
      <c r="K2688" s="681">
        <f t="shared" si="1211"/>
        <v>0</v>
      </c>
      <c r="L2688" s="711">
        <f>IF($L$5="Yes",HLOOKUP(B2688,'Outdoor Supply'!$D$32:$P$38,7,FALSE),0)</f>
        <v>0</v>
      </c>
      <c r="M2688" s="701">
        <f t="shared" si="1212"/>
        <v>0</v>
      </c>
      <c r="N2688" s="564">
        <f t="shared" si="1213"/>
        <v>0</v>
      </c>
      <c r="O2688" s="564">
        <f t="shared" si="1214"/>
        <v>0</v>
      </c>
      <c r="P2688" s="564">
        <f t="shared" si="1215"/>
        <v>0</v>
      </c>
      <c r="Q2688" s="564">
        <f t="shared" si="1216"/>
        <v>0</v>
      </c>
      <c r="R2688" s="661">
        <f t="shared" si="1205"/>
        <v>0</v>
      </c>
      <c r="S2688" s="662">
        <f t="shared" si="1206"/>
        <v>0</v>
      </c>
      <c r="T2688" s="699">
        <f t="shared" si="1207"/>
        <v>0</v>
      </c>
      <c r="U2688" s="681">
        <f t="shared" si="1217"/>
        <v>0</v>
      </c>
      <c r="V2688" s="701">
        <f t="shared" si="1218"/>
        <v>0</v>
      </c>
      <c r="W2688" s="662">
        <f t="shared" si="1219"/>
        <v>0</v>
      </c>
      <c r="X2688" s="662">
        <f t="shared" si="1220"/>
        <v>0</v>
      </c>
      <c r="Y2688" s="662">
        <f t="shared" si="1221"/>
        <v>0</v>
      </c>
      <c r="Z2688" s="699">
        <f t="shared" si="1222"/>
        <v>0</v>
      </c>
      <c r="AA2688" s="681">
        <f t="shared" si="1225"/>
        <v>0</v>
      </c>
      <c r="AB2688" s="701">
        <f t="shared" si="1226"/>
        <v>0</v>
      </c>
      <c r="AC2688" s="662">
        <f t="shared" si="1223"/>
        <v>0</v>
      </c>
      <c r="AD2688" s="662">
        <f t="shared" si="1227"/>
        <v>0</v>
      </c>
      <c r="AE2688" s="701">
        <f t="shared" si="1228"/>
        <v>0</v>
      </c>
      <c r="AF2688" s="662">
        <f t="shared" si="1224"/>
        <v>0</v>
      </c>
      <c r="AG2688" s="662">
        <f t="shared" si="1229"/>
        <v>0</v>
      </c>
      <c r="AH2688" s="701">
        <f t="shared" si="1230"/>
        <v>0</v>
      </c>
    </row>
    <row r="2689" spans="1:34" x14ac:dyDescent="0.35">
      <c r="A2689" s="680">
        <v>40664</v>
      </c>
      <c r="B2689" s="558" t="s">
        <v>25</v>
      </c>
      <c r="C2689" s="558">
        <v>5</v>
      </c>
      <c r="D2689" s="559">
        <f t="shared" si="1202"/>
        <v>1</v>
      </c>
      <c r="E2689" s="561">
        <v>0</v>
      </c>
      <c r="F2689" s="699">
        <f t="shared" si="1208"/>
        <v>0</v>
      </c>
      <c r="G2689" s="712">
        <f t="shared" si="1209"/>
        <v>0</v>
      </c>
      <c r="H2689" s="699">
        <f t="shared" si="1203"/>
        <v>0</v>
      </c>
      <c r="I2689" s="712">
        <f t="shared" si="1204"/>
        <v>0</v>
      </c>
      <c r="J2689" s="699">
        <f t="shared" si="1210"/>
        <v>0</v>
      </c>
      <c r="K2689" s="681">
        <f t="shared" si="1211"/>
        <v>0</v>
      </c>
      <c r="L2689" s="711">
        <f>IF($L$5="Yes",HLOOKUP(B2689,'Outdoor Supply'!$D$32:$P$38,7,FALSE),0)</f>
        <v>0</v>
      </c>
      <c r="M2689" s="701">
        <f t="shared" si="1212"/>
        <v>0</v>
      </c>
      <c r="N2689" s="564">
        <f t="shared" si="1213"/>
        <v>0</v>
      </c>
      <c r="O2689" s="564">
        <f t="shared" si="1214"/>
        <v>0</v>
      </c>
      <c r="P2689" s="564">
        <f t="shared" si="1215"/>
        <v>0</v>
      </c>
      <c r="Q2689" s="564">
        <f t="shared" si="1216"/>
        <v>0</v>
      </c>
      <c r="R2689" s="661">
        <f t="shared" si="1205"/>
        <v>0</v>
      </c>
      <c r="S2689" s="662">
        <f t="shared" si="1206"/>
        <v>0</v>
      </c>
      <c r="T2689" s="699">
        <f t="shared" si="1207"/>
        <v>0</v>
      </c>
      <c r="U2689" s="681">
        <f t="shared" si="1217"/>
        <v>0</v>
      </c>
      <c r="V2689" s="701">
        <f t="shared" si="1218"/>
        <v>0</v>
      </c>
      <c r="W2689" s="662">
        <f t="shared" si="1219"/>
        <v>0</v>
      </c>
      <c r="X2689" s="662">
        <f t="shared" si="1220"/>
        <v>0</v>
      </c>
      <c r="Y2689" s="662">
        <f t="shared" si="1221"/>
        <v>0</v>
      </c>
      <c r="Z2689" s="699">
        <f t="shared" si="1222"/>
        <v>0</v>
      </c>
      <c r="AA2689" s="681">
        <f t="shared" si="1225"/>
        <v>0</v>
      </c>
      <c r="AB2689" s="701">
        <f t="shared" si="1226"/>
        <v>0</v>
      </c>
      <c r="AC2689" s="662">
        <f t="shared" si="1223"/>
        <v>0</v>
      </c>
      <c r="AD2689" s="662">
        <f t="shared" si="1227"/>
        <v>0</v>
      </c>
      <c r="AE2689" s="701">
        <f t="shared" si="1228"/>
        <v>0</v>
      </c>
      <c r="AF2689" s="662">
        <f t="shared" si="1224"/>
        <v>0</v>
      </c>
      <c r="AG2689" s="662">
        <f t="shared" si="1229"/>
        <v>0</v>
      </c>
      <c r="AH2689" s="701">
        <f t="shared" si="1230"/>
        <v>0</v>
      </c>
    </row>
    <row r="2690" spans="1:34" x14ac:dyDescent="0.35">
      <c r="A2690" s="680">
        <v>40665</v>
      </c>
      <c r="B2690" s="558" t="s">
        <v>25</v>
      </c>
      <c r="C2690" s="558">
        <v>5</v>
      </c>
      <c r="D2690" s="559">
        <f t="shared" si="1202"/>
        <v>2</v>
      </c>
      <c r="E2690" s="561">
        <v>0</v>
      </c>
      <c r="F2690" s="699">
        <f t="shared" si="1208"/>
        <v>0</v>
      </c>
      <c r="G2690" s="712">
        <f t="shared" si="1209"/>
        <v>0</v>
      </c>
      <c r="H2690" s="699">
        <f t="shared" si="1203"/>
        <v>0</v>
      </c>
      <c r="I2690" s="712">
        <f t="shared" si="1204"/>
        <v>0</v>
      </c>
      <c r="J2690" s="699">
        <f t="shared" si="1210"/>
        <v>0</v>
      </c>
      <c r="K2690" s="681">
        <f t="shared" si="1211"/>
        <v>0</v>
      </c>
      <c r="L2690" s="711">
        <f>IF($L$5="Yes",HLOOKUP(B2690,'Outdoor Supply'!$D$32:$P$38,7,FALSE),0)</f>
        <v>0</v>
      </c>
      <c r="M2690" s="701">
        <f t="shared" si="1212"/>
        <v>0</v>
      </c>
      <c r="N2690" s="564">
        <f t="shared" si="1213"/>
        <v>0</v>
      </c>
      <c r="O2690" s="564">
        <f t="shared" si="1214"/>
        <v>0</v>
      </c>
      <c r="P2690" s="564">
        <f t="shared" si="1215"/>
        <v>0</v>
      </c>
      <c r="Q2690" s="564">
        <f t="shared" si="1216"/>
        <v>0</v>
      </c>
      <c r="R2690" s="661">
        <f t="shared" si="1205"/>
        <v>0</v>
      </c>
      <c r="S2690" s="662">
        <f t="shared" si="1206"/>
        <v>0</v>
      </c>
      <c r="T2690" s="699">
        <f t="shared" si="1207"/>
        <v>0</v>
      </c>
      <c r="U2690" s="681">
        <f t="shared" si="1217"/>
        <v>0</v>
      </c>
      <c r="V2690" s="701">
        <f t="shared" si="1218"/>
        <v>0</v>
      </c>
      <c r="W2690" s="662">
        <f t="shared" si="1219"/>
        <v>0</v>
      </c>
      <c r="X2690" s="662">
        <f t="shared" si="1220"/>
        <v>0</v>
      </c>
      <c r="Y2690" s="662">
        <f t="shared" si="1221"/>
        <v>0</v>
      </c>
      <c r="Z2690" s="699">
        <f t="shared" si="1222"/>
        <v>0</v>
      </c>
      <c r="AA2690" s="681">
        <f t="shared" si="1225"/>
        <v>0</v>
      </c>
      <c r="AB2690" s="701">
        <f t="shared" si="1226"/>
        <v>0</v>
      </c>
      <c r="AC2690" s="662">
        <f t="shared" si="1223"/>
        <v>0</v>
      </c>
      <c r="AD2690" s="662">
        <f t="shared" si="1227"/>
        <v>0</v>
      </c>
      <c r="AE2690" s="701">
        <f t="shared" si="1228"/>
        <v>0</v>
      </c>
      <c r="AF2690" s="662">
        <f t="shared" si="1224"/>
        <v>0</v>
      </c>
      <c r="AG2690" s="662">
        <f t="shared" si="1229"/>
        <v>0</v>
      </c>
      <c r="AH2690" s="701">
        <f t="shared" si="1230"/>
        <v>0</v>
      </c>
    </row>
    <row r="2691" spans="1:34" x14ac:dyDescent="0.35">
      <c r="A2691" s="680">
        <v>40666</v>
      </c>
      <c r="B2691" s="558" t="s">
        <v>25</v>
      </c>
      <c r="C2691" s="558">
        <v>5</v>
      </c>
      <c r="D2691" s="559">
        <f t="shared" si="1202"/>
        <v>3</v>
      </c>
      <c r="E2691" s="561">
        <v>3.0000000000001137E-2</v>
      </c>
      <c r="F2691" s="699">
        <f t="shared" si="1208"/>
        <v>0</v>
      </c>
      <c r="G2691" s="712">
        <f t="shared" si="1209"/>
        <v>0</v>
      </c>
      <c r="H2691" s="699">
        <f t="shared" si="1203"/>
        <v>0</v>
      </c>
      <c r="I2691" s="712">
        <f t="shared" si="1204"/>
        <v>0</v>
      </c>
      <c r="J2691" s="699">
        <f t="shared" si="1210"/>
        <v>0</v>
      </c>
      <c r="K2691" s="681">
        <f t="shared" si="1211"/>
        <v>0</v>
      </c>
      <c r="L2691" s="711">
        <f>IF($L$5="Yes",HLOOKUP(B2691,'Outdoor Supply'!$D$32:$P$38,7,FALSE),0)</f>
        <v>0</v>
      </c>
      <c r="M2691" s="701">
        <f t="shared" si="1212"/>
        <v>0</v>
      </c>
      <c r="N2691" s="564">
        <f t="shared" si="1213"/>
        <v>0</v>
      </c>
      <c r="O2691" s="564">
        <f t="shared" si="1214"/>
        <v>0</v>
      </c>
      <c r="P2691" s="564">
        <f t="shared" si="1215"/>
        <v>0</v>
      </c>
      <c r="Q2691" s="564">
        <f t="shared" si="1216"/>
        <v>0</v>
      </c>
      <c r="R2691" s="661">
        <f t="shared" si="1205"/>
        <v>0</v>
      </c>
      <c r="S2691" s="662">
        <f t="shared" si="1206"/>
        <v>0</v>
      </c>
      <c r="T2691" s="699">
        <f t="shared" si="1207"/>
        <v>0</v>
      </c>
      <c r="U2691" s="681">
        <f t="shared" si="1217"/>
        <v>0</v>
      </c>
      <c r="V2691" s="701">
        <f t="shared" si="1218"/>
        <v>0</v>
      </c>
      <c r="W2691" s="662">
        <f t="shared" si="1219"/>
        <v>0</v>
      </c>
      <c r="X2691" s="662">
        <f t="shared" si="1220"/>
        <v>0</v>
      </c>
      <c r="Y2691" s="662">
        <f t="shared" si="1221"/>
        <v>0</v>
      </c>
      <c r="Z2691" s="699">
        <f t="shared" si="1222"/>
        <v>0</v>
      </c>
      <c r="AA2691" s="681">
        <f t="shared" si="1225"/>
        <v>0</v>
      </c>
      <c r="AB2691" s="701">
        <f t="shared" si="1226"/>
        <v>0</v>
      </c>
      <c r="AC2691" s="662">
        <f t="shared" si="1223"/>
        <v>0</v>
      </c>
      <c r="AD2691" s="662">
        <f t="shared" si="1227"/>
        <v>0</v>
      </c>
      <c r="AE2691" s="701">
        <f t="shared" si="1228"/>
        <v>0</v>
      </c>
      <c r="AF2691" s="662">
        <f t="shared" si="1224"/>
        <v>0</v>
      </c>
      <c r="AG2691" s="662">
        <f t="shared" si="1229"/>
        <v>0</v>
      </c>
      <c r="AH2691" s="701">
        <f t="shared" si="1230"/>
        <v>0</v>
      </c>
    </row>
    <row r="2692" spans="1:34" x14ac:dyDescent="0.35">
      <c r="A2692" s="680">
        <v>40667</v>
      </c>
      <c r="B2692" s="558" t="s">
        <v>25</v>
      </c>
      <c r="C2692" s="558">
        <v>5</v>
      </c>
      <c r="D2692" s="559">
        <f t="shared" si="1202"/>
        <v>4</v>
      </c>
      <c r="E2692" s="561">
        <v>0</v>
      </c>
      <c r="F2692" s="699">
        <f t="shared" si="1208"/>
        <v>0</v>
      </c>
      <c r="G2692" s="712">
        <f t="shared" si="1209"/>
        <v>0</v>
      </c>
      <c r="H2692" s="699">
        <f t="shared" si="1203"/>
        <v>0</v>
      </c>
      <c r="I2692" s="712">
        <f t="shared" si="1204"/>
        <v>0</v>
      </c>
      <c r="J2692" s="699">
        <f t="shared" si="1210"/>
        <v>0</v>
      </c>
      <c r="K2692" s="681">
        <f t="shared" si="1211"/>
        <v>0</v>
      </c>
      <c r="L2692" s="711">
        <f>IF($L$5="Yes",HLOOKUP(B2692,'Outdoor Supply'!$D$32:$P$38,7,FALSE),0)</f>
        <v>0</v>
      </c>
      <c r="M2692" s="701">
        <f t="shared" si="1212"/>
        <v>0</v>
      </c>
      <c r="N2692" s="564">
        <f t="shared" si="1213"/>
        <v>0</v>
      </c>
      <c r="O2692" s="564">
        <f t="shared" si="1214"/>
        <v>0</v>
      </c>
      <c r="P2692" s="564">
        <f t="shared" si="1215"/>
        <v>0</v>
      </c>
      <c r="Q2692" s="564">
        <f t="shared" si="1216"/>
        <v>0</v>
      </c>
      <c r="R2692" s="661">
        <f t="shared" si="1205"/>
        <v>0</v>
      </c>
      <c r="S2692" s="662">
        <f t="shared" si="1206"/>
        <v>0</v>
      </c>
      <c r="T2692" s="699">
        <f t="shared" si="1207"/>
        <v>0</v>
      </c>
      <c r="U2692" s="681">
        <f t="shared" si="1217"/>
        <v>0</v>
      </c>
      <c r="V2692" s="701">
        <f t="shared" si="1218"/>
        <v>0</v>
      </c>
      <c r="W2692" s="662">
        <f t="shared" si="1219"/>
        <v>0</v>
      </c>
      <c r="X2692" s="662">
        <f t="shared" si="1220"/>
        <v>0</v>
      </c>
      <c r="Y2692" s="662">
        <f t="shared" si="1221"/>
        <v>0</v>
      </c>
      <c r="Z2692" s="699">
        <f t="shared" si="1222"/>
        <v>0</v>
      </c>
      <c r="AA2692" s="681">
        <f t="shared" si="1225"/>
        <v>0</v>
      </c>
      <c r="AB2692" s="701">
        <f t="shared" si="1226"/>
        <v>0</v>
      </c>
      <c r="AC2692" s="662">
        <f t="shared" si="1223"/>
        <v>0</v>
      </c>
      <c r="AD2692" s="662">
        <f t="shared" si="1227"/>
        <v>0</v>
      </c>
      <c r="AE2692" s="701">
        <f t="shared" si="1228"/>
        <v>0</v>
      </c>
      <c r="AF2692" s="662">
        <f t="shared" si="1224"/>
        <v>0</v>
      </c>
      <c r="AG2692" s="662">
        <f t="shared" si="1229"/>
        <v>0</v>
      </c>
      <c r="AH2692" s="701">
        <f t="shared" si="1230"/>
        <v>0</v>
      </c>
    </row>
    <row r="2693" spans="1:34" x14ac:dyDescent="0.35">
      <c r="A2693" s="680">
        <v>40668</v>
      </c>
      <c r="B2693" s="558" t="s">
        <v>25</v>
      </c>
      <c r="C2693" s="558">
        <v>5</v>
      </c>
      <c r="D2693" s="559">
        <f t="shared" si="1202"/>
        <v>5</v>
      </c>
      <c r="E2693" s="561">
        <v>0</v>
      </c>
      <c r="F2693" s="699">
        <f t="shared" si="1208"/>
        <v>0</v>
      </c>
      <c r="G2693" s="712">
        <f t="shared" si="1209"/>
        <v>0</v>
      </c>
      <c r="H2693" s="699">
        <f t="shared" si="1203"/>
        <v>0</v>
      </c>
      <c r="I2693" s="712">
        <f t="shared" si="1204"/>
        <v>0</v>
      </c>
      <c r="J2693" s="699">
        <f t="shared" si="1210"/>
        <v>0</v>
      </c>
      <c r="K2693" s="681">
        <f t="shared" si="1211"/>
        <v>0</v>
      </c>
      <c r="L2693" s="711">
        <f>IF($L$5="Yes",HLOOKUP(B2693,'Outdoor Supply'!$D$32:$P$38,7,FALSE),0)</f>
        <v>0</v>
      </c>
      <c r="M2693" s="701">
        <f t="shared" si="1212"/>
        <v>0</v>
      </c>
      <c r="N2693" s="564">
        <f t="shared" si="1213"/>
        <v>0</v>
      </c>
      <c r="O2693" s="564">
        <f t="shared" si="1214"/>
        <v>0</v>
      </c>
      <c r="P2693" s="564">
        <f t="shared" si="1215"/>
        <v>0</v>
      </c>
      <c r="Q2693" s="564">
        <f t="shared" si="1216"/>
        <v>0</v>
      </c>
      <c r="R2693" s="661">
        <f t="shared" si="1205"/>
        <v>0</v>
      </c>
      <c r="S2693" s="662">
        <f t="shared" si="1206"/>
        <v>0</v>
      </c>
      <c r="T2693" s="699">
        <f t="shared" si="1207"/>
        <v>0</v>
      </c>
      <c r="U2693" s="681">
        <f t="shared" si="1217"/>
        <v>0</v>
      </c>
      <c r="V2693" s="701">
        <f t="shared" si="1218"/>
        <v>0</v>
      </c>
      <c r="W2693" s="662">
        <f t="shared" si="1219"/>
        <v>0</v>
      </c>
      <c r="X2693" s="662">
        <f t="shared" si="1220"/>
        <v>0</v>
      </c>
      <c r="Y2693" s="662">
        <f t="shared" si="1221"/>
        <v>0</v>
      </c>
      <c r="Z2693" s="699">
        <f t="shared" si="1222"/>
        <v>0</v>
      </c>
      <c r="AA2693" s="681">
        <f t="shared" si="1225"/>
        <v>0</v>
      </c>
      <c r="AB2693" s="701">
        <f t="shared" si="1226"/>
        <v>0</v>
      </c>
      <c r="AC2693" s="662">
        <f t="shared" si="1223"/>
        <v>0</v>
      </c>
      <c r="AD2693" s="662">
        <f t="shared" si="1227"/>
        <v>0</v>
      </c>
      <c r="AE2693" s="701">
        <f t="shared" si="1228"/>
        <v>0</v>
      </c>
      <c r="AF2693" s="662">
        <f t="shared" si="1224"/>
        <v>0</v>
      </c>
      <c r="AG2693" s="662">
        <f t="shared" si="1229"/>
        <v>0</v>
      </c>
      <c r="AH2693" s="701">
        <f t="shared" si="1230"/>
        <v>0</v>
      </c>
    </row>
    <row r="2694" spans="1:34" x14ac:dyDescent="0.35">
      <c r="A2694" s="680">
        <v>40669</v>
      </c>
      <c r="B2694" s="558" t="s">
        <v>25</v>
      </c>
      <c r="C2694" s="558">
        <v>5</v>
      </c>
      <c r="D2694" s="559">
        <f t="shared" si="1202"/>
        <v>6</v>
      </c>
      <c r="E2694" s="561">
        <v>0</v>
      </c>
      <c r="F2694" s="699">
        <f t="shared" si="1208"/>
        <v>0</v>
      </c>
      <c r="G2694" s="712">
        <f t="shared" si="1209"/>
        <v>0</v>
      </c>
      <c r="H2694" s="699">
        <f t="shared" si="1203"/>
        <v>0</v>
      </c>
      <c r="I2694" s="712">
        <f t="shared" si="1204"/>
        <v>0</v>
      </c>
      <c r="J2694" s="699">
        <f t="shared" si="1210"/>
        <v>0</v>
      </c>
      <c r="K2694" s="681">
        <f t="shared" si="1211"/>
        <v>0</v>
      </c>
      <c r="L2694" s="711">
        <f>IF($L$5="Yes",HLOOKUP(B2694,'Outdoor Supply'!$D$32:$P$38,7,FALSE),0)</f>
        <v>0</v>
      </c>
      <c r="M2694" s="701">
        <f t="shared" si="1212"/>
        <v>0</v>
      </c>
      <c r="N2694" s="564">
        <f t="shared" si="1213"/>
        <v>0</v>
      </c>
      <c r="O2694" s="564">
        <f t="shared" si="1214"/>
        <v>0</v>
      </c>
      <c r="P2694" s="564">
        <f t="shared" si="1215"/>
        <v>0</v>
      </c>
      <c r="Q2694" s="564">
        <f t="shared" si="1216"/>
        <v>0</v>
      </c>
      <c r="R2694" s="661">
        <f t="shared" si="1205"/>
        <v>0</v>
      </c>
      <c r="S2694" s="662">
        <f t="shared" si="1206"/>
        <v>0</v>
      </c>
      <c r="T2694" s="699">
        <f t="shared" si="1207"/>
        <v>0</v>
      </c>
      <c r="U2694" s="681">
        <f t="shared" si="1217"/>
        <v>0</v>
      </c>
      <c r="V2694" s="701">
        <f t="shared" si="1218"/>
        <v>0</v>
      </c>
      <c r="W2694" s="662">
        <f t="shared" si="1219"/>
        <v>0</v>
      </c>
      <c r="X2694" s="662">
        <f t="shared" si="1220"/>
        <v>0</v>
      </c>
      <c r="Y2694" s="662">
        <f t="shared" si="1221"/>
        <v>0</v>
      </c>
      <c r="Z2694" s="699">
        <f t="shared" si="1222"/>
        <v>0</v>
      </c>
      <c r="AA2694" s="681">
        <f t="shared" si="1225"/>
        <v>0</v>
      </c>
      <c r="AB2694" s="701">
        <f t="shared" si="1226"/>
        <v>0</v>
      </c>
      <c r="AC2694" s="662">
        <f t="shared" si="1223"/>
        <v>0</v>
      </c>
      <c r="AD2694" s="662">
        <f t="shared" si="1227"/>
        <v>0</v>
      </c>
      <c r="AE2694" s="701">
        <f t="shared" si="1228"/>
        <v>0</v>
      </c>
      <c r="AF2694" s="662">
        <f t="shared" si="1224"/>
        <v>0</v>
      </c>
      <c r="AG2694" s="662">
        <f t="shared" si="1229"/>
        <v>0</v>
      </c>
      <c r="AH2694" s="701">
        <f t="shared" si="1230"/>
        <v>0</v>
      </c>
    </row>
    <row r="2695" spans="1:34" x14ac:dyDescent="0.35">
      <c r="A2695" s="680">
        <v>40670</v>
      </c>
      <c r="B2695" s="558" t="s">
        <v>25</v>
      </c>
      <c r="C2695" s="558">
        <v>5</v>
      </c>
      <c r="D2695" s="559">
        <f t="shared" si="1202"/>
        <v>7</v>
      </c>
      <c r="E2695" s="561">
        <v>0</v>
      </c>
      <c r="F2695" s="699">
        <f t="shared" si="1208"/>
        <v>0</v>
      </c>
      <c r="G2695" s="712">
        <f t="shared" si="1209"/>
        <v>0</v>
      </c>
      <c r="H2695" s="699">
        <f t="shared" si="1203"/>
        <v>0</v>
      </c>
      <c r="I2695" s="712">
        <f t="shared" si="1204"/>
        <v>0</v>
      </c>
      <c r="J2695" s="699">
        <f t="shared" si="1210"/>
        <v>0</v>
      </c>
      <c r="K2695" s="681">
        <f t="shared" si="1211"/>
        <v>0</v>
      </c>
      <c r="L2695" s="711">
        <f>IF($L$5="Yes",HLOOKUP(B2695,'Outdoor Supply'!$D$32:$P$38,7,FALSE),0)</f>
        <v>0</v>
      </c>
      <c r="M2695" s="701">
        <f t="shared" si="1212"/>
        <v>0</v>
      </c>
      <c r="N2695" s="564">
        <f t="shared" si="1213"/>
        <v>0</v>
      </c>
      <c r="O2695" s="564">
        <f t="shared" si="1214"/>
        <v>0</v>
      </c>
      <c r="P2695" s="564">
        <f t="shared" si="1215"/>
        <v>0</v>
      </c>
      <c r="Q2695" s="564">
        <f t="shared" si="1216"/>
        <v>0</v>
      </c>
      <c r="R2695" s="661">
        <f t="shared" si="1205"/>
        <v>0</v>
      </c>
      <c r="S2695" s="662">
        <f t="shared" si="1206"/>
        <v>0</v>
      </c>
      <c r="T2695" s="699">
        <f t="shared" si="1207"/>
        <v>0</v>
      </c>
      <c r="U2695" s="681">
        <f t="shared" si="1217"/>
        <v>0</v>
      </c>
      <c r="V2695" s="701">
        <f t="shared" si="1218"/>
        <v>0</v>
      </c>
      <c r="W2695" s="662">
        <f t="shared" si="1219"/>
        <v>0</v>
      </c>
      <c r="X2695" s="662">
        <f t="shared" si="1220"/>
        <v>0</v>
      </c>
      <c r="Y2695" s="662">
        <f t="shared" si="1221"/>
        <v>0</v>
      </c>
      <c r="Z2695" s="699">
        <f t="shared" si="1222"/>
        <v>0</v>
      </c>
      <c r="AA2695" s="681">
        <f t="shared" si="1225"/>
        <v>0</v>
      </c>
      <c r="AB2695" s="701">
        <f t="shared" si="1226"/>
        <v>0</v>
      </c>
      <c r="AC2695" s="662">
        <f t="shared" si="1223"/>
        <v>0</v>
      </c>
      <c r="AD2695" s="662">
        <f t="shared" si="1227"/>
        <v>0</v>
      </c>
      <c r="AE2695" s="701">
        <f t="shared" si="1228"/>
        <v>0</v>
      </c>
      <c r="AF2695" s="662">
        <f t="shared" si="1224"/>
        <v>0</v>
      </c>
      <c r="AG2695" s="662">
        <f t="shared" si="1229"/>
        <v>0</v>
      </c>
      <c r="AH2695" s="701">
        <f t="shared" si="1230"/>
        <v>0</v>
      </c>
    </row>
    <row r="2696" spans="1:34" x14ac:dyDescent="0.35">
      <c r="A2696" s="680">
        <v>40671</v>
      </c>
      <c r="B2696" s="558" t="s">
        <v>25</v>
      </c>
      <c r="C2696" s="558">
        <v>5</v>
      </c>
      <c r="D2696" s="559">
        <f t="shared" si="1202"/>
        <v>1</v>
      </c>
      <c r="E2696" s="561">
        <v>0</v>
      </c>
      <c r="F2696" s="699">
        <f t="shared" si="1208"/>
        <v>0</v>
      </c>
      <c r="G2696" s="712">
        <f t="shared" si="1209"/>
        <v>0</v>
      </c>
      <c r="H2696" s="699">
        <f t="shared" si="1203"/>
        <v>0</v>
      </c>
      <c r="I2696" s="712">
        <f t="shared" si="1204"/>
        <v>0</v>
      </c>
      <c r="J2696" s="699">
        <f t="shared" si="1210"/>
        <v>0</v>
      </c>
      <c r="K2696" s="681">
        <f t="shared" si="1211"/>
        <v>0</v>
      </c>
      <c r="L2696" s="711">
        <f>IF($L$5="Yes",HLOOKUP(B2696,'Outdoor Supply'!$D$32:$P$38,7,FALSE),0)</f>
        <v>0</v>
      </c>
      <c r="M2696" s="701">
        <f t="shared" si="1212"/>
        <v>0</v>
      </c>
      <c r="N2696" s="564">
        <f t="shared" si="1213"/>
        <v>0</v>
      </c>
      <c r="O2696" s="564">
        <f t="shared" si="1214"/>
        <v>0</v>
      </c>
      <c r="P2696" s="564">
        <f t="shared" si="1215"/>
        <v>0</v>
      </c>
      <c r="Q2696" s="564">
        <f t="shared" si="1216"/>
        <v>0</v>
      </c>
      <c r="R2696" s="661">
        <f t="shared" si="1205"/>
        <v>0</v>
      </c>
      <c r="S2696" s="662">
        <f t="shared" si="1206"/>
        <v>0</v>
      </c>
      <c r="T2696" s="699">
        <f t="shared" si="1207"/>
        <v>0</v>
      </c>
      <c r="U2696" s="681">
        <f t="shared" si="1217"/>
        <v>0</v>
      </c>
      <c r="V2696" s="701">
        <f t="shared" si="1218"/>
        <v>0</v>
      </c>
      <c r="W2696" s="662">
        <f t="shared" si="1219"/>
        <v>0</v>
      </c>
      <c r="X2696" s="662">
        <f t="shared" si="1220"/>
        <v>0</v>
      </c>
      <c r="Y2696" s="662">
        <f t="shared" si="1221"/>
        <v>0</v>
      </c>
      <c r="Z2696" s="699">
        <f t="shared" si="1222"/>
        <v>0</v>
      </c>
      <c r="AA2696" s="681">
        <f t="shared" si="1225"/>
        <v>0</v>
      </c>
      <c r="AB2696" s="701">
        <f t="shared" si="1226"/>
        <v>0</v>
      </c>
      <c r="AC2696" s="662">
        <f t="shared" si="1223"/>
        <v>0</v>
      </c>
      <c r="AD2696" s="662">
        <f t="shared" si="1227"/>
        <v>0</v>
      </c>
      <c r="AE2696" s="701">
        <f t="shared" si="1228"/>
        <v>0</v>
      </c>
      <c r="AF2696" s="662">
        <f t="shared" si="1224"/>
        <v>0</v>
      </c>
      <c r="AG2696" s="662">
        <f t="shared" si="1229"/>
        <v>0</v>
      </c>
      <c r="AH2696" s="701">
        <f t="shared" si="1230"/>
        <v>0</v>
      </c>
    </row>
    <row r="2697" spans="1:34" x14ac:dyDescent="0.35">
      <c r="A2697" s="680">
        <v>40672</v>
      </c>
      <c r="B2697" s="558" t="s">
        <v>25</v>
      </c>
      <c r="C2697" s="558">
        <v>5</v>
      </c>
      <c r="D2697" s="559">
        <f t="shared" si="1202"/>
        <v>2</v>
      </c>
      <c r="E2697" s="561">
        <v>0</v>
      </c>
      <c r="F2697" s="699">
        <f t="shared" si="1208"/>
        <v>0</v>
      </c>
      <c r="G2697" s="712">
        <f t="shared" si="1209"/>
        <v>0</v>
      </c>
      <c r="H2697" s="699">
        <f t="shared" si="1203"/>
        <v>0</v>
      </c>
      <c r="I2697" s="712">
        <f t="shared" si="1204"/>
        <v>0</v>
      </c>
      <c r="J2697" s="699">
        <f t="shared" si="1210"/>
        <v>0</v>
      </c>
      <c r="K2697" s="681">
        <f t="shared" si="1211"/>
        <v>0</v>
      </c>
      <c r="L2697" s="711">
        <f>IF($L$5="Yes",HLOOKUP(B2697,'Outdoor Supply'!$D$32:$P$38,7,FALSE),0)</f>
        <v>0</v>
      </c>
      <c r="M2697" s="701">
        <f t="shared" si="1212"/>
        <v>0</v>
      </c>
      <c r="N2697" s="564">
        <f t="shared" si="1213"/>
        <v>0</v>
      </c>
      <c r="O2697" s="564">
        <f t="shared" si="1214"/>
        <v>0</v>
      </c>
      <c r="P2697" s="564">
        <f t="shared" si="1215"/>
        <v>0</v>
      </c>
      <c r="Q2697" s="564">
        <f t="shared" si="1216"/>
        <v>0</v>
      </c>
      <c r="R2697" s="661">
        <f t="shared" si="1205"/>
        <v>0</v>
      </c>
      <c r="S2697" s="662">
        <f t="shared" si="1206"/>
        <v>0</v>
      </c>
      <c r="T2697" s="699">
        <f t="shared" si="1207"/>
        <v>0</v>
      </c>
      <c r="U2697" s="681">
        <f t="shared" si="1217"/>
        <v>0</v>
      </c>
      <c r="V2697" s="701">
        <f t="shared" si="1218"/>
        <v>0</v>
      </c>
      <c r="W2697" s="662">
        <f t="shared" si="1219"/>
        <v>0</v>
      </c>
      <c r="X2697" s="662">
        <f t="shared" si="1220"/>
        <v>0</v>
      </c>
      <c r="Y2697" s="662">
        <f t="shared" si="1221"/>
        <v>0</v>
      </c>
      <c r="Z2697" s="699">
        <f t="shared" si="1222"/>
        <v>0</v>
      </c>
      <c r="AA2697" s="681">
        <f t="shared" si="1225"/>
        <v>0</v>
      </c>
      <c r="AB2697" s="701">
        <f t="shared" si="1226"/>
        <v>0</v>
      </c>
      <c r="AC2697" s="662">
        <f t="shared" si="1223"/>
        <v>0</v>
      </c>
      <c r="AD2697" s="662">
        <f t="shared" si="1227"/>
        <v>0</v>
      </c>
      <c r="AE2697" s="701">
        <f t="shared" si="1228"/>
        <v>0</v>
      </c>
      <c r="AF2697" s="662">
        <f t="shared" si="1224"/>
        <v>0</v>
      </c>
      <c r="AG2697" s="662">
        <f t="shared" si="1229"/>
        <v>0</v>
      </c>
      <c r="AH2697" s="701">
        <f t="shared" si="1230"/>
        <v>0</v>
      </c>
    </row>
    <row r="2698" spans="1:34" x14ac:dyDescent="0.35">
      <c r="A2698" s="680">
        <v>40673</v>
      </c>
      <c r="B2698" s="558" t="s">
        <v>25</v>
      </c>
      <c r="C2698" s="558">
        <v>5</v>
      </c>
      <c r="D2698" s="559">
        <f t="shared" si="1202"/>
        <v>3</v>
      </c>
      <c r="E2698" s="561">
        <v>0</v>
      </c>
      <c r="F2698" s="699">
        <f t="shared" si="1208"/>
        <v>0</v>
      </c>
      <c r="G2698" s="712">
        <f t="shared" si="1209"/>
        <v>0</v>
      </c>
      <c r="H2698" s="699">
        <f t="shared" si="1203"/>
        <v>0</v>
      </c>
      <c r="I2698" s="712">
        <f t="shared" si="1204"/>
        <v>0</v>
      </c>
      <c r="J2698" s="699">
        <f t="shared" si="1210"/>
        <v>0</v>
      </c>
      <c r="K2698" s="681">
        <f t="shared" si="1211"/>
        <v>0</v>
      </c>
      <c r="L2698" s="711">
        <f>IF($L$5="Yes",HLOOKUP(B2698,'Outdoor Supply'!$D$32:$P$38,7,FALSE),0)</f>
        <v>0</v>
      </c>
      <c r="M2698" s="701">
        <f t="shared" si="1212"/>
        <v>0</v>
      </c>
      <c r="N2698" s="564">
        <f t="shared" si="1213"/>
        <v>0</v>
      </c>
      <c r="O2698" s="564">
        <f t="shared" si="1214"/>
        <v>0</v>
      </c>
      <c r="P2698" s="564">
        <f t="shared" si="1215"/>
        <v>0</v>
      </c>
      <c r="Q2698" s="564">
        <f t="shared" si="1216"/>
        <v>0</v>
      </c>
      <c r="R2698" s="661">
        <f t="shared" si="1205"/>
        <v>0</v>
      </c>
      <c r="S2698" s="662">
        <f t="shared" si="1206"/>
        <v>0</v>
      </c>
      <c r="T2698" s="699">
        <f t="shared" si="1207"/>
        <v>0</v>
      </c>
      <c r="U2698" s="681">
        <f t="shared" si="1217"/>
        <v>0</v>
      </c>
      <c r="V2698" s="701">
        <f t="shared" si="1218"/>
        <v>0</v>
      </c>
      <c r="W2698" s="662">
        <f t="shared" si="1219"/>
        <v>0</v>
      </c>
      <c r="X2698" s="662">
        <f t="shared" si="1220"/>
        <v>0</v>
      </c>
      <c r="Y2698" s="662">
        <f t="shared" si="1221"/>
        <v>0</v>
      </c>
      <c r="Z2698" s="699">
        <f t="shared" si="1222"/>
        <v>0</v>
      </c>
      <c r="AA2698" s="681">
        <f t="shared" si="1225"/>
        <v>0</v>
      </c>
      <c r="AB2698" s="701">
        <f t="shared" si="1226"/>
        <v>0</v>
      </c>
      <c r="AC2698" s="662">
        <f t="shared" si="1223"/>
        <v>0</v>
      </c>
      <c r="AD2698" s="662">
        <f t="shared" si="1227"/>
        <v>0</v>
      </c>
      <c r="AE2698" s="701">
        <f t="shared" si="1228"/>
        <v>0</v>
      </c>
      <c r="AF2698" s="662">
        <f t="shared" si="1224"/>
        <v>0</v>
      </c>
      <c r="AG2698" s="662">
        <f t="shared" si="1229"/>
        <v>0</v>
      </c>
      <c r="AH2698" s="701">
        <f t="shared" si="1230"/>
        <v>0</v>
      </c>
    </row>
    <row r="2699" spans="1:34" x14ac:dyDescent="0.35">
      <c r="A2699" s="680">
        <v>40674</v>
      </c>
      <c r="B2699" s="558" t="s">
        <v>25</v>
      </c>
      <c r="C2699" s="558">
        <v>5</v>
      </c>
      <c r="D2699" s="559">
        <f t="shared" ref="D2699:D2762" si="1231">WEEKDAY(A2699)</f>
        <v>4</v>
      </c>
      <c r="E2699" s="561">
        <v>2.0000000000010232E-2</v>
      </c>
      <c r="F2699" s="699">
        <f t="shared" si="1208"/>
        <v>0</v>
      </c>
      <c r="G2699" s="712">
        <f t="shared" si="1209"/>
        <v>0</v>
      </c>
      <c r="H2699" s="699">
        <f t="shared" ref="H2699:H2762" si="1232">$C$3*$F$3*(E2699/12)*7.48</f>
        <v>0</v>
      </c>
      <c r="I2699" s="712">
        <f t="shared" ref="I2699:I2762" si="1233">$C$4*$F$4*(E2699/12)*7.48</f>
        <v>0</v>
      </c>
      <c r="J2699" s="699">
        <f t="shared" si="1210"/>
        <v>0</v>
      </c>
      <c r="K2699" s="681">
        <f t="shared" si="1211"/>
        <v>0</v>
      </c>
      <c r="L2699" s="711">
        <f>IF($L$5="Yes",HLOOKUP(B2699,'Outdoor Supply'!$D$32:$P$38,7,FALSE),0)</f>
        <v>0</v>
      </c>
      <c r="M2699" s="701">
        <f t="shared" si="1212"/>
        <v>0</v>
      </c>
      <c r="N2699" s="564">
        <f t="shared" si="1213"/>
        <v>0</v>
      </c>
      <c r="O2699" s="564">
        <f t="shared" si="1214"/>
        <v>0</v>
      </c>
      <c r="P2699" s="564">
        <f t="shared" si="1215"/>
        <v>0</v>
      </c>
      <c r="Q2699" s="564">
        <f t="shared" si="1216"/>
        <v>0</v>
      </c>
      <c r="R2699" s="661">
        <f t="shared" ref="R2699:R2762" si="1234">$Q$3</f>
        <v>0</v>
      </c>
      <c r="S2699" s="662">
        <f t="shared" ref="S2699:S2762" si="1235">SUM(N2699:R2699)</f>
        <v>0</v>
      </c>
      <c r="T2699" s="699">
        <f t="shared" ref="T2699:T2762" si="1236">IF(V2699&lt;0,0,IF(V2699&gt;$G$3,$G$3,V2699))</f>
        <v>0</v>
      </c>
      <c r="U2699" s="681">
        <f t="shared" si="1217"/>
        <v>0</v>
      </c>
      <c r="V2699" s="701">
        <f t="shared" si="1218"/>
        <v>0</v>
      </c>
      <c r="W2699" s="662">
        <f t="shared" si="1219"/>
        <v>0</v>
      </c>
      <c r="X2699" s="662">
        <f t="shared" si="1220"/>
        <v>0</v>
      </c>
      <c r="Y2699" s="662">
        <f t="shared" si="1221"/>
        <v>0</v>
      </c>
      <c r="Z2699" s="699">
        <f t="shared" si="1222"/>
        <v>0</v>
      </c>
      <c r="AA2699" s="681">
        <f t="shared" si="1225"/>
        <v>0</v>
      </c>
      <c r="AB2699" s="701">
        <f t="shared" si="1226"/>
        <v>0</v>
      </c>
      <c r="AC2699" s="662">
        <f t="shared" si="1223"/>
        <v>0</v>
      </c>
      <c r="AD2699" s="662">
        <f t="shared" si="1227"/>
        <v>0</v>
      </c>
      <c r="AE2699" s="701">
        <f t="shared" si="1228"/>
        <v>0</v>
      </c>
      <c r="AF2699" s="662">
        <f t="shared" si="1224"/>
        <v>0</v>
      </c>
      <c r="AG2699" s="662">
        <f t="shared" si="1229"/>
        <v>0</v>
      </c>
      <c r="AH2699" s="701">
        <f t="shared" si="1230"/>
        <v>0</v>
      </c>
    </row>
    <row r="2700" spans="1:34" x14ac:dyDescent="0.35">
      <c r="A2700" s="680">
        <v>40675</v>
      </c>
      <c r="B2700" s="558" t="s">
        <v>25</v>
      </c>
      <c r="C2700" s="558">
        <v>5</v>
      </c>
      <c r="D2700" s="559">
        <f t="shared" si="1231"/>
        <v>5</v>
      </c>
      <c r="E2700" s="561">
        <v>2.9599999999999795</v>
      </c>
      <c r="F2700" s="699">
        <f t="shared" ref="F2700:F2763" si="1237">$B$3*$F$3*(E2700/12)*7.48</f>
        <v>0</v>
      </c>
      <c r="G2700" s="712">
        <f t="shared" ref="G2700:G2763" si="1238">$B$4*$F$4*(E2700/12)*7.48</f>
        <v>0</v>
      </c>
      <c r="H2700" s="699">
        <f t="shared" si="1232"/>
        <v>0</v>
      </c>
      <c r="I2700" s="712">
        <f t="shared" si="1233"/>
        <v>0</v>
      </c>
      <c r="J2700" s="699">
        <f t="shared" ref="J2700:J2763" si="1239">IF($L$3="Yes",$M$3*$N$3*(E2700/12)*7.48,0)</f>
        <v>0</v>
      </c>
      <c r="K2700" s="681">
        <f t="shared" ref="K2700:K2763" si="1240">IF($L$4="Yes",$M$4*$N$4*(E2700/12)*7.48,0)</f>
        <v>0</v>
      </c>
      <c r="L2700" s="711">
        <f>IF($L$5="Yes",HLOOKUP(B2700,'Outdoor Supply'!$D$32:$P$38,7,FALSE),0)</f>
        <v>0</v>
      </c>
      <c r="M2700" s="701">
        <f t="shared" ref="M2700:M2763" si="1241">SUM(J2700:L2700)</f>
        <v>0</v>
      </c>
      <c r="N2700" s="564">
        <f t="shared" ref="N2700:N2763" si="1242">HLOOKUP(B2700,$U$2:$AF$6,2,FALSE)</f>
        <v>0</v>
      </c>
      <c r="O2700" s="564">
        <f t="shared" ref="O2700:O2763" si="1243">HLOOKUP(B2700,$U$2:$AF$6,3,FALSE)</f>
        <v>0</v>
      </c>
      <c r="P2700" s="564">
        <f t="shared" ref="P2700:P2763" si="1244">HLOOKUP(B2700,$U$2:$AF$6,4,FALSE)</f>
        <v>0</v>
      </c>
      <c r="Q2700" s="564">
        <f t="shared" ref="Q2700:Q2763" si="1245">HLOOKUP(B2700,$U$2:$AF$6,5,FALSE)</f>
        <v>0</v>
      </c>
      <c r="R2700" s="661">
        <f t="shared" si="1234"/>
        <v>0</v>
      </c>
      <c r="S2700" s="662">
        <f t="shared" si="1235"/>
        <v>0</v>
      </c>
      <c r="T2700" s="699">
        <f t="shared" si="1236"/>
        <v>0</v>
      </c>
      <c r="U2700" s="681">
        <f t="shared" ref="U2700:U2763" si="1246">IF(F2700+T2699&gt;S2700,S2700,F2700+T2699)</f>
        <v>0</v>
      </c>
      <c r="V2700" s="701">
        <f t="shared" ref="V2700:V2763" si="1247">T2699+F2700-S2700</f>
        <v>0</v>
      </c>
      <c r="W2700" s="662">
        <f t="shared" ref="W2700:W2763" si="1248">IF(Y2700&lt;0,0,IF(Y2700&gt;$G$4,$G$4,Y2700))</f>
        <v>0</v>
      </c>
      <c r="X2700" s="662">
        <f t="shared" ref="X2700:X2763" si="1249">IF(G2700+W2699&gt;S2700,S2700,G2700+W2699)</f>
        <v>0</v>
      </c>
      <c r="Y2700" s="662">
        <f t="shared" ref="Y2700:Y2763" si="1250">W2699+G2700-S2700</f>
        <v>0</v>
      </c>
      <c r="Z2700" s="699">
        <f t="shared" ref="Z2700:Z2763" si="1251">IF(AB2700&lt;0,0,IF(AB2700&gt;$H$3,$H$3,AB2700))</f>
        <v>0</v>
      </c>
      <c r="AA2700" s="681">
        <f t="shared" si="1225"/>
        <v>0</v>
      </c>
      <c r="AB2700" s="701">
        <f t="shared" si="1226"/>
        <v>0</v>
      </c>
      <c r="AC2700" s="662">
        <f t="shared" ref="AC2700:AC2763" si="1252">IF(AE2700&lt;0,0,IF(AE2700&gt;$H$4,$H$4,AE2700))</f>
        <v>0</v>
      </c>
      <c r="AD2700" s="662">
        <f t="shared" si="1227"/>
        <v>0</v>
      </c>
      <c r="AE2700" s="701">
        <f t="shared" si="1228"/>
        <v>0</v>
      </c>
      <c r="AF2700" s="662">
        <f t="shared" ref="AF2700:AF2763" si="1253">IF(AH2700&lt;0,0,IF(AH2700&gt;$O$3,$O$3,AH2700))</f>
        <v>0</v>
      </c>
      <c r="AG2700" s="662">
        <f t="shared" si="1229"/>
        <v>0</v>
      </c>
      <c r="AH2700" s="701">
        <f t="shared" si="1230"/>
        <v>0</v>
      </c>
    </row>
    <row r="2701" spans="1:34" x14ac:dyDescent="0.35">
      <c r="A2701" s="680">
        <v>40676</v>
      </c>
      <c r="B2701" s="558" t="s">
        <v>25</v>
      </c>
      <c r="C2701" s="558">
        <v>5</v>
      </c>
      <c r="D2701" s="559">
        <f t="shared" si="1231"/>
        <v>6</v>
      </c>
      <c r="E2701" s="561">
        <v>0</v>
      </c>
      <c r="F2701" s="699">
        <f t="shared" si="1237"/>
        <v>0</v>
      </c>
      <c r="G2701" s="712">
        <f t="shared" si="1238"/>
        <v>0</v>
      </c>
      <c r="H2701" s="699">
        <f t="shared" si="1232"/>
        <v>0</v>
      </c>
      <c r="I2701" s="712">
        <f t="shared" si="1233"/>
        <v>0</v>
      </c>
      <c r="J2701" s="699">
        <f t="shared" si="1239"/>
        <v>0</v>
      </c>
      <c r="K2701" s="681">
        <f t="shared" si="1240"/>
        <v>0</v>
      </c>
      <c r="L2701" s="711">
        <f>IF($L$5="Yes",HLOOKUP(B2701,'Outdoor Supply'!$D$32:$P$38,7,FALSE),0)</f>
        <v>0</v>
      </c>
      <c r="M2701" s="701">
        <f t="shared" si="1241"/>
        <v>0</v>
      </c>
      <c r="N2701" s="564">
        <f t="shared" si="1242"/>
        <v>0</v>
      </c>
      <c r="O2701" s="564">
        <f t="shared" si="1243"/>
        <v>0</v>
      </c>
      <c r="P2701" s="564">
        <f t="shared" si="1244"/>
        <v>0</v>
      </c>
      <c r="Q2701" s="564">
        <f t="shared" si="1245"/>
        <v>0</v>
      </c>
      <c r="R2701" s="661">
        <f t="shared" si="1234"/>
        <v>0</v>
      </c>
      <c r="S2701" s="662">
        <f t="shared" si="1235"/>
        <v>0</v>
      </c>
      <c r="T2701" s="699">
        <f t="shared" si="1236"/>
        <v>0</v>
      </c>
      <c r="U2701" s="681">
        <f t="shared" si="1246"/>
        <v>0</v>
      </c>
      <c r="V2701" s="701">
        <f t="shared" si="1247"/>
        <v>0</v>
      </c>
      <c r="W2701" s="662">
        <f t="shared" si="1248"/>
        <v>0</v>
      </c>
      <c r="X2701" s="662">
        <f t="shared" si="1249"/>
        <v>0</v>
      </c>
      <c r="Y2701" s="662">
        <f t="shared" si="1250"/>
        <v>0</v>
      </c>
      <c r="Z2701" s="699">
        <f t="shared" si="1251"/>
        <v>0</v>
      </c>
      <c r="AA2701" s="681">
        <f t="shared" ref="AA2701:AA2764" si="1254">IF(H2701+Z2700&gt;S2701,S2701,H2701+Z2700)</f>
        <v>0</v>
      </c>
      <c r="AB2701" s="701">
        <f t="shared" ref="AB2701:AB2764" si="1255">Z2700+H2701-S2701</f>
        <v>0</v>
      </c>
      <c r="AC2701" s="662">
        <f t="shared" si="1252"/>
        <v>0</v>
      </c>
      <c r="AD2701" s="662">
        <f t="shared" ref="AD2701:AD2764" si="1256">IF(I2701+AC2700&gt;S2701,S2701,I2701+AC2700)</f>
        <v>0</v>
      </c>
      <c r="AE2701" s="701">
        <f t="shared" ref="AE2701:AE2764" si="1257">AC2700+I2701-S2701</f>
        <v>0</v>
      </c>
      <c r="AF2701" s="662">
        <f t="shared" si="1253"/>
        <v>0</v>
      </c>
      <c r="AG2701" s="662">
        <f t="shared" ref="AG2701:AG2764" si="1258">IF(M2701+AF2700&gt;S2701,S2701,M2701+AF2700)</f>
        <v>0</v>
      </c>
      <c r="AH2701" s="701">
        <f t="shared" ref="AH2701:AH2764" si="1259">AF2700+M2701-S2701</f>
        <v>0</v>
      </c>
    </row>
    <row r="2702" spans="1:34" x14ac:dyDescent="0.35">
      <c r="A2702" s="680">
        <v>40677</v>
      </c>
      <c r="B2702" s="558" t="s">
        <v>25</v>
      </c>
      <c r="C2702" s="558">
        <v>5</v>
      </c>
      <c r="D2702" s="559">
        <f t="shared" si="1231"/>
        <v>7</v>
      </c>
      <c r="E2702" s="561">
        <v>0</v>
      </c>
      <c r="F2702" s="699">
        <f t="shared" si="1237"/>
        <v>0</v>
      </c>
      <c r="G2702" s="712">
        <f t="shared" si="1238"/>
        <v>0</v>
      </c>
      <c r="H2702" s="699">
        <f t="shared" si="1232"/>
        <v>0</v>
      </c>
      <c r="I2702" s="712">
        <f t="shared" si="1233"/>
        <v>0</v>
      </c>
      <c r="J2702" s="699">
        <f t="shared" si="1239"/>
        <v>0</v>
      </c>
      <c r="K2702" s="681">
        <f t="shared" si="1240"/>
        <v>0</v>
      </c>
      <c r="L2702" s="711">
        <f>IF($L$5="Yes",HLOOKUP(B2702,'Outdoor Supply'!$D$32:$P$38,7,FALSE),0)</f>
        <v>0</v>
      </c>
      <c r="M2702" s="701">
        <f t="shared" si="1241"/>
        <v>0</v>
      </c>
      <c r="N2702" s="564">
        <f t="shared" si="1242"/>
        <v>0</v>
      </c>
      <c r="O2702" s="564">
        <f t="shared" si="1243"/>
        <v>0</v>
      </c>
      <c r="P2702" s="564">
        <f t="shared" si="1244"/>
        <v>0</v>
      </c>
      <c r="Q2702" s="564">
        <f t="shared" si="1245"/>
        <v>0</v>
      </c>
      <c r="R2702" s="661">
        <f t="shared" si="1234"/>
        <v>0</v>
      </c>
      <c r="S2702" s="662">
        <f t="shared" si="1235"/>
        <v>0</v>
      </c>
      <c r="T2702" s="699">
        <f t="shared" si="1236"/>
        <v>0</v>
      </c>
      <c r="U2702" s="681">
        <f t="shared" si="1246"/>
        <v>0</v>
      </c>
      <c r="V2702" s="701">
        <f t="shared" si="1247"/>
        <v>0</v>
      </c>
      <c r="W2702" s="662">
        <f t="shared" si="1248"/>
        <v>0</v>
      </c>
      <c r="X2702" s="662">
        <f t="shared" si="1249"/>
        <v>0</v>
      </c>
      <c r="Y2702" s="662">
        <f t="shared" si="1250"/>
        <v>0</v>
      </c>
      <c r="Z2702" s="699">
        <f t="shared" si="1251"/>
        <v>0</v>
      </c>
      <c r="AA2702" s="681">
        <f t="shared" si="1254"/>
        <v>0</v>
      </c>
      <c r="AB2702" s="701">
        <f t="shared" si="1255"/>
        <v>0</v>
      </c>
      <c r="AC2702" s="662">
        <f t="shared" si="1252"/>
        <v>0</v>
      </c>
      <c r="AD2702" s="662">
        <f t="shared" si="1256"/>
        <v>0</v>
      </c>
      <c r="AE2702" s="701">
        <f t="shared" si="1257"/>
        <v>0</v>
      </c>
      <c r="AF2702" s="662">
        <f t="shared" si="1253"/>
        <v>0</v>
      </c>
      <c r="AG2702" s="662">
        <f t="shared" si="1258"/>
        <v>0</v>
      </c>
      <c r="AH2702" s="701">
        <f t="shared" si="1259"/>
        <v>0</v>
      </c>
    </row>
    <row r="2703" spans="1:34" x14ac:dyDescent="0.35">
      <c r="A2703" s="680">
        <v>40678</v>
      </c>
      <c r="B2703" s="558" t="s">
        <v>25</v>
      </c>
      <c r="C2703" s="558">
        <v>5</v>
      </c>
      <c r="D2703" s="559">
        <f t="shared" si="1231"/>
        <v>1</v>
      </c>
      <c r="E2703" s="561">
        <v>0</v>
      </c>
      <c r="F2703" s="699">
        <f t="shared" si="1237"/>
        <v>0</v>
      </c>
      <c r="G2703" s="712">
        <f t="shared" si="1238"/>
        <v>0</v>
      </c>
      <c r="H2703" s="699">
        <f t="shared" si="1232"/>
        <v>0</v>
      </c>
      <c r="I2703" s="712">
        <f t="shared" si="1233"/>
        <v>0</v>
      </c>
      <c r="J2703" s="699">
        <f t="shared" si="1239"/>
        <v>0</v>
      </c>
      <c r="K2703" s="681">
        <f t="shared" si="1240"/>
        <v>0</v>
      </c>
      <c r="L2703" s="711">
        <f>IF($L$5="Yes",HLOOKUP(B2703,'Outdoor Supply'!$D$32:$P$38,7,FALSE),0)</f>
        <v>0</v>
      </c>
      <c r="M2703" s="701">
        <f t="shared" si="1241"/>
        <v>0</v>
      </c>
      <c r="N2703" s="564">
        <f t="shared" si="1242"/>
        <v>0</v>
      </c>
      <c r="O2703" s="564">
        <f t="shared" si="1243"/>
        <v>0</v>
      </c>
      <c r="P2703" s="564">
        <f t="shared" si="1244"/>
        <v>0</v>
      </c>
      <c r="Q2703" s="564">
        <f t="shared" si="1245"/>
        <v>0</v>
      </c>
      <c r="R2703" s="661">
        <f t="shared" si="1234"/>
        <v>0</v>
      </c>
      <c r="S2703" s="662">
        <f t="shared" si="1235"/>
        <v>0</v>
      </c>
      <c r="T2703" s="699">
        <f t="shared" si="1236"/>
        <v>0</v>
      </c>
      <c r="U2703" s="681">
        <f t="shared" si="1246"/>
        <v>0</v>
      </c>
      <c r="V2703" s="701">
        <f t="shared" si="1247"/>
        <v>0</v>
      </c>
      <c r="W2703" s="662">
        <f t="shared" si="1248"/>
        <v>0</v>
      </c>
      <c r="X2703" s="662">
        <f t="shared" si="1249"/>
        <v>0</v>
      </c>
      <c r="Y2703" s="662">
        <f t="shared" si="1250"/>
        <v>0</v>
      </c>
      <c r="Z2703" s="699">
        <f t="shared" si="1251"/>
        <v>0</v>
      </c>
      <c r="AA2703" s="681">
        <f t="shared" si="1254"/>
        <v>0</v>
      </c>
      <c r="AB2703" s="701">
        <f t="shared" si="1255"/>
        <v>0</v>
      </c>
      <c r="AC2703" s="662">
        <f t="shared" si="1252"/>
        <v>0</v>
      </c>
      <c r="AD2703" s="662">
        <f t="shared" si="1256"/>
        <v>0</v>
      </c>
      <c r="AE2703" s="701">
        <f t="shared" si="1257"/>
        <v>0</v>
      </c>
      <c r="AF2703" s="662">
        <f t="shared" si="1253"/>
        <v>0</v>
      </c>
      <c r="AG2703" s="662">
        <f t="shared" si="1258"/>
        <v>0</v>
      </c>
      <c r="AH2703" s="701">
        <f t="shared" si="1259"/>
        <v>0</v>
      </c>
    </row>
    <row r="2704" spans="1:34" x14ac:dyDescent="0.35">
      <c r="A2704" s="680">
        <v>40679</v>
      </c>
      <c r="B2704" s="558" t="s">
        <v>25</v>
      </c>
      <c r="C2704" s="558">
        <v>5</v>
      </c>
      <c r="D2704" s="559">
        <f t="shared" si="1231"/>
        <v>2</v>
      </c>
      <c r="E2704" s="561">
        <v>0</v>
      </c>
      <c r="F2704" s="699">
        <f t="shared" si="1237"/>
        <v>0</v>
      </c>
      <c r="G2704" s="712">
        <f t="shared" si="1238"/>
        <v>0</v>
      </c>
      <c r="H2704" s="699">
        <f t="shared" si="1232"/>
        <v>0</v>
      </c>
      <c r="I2704" s="712">
        <f t="shared" si="1233"/>
        <v>0</v>
      </c>
      <c r="J2704" s="699">
        <f t="shared" si="1239"/>
        <v>0</v>
      </c>
      <c r="K2704" s="681">
        <f t="shared" si="1240"/>
        <v>0</v>
      </c>
      <c r="L2704" s="711">
        <f>IF($L$5="Yes",HLOOKUP(B2704,'Outdoor Supply'!$D$32:$P$38,7,FALSE),0)</f>
        <v>0</v>
      </c>
      <c r="M2704" s="701">
        <f t="shared" si="1241"/>
        <v>0</v>
      </c>
      <c r="N2704" s="564">
        <f t="shared" si="1242"/>
        <v>0</v>
      </c>
      <c r="O2704" s="564">
        <f t="shared" si="1243"/>
        <v>0</v>
      </c>
      <c r="P2704" s="564">
        <f t="shared" si="1244"/>
        <v>0</v>
      </c>
      <c r="Q2704" s="564">
        <f t="shared" si="1245"/>
        <v>0</v>
      </c>
      <c r="R2704" s="661">
        <f t="shared" si="1234"/>
        <v>0</v>
      </c>
      <c r="S2704" s="662">
        <f t="shared" si="1235"/>
        <v>0</v>
      </c>
      <c r="T2704" s="699">
        <f t="shared" si="1236"/>
        <v>0</v>
      </c>
      <c r="U2704" s="681">
        <f t="shared" si="1246"/>
        <v>0</v>
      </c>
      <c r="V2704" s="701">
        <f t="shared" si="1247"/>
        <v>0</v>
      </c>
      <c r="W2704" s="662">
        <f t="shared" si="1248"/>
        <v>0</v>
      </c>
      <c r="X2704" s="662">
        <f t="shared" si="1249"/>
        <v>0</v>
      </c>
      <c r="Y2704" s="662">
        <f t="shared" si="1250"/>
        <v>0</v>
      </c>
      <c r="Z2704" s="699">
        <f t="shared" si="1251"/>
        <v>0</v>
      </c>
      <c r="AA2704" s="681">
        <f t="shared" si="1254"/>
        <v>0</v>
      </c>
      <c r="AB2704" s="701">
        <f t="shared" si="1255"/>
        <v>0</v>
      </c>
      <c r="AC2704" s="662">
        <f t="shared" si="1252"/>
        <v>0</v>
      </c>
      <c r="AD2704" s="662">
        <f t="shared" si="1256"/>
        <v>0</v>
      </c>
      <c r="AE2704" s="701">
        <f t="shared" si="1257"/>
        <v>0</v>
      </c>
      <c r="AF2704" s="662">
        <f t="shared" si="1253"/>
        <v>0</v>
      </c>
      <c r="AG2704" s="662">
        <f t="shared" si="1258"/>
        <v>0</v>
      </c>
      <c r="AH2704" s="701">
        <f t="shared" si="1259"/>
        <v>0</v>
      </c>
    </row>
    <row r="2705" spans="1:34" x14ac:dyDescent="0.35">
      <c r="A2705" s="680">
        <v>40680</v>
      </c>
      <c r="B2705" s="558" t="s">
        <v>25</v>
      </c>
      <c r="C2705" s="558">
        <v>5</v>
      </c>
      <c r="D2705" s="559">
        <f t="shared" si="1231"/>
        <v>3</v>
      </c>
      <c r="E2705" s="561">
        <v>0</v>
      </c>
      <c r="F2705" s="699">
        <f t="shared" si="1237"/>
        <v>0</v>
      </c>
      <c r="G2705" s="712">
        <f t="shared" si="1238"/>
        <v>0</v>
      </c>
      <c r="H2705" s="699">
        <f t="shared" si="1232"/>
        <v>0</v>
      </c>
      <c r="I2705" s="712">
        <f t="shared" si="1233"/>
        <v>0</v>
      </c>
      <c r="J2705" s="699">
        <f t="shared" si="1239"/>
        <v>0</v>
      </c>
      <c r="K2705" s="681">
        <f t="shared" si="1240"/>
        <v>0</v>
      </c>
      <c r="L2705" s="711">
        <f>IF($L$5="Yes",HLOOKUP(B2705,'Outdoor Supply'!$D$32:$P$38,7,FALSE),0)</f>
        <v>0</v>
      </c>
      <c r="M2705" s="701">
        <f t="shared" si="1241"/>
        <v>0</v>
      </c>
      <c r="N2705" s="564">
        <f t="shared" si="1242"/>
        <v>0</v>
      </c>
      <c r="O2705" s="564">
        <f t="shared" si="1243"/>
        <v>0</v>
      </c>
      <c r="P2705" s="564">
        <f t="shared" si="1244"/>
        <v>0</v>
      </c>
      <c r="Q2705" s="564">
        <f t="shared" si="1245"/>
        <v>0</v>
      </c>
      <c r="R2705" s="661">
        <f t="shared" si="1234"/>
        <v>0</v>
      </c>
      <c r="S2705" s="662">
        <f t="shared" si="1235"/>
        <v>0</v>
      </c>
      <c r="T2705" s="699">
        <f t="shared" si="1236"/>
        <v>0</v>
      </c>
      <c r="U2705" s="681">
        <f t="shared" si="1246"/>
        <v>0</v>
      </c>
      <c r="V2705" s="701">
        <f t="shared" si="1247"/>
        <v>0</v>
      </c>
      <c r="W2705" s="662">
        <f t="shared" si="1248"/>
        <v>0</v>
      </c>
      <c r="X2705" s="662">
        <f t="shared" si="1249"/>
        <v>0</v>
      </c>
      <c r="Y2705" s="662">
        <f t="shared" si="1250"/>
        <v>0</v>
      </c>
      <c r="Z2705" s="699">
        <f t="shared" si="1251"/>
        <v>0</v>
      </c>
      <c r="AA2705" s="681">
        <f t="shared" si="1254"/>
        <v>0</v>
      </c>
      <c r="AB2705" s="701">
        <f t="shared" si="1255"/>
        <v>0</v>
      </c>
      <c r="AC2705" s="662">
        <f t="shared" si="1252"/>
        <v>0</v>
      </c>
      <c r="AD2705" s="662">
        <f t="shared" si="1256"/>
        <v>0</v>
      </c>
      <c r="AE2705" s="701">
        <f t="shared" si="1257"/>
        <v>0</v>
      </c>
      <c r="AF2705" s="662">
        <f t="shared" si="1253"/>
        <v>0</v>
      </c>
      <c r="AG2705" s="662">
        <f t="shared" si="1258"/>
        <v>0</v>
      </c>
      <c r="AH2705" s="701">
        <f t="shared" si="1259"/>
        <v>0</v>
      </c>
    </row>
    <row r="2706" spans="1:34" x14ac:dyDescent="0.35">
      <c r="A2706" s="680">
        <v>40681</v>
      </c>
      <c r="B2706" s="558" t="s">
        <v>25</v>
      </c>
      <c r="C2706" s="558">
        <v>5</v>
      </c>
      <c r="D2706" s="559">
        <f t="shared" si="1231"/>
        <v>4</v>
      </c>
      <c r="E2706" s="561">
        <v>0</v>
      </c>
      <c r="F2706" s="699">
        <f t="shared" si="1237"/>
        <v>0</v>
      </c>
      <c r="G2706" s="712">
        <f t="shared" si="1238"/>
        <v>0</v>
      </c>
      <c r="H2706" s="699">
        <f t="shared" si="1232"/>
        <v>0</v>
      </c>
      <c r="I2706" s="712">
        <f t="shared" si="1233"/>
        <v>0</v>
      </c>
      <c r="J2706" s="699">
        <f t="shared" si="1239"/>
        <v>0</v>
      </c>
      <c r="K2706" s="681">
        <f t="shared" si="1240"/>
        <v>0</v>
      </c>
      <c r="L2706" s="711">
        <f>IF($L$5="Yes",HLOOKUP(B2706,'Outdoor Supply'!$D$32:$P$38,7,FALSE),0)</f>
        <v>0</v>
      </c>
      <c r="M2706" s="701">
        <f t="shared" si="1241"/>
        <v>0</v>
      </c>
      <c r="N2706" s="564">
        <f t="shared" si="1242"/>
        <v>0</v>
      </c>
      <c r="O2706" s="564">
        <f t="shared" si="1243"/>
        <v>0</v>
      </c>
      <c r="P2706" s="564">
        <f t="shared" si="1244"/>
        <v>0</v>
      </c>
      <c r="Q2706" s="564">
        <f t="shared" si="1245"/>
        <v>0</v>
      </c>
      <c r="R2706" s="661">
        <f t="shared" si="1234"/>
        <v>0</v>
      </c>
      <c r="S2706" s="662">
        <f t="shared" si="1235"/>
        <v>0</v>
      </c>
      <c r="T2706" s="699">
        <f t="shared" si="1236"/>
        <v>0</v>
      </c>
      <c r="U2706" s="681">
        <f t="shared" si="1246"/>
        <v>0</v>
      </c>
      <c r="V2706" s="701">
        <f t="shared" si="1247"/>
        <v>0</v>
      </c>
      <c r="W2706" s="662">
        <f t="shared" si="1248"/>
        <v>0</v>
      </c>
      <c r="X2706" s="662">
        <f t="shared" si="1249"/>
        <v>0</v>
      </c>
      <c r="Y2706" s="662">
        <f t="shared" si="1250"/>
        <v>0</v>
      </c>
      <c r="Z2706" s="699">
        <f t="shared" si="1251"/>
        <v>0</v>
      </c>
      <c r="AA2706" s="681">
        <f t="shared" si="1254"/>
        <v>0</v>
      </c>
      <c r="AB2706" s="701">
        <f t="shared" si="1255"/>
        <v>0</v>
      </c>
      <c r="AC2706" s="662">
        <f t="shared" si="1252"/>
        <v>0</v>
      </c>
      <c r="AD2706" s="662">
        <f t="shared" si="1256"/>
        <v>0</v>
      </c>
      <c r="AE2706" s="701">
        <f t="shared" si="1257"/>
        <v>0</v>
      </c>
      <c r="AF2706" s="662">
        <f t="shared" si="1253"/>
        <v>0</v>
      </c>
      <c r="AG2706" s="662">
        <f t="shared" si="1258"/>
        <v>0</v>
      </c>
      <c r="AH2706" s="701">
        <f t="shared" si="1259"/>
        <v>0</v>
      </c>
    </row>
    <row r="2707" spans="1:34" x14ac:dyDescent="0.35">
      <c r="A2707" s="680">
        <v>40682</v>
      </c>
      <c r="B2707" s="558" t="s">
        <v>25</v>
      </c>
      <c r="C2707" s="558">
        <v>5</v>
      </c>
      <c r="D2707" s="559">
        <f t="shared" si="1231"/>
        <v>5</v>
      </c>
      <c r="E2707" s="561">
        <v>0</v>
      </c>
      <c r="F2707" s="699">
        <f t="shared" si="1237"/>
        <v>0</v>
      </c>
      <c r="G2707" s="712">
        <f t="shared" si="1238"/>
        <v>0</v>
      </c>
      <c r="H2707" s="699">
        <f t="shared" si="1232"/>
        <v>0</v>
      </c>
      <c r="I2707" s="712">
        <f t="shared" si="1233"/>
        <v>0</v>
      </c>
      <c r="J2707" s="699">
        <f t="shared" si="1239"/>
        <v>0</v>
      </c>
      <c r="K2707" s="681">
        <f t="shared" si="1240"/>
        <v>0</v>
      </c>
      <c r="L2707" s="711">
        <f>IF($L$5="Yes",HLOOKUP(B2707,'Outdoor Supply'!$D$32:$P$38,7,FALSE),0)</f>
        <v>0</v>
      </c>
      <c r="M2707" s="701">
        <f t="shared" si="1241"/>
        <v>0</v>
      </c>
      <c r="N2707" s="564">
        <f t="shared" si="1242"/>
        <v>0</v>
      </c>
      <c r="O2707" s="564">
        <f t="shared" si="1243"/>
        <v>0</v>
      </c>
      <c r="P2707" s="564">
        <f t="shared" si="1244"/>
        <v>0</v>
      </c>
      <c r="Q2707" s="564">
        <f t="shared" si="1245"/>
        <v>0</v>
      </c>
      <c r="R2707" s="661">
        <f t="shared" si="1234"/>
        <v>0</v>
      </c>
      <c r="S2707" s="662">
        <f t="shared" si="1235"/>
        <v>0</v>
      </c>
      <c r="T2707" s="699">
        <f t="shared" si="1236"/>
        <v>0</v>
      </c>
      <c r="U2707" s="681">
        <f t="shared" si="1246"/>
        <v>0</v>
      </c>
      <c r="V2707" s="701">
        <f t="shared" si="1247"/>
        <v>0</v>
      </c>
      <c r="W2707" s="662">
        <f t="shared" si="1248"/>
        <v>0</v>
      </c>
      <c r="X2707" s="662">
        <f t="shared" si="1249"/>
        <v>0</v>
      </c>
      <c r="Y2707" s="662">
        <f t="shared" si="1250"/>
        <v>0</v>
      </c>
      <c r="Z2707" s="699">
        <f t="shared" si="1251"/>
        <v>0</v>
      </c>
      <c r="AA2707" s="681">
        <f t="shared" si="1254"/>
        <v>0</v>
      </c>
      <c r="AB2707" s="701">
        <f t="shared" si="1255"/>
        <v>0</v>
      </c>
      <c r="AC2707" s="662">
        <f t="shared" si="1252"/>
        <v>0</v>
      </c>
      <c r="AD2707" s="662">
        <f t="shared" si="1256"/>
        <v>0</v>
      </c>
      <c r="AE2707" s="701">
        <f t="shared" si="1257"/>
        <v>0</v>
      </c>
      <c r="AF2707" s="662">
        <f t="shared" si="1253"/>
        <v>0</v>
      </c>
      <c r="AG2707" s="662">
        <f t="shared" si="1258"/>
        <v>0</v>
      </c>
      <c r="AH2707" s="701">
        <f t="shared" si="1259"/>
        <v>0</v>
      </c>
    </row>
    <row r="2708" spans="1:34" x14ac:dyDescent="0.35">
      <c r="A2708" s="680">
        <v>40683</v>
      </c>
      <c r="B2708" s="558" t="s">
        <v>25</v>
      </c>
      <c r="C2708" s="558">
        <v>5</v>
      </c>
      <c r="D2708" s="559">
        <f t="shared" si="1231"/>
        <v>6</v>
      </c>
      <c r="E2708" s="561">
        <v>3.9999999999992042E-2</v>
      </c>
      <c r="F2708" s="699">
        <f t="shared" si="1237"/>
        <v>0</v>
      </c>
      <c r="G2708" s="712">
        <f t="shared" si="1238"/>
        <v>0</v>
      </c>
      <c r="H2708" s="699">
        <f t="shared" si="1232"/>
        <v>0</v>
      </c>
      <c r="I2708" s="712">
        <f t="shared" si="1233"/>
        <v>0</v>
      </c>
      <c r="J2708" s="699">
        <f t="shared" si="1239"/>
        <v>0</v>
      </c>
      <c r="K2708" s="681">
        <f t="shared" si="1240"/>
        <v>0</v>
      </c>
      <c r="L2708" s="711">
        <f>IF($L$5="Yes",HLOOKUP(B2708,'Outdoor Supply'!$D$32:$P$38,7,FALSE),0)</f>
        <v>0</v>
      </c>
      <c r="M2708" s="701">
        <f t="shared" si="1241"/>
        <v>0</v>
      </c>
      <c r="N2708" s="564">
        <f t="shared" si="1242"/>
        <v>0</v>
      </c>
      <c r="O2708" s="564">
        <f t="shared" si="1243"/>
        <v>0</v>
      </c>
      <c r="P2708" s="564">
        <f t="shared" si="1244"/>
        <v>0</v>
      </c>
      <c r="Q2708" s="564">
        <f t="shared" si="1245"/>
        <v>0</v>
      </c>
      <c r="R2708" s="661">
        <f t="shared" si="1234"/>
        <v>0</v>
      </c>
      <c r="S2708" s="662">
        <f t="shared" si="1235"/>
        <v>0</v>
      </c>
      <c r="T2708" s="699">
        <f t="shared" si="1236"/>
        <v>0</v>
      </c>
      <c r="U2708" s="681">
        <f t="shared" si="1246"/>
        <v>0</v>
      </c>
      <c r="V2708" s="701">
        <f t="shared" si="1247"/>
        <v>0</v>
      </c>
      <c r="W2708" s="662">
        <f t="shared" si="1248"/>
        <v>0</v>
      </c>
      <c r="X2708" s="662">
        <f t="shared" si="1249"/>
        <v>0</v>
      </c>
      <c r="Y2708" s="662">
        <f t="shared" si="1250"/>
        <v>0</v>
      </c>
      <c r="Z2708" s="699">
        <f t="shared" si="1251"/>
        <v>0</v>
      </c>
      <c r="AA2708" s="681">
        <f t="shared" si="1254"/>
        <v>0</v>
      </c>
      <c r="AB2708" s="701">
        <f t="shared" si="1255"/>
        <v>0</v>
      </c>
      <c r="AC2708" s="662">
        <f t="shared" si="1252"/>
        <v>0</v>
      </c>
      <c r="AD2708" s="662">
        <f t="shared" si="1256"/>
        <v>0</v>
      </c>
      <c r="AE2708" s="701">
        <f t="shared" si="1257"/>
        <v>0</v>
      </c>
      <c r="AF2708" s="662">
        <f t="shared" si="1253"/>
        <v>0</v>
      </c>
      <c r="AG2708" s="662">
        <f t="shared" si="1258"/>
        <v>0</v>
      </c>
      <c r="AH2708" s="701">
        <f t="shared" si="1259"/>
        <v>0</v>
      </c>
    </row>
    <row r="2709" spans="1:34" x14ac:dyDescent="0.35">
      <c r="A2709" s="680">
        <v>40684</v>
      </c>
      <c r="B2709" s="558" t="s">
        <v>25</v>
      </c>
      <c r="C2709" s="558">
        <v>5</v>
      </c>
      <c r="D2709" s="559">
        <f t="shared" si="1231"/>
        <v>7</v>
      </c>
      <c r="E2709" s="561">
        <v>0.59999999999999432</v>
      </c>
      <c r="F2709" s="699">
        <f t="shared" si="1237"/>
        <v>0</v>
      </c>
      <c r="G2709" s="712">
        <f t="shared" si="1238"/>
        <v>0</v>
      </c>
      <c r="H2709" s="699">
        <f t="shared" si="1232"/>
        <v>0</v>
      </c>
      <c r="I2709" s="712">
        <f t="shared" si="1233"/>
        <v>0</v>
      </c>
      <c r="J2709" s="699">
        <f t="shared" si="1239"/>
        <v>0</v>
      </c>
      <c r="K2709" s="681">
        <f t="shared" si="1240"/>
        <v>0</v>
      </c>
      <c r="L2709" s="711">
        <f>IF($L$5="Yes",HLOOKUP(B2709,'Outdoor Supply'!$D$32:$P$38,7,FALSE),0)</f>
        <v>0</v>
      </c>
      <c r="M2709" s="701">
        <f t="shared" si="1241"/>
        <v>0</v>
      </c>
      <c r="N2709" s="564">
        <f t="shared" si="1242"/>
        <v>0</v>
      </c>
      <c r="O2709" s="564">
        <f t="shared" si="1243"/>
        <v>0</v>
      </c>
      <c r="P2709" s="564">
        <f t="shared" si="1244"/>
        <v>0</v>
      </c>
      <c r="Q2709" s="564">
        <f t="shared" si="1245"/>
        <v>0</v>
      </c>
      <c r="R2709" s="661">
        <f t="shared" si="1234"/>
        <v>0</v>
      </c>
      <c r="S2709" s="662">
        <f t="shared" si="1235"/>
        <v>0</v>
      </c>
      <c r="T2709" s="699">
        <f t="shared" si="1236"/>
        <v>0</v>
      </c>
      <c r="U2709" s="681">
        <f t="shared" si="1246"/>
        <v>0</v>
      </c>
      <c r="V2709" s="701">
        <f t="shared" si="1247"/>
        <v>0</v>
      </c>
      <c r="W2709" s="662">
        <f t="shared" si="1248"/>
        <v>0</v>
      </c>
      <c r="X2709" s="662">
        <f t="shared" si="1249"/>
        <v>0</v>
      </c>
      <c r="Y2709" s="662">
        <f t="shared" si="1250"/>
        <v>0</v>
      </c>
      <c r="Z2709" s="699">
        <f t="shared" si="1251"/>
        <v>0</v>
      </c>
      <c r="AA2709" s="681">
        <f t="shared" si="1254"/>
        <v>0</v>
      </c>
      <c r="AB2709" s="701">
        <f t="shared" si="1255"/>
        <v>0</v>
      </c>
      <c r="AC2709" s="662">
        <f t="shared" si="1252"/>
        <v>0</v>
      </c>
      <c r="AD2709" s="662">
        <f t="shared" si="1256"/>
        <v>0</v>
      </c>
      <c r="AE2709" s="701">
        <f t="shared" si="1257"/>
        <v>0</v>
      </c>
      <c r="AF2709" s="662">
        <f t="shared" si="1253"/>
        <v>0</v>
      </c>
      <c r="AG2709" s="662">
        <f t="shared" si="1258"/>
        <v>0</v>
      </c>
      <c r="AH2709" s="701">
        <f t="shared" si="1259"/>
        <v>0</v>
      </c>
    </row>
    <row r="2710" spans="1:34" x14ac:dyDescent="0.35">
      <c r="A2710" s="680">
        <v>40685</v>
      </c>
      <c r="B2710" s="558" t="s">
        <v>25</v>
      </c>
      <c r="C2710" s="558">
        <v>5</v>
      </c>
      <c r="D2710" s="559">
        <f t="shared" si="1231"/>
        <v>1</v>
      </c>
      <c r="E2710" s="561">
        <v>0</v>
      </c>
      <c r="F2710" s="699">
        <f t="shared" si="1237"/>
        <v>0</v>
      </c>
      <c r="G2710" s="712">
        <f t="shared" si="1238"/>
        <v>0</v>
      </c>
      <c r="H2710" s="699">
        <f t="shared" si="1232"/>
        <v>0</v>
      </c>
      <c r="I2710" s="712">
        <f t="shared" si="1233"/>
        <v>0</v>
      </c>
      <c r="J2710" s="699">
        <f t="shared" si="1239"/>
        <v>0</v>
      </c>
      <c r="K2710" s="681">
        <f t="shared" si="1240"/>
        <v>0</v>
      </c>
      <c r="L2710" s="711">
        <f>IF($L$5="Yes",HLOOKUP(B2710,'Outdoor Supply'!$D$32:$P$38,7,FALSE),0)</f>
        <v>0</v>
      </c>
      <c r="M2710" s="701">
        <f t="shared" si="1241"/>
        <v>0</v>
      </c>
      <c r="N2710" s="564">
        <f t="shared" si="1242"/>
        <v>0</v>
      </c>
      <c r="O2710" s="564">
        <f t="shared" si="1243"/>
        <v>0</v>
      </c>
      <c r="P2710" s="564">
        <f t="shared" si="1244"/>
        <v>0</v>
      </c>
      <c r="Q2710" s="564">
        <f t="shared" si="1245"/>
        <v>0</v>
      </c>
      <c r="R2710" s="661">
        <f t="shared" si="1234"/>
        <v>0</v>
      </c>
      <c r="S2710" s="662">
        <f t="shared" si="1235"/>
        <v>0</v>
      </c>
      <c r="T2710" s="699">
        <f t="shared" si="1236"/>
        <v>0</v>
      </c>
      <c r="U2710" s="681">
        <f t="shared" si="1246"/>
        <v>0</v>
      </c>
      <c r="V2710" s="701">
        <f t="shared" si="1247"/>
        <v>0</v>
      </c>
      <c r="W2710" s="662">
        <f t="shared" si="1248"/>
        <v>0</v>
      </c>
      <c r="X2710" s="662">
        <f t="shared" si="1249"/>
        <v>0</v>
      </c>
      <c r="Y2710" s="662">
        <f t="shared" si="1250"/>
        <v>0</v>
      </c>
      <c r="Z2710" s="699">
        <f t="shared" si="1251"/>
        <v>0</v>
      </c>
      <c r="AA2710" s="681">
        <f t="shared" si="1254"/>
        <v>0</v>
      </c>
      <c r="AB2710" s="701">
        <f t="shared" si="1255"/>
        <v>0</v>
      </c>
      <c r="AC2710" s="662">
        <f t="shared" si="1252"/>
        <v>0</v>
      </c>
      <c r="AD2710" s="662">
        <f t="shared" si="1256"/>
        <v>0</v>
      </c>
      <c r="AE2710" s="701">
        <f t="shared" si="1257"/>
        <v>0</v>
      </c>
      <c r="AF2710" s="662">
        <f t="shared" si="1253"/>
        <v>0</v>
      </c>
      <c r="AG2710" s="662">
        <f t="shared" si="1258"/>
        <v>0</v>
      </c>
      <c r="AH2710" s="701">
        <f t="shared" si="1259"/>
        <v>0</v>
      </c>
    </row>
    <row r="2711" spans="1:34" x14ac:dyDescent="0.35">
      <c r="A2711" s="680">
        <v>40686</v>
      </c>
      <c r="B2711" s="558" t="s">
        <v>25</v>
      </c>
      <c r="C2711" s="558">
        <v>5</v>
      </c>
      <c r="D2711" s="559">
        <f t="shared" si="1231"/>
        <v>2</v>
      </c>
      <c r="E2711" s="561">
        <v>0</v>
      </c>
      <c r="F2711" s="699">
        <f t="shared" si="1237"/>
        <v>0</v>
      </c>
      <c r="G2711" s="712">
        <f t="shared" si="1238"/>
        <v>0</v>
      </c>
      <c r="H2711" s="699">
        <f t="shared" si="1232"/>
        <v>0</v>
      </c>
      <c r="I2711" s="712">
        <f t="shared" si="1233"/>
        <v>0</v>
      </c>
      <c r="J2711" s="699">
        <f t="shared" si="1239"/>
        <v>0</v>
      </c>
      <c r="K2711" s="681">
        <f t="shared" si="1240"/>
        <v>0</v>
      </c>
      <c r="L2711" s="711">
        <f>IF($L$5="Yes",HLOOKUP(B2711,'Outdoor Supply'!$D$32:$P$38,7,FALSE),0)</f>
        <v>0</v>
      </c>
      <c r="M2711" s="701">
        <f t="shared" si="1241"/>
        <v>0</v>
      </c>
      <c r="N2711" s="564">
        <f t="shared" si="1242"/>
        <v>0</v>
      </c>
      <c r="O2711" s="564">
        <f t="shared" si="1243"/>
        <v>0</v>
      </c>
      <c r="P2711" s="564">
        <f t="shared" si="1244"/>
        <v>0</v>
      </c>
      <c r="Q2711" s="564">
        <f t="shared" si="1245"/>
        <v>0</v>
      </c>
      <c r="R2711" s="661">
        <f t="shared" si="1234"/>
        <v>0</v>
      </c>
      <c r="S2711" s="662">
        <f t="shared" si="1235"/>
        <v>0</v>
      </c>
      <c r="T2711" s="699">
        <f t="shared" si="1236"/>
        <v>0</v>
      </c>
      <c r="U2711" s="681">
        <f t="shared" si="1246"/>
        <v>0</v>
      </c>
      <c r="V2711" s="701">
        <f t="shared" si="1247"/>
        <v>0</v>
      </c>
      <c r="W2711" s="662">
        <f t="shared" si="1248"/>
        <v>0</v>
      </c>
      <c r="X2711" s="662">
        <f t="shared" si="1249"/>
        <v>0</v>
      </c>
      <c r="Y2711" s="662">
        <f t="shared" si="1250"/>
        <v>0</v>
      </c>
      <c r="Z2711" s="699">
        <f t="shared" si="1251"/>
        <v>0</v>
      </c>
      <c r="AA2711" s="681">
        <f t="shared" si="1254"/>
        <v>0</v>
      </c>
      <c r="AB2711" s="701">
        <f t="shared" si="1255"/>
        <v>0</v>
      </c>
      <c r="AC2711" s="662">
        <f t="shared" si="1252"/>
        <v>0</v>
      </c>
      <c r="AD2711" s="662">
        <f t="shared" si="1256"/>
        <v>0</v>
      </c>
      <c r="AE2711" s="701">
        <f t="shared" si="1257"/>
        <v>0</v>
      </c>
      <c r="AF2711" s="662">
        <f t="shared" si="1253"/>
        <v>0</v>
      </c>
      <c r="AG2711" s="662">
        <f t="shared" si="1258"/>
        <v>0</v>
      </c>
      <c r="AH2711" s="701">
        <f t="shared" si="1259"/>
        <v>0</v>
      </c>
    </row>
    <row r="2712" spans="1:34" x14ac:dyDescent="0.35">
      <c r="A2712" s="680">
        <v>40687</v>
      </c>
      <c r="B2712" s="558" t="s">
        <v>25</v>
      </c>
      <c r="C2712" s="558">
        <v>5</v>
      </c>
      <c r="D2712" s="559">
        <f t="shared" si="1231"/>
        <v>3</v>
      </c>
      <c r="E2712" s="561">
        <v>0</v>
      </c>
      <c r="F2712" s="699">
        <f t="shared" si="1237"/>
        <v>0</v>
      </c>
      <c r="G2712" s="712">
        <f t="shared" si="1238"/>
        <v>0</v>
      </c>
      <c r="H2712" s="699">
        <f t="shared" si="1232"/>
        <v>0</v>
      </c>
      <c r="I2712" s="712">
        <f t="shared" si="1233"/>
        <v>0</v>
      </c>
      <c r="J2712" s="699">
        <f t="shared" si="1239"/>
        <v>0</v>
      </c>
      <c r="K2712" s="681">
        <f t="shared" si="1240"/>
        <v>0</v>
      </c>
      <c r="L2712" s="711">
        <f>IF($L$5="Yes",HLOOKUP(B2712,'Outdoor Supply'!$D$32:$P$38,7,FALSE),0)</f>
        <v>0</v>
      </c>
      <c r="M2712" s="701">
        <f t="shared" si="1241"/>
        <v>0</v>
      </c>
      <c r="N2712" s="564">
        <f t="shared" si="1242"/>
        <v>0</v>
      </c>
      <c r="O2712" s="564">
        <f t="shared" si="1243"/>
        <v>0</v>
      </c>
      <c r="P2712" s="564">
        <f t="shared" si="1244"/>
        <v>0</v>
      </c>
      <c r="Q2712" s="564">
        <f t="shared" si="1245"/>
        <v>0</v>
      </c>
      <c r="R2712" s="661">
        <f t="shared" si="1234"/>
        <v>0</v>
      </c>
      <c r="S2712" s="662">
        <f t="shared" si="1235"/>
        <v>0</v>
      </c>
      <c r="T2712" s="699">
        <f t="shared" si="1236"/>
        <v>0</v>
      </c>
      <c r="U2712" s="681">
        <f t="shared" si="1246"/>
        <v>0</v>
      </c>
      <c r="V2712" s="701">
        <f t="shared" si="1247"/>
        <v>0</v>
      </c>
      <c r="W2712" s="662">
        <f t="shared" si="1248"/>
        <v>0</v>
      </c>
      <c r="X2712" s="662">
        <f t="shared" si="1249"/>
        <v>0</v>
      </c>
      <c r="Y2712" s="662">
        <f t="shared" si="1250"/>
        <v>0</v>
      </c>
      <c r="Z2712" s="699">
        <f t="shared" si="1251"/>
        <v>0</v>
      </c>
      <c r="AA2712" s="681">
        <f t="shared" si="1254"/>
        <v>0</v>
      </c>
      <c r="AB2712" s="701">
        <f t="shared" si="1255"/>
        <v>0</v>
      </c>
      <c r="AC2712" s="662">
        <f t="shared" si="1252"/>
        <v>0</v>
      </c>
      <c r="AD2712" s="662">
        <f t="shared" si="1256"/>
        <v>0</v>
      </c>
      <c r="AE2712" s="701">
        <f t="shared" si="1257"/>
        <v>0</v>
      </c>
      <c r="AF2712" s="662">
        <f t="shared" si="1253"/>
        <v>0</v>
      </c>
      <c r="AG2712" s="662">
        <f t="shared" si="1258"/>
        <v>0</v>
      </c>
      <c r="AH2712" s="701">
        <f t="shared" si="1259"/>
        <v>0</v>
      </c>
    </row>
    <row r="2713" spans="1:34" x14ac:dyDescent="0.35">
      <c r="A2713" s="680">
        <v>40688</v>
      </c>
      <c r="B2713" s="558" t="s">
        <v>25</v>
      </c>
      <c r="C2713" s="558">
        <v>5</v>
      </c>
      <c r="D2713" s="559">
        <f t="shared" si="1231"/>
        <v>4</v>
      </c>
      <c r="E2713" s="561">
        <v>0</v>
      </c>
      <c r="F2713" s="699">
        <f t="shared" si="1237"/>
        <v>0</v>
      </c>
      <c r="G2713" s="712">
        <f t="shared" si="1238"/>
        <v>0</v>
      </c>
      <c r="H2713" s="699">
        <f t="shared" si="1232"/>
        <v>0</v>
      </c>
      <c r="I2713" s="712">
        <f t="shared" si="1233"/>
        <v>0</v>
      </c>
      <c r="J2713" s="699">
        <f t="shared" si="1239"/>
        <v>0</v>
      </c>
      <c r="K2713" s="681">
        <f t="shared" si="1240"/>
        <v>0</v>
      </c>
      <c r="L2713" s="711">
        <f>IF($L$5="Yes",HLOOKUP(B2713,'Outdoor Supply'!$D$32:$P$38,7,FALSE),0)</f>
        <v>0</v>
      </c>
      <c r="M2713" s="701">
        <f t="shared" si="1241"/>
        <v>0</v>
      </c>
      <c r="N2713" s="564">
        <f t="shared" si="1242"/>
        <v>0</v>
      </c>
      <c r="O2713" s="564">
        <f t="shared" si="1243"/>
        <v>0</v>
      </c>
      <c r="P2713" s="564">
        <f t="shared" si="1244"/>
        <v>0</v>
      </c>
      <c r="Q2713" s="564">
        <f t="shared" si="1245"/>
        <v>0</v>
      </c>
      <c r="R2713" s="661">
        <f t="shared" si="1234"/>
        <v>0</v>
      </c>
      <c r="S2713" s="662">
        <f t="shared" si="1235"/>
        <v>0</v>
      </c>
      <c r="T2713" s="699">
        <f t="shared" si="1236"/>
        <v>0</v>
      </c>
      <c r="U2713" s="681">
        <f t="shared" si="1246"/>
        <v>0</v>
      </c>
      <c r="V2713" s="701">
        <f t="shared" si="1247"/>
        <v>0</v>
      </c>
      <c r="W2713" s="662">
        <f t="shared" si="1248"/>
        <v>0</v>
      </c>
      <c r="X2713" s="662">
        <f t="shared" si="1249"/>
        <v>0</v>
      </c>
      <c r="Y2713" s="662">
        <f t="shared" si="1250"/>
        <v>0</v>
      </c>
      <c r="Z2713" s="699">
        <f t="shared" si="1251"/>
        <v>0</v>
      </c>
      <c r="AA2713" s="681">
        <f t="shared" si="1254"/>
        <v>0</v>
      </c>
      <c r="AB2713" s="701">
        <f t="shared" si="1255"/>
        <v>0</v>
      </c>
      <c r="AC2713" s="662">
        <f t="shared" si="1252"/>
        <v>0</v>
      </c>
      <c r="AD2713" s="662">
        <f t="shared" si="1256"/>
        <v>0</v>
      </c>
      <c r="AE2713" s="701">
        <f t="shared" si="1257"/>
        <v>0</v>
      </c>
      <c r="AF2713" s="662">
        <f t="shared" si="1253"/>
        <v>0</v>
      </c>
      <c r="AG2713" s="662">
        <f t="shared" si="1258"/>
        <v>0</v>
      </c>
      <c r="AH2713" s="701">
        <f t="shared" si="1259"/>
        <v>0</v>
      </c>
    </row>
    <row r="2714" spans="1:34" x14ac:dyDescent="0.35">
      <c r="A2714" s="680">
        <v>40689</v>
      </c>
      <c r="B2714" s="558" t="s">
        <v>25</v>
      </c>
      <c r="C2714" s="558">
        <v>5</v>
      </c>
      <c r="D2714" s="559">
        <f t="shared" si="1231"/>
        <v>5</v>
      </c>
      <c r="E2714" s="561">
        <v>0</v>
      </c>
      <c r="F2714" s="699">
        <f t="shared" si="1237"/>
        <v>0</v>
      </c>
      <c r="G2714" s="712">
        <f t="shared" si="1238"/>
        <v>0</v>
      </c>
      <c r="H2714" s="699">
        <f t="shared" si="1232"/>
        <v>0</v>
      </c>
      <c r="I2714" s="712">
        <f t="shared" si="1233"/>
        <v>0</v>
      </c>
      <c r="J2714" s="699">
        <f t="shared" si="1239"/>
        <v>0</v>
      </c>
      <c r="K2714" s="681">
        <f t="shared" si="1240"/>
        <v>0</v>
      </c>
      <c r="L2714" s="711">
        <f>IF($L$5="Yes",HLOOKUP(B2714,'Outdoor Supply'!$D$32:$P$38,7,FALSE),0)</f>
        <v>0</v>
      </c>
      <c r="M2714" s="701">
        <f t="shared" si="1241"/>
        <v>0</v>
      </c>
      <c r="N2714" s="564">
        <f t="shared" si="1242"/>
        <v>0</v>
      </c>
      <c r="O2714" s="564">
        <f t="shared" si="1243"/>
        <v>0</v>
      </c>
      <c r="P2714" s="564">
        <f t="shared" si="1244"/>
        <v>0</v>
      </c>
      <c r="Q2714" s="564">
        <f t="shared" si="1245"/>
        <v>0</v>
      </c>
      <c r="R2714" s="661">
        <f t="shared" si="1234"/>
        <v>0</v>
      </c>
      <c r="S2714" s="662">
        <f t="shared" si="1235"/>
        <v>0</v>
      </c>
      <c r="T2714" s="699">
        <f t="shared" si="1236"/>
        <v>0</v>
      </c>
      <c r="U2714" s="681">
        <f t="shared" si="1246"/>
        <v>0</v>
      </c>
      <c r="V2714" s="701">
        <f t="shared" si="1247"/>
        <v>0</v>
      </c>
      <c r="W2714" s="662">
        <f t="shared" si="1248"/>
        <v>0</v>
      </c>
      <c r="X2714" s="662">
        <f t="shared" si="1249"/>
        <v>0</v>
      </c>
      <c r="Y2714" s="662">
        <f t="shared" si="1250"/>
        <v>0</v>
      </c>
      <c r="Z2714" s="699">
        <f t="shared" si="1251"/>
        <v>0</v>
      </c>
      <c r="AA2714" s="681">
        <f t="shared" si="1254"/>
        <v>0</v>
      </c>
      <c r="AB2714" s="701">
        <f t="shared" si="1255"/>
        <v>0</v>
      </c>
      <c r="AC2714" s="662">
        <f t="shared" si="1252"/>
        <v>0</v>
      </c>
      <c r="AD2714" s="662">
        <f t="shared" si="1256"/>
        <v>0</v>
      </c>
      <c r="AE2714" s="701">
        <f t="shared" si="1257"/>
        <v>0</v>
      </c>
      <c r="AF2714" s="662">
        <f t="shared" si="1253"/>
        <v>0</v>
      </c>
      <c r="AG2714" s="662">
        <f t="shared" si="1258"/>
        <v>0</v>
      </c>
      <c r="AH2714" s="701">
        <f t="shared" si="1259"/>
        <v>0</v>
      </c>
    </row>
    <row r="2715" spans="1:34" x14ac:dyDescent="0.35">
      <c r="A2715" s="680">
        <v>40690</v>
      </c>
      <c r="B2715" s="558" t="s">
        <v>25</v>
      </c>
      <c r="C2715" s="558">
        <v>5</v>
      </c>
      <c r="D2715" s="559">
        <f t="shared" si="1231"/>
        <v>6</v>
      </c>
      <c r="E2715" s="561">
        <v>0</v>
      </c>
      <c r="F2715" s="699">
        <f t="shared" si="1237"/>
        <v>0</v>
      </c>
      <c r="G2715" s="712">
        <f t="shared" si="1238"/>
        <v>0</v>
      </c>
      <c r="H2715" s="699">
        <f t="shared" si="1232"/>
        <v>0</v>
      </c>
      <c r="I2715" s="712">
        <f t="shared" si="1233"/>
        <v>0</v>
      </c>
      <c r="J2715" s="699">
        <f t="shared" si="1239"/>
        <v>0</v>
      </c>
      <c r="K2715" s="681">
        <f t="shared" si="1240"/>
        <v>0</v>
      </c>
      <c r="L2715" s="711">
        <f>IF($L$5="Yes",HLOOKUP(B2715,'Outdoor Supply'!$D$32:$P$38,7,FALSE),0)</f>
        <v>0</v>
      </c>
      <c r="M2715" s="701">
        <f t="shared" si="1241"/>
        <v>0</v>
      </c>
      <c r="N2715" s="564">
        <f t="shared" si="1242"/>
        <v>0</v>
      </c>
      <c r="O2715" s="564">
        <f t="shared" si="1243"/>
        <v>0</v>
      </c>
      <c r="P2715" s="564">
        <f t="shared" si="1244"/>
        <v>0</v>
      </c>
      <c r="Q2715" s="564">
        <f t="shared" si="1245"/>
        <v>0</v>
      </c>
      <c r="R2715" s="661">
        <f t="shared" si="1234"/>
        <v>0</v>
      </c>
      <c r="S2715" s="662">
        <f t="shared" si="1235"/>
        <v>0</v>
      </c>
      <c r="T2715" s="699">
        <f t="shared" si="1236"/>
        <v>0</v>
      </c>
      <c r="U2715" s="681">
        <f t="shared" si="1246"/>
        <v>0</v>
      </c>
      <c r="V2715" s="701">
        <f t="shared" si="1247"/>
        <v>0</v>
      </c>
      <c r="W2715" s="662">
        <f t="shared" si="1248"/>
        <v>0</v>
      </c>
      <c r="X2715" s="662">
        <f t="shared" si="1249"/>
        <v>0</v>
      </c>
      <c r="Y2715" s="662">
        <f t="shared" si="1250"/>
        <v>0</v>
      </c>
      <c r="Z2715" s="699">
        <f t="shared" si="1251"/>
        <v>0</v>
      </c>
      <c r="AA2715" s="681">
        <f t="shared" si="1254"/>
        <v>0</v>
      </c>
      <c r="AB2715" s="701">
        <f t="shared" si="1255"/>
        <v>0</v>
      </c>
      <c r="AC2715" s="662">
        <f t="shared" si="1252"/>
        <v>0</v>
      </c>
      <c r="AD2715" s="662">
        <f t="shared" si="1256"/>
        <v>0</v>
      </c>
      <c r="AE2715" s="701">
        <f t="shared" si="1257"/>
        <v>0</v>
      </c>
      <c r="AF2715" s="662">
        <f t="shared" si="1253"/>
        <v>0</v>
      </c>
      <c r="AG2715" s="662">
        <f t="shared" si="1258"/>
        <v>0</v>
      </c>
      <c r="AH2715" s="701">
        <f t="shared" si="1259"/>
        <v>0</v>
      </c>
    </row>
    <row r="2716" spans="1:34" x14ac:dyDescent="0.35">
      <c r="A2716" s="680">
        <v>40691</v>
      </c>
      <c r="B2716" s="558" t="s">
        <v>25</v>
      </c>
      <c r="C2716" s="558">
        <v>5</v>
      </c>
      <c r="D2716" s="559">
        <f t="shared" si="1231"/>
        <v>7</v>
      </c>
      <c r="E2716" s="561">
        <v>0</v>
      </c>
      <c r="F2716" s="699">
        <f t="shared" si="1237"/>
        <v>0</v>
      </c>
      <c r="G2716" s="712">
        <f t="shared" si="1238"/>
        <v>0</v>
      </c>
      <c r="H2716" s="699">
        <f t="shared" si="1232"/>
        <v>0</v>
      </c>
      <c r="I2716" s="712">
        <f t="shared" si="1233"/>
        <v>0</v>
      </c>
      <c r="J2716" s="699">
        <f t="shared" si="1239"/>
        <v>0</v>
      </c>
      <c r="K2716" s="681">
        <f t="shared" si="1240"/>
        <v>0</v>
      </c>
      <c r="L2716" s="711">
        <f>IF($L$5="Yes",HLOOKUP(B2716,'Outdoor Supply'!$D$32:$P$38,7,FALSE),0)</f>
        <v>0</v>
      </c>
      <c r="M2716" s="701">
        <f t="shared" si="1241"/>
        <v>0</v>
      </c>
      <c r="N2716" s="564">
        <f t="shared" si="1242"/>
        <v>0</v>
      </c>
      <c r="O2716" s="564">
        <f t="shared" si="1243"/>
        <v>0</v>
      </c>
      <c r="P2716" s="564">
        <f t="shared" si="1244"/>
        <v>0</v>
      </c>
      <c r="Q2716" s="564">
        <f t="shared" si="1245"/>
        <v>0</v>
      </c>
      <c r="R2716" s="661">
        <f t="shared" si="1234"/>
        <v>0</v>
      </c>
      <c r="S2716" s="662">
        <f t="shared" si="1235"/>
        <v>0</v>
      </c>
      <c r="T2716" s="699">
        <f t="shared" si="1236"/>
        <v>0</v>
      </c>
      <c r="U2716" s="681">
        <f t="shared" si="1246"/>
        <v>0</v>
      </c>
      <c r="V2716" s="701">
        <f t="shared" si="1247"/>
        <v>0</v>
      </c>
      <c r="W2716" s="662">
        <f t="shared" si="1248"/>
        <v>0</v>
      </c>
      <c r="X2716" s="662">
        <f t="shared" si="1249"/>
        <v>0</v>
      </c>
      <c r="Y2716" s="662">
        <f t="shared" si="1250"/>
        <v>0</v>
      </c>
      <c r="Z2716" s="699">
        <f t="shared" si="1251"/>
        <v>0</v>
      </c>
      <c r="AA2716" s="681">
        <f t="shared" si="1254"/>
        <v>0</v>
      </c>
      <c r="AB2716" s="701">
        <f t="shared" si="1255"/>
        <v>0</v>
      </c>
      <c r="AC2716" s="662">
        <f t="shared" si="1252"/>
        <v>0</v>
      </c>
      <c r="AD2716" s="662">
        <f t="shared" si="1256"/>
        <v>0</v>
      </c>
      <c r="AE2716" s="701">
        <f t="shared" si="1257"/>
        <v>0</v>
      </c>
      <c r="AF2716" s="662">
        <f t="shared" si="1253"/>
        <v>0</v>
      </c>
      <c r="AG2716" s="662">
        <f t="shared" si="1258"/>
        <v>0</v>
      </c>
      <c r="AH2716" s="701">
        <f t="shared" si="1259"/>
        <v>0</v>
      </c>
    </row>
    <row r="2717" spans="1:34" x14ac:dyDescent="0.35">
      <c r="A2717" s="680">
        <v>40692</v>
      </c>
      <c r="B2717" s="558" t="s">
        <v>25</v>
      </c>
      <c r="C2717" s="558">
        <v>5</v>
      </c>
      <c r="D2717" s="559">
        <f t="shared" si="1231"/>
        <v>1</v>
      </c>
      <c r="E2717" s="561">
        <v>0</v>
      </c>
      <c r="F2717" s="699">
        <f t="shared" si="1237"/>
        <v>0</v>
      </c>
      <c r="G2717" s="712">
        <f t="shared" si="1238"/>
        <v>0</v>
      </c>
      <c r="H2717" s="699">
        <f t="shared" si="1232"/>
        <v>0</v>
      </c>
      <c r="I2717" s="712">
        <f t="shared" si="1233"/>
        <v>0</v>
      </c>
      <c r="J2717" s="699">
        <f t="shared" si="1239"/>
        <v>0</v>
      </c>
      <c r="K2717" s="681">
        <f t="shared" si="1240"/>
        <v>0</v>
      </c>
      <c r="L2717" s="711">
        <f>IF($L$5="Yes",HLOOKUP(B2717,'Outdoor Supply'!$D$32:$P$38,7,FALSE),0)</f>
        <v>0</v>
      </c>
      <c r="M2717" s="701">
        <f t="shared" si="1241"/>
        <v>0</v>
      </c>
      <c r="N2717" s="564">
        <f t="shared" si="1242"/>
        <v>0</v>
      </c>
      <c r="O2717" s="564">
        <f t="shared" si="1243"/>
        <v>0</v>
      </c>
      <c r="P2717" s="564">
        <f t="shared" si="1244"/>
        <v>0</v>
      </c>
      <c r="Q2717" s="564">
        <f t="shared" si="1245"/>
        <v>0</v>
      </c>
      <c r="R2717" s="661">
        <f t="shared" si="1234"/>
        <v>0</v>
      </c>
      <c r="S2717" s="662">
        <f t="shared" si="1235"/>
        <v>0</v>
      </c>
      <c r="T2717" s="699">
        <f t="shared" si="1236"/>
        <v>0</v>
      </c>
      <c r="U2717" s="681">
        <f t="shared" si="1246"/>
        <v>0</v>
      </c>
      <c r="V2717" s="701">
        <f t="shared" si="1247"/>
        <v>0</v>
      </c>
      <c r="W2717" s="662">
        <f t="shared" si="1248"/>
        <v>0</v>
      </c>
      <c r="X2717" s="662">
        <f t="shared" si="1249"/>
        <v>0</v>
      </c>
      <c r="Y2717" s="662">
        <f t="shared" si="1250"/>
        <v>0</v>
      </c>
      <c r="Z2717" s="699">
        <f t="shared" si="1251"/>
        <v>0</v>
      </c>
      <c r="AA2717" s="681">
        <f t="shared" si="1254"/>
        <v>0</v>
      </c>
      <c r="AB2717" s="701">
        <f t="shared" si="1255"/>
        <v>0</v>
      </c>
      <c r="AC2717" s="662">
        <f t="shared" si="1252"/>
        <v>0</v>
      </c>
      <c r="AD2717" s="662">
        <f t="shared" si="1256"/>
        <v>0</v>
      </c>
      <c r="AE2717" s="701">
        <f t="shared" si="1257"/>
        <v>0</v>
      </c>
      <c r="AF2717" s="662">
        <f t="shared" si="1253"/>
        <v>0</v>
      </c>
      <c r="AG2717" s="662">
        <f t="shared" si="1258"/>
        <v>0</v>
      </c>
      <c r="AH2717" s="701">
        <f t="shared" si="1259"/>
        <v>0</v>
      </c>
    </row>
    <row r="2718" spans="1:34" x14ac:dyDescent="0.35">
      <c r="A2718" s="680">
        <v>40693</v>
      </c>
      <c r="B2718" s="558" t="s">
        <v>25</v>
      </c>
      <c r="C2718" s="558">
        <v>5</v>
      </c>
      <c r="D2718" s="559">
        <f t="shared" si="1231"/>
        <v>2</v>
      </c>
      <c r="E2718" s="561">
        <v>0</v>
      </c>
      <c r="F2718" s="699">
        <f t="shared" si="1237"/>
        <v>0</v>
      </c>
      <c r="G2718" s="712">
        <f t="shared" si="1238"/>
        <v>0</v>
      </c>
      <c r="H2718" s="699">
        <f t="shared" si="1232"/>
        <v>0</v>
      </c>
      <c r="I2718" s="712">
        <f t="shared" si="1233"/>
        <v>0</v>
      </c>
      <c r="J2718" s="699">
        <f t="shared" si="1239"/>
        <v>0</v>
      </c>
      <c r="K2718" s="681">
        <f t="shared" si="1240"/>
        <v>0</v>
      </c>
      <c r="L2718" s="711">
        <f>IF($L$5="Yes",HLOOKUP(B2718,'Outdoor Supply'!$D$32:$P$38,7,FALSE),0)</f>
        <v>0</v>
      </c>
      <c r="M2718" s="701">
        <f t="shared" si="1241"/>
        <v>0</v>
      </c>
      <c r="N2718" s="564">
        <f t="shared" si="1242"/>
        <v>0</v>
      </c>
      <c r="O2718" s="564">
        <f t="shared" si="1243"/>
        <v>0</v>
      </c>
      <c r="P2718" s="564">
        <f t="shared" si="1244"/>
        <v>0</v>
      </c>
      <c r="Q2718" s="564">
        <f t="shared" si="1245"/>
        <v>0</v>
      </c>
      <c r="R2718" s="661">
        <f t="shared" si="1234"/>
        <v>0</v>
      </c>
      <c r="S2718" s="662">
        <f t="shared" si="1235"/>
        <v>0</v>
      </c>
      <c r="T2718" s="699">
        <f t="shared" si="1236"/>
        <v>0</v>
      </c>
      <c r="U2718" s="681">
        <f t="shared" si="1246"/>
        <v>0</v>
      </c>
      <c r="V2718" s="701">
        <f t="shared" si="1247"/>
        <v>0</v>
      </c>
      <c r="W2718" s="662">
        <f t="shared" si="1248"/>
        <v>0</v>
      </c>
      <c r="X2718" s="662">
        <f t="shared" si="1249"/>
        <v>0</v>
      </c>
      <c r="Y2718" s="662">
        <f t="shared" si="1250"/>
        <v>0</v>
      </c>
      <c r="Z2718" s="699">
        <f t="shared" si="1251"/>
        <v>0</v>
      </c>
      <c r="AA2718" s="681">
        <f t="shared" si="1254"/>
        <v>0</v>
      </c>
      <c r="AB2718" s="701">
        <f t="shared" si="1255"/>
        <v>0</v>
      </c>
      <c r="AC2718" s="662">
        <f t="shared" si="1252"/>
        <v>0</v>
      </c>
      <c r="AD2718" s="662">
        <f t="shared" si="1256"/>
        <v>0</v>
      </c>
      <c r="AE2718" s="701">
        <f t="shared" si="1257"/>
        <v>0</v>
      </c>
      <c r="AF2718" s="662">
        <f t="shared" si="1253"/>
        <v>0</v>
      </c>
      <c r="AG2718" s="662">
        <f t="shared" si="1258"/>
        <v>0</v>
      </c>
      <c r="AH2718" s="701">
        <f t="shared" si="1259"/>
        <v>0</v>
      </c>
    </row>
    <row r="2719" spans="1:34" x14ac:dyDescent="0.35">
      <c r="A2719" s="680">
        <v>40694</v>
      </c>
      <c r="B2719" s="558" t="s">
        <v>25</v>
      </c>
      <c r="C2719" s="558">
        <v>5</v>
      </c>
      <c r="D2719" s="559">
        <f t="shared" si="1231"/>
        <v>3</v>
      </c>
      <c r="E2719" s="561">
        <v>0</v>
      </c>
      <c r="F2719" s="699">
        <f t="shared" si="1237"/>
        <v>0</v>
      </c>
      <c r="G2719" s="712">
        <f t="shared" si="1238"/>
        <v>0</v>
      </c>
      <c r="H2719" s="699">
        <f t="shared" si="1232"/>
        <v>0</v>
      </c>
      <c r="I2719" s="712">
        <f t="shared" si="1233"/>
        <v>0</v>
      </c>
      <c r="J2719" s="699">
        <f t="shared" si="1239"/>
        <v>0</v>
      </c>
      <c r="K2719" s="681">
        <f t="shared" si="1240"/>
        <v>0</v>
      </c>
      <c r="L2719" s="711">
        <f>IF($L$5="Yes",HLOOKUP(B2719,'Outdoor Supply'!$D$32:$P$38,7,FALSE),0)</f>
        <v>0</v>
      </c>
      <c r="M2719" s="701">
        <f t="shared" si="1241"/>
        <v>0</v>
      </c>
      <c r="N2719" s="564">
        <f t="shared" si="1242"/>
        <v>0</v>
      </c>
      <c r="O2719" s="564">
        <f t="shared" si="1243"/>
        <v>0</v>
      </c>
      <c r="P2719" s="564">
        <f t="shared" si="1244"/>
        <v>0</v>
      </c>
      <c r="Q2719" s="564">
        <f t="shared" si="1245"/>
        <v>0</v>
      </c>
      <c r="R2719" s="661">
        <f t="shared" si="1234"/>
        <v>0</v>
      </c>
      <c r="S2719" s="662">
        <f t="shared" si="1235"/>
        <v>0</v>
      </c>
      <c r="T2719" s="699">
        <f t="shared" si="1236"/>
        <v>0</v>
      </c>
      <c r="U2719" s="681">
        <f t="shared" si="1246"/>
        <v>0</v>
      </c>
      <c r="V2719" s="701">
        <f t="shared" si="1247"/>
        <v>0</v>
      </c>
      <c r="W2719" s="662">
        <f t="shared" si="1248"/>
        <v>0</v>
      </c>
      <c r="X2719" s="662">
        <f t="shared" si="1249"/>
        <v>0</v>
      </c>
      <c r="Y2719" s="662">
        <f t="shared" si="1250"/>
        <v>0</v>
      </c>
      <c r="Z2719" s="699">
        <f t="shared" si="1251"/>
        <v>0</v>
      </c>
      <c r="AA2719" s="681">
        <f t="shared" si="1254"/>
        <v>0</v>
      </c>
      <c r="AB2719" s="701">
        <f t="shared" si="1255"/>
        <v>0</v>
      </c>
      <c r="AC2719" s="662">
        <f t="shared" si="1252"/>
        <v>0</v>
      </c>
      <c r="AD2719" s="662">
        <f t="shared" si="1256"/>
        <v>0</v>
      </c>
      <c r="AE2719" s="701">
        <f t="shared" si="1257"/>
        <v>0</v>
      </c>
      <c r="AF2719" s="662">
        <f t="shared" si="1253"/>
        <v>0</v>
      </c>
      <c r="AG2719" s="662">
        <f t="shared" si="1258"/>
        <v>0</v>
      </c>
      <c r="AH2719" s="701">
        <f t="shared" si="1259"/>
        <v>0</v>
      </c>
    </row>
    <row r="2720" spans="1:34" x14ac:dyDescent="0.35">
      <c r="A2720" s="680">
        <v>40695</v>
      </c>
      <c r="B2720" s="558" t="s">
        <v>26</v>
      </c>
      <c r="C2720" s="558">
        <v>6</v>
      </c>
      <c r="D2720" s="559">
        <f t="shared" si="1231"/>
        <v>4</v>
      </c>
      <c r="E2720" s="561">
        <v>0</v>
      </c>
      <c r="F2720" s="699">
        <f t="shared" si="1237"/>
        <v>0</v>
      </c>
      <c r="G2720" s="712">
        <f t="shared" si="1238"/>
        <v>0</v>
      </c>
      <c r="H2720" s="699">
        <f t="shared" si="1232"/>
        <v>0</v>
      </c>
      <c r="I2720" s="712">
        <f t="shared" si="1233"/>
        <v>0</v>
      </c>
      <c r="J2720" s="699">
        <f t="shared" si="1239"/>
        <v>0</v>
      </c>
      <c r="K2720" s="681">
        <f t="shared" si="1240"/>
        <v>0</v>
      </c>
      <c r="L2720" s="711">
        <f>IF($L$5="Yes",HLOOKUP(B2720,'Outdoor Supply'!$D$32:$P$38,7,FALSE),0)</f>
        <v>0</v>
      </c>
      <c r="M2720" s="701">
        <f t="shared" si="1241"/>
        <v>0</v>
      </c>
      <c r="N2720" s="564">
        <f t="shared" si="1242"/>
        <v>0</v>
      </c>
      <c r="O2720" s="564">
        <f t="shared" si="1243"/>
        <v>0</v>
      </c>
      <c r="P2720" s="564">
        <f t="shared" si="1244"/>
        <v>0</v>
      </c>
      <c r="Q2720" s="564">
        <f t="shared" si="1245"/>
        <v>0</v>
      </c>
      <c r="R2720" s="661">
        <f t="shared" si="1234"/>
        <v>0</v>
      </c>
      <c r="S2720" s="662">
        <f t="shared" si="1235"/>
        <v>0</v>
      </c>
      <c r="T2720" s="699">
        <f t="shared" si="1236"/>
        <v>0</v>
      </c>
      <c r="U2720" s="681">
        <f t="shared" si="1246"/>
        <v>0</v>
      </c>
      <c r="V2720" s="701">
        <f t="shared" si="1247"/>
        <v>0</v>
      </c>
      <c r="W2720" s="662">
        <f t="shared" si="1248"/>
        <v>0</v>
      </c>
      <c r="X2720" s="662">
        <f t="shared" si="1249"/>
        <v>0</v>
      </c>
      <c r="Y2720" s="662">
        <f t="shared" si="1250"/>
        <v>0</v>
      </c>
      <c r="Z2720" s="699">
        <f t="shared" si="1251"/>
        <v>0</v>
      </c>
      <c r="AA2720" s="681">
        <f t="shared" si="1254"/>
        <v>0</v>
      </c>
      <c r="AB2720" s="701">
        <f t="shared" si="1255"/>
        <v>0</v>
      </c>
      <c r="AC2720" s="662">
        <f t="shared" si="1252"/>
        <v>0</v>
      </c>
      <c r="AD2720" s="662">
        <f t="shared" si="1256"/>
        <v>0</v>
      </c>
      <c r="AE2720" s="701">
        <f t="shared" si="1257"/>
        <v>0</v>
      </c>
      <c r="AF2720" s="662">
        <f t="shared" si="1253"/>
        <v>0</v>
      </c>
      <c r="AG2720" s="662">
        <f t="shared" si="1258"/>
        <v>0</v>
      </c>
      <c r="AH2720" s="701">
        <f t="shared" si="1259"/>
        <v>0</v>
      </c>
    </row>
    <row r="2721" spans="1:34" x14ac:dyDescent="0.35">
      <c r="A2721" s="680">
        <v>40696</v>
      </c>
      <c r="B2721" s="558" t="s">
        <v>26</v>
      </c>
      <c r="C2721" s="558">
        <v>6</v>
      </c>
      <c r="D2721" s="559">
        <f t="shared" si="1231"/>
        <v>5</v>
      </c>
      <c r="E2721" s="561">
        <v>0</v>
      </c>
      <c r="F2721" s="699">
        <f t="shared" si="1237"/>
        <v>0</v>
      </c>
      <c r="G2721" s="712">
        <f t="shared" si="1238"/>
        <v>0</v>
      </c>
      <c r="H2721" s="699">
        <f t="shared" si="1232"/>
        <v>0</v>
      </c>
      <c r="I2721" s="712">
        <f t="shared" si="1233"/>
        <v>0</v>
      </c>
      <c r="J2721" s="699">
        <f t="shared" si="1239"/>
        <v>0</v>
      </c>
      <c r="K2721" s="681">
        <f t="shared" si="1240"/>
        <v>0</v>
      </c>
      <c r="L2721" s="711">
        <f>IF($L$5="Yes",HLOOKUP(B2721,'Outdoor Supply'!$D$32:$P$38,7,FALSE),0)</f>
        <v>0</v>
      </c>
      <c r="M2721" s="701">
        <f t="shared" si="1241"/>
        <v>0</v>
      </c>
      <c r="N2721" s="564">
        <f t="shared" si="1242"/>
        <v>0</v>
      </c>
      <c r="O2721" s="564">
        <f t="shared" si="1243"/>
        <v>0</v>
      </c>
      <c r="P2721" s="564">
        <f t="shared" si="1244"/>
        <v>0</v>
      </c>
      <c r="Q2721" s="564">
        <f t="shared" si="1245"/>
        <v>0</v>
      </c>
      <c r="R2721" s="661">
        <f t="shared" si="1234"/>
        <v>0</v>
      </c>
      <c r="S2721" s="662">
        <f t="shared" si="1235"/>
        <v>0</v>
      </c>
      <c r="T2721" s="699">
        <f t="shared" si="1236"/>
        <v>0</v>
      </c>
      <c r="U2721" s="681">
        <f t="shared" si="1246"/>
        <v>0</v>
      </c>
      <c r="V2721" s="701">
        <f t="shared" si="1247"/>
        <v>0</v>
      </c>
      <c r="W2721" s="662">
        <f t="shared" si="1248"/>
        <v>0</v>
      </c>
      <c r="X2721" s="662">
        <f t="shared" si="1249"/>
        <v>0</v>
      </c>
      <c r="Y2721" s="662">
        <f t="shared" si="1250"/>
        <v>0</v>
      </c>
      <c r="Z2721" s="699">
        <f t="shared" si="1251"/>
        <v>0</v>
      </c>
      <c r="AA2721" s="681">
        <f t="shared" si="1254"/>
        <v>0</v>
      </c>
      <c r="AB2721" s="701">
        <f t="shared" si="1255"/>
        <v>0</v>
      </c>
      <c r="AC2721" s="662">
        <f t="shared" si="1252"/>
        <v>0</v>
      </c>
      <c r="AD2721" s="662">
        <f t="shared" si="1256"/>
        <v>0</v>
      </c>
      <c r="AE2721" s="701">
        <f t="shared" si="1257"/>
        <v>0</v>
      </c>
      <c r="AF2721" s="662">
        <f t="shared" si="1253"/>
        <v>0</v>
      </c>
      <c r="AG2721" s="662">
        <f t="shared" si="1258"/>
        <v>0</v>
      </c>
      <c r="AH2721" s="701">
        <f t="shared" si="1259"/>
        <v>0</v>
      </c>
    </row>
    <row r="2722" spans="1:34" x14ac:dyDescent="0.35">
      <c r="A2722" s="680">
        <v>40697</v>
      </c>
      <c r="B2722" s="558" t="s">
        <v>26</v>
      </c>
      <c r="C2722" s="558">
        <v>6</v>
      </c>
      <c r="D2722" s="559">
        <f t="shared" si="1231"/>
        <v>6</v>
      </c>
      <c r="E2722" s="561">
        <v>0</v>
      </c>
      <c r="F2722" s="699">
        <f t="shared" si="1237"/>
        <v>0</v>
      </c>
      <c r="G2722" s="712">
        <f t="shared" si="1238"/>
        <v>0</v>
      </c>
      <c r="H2722" s="699">
        <f t="shared" si="1232"/>
        <v>0</v>
      </c>
      <c r="I2722" s="712">
        <f t="shared" si="1233"/>
        <v>0</v>
      </c>
      <c r="J2722" s="699">
        <f t="shared" si="1239"/>
        <v>0</v>
      </c>
      <c r="K2722" s="681">
        <f t="shared" si="1240"/>
        <v>0</v>
      </c>
      <c r="L2722" s="711">
        <f>IF($L$5="Yes",HLOOKUP(B2722,'Outdoor Supply'!$D$32:$P$38,7,FALSE),0)</f>
        <v>0</v>
      </c>
      <c r="M2722" s="701">
        <f t="shared" si="1241"/>
        <v>0</v>
      </c>
      <c r="N2722" s="564">
        <f t="shared" si="1242"/>
        <v>0</v>
      </c>
      <c r="O2722" s="564">
        <f t="shared" si="1243"/>
        <v>0</v>
      </c>
      <c r="P2722" s="564">
        <f t="shared" si="1244"/>
        <v>0</v>
      </c>
      <c r="Q2722" s="564">
        <f t="shared" si="1245"/>
        <v>0</v>
      </c>
      <c r="R2722" s="661">
        <f t="shared" si="1234"/>
        <v>0</v>
      </c>
      <c r="S2722" s="662">
        <f t="shared" si="1235"/>
        <v>0</v>
      </c>
      <c r="T2722" s="699">
        <f t="shared" si="1236"/>
        <v>0</v>
      </c>
      <c r="U2722" s="681">
        <f t="shared" si="1246"/>
        <v>0</v>
      </c>
      <c r="V2722" s="701">
        <f t="shared" si="1247"/>
        <v>0</v>
      </c>
      <c r="W2722" s="662">
        <f t="shared" si="1248"/>
        <v>0</v>
      </c>
      <c r="X2722" s="662">
        <f t="shared" si="1249"/>
        <v>0</v>
      </c>
      <c r="Y2722" s="662">
        <f t="shared" si="1250"/>
        <v>0</v>
      </c>
      <c r="Z2722" s="699">
        <f t="shared" si="1251"/>
        <v>0</v>
      </c>
      <c r="AA2722" s="681">
        <f t="shared" si="1254"/>
        <v>0</v>
      </c>
      <c r="AB2722" s="701">
        <f t="shared" si="1255"/>
        <v>0</v>
      </c>
      <c r="AC2722" s="662">
        <f t="shared" si="1252"/>
        <v>0</v>
      </c>
      <c r="AD2722" s="662">
        <f t="shared" si="1256"/>
        <v>0</v>
      </c>
      <c r="AE2722" s="701">
        <f t="shared" si="1257"/>
        <v>0</v>
      </c>
      <c r="AF2722" s="662">
        <f t="shared" si="1253"/>
        <v>0</v>
      </c>
      <c r="AG2722" s="662">
        <f t="shared" si="1258"/>
        <v>0</v>
      </c>
      <c r="AH2722" s="701">
        <f t="shared" si="1259"/>
        <v>0</v>
      </c>
    </row>
    <row r="2723" spans="1:34" x14ac:dyDescent="0.35">
      <c r="A2723" s="680">
        <v>40698</v>
      </c>
      <c r="B2723" s="558" t="s">
        <v>26</v>
      </c>
      <c r="C2723" s="558">
        <v>6</v>
      </c>
      <c r="D2723" s="559">
        <f t="shared" si="1231"/>
        <v>7</v>
      </c>
      <c r="E2723" s="561">
        <v>0</v>
      </c>
      <c r="F2723" s="699">
        <f t="shared" si="1237"/>
        <v>0</v>
      </c>
      <c r="G2723" s="712">
        <f t="shared" si="1238"/>
        <v>0</v>
      </c>
      <c r="H2723" s="699">
        <f t="shared" si="1232"/>
        <v>0</v>
      </c>
      <c r="I2723" s="712">
        <f t="shared" si="1233"/>
        <v>0</v>
      </c>
      <c r="J2723" s="699">
        <f t="shared" si="1239"/>
        <v>0</v>
      </c>
      <c r="K2723" s="681">
        <f t="shared" si="1240"/>
        <v>0</v>
      </c>
      <c r="L2723" s="711">
        <f>IF($L$5="Yes",HLOOKUP(B2723,'Outdoor Supply'!$D$32:$P$38,7,FALSE),0)</f>
        <v>0</v>
      </c>
      <c r="M2723" s="701">
        <f t="shared" si="1241"/>
        <v>0</v>
      </c>
      <c r="N2723" s="564">
        <f t="shared" si="1242"/>
        <v>0</v>
      </c>
      <c r="O2723" s="564">
        <f t="shared" si="1243"/>
        <v>0</v>
      </c>
      <c r="P2723" s="564">
        <f t="shared" si="1244"/>
        <v>0</v>
      </c>
      <c r="Q2723" s="564">
        <f t="shared" si="1245"/>
        <v>0</v>
      </c>
      <c r="R2723" s="661">
        <f t="shared" si="1234"/>
        <v>0</v>
      </c>
      <c r="S2723" s="662">
        <f t="shared" si="1235"/>
        <v>0</v>
      </c>
      <c r="T2723" s="699">
        <f t="shared" si="1236"/>
        <v>0</v>
      </c>
      <c r="U2723" s="681">
        <f t="shared" si="1246"/>
        <v>0</v>
      </c>
      <c r="V2723" s="701">
        <f t="shared" si="1247"/>
        <v>0</v>
      </c>
      <c r="W2723" s="662">
        <f t="shared" si="1248"/>
        <v>0</v>
      </c>
      <c r="X2723" s="662">
        <f t="shared" si="1249"/>
        <v>0</v>
      </c>
      <c r="Y2723" s="662">
        <f t="shared" si="1250"/>
        <v>0</v>
      </c>
      <c r="Z2723" s="699">
        <f t="shared" si="1251"/>
        <v>0</v>
      </c>
      <c r="AA2723" s="681">
        <f t="shared" si="1254"/>
        <v>0</v>
      </c>
      <c r="AB2723" s="701">
        <f t="shared" si="1255"/>
        <v>0</v>
      </c>
      <c r="AC2723" s="662">
        <f t="shared" si="1252"/>
        <v>0</v>
      </c>
      <c r="AD2723" s="662">
        <f t="shared" si="1256"/>
        <v>0</v>
      </c>
      <c r="AE2723" s="701">
        <f t="shared" si="1257"/>
        <v>0</v>
      </c>
      <c r="AF2723" s="662">
        <f t="shared" si="1253"/>
        <v>0</v>
      </c>
      <c r="AG2723" s="662">
        <f t="shared" si="1258"/>
        <v>0</v>
      </c>
      <c r="AH2723" s="701">
        <f t="shared" si="1259"/>
        <v>0</v>
      </c>
    </row>
    <row r="2724" spans="1:34" x14ac:dyDescent="0.35">
      <c r="A2724" s="680">
        <v>40699</v>
      </c>
      <c r="B2724" s="558" t="s">
        <v>26</v>
      </c>
      <c r="C2724" s="558">
        <v>6</v>
      </c>
      <c r="D2724" s="559">
        <f t="shared" si="1231"/>
        <v>1</v>
      </c>
      <c r="E2724" s="561">
        <v>0</v>
      </c>
      <c r="F2724" s="699">
        <f t="shared" si="1237"/>
        <v>0</v>
      </c>
      <c r="G2724" s="712">
        <f t="shared" si="1238"/>
        <v>0</v>
      </c>
      <c r="H2724" s="699">
        <f t="shared" si="1232"/>
        <v>0</v>
      </c>
      <c r="I2724" s="712">
        <f t="shared" si="1233"/>
        <v>0</v>
      </c>
      <c r="J2724" s="699">
        <f t="shared" si="1239"/>
        <v>0</v>
      </c>
      <c r="K2724" s="681">
        <f t="shared" si="1240"/>
        <v>0</v>
      </c>
      <c r="L2724" s="711">
        <f>IF($L$5="Yes",HLOOKUP(B2724,'Outdoor Supply'!$D$32:$P$38,7,FALSE),0)</f>
        <v>0</v>
      </c>
      <c r="M2724" s="701">
        <f t="shared" si="1241"/>
        <v>0</v>
      </c>
      <c r="N2724" s="564">
        <f t="shared" si="1242"/>
        <v>0</v>
      </c>
      <c r="O2724" s="564">
        <f t="shared" si="1243"/>
        <v>0</v>
      </c>
      <c r="P2724" s="564">
        <f t="shared" si="1244"/>
        <v>0</v>
      </c>
      <c r="Q2724" s="564">
        <f t="shared" si="1245"/>
        <v>0</v>
      </c>
      <c r="R2724" s="661">
        <f t="shared" si="1234"/>
        <v>0</v>
      </c>
      <c r="S2724" s="662">
        <f t="shared" si="1235"/>
        <v>0</v>
      </c>
      <c r="T2724" s="699">
        <f t="shared" si="1236"/>
        <v>0</v>
      </c>
      <c r="U2724" s="681">
        <f t="shared" si="1246"/>
        <v>0</v>
      </c>
      <c r="V2724" s="701">
        <f t="shared" si="1247"/>
        <v>0</v>
      </c>
      <c r="W2724" s="662">
        <f t="shared" si="1248"/>
        <v>0</v>
      </c>
      <c r="X2724" s="662">
        <f t="shared" si="1249"/>
        <v>0</v>
      </c>
      <c r="Y2724" s="662">
        <f t="shared" si="1250"/>
        <v>0</v>
      </c>
      <c r="Z2724" s="699">
        <f t="shared" si="1251"/>
        <v>0</v>
      </c>
      <c r="AA2724" s="681">
        <f t="shared" si="1254"/>
        <v>0</v>
      </c>
      <c r="AB2724" s="701">
        <f t="shared" si="1255"/>
        <v>0</v>
      </c>
      <c r="AC2724" s="662">
        <f t="shared" si="1252"/>
        <v>0</v>
      </c>
      <c r="AD2724" s="662">
        <f t="shared" si="1256"/>
        <v>0</v>
      </c>
      <c r="AE2724" s="701">
        <f t="shared" si="1257"/>
        <v>0</v>
      </c>
      <c r="AF2724" s="662">
        <f t="shared" si="1253"/>
        <v>0</v>
      </c>
      <c r="AG2724" s="662">
        <f t="shared" si="1258"/>
        <v>0</v>
      </c>
      <c r="AH2724" s="701">
        <f t="shared" si="1259"/>
        <v>0</v>
      </c>
    </row>
    <row r="2725" spans="1:34" x14ac:dyDescent="0.35">
      <c r="A2725" s="680">
        <v>40700</v>
      </c>
      <c r="B2725" s="558" t="s">
        <v>26</v>
      </c>
      <c r="C2725" s="558">
        <v>6</v>
      </c>
      <c r="D2725" s="559">
        <f t="shared" si="1231"/>
        <v>2</v>
      </c>
      <c r="E2725" s="561">
        <v>0</v>
      </c>
      <c r="F2725" s="699">
        <f t="shared" si="1237"/>
        <v>0</v>
      </c>
      <c r="G2725" s="712">
        <f t="shared" si="1238"/>
        <v>0</v>
      </c>
      <c r="H2725" s="699">
        <f t="shared" si="1232"/>
        <v>0</v>
      </c>
      <c r="I2725" s="712">
        <f t="shared" si="1233"/>
        <v>0</v>
      </c>
      <c r="J2725" s="699">
        <f t="shared" si="1239"/>
        <v>0</v>
      </c>
      <c r="K2725" s="681">
        <f t="shared" si="1240"/>
        <v>0</v>
      </c>
      <c r="L2725" s="711">
        <f>IF($L$5="Yes",HLOOKUP(B2725,'Outdoor Supply'!$D$32:$P$38,7,FALSE),0)</f>
        <v>0</v>
      </c>
      <c r="M2725" s="701">
        <f t="shared" si="1241"/>
        <v>0</v>
      </c>
      <c r="N2725" s="564">
        <f t="shared" si="1242"/>
        <v>0</v>
      </c>
      <c r="O2725" s="564">
        <f t="shared" si="1243"/>
        <v>0</v>
      </c>
      <c r="P2725" s="564">
        <f t="shared" si="1244"/>
        <v>0</v>
      </c>
      <c r="Q2725" s="564">
        <f t="shared" si="1245"/>
        <v>0</v>
      </c>
      <c r="R2725" s="661">
        <f t="shared" si="1234"/>
        <v>0</v>
      </c>
      <c r="S2725" s="662">
        <f t="shared" si="1235"/>
        <v>0</v>
      </c>
      <c r="T2725" s="699">
        <f t="shared" si="1236"/>
        <v>0</v>
      </c>
      <c r="U2725" s="681">
        <f t="shared" si="1246"/>
        <v>0</v>
      </c>
      <c r="V2725" s="701">
        <f t="shared" si="1247"/>
        <v>0</v>
      </c>
      <c r="W2725" s="662">
        <f t="shared" si="1248"/>
        <v>0</v>
      </c>
      <c r="X2725" s="662">
        <f t="shared" si="1249"/>
        <v>0</v>
      </c>
      <c r="Y2725" s="662">
        <f t="shared" si="1250"/>
        <v>0</v>
      </c>
      <c r="Z2725" s="699">
        <f t="shared" si="1251"/>
        <v>0</v>
      </c>
      <c r="AA2725" s="681">
        <f t="shared" si="1254"/>
        <v>0</v>
      </c>
      <c r="AB2725" s="701">
        <f t="shared" si="1255"/>
        <v>0</v>
      </c>
      <c r="AC2725" s="662">
        <f t="shared" si="1252"/>
        <v>0</v>
      </c>
      <c r="AD2725" s="662">
        <f t="shared" si="1256"/>
        <v>0</v>
      </c>
      <c r="AE2725" s="701">
        <f t="shared" si="1257"/>
        <v>0</v>
      </c>
      <c r="AF2725" s="662">
        <f t="shared" si="1253"/>
        <v>0</v>
      </c>
      <c r="AG2725" s="662">
        <f t="shared" si="1258"/>
        <v>0</v>
      </c>
      <c r="AH2725" s="701">
        <f t="shared" si="1259"/>
        <v>0</v>
      </c>
    </row>
    <row r="2726" spans="1:34" x14ac:dyDescent="0.35">
      <c r="A2726" s="680">
        <v>40701</v>
      </c>
      <c r="B2726" s="558" t="s">
        <v>26</v>
      </c>
      <c r="C2726" s="558">
        <v>6</v>
      </c>
      <c r="D2726" s="559">
        <f t="shared" si="1231"/>
        <v>3</v>
      </c>
      <c r="E2726" s="561">
        <v>0</v>
      </c>
      <c r="F2726" s="699">
        <f t="shared" si="1237"/>
        <v>0</v>
      </c>
      <c r="G2726" s="712">
        <f t="shared" si="1238"/>
        <v>0</v>
      </c>
      <c r="H2726" s="699">
        <f t="shared" si="1232"/>
        <v>0</v>
      </c>
      <c r="I2726" s="712">
        <f t="shared" si="1233"/>
        <v>0</v>
      </c>
      <c r="J2726" s="699">
        <f t="shared" si="1239"/>
        <v>0</v>
      </c>
      <c r="K2726" s="681">
        <f t="shared" si="1240"/>
        <v>0</v>
      </c>
      <c r="L2726" s="711">
        <f>IF($L$5="Yes",HLOOKUP(B2726,'Outdoor Supply'!$D$32:$P$38,7,FALSE),0)</f>
        <v>0</v>
      </c>
      <c r="M2726" s="701">
        <f t="shared" si="1241"/>
        <v>0</v>
      </c>
      <c r="N2726" s="564">
        <f t="shared" si="1242"/>
        <v>0</v>
      </c>
      <c r="O2726" s="564">
        <f t="shared" si="1243"/>
        <v>0</v>
      </c>
      <c r="P2726" s="564">
        <f t="shared" si="1244"/>
        <v>0</v>
      </c>
      <c r="Q2726" s="564">
        <f t="shared" si="1245"/>
        <v>0</v>
      </c>
      <c r="R2726" s="661">
        <f t="shared" si="1234"/>
        <v>0</v>
      </c>
      <c r="S2726" s="662">
        <f t="shared" si="1235"/>
        <v>0</v>
      </c>
      <c r="T2726" s="699">
        <f t="shared" si="1236"/>
        <v>0</v>
      </c>
      <c r="U2726" s="681">
        <f t="shared" si="1246"/>
        <v>0</v>
      </c>
      <c r="V2726" s="701">
        <f t="shared" si="1247"/>
        <v>0</v>
      </c>
      <c r="W2726" s="662">
        <f t="shared" si="1248"/>
        <v>0</v>
      </c>
      <c r="X2726" s="662">
        <f t="shared" si="1249"/>
        <v>0</v>
      </c>
      <c r="Y2726" s="662">
        <f t="shared" si="1250"/>
        <v>0</v>
      </c>
      <c r="Z2726" s="699">
        <f t="shared" si="1251"/>
        <v>0</v>
      </c>
      <c r="AA2726" s="681">
        <f t="shared" si="1254"/>
        <v>0</v>
      </c>
      <c r="AB2726" s="701">
        <f t="shared" si="1255"/>
        <v>0</v>
      </c>
      <c r="AC2726" s="662">
        <f t="shared" si="1252"/>
        <v>0</v>
      </c>
      <c r="AD2726" s="662">
        <f t="shared" si="1256"/>
        <v>0</v>
      </c>
      <c r="AE2726" s="701">
        <f t="shared" si="1257"/>
        <v>0</v>
      </c>
      <c r="AF2726" s="662">
        <f t="shared" si="1253"/>
        <v>0</v>
      </c>
      <c r="AG2726" s="662">
        <f t="shared" si="1258"/>
        <v>0</v>
      </c>
      <c r="AH2726" s="701">
        <f t="shared" si="1259"/>
        <v>0</v>
      </c>
    </row>
    <row r="2727" spans="1:34" x14ac:dyDescent="0.35">
      <c r="A2727" s="680">
        <v>40702</v>
      </c>
      <c r="B2727" s="558" t="s">
        <v>26</v>
      </c>
      <c r="C2727" s="558">
        <v>6</v>
      </c>
      <c r="D2727" s="559">
        <f t="shared" si="1231"/>
        <v>4</v>
      </c>
      <c r="E2727" s="561">
        <v>0</v>
      </c>
      <c r="F2727" s="699">
        <f t="shared" si="1237"/>
        <v>0</v>
      </c>
      <c r="G2727" s="712">
        <f t="shared" si="1238"/>
        <v>0</v>
      </c>
      <c r="H2727" s="699">
        <f t="shared" si="1232"/>
        <v>0</v>
      </c>
      <c r="I2727" s="712">
        <f t="shared" si="1233"/>
        <v>0</v>
      </c>
      <c r="J2727" s="699">
        <f t="shared" si="1239"/>
        <v>0</v>
      </c>
      <c r="K2727" s="681">
        <f t="shared" si="1240"/>
        <v>0</v>
      </c>
      <c r="L2727" s="711">
        <f>IF($L$5="Yes",HLOOKUP(B2727,'Outdoor Supply'!$D$32:$P$38,7,FALSE),0)</f>
        <v>0</v>
      </c>
      <c r="M2727" s="701">
        <f t="shared" si="1241"/>
        <v>0</v>
      </c>
      <c r="N2727" s="564">
        <f t="shared" si="1242"/>
        <v>0</v>
      </c>
      <c r="O2727" s="564">
        <f t="shared" si="1243"/>
        <v>0</v>
      </c>
      <c r="P2727" s="564">
        <f t="shared" si="1244"/>
        <v>0</v>
      </c>
      <c r="Q2727" s="564">
        <f t="shared" si="1245"/>
        <v>0</v>
      </c>
      <c r="R2727" s="661">
        <f t="shared" si="1234"/>
        <v>0</v>
      </c>
      <c r="S2727" s="662">
        <f t="shared" si="1235"/>
        <v>0</v>
      </c>
      <c r="T2727" s="699">
        <f t="shared" si="1236"/>
        <v>0</v>
      </c>
      <c r="U2727" s="681">
        <f t="shared" si="1246"/>
        <v>0</v>
      </c>
      <c r="V2727" s="701">
        <f t="shared" si="1247"/>
        <v>0</v>
      </c>
      <c r="W2727" s="662">
        <f t="shared" si="1248"/>
        <v>0</v>
      </c>
      <c r="X2727" s="662">
        <f t="shared" si="1249"/>
        <v>0</v>
      </c>
      <c r="Y2727" s="662">
        <f t="shared" si="1250"/>
        <v>0</v>
      </c>
      <c r="Z2727" s="699">
        <f t="shared" si="1251"/>
        <v>0</v>
      </c>
      <c r="AA2727" s="681">
        <f t="shared" si="1254"/>
        <v>0</v>
      </c>
      <c r="AB2727" s="701">
        <f t="shared" si="1255"/>
        <v>0</v>
      </c>
      <c r="AC2727" s="662">
        <f t="shared" si="1252"/>
        <v>0</v>
      </c>
      <c r="AD2727" s="662">
        <f t="shared" si="1256"/>
        <v>0</v>
      </c>
      <c r="AE2727" s="701">
        <f t="shared" si="1257"/>
        <v>0</v>
      </c>
      <c r="AF2727" s="662">
        <f t="shared" si="1253"/>
        <v>0</v>
      </c>
      <c r="AG2727" s="662">
        <f t="shared" si="1258"/>
        <v>0</v>
      </c>
      <c r="AH2727" s="701">
        <f t="shared" si="1259"/>
        <v>0</v>
      </c>
    </row>
    <row r="2728" spans="1:34" x14ac:dyDescent="0.35">
      <c r="A2728" s="680">
        <v>40703</v>
      </c>
      <c r="B2728" s="558" t="s">
        <v>26</v>
      </c>
      <c r="C2728" s="558">
        <v>6</v>
      </c>
      <c r="D2728" s="559">
        <f t="shared" si="1231"/>
        <v>5</v>
      </c>
      <c r="E2728" s="561">
        <v>0</v>
      </c>
      <c r="F2728" s="699">
        <f t="shared" si="1237"/>
        <v>0</v>
      </c>
      <c r="G2728" s="712">
        <f t="shared" si="1238"/>
        <v>0</v>
      </c>
      <c r="H2728" s="699">
        <f t="shared" si="1232"/>
        <v>0</v>
      </c>
      <c r="I2728" s="712">
        <f t="shared" si="1233"/>
        <v>0</v>
      </c>
      <c r="J2728" s="699">
        <f t="shared" si="1239"/>
        <v>0</v>
      </c>
      <c r="K2728" s="681">
        <f t="shared" si="1240"/>
        <v>0</v>
      </c>
      <c r="L2728" s="711">
        <f>IF($L$5="Yes",HLOOKUP(B2728,'Outdoor Supply'!$D$32:$P$38,7,FALSE),0)</f>
        <v>0</v>
      </c>
      <c r="M2728" s="701">
        <f t="shared" si="1241"/>
        <v>0</v>
      </c>
      <c r="N2728" s="564">
        <f t="shared" si="1242"/>
        <v>0</v>
      </c>
      <c r="O2728" s="564">
        <f t="shared" si="1243"/>
        <v>0</v>
      </c>
      <c r="P2728" s="564">
        <f t="shared" si="1244"/>
        <v>0</v>
      </c>
      <c r="Q2728" s="564">
        <f t="shared" si="1245"/>
        <v>0</v>
      </c>
      <c r="R2728" s="661">
        <f t="shared" si="1234"/>
        <v>0</v>
      </c>
      <c r="S2728" s="662">
        <f t="shared" si="1235"/>
        <v>0</v>
      </c>
      <c r="T2728" s="699">
        <f t="shared" si="1236"/>
        <v>0</v>
      </c>
      <c r="U2728" s="681">
        <f t="shared" si="1246"/>
        <v>0</v>
      </c>
      <c r="V2728" s="701">
        <f t="shared" si="1247"/>
        <v>0</v>
      </c>
      <c r="W2728" s="662">
        <f t="shared" si="1248"/>
        <v>0</v>
      </c>
      <c r="X2728" s="662">
        <f t="shared" si="1249"/>
        <v>0</v>
      </c>
      <c r="Y2728" s="662">
        <f t="shared" si="1250"/>
        <v>0</v>
      </c>
      <c r="Z2728" s="699">
        <f t="shared" si="1251"/>
        <v>0</v>
      </c>
      <c r="AA2728" s="681">
        <f t="shared" si="1254"/>
        <v>0</v>
      </c>
      <c r="AB2728" s="701">
        <f t="shared" si="1255"/>
        <v>0</v>
      </c>
      <c r="AC2728" s="662">
        <f t="shared" si="1252"/>
        <v>0</v>
      </c>
      <c r="AD2728" s="662">
        <f t="shared" si="1256"/>
        <v>0</v>
      </c>
      <c r="AE2728" s="701">
        <f t="shared" si="1257"/>
        <v>0</v>
      </c>
      <c r="AF2728" s="662">
        <f t="shared" si="1253"/>
        <v>0</v>
      </c>
      <c r="AG2728" s="662">
        <f t="shared" si="1258"/>
        <v>0</v>
      </c>
      <c r="AH2728" s="701">
        <f t="shared" si="1259"/>
        <v>0</v>
      </c>
    </row>
    <row r="2729" spans="1:34" x14ac:dyDescent="0.35">
      <c r="A2729" s="680">
        <v>40704</v>
      </c>
      <c r="B2729" s="558" t="s">
        <v>26</v>
      </c>
      <c r="C2729" s="558">
        <v>6</v>
      </c>
      <c r="D2729" s="559">
        <f t="shared" si="1231"/>
        <v>6</v>
      </c>
      <c r="E2729" s="561">
        <v>0</v>
      </c>
      <c r="F2729" s="699">
        <f t="shared" si="1237"/>
        <v>0</v>
      </c>
      <c r="G2729" s="712">
        <f t="shared" si="1238"/>
        <v>0</v>
      </c>
      <c r="H2729" s="699">
        <f t="shared" si="1232"/>
        <v>0</v>
      </c>
      <c r="I2729" s="712">
        <f t="shared" si="1233"/>
        <v>0</v>
      </c>
      <c r="J2729" s="699">
        <f t="shared" si="1239"/>
        <v>0</v>
      </c>
      <c r="K2729" s="681">
        <f t="shared" si="1240"/>
        <v>0</v>
      </c>
      <c r="L2729" s="711">
        <f>IF($L$5="Yes",HLOOKUP(B2729,'Outdoor Supply'!$D$32:$P$38,7,FALSE),0)</f>
        <v>0</v>
      </c>
      <c r="M2729" s="701">
        <f t="shared" si="1241"/>
        <v>0</v>
      </c>
      <c r="N2729" s="564">
        <f t="shared" si="1242"/>
        <v>0</v>
      </c>
      <c r="O2729" s="564">
        <f t="shared" si="1243"/>
        <v>0</v>
      </c>
      <c r="P2729" s="564">
        <f t="shared" si="1244"/>
        <v>0</v>
      </c>
      <c r="Q2729" s="564">
        <f t="shared" si="1245"/>
        <v>0</v>
      </c>
      <c r="R2729" s="661">
        <f t="shared" si="1234"/>
        <v>0</v>
      </c>
      <c r="S2729" s="662">
        <f t="shared" si="1235"/>
        <v>0</v>
      </c>
      <c r="T2729" s="699">
        <f t="shared" si="1236"/>
        <v>0</v>
      </c>
      <c r="U2729" s="681">
        <f t="shared" si="1246"/>
        <v>0</v>
      </c>
      <c r="V2729" s="701">
        <f t="shared" si="1247"/>
        <v>0</v>
      </c>
      <c r="W2729" s="662">
        <f t="shared" si="1248"/>
        <v>0</v>
      </c>
      <c r="X2729" s="662">
        <f t="shared" si="1249"/>
        <v>0</v>
      </c>
      <c r="Y2729" s="662">
        <f t="shared" si="1250"/>
        <v>0</v>
      </c>
      <c r="Z2729" s="699">
        <f t="shared" si="1251"/>
        <v>0</v>
      </c>
      <c r="AA2729" s="681">
        <f t="shared" si="1254"/>
        <v>0</v>
      </c>
      <c r="AB2729" s="701">
        <f t="shared" si="1255"/>
        <v>0</v>
      </c>
      <c r="AC2729" s="662">
        <f t="shared" si="1252"/>
        <v>0</v>
      </c>
      <c r="AD2729" s="662">
        <f t="shared" si="1256"/>
        <v>0</v>
      </c>
      <c r="AE2729" s="701">
        <f t="shared" si="1257"/>
        <v>0</v>
      </c>
      <c r="AF2729" s="662">
        <f t="shared" si="1253"/>
        <v>0</v>
      </c>
      <c r="AG2729" s="662">
        <f t="shared" si="1258"/>
        <v>0</v>
      </c>
      <c r="AH2729" s="701">
        <f t="shared" si="1259"/>
        <v>0</v>
      </c>
    </row>
    <row r="2730" spans="1:34" x14ac:dyDescent="0.35">
      <c r="A2730" s="680">
        <v>40705</v>
      </c>
      <c r="B2730" s="558" t="s">
        <v>26</v>
      </c>
      <c r="C2730" s="558">
        <v>6</v>
      </c>
      <c r="D2730" s="559">
        <f t="shared" si="1231"/>
        <v>7</v>
      </c>
      <c r="E2730" s="561">
        <v>0</v>
      </c>
      <c r="F2730" s="699">
        <f t="shared" si="1237"/>
        <v>0</v>
      </c>
      <c r="G2730" s="712">
        <f t="shared" si="1238"/>
        <v>0</v>
      </c>
      <c r="H2730" s="699">
        <f t="shared" si="1232"/>
        <v>0</v>
      </c>
      <c r="I2730" s="712">
        <f t="shared" si="1233"/>
        <v>0</v>
      </c>
      <c r="J2730" s="699">
        <f t="shared" si="1239"/>
        <v>0</v>
      </c>
      <c r="K2730" s="681">
        <f t="shared" si="1240"/>
        <v>0</v>
      </c>
      <c r="L2730" s="711">
        <f>IF($L$5="Yes",HLOOKUP(B2730,'Outdoor Supply'!$D$32:$P$38,7,FALSE),0)</f>
        <v>0</v>
      </c>
      <c r="M2730" s="701">
        <f t="shared" si="1241"/>
        <v>0</v>
      </c>
      <c r="N2730" s="564">
        <f t="shared" si="1242"/>
        <v>0</v>
      </c>
      <c r="O2730" s="564">
        <f t="shared" si="1243"/>
        <v>0</v>
      </c>
      <c r="P2730" s="564">
        <f t="shared" si="1244"/>
        <v>0</v>
      </c>
      <c r="Q2730" s="564">
        <f t="shared" si="1245"/>
        <v>0</v>
      </c>
      <c r="R2730" s="661">
        <f t="shared" si="1234"/>
        <v>0</v>
      </c>
      <c r="S2730" s="662">
        <f t="shared" si="1235"/>
        <v>0</v>
      </c>
      <c r="T2730" s="699">
        <f t="shared" si="1236"/>
        <v>0</v>
      </c>
      <c r="U2730" s="681">
        <f t="shared" si="1246"/>
        <v>0</v>
      </c>
      <c r="V2730" s="701">
        <f t="shared" si="1247"/>
        <v>0</v>
      </c>
      <c r="W2730" s="662">
        <f t="shared" si="1248"/>
        <v>0</v>
      </c>
      <c r="X2730" s="662">
        <f t="shared" si="1249"/>
        <v>0</v>
      </c>
      <c r="Y2730" s="662">
        <f t="shared" si="1250"/>
        <v>0</v>
      </c>
      <c r="Z2730" s="699">
        <f t="shared" si="1251"/>
        <v>0</v>
      </c>
      <c r="AA2730" s="681">
        <f t="shared" si="1254"/>
        <v>0</v>
      </c>
      <c r="AB2730" s="701">
        <f t="shared" si="1255"/>
        <v>0</v>
      </c>
      <c r="AC2730" s="662">
        <f t="shared" si="1252"/>
        <v>0</v>
      </c>
      <c r="AD2730" s="662">
        <f t="shared" si="1256"/>
        <v>0</v>
      </c>
      <c r="AE2730" s="701">
        <f t="shared" si="1257"/>
        <v>0</v>
      </c>
      <c r="AF2730" s="662">
        <f t="shared" si="1253"/>
        <v>0</v>
      </c>
      <c r="AG2730" s="662">
        <f t="shared" si="1258"/>
        <v>0</v>
      </c>
      <c r="AH2730" s="701">
        <f t="shared" si="1259"/>
        <v>0</v>
      </c>
    </row>
    <row r="2731" spans="1:34" x14ac:dyDescent="0.35">
      <c r="A2731" s="680">
        <v>40706</v>
      </c>
      <c r="B2731" s="558" t="s">
        <v>26</v>
      </c>
      <c r="C2731" s="558">
        <v>6</v>
      </c>
      <c r="D2731" s="559">
        <f t="shared" si="1231"/>
        <v>1</v>
      </c>
      <c r="E2731" s="561">
        <v>0</v>
      </c>
      <c r="F2731" s="699">
        <f t="shared" si="1237"/>
        <v>0</v>
      </c>
      <c r="G2731" s="712">
        <f t="shared" si="1238"/>
        <v>0</v>
      </c>
      <c r="H2731" s="699">
        <f t="shared" si="1232"/>
        <v>0</v>
      </c>
      <c r="I2731" s="712">
        <f t="shared" si="1233"/>
        <v>0</v>
      </c>
      <c r="J2731" s="699">
        <f t="shared" si="1239"/>
        <v>0</v>
      </c>
      <c r="K2731" s="681">
        <f t="shared" si="1240"/>
        <v>0</v>
      </c>
      <c r="L2731" s="711">
        <f>IF($L$5="Yes",HLOOKUP(B2731,'Outdoor Supply'!$D$32:$P$38,7,FALSE),0)</f>
        <v>0</v>
      </c>
      <c r="M2731" s="701">
        <f t="shared" si="1241"/>
        <v>0</v>
      </c>
      <c r="N2731" s="564">
        <f t="shared" si="1242"/>
        <v>0</v>
      </c>
      <c r="O2731" s="564">
        <f t="shared" si="1243"/>
        <v>0</v>
      </c>
      <c r="P2731" s="564">
        <f t="shared" si="1244"/>
        <v>0</v>
      </c>
      <c r="Q2731" s="564">
        <f t="shared" si="1245"/>
        <v>0</v>
      </c>
      <c r="R2731" s="661">
        <f t="shared" si="1234"/>
        <v>0</v>
      </c>
      <c r="S2731" s="662">
        <f t="shared" si="1235"/>
        <v>0</v>
      </c>
      <c r="T2731" s="699">
        <f t="shared" si="1236"/>
        <v>0</v>
      </c>
      <c r="U2731" s="681">
        <f t="shared" si="1246"/>
        <v>0</v>
      </c>
      <c r="V2731" s="701">
        <f t="shared" si="1247"/>
        <v>0</v>
      </c>
      <c r="W2731" s="662">
        <f t="shared" si="1248"/>
        <v>0</v>
      </c>
      <c r="X2731" s="662">
        <f t="shared" si="1249"/>
        <v>0</v>
      </c>
      <c r="Y2731" s="662">
        <f t="shared" si="1250"/>
        <v>0</v>
      </c>
      <c r="Z2731" s="699">
        <f t="shared" si="1251"/>
        <v>0</v>
      </c>
      <c r="AA2731" s="681">
        <f t="shared" si="1254"/>
        <v>0</v>
      </c>
      <c r="AB2731" s="701">
        <f t="shared" si="1255"/>
        <v>0</v>
      </c>
      <c r="AC2731" s="662">
        <f t="shared" si="1252"/>
        <v>0</v>
      </c>
      <c r="AD2731" s="662">
        <f t="shared" si="1256"/>
        <v>0</v>
      </c>
      <c r="AE2731" s="701">
        <f t="shared" si="1257"/>
        <v>0</v>
      </c>
      <c r="AF2731" s="662">
        <f t="shared" si="1253"/>
        <v>0</v>
      </c>
      <c r="AG2731" s="662">
        <f t="shared" si="1258"/>
        <v>0</v>
      </c>
      <c r="AH2731" s="701">
        <f t="shared" si="1259"/>
        <v>0</v>
      </c>
    </row>
    <row r="2732" spans="1:34" x14ac:dyDescent="0.35">
      <c r="A2732" s="680">
        <v>40707</v>
      </c>
      <c r="B2732" s="558" t="s">
        <v>26</v>
      </c>
      <c r="C2732" s="558">
        <v>6</v>
      </c>
      <c r="D2732" s="559">
        <f t="shared" si="1231"/>
        <v>2</v>
      </c>
      <c r="E2732" s="561">
        <v>0</v>
      </c>
      <c r="F2732" s="699">
        <f t="shared" si="1237"/>
        <v>0</v>
      </c>
      <c r="G2732" s="712">
        <f t="shared" si="1238"/>
        <v>0</v>
      </c>
      <c r="H2732" s="699">
        <f t="shared" si="1232"/>
        <v>0</v>
      </c>
      <c r="I2732" s="712">
        <f t="shared" si="1233"/>
        <v>0</v>
      </c>
      <c r="J2732" s="699">
        <f t="shared" si="1239"/>
        <v>0</v>
      </c>
      <c r="K2732" s="681">
        <f t="shared" si="1240"/>
        <v>0</v>
      </c>
      <c r="L2732" s="711">
        <f>IF($L$5="Yes",HLOOKUP(B2732,'Outdoor Supply'!$D$32:$P$38,7,FALSE),0)</f>
        <v>0</v>
      </c>
      <c r="M2732" s="701">
        <f t="shared" si="1241"/>
        <v>0</v>
      </c>
      <c r="N2732" s="564">
        <f t="shared" si="1242"/>
        <v>0</v>
      </c>
      <c r="O2732" s="564">
        <f t="shared" si="1243"/>
        <v>0</v>
      </c>
      <c r="P2732" s="564">
        <f t="shared" si="1244"/>
        <v>0</v>
      </c>
      <c r="Q2732" s="564">
        <f t="shared" si="1245"/>
        <v>0</v>
      </c>
      <c r="R2732" s="661">
        <f t="shared" si="1234"/>
        <v>0</v>
      </c>
      <c r="S2732" s="662">
        <f t="shared" si="1235"/>
        <v>0</v>
      </c>
      <c r="T2732" s="699">
        <f t="shared" si="1236"/>
        <v>0</v>
      </c>
      <c r="U2732" s="681">
        <f t="shared" si="1246"/>
        <v>0</v>
      </c>
      <c r="V2732" s="701">
        <f t="shared" si="1247"/>
        <v>0</v>
      </c>
      <c r="W2732" s="662">
        <f t="shared" si="1248"/>
        <v>0</v>
      </c>
      <c r="X2732" s="662">
        <f t="shared" si="1249"/>
        <v>0</v>
      </c>
      <c r="Y2732" s="662">
        <f t="shared" si="1250"/>
        <v>0</v>
      </c>
      <c r="Z2732" s="699">
        <f t="shared" si="1251"/>
        <v>0</v>
      </c>
      <c r="AA2732" s="681">
        <f t="shared" si="1254"/>
        <v>0</v>
      </c>
      <c r="AB2732" s="701">
        <f t="shared" si="1255"/>
        <v>0</v>
      </c>
      <c r="AC2732" s="662">
        <f t="shared" si="1252"/>
        <v>0</v>
      </c>
      <c r="AD2732" s="662">
        <f t="shared" si="1256"/>
        <v>0</v>
      </c>
      <c r="AE2732" s="701">
        <f t="shared" si="1257"/>
        <v>0</v>
      </c>
      <c r="AF2732" s="662">
        <f t="shared" si="1253"/>
        <v>0</v>
      </c>
      <c r="AG2732" s="662">
        <f t="shared" si="1258"/>
        <v>0</v>
      </c>
      <c r="AH2732" s="701">
        <f t="shared" si="1259"/>
        <v>0</v>
      </c>
    </row>
    <row r="2733" spans="1:34" x14ac:dyDescent="0.35">
      <c r="A2733" s="680">
        <v>40708</v>
      </c>
      <c r="B2733" s="558" t="s">
        <v>26</v>
      </c>
      <c r="C2733" s="558">
        <v>6</v>
      </c>
      <c r="D2733" s="559">
        <f t="shared" si="1231"/>
        <v>3</v>
      </c>
      <c r="E2733" s="561">
        <v>0</v>
      </c>
      <c r="F2733" s="699">
        <f t="shared" si="1237"/>
        <v>0</v>
      </c>
      <c r="G2733" s="712">
        <f t="shared" si="1238"/>
        <v>0</v>
      </c>
      <c r="H2733" s="699">
        <f t="shared" si="1232"/>
        <v>0</v>
      </c>
      <c r="I2733" s="712">
        <f t="shared" si="1233"/>
        <v>0</v>
      </c>
      <c r="J2733" s="699">
        <f t="shared" si="1239"/>
        <v>0</v>
      </c>
      <c r="K2733" s="681">
        <f t="shared" si="1240"/>
        <v>0</v>
      </c>
      <c r="L2733" s="711">
        <f>IF($L$5="Yes",HLOOKUP(B2733,'Outdoor Supply'!$D$32:$P$38,7,FALSE),0)</f>
        <v>0</v>
      </c>
      <c r="M2733" s="701">
        <f t="shared" si="1241"/>
        <v>0</v>
      </c>
      <c r="N2733" s="564">
        <f t="shared" si="1242"/>
        <v>0</v>
      </c>
      <c r="O2733" s="564">
        <f t="shared" si="1243"/>
        <v>0</v>
      </c>
      <c r="P2733" s="564">
        <f t="shared" si="1244"/>
        <v>0</v>
      </c>
      <c r="Q2733" s="564">
        <f t="shared" si="1245"/>
        <v>0</v>
      </c>
      <c r="R2733" s="661">
        <f t="shared" si="1234"/>
        <v>0</v>
      </c>
      <c r="S2733" s="662">
        <f t="shared" si="1235"/>
        <v>0</v>
      </c>
      <c r="T2733" s="699">
        <f t="shared" si="1236"/>
        <v>0</v>
      </c>
      <c r="U2733" s="681">
        <f t="shared" si="1246"/>
        <v>0</v>
      </c>
      <c r="V2733" s="701">
        <f t="shared" si="1247"/>
        <v>0</v>
      </c>
      <c r="W2733" s="662">
        <f t="shared" si="1248"/>
        <v>0</v>
      </c>
      <c r="X2733" s="662">
        <f t="shared" si="1249"/>
        <v>0</v>
      </c>
      <c r="Y2733" s="662">
        <f t="shared" si="1250"/>
        <v>0</v>
      </c>
      <c r="Z2733" s="699">
        <f t="shared" si="1251"/>
        <v>0</v>
      </c>
      <c r="AA2733" s="681">
        <f t="shared" si="1254"/>
        <v>0</v>
      </c>
      <c r="AB2733" s="701">
        <f t="shared" si="1255"/>
        <v>0</v>
      </c>
      <c r="AC2733" s="662">
        <f t="shared" si="1252"/>
        <v>0</v>
      </c>
      <c r="AD2733" s="662">
        <f t="shared" si="1256"/>
        <v>0</v>
      </c>
      <c r="AE2733" s="701">
        <f t="shared" si="1257"/>
        <v>0</v>
      </c>
      <c r="AF2733" s="662">
        <f t="shared" si="1253"/>
        <v>0</v>
      </c>
      <c r="AG2733" s="662">
        <f t="shared" si="1258"/>
        <v>0</v>
      </c>
      <c r="AH2733" s="701">
        <f t="shared" si="1259"/>
        <v>0</v>
      </c>
    </row>
    <row r="2734" spans="1:34" x14ac:dyDescent="0.35">
      <c r="A2734" s="680">
        <v>40709</v>
      </c>
      <c r="B2734" s="558" t="s">
        <v>26</v>
      </c>
      <c r="C2734" s="558">
        <v>6</v>
      </c>
      <c r="D2734" s="559">
        <f t="shared" si="1231"/>
        <v>4</v>
      </c>
      <c r="E2734" s="561">
        <v>0</v>
      </c>
      <c r="F2734" s="699">
        <f t="shared" si="1237"/>
        <v>0</v>
      </c>
      <c r="G2734" s="712">
        <f t="shared" si="1238"/>
        <v>0</v>
      </c>
      <c r="H2734" s="699">
        <f t="shared" si="1232"/>
        <v>0</v>
      </c>
      <c r="I2734" s="712">
        <f t="shared" si="1233"/>
        <v>0</v>
      </c>
      <c r="J2734" s="699">
        <f t="shared" si="1239"/>
        <v>0</v>
      </c>
      <c r="K2734" s="681">
        <f t="shared" si="1240"/>
        <v>0</v>
      </c>
      <c r="L2734" s="711">
        <f>IF($L$5="Yes",HLOOKUP(B2734,'Outdoor Supply'!$D$32:$P$38,7,FALSE),0)</f>
        <v>0</v>
      </c>
      <c r="M2734" s="701">
        <f t="shared" si="1241"/>
        <v>0</v>
      </c>
      <c r="N2734" s="564">
        <f t="shared" si="1242"/>
        <v>0</v>
      </c>
      <c r="O2734" s="564">
        <f t="shared" si="1243"/>
        <v>0</v>
      </c>
      <c r="P2734" s="564">
        <f t="shared" si="1244"/>
        <v>0</v>
      </c>
      <c r="Q2734" s="564">
        <f t="shared" si="1245"/>
        <v>0</v>
      </c>
      <c r="R2734" s="661">
        <f t="shared" si="1234"/>
        <v>0</v>
      </c>
      <c r="S2734" s="662">
        <f t="shared" si="1235"/>
        <v>0</v>
      </c>
      <c r="T2734" s="699">
        <f t="shared" si="1236"/>
        <v>0</v>
      </c>
      <c r="U2734" s="681">
        <f t="shared" si="1246"/>
        <v>0</v>
      </c>
      <c r="V2734" s="701">
        <f t="shared" si="1247"/>
        <v>0</v>
      </c>
      <c r="W2734" s="662">
        <f t="shared" si="1248"/>
        <v>0</v>
      </c>
      <c r="X2734" s="662">
        <f t="shared" si="1249"/>
        <v>0</v>
      </c>
      <c r="Y2734" s="662">
        <f t="shared" si="1250"/>
        <v>0</v>
      </c>
      <c r="Z2734" s="699">
        <f t="shared" si="1251"/>
        <v>0</v>
      </c>
      <c r="AA2734" s="681">
        <f t="shared" si="1254"/>
        <v>0</v>
      </c>
      <c r="AB2734" s="701">
        <f t="shared" si="1255"/>
        <v>0</v>
      </c>
      <c r="AC2734" s="662">
        <f t="shared" si="1252"/>
        <v>0</v>
      </c>
      <c r="AD2734" s="662">
        <f t="shared" si="1256"/>
        <v>0</v>
      </c>
      <c r="AE2734" s="701">
        <f t="shared" si="1257"/>
        <v>0</v>
      </c>
      <c r="AF2734" s="662">
        <f t="shared" si="1253"/>
        <v>0</v>
      </c>
      <c r="AG2734" s="662">
        <f t="shared" si="1258"/>
        <v>0</v>
      </c>
      <c r="AH2734" s="701">
        <f t="shared" si="1259"/>
        <v>0</v>
      </c>
    </row>
    <row r="2735" spans="1:34" x14ac:dyDescent="0.35">
      <c r="A2735" s="680">
        <v>40710</v>
      </c>
      <c r="B2735" s="558" t="s">
        <v>26</v>
      </c>
      <c r="C2735" s="558">
        <v>6</v>
      </c>
      <c r="D2735" s="559">
        <f t="shared" si="1231"/>
        <v>5</v>
      </c>
      <c r="E2735" s="561">
        <v>0</v>
      </c>
      <c r="F2735" s="699">
        <f t="shared" si="1237"/>
        <v>0</v>
      </c>
      <c r="G2735" s="712">
        <f t="shared" si="1238"/>
        <v>0</v>
      </c>
      <c r="H2735" s="699">
        <f t="shared" si="1232"/>
        <v>0</v>
      </c>
      <c r="I2735" s="712">
        <f t="shared" si="1233"/>
        <v>0</v>
      </c>
      <c r="J2735" s="699">
        <f t="shared" si="1239"/>
        <v>0</v>
      </c>
      <c r="K2735" s="681">
        <f t="shared" si="1240"/>
        <v>0</v>
      </c>
      <c r="L2735" s="711">
        <f>IF($L$5="Yes",HLOOKUP(B2735,'Outdoor Supply'!$D$32:$P$38,7,FALSE),0)</f>
        <v>0</v>
      </c>
      <c r="M2735" s="701">
        <f t="shared" si="1241"/>
        <v>0</v>
      </c>
      <c r="N2735" s="564">
        <f t="shared" si="1242"/>
        <v>0</v>
      </c>
      <c r="O2735" s="564">
        <f t="shared" si="1243"/>
        <v>0</v>
      </c>
      <c r="P2735" s="564">
        <f t="shared" si="1244"/>
        <v>0</v>
      </c>
      <c r="Q2735" s="564">
        <f t="shared" si="1245"/>
        <v>0</v>
      </c>
      <c r="R2735" s="661">
        <f t="shared" si="1234"/>
        <v>0</v>
      </c>
      <c r="S2735" s="662">
        <f t="shared" si="1235"/>
        <v>0</v>
      </c>
      <c r="T2735" s="699">
        <f t="shared" si="1236"/>
        <v>0</v>
      </c>
      <c r="U2735" s="681">
        <f t="shared" si="1246"/>
        <v>0</v>
      </c>
      <c r="V2735" s="701">
        <f t="shared" si="1247"/>
        <v>0</v>
      </c>
      <c r="W2735" s="662">
        <f t="shared" si="1248"/>
        <v>0</v>
      </c>
      <c r="X2735" s="662">
        <f t="shared" si="1249"/>
        <v>0</v>
      </c>
      <c r="Y2735" s="662">
        <f t="shared" si="1250"/>
        <v>0</v>
      </c>
      <c r="Z2735" s="699">
        <f t="shared" si="1251"/>
        <v>0</v>
      </c>
      <c r="AA2735" s="681">
        <f t="shared" si="1254"/>
        <v>0</v>
      </c>
      <c r="AB2735" s="701">
        <f t="shared" si="1255"/>
        <v>0</v>
      </c>
      <c r="AC2735" s="662">
        <f t="shared" si="1252"/>
        <v>0</v>
      </c>
      <c r="AD2735" s="662">
        <f t="shared" si="1256"/>
        <v>0</v>
      </c>
      <c r="AE2735" s="701">
        <f t="shared" si="1257"/>
        <v>0</v>
      </c>
      <c r="AF2735" s="662">
        <f t="shared" si="1253"/>
        <v>0</v>
      </c>
      <c r="AG2735" s="662">
        <f t="shared" si="1258"/>
        <v>0</v>
      </c>
      <c r="AH2735" s="701">
        <f t="shared" si="1259"/>
        <v>0</v>
      </c>
    </row>
    <row r="2736" spans="1:34" x14ac:dyDescent="0.35">
      <c r="A2736" s="680">
        <v>40711</v>
      </c>
      <c r="B2736" s="558" t="s">
        <v>26</v>
      </c>
      <c r="C2736" s="558">
        <v>6</v>
      </c>
      <c r="D2736" s="559">
        <f t="shared" si="1231"/>
        <v>6</v>
      </c>
      <c r="E2736" s="561">
        <v>0</v>
      </c>
      <c r="F2736" s="699">
        <f t="shared" si="1237"/>
        <v>0</v>
      </c>
      <c r="G2736" s="712">
        <f t="shared" si="1238"/>
        <v>0</v>
      </c>
      <c r="H2736" s="699">
        <f t="shared" si="1232"/>
        <v>0</v>
      </c>
      <c r="I2736" s="712">
        <f t="shared" si="1233"/>
        <v>0</v>
      </c>
      <c r="J2736" s="699">
        <f t="shared" si="1239"/>
        <v>0</v>
      </c>
      <c r="K2736" s="681">
        <f t="shared" si="1240"/>
        <v>0</v>
      </c>
      <c r="L2736" s="711">
        <f>IF($L$5="Yes",HLOOKUP(B2736,'Outdoor Supply'!$D$32:$P$38,7,FALSE),0)</f>
        <v>0</v>
      </c>
      <c r="M2736" s="701">
        <f t="shared" si="1241"/>
        <v>0</v>
      </c>
      <c r="N2736" s="564">
        <f t="shared" si="1242"/>
        <v>0</v>
      </c>
      <c r="O2736" s="564">
        <f t="shared" si="1243"/>
        <v>0</v>
      </c>
      <c r="P2736" s="564">
        <f t="shared" si="1244"/>
        <v>0</v>
      </c>
      <c r="Q2736" s="564">
        <f t="shared" si="1245"/>
        <v>0</v>
      </c>
      <c r="R2736" s="661">
        <f t="shared" si="1234"/>
        <v>0</v>
      </c>
      <c r="S2736" s="662">
        <f t="shared" si="1235"/>
        <v>0</v>
      </c>
      <c r="T2736" s="699">
        <f t="shared" si="1236"/>
        <v>0</v>
      </c>
      <c r="U2736" s="681">
        <f t="shared" si="1246"/>
        <v>0</v>
      </c>
      <c r="V2736" s="701">
        <f t="shared" si="1247"/>
        <v>0</v>
      </c>
      <c r="W2736" s="662">
        <f t="shared" si="1248"/>
        <v>0</v>
      </c>
      <c r="X2736" s="662">
        <f t="shared" si="1249"/>
        <v>0</v>
      </c>
      <c r="Y2736" s="662">
        <f t="shared" si="1250"/>
        <v>0</v>
      </c>
      <c r="Z2736" s="699">
        <f t="shared" si="1251"/>
        <v>0</v>
      </c>
      <c r="AA2736" s="681">
        <f t="shared" si="1254"/>
        <v>0</v>
      </c>
      <c r="AB2736" s="701">
        <f t="shared" si="1255"/>
        <v>0</v>
      </c>
      <c r="AC2736" s="662">
        <f t="shared" si="1252"/>
        <v>0</v>
      </c>
      <c r="AD2736" s="662">
        <f t="shared" si="1256"/>
        <v>0</v>
      </c>
      <c r="AE2736" s="701">
        <f t="shared" si="1257"/>
        <v>0</v>
      </c>
      <c r="AF2736" s="662">
        <f t="shared" si="1253"/>
        <v>0</v>
      </c>
      <c r="AG2736" s="662">
        <f t="shared" si="1258"/>
        <v>0</v>
      </c>
      <c r="AH2736" s="701">
        <f t="shared" si="1259"/>
        <v>0</v>
      </c>
    </row>
    <row r="2737" spans="1:34" x14ac:dyDescent="0.35">
      <c r="A2737" s="680">
        <v>40712</v>
      </c>
      <c r="B2737" s="558" t="s">
        <v>26</v>
      </c>
      <c r="C2737" s="558">
        <v>6</v>
      </c>
      <c r="D2737" s="559">
        <f t="shared" si="1231"/>
        <v>7</v>
      </c>
      <c r="E2737" s="561">
        <v>0</v>
      </c>
      <c r="F2737" s="699">
        <f t="shared" si="1237"/>
        <v>0</v>
      </c>
      <c r="G2737" s="712">
        <f t="shared" si="1238"/>
        <v>0</v>
      </c>
      <c r="H2737" s="699">
        <f t="shared" si="1232"/>
        <v>0</v>
      </c>
      <c r="I2737" s="712">
        <f t="shared" si="1233"/>
        <v>0</v>
      </c>
      <c r="J2737" s="699">
        <f t="shared" si="1239"/>
        <v>0</v>
      </c>
      <c r="K2737" s="681">
        <f t="shared" si="1240"/>
        <v>0</v>
      </c>
      <c r="L2737" s="711">
        <f>IF($L$5="Yes",HLOOKUP(B2737,'Outdoor Supply'!$D$32:$P$38,7,FALSE),0)</f>
        <v>0</v>
      </c>
      <c r="M2737" s="701">
        <f t="shared" si="1241"/>
        <v>0</v>
      </c>
      <c r="N2737" s="564">
        <f t="shared" si="1242"/>
        <v>0</v>
      </c>
      <c r="O2737" s="564">
        <f t="shared" si="1243"/>
        <v>0</v>
      </c>
      <c r="P2737" s="564">
        <f t="shared" si="1244"/>
        <v>0</v>
      </c>
      <c r="Q2737" s="564">
        <f t="shared" si="1245"/>
        <v>0</v>
      </c>
      <c r="R2737" s="661">
        <f t="shared" si="1234"/>
        <v>0</v>
      </c>
      <c r="S2737" s="662">
        <f t="shared" si="1235"/>
        <v>0</v>
      </c>
      <c r="T2737" s="699">
        <f t="shared" si="1236"/>
        <v>0</v>
      </c>
      <c r="U2737" s="681">
        <f t="shared" si="1246"/>
        <v>0</v>
      </c>
      <c r="V2737" s="701">
        <f t="shared" si="1247"/>
        <v>0</v>
      </c>
      <c r="W2737" s="662">
        <f t="shared" si="1248"/>
        <v>0</v>
      </c>
      <c r="X2737" s="662">
        <f t="shared" si="1249"/>
        <v>0</v>
      </c>
      <c r="Y2737" s="662">
        <f t="shared" si="1250"/>
        <v>0</v>
      </c>
      <c r="Z2737" s="699">
        <f t="shared" si="1251"/>
        <v>0</v>
      </c>
      <c r="AA2737" s="681">
        <f t="shared" si="1254"/>
        <v>0</v>
      </c>
      <c r="AB2737" s="701">
        <f t="shared" si="1255"/>
        <v>0</v>
      </c>
      <c r="AC2737" s="662">
        <f t="shared" si="1252"/>
        <v>0</v>
      </c>
      <c r="AD2737" s="662">
        <f t="shared" si="1256"/>
        <v>0</v>
      </c>
      <c r="AE2737" s="701">
        <f t="shared" si="1257"/>
        <v>0</v>
      </c>
      <c r="AF2737" s="662">
        <f t="shared" si="1253"/>
        <v>0</v>
      </c>
      <c r="AG2737" s="662">
        <f t="shared" si="1258"/>
        <v>0</v>
      </c>
      <c r="AH2737" s="701">
        <f t="shared" si="1259"/>
        <v>0</v>
      </c>
    </row>
    <row r="2738" spans="1:34" x14ac:dyDescent="0.35">
      <c r="A2738" s="680">
        <v>40713</v>
      </c>
      <c r="B2738" s="558" t="s">
        <v>26</v>
      </c>
      <c r="C2738" s="558">
        <v>6</v>
      </c>
      <c r="D2738" s="559">
        <f t="shared" si="1231"/>
        <v>1</v>
      </c>
      <c r="E2738" s="561">
        <v>0</v>
      </c>
      <c r="F2738" s="699">
        <f t="shared" si="1237"/>
        <v>0</v>
      </c>
      <c r="G2738" s="712">
        <f t="shared" si="1238"/>
        <v>0</v>
      </c>
      <c r="H2738" s="699">
        <f t="shared" si="1232"/>
        <v>0</v>
      </c>
      <c r="I2738" s="712">
        <f t="shared" si="1233"/>
        <v>0</v>
      </c>
      <c r="J2738" s="699">
        <f t="shared" si="1239"/>
        <v>0</v>
      </c>
      <c r="K2738" s="681">
        <f t="shared" si="1240"/>
        <v>0</v>
      </c>
      <c r="L2738" s="711">
        <f>IF($L$5="Yes",HLOOKUP(B2738,'Outdoor Supply'!$D$32:$P$38,7,FALSE),0)</f>
        <v>0</v>
      </c>
      <c r="M2738" s="701">
        <f t="shared" si="1241"/>
        <v>0</v>
      </c>
      <c r="N2738" s="564">
        <f t="shared" si="1242"/>
        <v>0</v>
      </c>
      <c r="O2738" s="564">
        <f t="shared" si="1243"/>
        <v>0</v>
      </c>
      <c r="P2738" s="564">
        <f t="shared" si="1244"/>
        <v>0</v>
      </c>
      <c r="Q2738" s="564">
        <f t="shared" si="1245"/>
        <v>0</v>
      </c>
      <c r="R2738" s="661">
        <f t="shared" si="1234"/>
        <v>0</v>
      </c>
      <c r="S2738" s="662">
        <f t="shared" si="1235"/>
        <v>0</v>
      </c>
      <c r="T2738" s="699">
        <f t="shared" si="1236"/>
        <v>0</v>
      </c>
      <c r="U2738" s="681">
        <f t="shared" si="1246"/>
        <v>0</v>
      </c>
      <c r="V2738" s="701">
        <f t="shared" si="1247"/>
        <v>0</v>
      </c>
      <c r="W2738" s="662">
        <f t="shared" si="1248"/>
        <v>0</v>
      </c>
      <c r="X2738" s="662">
        <f t="shared" si="1249"/>
        <v>0</v>
      </c>
      <c r="Y2738" s="662">
        <f t="shared" si="1250"/>
        <v>0</v>
      </c>
      <c r="Z2738" s="699">
        <f t="shared" si="1251"/>
        <v>0</v>
      </c>
      <c r="AA2738" s="681">
        <f t="shared" si="1254"/>
        <v>0</v>
      </c>
      <c r="AB2738" s="701">
        <f t="shared" si="1255"/>
        <v>0</v>
      </c>
      <c r="AC2738" s="662">
        <f t="shared" si="1252"/>
        <v>0</v>
      </c>
      <c r="AD2738" s="662">
        <f t="shared" si="1256"/>
        <v>0</v>
      </c>
      <c r="AE2738" s="701">
        <f t="shared" si="1257"/>
        <v>0</v>
      </c>
      <c r="AF2738" s="662">
        <f t="shared" si="1253"/>
        <v>0</v>
      </c>
      <c r="AG2738" s="662">
        <f t="shared" si="1258"/>
        <v>0</v>
      </c>
      <c r="AH2738" s="701">
        <f t="shared" si="1259"/>
        <v>0</v>
      </c>
    </row>
    <row r="2739" spans="1:34" x14ac:dyDescent="0.35">
      <c r="A2739" s="680">
        <v>40714</v>
      </c>
      <c r="B2739" s="558" t="s">
        <v>26</v>
      </c>
      <c r="C2739" s="558">
        <v>6</v>
      </c>
      <c r="D2739" s="559">
        <f t="shared" si="1231"/>
        <v>2</v>
      </c>
      <c r="E2739" s="561">
        <v>0</v>
      </c>
      <c r="F2739" s="699">
        <f t="shared" si="1237"/>
        <v>0</v>
      </c>
      <c r="G2739" s="712">
        <f t="shared" si="1238"/>
        <v>0</v>
      </c>
      <c r="H2739" s="699">
        <f t="shared" si="1232"/>
        <v>0</v>
      </c>
      <c r="I2739" s="712">
        <f t="shared" si="1233"/>
        <v>0</v>
      </c>
      <c r="J2739" s="699">
        <f t="shared" si="1239"/>
        <v>0</v>
      </c>
      <c r="K2739" s="681">
        <f t="shared" si="1240"/>
        <v>0</v>
      </c>
      <c r="L2739" s="711">
        <f>IF($L$5="Yes",HLOOKUP(B2739,'Outdoor Supply'!$D$32:$P$38,7,FALSE),0)</f>
        <v>0</v>
      </c>
      <c r="M2739" s="701">
        <f t="shared" si="1241"/>
        <v>0</v>
      </c>
      <c r="N2739" s="564">
        <f t="shared" si="1242"/>
        <v>0</v>
      </c>
      <c r="O2739" s="564">
        <f t="shared" si="1243"/>
        <v>0</v>
      </c>
      <c r="P2739" s="564">
        <f t="shared" si="1244"/>
        <v>0</v>
      </c>
      <c r="Q2739" s="564">
        <f t="shared" si="1245"/>
        <v>0</v>
      </c>
      <c r="R2739" s="661">
        <f t="shared" si="1234"/>
        <v>0</v>
      </c>
      <c r="S2739" s="662">
        <f t="shared" si="1235"/>
        <v>0</v>
      </c>
      <c r="T2739" s="699">
        <f t="shared" si="1236"/>
        <v>0</v>
      </c>
      <c r="U2739" s="681">
        <f t="shared" si="1246"/>
        <v>0</v>
      </c>
      <c r="V2739" s="701">
        <f t="shared" si="1247"/>
        <v>0</v>
      </c>
      <c r="W2739" s="662">
        <f t="shared" si="1248"/>
        <v>0</v>
      </c>
      <c r="X2739" s="662">
        <f t="shared" si="1249"/>
        <v>0</v>
      </c>
      <c r="Y2739" s="662">
        <f t="shared" si="1250"/>
        <v>0</v>
      </c>
      <c r="Z2739" s="699">
        <f t="shared" si="1251"/>
        <v>0</v>
      </c>
      <c r="AA2739" s="681">
        <f t="shared" si="1254"/>
        <v>0</v>
      </c>
      <c r="AB2739" s="701">
        <f t="shared" si="1255"/>
        <v>0</v>
      </c>
      <c r="AC2739" s="662">
        <f t="shared" si="1252"/>
        <v>0</v>
      </c>
      <c r="AD2739" s="662">
        <f t="shared" si="1256"/>
        <v>0</v>
      </c>
      <c r="AE2739" s="701">
        <f t="shared" si="1257"/>
        <v>0</v>
      </c>
      <c r="AF2739" s="662">
        <f t="shared" si="1253"/>
        <v>0</v>
      </c>
      <c r="AG2739" s="662">
        <f t="shared" si="1258"/>
        <v>0</v>
      </c>
      <c r="AH2739" s="701">
        <f t="shared" si="1259"/>
        <v>0</v>
      </c>
    </row>
    <row r="2740" spans="1:34" x14ac:dyDescent="0.35">
      <c r="A2740" s="680">
        <v>40715</v>
      </c>
      <c r="B2740" s="558" t="s">
        <v>26</v>
      </c>
      <c r="C2740" s="558">
        <v>6</v>
      </c>
      <c r="D2740" s="559">
        <f t="shared" si="1231"/>
        <v>3</v>
      </c>
      <c r="E2740" s="561">
        <v>0</v>
      </c>
      <c r="F2740" s="699">
        <f t="shared" si="1237"/>
        <v>0</v>
      </c>
      <c r="G2740" s="712">
        <f t="shared" si="1238"/>
        <v>0</v>
      </c>
      <c r="H2740" s="699">
        <f t="shared" si="1232"/>
        <v>0</v>
      </c>
      <c r="I2740" s="712">
        <f t="shared" si="1233"/>
        <v>0</v>
      </c>
      <c r="J2740" s="699">
        <f t="shared" si="1239"/>
        <v>0</v>
      </c>
      <c r="K2740" s="681">
        <f t="shared" si="1240"/>
        <v>0</v>
      </c>
      <c r="L2740" s="711">
        <f>IF($L$5="Yes",HLOOKUP(B2740,'Outdoor Supply'!$D$32:$P$38,7,FALSE),0)</f>
        <v>0</v>
      </c>
      <c r="M2740" s="701">
        <f t="shared" si="1241"/>
        <v>0</v>
      </c>
      <c r="N2740" s="564">
        <f t="shared" si="1242"/>
        <v>0</v>
      </c>
      <c r="O2740" s="564">
        <f t="shared" si="1243"/>
        <v>0</v>
      </c>
      <c r="P2740" s="564">
        <f t="shared" si="1244"/>
        <v>0</v>
      </c>
      <c r="Q2740" s="564">
        <f t="shared" si="1245"/>
        <v>0</v>
      </c>
      <c r="R2740" s="661">
        <f t="shared" si="1234"/>
        <v>0</v>
      </c>
      <c r="S2740" s="662">
        <f t="shared" si="1235"/>
        <v>0</v>
      </c>
      <c r="T2740" s="699">
        <f t="shared" si="1236"/>
        <v>0</v>
      </c>
      <c r="U2740" s="681">
        <f t="shared" si="1246"/>
        <v>0</v>
      </c>
      <c r="V2740" s="701">
        <f t="shared" si="1247"/>
        <v>0</v>
      </c>
      <c r="W2740" s="662">
        <f t="shared" si="1248"/>
        <v>0</v>
      </c>
      <c r="X2740" s="662">
        <f t="shared" si="1249"/>
        <v>0</v>
      </c>
      <c r="Y2740" s="662">
        <f t="shared" si="1250"/>
        <v>0</v>
      </c>
      <c r="Z2740" s="699">
        <f t="shared" si="1251"/>
        <v>0</v>
      </c>
      <c r="AA2740" s="681">
        <f t="shared" si="1254"/>
        <v>0</v>
      </c>
      <c r="AB2740" s="701">
        <f t="shared" si="1255"/>
        <v>0</v>
      </c>
      <c r="AC2740" s="662">
        <f t="shared" si="1252"/>
        <v>0</v>
      </c>
      <c r="AD2740" s="662">
        <f t="shared" si="1256"/>
        <v>0</v>
      </c>
      <c r="AE2740" s="701">
        <f t="shared" si="1257"/>
        <v>0</v>
      </c>
      <c r="AF2740" s="662">
        <f t="shared" si="1253"/>
        <v>0</v>
      </c>
      <c r="AG2740" s="662">
        <f t="shared" si="1258"/>
        <v>0</v>
      </c>
      <c r="AH2740" s="701">
        <f t="shared" si="1259"/>
        <v>0</v>
      </c>
    </row>
    <row r="2741" spans="1:34" x14ac:dyDescent="0.35">
      <c r="A2741" s="680">
        <v>40716</v>
      </c>
      <c r="B2741" s="558" t="s">
        <v>26</v>
      </c>
      <c r="C2741" s="558">
        <v>6</v>
      </c>
      <c r="D2741" s="559">
        <f t="shared" si="1231"/>
        <v>4</v>
      </c>
      <c r="E2741" s="561">
        <v>2.0099999999999909</v>
      </c>
      <c r="F2741" s="699">
        <f t="shared" si="1237"/>
        <v>0</v>
      </c>
      <c r="G2741" s="712">
        <f t="shared" si="1238"/>
        <v>0</v>
      </c>
      <c r="H2741" s="699">
        <f t="shared" si="1232"/>
        <v>0</v>
      </c>
      <c r="I2741" s="712">
        <f t="shared" si="1233"/>
        <v>0</v>
      </c>
      <c r="J2741" s="699">
        <f t="shared" si="1239"/>
        <v>0</v>
      </c>
      <c r="K2741" s="681">
        <f t="shared" si="1240"/>
        <v>0</v>
      </c>
      <c r="L2741" s="711">
        <f>IF($L$5="Yes",HLOOKUP(B2741,'Outdoor Supply'!$D$32:$P$38,7,FALSE),0)</f>
        <v>0</v>
      </c>
      <c r="M2741" s="701">
        <f t="shared" si="1241"/>
        <v>0</v>
      </c>
      <c r="N2741" s="564">
        <f t="shared" si="1242"/>
        <v>0</v>
      </c>
      <c r="O2741" s="564">
        <f t="shared" si="1243"/>
        <v>0</v>
      </c>
      <c r="P2741" s="564">
        <f t="shared" si="1244"/>
        <v>0</v>
      </c>
      <c r="Q2741" s="564">
        <f t="shared" si="1245"/>
        <v>0</v>
      </c>
      <c r="R2741" s="661">
        <f t="shared" si="1234"/>
        <v>0</v>
      </c>
      <c r="S2741" s="662">
        <f t="shared" si="1235"/>
        <v>0</v>
      </c>
      <c r="T2741" s="699">
        <f t="shared" si="1236"/>
        <v>0</v>
      </c>
      <c r="U2741" s="681">
        <f t="shared" si="1246"/>
        <v>0</v>
      </c>
      <c r="V2741" s="701">
        <f t="shared" si="1247"/>
        <v>0</v>
      </c>
      <c r="W2741" s="662">
        <f t="shared" si="1248"/>
        <v>0</v>
      </c>
      <c r="X2741" s="662">
        <f t="shared" si="1249"/>
        <v>0</v>
      </c>
      <c r="Y2741" s="662">
        <f t="shared" si="1250"/>
        <v>0</v>
      </c>
      <c r="Z2741" s="699">
        <f t="shared" si="1251"/>
        <v>0</v>
      </c>
      <c r="AA2741" s="681">
        <f t="shared" si="1254"/>
        <v>0</v>
      </c>
      <c r="AB2741" s="701">
        <f t="shared" si="1255"/>
        <v>0</v>
      </c>
      <c r="AC2741" s="662">
        <f t="shared" si="1252"/>
        <v>0</v>
      </c>
      <c r="AD2741" s="662">
        <f t="shared" si="1256"/>
        <v>0</v>
      </c>
      <c r="AE2741" s="701">
        <f t="shared" si="1257"/>
        <v>0</v>
      </c>
      <c r="AF2741" s="662">
        <f t="shared" si="1253"/>
        <v>0</v>
      </c>
      <c r="AG2741" s="662">
        <f t="shared" si="1258"/>
        <v>0</v>
      </c>
      <c r="AH2741" s="701">
        <f t="shared" si="1259"/>
        <v>0</v>
      </c>
    </row>
    <row r="2742" spans="1:34" x14ac:dyDescent="0.35">
      <c r="A2742" s="680">
        <v>40717</v>
      </c>
      <c r="B2742" s="558" t="s">
        <v>26</v>
      </c>
      <c r="C2742" s="558">
        <v>6</v>
      </c>
      <c r="D2742" s="559">
        <f t="shared" si="1231"/>
        <v>5</v>
      </c>
      <c r="E2742" s="561">
        <v>0</v>
      </c>
      <c r="F2742" s="699">
        <f t="shared" si="1237"/>
        <v>0</v>
      </c>
      <c r="G2742" s="712">
        <f t="shared" si="1238"/>
        <v>0</v>
      </c>
      <c r="H2742" s="699">
        <f t="shared" si="1232"/>
        <v>0</v>
      </c>
      <c r="I2742" s="712">
        <f t="shared" si="1233"/>
        <v>0</v>
      </c>
      <c r="J2742" s="699">
        <f t="shared" si="1239"/>
        <v>0</v>
      </c>
      <c r="K2742" s="681">
        <f t="shared" si="1240"/>
        <v>0</v>
      </c>
      <c r="L2742" s="711">
        <f>IF($L$5="Yes",HLOOKUP(B2742,'Outdoor Supply'!$D$32:$P$38,7,FALSE),0)</f>
        <v>0</v>
      </c>
      <c r="M2742" s="701">
        <f t="shared" si="1241"/>
        <v>0</v>
      </c>
      <c r="N2742" s="564">
        <f t="shared" si="1242"/>
        <v>0</v>
      </c>
      <c r="O2742" s="564">
        <f t="shared" si="1243"/>
        <v>0</v>
      </c>
      <c r="P2742" s="564">
        <f t="shared" si="1244"/>
        <v>0</v>
      </c>
      <c r="Q2742" s="564">
        <f t="shared" si="1245"/>
        <v>0</v>
      </c>
      <c r="R2742" s="661">
        <f t="shared" si="1234"/>
        <v>0</v>
      </c>
      <c r="S2742" s="662">
        <f t="shared" si="1235"/>
        <v>0</v>
      </c>
      <c r="T2742" s="699">
        <f t="shared" si="1236"/>
        <v>0</v>
      </c>
      <c r="U2742" s="681">
        <f t="shared" si="1246"/>
        <v>0</v>
      </c>
      <c r="V2742" s="701">
        <f t="shared" si="1247"/>
        <v>0</v>
      </c>
      <c r="W2742" s="662">
        <f t="shared" si="1248"/>
        <v>0</v>
      </c>
      <c r="X2742" s="662">
        <f t="shared" si="1249"/>
        <v>0</v>
      </c>
      <c r="Y2742" s="662">
        <f t="shared" si="1250"/>
        <v>0</v>
      </c>
      <c r="Z2742" s="699">
        <f t="shared" si="1251"/>
        <v>0</v>
      </c>
      <c r="AA2742" s="681">
        <f t="shared" si="1254"/>
        <v>0</v>
      </c>
      <c r="AB2742" s="701">
        <f t="shared" si="1255"/>
        <v>0</v>
      </c>
      <c r="AC2742" s="662">
        <f t="shared" si="1252"/>
        <v>0</v>
      </c>
      <c r="AD2742" s="662">
        <f t="shared" si="1256"/>
        <v>0</v>
      </c>
      <c r="AE2742" s="701">
        <f t="shared" si="1257"/>
        <v>0</v>
      </c>
      <c r="AF2742" s="662">
        <f t="shared" si="1253"/>
        <v>0</v>
      </c>
      <c r="AG2742" s="662">
        <f t="shared" si="1258"/>
        <v>0</v>
      </c>
      <c r="AH2742" s="701">
        <f t="shared" si="1259"/>
        <v>0</v>
      </c>
    </row>
    <row r="2743" spans="1:34" x14ac:dyDescent="0.35">
      <c r="A2743" s="680">
        <v>40718</v>
      </c>
      <c r="B2743" s="558" t="s">
        <v>26</v>
      </c>
      <c r="C2743" s="558">
        <v>6</v>
      </c>
      <c r="D2743" s="559">
        <f t="shared" si="1231"/>
        <v>6</v>
      </c>
      <c r="E2743" s="561">
        <v>0</v>
      </c>
      <c r="F2743" s="699">
        <f t="shared" si="1237"/>
        <v>0</v>
      </c>
      <c r="G2743" s="712">
        <f t="shared" si="1238"/>
        <v>0</v>
      </c>
      <c r="H2743" s="699">
        <f t="shared" si="1232"/>
        <v>0</v>
      </c>
      <c r="I2743" s="712">
        <f t="shared" si="1233"/>
        <v>0</v>
      </c>
      <c r="J2743" s="699">
        <f t="shared" si="1239"/>
        <v>0</v>
      </c>
      <c r="K2743" s="681">
        <f t="shared" si="1240"/>
        <v>0</v>
      </c>
      <c r="L2743" s="711">
        <f>IF($L$5="Yes",HLOOKUP(B2743,'Outdoor Supply'!$D$32:$P$38,7,FALSE),0)</f>
        <v>0</v>
      </c>
      <c r="M2743" s="701">
        <f t="shared" si="1241"/>
        <v>0</v>
      </c>
      <c r="N2743" s="564">
        <f t="shared" si="1242"/>
        <v>0</v>
      </c>
      <c r="O2743" s="564">
        <f t="shared" si="1243"/>
        <v>0</v>
      </c>
      <c r="P2743" s="564">
        <f t="shared" si="1244"/>
        <v>0</v>
      </c>
      <c r="Q2743" s="564">
        <f t="shared" si="1245"/>
        <v>0</v>
      </c>
      <c r="R2743" s="661">
        <f t="shared" si="1234"/>
        <v>0</v>
      </c>
      <c r="S2743" s="662">
        <f t="shared" si="1235"/>
        <v>0</v>
      </c>
      <c r="T2743" s="699">
        <f t="shared" si="1236"/>
        <v>0</v>
      </c>
      <c r="U2743" s="681">
        <f t="shared" si="1246"/>
        <v>0</v>
      </c>
      <c r="V2743" s="701">
        <f t="shared" si="1247"/>
        <v>0</v>
      </c>
      <c r="W2743" s="662">
        <f t="shared" si="1248"/>
        <v>0</v>
      </c>
      <c r="X2743" s="662">
        <f t="shared" si="1249"/>
        <v>0</v>
      </c>
      <c r="Y2743" s="662">
        <f t="shared" si="1250"/>
        <v>0</v>
      </c>
      <c r="Z2743" s="699">
        <f t="shared" si="1251"/>
        <v>0</v>
      </c>
      <c r="AA2743" s="681">
        <f t="shared" si="1254"/>
        <v>0</v>
      </c>
      <c r="AB2743" s="701">
        <f t="shared" si="1255"/>
        <v>0</v>
      </c>
      <c r="AC2743" s="662">
        <f t="shared" si="1252"/>
        <v>0</v>
      </c>
      <c r="AD2743" s="662">
        <f t="shared" si="1256"/>
        <v>0</v>
      </c>
      <c r="AE2743" s="701">
        <f t="shared" si="1257"/>
        <v>0</v>
      </c>
      <c r="AF2743" s="662">
        <f t="shared" si="1253"/>
        <v>0</v>
      </c>
      <c r="AG2743" s="662">
        <f t="shared" si="1258"/>
        <v>0</v>
      </c>
      <c r="AH2743" s="701">
        <f t="shared" si="1259"/>
        <v>0</v>
      </c>
    </row>
    <row r="2744" spans="1:34" x14ac:dyDescent="0.35">
      <c r="A2744" s="680">
        <v>40719</v>
      </c>
      <c r="B2744" s="558" t="s">
        <v>26</v>
      </c>
      <c r="C2744" s="558">
        <v>6</v>
      </c>
      <c r="D2744" s="559">
        <f t="shared" si="1231"/>
        <v>7</v>
      </c>
      <c r="E2744" s="561">
        <v>0</v>
      </c>
      <c r="F2744" s="699">
        <f t="shared" si="1237"/>
        <v>0</v>
      </c>
      <c r="G2744" s="712">
        <f t="shared" si="1238"/>
        <v>0</v>
      </c>
      <c r="H2744" s="699">
        <f t="shared" si="1232"/>
        <v>0</v>
      </c>
      <c r="I2744" s="712">
        <f t="shared" si="1233"/>
        <v>0</v>
      </c>
      <c r="J2744" s="699">
        <f t="shared" si="1239"/>
        <v>0</v>
      </c>
      <c r="K2744" s="681">
        <f t="shared" si="1240"/>
        <v>0</v>
      </c>
      <c r="L2744" s="711">
        <f>IF($L$5="Yes",HLOOKUP(B2744,'Outdoor Supply'!$D$32:$P$38,7,FALSE),0)</f>
        <v>0</v>
      </c>
      <c r="M2744" s="701">
        <f t="shared" si="1241"/>
        <v>0</v>
      </c>
      <c r="N2744" s="564">
        <f t="shared" si="1242"/>
        <v>0</v>
      </c>
      <c r="O2744" s="564">
        <f t="shared" si="1243"/>
        <v>0</v>
      </c>
      <c r="P2744" s="564">
        <f t="shared" si="1244"/>
        <v>0</v>
      </c>
      <c r="Q2744" s="564">
        <f t="shared" si="1245"/>
        <v>0</v>
      </c>
      <c r="R2744" s="661">
        <f t="shared" si="1234"/>
        <v>0</v>
      </c>
      <c r="S2744" s="662">
        <f t="shared" si="1235"/>
        <v>0</v>
      </c>
      <c r="T2744" s="699">
        <f t="shared" si="1236"/>
        <v>0</v>
      </c>
      <c r="U2744" s="681">
        <f t="shared" si="1246"/>
        <v>0</v>
      </c>
      <c r="V2744" s="701">
        <f t="shared" si="1247"/>
        <v>0</v>
      </c>
      <c r="W2744" s="662">
        <f t="shared" si="1248"/>
        <v>0</v>
      </c>
      <c r="X2744" s="662">
        <f t="shared" si="1249"/>
        <v>0</v>
      </c>
      <c r="Y2744" s="662">
        <f t="shared" si="1250"/>
        <v>0</v>
      </c>
      <c r="Z2744" s="699">
        <f t="shared" si="1251"/>
        <v>0</v>
      </c>
      <c r="AA2744" s="681">
        <f t="shared" si="1254"/>
        <v>0</v>
      </c>
      <c r="AB2744" s="701">
        <f t="shared" si="1255"/>
        <v>0</v>
      </c>
      <c r="AC2744" s="662">
        <f t="shared" si="1252"/>
        <v>0</v>
      </c>
      <c r="AD2744" s="662">
        <f t="shared" si="1256"/>
        <v>0</v>
      </c>
      <c r="AE2744" s="701">
        <f t="shared" si="1257"/>
        <v>0</v>
      </c>
      <c r="AF2744" s="662">
        <f t="shared" si="1253"/>
        <v>0</v>
      </c>
      <c r="AG2744" s="662">
        <f t="shared" si="1258"/>
        <v>0</v>
      </c>
      <c r="AH2744" s="701">
        <f t="shared" si="1259"/>
        <v>0</v>
      </c>
    </row>
    <row r="2745" spans="1:34" x14ac:dyDescent="0.35">
      <c r="A2745" s="680">
        <v>40720</v>
      </c>
      <c r="B2745" s="558" t="s">
        <v>26</v>
      </c>
      <c r="C2745" s="558">
        <v>6</v>
      </c>
      <c r="D2745" s="559">
        <f t="shared" si="1231"/>
        <v>1</v>
      </c>
      <c r="E2745" s="561">
        <v>0</v>
      </c>
      <c r="F2745" s="699">
        <f t="shared" si="1237"/>
        <v>0</v>
      </c>
      <c r="G2745" s="712">
        <f t="shared" si="1238"/>
        <v>0</v>
      </c>
      <c r="H2745" s="699">
        <f t="shared" si="1232"/>
        <v>0</v>
      </c>
      <c r="I2745" s="712">
        <f t="shared" si="1233"/>
        <v>0</v>
      </c>
      <c r="J2745" s="699">
        <f t="shared" si="1239"/>
        <v>0</v>
      </c>
      <c r="K2745" s="681">
        <f t="shared" si="1240"/>
        <v>0</v>
      </c>
      <c r="L2745" s="711">
        <f>IF($L$5="Yes",HLOOKUP(B2745,'Outdoor Supply'!$D$32:$P$38,7,FALSE),0)</f>
        <v>0</v>
      </c>
      <c r="M2745" s="701">
        <f t="shared" si="1241"/>
        <v>0</v>
      </c>
      <c r="N2745" s="564">
        <f t="shared" si="1242"/>
        <v>0</v>
      </c>
      <c r="O2745" s="564">
        <f t="shared" si="1243"/>
        <v>0</v>
      </c>
      <c r="P2745" s="564">
        <f t="shared" si="1244"/>
        <v>0</v>
      </c>
      <c r="Q2745" s="564">
        <f t="shared" si="1245"/>
        <v>0</v>
      </c>
      <c r="R2745" s="661">
        <f t="shared" si="1234"/>
        <v>0</v>
      </c>
      <c r="S2745" s="662">
        <f t="shared" si="1235"/>
        <v>0</v>
      </c>
      <c r="T2745" s="699">
        <f t="shared" si="1236"/>
        <v>0</v>
      </c>
      <c r="U2745" s="681">
        <f t="shared" si="1246"/>
        <v>0</v>
      </c>
      <c r="V2745" s="701">
        <f t="shared" si="1247"/>
        <v>0</v>
      </c>
      <c r="W2745" s="662">
        <f t="shared" si="1248"/>
        <v>0</v>
      </c>
      <c r="X2745" s="662">
        <f t="shared" si="1249"/>
        <v>0</v>
      </c>
      <c r="Y2745" s="662">
        <f t="shared" si="1250"/>
        <v>0</v>
      </c>
      <c r="Z2745" s="699">
        <f t="shared" si="1251"/>
        <v>0</v>
      </c>
      <c r="AA2745" s="681">
        <f t="shared" si="1254"/>
        <v>0</v>
      </c>
      <c r="AB2745" s="701">
        <f t="shared" si="1255"/>
        <v>0</v>
      </c>
      <c r="AC2745" s="662">
        <f t="shared" si="1252"/>
        <v>0</v>
      </c>
      <c r="AD2745" s="662">
        <f t="shared" si="1256"/>
        <v>0</v>
      </c>
      <c r="AE2745" s="701">
        <f t="shared" si="1257"/>
        <v>0</v>
      </c>
      <c r="AF2745" s="662">
        <f t="shared" si="1253"/>
        <v>0</v>
      </c>
      <c r="AG2745" s="662">
        <f t="shared" si="1258"/>
        <v>0</v>
      </c>
      <c r="AH2745" s="701">
        <f t="shared" si="1259"/>
        <v>0</v>
      </c>
    </row>
    <row r="2746" spans="1:34" x14ac:dyDescent="0.35">
      <c r="A2746" s="680">
        <v>40721</v>
      </c>
      <c r="B2746" s="558" t="s">
        <v>26</v>
      </c>
      <c r="C2746" s="558">
        <v>6</v>
      </c>
      <c r="D2746" s="559">
        <f t="shared" si="1231"/>
        <v>2</v>
      </c>
      <c r="E2746" s="561">
        <v>0</v>
      </c>
      <c r="F2746" s="699">
        <f t="shared" si="1237"/>
        <v>0</v>
      </c>
      <c r="G2746" s="712">
        <f t="shared" si="1238"/>
        <v>0</v>
      </c>
      <c r="H2746" s="699">
        <f t="shared" si="1232"/>
        <v>0</v>
      </c>
      <c r="I2746" s="712">
        <f t="shared" si="1233"/>
        <v>0</v>
      </c>
      <c r="J2746" s="699">
        <f t="shared" si="1239"/>
        <v>0</v>
      </c>
      <c r="K2746" s="681">
        <f t="shared" si="1240"/>
        <v>0</v>
      </c>
      <c r="L2746" s="711">
        <f>IF($L$5="Yes",HLOOKUP(B2746,'Outdoor Supply'!$D$32:$P$38,7,FALSE),0)</f>
        <v>0</v>
      </c>
      <c r="M2746" s="701">
        <f t="shared" si="1241"/>
        <v>0</v>
      </c>
      <c r="N2746" s="564">
        <f t="shared" si="1242"/>
        <v>0</v>
      </c>
      <c r="O2746" s="564">
        <f t="shared" si="1243"/>
        <v>0</v>
      </c>
      <c r="P2746" s="564">
        <f t="shared" si="1244"/>
        <v>0</v>
      </c>
      <c r="Q2746" s="564">
        <f t="shared" si="1245"/>
        <v>0</v>
      </c>
      <c r="R2746" s="661">
        <f t="shared" si="1234"/>
        <v>0</v>
      </c>
      <c r="S2746" s="662">
        <f t="shared" si="1235"/>
        <v>0</v>
      </c>
      <c r="T2746" s="699">
        <f t="shared" si="1236"/>
        <v>0</v>
      </c>
      <c r="U2746" s="681">
        <f t="shared" si="1246"/>
        <v>0</v>
      </c>
      <c r="V2746" s="701">
        <f t="shared" si="1247"/>
        <v>0</v>
      </c>
      <c r="W2746" s="662">
        <f t="shared" si="1248"/>
        <v>0</v>
      </c>
      <c r="X2746" s="662">
        <f t="shared" si="1249"/>
        <v>0</v>
      </c>
      <c r="Y2746" s="662">
        <f t="shared" si="1250"/>
        <v>0</v>
      </c>
      <c r="Z2746" s="699">
        <f t="shared" si="1251"/>
        <v>0</v>
      </c>
      <c r="AA2746" s="681">
        <f t="shared" si="1254"/>
        <v>0</v>
      </c>
      <c r="AB2746" s="701">
        <f t="shared" si="1255"/>
        <v>0</v>
      </c>
      <c r="AC2746" s="662">
        <f t="shared" si="1252"/>
        <v>0</v>
      </c>
      <c r="AD2746" s="662">
        <f t="shared" si="1256"/>
        <v>0</v>
      </c>
      <c r="AE2746" s="701">
        <f t="shared" si="1257"/>
        <v>0</v>
      </c>
      <c r="AF2746" s="662">
        <f t="shared" si="1253"/>
        <v>0</v>
      </c>
      <c r="AG2746" s="662">
        <f t="shared" si="1258"/>
        <v>0</v>
      </c>
      <c r="AH2746" s="701">
        <f t="shared" si="1259"/>
        <v>0</v>
      </c>
    </row>
    <row r="2747" spans="1:34" x14ac:dyDescent="0.35">
      <c r="A2747" s="680">
        <v>40722</v>
      </c>
      <c r="B2747" s="558" t="s">
        <v>26</v>
      </c>
      <c r="C2747" s="558">
        <v>6</v>
      </c>
      <c r="D2747" s="559">
        <f t="shared" si="1231"/>
        <v>3</v>
      </c>
      <c r="E2747" s="561">
        <v>0</v>
      </c>
      <c r="F2747" s="699">
        <f t="shared" si="1237"/>
        <v>0</v>
      </c>
      <c r="G2747" s="712">
        <f t="shared" si="1238"/>
        <v>0</v>
      </c>
      <c r="H2747" s="699">
        <f t="shared" si="1232"/>
        <v>0</v>
      </c>
      <c r="I2747" s="712">
        <f t="shared" si="1233"/>
        <v>0</v>
      </c>
      <c r="J2747" s="699">
        <f t="shared" si="1239"/>
        <v>0</v>
      </c>
      <c r="K2747" s="681">
        <f t="shared" si="1240"/>
        <v>0</v>
      </c>
      <c r="L2747" s="711">
        <f>IF($L$5="Yes",HLOOKUP(B2747,'Outdoor Supply'!$D$32:$P$38,7,FALSE),0)</f>
        <v>0</v>
      </c>
      <c r="M2747" s="701">
        <f t="shared" si="1241"/>
        <v>0</v>
      </c>
      <c r="N2747" s="564">
        <f t="shared" si="1242"/>
        <v>0</v>
      </c>
      <c r="O2747" s="564">
        <f t="shared" si="1243"/>
        <v>0</v>
      </c>
      <c r="P2747" s="564">
        <f t="shared" si="1244"/>
        <v>0</v>
      </c>
      <c r="Q2747" s="564">
        <f t="shared" si="1245"/>
        <v>0</v>
      </c>
      <c r="R2747" s="661">
        <f t="shared" si="1234"/>
        <v>0</v>
      </c>
      <c r="S2747" s="662">
        <f t="shared" si="1235"/>
        <v>0</v>
      </c>
      <c r="T2747" s="699">
        <f t="shared" si="1236"/>
        <v>0</v>
      </c>
      <c r="U2747" s="681">
        <f t="shared" si="1246"/>
        <v>0</v>
      </c>
      <c r="V2747" s="701">
        <f t="shared" si="1247"/>
        <v>0</v>
      </c>
      <c r="W2747" s="662">
        <f t="shared" si="1248"/>
        <v>0</v>
      </c>
      <c r="X2747" s="662">
        <f t="shared" si="1249"/>
        <v>0</v>
      </c>
      <c r="Y2747" s="662">
        <f t="shared" si="1250"/>
        <v>0</v>
      </c>
      <c r="Z2747" s="699">
        <f t="shared" si="1251"/>
        <v>0</v>
      </c>
      <c r="AA2747" s="681">
        <f t="shared" si="1254"/>
        <v>0</v>
      </c>
      <c r="AB2747" s="701">
        <f t="shared" si="1255"/>
        <v>0</v>
      </c>
      <c r="AC2747" s="662">
        <f t="shared" si="1252"/>
        <v>0</v>
      </c>
      <c r="AD2747" s="662">
        <f t="shared" si="1256"/>
        <v>0</v>
      </c>
      <c r="AE2747" s="701">
        <f t="shared" si="1257"/>
        <v>0</v>
      </c>
      <c r="AF2747" s="662">
        <f t="shared" si="1253"/>
        <v>0</v>
      </c>
      <c r="AG2747" s="662">
        <f t="shared" si="1258"/>
        <v>0</v>
      </c>
      <c r="AH2747" s="701">
        <f t="shared" si="1259"/>
        <v>0</v>
      </c>
    </row>
    <row r="2748" spans="1:34" x14ac:dyDescent="0.35">
      <c r="A2748" s="680">
        <v>40723</v>
      </c>
      <c r="B2748" s="558" t="s">
        <v>26</v>
      </c>
      <c r="C2748" s="558">
        <v>6</v>
      </c>
      <c r="D2748" s="559">
        <f t="shared" si="1231"/>
        <v>4</v>
      </c>
      <c r="E2748" s="561">
        <v>0</v>
      </c>
      <c r="F2748" s="699">
        <f t="shared" si="1237"/>
        <v>0</v>
      </c>
      <c r="G2748" s="712">
        <f t="shared" si="1238"/>
        <v>0</v>
      </c>
      <c r="H2748" s="699">
        <f t="shared" si="1232"/>
        <v>0</v>
      </c>
      <c r="I2748" s="712">
        <f t="shared" si="1233"/>
        <v>0</v>
      </c>
      <c r="J2748" s="699">
        <f t="shared" si="1239"/>
        <v>0</v>
      </c>
      <c r="K2748" s="681">
        <f t="shared" si="1240"/>
        <v>0</v>
      </c>
      <c r="L2748" s="711">
        <f>IF($L$5="Yes",HLOOKUP(B2748,'Outdoor Supply'!$D$32:$P$38,7,FALSE),0)</f>
        <v>0</v>
      </c>
      <c r="M2748" s="701">
        <f t="shared" si="1241"/>
        <v>0</v>
      </c>
      <c r="N2748" s="564">
        <f t="shared" si="1242"/>
        <v>0</v>
      </c>
      <c r="O2748" s="564">
        <f t="shared" si="1243"/>
        <v>0</v>
      </c>
      <c r="P2748" s="564">
        <f t="shared" si="1244"/>
        <v>0</v>
      </c>
      <c r="Q2748" s="564">
        <f t="shared" si="1245"/>
        <v>0</v>
      </c>
      <c r="R2748" s="661">
        <f t="shared" si="1234"/>
        <v>0</v>
      </c>
      <c r="S2748" s="662">
        <f t="shared" si="1235"/>
        <v>0</v>
      </c>
      <c r="T2748" s="699">
        <f t="shared" si="1236"/>
        <v>0</v>
      </c>
      <c r="U2748" s="681">
        <f t="shared" si="1246"/>
        <v>0</v>
      </c>
      <c r="V2748" s="701">
        <f t="shared" si="1247"/>
        <v>0</v>
      </c>
      <c r="W2748" s="662">
        <f t="shared" si="1248"/>
        <v>0</v>
      </c>
      <c r="X2748" s="662">
        <f t="shared" si="1249"/>
        <v>0</v>
      </c>
      <c r="Y2748" s="662">
        <f t="shared" si="1250"/>
        <v>0</v>
      </c>
      <c r="Z2748" s="699">
        <f t="shared" si="1251"/>
        <v>0</v>
      </c>
      <c r="AA2748" s="681">
        <f t="shared" si="1254"/>
        <v>0</v>
      </c>
      <c r="AB2748" s="701">
        <f t="shared" si="1255"/>
        <v>0</v>
      </c>
      <c r="AC2748" s="662">
        <f t="shared" si="1252"/>
        <v>0</v>
      </c>
      <c r="AD2748" s="662">
        <f t="shared" si="1256"/>
        <v>0</v>
      </c>
      <c r="AE2748" s="701">
        <f t="shared" si="1257"/>
        <v>0</v>
      </c>
      <c r="AF2748" s="662">
        <f t="shared" si="1253"/>
        <v>0</v>
      </c>
      <c r="AG2748" s="662">
        <f t="shared" si="1258"/>
        <v>0</v>
      </c>
      <c r="AH2748" s="701">
        <f t="shared" si="1259"/>
        <v>0</v>
      </c>
    </row>
    <row r="2749" spans="1:34" x14ac:dyDescent="0.35">
      <c r="A2749" s="680">
        <v>40724</v>
      </c>
      <c r="B2749" s="558" t="s">
        <v>26</v>
      </c>
      <c r="C2749" s="558">
        <v>6</v>
      </c>
      <c r="D2749" s="559">
        <f t="shared" si="1231"/>
        <v>5</v>
      </c>
      <c r="E2749" s="561">
        <v>0</v>
      </c>
      <c r="F2749" s="699">
        <f t="shared" si="1237"/>
        <v>0</v>
      </c>
      <c r="G2749" s="712">
        <f t="shared" si="1238"/>
        <v>0</v>
      </c>
      <c r="H2749" s="699">
        <f t="shared" si="1232"/>
        <v>0</v>
      </c>
      <c r="I2749" s="712">
        <f t="shared" si="1233"/>
        <v>0</v>
      </c>
      <c r="J2749" s="699">
        <f t="shared" si="1239"/>
        <v>0</v>
      </c>
      <c r="K2749" s="681">
        <f t="shared" si="1240"/>
        <v>0</v>
      </c>
      <c r="L2749" s="711">
        <f>IF($L$5="Yes",HLOOKUP(B2749,'Outdoor Supply'!$D$32:$P$38,7,FALSE),0)</f>
        <v>0</v>
      </c>
      <c r="M2749" s="701">
        <f t="shared" si="1241"/>
        <v>0</v>
      </c>
      <c r="N2749" s="564">
        <f t="shared" si="1242"/>
        <v>0</v>
      </c>
      <c r="O2749" s="564">
        <f t="shared" si="1243"/>
        <v>0</v>
      </c>
      <c r="P2749" s="564">
        <f t="shared" si="1244"/>
        <v>0</v>
      </c>
      <c r="Q2749" s="564">
        <f t="shared" si="1245"/>
        <v>0</v>
      </c>
      <c r="R2749" s="661">
        <f t="shared" si="1234"/>
        <v>0</v>
      </c>
      <c r="S2749" s="662">
        <f t="shared" si="1235"/>
        <v>0</v>
      </c>
      <c r="T2749" s="699">
        <f t="shared" si="1236"/>
        <v>0</v>
      </c>
      <c r="U2749" s="681">
        <f t="shared" si="1246"/>
        <v>0</v>
      </c>
      <c r="V2749" s="701">
        <f t="shared" si="1247"/>
        <v>0</v>
      </c>
      <c r="W2749" s="662">
        <f t="shared" si="1248"/>
        <v>0</v>
      </c>
      <c r="X2749" s="662">
        <f t="shared" si="1249"/>
        <v>0</v>
      </c>
      <c r="Y2749" s="662">
        <f t="shared" si="1250"/>
        <v>0</v>
      </c>
      <c r="Z2749" s="699">
        <f t="shared" si="1251"/>
        <v>0</v>
      </c>
      <c r="AA2749" s="681">
        <f t="shared" si="1254"/>
        <v>0</v>
      </c>
      <c r="AB2749" s="701">
        <f t="shared" si="1255"/>
        <v>0</v>
      </c>
      <c r="AC2749" s="662">
        <f t="shared" si="1252"/>
        <v>0</v>
      </c>
      <c r="AD2749" s="662">
        <f t="shared" si="1256"/>
        <v>0</v>
      </c>
      <c r="AE2749" s="701">
        <f t="shared" si="1257"/>
        <v>0</v>
      </c>
      <c r="AF2749" s="662">
        <f t="shared" si="1253"/>
        <v>0</v>
      </c>
      <c r="AG2749" s="662">
        <f t="shared" si="1258"/>
        <v>0</v>
      </c>
      <c r="AH2749" s="701">
        <f t="shared" si="1259"/>
        <v>0</v>
      </c>
    </row>
    <row r="2750" spans="1:34" x14ac:dyDescent="0.35">
      <c r="A2750" s="680">
        <v>40725</v>
      </c>
      <c r="B2750" s="558" t="s">
        <v>27</v>
      </c>
      <c r="C2750" s="558">
        <v>7</v>
      </c>
      <c r="D2750" s="559">
        <f t="shared" si="1231"/>
        <v>6</v>
      </c>
      <c r="E2750" s="561">
        <v>0</v>
      </c>
      <c r="F2750" s="699">
        <f t="shared" si="1237"/>
        <v>0</v>
      </c>
      <c r="G2750" s="712">
        <f t="shared" si="1238"/>
        <v>0</v>
      </c>
      <c r="H2750" s="699">
        <f t="shared" si="1232"/>
        <v>0</v>
      </c>
      <c r="I2750" s="712">
        <f t="shared" si="1233"/>
        <v>0</v>
      </c>
      <c r="J2750" s="699">
        <f t="shared" si="1239"/>
        <v>0</v>
      </c>
      <c r="K2750" s="681">
        <f t="shared" si="1240"/>
        <v>0</v>
      </c>
      <c r="L2750" s="711">
        <f>IF($L$5="Yes",HLOOKUP(B2750,'Outdoor Supply'!$D$32:$P$38,7,FALSE),0)</f>
        <v>0</v>
      </c>
      <c r="M2750" s="701">
        <f t="shared" si="1241"/>
        <v>0</v>
      </c>
      <c r="N2750" s="564">
        <f t="shared" si="1242"/>
        <v>0</v>
      </c>
      <c r="O2750" s="564">
        <f t="shared" si="1243"/>
        <v>0</v>
      </c>
      <c r="P2750" s="564">
        <f t="shared" si="1244"/>
        <v>0</v>
      </c>
      <c r="Q2750" s="564">
        <f t="shared" si="1245"/>
        <v>0</v>
      </c>
      <c r="R2750" s="661">
        <f t="shared" si="1234"/>
        <v>0</v>
      </c>
      <c r="S2750" s="662">
        <f t="shared" si="1235"/>
        <v>0</v>
      </c>
      <c r="T2750" s="699">
        <f t="shared" si="1236"/>
        <v>0</v>
      </c>
      <c r="U2750" s="681">
        <f t="shared" si="1246"/>
        <v>0</v>
      </c>
      <c r="V2750" s="701">
        <f t="shared" si="1247"/>
        <v>0</v>
      </c>
      <c r="W2750" s="662">
        <f t="shared" si="1248"/>
        <v>0</v>
      </c>
      <c r="X2750" s="662">
        <f t="shared" si="1249"/>
        <v>0</v>
      </c>
      <c r="Y2750" s="662">
        <f t="shared" si="1250"/>
        <v>0</v>
      </c>
      <c r="Z2750" s="699">
        <f t="shared" si="1251"/>
        <v>0</v>
      </c>
      <c r="AA2750" s="681">
        <f t="shared" si="1254"/>
        <v>0</v>
      </c>
      <c r="AB2750" s="701">
        <f t="shared" si="1255"/>
        <v>0</v>
      </c>
      <c r="AC2750" s="662">
        <f t="shared" si="1252"/>
        <v>0</v>
      </c>
      <c r="AD2750" s="662">
        <f t="shared" si="1256"/>
        <v>0</v>
      </c>
      <c r="AE2750" s="701">
        <f t="shared" si="1257"/>
        <v>0</v>
      </c>
      <c r="AF2750" s="662">
        <f t="shared" si="1253"/>
        <v>0</v>
      </c>
      <c r="AG2750" s="662">
        <f t="shared" si="1258"/>
        <v>0</v>
      </c>
      <c r="AH2750" s="701">
        <f t="shared" si="1259"/>
        <v>0</v>
      </c>
    </row>
    <row r="2751" spans="1:34" x14ac:dyDescent="0.35">
      <c r="A2751" s="680">
        <v>40726</v>
      </c>
      <c r="B2751" s="558" t="s">
        <v>27</v>
      </c>
      <c r="C2751" s="558">
        <v>7</v>
      </c>
      <c r="D2751" s="559">
        <f t="shared" si="1231"/>
        <v>7</v>
      </c>
      <c r="E2751" s="561">
        <v>0</v>
      </c>
      <c r="F2751" s="699">
        <f t="shared" si="1237"/>
        <v>0</v>
      </c>
      <c r="G2751" s="712">
        <f t="shared" si="1238"/>
        <v>0</v>
      </c>
      <c r="H2751" s="699">
        <f t="shared" si="1232"/>
        <v>0</v>
      </c>
      <c r="I2751" s="712">
        <f t="shared" si="1233"/>
        <v>0</v>
      </c>
      <c r="J2751" s="699">
        <f t="shared" si="1239"/>
        <v>0</v>
      </c>
      <c r="K2751" s="681">
        <f t="shared" si="1240"/>
        <v>0</v>
      </c>
      <c r="L2751" s="711">
        <f>IF($L$5="Yes",HLOOKUP(B2751,'Outdoor Supply'!$D$32:$P$38,7,FALSE),0)</f>
        <v>0</v>
      </c>
      <c r="M2751" s="701">
        <f t="shared" si="1241"/>
        <v>0</v>
      </c>
      <c r="N2751" s="564">
        <f t="shared" si="1242"/>
        <v>0</v>
      </c>
      <c r="O2751" s="564">
        <f t="shared" si="1243"/>
        <v>0</v>
      </c>
      <c r="P2751" s="564">
        <f t="shared" si="1244"/>
        <v>0</v>
      </c>
      <c r="Q2751" s="564">
        <f t="shared" si="1245"/>
        <v>0</v>
      </c>
      <c r="R2751" s="661">
        <f t="shared" si="1234"/>
        <v>0</v>
      </c>
      <c r="S2751" s="662">
        <f t="shared" si="1235"/>
        <v>0</v>
      </c>
      <c r="T2751" s="699">
        <f t="shared" si="1236"/>
        <v>0</v>
      </c>
      <c r="U2751" s="681">
        <f t="shared" si="1246"/>
        <v>0</v>
      </c>
      <c r="V2751" s="701">
        <f t="shared" si="1247"/>
        <v>0</v>
      </c>
      <c r="W2751" s="662">
        <f t="shared" si="1248"/>
        <v>0</v>
      </c>
      <c r="X2751" s="662">
        <f t="shared" si="1249"/>
        <v>0</v>
      </c>
      <c r="Y2751" s="662">
        <f t="shared" si="1250"/>
        <v>0</v>
      </c>
      <c r="Z2751" s="699">
        <f t="shared" si="1251"/>
        <v>0</v>
      </c>
      <c r="AA2751" s="681">
        <f t="shared" si="1254"/>
        <v>0</v>
      </c>
      <c r="AB2751" s="701">
        <f t="shared" si="1255"/>
        <v>0</v>
      </c>
      <c r="AC2751" s="662">
        <f t="shared" si="1252"/>
        <v>0</v>
      </c>
      <c r="AD2751" s="662">
        <f t="shared" si="1256"/>
        <v>0</v>
      </c>
      <c r="AE2751" s="701">
        <f t="shared" si="1257"/>
        <v>0</v>
      </c>
      <c r="AF2751" s="662">
        <f t="shared" si="1253"/>
        <v>0</v>
      </c>
      <c r="AG2751" s="662">
        <f t="shared" si="1258"/>
        <v>0</v>
      </c>
      <c r="AH2751" s="701">
        <f t="shared" si="1259"/>
        <v>0</v>
      </c>
    </row>
    <row r="2752" spans="1:34" x14ac:dyDescent="0.35">
      <c r="A2752" s="680">
        <v>40727</v>
      </c>
      <c r="B2752" s="558" t="s">
        <v>27</v>
      </c>
      <c r="C2752" s="558">
        <v>7</v>
      </c>
      <c r="D2752" s="559">
        <f t="shared" si="1231"/>
        <v>1</v>
      </c>
      <c r="E2752" s="561">
        <v>0</v>
      </c>
      <c r="F2752" s="699">
        <f t="shared" si="1237"/>
        <v>0</v>
      </c>
      <c r="G2752" s="712">
        <f t="shared" si="1238"/>
        <v>0</v>
      </c>
      <c r="H2752" s="699">
        <f t="shared" si="1232"/>
        <v>0</v>
      </c>
      <c r="I2752" s="712">
        <f t="shared" si="1233"/>
        <v>0</v>
      </c>
      <c r="J2752" s="699">
        <f t="shared" si="1239"/>
        <v>0</v>
      </c>
      <c r="K2752" s="681">
        <f t="shared" si="1240"/>
        <v>0</v>
      </c>
      <c r="L2752" s="711">
        <f>IF($L$5="Yes",HLOOKUP(B2752,'Outdoor Supply'!$D$32:$P$38,7,FALSE),0)</f>
        <v>0</v>
      </c>
      <c r="M2752" s="701">
        <f t="shared" si="1241"/>
        <v>0</v>
      </c>
      <c r="N2752" s="564">
        <f t="shared" si="1242"/>
        <v>0</v>
      </c>
      <c r="O2752" s="564">
        <f t="shared" si="1243"/>
        <v>0</v>
      </c>
      <c r="P2752" s="564">
        <f t="shared" si="1244"/>
        <v>0</v>
      </c>
      <c r="Q2752" s="564">
        <f t="shared" si="1245"/>
        <v>0</v>
      </c>
      <c r="R2752" s="661">
        <f t="shared" si="1234"/>
        <v>0</v>
      </c>
      <c r="S2752" s="662">
        <f t="shared" si="1235"/>
        <v>0</v>
      </c>
      <c r="T2752" s="699">
        <f t="shared" si="1236"/>
        <v>0</v>
      </c>
      <c r="U2752" s="681">
        <f t="shared" si="1246"/>
        <v>0</v>
      </c>
      <c r="V2752" s="701">
        <f t="shared" si="1247"/>
        <v>0</v>
      </c>
      <c r="W2752" s="662">
        <f t="shared" si="1248"/>
        <v>0</v>
      </c>
      <c r="X2752" s="662">
        <f t="shared" si="1249"/>
        <v>0</v>
      </c>
      <c r="Y2752" s="662">
        <f t="shared" si="1250"/>
        <v>0</v>
      </c>
      <c r="Z2752" s="699">
        <f t="shared" si="1251"/>
        <v>0</v>
      </c>
      <c r="AA2752" s="681">
        <f t="shared" si="1254"/>
        <v>0</v>
      </c>
      <c r="AB2752" s="701">
        <f t="shared" si="1255"/>
        <v>0</v>
      </c>
      <c r="AC2752" s="662">
        <f t="shared" si="1252"/>
        <v>0</v>
      </c>
      <c r="AD2752" s="662">
        <f t="shared" si="1256"/>
        <v>0</v>
      </c>
      <c r="AE2752" s="701">
        <f t="shared" si="1257"/>
        <v>0</v>
      </c>
      <c r="AF2752" s="662">
        <f t="shared" si="1253"/>
        <v>0</v>
      </c>
      <c r="AG2752" s="662">
        <f t="shared" si="1258"/>
        <v>0</v>
      </c>
      <c r="AH2752" s="701">
        <f t="shared" si="1259"/>
        <v>0</v>
      </c>
    </row>
    <row r="2753" spans="1:34" x14ac:dyDescent="0.35">
      <c r="A2753" s="680">
        <v>40728</v>
      </c>
      <c r="B2753" s="558" t="s">
        <v>27</v>
      </c>
      <c r="C2753" s="558">
        <v>7</v>
      </c>
      <c r="D2753" s="559">
        <f t="shared" si="1231"/>
        <v>2</v>
      </c>
      <c r="E2753" s="561">
        <v>0</v>
      </c>
      <c r="F2753" s="699">
        <f t="shared" si="1237"/>
        <v>0</v>
      </c>
      <c r="G2753" s="712">
        <f t="shared" si="1238"/>
        <v>0</v>
      </c>
      <c r="H2753" s="699">
        <f t="shared" si="1232"/>
        <v>0</v>
      </c>
      <c r="I2753" s="712">
        <f t="shared" si="1233"/>
        <v>0</v>
      </c>
      <c r="J2753" s="699">
        <f t="shared" si="1239"/>
        <v>0</v>
      </c>
      <c r="K2753" s="681">
        <f t="shared" si="1240"/>
        <v>0</v>
      </c>
      <c r="L2753" s="711">
        <f>IF($L$5="Yes",HLOOKUP(B2753,'Outdoor Supply'!$D$32:$P$38,7,FALSE),0)</f>
        <v>0</v>
      </c>
      <c r="M2753" s="701">
        <f t="shared" si="1241"/>
        <v>0</v>
      </c>
      <c r="N2753" s="564">
        <f t="shared" si="1242"/>
        <v>0</v>
      </c>
      <c r="O2753" s="564">
        <f t="shared" si="1243"/>
        <v>0</v>
      </c>
      <c r="P2753" s="564">
        <f t="shared" si="1244"/>
        <v>0</v>
      </c>
      <c r="Q2753" s="564">
        <f t="shared" si="1245"/>
        <v>0</v>
      </c>
      <c r="R2753" s="661">
        <f t="shared" si="1234"/>
        <v>0</v>
      </c>
      <c r="S2753" s="662">
        <f t="shared" si="1235"/>
        <v>0</v>
      </c>
      <c r="T2753" s="699">
        <f t="shared" si="1236"/>
        <v>0</v>
      </c>
      <c r="U2753" s="681">
        <f t="shared" si="1246"/>
        <v>0</v>
      </c>
      <c r="V2753" s="701">
        <f t="shared" si="1247"/>
        <v>0</v>
      </c>
      <c r="W2753" s="662">
        <f t="shared" si="1248"/>
        <v>0</v>
      </c>
      <c r="X2753" s="662">
        <f t="shared" si="1249"/>
        <v>0</v>
      </c>
      <c r="Y2753" s="662">
        <f t="shared" si="1250"/>
        <v>0</v>
      </c>
      <c r="Z2753" s="699">
        <f t="shared" si="1251"/>
        <v>0</v>
      </c>
      <c r="AA2753" s="681">
        <f t="shared" si="1254"/>
        <v>0</v>
      </c>
      <c r="AB2753" s="701">
        <f t="shared" si="1255"/>
        <v>0</v>
      </c>
      <c r="AC2753" s="662">
        <f t="shared" si="1252"/>
        <v>0</v>
      </c>
      <c r="AD2753" s="662">
        <f t="shared" si="1256"/>
        <v>0</v>
      </c>
      <c r="AE2753" s="701">
        <f t="shared" si="1257"/>
        <v>0</v>
      </c>
      <c r="AF2753" s="662">
        <f t="shared" si="1253"/>
        <v>0</v>
      </c>
      <c r="AG2753" s="662">
        <f t="shared" si="1258"/>
        <v>0</v>
      </c>
      <c r="AH2753" s="701">
        <f t="shared" si="1259"/>
        <v>0</v>
      </c>
    </row>
    <row r="2754" spans="1:34" x14ac:dyDescent="0.35">
      <c r="A2754" s="680">
        <v>40729</v>
      </c>
      <c r="B2754" s="558" t="s">
        <v>27</v>
      </c>
      <c r="C2754" s="558">
        <v>7</v>
      </c>
      <c r="D2754" s="559">
        <f t="shared" si="1231"/>
        <v>3</v>
      </c>
      <c r="E2754" s="561">
        <v>0</v>
      </c>
      <c r="F2754" s="699">
        <f t="shared" si="1237"/>
        <v>0</v>
      </c>
      <c r="G2754" s="712">
        <f t="shared" si="1238"/>
        <v>0</v>
      </c>
      <c r="H2754" s="699">
        <f t="shared" si="1232"/>
        <v>0</v>
      </c>
      <c r="I2754" s="712">
        <f t="shared" si="1233"/>
        <v>0</v>
      </c>
      <c r="J2754" s="699">
        <f t="shared" si="1239"/>
        <v>0</v>
      </c>
      <c r="K2754" s="681">
        <f t="shared" si="1240"/>
        <v>0</v>
      </c>
      <c r="L2754" s="711">
        <f>IF($L$5="Yes",HLOOKUP(B2754,'Outdoor Supply'!$D$32:$P$38,7,FALSE),0)</f>
        <v>0</v>
      </c>
      <c r="M2754" s="701">
        <f t="shared" si="1241"/>
        <v>0</v>
      </c>
      <c r="N2754" s="564">
        <f t="shared" si="1242"/>
        <v>0</v>
      </c>
      <c r="O2754" s="564">
        <f t="shared" si="1243"/>
        <v>0</v>
      </c>
      <c r="P2754" s="564">
        <f t="shared" si="1244"/>
        <v>0</v>
      </c>
      <c r="Q2754" s="564">
        <f t="shared" si="1245"/>
        <v>0</v>
      </c>
      <c r="R2754" s="661">
        <f t="shared" si="1234"/>
        <v>0</v>
      </c>
      <c r="S2754" s="662">
        <f t="shared" si="1235"/>
        <v>0</v>
      </c>
      <c r="T2754" s="699">
        <f t="shared" si="1236"/>
        <v>0</v>
      </c>
      <c r="U2754" s="681">
        <f t="shared" si="1246"/>
        <v>0</v>
      </c>
      <c r="V2754" s="701">
        <f t="shared" si="1247"/>
        <v>0</v>
      </c>
      <c r="W2754" s="662">
        <f t="shared" si="1248"/>
        <v>0</v>
      </c>
      <c r="X2754" s="662">
        <f t="shared" si="1249"/>
        <v>0</v>
      </c>
      <c r="Y2754" s="662">
        <f t="shared" si="1250"/>
        <v>0</v>
      </c>
      <c r="Z2754" s="699">
        <f t="shared" si="1251"/>
        <v>0</v>
      </c>
      <c r="AA2754" s="681">
        <f t="shared" si="1254"/>
        <v>0</v>
      </c>
      <c r="AB2754" s="701">
        <f t="shared" si="1255"/>
        <v>0</v>
      </c>
      <c r="AC2754" s="662">
        <f t="shared" si="1252"/>
        <v>0</v>
      </c>
      <c r="AD2754" s="662">
        <f t="shared" si="1256"/>
        <v>0</v>
      </c>
      <c r="AE2754" s="701">
        <f t="shared" si="1257"/>
        <v>0</v>
      </c>
      <c r="AF2754" s="662">
        <f t="shared" si="1253"/>
        <v>0</v>
      </c>
      <c r="AG2754" s="662">
        <f t="shared" si="1258"/>
        <v>0</v>
      </c>
      <c r="AH2754" s="701">
        <f t="shared" si="1259"/>
        <v>0</v>
      </c>
    </row>
    <row r="2755" spans="1:34" x14ac:dyDescent="0.35">
      <c r="A2755" s="680">
        <v>40730</v>
      </c>
      <c r="B2755" s="558" t="s">
        <v>27</v>
      </c>
      <c r="C2755" s="558">
        <v>7</v>
      </c>
      <c r="D2755" s="559">
        <f t="shared" si="1231"/>
        <v>4</v>
      </c>
      <c r="E2755" s="561">
        <v>0</v>
      </c>
      <c r="F2755" s="699">
        <f t="shared" si="1237"/>
        <v>0</v>
      </c>
      <c r="G2755" s="712">
        <f t="shared" si="1238"/>
        <v>0</v>
      </c>
      <c r="H2755" s="699">
        <f t="shared" si="1232"/>
        <v>0</v>
      </c>
      <c r="I2755" s="712">
        <f t="shared" si="1233"/>
        <v>0</v>
      </c>
      <c r="J2755" s="699">
        <f t="shared" si="1239"/>
        <v>0</v>
      </c>
      <c r="K2755" s="681">
        <f t="shared" si="1240"/>
        <v>0</v>
      </c>
      <c r="L2755" s="711">
        <f>IF($L$5="Yes",HLOOKUP(B2755,'Outdoor Supply'!$D$32:$P$38,7,FALSE),0)</f>
        <v>0</v>
      </c>
      <c r="M2755" s="701">
        <f t="shared" si="1241"/>
        <v>0</v>
      </c>
      <c r="N2755" s="564">
        <f t="shared" si="1242"/>
        <v>0</v>
      </c>
      <c r="O2755" s="564">
        <f t="shared" si="1243"/>
        <v>0</v>
      </c>
      <c r="P2755" s="564">
        <f t="shared" si="1244"/>
        <v>0</v>
      </c>
      <c r="Q2755" s="564">
        <f t="shared" si="1245"/>
        <v>0</v>
      </c>
      <c r="R2755" s="661">
        <f t="shared" si="1234"/>
        <v>0</v>
      </c>
      <c r="S2755" s="662">
        <f t="shared" si="1235"/>
        <v>0</v>
      </c>
      <c r="T2755" s="699">
        <f t="shared" si="1236"/>
        <v>0</v>
      </c>
      <c r="U2755" s="681">
        <f t="shared" si="1246"/>
        <v>0</v>
      </c>
      <c r="V2755" s="701">
        <f t="shared" si="1247"/>
        <v>0</v>
      </c>
      <c r="W2755" s="662">
        <f t="shared" si="1248"/>
        <v>0</v>
      </c>
      <c r="X2755" s="662">
        <f t="shared" si="1249"/>
        <v>0</v>
      </c>
      <c r="Y2755" s="662">
        <f t="shared" si="1250"/>
        <v>0</v>
      </c>
      <c r="Z2755" s="699">
        <f t="shared" si="1251"/>
        <v>0</v>
      </c>
      <c r="AA2755" s="681">
        <f t="shared" si="1254"/>
        <v>0</v>
      </c>
      <c r="AB2755" s="701">
        <f t="shared" si="1255"/>
        <v>0</v>
      </c>
      <c r="AC2755" s="662">
        <f t="shared" si="1252"/>
        <v>0</v>
      </c>
      <c r="AD2755" s="662">
        <f t="shared" si="1256"/>
        <v>0</v>
      </c>
      <c r="AE2755" s="701">
        <f t="shared" si="1257"/>
        <v>0</v>
      </c>
      <c r="AF2755" s="662">
        <f t="shared" si="1253"/>
        <v>0</v>
      </c>
      <c r="AG2755" s="662">
        <f t="shared" si="1258"/>
        <v>0</v>
      </c>
      <c r="AH2755" s="701">
        <f t="shared" si="1259"/>
        <v>0</v>
      </c>
    </row>
    <row r="2756" spans="1:34" x14ac:dyDescent="0.35">
      <c r="A2756" s="680">
        <v>40731</v>
      </c>
      <c r="B2756" s="558" t="s">
        <v>27</v>
      </c>
      <c r="C2756" s="558">
        <v>7</v>
      </c>
      <c r="D2756" s="559">
        <f t="shared" si="1231"/>
        <v>5</v>
      </c>
      <c r="E2756" s="561">
        <v>0</v>
      </c>
      <c r="F2756" s="699">
        <f t="shared" si="1237"/>
        <v>0</v>
      </c>
      <c r="G2756" s="712">
        <f t="shared" si="1238"/>
        <v>0</v>
      </c>
      <c r="H2756" s="699">
        <f t="shared" si="1232"/>
        <v>0</v>
      </c>
      <c r="I2756" s="712">
        <f t="shared" si="1233"/>
        <v>0</v>
      </c>
      <c r="J2756" s="699">
        <f t="shared" si="1239"/>
        <v>0</v>
      </c>
      <c r="K2756" s="681">
        <f t="shared" si="1240"/>
        <v>0</v>
      </c>
      <c r="L2756" s="711">
        <f>IF($L$5="Yes",HLOOKUP(B2756,'Outdoor Supply'!$D$32:$P$38,7,FALSE),0)</f>
        <v>0</v>
      </c>
      <c r="M2756" s="701">
        <f t="shared" si="1241"/>
        <v>0</v>
      </c>
      <c r="N2756" s="564">
        <f t="shared" si="1242"/>
        <v>0</v>
      </c>
      <c r="O2756" s="564">
        <f t="shared" si="1243"/>
        <v>0</v>
      </c>
      <c r="P2756" s="564">
        <f t="shared" si="1244"/>
        <v>0</v>
      </c>
      <c r="Q2756" s="564">
        <f t="shared" si="1245"/>
        <v>0</v>
      </c>
      <c r="R2756" s="661">
        <f t="shared" si="1234"/>
        <v>0</v>
      </c>
      <c r="S2756" s="662">
        <f t="shared" si="1235"/>
        <v>0</v>
      </c>
      <c r="T2756" s="699">
        <f t="shared" si="1236"/>
        <v>0</v>
      </c>
      <c r="U2756" s="681">
        <f t="shared" si="1246"/>
        <v>0</v>
      </c>
      <c r="V2756" s="701">
        <f t="shared" si="1247"/>
        <v>0</v>
      </c>
      <c r="W2756" s="662">
        <f t="shared" si="1248"/>
        <v>0</v>
      </c>
      <c r="X2756" s="662">
        <f t="shared" si="1249"/>
        <v>0</v>
      </c>
      <c r="Y2756" s="662">
        <f t="shared" si="1250"/>
        <v>0</v>
      </c>
      <c r="Z2756" s="699">
        <f t="shared" si="1251"/>
        <v>0</v>
      </c>
      <c r="AA2756" s="681">
        <f t="shared" si="1254"/>
        <v>0</v>
      </c>
      <c r="AB2756" s="701">
        <f t="shared" si="1255"/>
        <v>0</v>
      </c>
      <c r="AC2756" s="662">
        <f t="shared" si="1252"/>
        <v>0</v>
      </c>
      <c r="AD2756" s="662">
        <f t="shared" si="1256"/>
        <v>0</v>
      </c>
      <c r="AE2756" s="701">
        <f t="shared" si="1257"/>
        <v>0</v>
      </c>
      <c r="AF2756" s="662">
        <f t="shared" si="1253"/>
        <v>0</v>
      </c>
      <c r="AG2756" s="662">
        <f t="shared" si="1258"/>
        <v>0</v>
      </c>
      <c r="AH2756" s="701">
        <f t="shared" si="1259"/>
        <v>0</v>
      </c>
    </row>
    <row r="2757" spans="1:34" x14ac:dyDescent="0.35">
      <c r="A2757" s="680">
        <v>40732</v>
      </c>
      <c r="B2757" s="558" t="s">
        <v>27</v>
      </c>
      <c r="C2757" s="558">
        <v>7</v>
      </c>
      <c r="D2757" s="559">
        <f t="shared" si="1231"/>
        <v>6</v>
      </c>
      <c r="E2757" s="561">
        <v>0</v>
      </c>
      <c r="F2757" s="699">
        <f t="shared" si="1237"/>
        <v>0</v>
      </c>
      <c r="G2757" s="712">
        <f t="shared" si="1238"/>
        <v>0</v>
      </c>
      <c r="H2757" s="699">
        <f t="shared" si="1232"/>
        <v>0</v>
      </c>
      <c r="I2757" s="712">
        <f t="shared" si="1233"/>
        <v>0</v>
      </c>
      <c r="J2757" s="699">
        <f t="shared" si="1239"/>
        <v>0</v>
      </c>
      <c r="K2757" s="681">
        <f t="shared" si="1240"/>
        <v>0</v>
      </c>
      <c r="L2757" s="711">
        <f>IF($L$5="Yes",HLOOKUP(B2757,'Outdoor Supply'!$D$32:$P$38,7,FALSE),0)</f>
        <v>0</v>
      </c>
      <c r="M2757" s="701">
        <f t="shared" si="1241"/>
        <v>0</v>
      </c>
      <c r="N2757" s="564">
        <f t="shared" si="1242"/>
        <v>0</v>
      </c>
      <c r="O2757" s="564">
        <f t="shared" si="1243"/>
        <v>0</v>
      </c>
      <c r="P2757" s="564">
        <f t="shared" si="1244"/>
        <v>0</v>
      </c>
      <c r="Q2757" s="564">
        <f t="shared" si="1245"/>
        <v>0</v>
      </c>
      <c r="R2757" s="661">
        <f t="shared" si="1234"/>
        <v>0</v>
      </c>
      <c r="S2757" s="662">
        <f t="shared" si="1235"/>
        <v>0</v>
      </c>
      <c r="T2757" s="699">
        <f t="shared" si="1236"/>
        <v>0</v>
      </c>
      <c r="U2757" s="681">
        <f t="shared" si="1246"/>
        <v>0</v>
      </c>
      <c r="V2757" s="701">
        <f t="shared" si="1247"/>
        <v>0</v>
      </c>
      <c r="W2757" s="662">
        <f t="shared" si="1248"/>
        <v>0</v>
      </c>
      <c r="X2757" s="662">
        <f t="shared" si="1249"/>
        <v>0</v>
      </c>
      <c r="Y2757" s="662">
        <f t="shared" si="1250"/>
        <v>0</v>
      </c>
      <c r="Z2757" s="699">
        <f t="shared" si="1251"/>
        <v>0</v>
      </c>
      <c r="AA2757" s="681">
        <f t="shared" si="1254"/>
        <v>0</v>
      </c>
      <c r="AB2757" s="701">
        <f t="shared" si="1255"/>
        <v>0</v>
      </c>
      <c r="AC2757" s="662">
        <f t="shared" si="1252"/>
        <v>0</v>
      </c>
      <c r="AD2757" s="662">
        <f t="shared" si="1256"/>
        <v>0</v>
      </c>
      <c r="AE2757" s="701">
        <f t="shared" si="1257"/>
        <v>0</v>
      </c>
      <c r="AF2757" s="662">
        <f t="shared" si="1253"/>
        <v>0</v>
      </c>
      <c r="AG2757" s="662">
        <f t="shared" si="1258"/>
        <v>0</v>
      </c>
      <c r="AH2757" s="701">
        <f t="shared" si="1259"/>
        <v>0</v>
      </c>
    </row>
    <row r="2758" spans="1:34" x14ac:dyDescent="0.35">
      <c r="A2758" s="680">
        <v>40733</v>
      </c>
      <c r="B2758" s="558" t="s">
        <v>27</v>
      </c>
      <c r="C2758" s="558">
        <v>7</v>
      </c>
      <c r="D2758" s="559">
        <f t="shared" si="1231"/>
        <v>7</v>
      </c>
      <c r="E2758" s="561">
        <v>0</v>
      </c>
      <c r="F2758" s="699">
        <f t="shared" si="1237"/>
        <v>0</v>
      </c>
      <c r="G2758" s="712">
        <f t="shared" si="1238"/>
        <v>0</v>
      </c>
      <c r="H2758" s="699">
        <f t="shared" si="1232"/>
        <v>0</v>
      </c>
      <c r="I2758" s="712">
        <f t="shared" si="1233"/>
        <v>0</v>
      </c>
      <c r="J2758" s="699">
        <f t="shared" si="1239"/>
        <v>0</v>
      </c>
      <c r="K2758" s="681">
        <f t="shared" si="1240"/>
        <v>0</v>
      </c>
      <c r="L2758" s="711">
        <f>IF($L$5="Yes",HLOOKUP(B2758,'Outdoor Supply'!$D$32:$P$38,7,FALSE),0)</f>
        <v>0</v>
      </c>
      <c r="M2758" s="701">
        <f t="shared" si="1241"/>
        <v>0</v>
      </c>
      <c r="N2758" s="564">
        <f t="shared" si="1242"/>
        <v>0</v>
      </c>
      <c r="O2758" s="564">
        <f t="shared" si="1243"/>
        <v>0</v>
      </c>
      <c r="P2758" s="564">
        <f t="shared" si="1244"/>
        <v>0</v>
      </c>
      <c r="Q2758" s="564">
        <f t="shared" si="1245"/>
        <v>0</v>
      </c>
      <c r="R2758" s="661">
        <f t="shared" si="1234"/>
        <v>0</v>
      </c>
      <c r="S2758" s="662">
        <f t="shared" si="1235"/>
        <v>0</v>
      </c>
      <c r="T2758" s="699">
        <f t="shared" si="1236"/>
        <v>0</v>
      </c>
      <c r="U2758" s="681">
        <f t="shared" si="1246"/>
        <v>0</v>
      </c>
      <c r="V2758" s="701">
        <f t="shared" si="1247"/>
        <v>0</v>
      </c>
      <c r="W2758" s="662">
        <f t="shared" si="1248"/>
        <v>0</v>
      </c>
      <c r="X2758" s="662">
        <f t="shared" si="1249"/>
        <v>0</v>
      </c>
      <c r="Y2758" s="662">
        <f t="shared" si="1250"/>
        <v>0</v>
      </c>
      <c r="Z2758" s="699">
        <f t="shared" si="1251"/>
        <v>0</v>
      </c>
      <c r="AA2758" s="681">
        <f t="shared" si="1254"/>
        <v>0</v>
      </c>
      <c r="AB2758" s="701">
        <f t="shared" si="1255"/>
        <v>0</v>
      </c>
      <c r="AC2758" s="662">
        <f t="shared" si="1252"/>
        <v>0</v>
      </c>
      <c r="AD2758" s="662">
        <f t="shared" si="1256"/>
        <v>0</v>
      </c>
      <c r="AE2758" s="701">
        <f t="shared" si="1257"/>
        <v>0</v>
      </c>
      <c r="AF2758" s="662">
        <f t="shared" si="1253"/>
        <v>0</v>
      </c>
      <c r="AG2758" s="662">
        <f t="shared" si="1258"/>
        <v>0</v>
      </c>
      <c r="AH2758" s="701">
        <f t="shared" si="1259"/>
        <v>0</v>
      </c>
    </row>
    <row r="2759" spans="1:34" x14ac:dyDescent="0.35">
      <c r="A2759" s="680">
        <v>40734</v>
      </c>
      <c r="B2759" s="558" t="s">
        <v>27</v>
      </c>
      <c r="C2759" s="558">
        <v>7</v>
      </c>
      <c r="D2759" s="559">
        <f t="shared" si="1231"/>
        <v>1</v>
      </c>
      <c r="E2759" s="561">
        <v>0</v>
      </c>
      <c r="F2759" s="699">
        <f t="shared" si="1237"/>
        <v>0</v>
      </c>
      <c r="G2759" s="712">
        <f t="shared" si="1238"/>
        <v>0</v>
      </c>
      <c r="H2759" s="699">
        <f t="shared" si="1232"/>
        <v>0</v>
      </c>
      <c r="I2759" s="712">
        <f t="shared" si="1233"/>
        <v>0</v>
      </c>
      <c r="J2759" s="699">
        <f t="shared" si="1239"/>
        <v>0</v>
      </c>
      <c r="K2759" s="681">
        <f t="shared" si="1240"/>
        <v>0</v>
      </c>
      <c r="L2759" s="711">
        <f>IF($L$5="Yes",HLOOKUP(B2759,'Outdoor Supply'!$D$32:$P$38,7,FALSE),0)</f>
        <v>0</v>
      </c>
      <c r="M2759" s="701">
        <f t="shared" si="1241"/>
        <v>0</v>
      </c>
      <c r="N2759" s="564">
        <f t="shared" si="1242"/>
        <v>0</v>
      </c>
      <c r="O2759" s="564">
        <f t="shared" si="1243"/>
        <v>0</v>
      </c>
      <c r="P2759" s="564">
        <f t="shared" si="1244"/>
        <v>0</v>
      </c>
      <c r="Q2759" s="564">
        <f t="shared" si="1245"/>
        <v>0</v>
      </c>
      <c r="R2759" s="661">
        <f t="shared" si="1234"/>
        <v>0</v>
      </c>
      <c r="S2759" s="662">
        <f t="shared" si="1235"/>
        <v>0</v>
      </c>
      <c r="T2759" s="699">
        <f t="shared" si="1236"/>
        <v>0</v>
      </c>
      <c r="U2759" s="681">
        <f t="shared" si="1246"/>
        <v>0</v>
      </c>
      <c r="V2759" s="701">
        <f t="shared" si="1247"/>
        <v>0</v>
      </c>
      <c r="W2759" s="662">
        <f t="shared" si="1248"/>
        <v>0</v>
      </c>
      <c r="X2759" s="662">
        <f t="shared" si="1249"/>
        <v>0</v>
      </c>
      <c r="Y2759" s="662">
        <f t="shared" si="1250"/>
        <v>0</v>
      </c>
      <c r="Z2759" s="699">
        <f t="shared" si="1251"/>
        <v>0</v>
      </c>
      <c r="AA2759" s="681">
        <f t="shared" si="1254"/>
        <v>0</v>
      </c>
      <c r="AB2759" s="701">
        <f t="shared" si="1255"/>
        <v>0</v>
      </c>
      <c r="AC2759" s="662">
        <f t="shared" si="1252"/>
        <v>0</v>
      </c>
      <c r="AD2759" s="662">
        <f t="shared" si="1256"/>
        <v>0</v>
      </c>
      <c r="AE2759" s="701">
        <f t="shared" si="1257"/>
        <v>0</v>
      </c>
      <c r="AF2759" s="662">
        <f t="shared" si="1253"/>
        <v>0</v>
      </c>
      <c r="AG2759" s="662">
        <f t="shared" si="1258"/>
        <v>0</v>
      </c>
      <c r="AH2759" s="701">
        <f t="shared" si="1259"/>
        <v>0</v>
      </c>
    </row>
    <row r="2760" spans="1:34" x14ac:dyDescent="0.35">
      <c r="A2760" s="680">
        <v>40735</v>
      </c>
      <c r="B2760" s="558" t="s">
        <v>27</v>
      </c>
      <c r="C2760" s="558">
        <v>7</v>
      </c>
      <c r="D2760" s="559">
        <f t="shared" si="1231"/>
        <v>2</v>
      </c>
      <c r="E2760" s="561">
        <v>0</v>
      </c>
      <c r="F2760" s="699">
        <f t="shared" si="1237"/>
        <v>0</v>
      </c>
      <c r="G2760" s="712">
        <f t="shared" si="1238"/>
        <v>0</v>
      </c>
      <c r="H2760" s="699">
        <f t="shared" si="1232"/>
        <v>0</v>
      </c>
      <c r="I2760" s="712">
        <f t="shared" si="1233"/>
        <v>0</v>
      </c>
      <c r="J2760" s="699">
        <f t="shared" si="1239"/>
        <v>0</v>
      </c>
      <c r="K2760" s="681">
        <f t="shared" si="1240"/>
        <v>0</v>
      </c>
      <c r="L2760" s="711">
        <f>IF($L$5="Yes",HLOOKUP(B2760,'Outdoor Supply'!$D$32:$P$38,7,FALSE),0)</f>
        <v>0</v>
      </c>
      <c r="M2760" s="701">
        <f t="shared" si="1241"/>
        <v>0</v>
      </c>
      <c r="N2760" s="564">
        <f t="shared" si="1242"/>
        <v>0</v>
      </c>
      <c r="O2760" s="564">
        <f t="shared" si="1243"/>
        <v>0</v>
      </c>
      <c r="P2760" s="564">
        <f t="shared" si="1244"/>
        <v>0</v>
      </c>
      <c r="Q2760" s="564">
        <f t="shared" si="1245"/>
        <v>0</v>
      </c>
      <c r="R2760" s="661">
        <f t="shared" si="1234"/>
        <v>0</v>
      </c>
      <c r="S2760" s="662">
        <f t="shared" si="1235"/>
        <v>0</v>
      </c>
      <c r="T2760" s="699">
        <f t="shared" si="1236"/>
        <v>0</v>
      </c>
      <c r="U2760" s="681">
        <f t="shared" si="1246"/>
        <v>0</v>
      </c>
      <c r="V2760" s="701">
        <f t="shared" si="1247"/>
        <v>0</v>
      </c>
      <c r="W2760" s="662">
        <f t="shared" si="1248"/>
        <v>0</v>
      </c>
      <c r="X2760" s="662">
        <f t="shared" si="1249"/>
        <v>0</v>
      </c>
      <c r="Y2760" s="662">
        <f t="shared" si="1250"/>
        <v>0</v>
      </c>
      <c r="Z2760" s="699">
        <f t="shared" si="1251"/>
        <v>0</v>
      </c>
      <c r="AA2760" s="681">
        <f t="shared" si="1254"/>
        <v>0</v>
      </c>
      <c r="AB2760" s="701">
        <f t="shared" si="1255"/>
        <v>0</v>
      </c>
      <c r="AC2760" s="662">
        <f t="shared" si="1252"/>
        <v>0</v>
      </c>
      <c r="AD2760" s="662">
        <f t="shared" si="1256"/>
        <v>0</v>
      </c>
      <c r="AE2760" s="701">
        <f t="shared" si="1257"/>
        <v>0</v>
      </c>
      <c r="AF2760" s="662">
        <f t="shared" si="1253"/>
        <v>0</v>
      </c>
      <c r="AG2760" s="662">
        <f t="shared" si="1258"/>
        <v>0</v>
      </c>
      <c r="AH2760" s="701">
        <f t="shared" si="1259"/>
        <v>0</v>
      </c>
    </row>
    <row r="2761" spans="1:34" x14ac:dyDescent="0.35">
      <c r="A2761" s="680">
        <v>40736</v>
      </c>
      <c r="B2761" s="558" t="s">
        <v>27</v>
      </c>
      <c r="C2761" s="558">
        <v>7</v>
      </c>
      <c r="D2761" s="559">
        <f t="shared" si="1231"/>
        <v>3</v>
      </c>
      <c r="E2761" s="561">
        <v>0</v>
      </c>
      <c r="F2761" s="699">
        <f t="shared" si="1237"/>
        <v>0</v>
      </c>
      <c r="G2761" s="712">
        <f t="shared" si="1238"/>
        <v>0</v>
      </c>
      <c r="H2761" s="699">
        <f t="shared" si="1232"/>
        <v>0</v>
      </c>
      <c r="I2761" s="712">
        <f t="shared" si="1233"/>
        <v>0</v>
      </c>
      <c r="J2761" s="699">
        <f t="shared" si="1239"/>
        <v>0</v>
      </c>
      <c r="K2761" s="681">
        <f t="shared" si="1240"/>
        <v>0</v>
      </c>
      <c r="L2761" s="711">
        <f>IF($L$5="Yes",HLOOKUP(B2761,'Outdoor Supply'!$D$32:$P$38,7,FALSE),0)</f>
        <v>0</v>
      </c>
      <c r="M2761" s="701">
        <f t="shared" si="1241"/>
        <v>0</v>
      </c>
      <c r="N2761" s="564">
        <f t="shared" si="1242"/>
        <v>0</v>
      </c>
      <c r="O2761" s="564">
        <f t="shared" si="1243"/>
        <v>0</v>
      </c>
      <c r="P2761" s="564">
        <f t="shared" si="1244"/>
        <v>0</v>
      </c>
      <c r="Q2761" s="564">
        <f t="shared" si="1245"/>
        <v>0</v>
      </c>
      <c r="R2761" s="661">
        <f t="shared" si="1234"/>
        <v>0</v>
      </c>
      <c r="S2761" s="662">
        <f t="shared" si="1235"/>
        <v>0</v>
      </c>
      <c r="T2761" s="699">
        <f t="shared" si="1236"/>
        <v>0</v>
      </c>
      <c r="U2761" s="681">
        <f t="shared" si="1246"/>
        <v>0</v>
      </c>
      <c r="V2761" s="701">
        <f t="shared" si="1247"/>
        <v>0</v>
      </c>
      <c r="W2761" s="662">
        <f t="shared" si="1248"/>
        <v>0</v>
      </c>
      <c r="X2761" s="662">
        <f t="shared" si="1249"/>
        <v>0</v>
      </c>
      <c r="Y2761" s="662">
        <f t="shared" si="1250"/>
        <v>0</v>
      </c>
      <c r="Z2761" s="699">
        <f t="shared" si="1251"/>
        <v>0</v>
      </c>
      <c r="AA2761" s="681">
        <f t="shared" si="1254"/>
        <v>0</v>
      </c>
      <c r="AB2761" s="701">
        <f t="shared" si="1255"/>
        <v>0</v>
      </c>
      <c r="AC2761" s="662">
        <f t="shared" si="1252"/>
        <v>0</v>
      </c>
      <c r="AD2761" s="662">
        <f t="shared" si="1256"/>
        <v>0</v>
      </c>
      <c r="AE2761" s="701">
        <f t="shared" si="1257"/>
        <v>0</v>
      </c>
      <c r="AF2761" s="662">
        <f t="shared" si="1253"/>
        <v>0</v>
      </c>
      <c r="AG2761" s="662">
        <f t="shared" si="1258"/>
        <v>0</v>
      </c>
      <c r="AH2761" s="701">
        <f t="shared" si="1259"/>
        <v>0</v>
      </c>
    </row>
    <row r="2762" spans="1:34" x14ac:dyDescent="0.35">
      <c r="A2762" s="680">
        <v>40737</v>
      </c>
      <c r="B2762" s="558" t="s">
        <v>27</v>
      </c>
      <c r="C2762" s="558">
        <v>7</v>
      </c>
      <c r="D2762" s="559">
        <f t="shared" si="1231"/>
        <v>4</v>
      </c>
      <c r="E2762" s="561">
        <v>0</v>
      </c>
      <c r="F2762" s="699">
        <f t="shared" si="1237"/>
        <v>0</v>
      </c>
      <c r="G2762" s="712">
        <f t="shared" si="1238"/>
        <v>0</v>
      </c>
      <c r="H2762" s="699">
        <f t="shared" si="1232"/>
        <v>0</v>
      </c>
      <c r="I2762" s="712">
        <f t="shared" si="1233"/>
        <v>0</v>
      </c>
      <c r="J2762" s="699">
        <f t="shared" si="1239"/>
        <v>0</v>
      </c>
      <c r="K2762" s="681">
        <f t="shared" si="1240"/>
        <v>0</v>
      </c>
      <c r="L2762" s="711">
        <f>IF($L$5="Yes",HLOOKUP(B2762,'Outdoor Supply'!$D$32:$P$38,7,FALSE),0)</f>
        <v>0</v>
      </c>
      <c r="M2762" s="701">
        <f t="shared" si="1241"/>
        <v>0</v>
      </c>
      <c r="N2762" s="564">
        <f t="shared" si="1242"/>
        <v>0</v>
      </c>
      <c r="O2762" s="564">
        <f t="shared" si="1243"/>
        <v>0</v>
      </c>
      <c r="P2762" s="564">
        <f t="shared" si="1244"/>
        <v>0</v>
      </c>
      <c r="Q2762" s="564">
        <f t="shared" si="1245"/>
        <v>0</v>
      </c>
      <c r="R2762" s="661">
        <f t="shared" si="1234"/>
        <v>0</v>
      </c>
      <c r="S2762" s="662">
        <f t="shared" si="1235"/>
        <v>0</v>
      </c>
      <c r="T2762" s="699">
        <f t="shared" si="1236"/>
        <v>0</v>
      </c>
      <c r="U2762" s="681">
        <f t="shared" si="1246"/>
        <v>0</v>
      </c>
      <c r="V2762" s="701">
        <f t="shared" si="1247"/>
        <v>0</v>
      </c>
      <c r="W2762" s="662">
        <f t="shared" si="1248"/>
        <v>0</v>
      </c>
      <c r="X2762" s="662">
        <f t="shared" si="1249"/>
        <v>0</v>
      </c>
      <c r="Y2762" s="662">
        <f t="shared" si="1250"/>
        <v>0</v>
      </c>
      <c r="Z2762" s="699">
        <f t="shared" si="1251"/>
        <v>0</v>
      </c>
      <c r="AA2762" s="681">
        <f t="shared" si="1254"/>
        <v>0</v>
      </c>
      <c r="AB2762" s="701">
        <f t="shared" si="1255"/>
        <v>0</v>
      </c>
      <c r="AC2762" s="662">
        <f t="shared" si="1252"/>
        <v>0</v>
      </c>
      <c r="AD2762" s="662">
        <f t="shared" si="1256"/>
        <v>0</v>
      </c>
      <c r="AE2762" s="701">
        <f t="shared" si="1257"/>
        <v>0</v>
      </c>
      <c r="AF2762" s="662">
        <f t="shared" si="1253"/>
        <v>0</v>
      </c>
      <c r="AG2762" s="662">
        <f t="shared" si="1258"/>
        <v>0</v>
      </c>
      <c r="AH2762" s="701">
        <f t="shared" si="1259"/>
        <v>0</v>
      </c>
    </row>
    <row r="2763" spans="1:34" x14ac:dyDescent="0.35">
      <c r="A2763" s="680">
        <v>40738</v>
      </c>
      <c r="B2763" s="558" t="s">
        <v>27</v>
      </c>
      <c r="C2763" s="558">
        <v>7</v>
      </c>
      <c r="D2763" s="559">
        <f t="shared" ref="D2763:D2826" si="1260">WEEKDAY(A2763)</f>
        <v>5</v>
      </c>
      <c r="E2763" s="561">
        <v>0</v>
      </c>
      <c r="F2763" s="699">
        <f t="shared" si="1237"/>
        <v>0</v>
      </c>
      <c r="G2763" s="712">
        <f t="shared" si="1238"/>
        <v>0</v>
      </c>
      <c r="H2763" s="699">
        <f t="shared" ref="H2763:H2826" si="1261">$C$3*$F$3*(E2763/12)*7.48</f>
        <v>0</v>
      </c>
      <c r="I2763" s="712">
        <f t="shared" ref="I2763:I2826" si="1262">$C$4*$F$4*(E2763/12)*7.48</f>
        <v>0</v>
      </c>
      <c r="J2763" s="699">
        <f t="shared" si="1239"/>
        <v>0</v>
      </c>
      <c r="K2763" s="681">
        <f t="shared" si="1240"/>
        <v>0</v>
      </c>
      <c r="L2763" s="711">
        <f>IF($L$5="Yes",HLOOKUP(B2763,'Outdoor Supply'!$D$32:$P$38,7,FALSE),0)</f>
        <v>0</v>
      </c>
      <c r="M2763" s="701">
        <f t="shared" si="1241"/>
        <v>0</v>
      </c>
      <c r="N2763" s="564">
        <f t="shared" si="1242"/>
        <v>0</v>
      </c>
      <c r="O2763" s="564">
        <f t="shared" si="1243"/>
        <v>0</v>
      </c>
      <c r="P2763" s="564">
        <f t="shared" si="1244"/>
        <v>0</v>
      </c>
      <c r="Q2763" s="564">
        <f t="shared" si="1245"/>
        <v>0</v>
      </c>
      <c r="R2763" s="661">
        <f t="shared" ref="R2763:R2826" si="1263">$Q$3</f>
        <v>0</v>
      </c>
      <c r="S2763" s="662">
        <f t="shared" ref="S2763:S2826" si="1264">SUM(N2763:R2763)</f>
        <v>0</v>
      </c>
      <c r="T2763" s="699">
        <f t="shared" ref="T2763:T2826" si="1265">IF(V2763&lt;0,0,IF(V2763&gt;$G$3,$G$3,V2763))</f>
        <v>0</v>
      </c>
      <c r="U2763" s="681">
        <f t="shared" si="1246"/>
        <v>0</v>
      </c>
      <c r="V2763" s="701">
        <f t="shared" si="1247"/>
        <v>0</v>
      </c>
      <c r="W2763" s="662">
        <f t="shared" si="1248"/>
        <v>0</v>
      </c>
      <c r="X2763" s="662">
        <f t="shared" si="1249"/>
        <v>0</v>
      </c>
      <c r="Y2763" s="662">
        <f t="shared" si="1250"/>
        <v>0</v>
      </c>
      <c r="Z2763" s="699">
        <f t="shared" si="1251"/>
        <v>0</v>
      </c>
      <c r="AA2763" s="681">
        <f t="shared" si="1254"/>
        <v>0</v>
      </c>
      <c r="AB2763" s="701">
        <f t="shared" si="1255"/>
        <v>0</v>
      </c>
      <c r="AC2763" s="662">
        <f t="shared" si="1252"/>
        <v>0</v>
      </c>
      <c r="AD2763" s="662">
        <f t="shared" si="1256"/>
        <v>0</v>
      </c>
      <c r="AE2763" s="701">
        <f t="shared" si="1257"/>
        <v>0</v>
      </c>
      <c r="AF2763" s="662">
        <f t="shared" si="1253"/>
        <v>0</v>
      </c>
      <c r="AG2763" s="662">
        <f t="shared" si="1258"/>
        <v>0</v>
      </c>
      <c r="AH2763" s="701">
        <f t="shared" si="1259"/>
        <v>0</v>
      </c>
    </row>
    <row r="2764" spans="1:34" x14ac:dyDescent="0.35">
      <c r="A2764" s="680">
        <v>40739</v>
      </c>
      <c r="B2764" s="558" t="s">
        <v>27</v>
      </c>
      <c r="C2764" s="558">
        <v>7</v>
      </c>
      <c r="D2764" s="559">
        <f t="shared" si="1260"/>
        <v>6</v>
      </c>
      <c r="E2764" s="561">
        <v>0</v>
      </c>
      <c r="F2764" s="699">
        <f t="shared" ref="F2764:F2827" si="1266">$B$3*$F$3*(E2764/12)*7.48</f>
        <v>0</v>
      </c>
      <c r="G2764" s="712">
        <f t="shared" ref="G2764:G2827" si="1267">$B$4*$F$4*(E2764/12)*7.48</f>
        <v>0</v>
      </c>
      <c r="H2764" s="699">
        <f t="shared" si="1261"/>
        <v>0</v>
      </c>
      <c r="I2764" s="712">
        <f t="shared" si="1262"/>
        <v>0</v>
      </c>
      <c r="J2764" s="699">
        <f t="shared" ref="J2764:J2827" si="1268">IF($L$3="Yes",$M$3*$N$3*(E2764/12)*7.48,0)</f>
        <v>0</v>
      </c>
      <c r="K2764" s="681">
        <f t="shared" ref="K2764:K2827" si="1269">IF($L$4="Yes",$M$4*$N$4*(E2764/12)*7.48,0)</f>
        <v>0</v>
      </c>
      <c r="L2764" s="711">
        <f>IF($L$5="Yes",HLOOKUP(B2764,'Outdoor Supply'!$D$32:$P$38,7,FALSE),0)</f>
        <v>0</v>
      </c>
      <c r="M2764" s="701">
        <f t="shared" ref="M2764:M2827" si="1270">SUM(J2764:L2764)</f>
        <v>0</v>
      </c>
      <c r="N2764" s="564">
        <f t="shared" ref="N2764:N2827" si="1271">HLOOKUP(B2764,$U$2:$AF$6,2,FALSE)</f>
        <v>0</v>
      </c>
      <c r="O2764" s="564">
        <f t="shared" ref="O2764:O2827" si="1272">HLOOKUP(B2764,$U$2:$AF$6,3,FALSE)</f>
        <v>0</v>
      </c>
      <c r="P2764" s="564">
        <f t="shared" ref="P2764:P2827" si="1273">HLOOKUP(B2764,$U$2:$AF$6,4,FALSE)</f>
        <v>0</v>
      </c>
      <c r="Q2764" s="564">
        <f t="shared" ref="Q2764:Q2827" si="1274">HLOOKUP(B2764,$U$2:$AF$6,5,FALSE)</f>
        <v>0</v>
      </c>
      <c r="R2764" s="661">
        <f t="shared" si="1263"/>
        <v>0</v>
      </c>
      <c r="S2764" s="662">
        <f t="shared" si="1264"/>
        <v>0</v>
      </c>
      <c r="T2764" s="699">
        <f t="shared" si="1265"/>
        <v>0</v>
      </c>
      <c r="U2764" s="681">
        <f t="shared" ref="U2764:U2827" si="1275">IF(F2764+T2763&gt;S2764,S2764,F2764+T2763)</f>
        <v>0</v>
      </c>
      <c r="V2764" s="701">
        <f t="shared" ref="V2764:V2827" si="1276">T2763+F2764-S2764</f>
        <v>0</v>
      </c>
      <c r="W2764" s="662">
        <f t="shared" ref="W2764:W2827" si="1277">IF(Y2764&lt;0,0,IF(Y2764&gt;$G$4,$G$4,Y2764))</f>
        <v>0</v>
      </c>
      <c r="X2764" s="662">
        <f t="shared" ref="X2764:X2827" si="1278">IF(G2764+W2763&gt;S2764,S2764,G2764+W2763)</f>
        <v>0</v>
      </c>
      <c r="Y2764" s="662">
        <f t="shared" ref="Y2764:Y2827" si="1279">W2763+G2764-S2764</f>
        <v>0</v>
      </c>
      <c r="Z2764" s="699">
        <f t="shared" ref="Z2764:Z2827" si="1280">IF(AB2764&lt;0,0,IF(AB2764&gt;$H$3,$H$3,AB2764))</f>
        <v>0</v>
      </c>
      <c r="AA2764" s="681">
        <f t="shared" si="1254"/>
        <v>0</v>
      </c>
      <c r="AB2764" s="701">
        <f t="shared" si="1255"/>
        <v>0</v>
      </c>
      <c r="AC2764" s="662">
        <f t="shared" ref="AC2764:AC2827" si="1281">IF(AE2764&lt;0,0,IF(AE2764&gt;$H$4,$H$4,AE2764))</f>
        <v>0</v>
      </c>
      <c r="AD2764" s="662">
        <f t="shared" si="1256"/>
        <v>0</v>
      </c>
      <c r="AE2764" s="701">
        <f t="shared" si="1257"/>
        <v>0</v>
      </c>
      <c r="AF2764" s="662">
        <f t="shared" ref="AF2764:AF2827" si="1282">IF(AH2764&lt;0,0,IF(AH2764&gt;$O$3,$O$3,AH2764))</f>
        <v>0</v>
      </c>
      <c r="AG2764" s="662">
        <f t="shared" si="1258"/>
        <v>0</v>
      </c>
      <c r="AH2764" s="701">
        <f t="shared" si="1259"/>
        <v>0</v>
      </c>
    </row>
    <row r="2765" spans="1:34" x14ac:dyDescent="0.35">
      <c r="A2765" s="680">
        <v>40740</v>
      </c>
      <c r="B2765" s="558" t="s">
        <v>27</v>
      </c>
      <c r="C2765" s="558">
        <v>7</v>
      </c>
      <c r="D2765" s="559">
        <f t="shared" si="1260"/>
        <v>7</v>
      </c>
      <c r="E2765" s="561">
        <v>9.9999999999909051E-3</v>
      </c>
      <c r="F2765" s="699">
        <f t="shared" si="1266"/>
        <v>0</v>
      </c>
      <c r="G2765" s="712">
        <f t="shared" si="1267"/>
        <v>0</v>
      </c>
      <c r="H2765" s="699">
        <f t="shared" si="1261"/>
        <v>0</v>
      </c>
      <c r="I2765" s="712">
        <f t="shared" si="1262"/>
        <v>0</v>
      </c>
      <c r="J2765" s="699">
        <f t="shared" si="1268"/>
        <v>0</v>
      </c>
      <c r="K2765" s="681">
        <f t="shared" si="1269"/>
        <v>0</v>
      </c>
      <c r="L2765" s="711">
        <f>IF($L$5="Yes",HLOOKUP(B2765,'Outdoor Supply'!$D$32:$P$38,7,FALSE),0)</f>
        <v>0</v>
      </c>
      <c r="M2765" s="701">
        <f t="shared" si="1270"/>
        <v>0</v>
      </c>
      <c r="N2765" s="564">
        <f t="shared" si="1271"/>
        <v>0</v>
      </c>
      <c r="O2765" s="564">
        <f t="shared" si="1272"/>
        <v>0</v>
      </c>
      <c r="P2765" s="564">
        <f t="shared" si="1273"/>
        <v>0</v>
      </c>
      <c r="Q2765" s="564">
        <f t="shared" si="1274"/>
        <v>0</v>
      </c>
      <c r="R2765" s="661">
        <f t="shared" si="1263"/>
        <v>0</v>
      </c>
      <c r="S2765" s="662">
        <f t="shared" si="1264"/>
        <v>0</v>
      </c>
      <c r="T2765" s="699">
        <f t="shared" si="1265"/>
        <v>0</v>
      </c>
      <c r="U2765" s="681">
        <f t="shared" si="1275"/>
        <v>0</v>
      </c>
      <c r="V2765" s="701">
        <f t="shared" si="1276"/>
        <v>0</v>
      </c>
      <c r="W2765" s="662">
        <f t="shared" si="1277"/>
        <v>0</v>
      </c>
      <c r="X2765" s="662">
        <f t="shared" si="1278"/>
        <v>0</v>
      </c>
      <c r="Y2765" s="662">
        <f t="shared" si="1279"/>
        <v>0</v>
      </c>
      <c r="Z2765" s="699">
        <f t="shared" si="1280"/>
        <v>0</v>
      </c>
      <c r="AA2765" s="681">
        <f t="shared" ref="AA2765:AA2828" si="1283">IF(H2765+Z2764&gt;S2765,S2765,H2765+Z2764)</f>
        <v>0</v>
      </c>
      <c r="AB2765" s="701">
        <f t="shared" ref="AB2765:AB2828" si="1284">Z2764+H2765-S2765</f>
        <v>0</v>
      </c>
      <c r="AC2765" s="662">
        <f t="shared" si="1281"/>
        <v>0</v>
      </c>
      <c r="AD2765" s="662">
        <f t="shared" ref="AD2765:AD2828" si="1285">IF(I2765+AC2764&gt;S2765,S2765,I2765+AC2764)</f>
        <v>0</v>
      </c>
      <c r="AE2765" s="701">
        <f t="shared" ref="AE2765:AE2828" si="1286">AC2764+I2765-S2765</f>
        <v>0</v>
      </c>
      <c r="AF2765" s="662">
        <f t="shared" si="1282"/>
        <v>0</v>
      </c>
      <c r="AG2765" s="662">
        <f t="shared" ref="AG2765:AG2828" si="1287">IF(M2765+AF2764&gt;S2765,S2765,M2765+AF2764)</f>
        <v>0</v>
      </c>
      <c r="AH2765" s="701">
        <f t="shared" ref="AH2765:AH2828" si="1288">AF2764+M2765-S2765</f>
        <v>0</v>
      </c>
    </row>
    <row r="2766" spans="1:34" x14ac:dyDescent="0.35">
      <c r="A2766" s="680">
        <v>40741</v>
      </c>
      <c r="B2766" s="558" t="s">
        <v>27</v>
      </c>
      <c r="C2766" s="558">
        <v>7</v>
      </c>
      <c r="D2766" s="559">
        <f t="shared" si="1260"/>
        <v>1</v>
      </c>
      <c r="E2766" s="561">
        <v>0</v>
      </c>
      <c r="F2766" s="699">
        <f t="shared" si="1266"/>
        <v>0</v>
      </c>
      <c r="G2766" s="712">
        <f t="shared" si="1267"/>
        <v>0</v>
      </c>
      <c r="H2766" s="699">
        <f t="shared" si="1261"/>
        <v>0</v>
      </c>
      <c r="I2766" s="712">
        <f t="shared" si="1262"/>
        <v>0</v>
      </c>
      <c r="J2766" s="699">
        <f t="shared" si="1268"/>
        <v>0</v>
      </c>
      <c r="K2766" s="681">
        <f t="shared" si="1269"/>
        <v>0</v>
      </c>
      <c r="L2766" s="711">
        <f>IF($L$5="Yes",HLOOKUP(B2766,'Outdoor Supply'!$D$32:$P$38,7,FALSE),0)</f>
        <v>0</v>
      </c>
      <c r="M2766" s="701">
        <f t="shared" si="1270"/>
        <v>0</v>
      </c>
      <c r="N2766" s="564">
        <f t="shared" si="1271"/>
        <v>0</v>
      </c>
      <c r="O2766" s="564">
        <f t="shared" si="1272"/>
        <v>0</v>
      </c>
      <c r="P2766" s="564">
        <f t="shared" si="1273"/>
        <v>0</v>
      </c>
      <c r="Q2766" s="564">
        <f t="shared" si="1274"/>
        <v>0</v>
      </c>
      <c r="R2766" s="661">
        <f t="shared" si="1263"/>
        <v>0</v>
      </c>
      <c r="S2766" s="662">
        <f t="shared" si="1264"/>
        <v>0</v>
      </c>
      <c r="T2766" s="699">
        <f t="shared" si="1265"/>
        <v>0</v>
      </c>
      <c r="U2766" s="681">
        <f t="shared" si="1275"/>
        <v>0</v>
      </c>
      <c r="V2766" s="701">
        <f t="shared" si="1276"/>
        <v>0</v>
      </c>
      <c r="W2766" s="662">
        <f t="shared" si="1277"/>
        <v>0</v>
      </c>
      <c r="X2766" s="662">
        <f t="shared" si="1278"/>
        <v>0</v>
      </c>
      <c r="Y2766" s="662">
        <f t="shared" si="1279"/>
        <v>0</v>
      </c>
      <c r="Z2766" s="699">
        <f t="shared" si="1280"/>
        <v>0</v>
      </c>
      <c r="AA2766" s="681">
        <f t="shared" si="1283"/>
        <v>0</v>
      </c>
      <c r="AB2766" s="701">
        <f t="shared" si="1284"/>
        <v>0</v>
      </c>
      <c r="AC2766" s="662">
        <f t="shared" si="1281"/>
        <v>0</v>
      </c>
      <c r="AD2766" s="662">
        <f t="shared" si="1285"/>
        <v>0</v>
      </c>
      <c r="AE2766" s="701">
        <f t="shared" si="1286"/>
        <v>0</v>
      </c>
      <c r="AF2766" s="662">
        <f t="shared" si="1282"/>
        <v>0</v>
      </c>
      <c r="AG2766" s="662">
        <f t="shared" si="1287"/>
        <v>0</v>
      </c>
      <c r="AH2766" s="701">
        <f t="shared" si="1288"/>
        <v>0</v>
      </c>
    </row>
    <row r="2767" spans="1:34" x14ac:dyDescent="0.35">
      <c r="A2767" s="680">
        <v>40742</v>
      </c>
      <c r="B2767" s="558" t="s">
        <v>27</v>
      </c>
      <c r="C2767" s="558">
        <v>7</v>
      </c>
      <c r="D2767" s="559">
        <f t="shared" si="1260"/>
        <v>2</v>
      </c>
      <c r="E2767" s="561">
        <v>0</v>
      </c>
      <c r="F2767" s="699">
        <f t="shared" si="1266"/>
        <v>0</v>
      </c>
      <c r="G2767" s="712">
        <f t="shared" si="1267"/>
        <v>0</v>
      </c>
      <c r="H2767" s="699">
        <f t="shared" si="1261"/>
        <v>0</v>
      </c>
      <c r="I2767" s="712">
        <f t="shared" si="1262"/>
        <v>0</v>
      </c>
      <c r="J2767" s="699">
        <f t="shared" si="1268"/>
        <v>0</v>
      </c>
      <c r="K2767" s="681">
        <f t="shared" si="1269"/>
        <v>0</v>
      </c>
      <c r="L2767" s="711">
        <f>IF($L$5="Yes",HLOOKUP(B2767,'Outdoor Supply'!$D$32:$P$38,7,FALSE),0)</f>
        <v>0</v>
      </c>
      <c r="M2767" s="701">
        <f t="shared" si="1270"/>
        <v>0</v>
      </c>
      <c r="N2767" s="564">
        <f t="shared" si="1271"/>
        <v>0</v>
      </c>
      <c r="O2767" s="564">
        <f t="shared" si="1272"/>
        <v>0</v>
      </c>
      <c r="P2767" s="564">
        <f t="shared" si="1273"/>
        <v>0</v>
      </c>
      <c r="Q2767" s="564">
        <f t="shared" si="1274"/>
        <v>0</v>
      </c>
      <c r="R2767" s="661">
        <f t="shared" si="1263"/>
        <v>0</v>
      </c>
      <c r="S2767" s="662">
        <f t="shared" si="1264"/>
        <v>0</v>
      </c>
      <c r="T2767" s="699">
        <f t="shared" si="1265"/>
        <v>0</v>
      </c>
      <c r="U2767" s="681">
        <f t="shared" si="1275"/>
        <v>0</v>
      </c>
      <c r="V2767" s="701">
        <f t="shared" si="1276"/>
        <v>0</v>
      </c>
      <c r="W2767" s="662">
        <f t="shared" si="1277"/>
        <v>0</v>
      </c>
      <c r="X2767" s="662">
        <f t="shared" si="1278"/>
        <v>0</v>
      </c>
      <c r="Y2767" s="662">
        <f t="shared" si="1279"/>
        <v>0</v>
      </c>
      <c r="Z2767" s="699">
        <f t="shared" si="1280"/>
        <v>0</v>
      </c>
      <c r="AA2767" s="681">
        <f t="shared" si="1283"/>
        <v>0</v>
      </c>
      <c r="AB2767" s="701">
        <f t="shared" si="1284"/>
        <v>0</v>
      </c>
      <c r="AC2767" s="662">
        <f t="shared" si="1281"/>
        <v>0</v>
      </c>
      <c r="AD2767" s="662">
        <f t="shared" si="1285"/>
        <v>0</v>
      </c>
      <c r="AE2767" s="701">
        <f t="shared" si="1286"/>
        <v>0</v>
      </c>
      <c r="AF2767" s="662">
        <f t="shared" si="1282"/>
        <v>0</v>
      </c>
      <c r="AG2767" s="662">
        <f t="shared" si="1287"/>
        <v>0</v>
      </c>
      <c r="AH2767" s="701">
        <f t="shared" si="1288"/>
        <v>0</v>
      </c>
    </row>
    <row r="2768" spans="1:34" x14ac:dyDescent="0.35">
      <c r="A2768" s="680">
        <v>40743</v>
      </c>
      <c r="B2768" s="558" t="s">
        <v>27</v>
      </c>
      <c r="C2768" s="558">
        <v>7</v>
      </c>
      <c r="D2768" s="559">
        <f t="shared" si="1260"/>
        <v>3</v>
      </c>
      <c r="E2768" s="561">
        <v>0</v>
      </c>
      <c r="F2768" s="699">
        <f t="shared" si="1266"/>
        <v>0</v>
      </c>
      <c r="G2768" s="712">
        <f t="shared" si="1267"/>
        <v>0</v>
      </c>
      <c r="H2768" s="699">
        <f t="shared" si="1261"/>
        <v>0</v>
      </c>
      <c r="I2768" s="712">
        <f t="shared" si="1262"/>
        <v>0</v>
      </c>
      <c r="J2768" s="699">
        <f t="shared" si="1268"/>
        <v>0</v>
      </c>
      <c r="K2768" s="681">
        <f t="shared" si="1269"/>
        <v>0</v>
      </c>
      <c r="L2768" s="711">
        <f>IF($L$5="Yes",HLOOKUP(B2768,'Outdoor Supply'!$D$32:$P$38,7,FALSE),0)</f>
        <v>0</v>
      </c>
      <c r="M2768" s="701">
        <f t="shared" si="1270"/>
        <v>0</v>
      </c>
      <c r="N2768" s="564">
        <f t="shared" si="1271"/>
        <v>0</v>
      </c>
      <c r="O2768" s="564">
        <f t="shared" si="1272"/>
        <v>0</v>
      </c>
      <c r="P2768" s="564">
        <f t="shared" si="1273"/>
        <v>0</v>
      </c>
      <c r="Q2768" s="564">
        <f t="shared" si="1274"/>
        <v>0</v>
      </c>
      <c r="R2768" s="661">
        <f t="shared" si="1263"/>
        <v>0</v>
      </c>
      <c r="S2768" s="662">
        <f t="shared" si="1264"/>
        <v>0</v>
      </c>
      <c r="T2768" s="699">
        <f t="shared" si="1265"/>
        <v>0</v>
      </c>
      <c r="U2768" s="681">
        <f t="shared" si="1275"/>
        <v>0</v>
      </c>
      <c r="V2768" s="701">
        <f t="shared" si="1276"/>
        <v>0</v>
      </c>
      <c r="W2768" s="662">
        <f t="shared" si="1277"/>
        <v>0</v>
      </c>
      <c r="X2768" s="662">
        <f t="shared" si="1278"/>
        <v>0</v>
      </c>
      <c r="Y2768" s="662">
        <f t="shared" si="1279"/>
        <v>0</v>
      </c>
      <c r="Z2768" s="699">
        <f t="shared" si="1280"/>
        <v>0</v>
      </c>
      <c r="AA2768" s="681">
        <f t="shared" si="1283"/>
        <v>0</v>
      </c>
      <c r="AB2768" s="701">
        <f t="shared" si="1284"/>
        <v>0</v>
      </c>
      <c r="AC2768" s="662">
        <f t="shared" si="1281"/>
        <v>0</v>
      </c>
      <c r="AD2768" s="662">
        <f t="shared" si="1285"/>
        <v>0</v>
      </c>
      <c r="AE2768" s="701">
        <f t="shared" si="1286"/>
        <v>0</v>
      </c>
      <c r="AF2768" s="662">
        <f t="shared" si="1282"/>
        <v>0</v>
      </c>
      <c r="AG2768" s="662">
        <f t="shared" si="1287"/>
        <v>0</v>
      </c>
      <c r="AH2768" s="701">
        <f t="shared" si="1288"/>
        <v>0</v>
      </c>
    </row>
    <row r="2769" spans="1:34" x14ac:dyDescent="0.35">
      <c r="A2769" s="680">
        <v>40744</v>
      </c>
      <c r="B2769" s="558" t="s">
        <v>27</v>
      </c>
      <c r="C2769" s="558">
        <v>7</v>
      </c>
      <c r="D2769" s="559">
        <f t="shared" si="1260"/>
        <v>4</v>
      </c>
      <c r="E2769" s="561">
        <v>0</v>
      </c>
      <c r="F2769" s="699">
        <f t="shared" si="1266"/>
        <v>0</v>
      </c>
      <c r="G2769" s="712">
        <f t="shared" si="1267"/>
        <v>0</v>
      </c>
      <c r="H2769" s="699">
        <f t="shared" si="1261"/>
        <v>0</v>
      </c>
      <c r="I2769" s="712">
        <f t="shared" si="1262"/>
        <v>0</v>
      </c>
      <c r="J2769" s="699">
        <f t="shared" si="1268"/>
        <v>0</v>
      </c>
      <c r="K2769" s="681">
        <f t="shared" si="1269"/>
        <v>0</v>
      </c>
      <c r="L2769" s="711">
        <f>IF($L$5="Yes",HLOOKUP(B2769,'Outdoor Supply'!$D$32:$P$38,7,FALSE),0)</f>
        <v>0</v>
      </c>
      <c r="M2769" s="701">
        <f t="shared" si="1270"/>
        <v>0</v>
      </c>
      <c r="N2769" s="564">
        <f t="shared" si="1271"/>
        <v>0</v>
      </c>
      <c r="O2769" s="564">
        <f t="shared" si="1272"/>
        <v>0</v>
      </c>
      <c r="P2769" s="564">
        <f t="shared" si="1273"/>
        <v>0</v>
      </c>
      <c r="Q2769" s="564">
        <f t="shared" si="1274"/>
        <v>0</v>
      </c>
      <c r="R2769" s="661">
        <f t="shared" si="1263"/>
        <v>0</v>
      </c>
      <c r="S2769" s="662">
        <f t="shared" si="1264"/>
        <v>0</v>
      </c>
      <c r="T2769" s="699">
        <f t="shared" si="1265"/>
        <v>0</v>
      </c>
      <c r="U2769" s="681">
        <f t="shared" si="1275"/>
        <v>0</v>
      </c>
      <c r="V2769" s="701">
        <f t="shared" si="1276"/>
        <v>0</v>
      </c>
      <c r="W2769" s="662">
        <f t="shared" si="1277"/>
        <v>0</v>
      </c>
      <c r="X2769" s="662">
        <f t="shared" si="1278"/>
        <v>0</v>
      </c>
      <c r="Y2769" s="662">
        <f t="shared" si="1279"/>
        <v>0</v>
      </c>
      <c r="Z2769" s="699">
        <f t="shared" si="1280"/>
        <v>0</v>
      </c>
      <c r="AA2769" s="681">
        <f t="shared" si="1283"/>
        <v>0</v>
      </c>
      <c r="AB2769" s="701">
        <f t="shared" si="1284"/>
        <v>0</v>
      </c>
      <c r="AC2769" s="662">
        <f t="shared" si="1281"/>
        <v>0</v>
      </c>
      <c r="AD2769" s="662">
        <f t="shared" si="1285"/>
        <v>0</v>
      </c>
      <c r="AE2769" s="701">
        <f t="shared" si="1286"/>
        <v>0</v>
      </c>
      <c r="AF2769" s="662">
        <f t="shared" si="1282"/>
        <v>0</v>
      </c>
      <c r="AG2769" s="662">
        <f t="shared" si="1287"/>
        <v>0</v>
      </c>
      <c r="AH2769" s="701">
        <f t="shared" si="1288"/>
        <v>0</v>
      </c>
    </row>
    <row r="2770" spans="1:34" x14ac:dyDescent="0.35">
      <c r="A2770" s="680">
        <v>40745</v>
      </c>
      <c r="B2770" s="558" t="s">
        <v>27</v>
      </c>
      <c r="C2770" s="558">
        <v>7</v>
      </c>
      <c r="D2770" s="559">
        <f t="shared" si="1260"/>
        <v>5</v>
      </c>
      <c r="E2770" s="561">
        <v>0</v>
      </c>
      <c r="F2770" s="699">
        <f t="shared" si="1266"/>
        <v>0</v>
      </c>
      <c r="G2770" s="712">
        <f t="shared" si="1267"/>
        <v>0</v>
      </c>
      <c r="H2770" s="699">
        <f t="shared" si="1261"/>
        <v>0</v>
      </c>
      <c r="I2770" s="712">
        <f t="shared" si="1262"/>
        <v>0</v>
      </c>
      <c r="J2770" s="699">
        <f t="shared" si="1268"/>
        <v>0</v>
      </c>
      <c r="K2770" s="681">
        <f t="shared" si="1269"/>
        <v>0</v>
      </c>
      <c r="L2770" s="711">
        <f>IF($L$5="Yes",HLOOKUP(B2770,'Outdoor Supply'!$D$32:$P$38,7,FALSE),0)</f>
        <v>0</v>
      </c>
      <c r="M2770" s="701">
        <f t="shared" si="1270"/>
        <v>0</v>
      </c>
      <c r="N2770" s="564">
        <f t="shared" si="1271"/>
        <v>0</v>
      </c>
      <c r="O2770" s="564">
        <f t="shared" si="1272"/>
        <v>0</v>
      </c>
      <c r="P2770" s="564">
        <f t="shared" si="1273"/>
        <v>0</v>
      </c>
      <c r="Q2770" s="564">
        <f t="shared" si="1274"/>
        <v>0</v>
      </c>
      <c r="R2770" s="661">
        <f t="shared" si="1263"/>
        <v>0</v>
      </c>
      <c r="S2770" s="662">
        <f t="shared" si="1264"/>
        <v>0</v>
      </c>
      <c r="T2770" s="699">
        <f t="shared" si="1265"/>
        <v>0</v>
      </c>
      <c r="U2770" s="681">
        <f t="shared" si="1275"/>
        <v>0</v>
      </c>
      <c r="V2770" s="701">
        <f t="shared" si="1276"/>
        <v>0</v>
      </c>
      <c r="W2770" s="662">
        <f t="shared" si="1277"/>
        <v>0</v>
      </c>
      <c r="X2770" s="662">
        <f t="shared" si="1278"/>
        <v>0</v>
      </c>
      <c r="Y2770" s="662">
        <f t="shared" si="1279"/>
        <v>0</v>
      </c>
      <c r="Z2770" s="699">
        <f t="shared" si="1280"/>
        <v>0</v>
      </c>
      <c r="AA2770" s="681">
        <f t="shared" si="1283"/>
        <v>0</v>
      </c>
      <c r="AB2770" s="701">
        <f t="shared" si="1284"/>
        <v>0</v>
      </c>
      <c r="AC2770" s="662">
        <f t="shared" si="1281"/>
        <v>0</v>
      </c>
      <c r="AD2770" s="662">
        <f t="shared" si="1285"/>
        <v>0</v>
      </c>
      <c r="AE2770" s="701">
        <f t="shared" si="1286"/>
        <v>0</v>
      </c>
      <c r="AF2770" s="662">
        <f t="shared" si="1282"/>
        <v>0</v>
      </c>
      <c r="AG2770" s="662">
        <f t="shared" si="1287"/>
        <v>0</v>
      </c>
      <c r="AH2770" s="701">
        <f t="shared" si="1288"/>
        <v>0</v>
      </c>
    </row>
    <row r="2771" spans="1:34" x14ac:dyDescent="0.35">
      <c r="A2771" s="680">
        <v>40746</v>
      </c>
      <c r="B2771" s="558" t="s">
        <v>27</v>
      </c>
      <c r="C2771" s="558">
        <v>7</v>
      </c>
      <c r="D2771" s="559">
        <f t="shared" si="1260"/>
        <v>6</v>
      </c>
      <c r="E2771" s="561">
        <v>0</v>
      </c>
      <c r="F2771" s="699">
        <f t="shared" si="1266"/>
        <v>0</v>
      </c>
      <c r="G2771" s="712">
        <f t="shared" si="1267"/>
        <v>0</v>
      </c>
      <c r="H2771" s="699">
        <f t="shared" si="1261"/>
        <v>0</v>
      </c>
      <c r="I2771" s="712">
        <f t="shared" si="1262"/>
        <v>0</v>
      </c>
      <c r="J2771" s="699">
        <f t="shared" si="1268"/>
        <v>0</v>
      </c>
      <c r="K2771" s="681">
        <f t="shared" si="1269"/>
        <v>0</v>
      </c>
      <c r="L2771" s="711">
        <f>IF($L$5="Yes",HLOOKUP(B2771,'Outdoor Supply'!$D$32:$P$38,7,FALSE),0)</f>
        <v>0</v>
      </c>
      <c r="M2771" s="701">
        <f t="shared" si="1270"/>
        <v>0</v>
      </c>
      <c r="N2771" s="564">
        <f t="shared" si="1271"/>
        <v>0</v>
      </c>
      <c r="O2771" s="564">
        <f t="shared" si="1272"/>
        <v>0</v>
      </c>
      <c r="P2771" s="564">
        <f t="shared" si="1273"/>
        <v>0</v>
      </c>
      <c r="Q2771" s="564">
        <f t="shared" si="1274"/>
        <v>0</v>
      </c>
      <c r="R2771" s="661">
        <f t="shared" si="1263"/>
        <v>0</v>
      </c>
      <c r="S2771" s="662">
        <f t="shared" si="1264"/>
        <v>0</v>
      </c>
      <c r="T2771" s="699">
        <f t="shared" si="1265"/>
        <v>0</v>
      </c>
      <c r="U2771" s="681">
        <f t="shared" si="1275"/>
        <v>0</v>
      </c>
      <c r="V2771" s="701">
        <f t="shared" si="1276"/>
        <v>0</v>
      </c>
      <c r="W2771" s="662">
        <f t="shared" si="1277"/>
        <v>0</v>
      </c>
      <c r="X2771" s="662">
        <f t="shared" si="1278"/>
        <v>0</v>
      </c>
      <c r="Y2771" s="662">
        <f t="shared" si="1279"/>
        <v>0</v>
      </c>
      <c r="Z2771" s="699">
        <f t="shared" si="1280"/>
        <v>0</v>
      </c>
      <c r="AA2771" s="681">
        <f t="shared" si="1283"/>
        <v>0</v>
      </c>
      <c r="AB2771" s="701">
        <f t="shared" si="1284"/>
        <v>0</v>
      </c>
      <c r="AC2771" s="662">
        <f t="shared" si="1281"/>
        <v>0</v>
      </c>
      <c r="AD2771" s="662">
        <f t="shared" si="1285"/>
        <v>0</v>
      </c>
      <c r="AE2771" s="701">
        <f t="shared" si="1286"/>
        <v>0</v>
      </c>
      <c r="AF2771" s="662">
        <f t="shared" si="1282"/>
        <v>0</v>
      </c>
      <c r="AG2771" s="662">
        <f t="shared" si="1287"/>
        <v>0</v>
      </c>
      <c r="AH2771" s="701">
        <f t="shared" si="1288"/>
        <v>0</v>
      </c>
    </row>
    <row r="2772" spans="1:34" x14ac:dyDescent="0.35">
      <c r="A2772" s="680">
        <v>40747</v>
      </c>
      <c r="B2772" s="558" t="s">
        <v>27</v>
      </c>
      <c r="C2772" s="558">
        <v>7</v>
      </c>
      <c r="D2772" s="559">
        <f t="shared" si="1260"/>
        <v>7</v>
      </c>
      <c r="E2772" s="561">
        <v>0</v>
      </c>
      <c r="F2772" s="699">
        <f t="shared" si="1266"/>
        <v>0</v>
      </c>
      <c r="G2772" s="712">
        <f t="shared" si="1267"/>
        <v>0</v>
      </c>
      <c r="H2772" s="699">
        <f t="shared" si="1261"/>
        <v>0</v>
      </c>
      <c r="I2772" s="712">
        <f t="shared" si="1262"/>
        <v>0</v>
      </c>
      <c r="J2772" s="699">
        <f t="shared" si="1268"/>
        <v>0</v>
      </c>
      <c r="K2772" s="681">
        <f t="shared" si="1269"/>
        <v>0</v>
      </c>
      <c r="L2772" s="711">
        <f>IF($L$5="Yes",HLOOKUP(B2772,'Outdoor Supply'!$D$32:$P$38,7,FALSE),0)</f>
        <v>0</v>
      </c>
      <c r="M2772" s="701">
        <f t="shared" si="1270"/>
        <v>0</v>
      </c>
      <c r="N2772" s="564">
        <f t="shared" si="1271"/>
        <v>0</v>
      </c>
      <c r="O2772" s="564">
        <f t="shared" si="1272"/>
        <v>0</v>
      </c>
      <c r="P2772" s="564">
        <f t="shared" si="1273"/>
        <v>0</v>
      </c>
      <c r="Q2772" s="564">
        <f t="shared" si="1274"/>
        <v>0</v>
      </c>
      <c r="R2772" s="661">
        <f t="shared" si="1263"/>
        <v>0</v>
      </c>
      <c r="S2772" s="662">
        <f t="shared" si="1264"/>
        <v>0</v>
      </c>
      <c r="T2772" s="699">
        <f t="shared" si="1265"/>
        <v>0</v>
      </c>
      <c r="U2772" s="681">
        <f t="shared" si="1275"/>
        <v>0</v>
      </c>
      <c r="V2772" s="701">
        <f t="shared" si="1276"/>
        <v>0</v>
      </c>
      <c r="W2772" s="662">
        <f t="shared" si="1277"/>
        <v>0</v>
      </c>
      <c r="X2772" s="662">
        <f t="shared" si="1278"/>
        <v>0</v>
      </c>
      <c r="Y2772" s="662">
        <f t="shared" si="1279"/>
        <v>0</v>
      </c>
      <c r="Z2772" s="699">
        <f t="shared" si="1280"/>
        <v>0</v>
      </c>
      <c r="AA2772" s="681">
        <f t="shared" si="1283"/>
        <v>0</v>
      </c>
      <c r="AB2772" s="701">
        <f t="shared" si="1284"/>
        <v>0</v>
      </c>
      <c r="AC2772" s="662">
        <f t="shared" si="1281"/>
        <v>0</v>
      </c>
      <c r="AD2772" s="662">
        <f t="shared" si="1285"/>
        <v>0</v>
      </c>
      <c r="AE2772" s="701">
        <f t="shared" si="1286"/>
        <v>0</v>
      </c>
      <c r="AF2772" s="662">
        <f t="shared" si="1282"/>
        <v>0</v>
      </c>
      <c r="AG2772" s="662">
        <f t="shared" si="1287"/>
        <v>0</v>
      </c>
      <c r="AH2772" s="701">
        <f t="shared" si="1288"/>
        <v>0</v>
      </c>
    </row>
    <row r="2773" spans="1:34" x14ac:dyDescent="0.35">
      <c r="A2773" s="680">
        <v>40748</v>
      </c>
      <c r="B2773" s="558" t="s">
        <v>27</v>
      </c>
      <c r="C2773" s="558">
        <v>7</v>
      </c>
      <c r="D2773" s="559">
        <f t="shared" si="1260"/>
        <v>1</v>
      </c>
      <c r="E2773" s="561">
        <v>0</v>
      </c>
      <c r="F2773" s="699">
        <f t="shared" si="1266"/>
        <v>0</v>
      </c>
      <c r="G2773" s="712">
        <f t="shared" si="1267"/>
        <v>0</v>
      </c>
      <c r="H2773" s="699">
        <f t="shared" si="1261"/>
        <v>0</v>
      </c>
      <c r="I2773" s="712">
        <f t="shared" si="1262"/>
        <v>0</v>
      </c>
      <c r="J2773" s="699">
        <f t="shared" si="1268"/>
        <v>0</v>
      </c>
      <c r="K2773" s="681">
        <f t="shared" si="1269"/>
        <v>0</v>
      </c>
      <c r="L2773" s="711">
        <f>IF($L$5="Yes",HLOOKUP(B2773,'Outdoor Supply'!$D$32:$P$38,7,FALSE),0)</f>
        <v>0</v>
      </c>
      <c r="M2773" s="701">
        <f t="shared" si="1270"/>
        <v>0</v>
      </c>
      <c r="N2773" s="564">
        <f t="shared" si="1271"/>
        <v>0</v>
      </c>
      <c r="O2773" s="564">
        <f t="shared" si="1272"/>
        <v>0</v>
      </c>
      <c r="P2773" s="564">
        <f t="shared" si="1273"/>
        <v>0</v>
      </c>
      <c r="Q2773" s="564">
        <f t="shared" si="1274"/>
        <v>0</v>
      </c>
      <c r="R2773" s="661">
        <f t="shared" si="1263"/>
        <v>0</v>
      </c>
      <c r="S2773" s="662">
        <f t="shared" si="1264"/>
        <v>0</v>
      </c>
      <c r="T2773" s="699">
        <f t="shared" si="1265"/>
        <v>0</v>
      </c>
      <c r="U2773" s="681">
        <f t="shared" si="1275"/>
        <v>0</v>
      </c>
      <c r="V2773" s="701">
        <f t="shared" si="1276"/>
        <v>0</v>
      </c>
      <c r="W2773" s="662">
        <f t="shared" si="1277"/>
        <v>0</v>
      </c>
      <c r="X2773" s="662">
        <f t="shared" si="1278"/>
        <v>0</v>
      </c>
      <c r="Y2773" s="662">
        <f t="shared" si="1279"/>
        <v>0</v>
      </c>
      <c r="Z2773" s="699">
        <f t="shared" si="1280"/>
        <v>0</v>
      </c>
      <c r="AA2773" s="681">
        <f t="shared" si="1283"/>
        <v>0</v>
      </c>
      <c r="AB2773" s="701">
        <f t="shared" si="1284"/>
        <v>0</v>
      </c>
      <c r="AC2773" s="662">
        <f t="shared" si="1281"/>
        <v>0</v>
      </c>
      <c r="AD2773" s="662">
        <f t="shared" si="1285"/>
        <v>0</v>
      </c>
      <c r="AE2773" s="701">
        <f t="shared" si="1286"/>
        <v>0</v>
      </c>
      <c r="AF2773" s="662">
        <f t="shared" si="1282"/>
        <v>0</v>
      </c>
      <c r="AG2773" s="662">
        <f t="shared" si="1287"/>
        <v>0</v>
      </c>
      <c r="AH2773" s="701">
        <f t="shared" si="1288"/>
        <v>0</v>
      </c>
    </row>
    <row r="2774" spans="1:34" x14ac:dyDescent="0.35">
      <c r="A2774" s="680">
        <v>40749</v>
      </c>
      <c r="B2774" s="558" t="s">
        <v>27</v>
      </c>
      <c r="C2774" s="558">
        <v>7</v>
      </c>
      <c r="D2774" s="559">
        <f t="shared" si="1260"/>
        <v>2</v>
      </c>
      <c r="E2774" s="561">
        <v>0</v>
      </c>
      <c r="F2774" s="699">
        <f t="shared" si="1266"/>
        <v>0</v>
      </c>
      <c r="G2774" s="712">
        <f t="shared" si="1267"/>
        <v>0</v>
      </c>
      <c r="H2774" s="699">
        <f t="shared" si="1261"/>
        <v>0</v>
      </c>
      <c r="I2774" s="712">
        <f t="shared" si="1262"/>
        <v>0</v>
      </c>
      <c r="J2774" s="699">
        <f t="shared" si="1268"/>
        <v>0</v>
      </c>
      <c r="K2774" s="681">
        <f t="shared" si="1269"/>
        <v>0</v>
      </c>
      <c r="L2774" s="711">
        <f>IF($L$5="Yes",HLOOKUP(B2774,'Outdoor Supply'!$D$32:$P$38,7,FALSE),0)</f>
        <v>0</v>
      </c>
      <c r="M2774" s="701">
        <f t="shared" si="1270"/>
        <v>0</v>
      </c>
      <c r="N2774" s="564">
        <f t="shared" si="1271"/>
        <v>0</v>
      </c>
      <c r="O2774" s="564">
        <f t="shared" si="1272"/>
        <v>0</v>
      </c>
      <c r="P2774" s="564">
        <f t="shared" si="1273"/>
        <v>0</v>
      </c>
      <c r="Q2774" s="564">
        <f t="shared" si="1274"/>
        <v>0</v>
      </c>
      <c r="R2774" s="661">
        <f t="shared" si="1263"/>
        <v>0</v>
      </c>
      <c r="S2774" s="662">
        <f t="shared" si="1264"/>
        <v>0</v>
      </c>
      <c r="T2774" s="699">
        <f t="shared" si="1265"/>
        <v>0</v>
      </c>
      <c r="U2774" s="681">
        <f t="shared" si="1275"/>
        <v>0</v>
      </c>
      <c r="V2774" s="701">
        <f t="shared" si="1276"/>
        <v>0</v>
      </c>
      <c r="W2774" s="662">
        <f t="shared" si="1277"/>
        <v>0</v>
      </c>
      <c r="X2774" s="662">
        <f t="shared" si="1278"/>
        <v>0</v>
      </c>
      <c r="Y2774" s="662">
        <f t="shared" si="1279"/>
        <v>0</v>
      </c>
      <c r="Z2774" s="699">
        <f t="shared" si="1280"/>
        <v>0</v>
      </c>
      <c r="AA2774" s="681">
        <f t="shared" si="1283"/>
        <v>0</v>
      </c>
      <c r="AB2774" s="701">
        <f t="shared" si="1284"/>
        <v>0</v>
      </c>
      <c r="AC2774" s="662">
        <f t="shared" si="1281"/>
        <v>0</v>
      </c>
      <c r="AD2774" s="662">
        <f t="shared" si="1285"/>
        <v>0</v>
      </c>
      <c r="AE2774" s="701">
        <f t="shared" si="1286"/>
        <v>0</v>
      </c>
      <c r="AF2774" s="662">
        <f t="shared" si="1282"/>
        <v>0</v>
      </c>
      <c r="AG2774" s="662">
        <f t="shared" si="1287"/>
        <v>0</v>
      </c>
      <c r="AH2774" s="701">
        <f t="shared" si="1288"/>
        <v>0</v>
      </c>
    </row>
    <row r="2775" spans="1:34" x14ac:dyDescent="0.35">
      <c r="A2775" s="680">
        <v>40750</v>
      </c>
      <c r="B2775" s="558" t="s">
        <v>27</v>
      </c>
      <c r="C2775" s="558">
        <v>7</v>
      </c>
      <c r="D2775" s="559">
        <f t="shared" si="1260"/>
        <v>3</v>
      </c>
      <c r="E2775" s="561">
        <v>0</v>
      </c>
      <c r="F2775" s="699">
        <f t="shared" si="1266"/>
        <v>0</v>
      </c>
      <c r="G2775" s="712">
        <f t="shared" si="1267"/>
        <v>0</v>
      </c>
      <c r="H2775" s="699">
        <f t="shared" si="1261"/>
        <v>0</v>
      </c>
      <c r="I2775" s="712">
        <f t="shared" si="1262"/>
        <v>0</v>
      </c>
      <c r="J2775" s="699">
        <f t="shared" si="1268"/>
        <v>0</v>
      </c>
      <c r="K2775" s="681">
        <f t="shared" si="1269"/>
        <v>0</v>
      </c>
      <c r="L2775" s="711">
        <f>IF($L$5="Yes",HLOOKUP(B2775,'Outdoor Supply'!$D$32:$P$38,7,FALSE),0)</f>
        <v>0</v>
      </c>
      <c r="M2775" s="701">
        <f t="shared" si="1270"/>
        <v>0</v>
      </c>
      <c r="N2775" s="564">
        <f t="shared" si="1271"/>
        <v>0</v>
      </c>
      <c r="O2775" s="564">
        <f t="shared" si="1272"/>
        <v>0</v>
      </c>
      <c r="P2775" s="564">
        <f t="shared" si="1273"/>
        <v>0</v>
      </c>
      <c r="Q2775" s="564">
        <f t="shared" si="1274"/>
        <v>0</v>
      </c>
      <c r="R2775" s="661">
        <f t="shared" si="1263"/>
        <v>0</v>
      </c>
      <c r="S2775" s="662">
        <f t="shared" si="1264"/>
        <v>0</v>
      </c>
      <c r="T2775" s="699">
        <f t="shared" si="1265"/>
        <v>0</v>
      </c>
      <c r="U2775" s="681">
        <f t="shared" si="1275"/>
        <v>0</v>
      </c>
      <c r="V2775" s="701">
        <f t="shared" si="1276"/>
        <v>0</v>
      </c>
      <c r="W2775" s="662">
        <f t="shared" si="1277"/>
        <v>0</v>
      </c>
      <c r="X2775" s="662">
        <f t="shared" si="1278"/>
        <v>0</v>
      </c>
      <c r="Y2775" s="662">
        <f t="shared" si="1279"/>
        <v>0</v>
      </c>
      <c r="Z2775" s="699">
        <f t="shared" si="1280"/>
        <v>0</v>
      </c>
      <c r="AA2775" s="681">
        <f t="shared" si="1283"/>
        <v>0</v>
      </c>
      <c r="AB2775" s="701">
        <f t="shared" si="1284"/>
        <v>0</v>
      </c>
      <c r="AC2775" s="662">
        <f t="shared" si="1281"/>
        <v>0</v>
      </c>
      <c r="AD2775" s="662">
        <f t="shared" si="1285"/>
        <v>0</v>
      </c>
      <c r="AE2775" s="701">
        <f t="shared" si="1286"/>
        <v>0</v>
      </c>
      <c r="AF2775" s="662">
        <f t="shared" si="1282"/>
        <v>0</v>
      </c>
      <c r="AG2775" s="662">
        <f t="shared" si="1287"/>
        <v>0</v>
      </c>
      <c r="AH2775" s="701">
        <f t="shared" si="1288"/>
        <v>0</v>
      </c>
    </row>
    <row r="2776" spans="1:34" x14ac:dyDescent="0.35">
      <c r="A2776" s="680">
        <v>40751</v>
      </c>
      <c r="B2776" s="558" t="s">
        <v>27</v>
      </c>
      <c r="C2776" s="558">
        <v>7</v>
      </c>
      <c r="D2776" s="559">
        <f t="shared" si="1260"/>
        <v>4</v>
      </c>
      <c r="E2776" s="561">
        <v>0</v>
      </c>
      <c r="F2776" s="699">
        <f t="shared" si="1266"/>
        <v>0</v>
      </c>
      <c r="G2776" s="712">
        <f t="shared" si="1267"/>
        <v>0</v>
      </c>
      <c r="H2776" s="699">
        <f t="shared" si="1261"/>
        <v>0</v>
      </c>
      <c r="I2776" s="712">
        <f t="shared" si="1262"/>
        <v>0</v>
      </c>
      <c r="J2776" s="699">
        <f t="shared" si="1268"/>
        <v>0</v>
      </c>
      <c r="K2776" s="681">
        <f t="shared" si="1269"/>
        <v>0</v>
      </c>
      <c r="L2776" s="711">
        <f>IF($L$5="Yes",HLOOKUP(B2776,'Outdoor Supply'!$D$32:$P$38,7,FALSE),0)</f>
        <v>0</v>
      </c>
      <c r="M2776" s="701">
        <f t="shared" si="1270"/>
        <v>0</v>
      </c>
      <c r="N2776" s="564">
        <f t="shared" si="1271"/>
        <v>0</v>
      </c>
      <c r="O2776" s="564">
        <f t="shared" si="1272"/>
        <v>0</v>
      </c>
      <c r="P2776" s="564">
        <f t="shared" si="1273"/>
        <v>0</v>
      </c>
      <c r="Q2776" s="564">
        <f t="shared" si="1274"/>
        <v>0</v>
      </c>
      <c r="R2776" s="661">
        <f t="shared" si="1263"/>
        <v>0</v>
      </c>
      <c r="S2776" s="662">
        <f t="shared" si="1264"/>
        <v>0</v>
      </c>
      <c r="T2776" s="699">
        <f t="shared" si="1265"/>
        <v>0</v>
      </c>
      <c r="U2776" s="681">
        <f t="shared" si="1275"/>
        <v>0</v>
      </c>
      <c r="V2776" s="701">
        <f t="shared" si="1276"/>
        <v>0</v>
      </c>
      <c r="W2776" s="662">
        <f t="shared" si="1277"/>
        <v>0</v>
      </c>
      <c r="X2776" s="662">
        <f t="shared" si="1278"/>
        <v>0</v>
      </c>
      <c r="Y2776" s="662">
        <f t="shared" si="1279"/>
        <v>0</v>
      </c>
      <c r="Z2776" s="699">
        <f t="shared" si="1280"/>
        <v>0</v>
      </c>
      <c r="AA2776" s="681">
        <f t="shared" si="1283"/>
        <v>0</v>
      </c>
      <c r="AB2776" s="701">
        <f t="shared" si="1284"/>
        <v>0</v>
      </c>
      <c r="AC2776" s="662">
        <f t="shared" si="1281"/>
        <v>0</v>
      </c>
      <c r="AD2776" s="662">
        <f t="shared" si="1285"/>
        <v>0</v>
      </c>
      <c r="AE2776" s="701">
        <f t="shared" si="1286"/>
        <v>0</v>
      </c>
      <c r="AF2776" s="662">
        <f t="shared" si="1282"/>
        <v>0</v>
      </c>
      <c r="AG2776" s="662">
        <f t="shared" si="1287"/>
        <v>0</v>
      </c>
      <c r="AH2776" s="701">
        <f t="shared" si="1288"/>
        <v>0</v>
      </c>
    </row>
    <row r="2777" spans="1:34" x14ac:dyDescent="0.35">
      <c r="A2777" s="680">
        <v>40752</v>
      </c>
      <c r="B2777" s="558" t="s">
        <v>27</v>
      </c>
      <c r="C2777" s="558">
        <v>7</v>
      </c>
      <c r="D2777" s="559">
        <f t="shared" si="1260"/>
        <v>5</v>
      </c>
      <c r="E2777" s="561">
        <v>0</v>
      </c>
      <c r="F2777" s="699">
        <f t="shared" si="1266"/>
        <v>0</v>
      </c>
      <c r="G2777" s="712">
        <f t="shared" si="1267"/>
        <v>0</v>
      </c>
      <c r="H2777" s="699">
        <f t="shared" si="1261"/>
        <v>0</v>
      </c>
      <c r="I2777" s="712">
        <f t="shared" si="1262"/>
        <v>0</v>
      </c>
      <c r="J2777" s="699">
        <f t="shared" si="1268"/>
        <v>0</v>
      </c>
      <c r="K2777" s="681">
        <f t="shared" si="1269"/>
        <v>0</v>
      </c>
      <c r="L2777" s="711">
        <f>IF($L$5="Yes",HLOOKUP(B2777,'Outdoor Supply'!$D$32:$P$38,7,FALSE),0)</f>
        <v>0</v>
      </c>
      <c r="M2777" s="701">
        <f t="shared" si="1270"/>
        <v>0</v>
      </c>
      <c r="N2777" s="564">
        <f t="shared" si="1271"/>
        <v>0</v>
      </c>
      <c r="O2777" s="564">
        <f t="shared" si="1272"/>
        <v>0</v>
      </c>
      <c r="P2777" s="564">
        <f t="shared" si="1273"/>
        <v>0</v>
      </c>
      <c r="Q2777" s="564">
        <f t="shared" si="1274"/>
        <v>0</v>
      </c>
      <c r="R2777" s="661">
        <f t="shared" si="1263"/>
        <v>0</v>
      </c>
      <c r="S2777" s="662">
        <f t="shared" si="1264"/>
        <v>0</v>
      </c>
      <c r="T2777" s="699">
        <f t="shared" si="1265"/>
        <v>0</v>
      </c>
      <c r="U2777" s="681">
        <f t="shared" si="1275"/>
        <v>0</v>
      </c>
      <c r="V2777" s="701">
        <f t="shared" si="1276"/>
        <v>0</v>
      </c>
      <c r="W2777" s="662">
        <f t="shared" si="1277"/>
        <v>0</v>
      </c>
      <c r="X2777" s="662">
        <f t="shared" si="1278"/>
        <v>0</v>
      </c>
      <c r="Y2777" s="662">
        <f t="shared" si="1279"/>
        <v>0</v>
      </c>
      <c r="Z2777" s="699">
        <f t="shared" si="1280"/>
        <v>0</v>
      </c>
      <c r="AA2777" s="681">
        <f t="shared" si="1283"/>
        <v>0</v>
      </c>
      <c r="AB2777" s="701">
        <f t="shared" si="1284"/>
        <v>0</v>
      </c>
      <c r="AC2777" s="662">
        <f t="shared" si="1281"/>
        <v>0</v>
      </c>
      <c r="AD2777" s="662">
        <f t="shared" si="1285"/>
        <v>0</v>
      </c>
      <c r="AE2777" s="701">
        <f t="shared" si="1286"/>
        <v>0</v>
      </c>
      <c r="AF2777" s="662">
        <f t="shared" si="1282"/>
        <v>0</v>
      </c>
      <c r="AG2777" s="662">
        <f t="shared" si="1287"/>
        <v>0</v>
      </c>
      <c r="AH2777" s="701">
        <f t="shared" si="1288"/>
        <v>0</v>
      </c>
    </row>
    <row r="2778" spans="1:34" x14ac:dyDescent="0.35">
      <c r="A2778" s="680">
        <v>40753</v>
      </c>
      <c r="B2778" s="558" t="s">
        <v>27</v>
      </c>
      <c r="C2778" s="558">
        <v>7</v>
      </c>
      <c r="D2778" s="559">
        <f t="shared" si="1260"/>
        <v>6</v>
      </c>
      <c r="E2778" s="561">
        <v>0</v>
      </c>
      <c r="F2778" s="699">
        <f t="shared" si="1266"/>
        <v>0</v>
      </c>
      <c r="G2778" s="712">
        <f t="shared" si="1267"/>
        <v>0</v>
      </c>
      <c r="H2778" s="699">
        <f t="shared" si="1261"/>
        <v>0</v>
      </c>
      <c r="I2778" s="712">
        <f t="shared" si="1262"/>
        <v>0</v>
      </c>
      <c r="J2778" s="699">
        <f t="shared" si="1268"/>
        <v>0</v>
      </c>
      <c r="K2778" s="681">
        <f t="shared" si="1269"/>
        <v>0</v>
      </c>
      <c r="L2778" s="711">
        <f>IF($L$5="Yes",HLOOKUP(B2778,'Outdoor Supply'!$D$32:$P$38,7,FALSE),0)</f>
        <v>0</v>
      </c>
      <c r="M2778" s="701">
        <f t="shared" si="1270"/>
        <v>0</v>
      </c>
      <c r="N2778" s="564">
        <f t="shared" si="1271"/>
        <v>0</v>
      </c>
      <c r="O2778" s="564">
        <f t="shared" si="1272"/>
        <v>0</v>
      </c>
      <c r="P2778" s="564">
        <f t="shared" si="1273"/>
        <v>0</v>
      </c>
      <c r="Q2778" s="564">
        <f t="shared" si="1274"/>
        <v>0</v>
      </c>
      <c r="R2778" s="661">
        <f t="shared" si="1263"/>
        <v>0</v>
      </c>
      <c r="S2778" s="662">
        <f t="shared" si="1264"/>
        <v>0</v>
      </c>
      <c r="T2778" s="699">
        <f t="shared" si="1265"/>
        <v>0</v>
      </c>
      <c r="U2778" s="681">
        <f t="shared" si="1275"/>
        <v>0</v>
      </c>
      <c r="V2778" s="701">
        <f t="shared" si="1276"/>
        <v>0</v>
      </c>
      <c r="W2778" s="662">
        <f t="shared" si="1277"/>
        <v>0</v>
      </c>
      <c r="X2778" s="662">
        <f t="shared" si="1278"/>
        <v>0</v>
      </c>
      <c r="Y2778" s="662">
        <f t="shared" si="1279"/>
        <v>0</v>
      </c>
      <c r="Z2778" s="699">
        <f t="shared" si="1280"/>
        <v>0</v>
      </c>
      <c r="AA2778" s="681">
        <f t="shared" si="1283"/>
        <v>0</v>
      </c>
      <c r="AB2778" s="701">
        <f t="shared" si="1284"/>
        <v>0</v>
      </c>
      <c r="AC2778" s="662">
        <f t="shared" si="1281"/>
        <v>0</v>
      </c>
      <c r="AD2778" s="662">
        <f t="shared" si="1285"/>
        <v>0</v>
      </c>
      <c r="AE2778" s="701">
        <f t="shared" si="1286"/>
        <v>0</v>
      </c>
      <c r="AF2778" s="662">
        <f t="shared" si="1282"/>
        <v>0</v>
      </c>
      <c r="AG2778" s="662">
        <f t="shared" si="1287"/>
        <v>0</v>
      </c>
      <c r="AH2778" s="701">
        <f t="shared" si="1288"/>
        <v>0</v>
      </c>
    </row>
    <row r="2779" spans="1:34" x14ac:dyDescent="0.35">
      <c r="A2779" s="680">
        <v>40754</v>
      </c>
      <c r="B2779" s="558" t="s">
        <v>27</v>
      </c>
      <c r="C2779" s="558">
        <v>7</v>
      </c>
      <c r="D2779" s="559">
        <f t="shared" si="1260"/>
        <v>7</v>
      </c>
      <c r="E2779" s="561">
        <v>3.9999999999992042E-2</v>
      </c>
      <c r="F2779" s="699">
        <f t="shared" si="1266"/>
        <v>0</v>
      </c>
      <c r="G2779" s="712">
        <f t="shared" si="1267"/>
        <v>0</v>
      </c>
      <c r="H2779" s="699">
        <f t="shared" si="1261"/>
        <v>0</v>
      </c>
      <c r="I2779" s="712">
        <f t="shared" si="1262"/>
        <v>0</v>
      </c>
      <c r="J2779" s="699">
        <f t="shared" si="1268"/>
        <v>0</v>
      </c>
      <c r="K2779" s="681">
        <f t="shared" si="1269"/>
        <v>0</v>
      </c>
      <c r="L2779" s="711">
        <f>IF($L$5="Yes",HLOOKUP(B2779,'Outdoor Supply'!$D$32:$P$38,7,FALSE),0)</f>
        <v>0</v>
      </c>
      <c r="M2779" s="701">
        <f t="shared" si="1270"/>
        <v>0</v>
      </c>
      <c r="N2779" s="564">
        <f t="shared" si="1271"/>
        <v>0</v>
      </c>
      <c r="O2779" s="564">
        <f t="shared" si="1272"/>
        <v>0</v>
      </c>
      <c r="P2779" s="564">
        <f t="shared" si="1273"/>
        <v>0</v>
      </c>
      <c r="Q2779" s="564">
        <f t="shared" si="1274"/>
        <v>0</v>
      </c>
      <c r="R2779" s="661">
        <f t="shared" si="1263"/>
        <v>0</v>
      </c>
      <c r="S2779" s="662">
        <f t="shared" si="1264"/>
        <v>0</v>
      </c>
      <c r="T2779" s="699">
        <f t="shared" si="1265"/>
        <v>0</v>
      </c>
      <c r="U2779" s="681">
        <f t="shared" si="1275"/>
        <v>0</v>
      </c>
      <c r="V2779" s="701">
        <f t="shared" si="1276"/>
        <v>0</v>
      </c>
      <c r="W2779" s="662">
        <f t="shared" si="1277"/>
        <v>0</v>
      </c>
      <c r="X2779" s="662">
        <f t="shared" si="1278"/>
        <v>0</v>
      </c>
      <c r="Y2779" s="662">
        <f t="shared" si="1279"/>
        <v>0</v>
      </c>
      <c r="Z2779" s="699">
        <f t="shared" si="1280"/>
        <v>0</v>
      </c>
      <c r="AA2779" s="681">
        <f t="shared" si="1283"/>
        <v>0</v>
      </c>
      <c r="AB2779" s="701">
        <f t="shared" si="1284"/>
        <v>0</v>
      </c>
      <c r="AC2779" s="662">
        <f t="shared" si="1281"/>
        <v>0</v>
      </c>
      <c r="AD2779" s="662">
        <f t="shared" si="1285"/>
        <v>0</v>
      </c>
      <c r="AE2779" s="701">
        <f t="shared" si="1286"/>
        <v>0</v>
      </c>
      <c r="AF2779" s="662">
        <f t="shared" si="1282"/>
        <v>0</v>
      </c>
      <c r="AG2779" s="662">
        <f t="shared" si="1287"/>
        <v>0</v>
      </c>
      <c r="AH2779" s="701">
        <f t="shared" si="1288"/>
        <v>0</v>
      </c>
    </row>
    <row r="2780" spans="1:34" x14ac:dyDescent="0.35">
      <c r="A2780" s="680">
        <v>40755</v>
      </c>
      <c r="B2780" s="558" t="s">
        <v>27</v>
      </c>
      <c r="C2780" s="558">
        <v>7</v>
      </c>
      <c r="D2780" s="559">
        <f t="shared" si="1260"/>
        <v>1</v>
      </c>
      <c r="E2780" s="561">
        <v>0</v>
      </c>
      <c r="F2780" s="699">
        <f t="shared" si="1266"/>
        <v>0</v>
      </c>
      <c r="G2780" s="712">
        <f t="shared" si="1267"/>
        <v>0</v>
      </c>
      <c r="H2780" s="699">
        <f t="shared" si="1261"/>
        <v>0</v>
      </c>
      <c r="I2780" s="712">
        <f t="shared" si="1262"/>
        <v>0</v>
      </c>
      <c r="J2780" s="699">
        <f t="shared" si="1268"/>
        <v>0</v>
      </c>
      <c r="K2780" s="681">
        <f t="shared" si="1269"/>
        <v>0</v>
      </c>
      <c r="L2780" s="711">
        <f>IF($L$5="Yes",HLOOKUP(B2780,'Outdoor Supply'!$D$32:$P$38,7,FALSE),0)</f>
        <v>0</v>
      </c>
      <c r="M2780" s="701">
        <f t="shared" si="1270"/>
        <v>0</v>
      </c>
      <c r="N2780" s="564">
        <f t="shared" si="1271"/>
        <v>0</v>
      </c>
      <c r="O2780" s="564">
        <f t="shared" si="1272"/>
        <v>0</v>
      </c>
      <c r="P2780" s="564">
        <f t="shared" si="1273"/>
        <v>0</v>
      </c>
      <c r="Q2780" s="564">
        <f t="shared" si="1274"/>
        <v>0</v>
      </c>
      <c r="R2780" s="661">
        <f t="shared" si="1263"/>
        <v>0</v>
      </c>
      <c r="S2780" s="662">
        <f t="shared" si="1264"/>
        <v>0</v>
      </c>
      <c r="T2780" s="699">
        <f t="shared" si="1265"/>
        <v>0</v>
      </c>
      <c r="U2780" s="681">
        <f t="shared" si="1275"/>
        <v>0</v>
      </c>
      <c r="V2780" s="701">
        <f t="shared" si="1276"/>
        <v>0</v>
      </c>
      <c r="W2780" s="662">
        <f t="shared" si="1277"/>
        <v>0</v>
      </c>
      <c r="X2780" s="662">
        <f t="shared" si="1278"/>
        <v>0</v>
      </c>
      <c r="Y2780" s="662">
        <f t="shared" si="1279"/>
        <v>0</v>
      </c>
      <c r="Z2780" s="699">
        <f t="shared" si="1280"/>
        <v>0</v>
      </c>
      <c r="AA2780" s="681">
        <f t="shared" si="1283"/>
        <v>0</v>
      </c>
      <c r="AB2780" s="701">
        <f t="shared" si="1284"/>
        <v>0</v>
      </c>
      <c r="AC2780" s="662">
        <f t="shared" si="1281"/>
        <v>0</v>
      </c>
      <c r="AD2780" s="662">
        <f t="shared" si="1285"/>
        <v>0</v>
      </c>
      <c r="AE2780" s="701">
        <f t="shared" si="1286"/>
        <v>0</v>
      </c>
      <c r="AF2780" s="662">
        <f t="shared" si="1282"/>
        <v>0</v>
      </c>
      <c r="AG2780" s="662">
        <f t="shared" si="1287"/>
        <v>0</v>
      </c>
      <c r="AH2780" s="701">
        <f t="shared" si="1288"/>
        <v>0</v>
      </c>
    </row>
    <row r="2781" spans="1:34" x14ac:dyDescent="0.35">
      <c r="A2781" s="680">
        <v>40756</v>
      </c>
      <c r="B2781" s="558" t="s">
        <v>28</v>
      </c>
      <c r="C2781" s="558">
        <v>8</v>
      </c>
      <c r="D2781" s="559">
        <f t="shared" si="1260"/>
        <v>2</v>
      </c>
      <c r="E2781" s="561">
        <v>0</v>
      </c>
      <c r="F2781" s="699">
        <f t="shared" si="1266"/>
        <v>0</v>
      </c>
      <c r="G2781" s="712">
        <f t="shared" si="1267"/>
        <v>0</v>
      </c>
      <c r="H2781" s="699">
        <f t="shared" si="1261"/>
        <v>0</v>
      </c>
      <c r="I2781" s="712">
        <f t="shared" si="1262"/>
        <v>0</v>
      </c>
      <c r="J2781" s="699">
        <f t="shared" si="1268"/>
        <v>0</v>
      </c>
      <c r="K2781" s="681">
        <f t="shared" si="1269"/>
        <v>0</v>
      </c>
      <c r="L2781" s="711">
        <f>IF($L$5="Yes",HLOOKUP(B2781,'Outdoor Supply'!$D$32:$P$38,7,FALSE),0)</f>
        <v>0</v>
      </c>
      <c r="M2781" s="701">
        <f t="shared" si="1270"/>
        <v>0</v>
      </c>
      <c r="N2781" s="564">
        <f t="shared" si="1271"/>
        <v>0</v>
      </c>
      <c r="O2781" s="564">
        <f t="shared" si="1272"/>
        <v>0</v>
      </c>
      <c r="P2781" s="564">
        <f t="shared" si="1273"/>
        <v>0</v>
      </c>
      <c r="Q2781" s="564">
        <f t="shared" si="1274"/>
        <v>0</v>
      </c>
      <c r="R2781" s="661">
        <f t="shared" si="1263"/>
        <v>0</v>
      </c>
      <c r="S2781" s="662">
        <f t="shared" si="1264"/>
        <v>0</v>
      </c>
      <c r="T2781" s="699">
        <f t="shared" si="1265"/>
        <v>0</v>
      </c>
      <c r="U2781" s="681">
        <f t="shared" si="1275"/>
        <v>0</v>
      </c>
      <c r="V2781" s="701">
        <f t="shared" si="1276"/>
        <v>0</v>
      </c>
      <c r="W2781" s="662">
        <f t="shared" si="1277"/>
        <v>0</v>
      </c>
      <c r="X2781" s="662">
        <f t="shared" si="1278"/>
        <v>0</v>
      </c>
      <c r="Y2781" s="662">
        <f t="shared" si="1279"/>
        <v>0</v>
      </c>
      <c r="Z2781" s="699">
        <f t="shared" si="1280"/>
        <v>0</v>
      </c>
      <c r="AA2781" s="681">
        <f t="shared" si="1283"/>
        <v>0</v>
      </c>
      <c r="AB2781" s="701">
        <f t="shared" si="1284"/>
        <v>0</v>
      </c>
      <c r="AC2781" s="662">
        <f t="shared" si="1281"/>
        <v>0</v>
      </c>
      <c r="AD2781" s="662">
        <f t="shared" si="1285"/>
        <v>0</v>
      </c>
      <c r="AE2781" s="701">
        <f t="shared" si="1286"/>
        <v>0</v>
      </c>
      <c r="AF2781" s="662">
        <f t="shared" si="1282"/>
        <v>0</v>
      </c>
      <c r="AG2781" s="662">
        <f t="shared" si="1287"/>
        <v>0</v>
      </c>
      <c r="AH2781" s="701">
        <f t="shared" si="1288"/>
        <v>0</v>
      </c>
    </row>
    <row r="2782" spans="1:34" x14ac:dyDescent="0.35">
      <c r="A2782" s="680">
        <v>40757</v>
      </c>
      <c r="B2782" s="558" t="s">
        <v>28</v>
      </c>
      <c r="C2782" s="558">
        <v>8</v>
      </c>
      <c r="D2782" s="559">
        <f t="shared" si="1260"/>
        <v>3</v>
      </c>
      <c r="E2782" s="561">
        <v>0</v>
      </c>
      <c r="F2782" s="699">
        <f t="shared" si="1266"/>
        <v>0</v>
      </c>
      <c r="G2782" s="712">
        <f t="shared" si="1267"/>
        <v>0</v>
      </c>
      <c r="H2782" s="699">
        <f t="shared" si="1261"/>
        <v>0</v>
      </c>
      <c r="I2782" s="712">
        <f t="shared" si="1262"/>
        <v>0</v>
      </c>
      <c r="J2782" s="699">
        <f t="shared" si="1268"/>
        <v>0</v>
      </c>
      <c r="K2782" s="681">
        <f t="shared" si="1269"/>
        <v>0</v>
      </c>
      <c r="L2782" s="711">
        <f>IF($L$5="Yes",HLOOKUP(B2782,'Outdoor Supply'!$D$32:$P$38,7,FALSE),0)</f>
        <v>0</v>
      </c>
      <c r="M2782" s="701">
        <f t="shared" si="1270"/>
        <v>0</v>
      </c>
      <c r="N2782" s="564">
        <f t="shared" si="1271"/>
        <v>0</v>
      </c>
      <c r="O2782" s="564">
        <f t="shared" si="1272"/>
        <v>0</v>
      </c>
      <c r="P2782" s="564">
        <f t="shared" si="1273"/>
        <v>0</v>
      </c>
      <c r="Q2782" s="564">
        <f t="shared" si="1274"/>
        <v>0</v>
      </c>
      <c r="R2782" s="661">
        <f t="shared" si="1263"/>
        <v>0</v>
      </c>
      <c r="S2782" s="662">
        <f t="shared" si="1264"/>
        <v>0</v>
      </c>
      <c r="T2782" s="699">
        <f t="shared" si="1265"/>
        <v>0</v>
      </c>
      <c r="U2782" s="681">
        <f t="shared" si="1275"/>
        <v>0</v>
      </c>
      <c r="V2782" s="701">
        <f t="shared" si="1276"/>
        <v>0</v>
      </c>
      <c r="W2782" s="662">
        <f t="shared" si="1277"/>
        <v>0</v>
      </c>
      <c r="X2782" s="662">
        <f t="shared" si="1278"/>
        <v>0</v>
      </c>
      <c r="Y2782" s="662">
        <f t="shared" si="1279"/>
        <v>0</v>
      </c>
      <c r="Z2782" s="699">
        <f t="shared" si="1280"/>
        <v>0</v>
      </c>
      <c r="AA2782" s="681">
        <f t="shared" si="1283"/>
        <v>0</v>
      </c>
      <c r="AB2782" s="701">
        <f t="shared" si="1284"/>
        <v>0</v>
      </c>
      <c r="AC2782" s="662">
        <f t="shared" si="1281"/>
        <v>0</v>
      </c>
      <c r="AD2782" s="662">
        <f t="shared" si="1285"/>
        <v>0</v>
      </c>
      <c r="AE2782" s="701">
        <f t="shared" si="1286"/>
        <v>0</v>
      </c>
      <c r="AF2782" s="662">
        <f t="shared" si="1282"/>
        <v>0</v>
      </c>
      <c r="AG2782" s="662">
        <f t="shared" si="1287"/>
        <v>0</v>
      </c>
      <c r="AH2782" s="701">
        <f t="shared" si="1288"/>
        <v>0</v>
      </c>
    </row>
    <row r="2783" spans="1:34" x14ac:dyDescent="0.35">
      <c r="A2783" s="680">
        <v>40758</v>
      </c>
      <c r="B2783" s="558" t="s">
        <v>28</v>
      </c>
      <c r="C2783" s="558">
        <v>8</v>
      </c>
      <c r="D2783" s="559">
        <f t="shared" si="1260"/>
        <v>4</v>
      </c>
      <c r="E2783" s="561">
        <v>0</v>
      </c>
      <c r="F2783" s="699">
        <f t="shared" si="1266"/>
        <v>0</v>
      </c>
      <c r="G2783" s="712">
        <f t="shared" si="1267"/>
        <v>0</v>
      </c>
      <c r="H2783" s="699">
        <f t="shared" si="1261"/>
        <v>0</v>
      </c>
      <c r="I2783" s="712">
        <f t="shared" si="1262"/>
        <v>0</v>
      </c>
      <c r="J2783" s="699">
        <f t="shared" si="1268"/>
        <v>0</v>
      </c>
      <c r="K2783" s="681">
        <f t="shared" si="1269"/>
        <v>0</v>
      </c>
      <c r="L2783" s="711">
        <f>IF($L$5="Yes",HLOOKUP(B2783,'Outdoor Supply'!$D$32:$P$38,7,FALSE),0)</f>
        <v>0</v>
      </c>
      <c r="M2783" s="701">
        <f t="shared" si="1270"/>
        <v>0</v>
      </c>
      <c r="N2783" s="564">
        <f t="shared" si="1271"/>
        <v>0</v>
      </c>
      <c r="O2783" s="564">
        <f t="shared" si="1272"/>
        <v>0</v>
      </c>
      <c r="P2783" s="564">
        <f t="shared" si="1273"/>
        <v>0</v>
      </c>
      <c r="Q2783" s="564">
        <f t="shared" si="1274"/>
        <v>0</v>
      </c>
      <c r="R2783" s="661">
        <f t="shared" si="1263"/>
        <v>0</v>
      </c>
      <c r="S2783" s="662">
        <f t="shared" si="1264"/>
        <v>0</v>
      </c>
      <c r="T2783" s="699">
        <f t="shared" si="1265"/>
        <v>0</v>
      </c>
      <c r="U2783" s="681">
        <f t="shared" si="1275"/>
        <v>0</v>
      </c>
      <c r="V2783" s="701">
        <f t="shared" si="1276"/>
        <v>0</v>
      </c>
      <c r="W2783" s="662">
        <f t="shared" si="1277"/>
        <v>0</v>
      </c>
      <c r="X2783" s="662">
        <f t="shared" si="1278"/>
        <v>0</v>
      </c>
      <c r="Y2783" s="662">
        <f t="shared" si="1279"/>
        <v>0</v>
      </c>
      <c r="Z2783" s="699">
        <f t="shared" si="1280"/>
        <v>0</v>
      </c>
      <c r="AA2783" s="681">
        <f t="shared" si="1283"/>
        <v>0</v>
      </c>
      <c r="AB2783" s="701">
        <f t="shared" si="1284"/>
        <v>0</v>
      </c>
      <c r="AC2783" s="662">
        <f t="shared" si="1281"/>
        <v>0</v>
      </c>
      <c r="AD2783" s="662">
        <f t="shared" si="1285"/>
        <v>0</v>
      </c>
      <c r="AE2783" s="701">
        <f t="shared" si="1286"/>
        <v>0</v>
      </c>
      <c r="AF2783" s="662">
        <f t="shared" si="1282"/>
        <v>0</v>
      </c>
      <c r="AG2783" s="662">
        <f t="shared" si="1287"/>
        <v>0</v>
      </c>
      <c r="AH2783" s="701">
        <f t="shared" si="1288"/>
        <v>0</v>
      </c>
    </row>
    <row r="2784" spans="1:34" x14ac:dyDescent="0.35">
      <c r="A2784" s="680">
        <v>40759</v>
      </c>
      <c r="B2784" s="558" t="s">
        <v>28</v>
      </c>
      <c r="C2784" s="558">
        <v>8</v>
      </c>
      <c r="D2784" s="559">
        <f t="shared" si="1260"/>
        <v>5</v>
      </c>
      <c r="E2784" s="561">
        <v>0</v>
      </c>
      <c r="F2784" s="699">
        <f t="shared" si="1266"/>
        <v>0</v>
      </c>
      <c r="G2784" s="712">
        <f t="shared" si="1267"/>
        <v>0</v>
      </c>
      <c r="H2784" s="699">
        <f t="shared" si="1261"/>
        <v>0</v>
      </c>
      <c r="I2784" s="712">
        <f t="shared" si="1262"/>
        <v>0</v>
      </c>
      <c r="J2784" s="699">
        <f t="shared" si="1268"/>
        <v>0</v>
      </c>
      <c r="K2784" s="681">
        <f t="shared" si="1269"/>
        <v>0</v>
      </c>
      <c r="L2784" s="711">
        <f>IF($L$5="Yes",HLOOKUP(B2784,'Outdoor Supply'!$D$32:$P$38,7,FALSE),0)</f>
        <v>0</v>
      </c>
      <c r="M2784" s="701">
        <f t="shared" si="1270"/>
        <v>0</v>
      </c>
      <c r="N2784" s="564">
        <f t="shared" si="1271"/>
        <v>0</v>
      </c>
      <c r="O2784" s="564">
        <f t="shared" si="1272"/>
        <v>0</v>
      </c>
      <c r="P2784" s="564">
        <f t="shared" si="1273"/>
        <v>0</v>
      </c>
      <c r="Q2784" s="564">
        <f t="shared" si="1274"/>
        <v>0</v>
      </c>
      <c r="R2784" s="661">
        <f t="shared" si="1263"/>
        <v>0</v>
      </c>
      <c r="S2784" s="662">
        <f t="shared" si="1264"/>
        <v>0</v>
      </c>
      <c r="T2784" s="699">
        <f t="shared" si="1265"/>
        <v>0</v>
      </c>
      <c r="U2784" s="681">
        <f t="shared" si="1275"/>
        <v>0</v>
      </c>
      <c r="V2784" s="701">
        <f t="shared" si="1276"/>
        <v>0</v>
      </c>
      <c r="W2784" s="662">
        <f t="shared" si="1277"/>
        <v>0</v>
      </c>
      <c r="X2784" s="662">
        <f t="shared" si="1278"/>
        <v>0</v>
      </c>
      <c r="Y2784" s="662">
        <f t="shared" si="1279"/>
        <v>0</v>
      </c>
      <c r="Z2784" s="699">
        <f t="shared" si="1280"/>
        <v>0</v>
      </c>
      <c r="AA2784" s="681">
        <f t="shared" si="1283"/>
        <v>0</v>
      </c>
      <c r="AB2784" s="701">
        <f t="shared" si="1284"/>
        <v>0</v>
      </c>
      <c r="AC2784" s="662">
        <f t="shared" si="1281"/>
        <v>0</v>
      </c>
      <c r="AD2784" s="662">
        <f t="shared" si="1285"/>
        <v>0</v>
      </c>
      <c r="AE2784" s="701">
        <f t="shared" si="1286"/>
        <v>0</v>
      </c>
      <c r="AF2784" s="662">
        <f t="shared" si="1282"/>
        <v>0</v>
      </c>
      <c r="AG2784" s="662">
        <f t="shared" si="1287"/>
        <v>0</v>
      </c>
      <c r="AH2784" s="701">
        <f t="shared" si="1288"/>
        <v>0</v>
      </c>
    </row>
    <row r="2785" spans="1:34" x14ac:dyDescent="0.35">
      <c r="A2785" s="680">
        <v>40760</v>
      </c>
      <c r="B2785" s="558" t="s">
        <v>28</v>
      </c>
      <c r="C2785" s="558">
        <v>8</v>
      </c>
      <c r="D2785" s="559">
        <f t="shared" si="1260"/>
        <v>6</v>
      </c>
      <c r="E2785" s="561">
        <v>0</v>
      </c>
      <c r="F2785" s="699">
        <f t="shared" si="1266"/>
        <v>0</v>
      </c>
      <c r="G2785" s="712">
        <f t="shared" si="1267"/>
        <v>0</v>
      </c>
      <c r="H2785" s="699">
        <f t="shared" si="1261"/>
        <v>0</v>
      </c>
      <c r="I2785" s="712">
        <f t="shared" si="1262"/>
        <v>0</v>
      </c>
      <c r="J2785" s="699">
        <f t="shared" si="1268"/>
        <v>0</v>
      </c>
      <c r="K2785" s="681">
        <f t="shared" si="1269"/>
        <v>0</v>
      </c>
      <c r="L2785" s="711">
        <f>IF($L$5="Yes",HLOOKUP(B2785,'Outdoor Supply'!$D$32:$P$38,7,FALSE),0)</f>
        <v>0</v>
      </c>
      <c r="M2785" s="701">
        <f t="shared" si="1270"/>
        <v>0</v>
      </c>
      <c r="N2785" s="564">
        <f t="shared" si="1271"/>
        <v>0</v>
      </c>
      <c r="O2785" s="564">
        <f t="shared" si="1272"/>
        <v>0</v>
      </c>
      <c r="P2785" s="564">
        <f t="shared" si="1273"/>
        <v>0</v>
      </c>
      <c r="Q2785" s="564">
        <f t="shared" si="1274"/>
        <v>0</v>
      </c>
      <c r="R2785" s="661">
        <f t="shared" si="1263"/>
        <v>0</v>
      </c>
      <c r="S2785" s="662">
        <f t="shared" si="1264"/>
        <v>0</v>
      </c>
      <c r="T2785" s="699">
        <f t="shared" si="1265"/>
        <v>0</v>
      </c>
      <c r="U2785" s="681">
        <f t="shared" si="1275"/>
        <v>0</v>
      </c>
      <c r="V2785" s="701">
        <f t="shared" si="1276"/>
        <v>0</v>
      </c>
      <c r="W2785" s="662">
        <f t="shared" si="1277"/>
        <v>0</v>
      </c>
      <c r="X2785" s="662">
        <f t="shared" si="1278"/>
        <v>0</v>
      </c>
      <c r="Y2785" s="662">
        <f t="shared" si="1279"/>
        <v>0</v>
      </c>
      <c r="Z2785" s="699">
        <f t="shared" si="1280"/>
        <v>0</v>
      </c>
      <c r="AA2785" s="681">
        <f t="shared" si="1283"/>
        <v>0</v>
      </c>
      <c r="AB2785" s="701">
        <f t="shared" si="1284"/>
        <v>0</v>
      </c>
      <c r="AC2785" s="662">
        <f t="shared" si="1281"/>
        <v>0</v>
      </c>
      <c r="AD2785" s="662">
        <f t="shared" si="1285"/>
        <v>0</v>
      </c>
      <c r="AE2785" s="701">
        <f t="shared" si="1286"/>
        <v>0</v>
      </c>
      <c r="AF2785" s="662">
        <f t="shared" si="1282"/>
        <v>0</v>
      </c>
      <c r="AG2785" s="662">
        <f t="shared" si="1287"/>
        <v>0</v>
      </c>
      <c r="AH2785" s="701">
        <f t="shared" si="1288"/>
        <v>0</v>
      </c>
    </row>
    <row r="2786" spans="1:34" x14ac:dyDescent="0.35">
      <c r="A2786" s="680">
        <v>40761</v>
      </c>
      <c r="B2786" s="558" t="s">
        <v>28</v>
      </c>
      <c r="C2786" s="558">
        <v>8</v>
      </c>
      <c r="D2786" s="559">
        <f t="shared" si="1260"/>
        <v>7</v>
      </c>
      <c r="E2786" s="561">
        <v>0</v>
      </c>
      <c r="F2786" s="699">
        <f t="shared" si="1266"/>
        <v>0</v>
      </c>
      <c r="G2786" s="712">
        <f t="shared" si="1267"/>
        <v>0</v>
      </c>
      <c r="H2786" s="699">
        <f t="shared" si="1261"/>
        <v>0</v>
      </c>
      <c r="I2786" s="712">
        <f t="shared" si="1262"/>
        <v>0</v>
      </c>
      <c r="J2786" s="699">
        <f t="shared" si="1268"/>
        <v>0</v>
      </c>
      <c r="K2786" s="681">
        <f t="shared" si="1269"/>
        <v>0</v>
      </c>
      <c r="L2786" s="711">
        <f>IF($L$5="Yes",HLOOKUP(B2786,'Outdoor Supply'!$D$32:$P$38,7,FALSE),0)</f>
        <v>0</v>
      </c>
      <c r="M2786" s="701">
        <f t="shared" si="1270"/>
        <v>0</v>
      </c>
      <c r="N2786" s="564">
        <f t="shared" si="1271"/>
        <v>0</v>
      </c>
      <c r="O2786" s="564">
        <f t="shared" si="1272"/>
        <v>0</v>
      </c>
      <c r="P2786" s="564">
        <f t="shared" si="1273"/>
        <v>0</v>
      </c>
      <c r="Q2786" s="564">
        <f t="shared" si="1274"/>
        <v>0</v>
      </c>
      <c r="R2786" s="661">
        <f t="shared" si="1263"/>
        <v>0</v>
      </c>
      <c r="S2786" s="662">
        <f t="shared" si="1264"/>
        <v>0</v>
      </c>
      <c r="T2786" s="699">
        <f t="shared" si="1265"/>
        <v>0</v>
      </c>
      <c r="U2786" s="681">
        <f t="shared" si="1275"/>
        <v>0</v>
      </c>
      <c r="V2786" s="701">
        <f t="shared" si="1276"/>
        <v>0</v>
      </c>
      <c r="W2786" s="662">
        <f t="shared" si="1277"/>
        <v>0</v>
      </c>
      <c r="X2786" s="662">
        <f t="shared" si="1278"/>
        <v>0</v>
      </c>
      <c r="Y2786" s="662">
        <f t="shared" si="1279"/>
        <v>0</v>
      </c>
      <c r="Z2786" s="699">
        <f t="shared" si="1280"/>
        <v>0</v>
      </c>
      <c r="AA2786" s="681">
        <f t="shared" si="1283"/>
        <v>0</v>
      </c>
      <c r="AB2786" s="701">
        <f t="shared" si="1284"/>
        <v>0</v>
      </c>
      <c r="AC2786" s="662">
        <f t="shared" si="1281"/>
        <v>0</v>
      </c>
      <c r="AD2786" s="662">
        <f t="shared" si="1285"/>
        <v>0</v>
      </c>
      <c r="AE2786" s="701">
        <f t="shared" si="1286"/>
        <v>0</v>
      </c>
      <c r="AF2786" s="662">
        <f t="shared" si="1282"/>
        <v>0</v>
      </c>
      <c r="AG2786" s="662">
        <f t="shared" si="1287"/>
        <v>0</v>
      </c>
      <c r="AH2786" s="701">
        <f t="shared" si="1288"/>
        <v>0</v>
      </c>
    </row>
    <row r="2787" spans="1:34" x14ac:dyDescent="0.35">
      <c r="A2787" s="680">
        <v>40762</v>
      </c>
      <c r="B2787" s="558" t="s">
        <v>28</v>
      </c>
      <c r="C2787" s="558">
        <v>8</v>
      </c>
      <c r="D2787" s="559">
        <f t="shared" si="1260"/>
        <v>1</v>
      </c>
      <c r="E2787" s="561">
        <v>0</v>
      </c>
      <c r="F2787" s="699">
        <f t="shared" si="1266"/>
        <v>0</v>
      </c>
      <c r="G2787" s="712">
        <f t="shared" si="1267"/>
        <v>0</v>
      </c>
      <c r="H2787" s="699">
        <f t="shared" si="1261"/>
        <v>0</v>
      </c>
      <c r="I2787" s="712">
        <f t="shared" si="1262"/>
        <v>0</v>
      </c>
      <c r="J2787" s="699">
        <f t="shared" si="1268"/>
        <v>0</v>
      </c>
      <c r="K2787" s="681">
        <f t="shared" si="1269"/>
        <v>0</v>
      </c>
      <c r="L2787" s="711">
        <f>IF($L$5="Yes",HLOOKUP(B2787,'Outdoor Supply'!$D$32:$P$38,7,FALSE),0)</f>
        <v>0</v>
      </c>
      <c r="M2787" s="701">
        <f t="shared" si="1270"/>
        <v>0</v>
      </c>
      <c r="N2787" s="564">
        <f t="shared" si="1271"/>
        <v>0</v>
      </c>
      <c r="O2787" s="564">
        <f t="shared" si="1272"/>
        <v>0</v>
      </c>
      <c r="P2787" s="564">
        <f t="shared" si="1273"/>
        <v>0</v>
      </c>
      <c r="Q2787" s="564">
        <f t="shared" si="1274"/>
        <v>0</v>
      </c>
      <c r="R2787" s="661">
        <f t="shared" si="1263"/>
        <v>0</v>
      </c>
      <c r="S2787" s="662">
        <f t="shared" si="1264"/>
        <v>0</v>
      </c>
      <c r="T2787" s="699">
        <f t="shared" si="1265"/>
        <v>0</v>
      </c>
      <c r="U2787" s="681">
        <f t="shared" si="1275"/>
        <v>0</v>
      </c>
      <c r="V2787" s="701">
        <f t="shared" si="1276"/>
        <v>0</v>
      </c>
      <c r="W2787" s="662">
        <f t="shared" si="1277"/>
        <v>0</v>
      </c>
      <c r="X2787" s="662">
        <f t="shared" si="1278"/>
        <v>0</v>
      </c>
      <c r="Y2787" s="662">
        <f t="shared" si="1279"/>
        <v>0</v>
      </c>
      <c r="Z2787" s="699">
        <f t="shared" si="1280"/>
        <v>0</v>
      </c>
      <c r="AA2787" s="681">
        <f t="shared" si="1283"/>
        <v>0</v>
      </c>
      <c r="AB2787" s="701">
        <f t="shared" si="1284"/>
        <v>0</v>
      </c>
      <c r="AC2787" s="662">
        <f t="shared" si="1281"/>
        <v>0</v>
      </c>
      <c r="AD2787" s="662">
        <f t="shared" si="1285"/>
        <v>0</v>
      </c>
      <c r="AE2787" s="701">
        <f t="shared" si="1286"/>
        <v>0</v>
      </c>
      <c r="AF2787" s="662">
        <f t="shared" si="1282"/>
        <v>0</v>
      </c>
      <c r="AG2787" s="662">
        <f t="shared" si="1287"/>
        <v>0</v>
      </c>
      <c r="AH2787" s="701">
        <f t="shared" si="1288"/>
        <v>0</v>
      </c>
    </row>
    <row r="2788" spans="1:34" x14ac:dyDescent="0.35">
      <c r="A2788" s="680">
        <v>40763</v>
      </c>
      <c r="B2788" s="558" t="s">
        <v>28</v>
      </c>
      <c r="C2788" s="558">
        <v>8</v>
      </c>
      <c r="D2788" s="559">
        <f t="shared" si="1260"/>
        <v>2</v>
      </c>
      <c r="E2788" s="561">
        <v>0</v>
      </c>
      <c r="F2788" s="699">
        <f t="shared" si="1266"/>
        <v>0</v>
      </c>
      <c r="G2788" s="712">
        <f t="shared" si="1267"/>
        <v>0</v>
      </c>
      <c r="H2788" s="699">
        <f t="shared" si="1261"/>
        <v>0</v>
      </c>
      <c r="I2788" s="712">
        <f t="shared" si="1262"/>
        <v>0</v>
      </c>
      <c r="J2788" s="699">
        <f t="shared" si="1268"/>
        <v>0</v>
      </c>
      <c r="K2788" s="681">
        <f t="shared" si="1269"/>
        <v>0</v>
      </c>
      <c r="L2788" s="711">
        <f>IF($L$5="Yes",HLOOKUP(B2788,'Outdoor Supply'!$D$32:$P$38,7,FALSE),0)</f>
        <v>0</v>
      </c>
      <c r="M2788" s="701">
        <f t="shared" si="1270"/>
        <v>0</v>
      </c>
      <c r="N2788" s="564">
        <f t="shared" si="1271"/>
        <v>0</v>
      </c>
      <c r="O2788" s="564">
        <f t="shared" si="1272"/>
        <v>0</v>
      </c>
      <c r="P2788" s="564">
        <f t="shared" si="1273"/>
        <v>0</v>
      </c>
      <c r="Q2788" s="564">
        <f t="shared" si="1274"/>
        <v>0</v>
      </c>
      <c r="R2788" s="661">
        <f t="shared" si="1263"/>
        <v>0</v>
      </c>
      <c r="S2788" s="662">
        <f t="shared" si="1264"/>
        <v>0</v>
      </c>
      <c r="T2788" s="699">
        <f t="shared" si="1265"/>
        <v>0</v>
      </c>
      <c r="U2788" s="681">
        <f t="shared" si="1275"/>
        <v>0</v>
      </c>
      <c r="V2788" s="701">
        <f t="shared" si="1276"/>
        <v>0</v>
      </c>
      <c r="W2788" s="662">
        <f t="shared" si="1277"/>
        <v>0</v>
      </c>
      <c r="X2788" s="662">
        <f t="shared" si="1278"/>
        <v>0</v>
      </c>
      <c r="Y2788" s="662">
        <f t="shared" si="1279"/>
        <v>0</v>
      </c>
      <c r="Z2788" s="699">
        <f t="shared" si="1280"/>
        <v>0</v>
      </c>
      <c r="AA2788" s="681">
        <f t="shared" si="1283"/>
        <v>0</v>
      </c>
      <c r="AB2788" s="701">
        <f t="shared" si="1284"/>
        <v>0</v>
      </c>
      <c r="AC2788" s="662">
        <f t="shared" si="1281"/>
        <v>0</v>
      </c>
      <c r="AD2788" s="662">
        <f t="shared" si="1285"/>
        <v>0</v>
      </c>
      <c r="AE2788" s="701">
        <f t="shared" si="1286"/>
        <v>0</v>
      </c>
      <c r="AF2788" s="662">
        <f t="shared" si="1282"/>
        <v>0</v>
      </c>
      <c r="AG2788" s="662">
        <f t="shared" si="1287"/>
        <v>0</v>
      </c>
      <c r="AH2788" s="701">
        <f t="shared" si="1288"/>
        <v>0</v>
      </c>
    </row>
    <row r="2789" spans="1:34" x14ac:dyDescent="0.35">
      <c r="A2789" s="680">
        <v>40764</v>
      </c>
      <c r="B2789" s="558" t="s">
        <v>28</v>
      </c>
      <c r="C2789" s="558">
        <v>8</v>
      </c>
      <c r="D2789" s="559">
        <f t="shared" si="1260"/>
        <v>3</v>
      </c>
      <c r="E2789" s="561">
        <v>0</v>
      </c>
      <c r="F2789" s="699">
        <f t="shared" si="1266"/>
        <v>0</v>
      </c>
      <c r="G2789" s="712">
        <f t="shared" si="1267"/>
        <v>0</v>
      </c>
      <c r="H2789" s="699">
        <f t="shared" si="1261"/>
        <v>0</v>
      </c>
      <c r="I2789" s="712">
        <f t="shared" si="1262"/>
        <v>0</v>
      </c>
      <c r="J2789" s="699">
        <f t="shared" si="1268"/>
        <v>0</v>
      </c>
      <c r="K2789" s="681">
        <f t="shared" si="1269"/>
        <v>0</v>
      </c>
      <c r="L2789" s="711">
        <f>IF($L$5="Yes",HLOOKUP(B2789,'Outdoor Supply'!$D$32:$P$38,7,FALSE),0)</f>
        <v>0</v>
      </c>
      <c r="M2789" s="701">
        <f t="shared" si="1270"/>
        <v>0</v>
      </c>
      <c r="N2789" s="564">
        <f t="shared" si="1271"/>
        <v>0</v>
      </c>
      <c r="O2789" s="564">
        <f t="shared" si="1272"/>
        <v>0</v>
      </c>
      <c r="P2789" s="564">
        <f t="shared" si="1273"/>
        <v>0</v>
      </c>
      <c r="Q2789" s="564">
        <f t="shared" si="1274"/>
        <v>0</v>
      </c>
      <c r="R2789" s="661">
        <f t="shared" si="1263"/>
        <v>0</v>
      </c>
      <c r="S2789" s="662">
        <f t="shared" si="1264"/>
        <v>0</v>
      </c>
      <c r="T2789" s="699">
        <f t="shared" si="1265"/>
        <v>0</v>
      </c>
      <c r="U2789" s="681">
        <f t="shared" si="1275"/>
        <v>0</v>
      </c>
      <c r="V2789" s="701">
        <f t="shared" si="1276"/>
        <v>0</v>
      </c>
      <c r="W2789" s="662">
        <f t="shared" si="1277"/>
        <v>0</v>
      </c>
      <c r="X2789" s="662">
        <f t="shared" si="1278"/>
        <v>0</v>
      </c>
      <c r="Y2789" s="662">
        <f t="shared" si="1279"/>
        <v>0</v>
      </c>
      <c r="Z2789" s="699">
        <f t="shared" si="1280"/>
        <v>0</v>
      </c>
      <c r="AA2789" s="681">
        <f t="shared" si="1283"/>
        <v>0</v>
      </c>
      <c r="AB2789" s="701">
        <f t="shared" si="1284"/>
        <v>0</v>
      </c>
      <c r="AC2789" s="662">
        <f t="shared" si="1281"/>
        <v>0</v>
      </c>
      <c r="AD2789" s="662">
        <f t="shared" si="1285"/>
        <v>0</v>
      </c>
      <c r="AE2789" s="701">
        <f t="shared" si="1286"/>
        <v>0</v>
      </c>
      <c r="AF2789" s="662">
        <f t="shared" si="1282"/>
        <v>0</v>
      </c>
      <c r="AG2789" s="662">
        <f t="shared" si="1287"/>
        <v>0</v>
      </c>
      <c r="AH2789" s="701">
        <f t="shared" si="1288"/>
        <v>0</v>
      </c>
    </row>
    <row r="2790" spans="1:34" x14ac:dyDescent="0.35">
      <c r="A2790" s="680">
        <v>40765</v>
      </c>
      <c r="B2790" s="558" t="s">
        <v>28</v>
      </c>
      <c r="C2790" s="558">
        <v>8</v>
      </c>
      <c r="D2790" s="559">
        <f t="shared" si="1260"/>
        <v>4</v>
      </c>
      <c r="E2790" s="561">
        <v>0</v>
      </c>
      <c r="F2790" s="699">
        <f t="shared" si="1266"/>
        <v>0</v>
      </c>
      <c r="G2790" s="712">
        <f t="shared" si="1267"/>
        <v>0</v>
      </c>
      <c r="H2790" s="699">
        <f t="shared" si="1261"/>
        <v>0</v>
      </c>
      <c r="I2790" s="712">
        <f t="shared" si="1262"/>
        <v>0</v>
      </c>
      <c r="J2790" s="699">
        <f t="shared" si="1268"/>
        <v>0</v>
      </c>
      <c r="K2790" s="681">
        <f t="shared" si="1269"/>
        <v>0</v>
      </c>
      <c r="L2790" s="711">
        <f>IF($L$5="Yes",HLOOKUP(B2790,'Outdoor Supply'!$D$32:$P$38,7,FALSE),0)</f>
        <v>0</v>
      </c>
      <c r="M2790" s="701">
        <f t="shared" si="1270"/>
        <v>0</v>
      </c>
      <c r="N2790" s="564">
        <f t="shared" si="1271"/>
        <v>0</v>
      </c>
      <c r="O2790" s="564">
        <f t="shared" si="1272"/>
        <v>0</v>
      </c>
      <c r="P2790" s="564">
        <f t="shared" si="1273"/>
        <v>0</v>
      </c>
      <c r="Q2790" s="564">
        <f t="shared" si="1274"/>
        <v>0</v>
      </c>
      <c r="R2790" s="661">
        <f t="shared" si="1263"/>
        <v>0</v>
      </c>
      <c r="S2790" s="662">
        <f t="shared" si="1264"/>
        <v>0</v>
      </c>
      <c r="T2790" s="699">
        <f t="shared" si="1265"/>
        <v>0</v>
      </c>
      <c r="U2790" s="681">
        <f t="shared" si="1275"/>
        <v>0</v>
      </c>
      <c r="V2790" s="701">
        <f t="shared" si="1276"/>
        <v>0</v>
      </c>
      <c r="W2790" s="662">
        <f t="shared" si="1277"/>
        <v>0</v>
      </c>
      <c r="X2790" s="662">
        <f t="shared" si="1278"/>
        <v>0</v>
      </c>
      <c r="Y2790" s="662">
        <f t="shared" si="1279"/>
        <v>0</v>
      </c>
      <c r="Z2790" s="699">
        <f t="shared" si="1280"/>
        <v>0</v>
      </c>
      <c r="AA2790" s="681">
        <f t="shared" si="1283"/>
        <v>0</v>
      </c>
      <c r="AB2790" s="701">
        <f t="shared" si="1284"/>
        <v>0</v>
      </c>
      <c r="AC2790" s="662">
        <f t="shared" si="1281"/>
        <v>0</v>
      </c>
      <c r="AD2790" s="662">
        <f t="shared" si="1285"/>
        <v>0</v>
      </c>
      <c r="AE2790" s="701">
        <f t="shared" si="1286"/>
        <v>0</v>
      </c>
      <c r="AF2790" s="662">
        <f t="shared" si="1282"/>
        <v>0</v>
      </c>
      <c r="AG2790" s="662">
        <f t="shared" si="1287"/>
        <v>0</v>
      </c>
      <c r="AH2790" s="701">
        <f t="shared" si="1288"/>
        <v>0</v>
      </c>
    </row>
    <row r="2791" spans="1:34" x14ac:dyDescent="0.35">
      <c r="A2791" s="680">
        <v>40766</v>
      </c>
      <c r="B2791" s="558" t="s">
        <v>28</v>
      </c>
      <c r="C2791" s="558">
        <v>8</v>
      </c>
      <c r="D2791" s="559">
        <f t="shared" si="1260"/>
        <v>5</v>
      </c>
      <c r="E2791" s="561">
        <v>0</v>
      </c>
      <c r="F2791" s="699">
        <f t="shared" si="1266"/>
        <v>0</v>
      </c>
      <c r="G2791" s="712">
        <f t="shared" si="1267"/>
        <v>0</v>
      </c>
      <c r="H2791" s="699">
        <f t="shared" si="1261"/>
        <v>0</v>
      </c>
      <c r="I2791" s="712">
        <f t="shared" si="1262"/>
        <v>0</v>
      </c>
      <c r="J2791" s="699">
        <f t="shared" si="1268"/>
        <v>0</v>
      </c>
      <c r="K2791" s="681">
        <f t="shared" si="1269"/>
        <v>0</v>
      </c>
      <c r="L2791" s="711">
        <f>IF($L$5="Yes",HLOOKUP(B2791,'Outdoor Supply'!$D$32:$P$38,7,FALSE),0)</f>
        <v>0</v>
      </c>
      <c r="M2791" s="701">
        <f t="shared" si="1270"/>
        <v>0</v>
      </c>
      <c r="N2791" s="564">
        <f t="shared" si="1271"/>
        <v>0</v>
      </c>
      <c r="O2791" s="564">
        <f t="shared" si="1272"/>
        <v>0</v>
      </c>
      <c r="P2791" s="564">
        <f t="shared" si="1273"/>
        <v>0</v>
      </c>
      <c r="Q2791" s="564">
        <f t="shared" si="1274"/>
        <v>0</v>
      </c>
      <c r="R2791" s="661">
        <f t="shared" si="1263"/>
        <v>0</v>
      </c>
      <c r="S2791" s="662">
        <f t="shared" si="1264"/>
        <v>0</v>
      </c>
      <c r="T2791" s="699">
        <f t="shared" si="1265"/>
        <v>0</v>
      </c>
      <c r="U2791" s="681">
        <f t="shared" si="1275"/>
        <v>0</v>
      </c>
      <c r="V2791" s="701">
        <f t="shared" si="1276"/>
        <v>0</v>
      </c>
      <c r="W2791" s="662">
        <f t="shared" si="1277"/>
        <v>0</v>
      </c>
      <c r="X2791" s="662">
        <f t="shared" si="1278"/>
        <v>0</v>
      </c>
      <c r="Y2791" s="662">
        <f t="shared" si="1279"/>
        <v>0</v>
      </c>
      <c r="Z2791" s="699">
        <f t="shared" si="1280"/>
        <v>0</v>
      </c>
      <c r="AA2791" s="681">
        <f t="shared" si="1283"/>
        <v>0</v>
      </c>
      <c r="AB2791" s="701">
        <f t="shared" si="1284"/>
        <v>0</v>
      </c>
      <c r="AC2791" s="662">
        <f t="shared" si="1281"/>
        <v>0</v>
      </c>
      <c r="AD2791" s="662">
        <f t="shared" si="1285"/>
        <v>0</v>
      </c>
      <c r="AE2791" s="701">
        <f t="shared" si="1286"/>
        <v>0</v>
      </c>
      <c r="AF2791" s="662">
        <f t="shared" si="1282"/>
        <v>0</v>
      </c>
      <c r="AG2791" s="662">
        <f t="shared" si="1287"/>
        <v>0</v>
      </c>
      <c r="AH2791" s="701">
        <f t="shared" si="1288"/>
        <v>0</v>
      </c>
    </row>
    <row r="2792" spans="1:34" x14ac:dyDescent="0.35">
      <c r="A2792" s="680">
        <v>40767</v>
      </c>
      <c r="B2792" s="558" t="s">
        <v>28</v>
      </c>
      <c r="C2792" s="558">
        <v>8</v>
      </c>
      <c r="D2792" s="559">
        <f t="shared" si="1260"/>
        <v>6</v>
      </c>
      <c r="E2792" s="561">
        <v>0</v>
      </c>
      <c r="F2792" s="699">
        <f t="shared" si="1266"/>
        <v>0</v>
      </c>
      <c r="G2792" s="712">
        <f t="shared" si="1267"/>
        <v>0</v>
      </c>
      <c r="H2792" s="699">
        <f t="shared" si="1261"/>
        <v>0</v>
      </c>
      <c r="I2792" s="712">
        <f t="shared" si="1262"/>
        <v>0</v>
      </c>
      <c r="J2792" s="699">
        <f t="shared" si="1268"/>
        <v>0</v>
      </c>
      <c r="K2792" s="681">
        <f t="shared" si="1269"/>
        <v>0</v>
      </c>
      <c r="L2792" s="711">
        <f>IF($L$5="Yes",HLOOKUP(B2792,'Outdoor Supply'!$D$32:$P$38,7,FALSE),0)</f>
        <v>0</v>
      </c>
      <c r="M2792" s="701">
        <f t="shared" si="1270"/>
        <v>0</v>
      </c>
      <c r="N2792" s="564">
        <f t="shared" si="1271"/>
        <v>0</v>
      </c>
      <c r="O2792" s="564">
        <f t="shared" si="1272"/>
        <v>0</v>
      </c>
      <c r="P2792" s="564">
        <f t="shared" si="1273"/>
        <v>0</v>
      </c>
      <c r="Q2792" s="564">
        <f t="shared" si="1274"/>
        <v>0</v>
      </c>
      <c r="R2792" s="661">
        <f t="shared" si="1263"/>
        <v>0</v>
      </c>
      <c r="S2792" s="662">
        <f t="shared" si="1264"/>
        <v>0</v>
      </c>
      <c r="T2792" s="699">
        <f t="shared" si="1265"/>
        <v>0</v>
      </c>
      <c r="U2792" s="681">
        <f t="shared" si="1275"/>
        <v>0</v>
      </c>
      <c r="V2792" s="701">
        <f t="shared" si="1276"/>
        <v>0</v>
      </c>
      <c r="W2792" s="662">
        <f t="shared" si="1277"/>
        <v>0</v>
      </c>
      <c r="X2792" s="662">
        <f t="shared" si="1278"/>
        <v>0</v>
      </c>
      <c r="Y2792" s="662">
        <f t="shared" si="1279"/>
        <v>0</v>
      </c>
      <c r="Z2792" s="699">
        <f t="shared" si="1280"/>
        <v>0</v>
      </c>
      <c r="AA2792" s="681">
        <f t="shared" si="1283"/>
        <v>0</v>
      </c>
      <c r="AB2792" s="701">
        <f t="shared" si="1284"/>
        <v>0</v>
      </c>
      <c r="AC2792" s="662">
        <f t="shared" si="1281"/>
        <v>0</v>
      </c>
      <c r="AD2792" s="662">
        <f t="shared" si="1285"/>
        <v>0</v>
      </c>
      <c r="AE2792" s="701">
        <f t="shared" si="1286"/>
        <v>0</v>
      </c>
      <c r="AF2792" s="662">
        <f t="shared" si="1282"/>
        <v>0</v>
      </c>
      <c r="AG2792" s="662">
        <f t="shared" si="1287"/>
        <v>0</v>
      </c>
      <c r="AH2792" s="701">
        <f t="shared" si="1288"/>
        <v>0</v>
      </c>
    </row>
    <row r="2793" spans="1:34" x14ac:dyDescent="0.35">
      <c r="A2793" s="680">
        <v>40768</v>
      </c>
      <c r="B2793" s="558" t="s">
        <v>28</v>
      </c>
      <c r="C2793" s="558">
        <v>8</v>
      </c>
      <c r="D2793" s="559">
        <f t="shared" si="1260"/>
        <v>7</v>
      </c>
      <c r="E2793" s="561">
        <v>0</v>
      </c>
      <c r="F2793" s="699">
        <f t="shared" si="1266"/>
        <v>0</v>
      </c>
      <c r="G2793" s="712">
        <f t="shared" si="1267"/>
        <v>0</v>
      </c>
      <c r="H2793" s="699">
        <f t="shared" si="1261"/>
        <v>0</v>
      </c>
      <c r="I2793" s="712">
        <f t="shared" si="1262"/>
        <v>0</v>
      </c>
      <c r="J2793" s="699">
        <f t="shared" si="1268"/>
        <v>0</v>
      </c>
      <c r="K2793" s="681">
        <f t="shared" si="1269"/>
        <v>0</v>
      </c>
      <c r="L2793" s="711">
        <f>IF($L$5="Yes",HLOOKUP(B2793,'Outdoor Supply'!$D$32:$P$38,7,FALSE),0)</f>
        <v>0</v>
      </c>
      <c r="M2793" s="701">
        <f t="shared" si="1270"/>
        <v>0</v>
      </c>
      <c r="N2793" s="564">
        <f t="shared" si="1271"/>
        <v>0</v>
      </c>
      <c r="O2793" s="564">
        <f t="shared" si="1272"/>
        <v>0</v>
      </c>
      <c r="P2793" s="564">
        <f t="shared" si="1273"/>
        <v>0</v>
      </c>
      <c r="Q2793" s="564">
        <f t="shared" si="1274"/>
        <v>0</v>
      </c>
      <c r="R2793" s="661">
        <f t="shared" si="1263"/>
        <v>0</v>
      </c>
      <c r="S2793" s="662">
        <f t="shared" si="1264"/>
        <v>0</v>
      </c>
      <c r="T2793" s="699">
        <f t="shared" si="1265"/>
        <v>0</v>
      </c>
      <c r="U2793" s="681">
        <f t="shared" si="1275"/>
        <v>0</v>
      </c>
      <c r="V2793" s="701">
        <f t="shared" si="1276"/>
        <v>0</v>
      </c>
      <c r="W2793" s="662">
        <f t="shared" si="1277"/>
        <v>0</v>
      </c>
      <c r="X2793" s="662">
        <f t="shared" si="1278"/>
        <v>0</v>
      </c>
      <c r="Y2793" s="662">
        <f t="shared" si="1279"/>
        <v>0</v>
      </c>
      <c r="Z2793" s="699">
        <f t="shared" si="1280"/>
        <v>0</v>
      </c>
      <c r="AA2793" s="681">
        <f t="shared" si="1283"/>
        <v>0</v>
      </c>
      <c r="AB2793" s="701">
        <f t="shared" si="1284"/>
        <v>0</v>
      </c>
      <c r="AC2793" s="662">
        <f t="shared" si="1281"/>
        <v>0</v>
      </c>
      <c r="AD2793" s="662">
        <f t="shared" si="1285"/>
        <v>0</v>
      </c>
      <c r="AE2793" s="701">
        <f t="shared" si="1286"/>
        <v>0</v>
      </c>
      <c r="AF2793" s="662">
        <f t="shared" si="1282"/>
        <v>0</v>
      </c>
      <c r="AG2793" s="662">
        <f t="shared" si="1287"/>
        <v>0</v>
      </c>
      <c r="AH2793" s="701">
        <f t="shared" si="1288"/>
        <v>0</v>
      </c>
    </row>
    <row r="2794" spans="1:34" x14ac:dyDescent="0.35">
      <c r="A2794" s="680">
        <v>40769</v>
      </c>
      <c r="B2794" s="558" t="s">
        <v>28</v>
      </c>
      <c r="C2794" s="558">
        <v>8</v>
      </c>
      <c r="D2794" s="559">
        <f t="shared" si="1260"/>
        <v>1</v>
      </c>
      <c r="E2794" s="561">
        <v>0</v>
      </c>
      <c r="F2794" s="699">
        <f t="shared" si="1266"/>
        <v>0</v>
      </c>
      <c r="G2794" s="712">
        <f t="shared" si="1267"/>
        <v>0</v>
      </c>
      <c r="H2794" s="699">
        <f t="shared" si="1261"/>
        <v>0</v>
      </c>
      <c r="I2794" s="712">
        <f t="shared" si="1262"/>
        <v>0</v>
      </c>
      <c r="J2794" s="699">
        <f t="shared" si="1268"/>
        <v>0</v>
      </c>
      <c r="K2794" s="681">
        <f t="shared" si="1269"/>
        <v>0</v>
      </c>
      <c r="L2794" s="711">
        <f>IF($L$5="Yes",HLOOKUP(B2794,'Outdoor Supply'!$D$32:$P$38,7,FALSE),0)</f>
        <v>0</v>
      </c>
      <c r="M2794" s="701">
        <f t="shared" si="1270"/>
        <v>0</v>
      </c>
      <c r="N2794" s="564">
        <f t="shared" si="1271"/>
        <v>0</v>
      </c>
      <c r="O2794" s="564">
        <f t="shared" si="1272"/>
        <v>0</v>
      </c>
      <c r="P2794" s="564">
        <f t="shared" si="1273"/>
        <v>0</v>
      </c>
      <c r="Q2794" s="564">
        <f t="shared" si="1274"/>
        <v>0</v>
      </c>
      <c r="R2794" s="661">
        <f t="shared" si="1263"/>
        <v>0</v>
      </c>
      <c r="S2794" s="662">
        <f t="shared" si="1264"/>
        <v>0</v>
      </c>
      <c r="T2794" s="699">
        <f t="shared" si="1265"/>
        <v>0</v>
      </c>
      <c r="U2794" s="681">
        <f t="shared" si="1275"/>
        <v>0</v>
      </c>
      <c r="V2794" s="701">
        <f t="shared" si="1276"/>
        <v>0</v>
      </c>
      <c r="W2794" s="662">
        <f t="shared" si="1277"/>
        <v>0</v>
      </c>
      <c r="X2794" s="662">
        <f t="shared" si="1278"/>
        <v>0</v>
      </c>
      <c r="Y2794" s="662">
        <f t="shared" si="1279"/>
        <v>0</v>
      </c>
      <c r="Z2794" s="699">
        <f t="shared" si="1280"/>
        <v>0</v>
      </c>
      <c r="AA2794" s="681">
        <f t="shared" si="1283"/>
        <v>0</v>
      </c>
      <c r="AB2794" s="701">
        <f t="shared" si="1284"/>
        <v>0</v>
      </c>
      <c r="AC2794" s="662">
        <f t="shared" si="1281"/>
        <v>0</v>
      </c>
      <c r="AD2794" s="662">
        <f t="shared" si="1285"/>
        <v>0</v>
      </c>
      <c r="AE2794" s="701">
        <f t="shared" si="1286"/>
        <v>0</v>
      </c>
      <c r="AF2794" s="662">
        <f t="shared" si="1282"/>
        <v>0</v>
      </c>
      <c r="AG2794" s="662">
        <f t="shared" si="1287"/>
        <v>0</v>
      </c>
      <c r="AH2794" s="701">
        <f t="shared" si="1288"/>
        <v>0</v>
      </c>
    </row>
    <row r="2795" spans="1:34" x14ac:dyDescent="0.35">
      <c r="A2795" s="680">
        <v>40770</v>
      </c>
      <c r="B2795" s="558" t="s">
        <v>28</v>
      </c>
      <c r="C2795" s="558">
        <v>8</v>
      </c>
      <c r="D2795" s="559">
        <f t="shared" si="1260"/>
        <v>2</v>
      </c>
      <c r="E2795" s="561">
        <v>0</v>
      </c>
      <c r="F2795" s="699">
        <f t="shared" si="1266"/>
        <v>0</v>
      </c>
      <c r="G2795" s="712">
        <f t="shared" si="1267"/>
        <v>0</v>
      </c>
      <c r="H2795" s="699">
        <f t="shared" si="1261"/>
        <v>0</v>
      </c>
      <c r="I2795" s="712">
        <f t="shared" si="1262"/>
        <v>0</v>
      </c>
      <c r="J2795" s="699">
        <f t="shared" si="1268"/>
        <v>0</v>
      </c>
      <c r="K2795" s="681">
        <f t="shared" si="1269"/>
        <v>0</v>
      </c>
      <c r="L2795" s="711">
        <f>IF($L$5="Yes",HLOOKUP(B2795,'Outdoor Supply'!$D$32:$P$38,7,FALSE),0)</f>
        <v>0</v>
      </c>
      <c r="M2795" s="701">
        <f t="shared" si="1270"/>
        <v>0</v>
      </c>
      <c r="N2795" s="564">
        <f t="shared" si="1271"/>
        <v>0</v>
      </c>
      <c r="O2795" s="564">
        <f t="shared" si="1272"/>
        <v>0</v>
      </c>
      <c r="P2795" s="564">
        <f t="shared" si="1273"/>
        <v>0</v>
      </c>
      <c r="Q2795" s="564">
        <f t="shared" si="1274"/>
        <v>0</v>
      </c>
      <c r="R2795" s="661">
        <f t="shared" si="1263"/>
        <v>0</v>
      </c>
      <c r="S2795" s="662">
        <f t="shared" si="1264"/>
        <v>0</v>
      </c>
      <c r="T2795" s="699">
        <f t="shared" si="1265"/>
        <v>0</v>
      </c>
      <c r="U2795" s="681">
        <f t="shared" si="1275"/>
        <v>0</v>
      </c>
      <c r="V2795" s="701">
        <f t="shared" si="1276"/>
        <v>0</v>
      </c>
      <c r="W2795" s="662">
        <f t="shared" si="1277"/>
        <v>0</v>
      </c>
      <c r="X2795" s="662">
        <f t="shared" si="1278"/>
        <v>0</v>
      </c>
      <c r="Y2795" s="662">
        <f t="shared" si="1279"/>
        <v>0</v>
      </c>
      <c r="Z2795" s="699">
        <f t="shared" si="1280"/>
        <v>0</v>
      </c>
      <c r="AA2795" s="681">
        <f t="shared" si="1283"/>
        <v>0</v>
      </c>
      <c r="AB2795" s="701">
        <f t="shared" si="1284"/>
        <v>0</v>
      </c>
      <c r="AC2795" s="662">
        <f t="shared" si="1281"/>
        <v>0</v>
      </c>
      <c r="AD2795" s="662">
        <f t="shared" si="1285"/>
        <v>0</v>
      </c>
      <c r="AE2795" s="701">
        <f t="shared" si="1286"/>
        <v>0</v>
      </c>
      <c r="AF2795" s="662">
        <f t="shared" si="1282"/>
        <v>0</v>
      </c>
      <c r="AG2795" s="662">
        <f t="shared" si="1287"/>
        <v>0</v>
      </c>
      <c r="AH2795" s="701">
        <f t="shared" si="1288"/>
        <v>0</v>
      </c>
    </row>
    <row r="2796" spans="1:34" x14ac:dyDescent="0.35">
      <c r="A2796" s="680">
        <v>40771</v>
      </c>
      <c r="B2796" s="558" t="s">
        <v>28</v>
      </c>
      <c r="C2796" s="558">
        <v>8</v>
      </c>
      <c r="D2796" s="559">
        <f t="shared" si="1260"/>
        <v>3</v>
      </c>
      <c r="E2796" s="561">
        <v>0</v>
      </c>
      <c r="F2796" s="699">
        <f t="shared" si="1266"/>
        <v>0</v>
      </c>
      <c r="G2796" s="712">
        <f t="shared" si="1267"/>
        <v>0</v>
      </c>
      <c r="H2796" s="699">
        <f t="shared" si="1261"/>
        <v>0</v>
      </c>
      <c r="I2796" s="712">
        <f t="shared" si="1262"/>
        <v>0</v>
      </c>
      <c r="J2796" s="699">
        <f t="shared" si="1268"/>
        <v>0</v>
      </c>
      <c r="K2796" s="681">
        <f t="shared" si="1269"/>
        <v>0</v>
      </c>
      <c r="L2796" s="711">
        <f>IF($L$5="Yes",HLOOKUP(B2796,'Outdoor Supply'!$D$32:$P$38,7,FALSE),0)</f>
        <v>0</v>
      </c>
      <c r="M2796" s="701">
        <f t="shared" si="1270"/>
        <v>0</v>
      </c>
      <c r="N2796" s="564">
        <f t="shared" si="1271"/>
        <v>0</v>
      </c>
      <c r="O2796" s="564">
        <f t="shared" si="1272"/>
        <v>0</v>
      </c>
      <c r="P2796" s="564">
        <f t="shared" si="1273"/>
        <v>0</v>
      </c>
      <c r="Q2796" s="564">
        <f t="shared" si="1274"/>
        <v>0</v>
      </c>
      <c r="R2796" s="661">
        <f t="shared" si="1263"/>
        <v>0</v>
      </c>
      <c r="S2796" s="662">
        <f t="shared" si="1264"/>
        <v>0</v>
      </c>
      <c r="T2796" s="699">
        <f t="shared" si="1265"/>
        <v>0</v>
      </c>
      <c r="U2796" s="681">
        <f t="shared" si="1275"/>
        <v>0</v>
      </c>
      <c r="V2796" s="701">
        <f t="shared" si="1276"/>
        <v>0</v>
      </c>
      <c r="W2796" s="662">
        <f t="shared" si="1277"/>
        <v>0</v>
      </c>
      <c r="X2796" s="662">
        <f t="shared" si="1278"/>
        <v>0</v>
      </c>
      <c r="Y2796" s="662">
        <f t="shared" si="1279"/>
        <v>0</v>
      </c>
      <c r="Z2796" s="699">
        <f t="shared" si="1280"/>
        <v>0</v>
      </c>
      <c r="AA2796" s="681">
        <f t="shared" si="1283"/>
        <v>0</v>
      </c>
      <c r="AB2796" s="701">
        <f t="shared" si="1284"/>
        <v>0</v>
      </c>
      <c r="AC2796" s="662">
        <f t="shared" si="1281"/>
        <v>0</v>
      </c>
      <c r="AD2796" s="662">
        <f t="shared" si="1285"/>
        <v>0</v>
      </c>
      <c r="AE2796" s="701">
        <f t="shared" si="1286"/>
        <v>0</v>
      </c>
      <c r="AF2796" s="662">
        <f t="shared" si="1282"/>
        <v>0</v>
      </c>
      <c r="AG2796" s="662">
        <f t="shared" si="1287"/>
        <v>0</v>
      </c>
      <c r="AH2796" s="701">
        <f t="shared" si="1288"/>
        <v>0</v>
      </c>
    </row>
    <row r="2797" spans="1:34" x14ac:dyDescent="0.35">
      <c r="A2797" s="680">
        <v>40772</v>
      </c>
      <c r="B2797" s="558" t="s">
        <v>28</v>
      </c>
      <c r="C2797" s="558">
        <v>8</v>
      </c>
      <c r="D2797" s="559">
        <f t="shared" si="1260"/>
        <v>4</v>
      </c>
      <c r="E2797" s="561">
        <v>0</v>
      </c>
      <c r="F2797" s="699">
        <f t="shared" si="1266"/>
        <v>0</v>
      </c>
      <c r="G2797" s="712">
        <f t="shared" si="1267"/>
        <v>0</v>
      </c>
      <c r="H2797" s="699">
        <f t="shared" si="1261"/>
        <v>0</v>
      </c>
      <c r="I2797" s="712">
        <f t="shared" si="1262"/>
        <v>0</v>
      </c>
      <c r="J2797" s="699">
        <f t="shared" si="1268"/>
        <v>0</v>
      </c>
      <c r="K2797" s="681">
        <f t="shared" si="1269"/>
        <v>0</v>
      </c>
      <c r="L2797" s="711">
        <f>IF($L$5="Yes",HLOOKUP(B2797,'Outdoor Supply'!$D$32:$P$38,7,FALSE),0)</f>
        <v>0</v>
      </c>
      <c r="M2797" s="701">
        <f t="shared" si="1270"/>
        <v>0</v>
      </c>
      <c r="N2797" s="564">
        <f t="shared" si="1271"/>
        <v>0</v>
      </c>
      <c r="O2797" s="564">
        <f t="shared" si="1272"/>
        <v>0</v>
      </c>
      <c r="P2797" s="564">
        <f t="shared" si="1273"/>
        <v>0</v>
      </c>
      <c r="Q2797" s="564">
        <f t="shared" si="1274"/>
        <v>0</v>
      </c>
      <c r="R2797" s="661">
        <f t="shared" si="1263"/>
        <v>0</v>
      </c>
      <c r="S2797" s="662">
        <f t="shared" si="1264"/>
        <v>0</v>
      </c>
      <c r="T2797" s="699">
        <f t="shared" si="1265"/>
        <v>0</v>
      </c>
      <c r="U2797" s="681">
        <f t="shared" si="1275"/>
        <v>0</v>
      </c>
      <c r="V2797" s="701">
        <f t="shared" si="1276"/>
        <v>0</v>
      </c>
      <c r="W2797" s="662">
        <f t="shared" si="1277"/>
        <v>0</v>
      </c>
      <c r="X2797" s="662">
        <f t="shared" si="1278"/>
        <v>0</v>
      </c>
      <c r="Y2797" s="662">
        <f t="shared" si="1279"/>
        <v>0</v>
      </c>
      <c r="Z2797" s="699">
        <f t="shared" si="1280"/>
        <v>0</v>
      </c>
      <c r="AA2797" s="681">
        <f t="shared" si="1283"/>
        <v>0</v>
      </c>
      <c r="AB2797" s="701">
        <f t="shared" si="1284"/>
        <v>0</v>
      </c>
      <c r="AC2797" s="662">
        <f t="shared" si="1281"/>
        <v>0</v>
      </c>
      <c r="AD2797" s="662">
        <f t="shared" si="1285"/>
        <v>0</v>
      </c>
      <c r="AE2797" s="701">
        <f t="shared" si="1286"/>
        <v>0</v>
      </c>
      <c r="AF2797" s="662">
        <f t="shared" si="1282"/>
        <v>0</v>
      </c>
      <c r="AG2797" s="662">
        <f t="shared" si="1287"/>
        <v>0</v>
      </c>
      <c r="AH2797" s="701">
        <f t="shared" si="1288"/>
        <v>0</v>
      </c>
    </row>
    <row r="2798" spans="1:34" x14ac:dyDescent="0.35">
      <c r="A2798" s="680">
        <v>40773</v>
      </c>
      <c r="B2798" s="558" t="s">
        <v>28</v>
      </c>
      <c r="C2798" s="558">
        <v>8</v>
      </c>
      <c r="D2798" s="559">
        <f t="shared" si="1260"/>
        <v>5</v>
      </c>
      <c r="E2798" s="561">
        <v>0</v>
      </c>
      <c r="F2798" s="699">
        <f t="shared" si="1266"/>
        <v>0</v>
      </c>
      <c r="G2798" s="712">
        <f t="shared" si="1267"/>
        <v>0</v>
      </c>
      <c r="H2798" s="699">
        <f t="shared" si="1261"/>
        <v>0</v>
      </c>
      <c r="I2798" s="712">
        <f t="shared" si="1262"/>
        <v>0</v>
      </c>
      <c r="J2798" s="699">
        <f t="shared" si="1268"/>
        <v>0</v>
      </c>
      <c r="K2798" s="681">
        <f t="shared" si="1269"/>
        <v>0</v>
      </c>
      <c r="L2798" s="711">
        <f>IF($L$5="Yes",HLOOKUP(B2798,'Outdoor Supply'!$D$32:$P$38,7,FALSE),0)</f>
        <v>0</v>
      </c>
      <c r="M2798" s="701">
        <f t="shared" si="1270"/>
        <v>0</v>
      </c>
      <c r="N2798" s="564">
        <f t="shared" si="1271"/>
        <v>0</v>
      </c>
      <c r="O2798" s="564">
        <f t="shared" si="1272"/>
        <v>0</v>
      </c>
      <c r="P2798" s="564">
        <f t="shared" si="1273"/>
        <v>0</v>
      </c>
      <c r="Q2798" s="564">
        <f t="shared" si="1274"/>
        <v>0</v>
      </c>
      <c r="R2798" s="661">
        <f t="shared" si="1263"/>
        <v>0</v>
      </c>
      <c r="S2798" s="662">
        <f t="shared" si="1264"/>
        <v>0</v>
      </c>
      <c r="T2798" s="699">
        <f t="shared" si="1265"/>
        <v>0</v>
      </c>
      <c r="U2798" s="681">
        <f t="shared" si="1275"/>
        <v>0</v>
      </c>
      <c r="V2798" s="701">
        <f t="shared" si="1276"/>
        <v>0</v>
      </c>
      <c r="W2798" s="662">
        <f t="shared" si="1277"/>
        <v>0</v>
      </c>
      <c r="X2798" s="662">
        <f t="shared" si="1278"/>
        <v>0</v>
      </c>
      <c r="Y2798" s="662">
        <f t="shared" si="1279"/>
        <v>0</v>
      </c>
      <c r="Z2798" s="699">
        <f t="shared" si="1280"/>
        <v>0</v>
      </c>
      <c r="AA2798" s="681">
        <f t="shared" si="1283"/>
        <v>0</v>
      </c>
      <c r="AB2798" s="701">
        <f t="shared" si="1284"/>
        <v>0</v>
      </c>
      <c r="AC2798" s="662">
        <f t="shared" si="1281"/>
        <v>0</v>
      </c>
      <c r="AD2798" s="662">
        <f t="shared" si="1285"/>
        <v>0</v>
      </c>
      <c r="AE2798" s="701">
        <f t="shared" si="1286"/>
        <v>0</v>
      </c>
      <c r="AF2798" s="662">
        <f t="shared" si="1282"/>
        <v>0</v>
      </c>
      <c r="AG2798" s="662">
        <f t="shared" si="1287"/>
        <v>0</v>
      </c>
      <c r="AH2798" s="701">
        <f t="shared" si="1288"/>
        <v>0</v>
      </c>
    </row>
    <row r="2799" spans="1:34" x14ac:dyDescent="0.35">
      <c r="A2799" s="680">
        <v>40774</v>
      </c>
      <c r="B2799" s="558" t="s">
        <v>28</v>
      </c>
      <c r="C2799" s="558">
        <v>8</v>
      </c>
      <c r="D2799" s="559">
        <f t="shared" si="1260"/>
        <v>6</v>
      </c>
      <c r="E2799" s="561">
        <v>0</v>
      </c>
      <c r="F2799" s="699">
        <f t="shared" si="1266"/>
        <v>0</v>
      </c>
      <c r="G2799" s="712">
        <f t="shared" si="1267"/>
        <v>0</v>
      </c>
      <c r="H2799" s="699">
        <f t="shared" si="1261"/>
        <v>0</v>
      </c>
      <c r="I2799" s="712">
        <f t="shared" si="1262"/>
        <v>0</v>
      </c>
      <c r="J2799" s="699">
        <f t="shared" si="1268"/>
        <v>0</v>
      </c>
      <c r="K2799" s="681">
        <f t="shared" si="1269"/>
        <v>0</v>
      </c>
      <c r="L2799" s="711">
        <f>IF($L$5="Yes",HLOOKUP(B2799,'Outdoor Supply'!$D$32:$P$38,7,FALSE),0)</f>
        <v>0</v>
      </c>
      <c r="M2799" s="701">
        <f t="shared" si="1270"/>
        <v>0</v>
      </c>
      <c r="N2799" s="564">
        <f t="shared" si="1271"/>
        <v>0</v>
      </c>
      <c r="O2799" s="564">
        <f t="shared" si="1272"/>
        <v>0</v>
      </c>
      <c r="P2799" s="564">
        <f t="shared" si="1273"/>
        <v>0</v>
      </c>
      <c r="Q2799" s="564">
        <f t="shared" si="1274"/>
        <v>0</v>
      </c>
      <c r="R2799" s="661">
        <f t="shared" si="1263"/>
        <v>0</v>
      </c>
      <c r="S2799" s="662">
        <f t="shared" si="1264"/>
        <v>0</v>
      </c>
      <c r="T2799" s="699">
        <f t="shared" si="1265"/>
        <v>0</v>
      </c>
      <c r="U2799" s="681">
        <f t="shared" si="1275"/>
        <v>0</v>
      </c>
      <c r="V2799" s="701">
        <f t="shared" si="1276"/>
        <v>0</v>
      </c>
      <c r="W2799" s="662">
        <f t="shared" si="1277"/>
        <v>0</v>
      </c>
      <c r="X2799" s="662">
        <f t="shared" si="1278"/>
        <v>0</v>
      </c>
      <c r="Y2799" s="662">
        <f t="shared" si="1279"/>
        <v>0</v>
      </c>
      <c r="Z2799" s="699">
        <f t="shared" si="1280"/>
        <v>0</v>
      </c>
      <c r="AA2799" s="681">
        <f t="shared" si="1283"/>
        <v>0</v>
      </c>
      <c r="AB2799" s="701">
        <f t="shared" si="1284"/>
        <v>0</v>
      </c>
      <c r="AC2799" s="662">
        <f t="shared" si="1281"/>
        <v>0</v>
      </c>
      <c r="AD2799" s="662">
        <f t="shared" si="1285"/>
        <v>0</v>
      </c>
      <c r="AE2799" s="701">
        <f t="shared" si="1286"/>
        <v>0</v>
      </c>
      <c r="AF2799" s="662">
        <f t="shared" si="1282"/>
        <v>0</v>
      </c>
      <c r="AG2799" s="662">
        <f t="shared" si="1287"/>
        <v>0</v>
      </c>
      <c r="AH2799" s="701">
        <f t="shared" si="1288"/>
        <v>0</v>
      </c>
    </row>
    <row r="2800" spans="1:34" x14ac:dyDescent="0.35">
      <c r="A2800" s="680">
        <v>40775</v>
      </c>
      <c r="B2800" s="558" t="s">
        <v>28</v>
      </c>
      <c r="C2800" s="558">
        <v>8</v>
      </c>
      <c r="D2800" s="559">
        <f t="shared" si="1260"/>
        <v>7</v>
      </c>
      <c r="E2800" s="561">
        <v>0</v>
      </c>
      <c r="F2800" s="699">
        <f t="shared" si="1266"/>
        <v>0</v>
      </c>
      <c r="G2800" s="712">
        <f t="shared" si="1267"/>
        <v>0</v>
      </c>
      <c r="H2800" s="699">
        <f t="shared" si="1261"/>
        <v>0</v>
      </c>
      <c r="I2800" s="712">
        <f t="shared" si="1262"/>
        <v>0</v>
      </c>
      <c r="J2800" s="699">
        <f t="shared" si="1268"/>
        <v>0</v>
      </c>
      <c r="K2800" s="681">
        <f t="shared" si="1269"/>
        <v>0</v>
      </c>
      <c r="L2800" s="711">
        <f>IF($L$5="Yes",HLOOKUP(B2800,'Outdoor Supply'!$D$32:$P$38,7,FALSE),0)</f>
        <v>0</v>
      </c>
      <c r="M2800" s="701">
        <f t="shared" si="1270"/>
        <v>0</v>
      </c>
      <c r="N2800" s="564">
        <f t="shared" si="1271"/>
        <v>0</v>
      </c>
      <c r="O2800" s="564">
        <f t="shared" si="1272"/>
        <v>0</v>
      </c>
      <c r="P2800" s="564">
        <f t="shared" si="1273"/>
        <v>0</v>
      </c>
      <c r="Q2800" s="564">
        <f t="shared" si="1274"/>
        <v>0</v>
      </c>
      <c r="R2800" s="661">
        <f t="shared" si="1263"/>
        <v>0</v>
      </c>
      <c r="S2800" s="662">
        <f t="shared" si="1264"/>
        <v>0</v>
      </c>
      <c r="T2800" s="699">
        <f t="shared" si="1265"/>
        <v>0</v>
      </c>
      <c r="U2800" s="681">
        <f t="shared" si="1275"/>
        <v>0</v>
      </c>
      <c r="V2800" s="701">
        <f t="shared" si="1276"/>
        <v>0</v>
      </c>
      <c r="W2800" s="662">
        <f t="shared" si="1277"/>
        <v>0</v>
      </c>
      <c r="X2800" s="662">
        <f t="shared" si="1278"/>
        <v>0</v>
      </c>
      <c r="Y2800" s="662">
        <f t="shared" si="1279"/>
        <v>0</v>
      </c>
      <c r="Z2800" s="699">
        <f t="shared" si="1280"/>
        <v>0</v>
      </c>
      <c r="AA2800" s="681">
        <f t="shared" si="1283"/>
        <v>0</v>
      </c>
      <c r="AB2800" s="701">
        <f t="shared" si="1284"/>
        <v>0</v>
      </c>
      <c r="AC2800" s="662">
        <f t="shared" si="1281"/>
        <v>0</v>
      </c>
      <c r="AD2800" s="662">
        <f t="shared" si="1285"/>
        <v>0</v>
      </c>
      <c r="AE2800" s="701">
        <f t="shared" si="1286"/>
        <v>0</v>
      </c>
      <c r="AF2800" s="662">
        <f t="shared" si="1282"/>
        <v>0</v>
      </c>
      <c r="AG2800" s="662">
        <f t="shared" si="1287"/>
        <v>0</v>
      </c>
      <c r="AH2800" s="701">
        <f t="shared" si="1288"/>
        <v>0</v>
      </c>
    </row>
    <row r="2801" spans="1:34" x14ac:dyDescent="0.35">
      <c r="A2801" s="680">
        <v>40776</v>
      </c>
      <c r="B2801" s="558" t="s">
        <v>28</v>
      </c>
      <c r="C2801" s="558">
        <v>8</v>
      </c>
      <c r="D2801" s="559">
        <f t="shared" si="1260"/>
        <v>1</v>
      </c>
      <c r="E2801" s="561">
        <v>0</v>
      </c>
      <c r="F2801" s="699">
        <f t="shared" si="1266"/>
        <v>0</v>
      </c>
      <c r="G2801" s="712">
        <f t="shared" si="1267"/>
        <v>0</v>
      </c>
      <c r="H2801" s="699">
        <f t="shared" si="1261"/>
        <v>0</v>
      </c>
      <c r="I2801" s="712">
        <f t="shared" si="1262"/>
        <v>0</v>
      </c>
      <c r="J2801" s="699">
        <f t="shared" si="1268"/>
        <v>0</v>
      </c>
      <c r="K2801" s="681">
        <f t="shared" si="1269"/>
        <v>0</v>
      </c>
      <c r="L2801" s="711">
        <f>IF($L$5="Yes",HLOOKUP(B2801,'Outdoor Supply'!$D$32:$P$38,7,FALSE),0)</f>
        <v>0</v>
      </c>
      <c r="M2801" s="701">
        <f t="shared" si="1270"/>
        <v>0</v>
      </c>
      <c r="N2801" s="564">
        <f t="shared" si="1271"/>
        <v>0</v>
      </c>
      <c r="O2801" s="564">
        <f t="shared" si="1272"/>
        <v>0</v>
      </c>
      <c r="P2801" s="564">
        <f t="shared" si="1273"/>
        <v>0</v>
      </c>
      <c r="Q2801" s="564">
        <f t="shared" si="1274"/>
        <v>0</v>
      </c>
      <c r="R2801" s="661">
        <f t="shared" si="1263"/>
        <v>0</v>
      </c>
      <c r="S2801" s="662">
        <f t="shared" si="1264"/>
        <v>0</v>
      </c>
      <c r="T2801" s="699">
        <f t="shared" si="1265"/>
        <v>0</v>
      </c>
      <c r="U2801" s="681">
        <f t="shared" si="1275"/>
        <v>0</v>
      </c>
      <c r="V2801" s="701">
        <f t="shared" si="1276"/>
        <v>0</v>
      </c>
      <c r="W2801" s="662">
        <f t="shared" si="1277"/>
        <v>0</v>
      </c>
      <c r="X2801" s="662">
        <f t="shared" si="1278"/>
        <v>0</v>
      </c>
      <c r="Y2801" s="662">
        <f t="shared" si="1279"/>
        <v>0</v>
      </c>
      <c r="Z2801" s="699">
        <f t="shared" si="1280"/>
        <v>0</v>
      </c>
      <c r="AA2801" s="681">
        <f t="shared" si="1283"/>
        <v>0</v>
      </c>
      <c r="AB2801" s="701">
        <f t="shared" si="1284"/>
        <v>0</v>
      </c>
      <c r="AC2801" s="662">
        <f t="shared" si="1281"/>
        <v>0</v>
      </c>
      <c r="AD2801" s="662">
        <f t="shared" si="1285"/>
        <v>0</v>
      </c>
      <c r="AE2801" s="701">
        <f t="shared" si="1286"/>
        <v>0</v>
      </c>
      <c r="AF2801" s="662">
        <f t="shared" si="1282"/>
        <v>0</v>
      </c>
      <c r="AG2801" s="662">
        <f t="shared" si="1287"/>
        <v>0</v>
      </c>
      <c r="AH2801" s="701">
        <f t="shared" si="1288"/>
        <v>0</v>
      </c>
    </row>
    <row r="2802" spans="1:34" x14ac:dyDescent="0.35">
      <c r="A2802" s="680">
        <v>40777</v>
      </c>
      <c r="B2802" s="558" t="s">
        <v>28</v>
      </c>
      <c r="C2802" s="558">
        <v>8</v>
      </c>
      <c r="D2802" s="559">
        <f t="shared" si="1260"/>
        <v>2</v>
      </c>
      <c r="E2802" s="561">
        <v>0</v>
      </c>
      <c r="F2802" s="699">
        <f t="shared" si="1266"/>
        <v>0</v>
      </c>
      <c r="G2802" s="712">
        <f t="shared" si="1267"/>
        <v>0</v>
      </c>
      <c r="H2802" s="699">
        <f t="shared" si="1261"/>
        <v>0</v>
      </c>
      <c r="I2802" s="712">
        <f t="shared" si="1262"/>
        <v>0</v>
      </c>
      <c r="J2802" s="699">
        <f t="shared" si="1268"/>
        <v>0</v>
      </c>
      <c r="K2802" s="681">
        <f t="shared" si="1269"/>
        <v>0</v>
      </c>
      <c r="L2802" s="711">
        <f>IF($L$5="Yes",HLOOKUP(B2802,'Outdoor Supply'!$D$32:$P$38,7,FALSE),0)</f>
        <v>0</v>
      </c>
      <c r="M2802" s="701">
        <f t="shared" si="1270"/>
        <v>0</v>
      </c>
      <c r="N2802" s="564">
        <f t="shared" si="1271"/>
        <v>0</v>
      </c>
      <c r="O2802" s="564">
        <f t="shared" si="1272"/>
        <v>0</v>
      </c>
      <c r="P2802" s="564">
        <f t="shared" si="1273"/>
        <v>0</v>
      </c>
      <c r="Q2802" s="564">
        <f t="shared" si="1274"/>
        <v>0</v>
      </c>
      <c r="R2802" s="661">
        <f t="shared" si="1263"/>
        <v>0</v>
      </c>
      <c r="S2802" s="662">
        <f t="shared" si="1264"/>
        <v>0</v>
      </c>
      <c r="T2802" s="699">
        <f t="shared" si="1265"/>
        <v>0</v>
      </c>
      <c r="U2802" s="681">
        <f t="shared" si="1275"/>
        <v>0</v>
      </c>
      <c r="V2802" s="701">
        <f t="shared" si="1276"/>
        <v>0</v>
      </c>
      <c r="W2802" s="662">
        <f t="shared" si="1277"/>
        <v>0</v>
      </c>
      <c r="X2802" s="662">
        <f t="shared" si="1278"/>
        <v>0</v>
      </c>
      <c r="Y2802" s="662">
        <f t="shared" si="1279"/>
        <v>0</v>
      </c>
      <c r="Z2802" s="699">
        <f t="shared" si="1280"/>
        <v>0</v>
      </c>
      <c r="AA2802" s="681">
        <f t="shared" si="1283"/>
        <v>0</v>
      </c>
      <c r="AB2802" s="701">
        <f t="shared" si="1284"/>
        <v>0</v>
      </c>
      <c r="AC2802" s="662">
        <f t="shared" si="1281"/>
        <v>0</v>
      </c>
      <c r="AD2802" s="662">
        <f t="shared" si="1285"/>
        <v>0</v>
      </c>
      <c r="AE2802" s="701">
        <f t="shared" si="1286"/>
        <v>0</v>
      </c>
      <c r="AF2802" s="662">
        <f t="shared" si="1282"/>
        <v>0</v>
      </c>
      <c r="AG2802" s="662">
        <f t="shared" si="1287"/>
        <v>0</v>
      </c>
      <c r="AH2802" s="701">
        <f t="shared" si="1288"/>
        <v>0</v>
      </c>
    </row>
    <row r="2803" spans="1:34" x14ac:dyDescent="0.35">
      <c r="A2803" s="680">
        <v>40778</v>
      </c>
      <c r="B2803" s="558" t="s">
        <v>28</v>
      </c>
      <c r="C2803" s="558">
        <v>8</v>
      </c>
      <c r="D2803" s="559">
        <f t="shared" si="1260"/>
        <v>3</v>
      </c>
      <c r="E2803" s="561">
        <v>0</v>
      </c>
      <c r="F2803" s="699">
        <f t="shared" si="1266"/>
        <v>0</v>
      </c>
      <c r="G2803" s="712">
        <f t="shared" si="1267"/>
        <v>0</v>
      </c>
      <c r="H2803" s="699">
        <f t="shared" si="1261"/>
        <v>0</v>
      </c>
      <c r="I2803" s="712">
        <f t="shared" si="1262"/>
        <v>0</v>
      </c>
      <c r="J2803" s="699">
        <f t="shared" si="1268"/>
        <v>0</v>
      </c>
      <c r="K2803" s="681">
        <f t="shared" si="1269"/>
        <v>0</v>
      </c>
      <c r="L2803" s="711">
        <f>IF($L$5="Yes",HLOOKUP(B2803,'Outdoor Supply'!$D$32:$P$38,7,FALSE),0)</f>
        <v>0</v>
      </c>
      <c r="M2803" s="701">
        <f t="shared" si="1270"/>
        <v>0</v>
      </c>
      <c r="N2803" s="564">
        <f t="shared" si="1271"/>
        <v>0</v>
      </c>
      <c r="O2803" s="564">
        <f t="shared" si="1272"/>
        <v>0</v>
      </c>
      <c r="P2803" s="564">
        <f t="shared" si="1273"/>
        <v>0</v>
      </c>
      <c r="Q2803" s="564">
        <f t="shared" si="1274"/>
        <v>0</v>
      </c>
      <c r="R2803" s="661">
        <f t="shared" si="1263"/>
        <v>0</v>
      </c>
      <c r="S2803" s="662">
        <f t="shared" si="1264"/>
        <v>0</v>
      </c>
      <c r="T2803" s="699">
        <f t="shared" si="1265"/>
        <v>0</v>
      </c>
      <c r="U2803" s="681">
        <f t="shared" si="1275"/>
        <v>0</v>
      </c>
      <c r="V2803" s="701">
        <f t="shared" si="1276"/>
        <v>0</v>
      </c>
      <c r="W2803" s="662">
        <f t="shared" si="1277"/>
        <v>0</v>
      </c>
      <c r="X2803" s="662">
        <f t="shared" si="1278"/>
        <v>0</v>
      </c>
      <c r="Y2803" s="662">
        <f t="shared" si="1279"/>
        <v>0</v>
      </c>
      <c r="Z2803" s="699">
        <f t="shared" si="1280"/>
        <v>0</v>
      </c>
      <c r="AA2803" s="681">
        <f t="shared" si="1283"/>
        <v>0</v>
      </c>
      <c r="AB2803" s="701">
        <f t="shared" si="1284"/>
        <v>0</v>
      </c>
      <c r="AC2803" s="662">
        <f t="shared" si="1281"/>
        <v>0</v>
      </c>
      <c r="AD2803" s="662">
        <f t="shared" si="1285"/>
        <v>0</v>
      </c>
      <c r="AE2803" s="701">
        <f t="shared" si="1286"/>
        <v>0</v>
      </c>
      <c r="AF2803" s="662">
        <f t="shared" si="1282"/>
        <v>0</v>
      </c>
      <c r="AG2803" s="662">
        <f t="shared" si="1287"/>
        <v>0</v>
      </c>
      <c r="AH2803" s="701">
        <f t="shared" si="1288"/>
        <v>0</v>
      </c>
    </row>
    <row r="2804" spans="1:34" x14ac:dyDescent="0.35">
      <c r="A2804" s="680">
        <v>40779</v>
      </c>
      <c r="B2804" s="558" t="s">
        <v>28</v>
      </c>
      <c r="C2804" s="558">
        <v>8</v>
      </c>
      <c r="D2804" s="559">
        <f t="shared" si="1260"/>
        <v>4</v>
      </c>
      <c r="E2804" s="561">
        <v>0</v>
      </c>
      <c r="F2804" s="699">
        <f t="shared" si="1266"/>
        <v>0</v>
      </c>
      <c r="G2804" s="712">
        <f t="shared" si="1267"/>
        <v>0</v>
      </c>
      <c r="H2804" s="699">
        <f t="shared" si="1261"/>
        <v>0</v>
      </c>
      <c r="I2804" s="712">
        <f t="shared" si="1262"/>
        <v>0</v>
      </c>
      <c r="J2804" s="699">
        <f t="shared" si="1268"/>
        <v>0</v>
      </c>
      <c r="K2804" s="681">
        <f t="shared" si="1269"/>
        <v>0</v>
      </c>
      <c r="L2804" s="711">
        <f>IF($L$5="Yes",HLOOKUP(B2804,'Outdoor Supply'!$D$32:$P$38,7,FALSE),0)</f>
        <v>0</v>
      </c>
      <c r="M2804" s="701">
        <f t="shared" si="1270"/>
        <v>0</v>
      </c>
      <c r="N2804" s="564">
        <f t="shared" si="1271"/>
        <v>0</v>
      </c>
      <c r="O2804" s="564">
        <f t="shared" si="1272"/>
        <v>0</v>
      </c>
      <c r="P2804" s="564">
        <f t="shared" si="1273"/>
        <v>0</v>
      </c>
      <c r="Q2804" s="564">
        <f t="shared" si="1274"/>
        <v>0</v>
      </c>
      <c r="R2804" s="661">
        <f t="shared" si="1263"/>
        <v>0</v>
      </c>
      <c r="S2804" s="662">
        <f t="shared" si="1264"/>
        <v>0</v>
      </c>
      <c r="T2804" s="699">
        <f t="shared" si="1265"/>
        <v>0</v>
      </c>
      <c r="U2804" s="681">
        <f t="shared" si="1275"/>
        <v>0</v>
      </c>
      <c r="V2804" s="701">
        <f t="shared" si="1276"/>
        <v>0</v>
      </c>
      <c r="W2804" s="662">
        <f t="shared" si="1277"/>
        <v>0</v>
      </c>
      <c r="X2804" s="662">
        <f t="shared" si="1278"/>
        <v>0</v>
      </c>
      <c r="Y2804" s="662">
        <f t="shared" si="1279"/>
        <v>0</v>
      </c>
      <c r="Z2804" s="699">
        <f t="shared" si="1280"/>
        <v>0</v>
      </c>
      <c r="AA2804" s="681">
        <f t="shared" si="1283"/>
        <v>0</v>
      </c>
      <c r="AB2804" s="701">
        <f t="shared" si="1284"/>
        <v>0</v>
      </c>
      <c r="AC2804" s="662">
        <f t="shared" si="1281"/>
        <v>0</v>
      </c>
      <c r="AD2804" s="662">
        <f t="shared" si="1285"/>
        <v>0</v>
      </c>
      <c r="AE2804" s="701">
        <f t="shared" si="1286"/>
        <v>0</v>
      </c>
      <c r="AF2804" s="662">
        <f t="shared" si="1282"/>
        <v>0</v>
      </c>
      <c r="AG2804" s="662">
        <f t="shared" si="1287"/>
        <v>0</v>
      </c>
      <c r="AH2804" s="701">
        <f t="shared" si="1288"/>
        <v>0</v>
      </c>
    </row>
    <row r="2805" spans="1:34" x14ac:dyDescent="0.35">
      <c r="A2805" s="680">
        <v>40780</v>
      </c>
      <c r="B2805" s="558" t="s">
        <v>28</v>
      </c>
      <c r="C2805" s="558">
        <v>8</v>
      </c>
      <c r="D2805" s="559">
        <f t="shared" si="1260"/>
        <v>5</v>
      </c>
      <c r="E2805" s="561">
        <v>0</v>
      </c>
      <c r="F2805" s="699">
        <f t="shared" si="1266"/>
        <v>0</v>
      </c>
      <c r="G2805" s="712">
        <f t="shared" si="1267"/>
        <v>0</v>
      </c>
      <c r="H2805" s="699">
        <f t="shared" si="1261"/>
        <v>0</v>
      </c>
      <c r="I2805" s="712">
        <f t="shared" si="1262"/>
        <v>0</v>
      </c>
      <c r="J2805" s="699">
        <f t="shared" si="1268"/>
        <v>0</v>
      </c>
      <c r="K2805" s="681">
        <f t="shared" si="1269"/>
        <v>0</v>
      </c>
      <c r="L2805" s="711">
        <f>IF($L$5="Yes",HLOOKUP(B2805,'Outdoor Supply'!$D$32:$P$38,7,FALSE),0)</f>
        <v>0</v>
      </c>
      <c r="M2805" s="701">
        <f t="shared" si="1270"/>
        <v>0</v>
      </c>
      <c r="N2805" s="564">
        <f t="shared" si="1271"/>
        <v>0</v>
      </c>
      <c r="O2805" s="564">
        <f t="shared" si="1272"/>
        <v>0</v>
      </c>
      <c r="P2805" s="564">
        <f t="shared" si="1273"/>
        <v>0</v>
      </c>
      <c r="Q2805" s="564">
        <f t="shared" si="1274"/>
        <v>0</v>
      </c>
      <c r="R2805" s="661">
        <f t="shared" si="1263"/>
        <v>0</v>
      </c>
      <c r="S2805" s="662">
        <f t="shared" si="1264"/>
        <v>0</v>
      </c>
      <c r="T2805" s="699">
        <f t="shared" si="1265"/>
        <v>0</v>
      </c>
      <c r="U2805" s="681">
        <f t="shared" si="1275"/>
        <v>0</v>
      </c>
      <c r="V2805" s="701">
        <f t="shared" si="1276"/>
        <v>0</v>
      </c>
      <c r="W2805" s="662">
        <f t="shared" si="1277"/>
        <v>0</v>
      </c>
      <c r="X2805" s="662">
        <f t="shared" si="1278"/>
        <v>0</v>
      </c>
      <c r="Y2805" s="662">
        <f t="shared" si="1279"/>
        <v>0</v>
      </c>
      <c r="Z2805" s="699">
        <f t="shared" si="1280"/>
        <v>0</v>
      </c>
      <c r="AA2805" s="681">
        <f t="shared" si="1283"/>
        <v>0</v>
      </c>
      <c r="AB2805" s="701">
        <f t="shared" si="1284"/>
        <v>0</v>
      </c>
      <c r="AC2805" s="662">
        <f t="shared" si="1281"/>
        <v>0</v>
      </c>
      <c r="AD2805" s="662">
        <f t="shared" si="1285"/>
        <v>0</v>
      </c>
      <c r="AE2805" s="701">
        <f t="shared" si="1286"/>
        <v>0</v>
      </c>
      <c r="AF2805" s="662">
        <f t="shared" si="1282"/>
        <v>0</v>
      </c>
      <c r="AG2805" s="662">
        <f t="shared" si="1287"/>
        <v>0</v>
      </c>
      <c r="AH2805" s="701">
        <f t="shared" si="1288"/>
        <v>0</v>
      </c>
    </row>
    <row r="2806" spans="1:34" x14ac:dyDescent="0.35">
      <c r="A2806" s="680">
        <v>40781</v>
      </c>
      <c r="B2806" s="558" t="s">
        <v>28</v>
      </c>
      <c r="C2806" s="558">
        <v>8</v>
      </c>
      <c r="D2806" s="559">
        <f t="shared" si="1260"/>
        <v>6</v>
      </c>
      <c r="E2806" s="561">
        <v>0</v>
      </c>
      <c r="F2806" s="699">
        <f t="shared" si="1266"/>
        <v>0</v>
      </c>
      <c r="G2806" s="712">
        <f t="shared" si="1267"/>
        <v>0</v>
      </c>
      <c r="H2806" s="699">
        <f t="shared" si="1261"/>
        <v>0</v>
      </c>
      <c r="I2806" s="712">
        <f t="shared" si="1262"/>
        <v>0</v>
      </c>
      <c r="J2806" s="699">
        <f t="shared" si="1268"/>
        <v>0</v>
      </c>
      <c r="K2806" s="681">
        <f t="shared" si="1269"/>
        <v>0</v>
      </c>
      <c r="L2806" s="711">
        <f>IF($L$5="Yes",HLOOKUP(B2806,'Outdoor Supply'!$D$32:$P$38,7,FALSE),0)</f>
        <v>0</v>
      </c>
      <c r="M2806" s="701">
        <f t="shared" si="1270"/>
        <v>0</v>
      </c>
      <c r="N2806" s="564">
        <f t="shared" si="1271"/>
        <v>0</v>
      </c>
      <c r="O2806" s="564">
        <f t="shared" si="1272"/>
        <v>0</v>
      </c>
      <c r="P2806" s="564">
        <f t="shared" si="1273"/>
        <v>0</v>
      </c>
      <c r="Q2806" s="564">
        <f t="shared" si="1274"/>
        <v>0</v>
      </c>
      <c r="R2806" s="661">
        <f t="shared" si="1263"/>
        <v>0</v>
      </c>
      <c r="S2806" s="662">
        <f t="shared" si="1264"/>
        <v>0</v>
      </c>
      <c r="T2806" s="699">
        <f t="shared" si="1265"/>
        <v>0</v>
      </c>
      <c r="U2806" s="681">
        <f t="shared" si="1275"/>
        <v>0</v>
      </c>
      <c r="V2806" s="701">
        <f t="shared" si="1276"/>
        <v>0</v>
      </c>
      <c r="W2806" s="662">
        <f t="shared" si="1277"/>
        <v>0</v>
      </c>
      <c r="X2806" s="662">
        <f t="shared" si="1278"/>
        <v>0</v>
      </c>
      <c r="Y2806" s="662">
        <f t="shared" si="1279"/>
        <v>0</v>
      </c>
      <c r="Z2806" s="699">
        <f t="shared" si="1280"/>
        <v>0</v>
      </c>
      <c r="AA2806" s="681">
        <f t="shared" si="1283"/>
        <v>0</v>
      </c>
      <c r="AB2806" s="701">
        <f t="shared" si="1284"/>
        <v>0</v>
      </c>
      <c r="AC2806" s="662">
        <f t="shared" si="1281"/>
        <v>0</v>
      </c>
      <c r="AD2806" s="662">
        <f t="shared" si="1285"/>
        <v>0</v>
      </c>
      <c r="AE2806" s="701">
        <f t="shared" si="1286"/>
        <v>0</v>
      </c>
      <c r="AF2806" s="662">
        <f t="shared" si="1282"/>
        <v>0</v>
      </c>
      <c r="AG2806" s="662">
        <f t="shared" si="1287"/>
        <v>0</v>
      </c>
      <c r="AH2806" s="701">
        <f t="shared" si="1288"/>
        <v>0</v>
      </c>
    </row>
    <row r="2807" spans="1:34" x14ac:dyDescent="0.35">
      <c r="A2807" s="680">
        <v>40782</v>
      </c>
      <c r="B2807" s="558" t="s">
        <v>28</v>
      </c>
      <c r="C2807" s="558">
        <v>8</v>
      </c>
      <c r="D2807" s="559">
        <f t="shared" si="1260"/>
        <v>7</v>
      </c>
      <c r="E2807" s="561">
        <v>0</v>
      </c>
      <c r="F2807" s="699">
        <f t="shared" si="1266"/>
        <v>0</v>
      </c>
      <c r="G2807" s="712">
        <f t="shared" si="1267"/>
        <v>0</v>
      </c>
      <c r="H2807" s="699">
        <f t="shared" si="1261"/>
        <v>0</v>
      </c>
      <c r="I2807" s="712">
        <f t="shared" si="1262"/>
        <v>0</v>
      </c>
      <c r="J2807" s="699">
        <f t="shared" si="1268"/>
        <v>0</v>
      </c>
      <c r="K2807" s="681">
        <f t="shared" si="1269"/>
        <v>0</v>
      </c>
      <c r="L2807" s="711">
        <f>IF($L$5="Yes",HLOOKUP(B2807,'Outdoor Supply'!$D$32:$P$38,7,FALSE),0)</f>
        <v>0</v>
      </c>
      <c r="M2807" s="701">
        <f t="shared" si="1270"/>
        <v>0</v>
      </c>
      <c r="N2807" s="564">
        <f t="shared" si="1271"/>
        <v>0</v>
      </c>
      <c r="O2807" s="564">
        <f t="shared" si="1272"/>
        <v>0</v>
      </c>
      <c r="P2807" s="564">
        <f t="shared" si="1273"/>
        <v>0</v>
      </c>
      <c r="Q2807" s="564">
        <f t="shared" si="1274"/>
        <v>0</v>
      </c>
      <c r="R2807" s="661">
        <f t="shared" si="1263"/>
        <v>0</v>
      </c>
      <c r="S2807" s="662">
        <f t="shared" si="1264"/>
        <v>0</v>
      </c>
      <c r="T2807" s="699">
        <f t="shared" si="1265"/>
        <v>0</v>
      </c>
      <c r="U2807" s="681">
        <f t="shared" si="1275"/>
        <v>0</v>
      </c>
      <c r="V2807" s="701">
        <f t="shared" si="1276"/>
        <v>0</v>
      </c>
      <c r="W2807" s="662">
        <f t="shared" si="1277"/>
        <v>0</v>
      </c>
      <c r="X2807" s="662">
        <f t="shared" si="1278"/>
        <v>0</v>
      </c>
      <c r="Y2807" s="662">
        <f t="shared" si="1279"/>
        <v>0</v>
      </c>
      <c r="Z2807" s="699">
        <f t="shared" si="1280"/>
        <v>0</v>
      </c>
      <c r="AA2807" s="681">
        <f t="shared" si="1283"/>
        <v>0</v>
      </c>
      <c r="AB2807" s="701">
        <f t="shared" si="1284"/>
        <v>0</v>
      </c>
      <c r="AC2807" s="662">
        <f t="shared" si="1281"/>
        <v>0</v>
      </c>
      <c r="AD2807" s="662">
        <f t="shared" si="1285"/>
        <v>0</v>
      </c>
      <c r="AE2807" s="701">
        <f t="shared" si="1286"/>
        <v>0</v>
      </c>
      <c r="AF2807" s="662">
        <f t="shared" si="1282"/>
        <v>0</v>
      </c>
      <c r="AG2807" s="662">
        <f t="shared" si="1287"/>
        <v>0</v>
      </c>
      <c r="AH2807" s="701">
        <f t="shared" si="1288"/>
        <v>0</v>
      </c>
    </row>
    <row r="2808" spans="1:34" x14ac:dyDescent="0.35">
      <c r="A2808" s="680">
        <v>40783</v>
      </c>
      <c r="B2808" s="558" t="s">
        <v>28</v>
      </c>
      <c r="C2808" s="558">
        <v>8</v>
      </c>
      <c r="D2808" s="559">
        <f t="shared" si="1260"/>
        <v>1</v>
      </c>
      <c r="E2808" s="561">
        <v>0</v>
      </c>
      <c r="F2808" s="699">
        <f t="shared" si="1266"/>
        <v>0</v>
      </c>
      <c r="G2808" s="712">
        <f t="shared" si="1267"/>
        <v>0</v>
      </c>
      <c r="H2808" s="699">
        <f t="shared" si="1261"/>
        <v>0</v>
      </c>
      <c r="I2808" s="712">
        <f t="shared" si="1262"/>
        <v>0</v>
      </c>
      <c r="J2808" s="699">
        <f t="shared" si="1268"/>
        <v>0</v>
      </c>
      <c r="K2808" s="681">
        <f t="shared" si="1269"/>
        <v>0</v>
      </c>
      <c r="L2808" s="711">
        <f>IF($L$5="Yes",HLOOKUP(B2808,'Outdoor Supply'!$D$32:$P$38,7,FALSE),0)</f>
        <v>0</v>
      </c>
      <c r="M2808" s="701">
        <f t="shared" si="1270"/>
        <v>0</v>
      </c>
      <c r="N2808" s="564">
        <f t="shared" si="1271"/>
        <v>0</v>
      </c>
      <c r="O2808" s="564">
        <f t="shared" si="1272"/>
        <v>0</v>
      </c>
      <c r="P2808" s="564">
        <f t="shared" si="1273"/>
        <v>0</v>
      </c>
      <c r="Q2808" s="564">
        <f t="shared" si="1274"/>
        <v>0</v>
      </c>
      <c r="R2808" s="661">
        <f t="shared" si="1263"/>
        <v>0</v>
      </c>
      <c r="S2808" s="662">
        <f t="shared" si="1264"/>
        <v>0</v>
      </c>
      <c r="T2808" s="699">
        <f t="shared" si="1265"/>
        <v>0</v>
      </c>
      <c r="U2808" s="681">
        <f t="shared" si="1275"/>
        <v>0</v>
      </c>
      <c r="V2808" s="701">
        <f t="shared" si="1276"/>
        <v>0</v>
      </c>
      <c r="W2808" s="662">
        <f t="shared" si="1277"/>
        <v>0</v>
      </c>
      <c r="X2808" s="662">
        <f t="shared" si="1278"/>
        <v>0</v>
      </c>
      <c r="Y2808" s="662">
        <f t="shared" si="1279"/>
        <v>0</v>
      </c>
      <c r="Z2808" s="699">
        <f t="shared" si="1280"/>
        <v>0</v>
      </c>
      <c r="AA2808" s="681">
        <f t="shared" si="1283"/>
        <v>0</v>
      </c>
      <c r="AB2808" s="701">
        <f t="shared" si="1284"/>
        <v>0</v>
      </c>
      <c r="AC2808" s="662">
        <f t="shared" si="1281"/>
        <v>0</v>
      </c>
      <c r="AD2808" s="662">
        <f t="shared" si="1285"/>
        <v>0</v>
      </c>
      <c r="AE2808" s="701">
        <f t="shared" si="1286"/>
        <v>0</v>
      </c>
      <c r="AF2808" s="662">
        <f t="shared" si="1282"/>
        <v>0</v>
      </c>
      <c r="AG2808" s="662">
        <f t="shared" si="1287"/>
        <v>0</v>
      </c>
      <c r="AH2808" s="701">
        <f t="shared" si="1288"/>
        <v>0</v>
      </c>
    </row>
    <row r="2809" spans="1:34" x14ac:dyDescent="0.35">
      <c r="A2809" s="680">
        <v>40784</v>
      </c>
      <c r="B2809" s="558" t="s">
        <v>28</v>
      </c>
      <c r="C2809" s="558">
        <v>8</v>
      </c>
      <c r="D2809" s="559">
        <f t="shared" si="1260"/>
        <v>2</v>
      </c>
      <c r="E2809" s="561">
        <v>0</v>
      </c>
      <c r="F2809" s="699">
        <f t="shared" si="1266"/>
        <v>0</v>
      </c>
      <c r="G2809" s="712">
        <f t="shared" si="1267"/>
        <v>0</v>
      </c>
      <c r="H2809" s="699">
        <f t="shared" si="1261"/>
        <v>0</v>
      </c>
      <c r="I2809" s="712">
        <f t="shared" si="1262"/>
        <v>0</v>
      </c>
      <c r="J2809" s="699">
        <f t="shared" si="1268"/>
        <v>0</v>
      </c>
      <c r="K2809" s="681">
        <f t="shared" si="1269"/>
        <v>0</v>
      </c>
      <c r="L2809" s="711">
        <f>IF($L$5="Yes",HLOOKUP(B2809,'Outdoor Supply'!$D$32:$P$38,7,FALSE),0)</f>
        <v>0</v>
      </c>
      <c r="M2809" s="701">
        <f t="shared" si="1270"/>
        <v>0</v>
      </c>
      <c r="N2809" s="564">
        <f t="shared" si="1271"/>
        <v>0</v>
      </c>
      <c r="O2809" s="564">
        <f t="shared" si="1272"/>
        <v>0</v>
      </c>
      <c r="P2809" s="564">
        <f t="shared" si="1273"/>
        <v>0</v>
      </c>
      <c r="Q2809" s="564">
        <f t="shared" si="1274"/>
        <v>0</v>
      </c>
      <c r="R2809" s="661">
        <f t="shared" si="1263"/>
        <v>0</v>
      </c>
      <c r="S2809" s="662">
        <f t="shared" si="1264"/>
        <v>0</v>
      </c>
      <c r="T2809" s="699">
        <f t="shared" si="1265"/>
        <v>0</v>
      </c>
      <c r="U2809" s="681">
        <f t="shared" si="1275"/>
        <v>0</v>
      </c>
      <c r="V2809" s="701">
        <f t="shared" si="1276"/>
        <v>0</v>
      </c>
      <c r="W2809" s="662">
        <f t="shared" si="1277"/>
        <v>0</v>
      </c>
      <c r="X2809" s="662">
        <f t="shared" si="1278"/>
        <v>0</v>
      </c>
      <c r="Y2809" s="662">
        <f t="shared" si="1279"/>
        <v>0</v>
      </c>
      <c r="Z2809" s="699">
        <f t="shared" si="1280"/>
        <v>0</v>
      </c>
      <c r="AA2809" s="681">
        <f t="shared" si="1283"/>
        <v>0</v>
      </c>
      <c r="AB2809" s="701">
        <f t="shared" si="1284"/>
        <v>0</v>
      </c>
      <c r="AC2809" s="662">
        <f t="shared" si="1281"/>
        <v>0</v>
      </c>
      <c r="AD2809" s="662">
        <f t="shared" si="1285"/>
        <v>0</v>
      </c>
      <c r="AE2809" s="701">
        <f t="shared" si="1286"/>
        <v>0</v>
      </c>
      <c r="AF2809" s="662">
        <f t="shared" si="1282"/>
        <v>0</v>
      </c>
      <c r="AG2809" s="662">
        <f t="shared" si="1287"/>
        <v>0</v>
      </c>
      <c r="AH2809" s="701">
        <f t="shared" si="1288"/>
        <v>0</v>
      </c>
    </row>
    <row r="2810" spans="1:34" x14ac:dyDescent="0.35">
      <c r="A2810" s="680">
        <v>40785</v>
      </c>
      <c r="B2810" s="558" t="s">
        <v>28</v>
      </c>
      <c r="C2810" s="558">
        <v>8</v>
      </c>
      <c r="D2810" s="559">
        <f t="shared" si="1260"/>
        <v>3</v>
      </c>
      <c r="E2810" s="561">
        <v>0</v>
      </c>
      <c r="F2810" s="699">
        <f t="shared" si="1266"/>
        <v>0</v>
      </c>
      <c r="G2810" s="712">
        <f t="shared" si="1267"/>
        <v>0</v>
      </c>
      <c r="H2810" s="699">
        <f t="shared" si="1261"/>
        <v>0</v>
      </c>
      <c r="I2810" s="712">
        <f t="shared" si="1262"/>
        <v>0</v>
      </c>
      <c r="J2810" s="699">
        <f t="shared" si="1268"/>
        <v>0</v>
      </c>
      <c r="K2810" s="681">
        <f t="shared" si="1269"/>
        <v>0</v>
      </c>
      <c r="L2810" s="711">
        <f>IF($L$5="Yes",HLOOKUP(B2810,'Outdoor Supply'!$D$32:$P$38,7,FALSE),0)</f>
        <v>0</v>
      </c>
      <c r="M2810" s="701">
        <f t="shared" si="1270"/>
        <v>0</v>
      </c>
      <c r="N2810" s="564">
        <f t="shared" si="1271"/>
        <v>0</v>
      </c>
      <c r="O2810" s="564">
        <f t="shared" si="1272"/>
        <v>0</v>
      </c>
      <c r="P2810" s="564">
        <f t="shared" si="1273"/>
        <v>0</v>
      </c>
      <c r="Q2810" s="564">
        <f t="shared" si="1274"/>
        <v>0</v>
      </c>
      <c r="R2810" s="661">
        <f t="shared" si="1263"/>
        <v>0</v>
      </c>
      <c r="S2810" s="662">
        <f t="shared" si="1264"/>
        <v>0</v>
      </c>
      <c r="T2810" s="699">
        <f t="shared" si="1265"/>
        <v>0</v>
      </c>
      <c r="U2810" s="681">
        <f t="shared" si="1275"/>
        <v>0</v>
      </c>
      <c r="V2810" s="701">
        <f t="shared" si="1276"/>
        <v>0</v>
      </c>
      <c r="W2810" s="662">
        <f t="shared" si="1277"/>
        <v>0</v>
      </c>
      <c r="X2810" s="662">
        <f t="shared" si="1278"/>
        <v>0</v>
      </c>
      <c r="Y2810" s="662">
        <f t="shared" si="1279"/>
        <v>0</v>
      </c>
      <c r="Z2810" s="699">
        <f t="shared" si="1280"/>
        <v>0</v>
      </c>
      <c r="AA2810" s="681">
        <f t="shared" si="1283"/>
        <v>0</v>
      </c>
      <c r="AB2810" s="701">
        <f t="shared" si="1284"/>
        <v>0</v>
      </c>
      <c r="AC2810" s="662">
        <f t="shared" si="1281"/>
        <v>0</v>
      </c>
      <c r="AD2810" s="662">
        <f t="shared" si="1285"/>
        <v>0</v>
      </c>
      <c r="AE2810" s="701">
        <f t="shared" si="1286"/>
        <v>0</v>
      </c>
      <c r="AF2810" s="662">
        <f t="shared" si="1282"/>
        <v>0</v>
      </c>
      <c r="AG2810" s="662">
        <f t="shared" si="1287"/>
        <v>0</v>
      </c>
      <c r="AH2810" s="701">
        <f t="shared" si="1288"/>
        <v>0</v>
      </c>
    </row>
    <row r="2811" spans="1:34" x14ac:dyDescent="0.35">
      <c r="A2811" s="680">
        <v>40786</v>
      </c>
      <c r="B2811" s="558" t="s">
        <v>28</v>
      </c>
      <c r="C2811" s="558">
        <v>8</v>
      </c>
      <c r="D2811" s="559">
        <f t="shared" si="1260"/>
        <v>4</v>
      </c>
      <c r="E2811" s="561">
        <v>0</v>
      </c>
      <c r="F2811" s="699">
        <f t="shared" si="1266"/>
        <v>0</v>
      </c>
      <c r="G2811" s="712">
        <f t="shared" si="1267"/>
        <v>0</v>
      </c>
      <c r="H2811" s="699">
        <f t="shared" si="1261"/>
        <v>0</v>
      </c>
      <c r="I2811" s="712">
        <f t="shared" si="1262"/>
        <v>0</v>
      </c>
      <c r="J2811" s="699">
        <f t="shared" si="1268"/>
        <v>0</v>
      </c>
      <c r="K2811" s="681">
        <f t="shared" si="1269"/>
        <v>0</v>
      </c>
      <c r="L2811" s="711">
        <f>IF($L$5="Yes",HLOOKUP(B2811,'Outdoor Supply'!$D$32:$P$38,7,FALSE),0)</f>
        <v>0</v>
      </c>
      <c r="M2811" s="701">
        <f t="shared" si="1270"/>
        <v>0</v>
      </c>
      <c r="N2811" s="564">
        <f t="shared" si="1271"/>
        <v>0</v>
      </c>
      <c r="O2811" s="564">
        <f t="shared" si="1272"/>
        <v>0</v>
      </c>
      <c r="P2811" s="564">
        <f t="shared" si="1273"/>
        <v>0</v>
      </c>
      <c r="Q2811" s="564">
        <f t="shared" si="1274"/>
        <v>0</v>
      </c>
      <c r="R2811" s="661">
        <f t="shared" si="1263"/>
        <v>0</v>
      </c>
      <c r="S2811" s="662">
        <f t="shared" si="1264"/>
        <v>0</v>
      </c>
      <c r="T2811" s="699">
        <f t="shared" si="1265"/>
        <v>0</v>
      </c>
      <c r="U2811" s="681">
        <f t="shared" si="1275"/>
        <v>0</v>
      </c>
      <c r="V2811" s="701">
        <f t="shared" si="1276"/>
        <v>0</v>
      </c>
      <c r="W2811" s="662">
        <f t="shared" si="1277"/>
        <v>0</v>
      </c>
      <c r="X2811" s="662">
        <f t="shared" si="1278"/>
        <v>0</v>
      </c>
      <c r="Y2811" s="662">
        <f t="shared" si="1279"/>
        <v>0</v>
      </c>
      <c r="Z2811" s="699">
        <f t="shared" si="1280"/>
        <v>0</v>
      </c>
      <c r="AA2811" s="681">
        <f t="shared" si="1283"/>
        <v>0</v>
      </c>
      <c r="AB2811" s="701">
        <f t="shared" si="1284"/>
        <v>0</v>
      </c>
      <c r="AC2811" s="662">
        <f t="shared" si="1281"/>
        <v>0</v>
      </c>
      <c r="AD2811" s="662">
        <f t="shared" si="1285"/>
        <v>0</v>
      </c>
      <c r="AE2811" s="701">
        <f t="shared" si="1286"/>
        <v>0</v>
      </c>
      <c r="AF2811" s="662">
        <f t="shared" si="1282"/>
        <v>0</v>
      </c>
      <c r="AG2811" s="662">
        <f t="shared" si="1287"/>
        <v>0</v>
      </c>
      <c r="AH2811" s="701">
        <f t="shared" si="1288"/>
        <v>0</v>
      </c>
    </row>
    <row r="2812" spans="1:34" x14ac:dyDescent="0.35">
      <c r="A2812" s="680">
        <v>40787</v>
      </c>
      <c r="B2812" s="558" t="s">
        <v>29</v>
      </c>
      <c r="C2812" s="558">
        <v>9</v>
      </c>
      <c r="D2812" s="559">
        <f t="shared" si="1260"/>
        <v>5</v>
      </c>
      <c r="E2812" s="561">
        <v>0</v>
      </c>
      <c r="F2812" s="699">
        <f t="shared" si="1266"/>
        <v>0</v>
      </c>
      <c r="G2812" s="712">
        <f t="shared" si="1267"/>
        <v>0</v>
      </c>
      <c r="H2812" s="699">
        <f t="shared" si="1261"/>
        <v>0</v>
      </c>
      <c r="I2812" s="712">
        <f t="shared" si="1262"/>
        <v>0</v>
      </c>
      <c r="J2812" s="699">
        <f t="shared" si="1268"/>
        <v>0</v>
      </c>
      <c r="K2812" s="681">
        <f t="shared" si="1269"/>
        <v>0</v>
      </c>
      <c r="L2812" s="711">
        <f>IF($L$5="Yes",HLOOKUP(B2812,'Outdoor Supply'!$D$32:$P$38,7,FALSE),0)</f>
        <v>0</v>
      </c>
      <c r="M2812" s="701">
        <f t="shared" si="1270"/>
        <v>0</v>
      </c>
      <c r="N2812" s="564">
        <f t="shared" si="1271"/>
        <v>0</v>
      </c>
      <c r="O2812" s="564">
        <f t="shared" si="1272"/>
        <v>0</v>
      </c>
      <c r="P2812" s="564">
        <f t="shared" si="1273"/>
        <v>0</v>
      </c>
      <c r="Q2812" s="564">
        <f t="shared" si="1274"/>
        <v>0</v>
      </c>
      <c r="R2812" s="661">
        <f t="shared" si="1263"/>
        <v>0</v>
      </c>
      <c r="S2812" s="662">
        <f t="shared" si="1264"/>
        <v>0</v>
      </c>
      <c r="T2812" s="699">
        <f t="shared" si="1265"/>
        <v>0</v>
      </c>
      <c r="U2812" s="681">
        <f t="shared" si="1275"/>
        <v>0</v>
      </c>
      <c r="V2812" s="701">
        <f t="shared" si="1276"/>
        <v>0</v>
      </c>
      <c r="W2812" s="662">
        <f t="shared" si="1277"/>
        <v>0</v>
      </c>
      <c r="X2812" s="662">
        <f t="shared" si="1278"/>
        <v>0</v>
      </c>
      <c r="Y2812" s="662">
        <f t="shared" si="1279"/>
        <v>0</v>
      </c>
      <c r="Z2812" s="699">
        <f t="shared" si="1280"/>
        <v>0</v>
      </c>
      <c r="AA2812" s="681">
        <f t="shared" si="1283"/>
        <v>0</v>
      </c>
      <c r="AB2812" s="701">
        <f t="shared" si="1284"/>
        <v>0</v>
      </c>
      <c r="AC2812" s="662">
        <f t="shared" si="1281"/>
        <v>0</v>
      </c>
      <c r="AD2812" s="662">
        <f t="shared" si="1285"/>
        <v>0</v>
      </c>
      <c r="AE2812" s="701">
        <f t="shared" si="1286"/>
        <v>0</v>
      </c>
      <c r="AF2812" s="662">
        <f t="shared" si="1282"/>
        <v>0</v>
      </c>
      <c r="AG2812" s="662">
        <f t="shared" si="1287"/>
        <v>0</v>
      </c>
      <c r="AH2812" s="701">
        <f t="shared" si="1288"/>
        <v>0</v>
      </c>
    </row>
    <row r="2813" spans="1:34" x14ac:dyDescent="0.35">
      <c r="A2813" s="680">
        <v>40788</v>
      </c>
      <c r="B2813" s="558" t="s">
        <v>29</v>
      </c>
      <c r="C2813" s="558">
        <v>9</v>
      </c>
      <c r="D2813" s="559">
        <f t="shared" si="1260"/>
        <v>6</v>
      </c>
      <c r="E2813" s="561">
        <v>0</v>
      </c>
      <c r="F2813" s="699">
        <f t="shared" si="1266"/>
        <v>0</v>
      </c>
      <c r="G2813" s="712">
        <f t="shared" si="1267"/>
        <v>0</v>
      </c>
      <c r="H2813" s="699">
        <f t="shared" si="1261"/>
        <v>0</v>
      </c>
      <c r="I2813" s="712">
        <f t="shared" si="1262"/>
        <v>0</v>
      </c>
      <c r="J2813" s="699">
        <f t="shared" si="1268"/>
        <v>0</v>
      </c>
      <c r="K2813" s="681">
        <f t="shared" si="1269"/>
        <v>0</v>
      </c>
      <c r="L2813" s="711">
        <f>IF($L$5="Yes",HLOOKUP(B2813,'Outdoor Supply'!$D$32:$P$38,7,FALSE),0)</f>
        <v>0</v>
      </c>
      <c r="M2813" s="701">
        <f t="shared" si="1270"/>
        <v>0</v>
      </c>
      <c r="N2813" s="564">
        <f t="shared" si="1271"/>
        <v>0</v>
      </c>
      <c r="O2813" s="564">
        <f t="shared" si="1272"/>
        <v>0</v>
      </c>
      <c r="P2813" s="564">
        <f t="shared" si="1273"/>
        <v>0</v>
      </c>
      <c r="Q2813" s="564">
        <f t="shared" si="1274"/>
        <v>0</v>
      </c>
      <c r="R2813" s="661">
        <f t="shared" si="1263"/>
        <v>0</v>
      </c>
      <c r="S2813" s="662">
        <f t="shared" si="1264"/>
        <v>0</v>
      </c>
      <c r="T2813" s="699">
        <f t="shared" si="1265"/>
        <v>0</v>
      </c>
      <c r="U2813" s="681">
        <f t="shared" si="1275"/>
        <v>0</v>
      </c>
      <c r="V2813" s="701">
        <f t="shared" si="1276"/>
        <v>0</v>
      </c>
      <c r="W2813" s="662">
        <f t="shared" si="1277"/>
        <v>0</v>
      </c>
      <c r="X2813" s="662">
        <f t="shared" si="1278"/>
        <v>0</v>
      </c>
      <c r="Y2813" s="662">
        <f t="shared" si="1279"/>
        <v>0</v>
      </c>
      <c r="Z2813" s="699">
        <f t="shared" si="1280"/>
        <v>0</v>
      </c>
      <c r="AA2813" s="681">
        <f t="shared" si="1283"/>
        <v>0</v>
      </c>
      <c r="AB2813" s="701">
        <f t="shared" si="1284"/>
        <v>0</v>
      </c>
      <c r="AC2813" s="662">
        <f t="shared" si="1281"/>
        <v>0</v>
      </c>
      <c r="AD2813" s="662">
        <f t="shared" si="1285"/>
        <v>0</v>
      </c>
      <c r="AE2813" s="701">
        <f t="shared" si="1286"/>
        <v>0</v>
      </c>
      <c r="AF2813" s="662">
        <f t="shared" si="1282"/>
        <v>0</v>
      </c>
      <c r="AG2813" s="662">
        <f t="shared" si="1287"/>
        <v>0</v>
      </c>
      <c r="AH2813" s="701">
        <f t="shared" si="1288"/>
        <v>0</v>
      </c>
    </row>
    <row r="2814" spans="1:34" x14ac:dyDescent="0.35">
      <c r="A2814" s="680">
        <v>40789</v>
      </c>
      <c r="B2814" s="558" t="s">
        <v>29</v>
      </c>
      <c r="C2814" s="558">
        <v>9</v>
      </c>
      <c r="D2814" s="559">
        <f t="shared" si="1260"/>
        <v>7</v>
      </c>
      <c r="E2814" s="561">
        <v>0</v>
      </c>
      <c r="F2814" s="699">
        <f t="shared" si="1266"/>
        <v>0</v>
      </c>
      <c r="G2814" s="712">
        <f t="shared" si="1267"/>
        <v>0</v>
      </c>
      <c r="H2814" s="699">
        <f t="shared" si="1261"/>
        <v>0</v>
      </c>
      <c r="I2814" s="712">
        <f t="shared" si="1262"/>
        <v>0</v>
      </c>
      <c r="J2814" s="699">
        <f t="shared" si="1268"/>
        <v>0</v>
      </c>
      <c r="K2814" s="681">
        <f t="shared" si="1269"/>
        <v>0</v>
      </c>
      <c r="L2814" s="711">
        <f>IF($L$5="Yes",HLOOKUP(B2814,'Outdoor Supply'!$D$32:$P$38,7,FALSE),0)</f>
        <v>0</v>
      </c>
      <c r="M2814" s="701">
        <f t="shared" si="1270"/>
        <v>0</v>
      </c>
      <c r="N2814" s="564">
        <f t="shared" si="1271"/>
        <v>0</v>
      </c>
      <c r="O2814" s="564">
        <f t="shared" si="1272"/>
        <v>0</v>
      </c>
      <c r="P2814" s="564">
        <f t="shared" si="1273"/>
        <v>0</v>
      </c>
      <c r="Q2814" s="564">
        <f t="shared" si="1274"/>
        <v>0</v>
      </c>
      <c r="R2814" s="661">
        <f t="shared" si="1263"/>
        <v>0</v>
      </c>
      <c r="S2814" s="662">
        <f t="shared" si="1264"/>
        <v>0</v>
      </c>
      <c r="T2814" s="699">
        <f t="shared" si="1265"/>
        <v>0</v>
      </c>
      <c r="U2814" s="681">
        <f t="shared" si="1275"/>
        <v>0</v>
      </c>
      <c r="V2814" s="701">
        <f t="shared" si="1276"/>
        <v>0</v>
      </c>
      <c r="W2814" s="662">
        <f t="shared" si="1277"/>
        <v>0</v>
      </c>
      <c r="X2814" s="662">
        <f t="shared" si="1278"/>
        <v>0</v>
      </c>
      <c r="Y2814" s="662">
        <f t="shared" si="1279"/>
        <v>0</v>
      </c>
      <c r="Z2814" s="699">
        <f t="shared" si="1280"/>
        <v>0</v>
      </c>
      <c r="AA2814" s="681">
        <f t="shared" si="1283"/>
        <v>0</v>
      </c>
      <c r="AB2814" s="701">
        <f t="shared" si="1284"/>
        <v>0</v>
      </c>
      <c r="AC2814" s="662">
        <f t="shared" si="1281"/>
        <v>0</v>
      </c>
      <c r="AD2814" s="662">
        <f t="shared" si="1285"/>
        <v>0</v>
      </c>
      <c r="AE2814" s="701">
        <f t="shared" si="1286"/>
        <v>0</v>
      </c>
      <c r="AF2814" s="662">
        <f t="shared" si="1282"/>
        <v>0</v>
      </c>
      <c r="AG2814" s="662">
        <f t="shared" si="1287"/>
        <v>0</v>
      </c>
      <c r="AH2814" s="701">
        <f t="shared" si="1288"/>
        <v>0</v>
      </c>
    </row>
    <row r="2815" spans="1:34" x14ac:dyDescent="0.35">
      <c r="A2815" s="680">
        <v>40790</v>
      </c>
      <c r="B2815" s="558" t="s">
        <v>29</v>
      </c>
      <c r="C2815" s="558">
        <v>9</v>
      </c>
      <c r="D2815" s="559">
        <f t="shared" si="1260"/>
        <v>1</v>
      </c>
      <c r="E2815" s="561">
        <v>0</v>
      </c>
      <c r="F2815" s="699">
        <f t="shared" si="1266"/>
        <v>0</v>
      </c>
      <c r="G2815" s="712">
        <f t="shared" si="1267"/>
        <v>0</v>
      </c>
      <c r="H2815" s="699">
        <f t="shared" si="1261"/>
        <v>0</v>
      </c>
      <c r="I2815" s="712">
        <f t="shared" si="1262"/>
        <v>0</v>
      </c>
      <c r="J2815" s="699">
        <f t="shared" si="1268"/>
        <v>0</v>
      </c>
      <c r="K2815" s="681">
        <f t="shared" si="1269"/>
        <v>0</v>
      </c>
      <c r="L2815" s="711">
        <f>IF($L$5="Yes",HLOOKUP(B2815,'Outdoor Supply'!$D$32:$P$38,7,FALSE),0)</f>
        <v>0</v>
      </c>
      <c r="M2815" s="701">
        <f t="shared" si="1270"/>
        <v>0</v>
      </c>
      <c r="N2815" s="564">
        <f t="shared" si="1271"/>
        <v>0</v>
      </c>
      <c r="O2815" s="564">
        <f t="shared" si="1272"/>
        <v>0</v>
      </c>
      <c r="P2815" s="564">
        <f t="shared" si="1273"/>
        <v>0</v>
      </c>
      <c r="Q2815" s="564">
        <f t="shared" si="1274"/>
        <v>0</v>
      </c>
      <c r="R2815" s="661">
        <f t="shared" si="1263"/>
        <v>0</v>
      </c>
      <c r="S2815" s="662">
        <f t="shared" si="1264"/>
        <v>0</v>
      </c>
      <c r="T2815" s="699">
        <f t="shared" si="1265"/>
        <v>0</v>
      </c>
      <c r="U2815" s="681">
        <f t="shared" si="1275"/>
        <v>0</v>
      </c>
      <c r="V2815" s="701">
        <f t="shared" si="1276"/>
        <v>0</v>
      </c>
      <c r="W2815" s="662">
        <f t="shared" si="1277"/>
        <v>0</v>
      </c>
      <c r="X2815" s="662">
        <f t="shared" si="1278"/>
        <v>0</v>
      </c>
      <c r="Y2815" s="662">
        <f t="shared" si="1279"/>
        <v>0</v>
      </c>
      <c r="Z2815" s="699">
        <f t="shared" si="1280"/>
        <v>0</v>
      </c>
      <c r="AA2815" s="681">
        <f t="shared" si="1283"/>
        <v>0</v>
      </c>
      <c r="AB2815" s="701">
        <f t="shared" si="1284"/>
        <v>0</v>
      </c>
      <c r="AC2815" s="662">
        <f t="shared" si="1281"/>
        <v>0</v>
      </c>
      <c r="AD2815" s="662">
        <f t="shared" si="1285"/>
        <v>0</v>
      </c>
      <c r="AE2815" s="701">
        <f t="shared" si="1286"/>
        <v>0</v>
      </c>
      <c r="AF2815" s="662">
        <f t="shared" si="1282"/>
        <v>0</v>
      </c>
      <c r="AG2815" s="662">
        <f t="shared" si="1287"/>
        <v>0</v>
      </c>
      <c r="AH2815" s="701">
        <f t="shared" si="1288"/>
        <v>0</v>
      </c>
    </row>
    <row r="2816" spans="1:34" x14ac:dyDescent="0.35">
      <c r="A2816" s="680">
        <v>40791</v>
      </c>
      <c r="B2816" s="558" t="s">
        <v>29</v>
      </c>
      <c r="C2816" s="558">
        <v>9</v>
      </c>
      <c r="D2816" s="559">
        <f t="shared" si="1260"/>
        <v>2</v>
      </c>
      <c r="E2816" s="561">
        <v>0</v>
      </c>
      <c r="F2816" s="699">
        <f t="shared" si="1266"/>
        <v>0</v>
      </c>
      <c r="G2816" s="712">
        <f t="shared" si="1267"/>
        <v>0</v>
      </c>
      <c r="H2816" s="699">
        <f t="shared" si="1261"/>
        <v>0</v>
      </c>
      <c r="I2816" s="712">
        <f t="shared" si="1262"/>
        <v>0</v>
      </c>
      <c r="J2816" s="699">
        <f t="shared" si="1268"/>
        <v>0</v>
      </c>
      <c r="K2816" s="681">
        <f t="shared" si="1269"/>
        <v>0</v>
      </c>
      <c r="L2816" s="711">
        <f>IF($L$5="Yes",HLOOKUP(B2816,'Outdoor Supply'!$D$32:$P$38,7,FALSE),0)</f>
        <v>0</v>
      </c>
      <c r="M2816" s="701">
        <f t="shared" si="1270"/>
        <v>0</v>
      </c>
      <c r="N2816" s="564">
        <f t="shared" si="1271"/>
        <v>0</v>
      </c>
      <c r="O2816" s="564">
        <f t="shared" si="1272"/>
        <v>0</v>
      </c>
      <c r="P2816" s="564">
        <f t="shared" si="1273"/>
        <v>0</v>
      </c>
      <c r="Q2816" s="564">
        <f t="shared" si="1274"/>
        <v>0</v>
      </c>
      <c r="R2816" s="661">
        <f t="shared" si="1263"/>
        <v>0</v>
      </c>
      <c r="S2816" s="662">
        <f t="shared" si="1264"/>
        <v>0</v>
      </c>
      <c r="T2816" s="699">
        <f t="shared" si="1265"/>
        <v>0</v>
      </c>
      <c r="U2816" s="681">
        <f t="shared" si="1275"/>
        <v>0</v>
      </c>
      <c r="V2816" s="701">
        <f t="shared" si="1276"/>
        <v>0</v>
      </c>
      <c r="W2816" s="662">
        <f t="shared" si="1277"/>
        <v>0</v>
      </c>
      <c r="X2816" s="662">
        <f t="shared" si="1278"/>
        <v>0</v>
      </c>
      <c r="Y2816" s="662">
        <f t="shared" si="1279"/>
        <v>0</v>
      </c>
      <c r="Z2816" s="699">
        <f t="shared" si="1280"/>
        <v>0</v>
      </c>
      <c r="AA2816" s="681">
        <f t="shared" si="1283"/>
        <v>0</v>
      </c>
      <c r="AB2816" s="701">
        <f t="shared" si="1284"/>
        <v>0</v>
      </c>
      <c r="AC2816" s="662">
        <f t="shared" si="1281"/>
        <v>0</v>
      </c>
      <c r="AD2816" s="662">
        <f t="shared" si="1285"/>
        <v>0</v>
      </c>
      <c r="AE2816" s="701">
        <f t="shared" si="1286"/>
        <v>0</v>
      </c>
      <c r="AF2816" s="662">
        <f t="shared" si="1282"/>
        <v>0</v>
      </c>
      <c r="AG2816" s="662">
        <f t="shared" si="1287"/>
        <v>0</v>
      </c>
      <c r="AH2816" s="701">
        <f t="shared" si="1288"/>
        <v>0</v>
      </c>
    </row>
    <row r="2817" spans="1:34" x14ac:dyDescent="0.35">
      <c r="A2817" s="680">
        <v>40792</v>
      </c>
      <c r="B2817" s="558" t="s">
        <v>29</v>
      </c>
      <c r="C2817" s="558">
        <v>9</v>
      </c>
      <c r="D2817" s="559">
        <f t="shared" si="1260"/>
        <v>3</v>
      </c>
      <c r="E2817" s="561">
        <v>0</v>
      </c>
      <c r="F2817" s="699">
        <f t="shared" si="1266"/>
        <v>0</v>
      </c>
      <c r="G2817" s="712">
        <f t="shared" si="1267"/>
        <v>0</v>
      </c>
      <c r="H2817" s="699">
        <f t="shared" si="1261"/>
        <v>0</v>
      </c>
      <c r="I2817" s="712">
        <f t="shared" si="1262"/>
        <v>0</v>
      </c>
      <c r="J2817" s="699">
        <f t="shared" si="1268"/>
        <v>0</v>
      </c>
      <c r="K2817" s="681">
        <f t="shared" si="1269"/>
        <v>0</v>
      </c>
      <c r="L2817" s="711">
        <f>IF($L$5="Yes",HLOOKUP(B2817,'Outdoor Supply'!$D$32:$P$38,7,FALSE),0)</f>
        <v>0</v>
      </c>
      <c r="M2817" s="701">
        <f t="shared" si="1270"/>
        <v>0</v>
      </c>
      <c r="N2817" s="564">
        <f t="shared" si="1271"/>
        <v>0</v>
      </c>
      <c r="O2817" s="564">
        <f t="shared" si="1272"/>
        <v>0</v>
      </c>
      <c r="P2817" s="564">
        <f t="shared" si="1273"/>
        <v>0</v>
      </c>
      <c r="Q2817" s="564">
        <f t="shared" si="1274"/>
        <v>0</v>
      </c>
      <c r="R2817" s="661">
        <f t="shared" si="1263"/>
        <v>0</v>
      </c>
      <c r="S2817" s="662">
        <f t="shared" si="1264"/>
        <v>0</v>
      </c>
      <c r="T2817" s="699">
        <f t="shared" si="1265"/>
        <v>0</v>
      </c>
      <c r="U2817" s="681">
        <f t="shared" si="1275"/>
        <v>0</v>
      </c>
      <c r="V2817" s="701">
        <f t="shared" si="1276"/>
        <v>0</v>
      </c>
      <c r="W2817" s="662">
        <f t="shared" si="1277"/>
        <v>0</v>
      </c>
      <c r="X2817" s="662">
        <f t="shared" si="1278"/>
        <v>0</v>
      </c>
      <c r="Y2817" s="662">
        <f t="shared" si="1279"/>
        <v>0</v>
      </c>
      <c r="Z2817" s="699">
        <f t="shared" si="1280"/>
        <v>0</v>
      </c>
      <c r="AA2817" s="681">
        <f t="shared" si="1283"/>
        <v>0</v>
      </c>
      <c r="AB2817" s="701">
        <f t="shared" si="1284"/>
        <v>0</v>
      </c>
      <c r="AC2817" s="662">
        <f t="shared" si="1281"/>
        <v>0</v>
      </c>
      <c r="AD2817" s="662">
        <f t="shared" si="1285"/>
        <v>0</v>
      </c>
      <c r="AE2817" s="701">
        <f t="shared" si="1286"/>
        <v>0</v>
      </c>
      <c r="AF2817" s="662">
        <f t="shared" si="1282"/>
        <v>0</v>
      </c>
      <c r="AG2817" s="662">
        <f t="shared" si="1287"/>
        <v>0</v>
      </c>
      <c r="AH2817" s="701">
        <f t="shared" si="1288"/>
        <v>0</v>
      </c>
    </row>
    <row r="2818" spans="1:34" x14ac:dyDescent="0.35">
      <c r="A2818" s="680">
        <v>40793</v>
      </c>
      <c r="B2818" s="558" t="s">
        <v>29</v>
      </c>
      <c r="C2818" s="558">
        <v>9</v>
      </c>
      <c r="D2818" s="559">
        <f t="shared" si="1260"/>
        <v>4</v>
      </c>
      <c r="E2818" s="561">
        <v>0</v>
      </c>
      <c r="F2818" s="699">
        <f t="shared" si="1266"/>
        <v>0</v>
      </c>
      <c r="G2818" s="712">
        <f t="shared" si="1267"/>
        <v>0</v>
      </c>
      <c r="H2818" s="699">
        <f t="shared" si="1261"/>
        <v>0</v>
      </c>
      <c r="I2818" s="712">
        <f t="shared" si="1262"/>
        <v>0</v>
      </c>
      <c r="J2818" s="699">
        <f t="shared" si="1268"/>
        <v>0</v>
      </c>
      <c r="K2818" s="681">
        <f t="shared" si="1269"/>
        <v>0</v>
      </c>
      <c r="L2818" s="711">
        <f>IF($L$5="Yes",HLOOKUP(B2818,'Outdoor Supply'!$D$32:$P$38,7,FALSE),0)</f>
        <v>0</v>
      </c>
      <c r="M2818" s="701">
        <f t="shared" si="1270"/>
        <v>0</v>
      </c>
      <c r="N2818" s="564">
        <f t="shared" si="1271"/>
        <v>0</v>
      </c>
      <c r="O2818" s="564">
        <f t="shared" si="1272"/>
        <v>0</v>
      </c>
      <c r="P2818" s="564">
        <f t="shared" si="1273"/>
        <v>0</v>
      </c>
      <c r="Q2818" s="564">
        <f t="shared" si="1274"/>
        <v>0</v>
      </c>
      <c r="R2818" s="661">
        <f t="shared" si="1263"/>
        <v>0</v>
      </c>
      <c r="S2818" s="662">
        <f t="shared" si="1264"/>
        <v>0</v>
      </c>
      <c r="T2818" s="699">
        <f t="shared" si="1265"/>
        <v>0</v>
      </c>
      <c r="U2818" s="681">
        <f t="shared" si="1275"/>
        <v>0</v>
      </c>
      <c r="V2818" s="701">
        <f t="shared" si="1276"/>
        <v>0</v>
      </c>
      <c r="W2818" s="662">
        <f t="shared" si="1277"/>
        <v>0</v>
      </c>
      <c r="X2818" s="662">
        <f t="shared" si="1278"/>
        <v>0</v>
      </c>
      <c r="Y2818" s="662">
        <f t="shared" si="1279"/>
        <v>0</v>
      </c>
      <c r="Z2818" s="699">
        <f t="shared" si="1280"/>
        <v>0</v>
      </c>
      <c r="AA2818" s="681">
        <f t="shared" si="1283"/>
        <v>0</v>
      </c>
      <c r="AB2818" s="701">
        <f t="shared" si="1284"/>
        <v>0</v>
      </c>
      <c r="AC2818" s="662">
        <f t="shared" si="1281"/>
        <v>0</v>
      </c>
      <c r="AD2818" s="662">
        <f t="shared" si="1285"/>
        <v>0</v>
      </c>
      <c r="AE2818" s="701">
        <f t="shared" si="1286"/>
        <v>0</v>
      </c>
      <c r="AF2818" s="662">
        <f t="shared" si="1282"/>
        <v>0</v>
      </c>
      <c r="AG2818" s="662">
        <f t="shared" si="1287"/>
        <v>0</v>
      </c>
      <c r="AH2818" s="701">
        <f t="shared" si="1288"/>
        <v>0</v>
      </c>
    </row>
    <row r="2819" spans="1:34" x14ac:dyDescent="0.35">
      <c r="A2819" s="680">
        <v>40794</v>
      </c>
      <c r="B2819" s="558" t="s">
        <v>29</v>
      </c>
      <c r="C2819" s="558">
        <v>9</v>
      </c>
      <c r="D2819" s="559">
        <f t="shared" si="1260"/>
        <v>5</v>
      </c>
      <c r="E2819" s="561">
        <v>0</v>
      </c>
      <c r="F2819" s="699">
        <f t="shared" si="1266"/>
        <v>0</v>
      </c>
      <c r="G2819" s="712">
        <f t="shared" si="1267"/>
        <v>0</v>
      </c>
      <c r="H2819" s="699">
        <f t="shared" si="1261"/>
        <v>0</v>
      </c>
      <c r="I2819" s="712">
        <f t="shared" si="1262"/>
        <v>0</v>
      </c>
      <c r="J2819" s="699">
        <f t="shared" si="1268"/>
        <v>0</v>
      </c>
      <c r="K2819" s="681">
        <f t="shared" si="1269"/>
        <v>0</v>
      </c>
      <c r="L2819" s="711">
        <f>IF($L$5="Yes",HLOOKUP(B2819,'Outdoor Supply'!$D$32:$P$38,7,FALSE),0)</f>
        <v>0</v>
      </c>
      <c r="M2819" s="701">
        <f t="shared" si="1270"/>
        <v>0</v>
      </c>
      <c r="N2819" s="564">
        <f t="shared" si="1271"/>
        <v>0</v>
      </c>
      <c r="O2819" s="564">
        <f t="shared" si="1272"/>
        <v>0</v>
      </c>
      <c r="P2819" s="564">
        <f t="shared" si="1273"/>
        <v>0</v>
      </c>
      <c r="Q2819" s="564">
        <f t="shared" si="1274"/>
        <v>0</v>
      </c>
      <c r="R2819" s="661">
        <f t="shared" si="1263"/>
        <v>0</v>
      </c>
      <c r="S2819" s="662">
        <f t="shared" si="1264"/>
        <v>0</v>
      </c>
      <c r="T2819" s="699">
        <f t="shared" si="1265"/>
        <v>0</v>
      </c>
      <c r="U2819" s="681">
        <f t="shared" si="1275"/>
        <v>0</v>
      </c>
      <c r="V2819" s="701">
        <f t="shared" si="1276"/>
        <v>0</v>
      </c>
      <c r="W2819" s="662">
        <f t="shared" si="1277"/>
        <v>0</v>
      </c>
      <c r="X2819" s="662">
        <f t="shared" si="1278"/>
        <v>0</v>
      </c>
      <c r="Y2819" s="662">
        <f t="shared" si="1279"/>
        <v>0</v>
      </c>
      <c r="Z2819" s="699">
        <f t="shared" si="1280"/>
        <v>0</v>
      </c>
      <c r="AA2819" s="681">
        <f t="shared" si="1283"/>
        <v>0</v>
      </c>
      <c r="AB2819" s="701">
        <f t="shared" si="1284"/>
        <v>0</v>
      </c>
      <c r="AC2819" s="662">
        <f t="shared" si="1281"/>
        <v>0</v>
      </c>
      <c r="AD2819" s="662">
        <f t="shared" si="1285"/>
        <v>0</v>
      </c>
      <c r="AE2819" s="701">
        <f t="shared" si="1286"/>
        <v>0</v>
      </c>
      <c r="AF2819" s="662">
        <f t="shared" si="1282"/>
        <v>0</v>
      </c>
      <c r="AG2819" s="662">
        <f t="shared" si="1287"/>
        <v>0</v>
      </c>
      <c r="AH2819" s="701">
        <f t="shared" si="1288"/>
        <v>0</v>
      </c>
    </row>
    <row r="2820" spans="1:34" x14ac:dyDescent="0.35">
      <c r="A2820" s="680">
        <v>40795</v>
      </c>
      <c r="B2820" s="558" t="s">
        <v>29</v>
      </c>
      <c r="C2820" s="558">
        <v>9</v>
      </c>
      <c r="D2820" s="559">
        <f t="shared" si="1260"/>
        <v>6</v>
      </c>
      <c r="E2820" s="561">
        <v>0</v>
      </c>
      <c r="F2820" s="699">
        <f t="shared" si="1266"/>
        <v>0</v>
      </c>
      <c r="G2820" s="712">
        <f t="shared" si="1267"/>
        <v>0</v>
      </c>
      <c r="H2820" s="699">
        <f t="shared" si="1261"/>
        <v>0</v>
      </c>
      <c r="I2820" s="712">
        <f t="shared" si="1262"/>
        <v>0</v>
      </c>
      <c r="J2820" s="699">
        <f t="shared" si="1268"/>
        <v>0</v>
      </c>
      <c r="K2820" s="681">
        <f t="shared" si="1269"/>
        <v>0</v>
      </c>
      <c r="L2820" s="711">
        <f>IF($L$5="Yes",HLOOKUP(B2820,'Outdoor Supply'!$D$32:$P$38,7,FALSE),0)</f>
        <v>0</v>
      </c>
      <c r="M2820" s="701">
        <f t="shared" si="1270"/>
        <v>0</v>
      </c>
      <c r="N2820" s="564">
        <f t="shared" si="1271"/>
        <v>0</v>
      </c>
      <c r="O2820" s="564">
        <f t="shared" si="1272"/>
        <v>0</v>
      </c>
      <c r="P2820" s="564">
        <f t="shared" si="1273"/>
        <v>0</v>
      </c>
      <c r="Q2820" s="564">
        <f t="shared" si="1274"/>
        <v>0</v>
      </c>
      <c r="R2820" s="661">
        <f t="shared" si="1263"/>
        <v>0</v>
      </c>
      <c r="S2820" s="662">
        <f t="shared" si="1264"/>
        <v>0</v>
      </c>
      <c r="T2820" s="699">
        <f t="shared" si="1265"/>
        <v>0</v>
      </c>
      <c r="U2820" s="681">
        <f t="shared" si="1275"/>
        <v>0</v>
      </c>
      <c r="V2820" s="701">
        <f t="shared" si="1276"/>
        <v>0</v>
      </c>
      <c r="W2820" s="662">
        <f t="shared" si="1277"/>
        <v>0</v>
      </c>
      <c r="X2820" s="662">
        <f t="shared" si="1278"/>
        <v>0</v>
      </c>
      <c r="Y2820" s="662">
        <f t="shared" si="1279"/>
        <v>0</v>
      </c>
      <c r="Z2820" s="699">
        <f t="shared" si="1280"/>
        <v>0</v>
      </c>
      <c r="AA2820" s="681">
        <f t="shared" si="1283"/>
        <v>0</v>
      </c>
      <c r="AB2820" s="701">
        <f t="shared" si="1284"/>
        <v>0</v>
      </c>
      <c r="AC2820" s="662">
        <f t="shared" si="1281"/>
        <v>0</v>
      </c>
      <c r="AD2820" s="662">
        <f t="shared" si="1285"/>
        <v>0</v>
      </c>
      <c r="AE2820" s="701">
        <f t="shared" si="1286"/>
        <v>0</v>
      </c>
      <c r="AF2820" s="662">
        <f t="shared" si="1282"/>
        <v>0</v>
      </c>
      <c r="AG2820" s="662">
        <f t="shared" si="1287"/>
        <v>0</v>
      </c>
      <c r="AH2820" s="701">
        <f t="shared" si="1288"/>
        <v>0</v>
      </c>
    </row>
    <row r="2821" spans="1:34" x14ac:dyDescent="0.35">
      <c r="A2821" s="680">
        <v>40796</v>
      </c>
      <c r="B2821" s="558" t="s">
        <v>29</v>
      </c>
      <c r="C2821" s="558">
        <v>9</v>
      </c>
      <c r="D2821" s="559">
        <f t="shared" si="1260"/>
        <v>7</v>
      </c>
      <c r="E2821" s="561">
        <v>0</v>
      </c>
      <c r="F2821" s="699">
        <f t="shared" si="1266"/>
        <v>0</v>
      </c>
      <c r="G2821" s="712">
        <f t="shared" si="1267"/>
        <v>0</v>
      </c>
      <c r="H2821" s="699">
        <f t="shared" si="1261"/>
        <v>0</v>
      </c>
      <c r="I2821" s="712">
        <f t="shared" si="1262"/>
        <v>0</v>
      </c>
      <c r="J2821" s="699">
        <f t="shared" si="1268"/>
        <v>0</v>
      </c>
      <c r="K2821" s="681">
        <f t="shared" si="1269"/>
        <v>0</v>
      </c>
      <c r="L2821" s="711">
        <f>IF($L$5="Yes",HLOOKUP(B2821,'Outdoor Supply'!$D$32:$P$38,7,FALSE),0)</f>
        <v>0</v>
      </c>
      <c r="M2821" s="701">
        <f t="shared" si="1270"/>
        <v>0</v>
      </c>
      <c r="N2821" s="564">
        <f t="shared" si="1271"/>
        <v>0</v>
      </c>
      <c r="O2821" s="564">
        <f t="shared" si="1272"/>
        <v>0</v>
      </c>
      <c r="P2821" s="564">
        <f t="shared" si="1273"/>
        <v>0</v>
      </c>
      <c r="Q2821" s="564">
        <f t="shared" si="1274"/>
        <v>0</v>
      </c>
      <c r="R2821" s="661">
        <f t="shared" si="1263"/>
        <v>0</v>
      </c>
      <c r="S2821" s="662">
        <f t="shared" si="1264"/>
        <v>0</v>
      </c>
      <c r="T2821" s="699">
        <f t="shared" si="1265"/>
        <v>0</v>
      </c>
      <c r="U2821" s="681">
        <f t="shared" si="1275"/>
        <v>0</v>
      </c>
      <c r="V2821" s="701">
        <f t="shared" si="1276"/>
        <v>0</v>
      </c>
      <c r="W2821" s="662">
        <f t="shared" si="1277"/>
        <v>0</v>
      </c>
      <c r="X2821" s="662">
        <f t="shared" si="1278"/>
        <v>0</v>
      </c>
      <c r="Y2821" s="662">
        <f t="shared" si="1279"/>
        <v>0</v>
      </c>
      <c r="Z2821" s="699">
        <f t="shared" si="1280"/>
        <v>0</v>
      </c>
      <c r="AA2821" s="681">
        <f t="shared" si="1283"/>
        <v>0</v>
      </c>
      <c r="AB2821" s="701">
        <f t="shared" si="1284"/>
        <v>0</v>
      </c>
      <c r="AC2821" s="662">
        <f t="shared" si="1281"/>
        <v>0</v>
      </c>
      <c r="AD2821" s="662">
        <f t="shared" si="1285"/>
        <v>0</v>
      </c>
      <c r="AE2821" s="701">
        <f t="shared" si="1286"/>
        <v>0</v>
      </c>
      <c r="AF2821" s="662">
        <f t="shared" si="1282"/>
        <v>0</v>
      </c>
      <c r="AG2821" s="662">
        <f t="shared" si="1287"/>
        <v>0</v>
      </c>
      <c r="AH2821" s="701">
        <f t="shared" si="1288"/>
        <v>0</v>
      </c>
    </row>
    <row r="2822" spans="1:34" x14ac:dyDescent="0.35">
      <c r="A2822" s="680">
        <v>40797</v>
      </c>
      <c r="B2822" s="558" t="s">
        <v>29</v>
      </c>
      <c r="C2822" s="558">
        <v>9</v>
      </c>
      <c r="D2822" s="559">
        <f t="shared" si="1260"/>
        <v>1</v>
      </c>
      <c r="E2822" s="561">
        <v>0</v>
      </c>
      <c r="F2822" s="699">
        <f t="shared" si="1266"/>
        <v>0</v>
      </c>
      <c r="G2822" s="712">
        <f t="shared" si="1267"/>
        <v>0</v>
      </c>
      <c r="H2822" s="699">
        <f t="shared" si="1261"/>
        <v>0</v>
      </c>
      <c r="I2822" s="712">
        <f t="shared" si="1262"/>
        <v>0</v>
      </c>
      <c r="J2822" s="699">
        <f t="shared" si="1268"/>
        <v>0</v>
      </c>
      <c r="K2822" s="681">
        <f t="shared" si="1269"/>
        <v>0</v>
      </c>
      <c r="L2822" s="711">
        <f>IF($L$5="Yes",HLOOKUP(B2822,'Outdoor Supply'!$D$32:$P$38,7,FALSE),0)</f>
        <v>0</v>
      </c>
      <c r="M2822" s="701">
        <f t="shared" si="1270"/>
        <v>0</v>
      </c>
      <c r="N2822" s="564">
        <f t="shared" si="1271"/>
        <v>0</v>
      </c>
      <c r="O2822" s="564">
        <f t="shared" si="1272"/>
        <v>0</v>
      </c>
      <c r="P2822" s="564">
        <f t="shared" si="1273"/>
        <v>0</v>
      </c>
      <c r="Q2822" s="564">
        <f t="shared" si="1274"/>
        <v>0</v>
      </c>
      <c r="R2822" s="661">
        <f t="shared" si="1263"/>
        <v>0</v>
      </c>
      <c r="S2822" s="662">
        <f t="shared" si="1264"/>
        <v>0</v>
      </c>
      <c r="T2822" s="699">
        <f t="shared" si="1265"/>
        <v>0</v>
      </c>
      <c r="U2822" s="681">
        <f t="shared" si="1275"/>
        <v>0</v>
      </c>
      <c r="V2822" s="701">
        <f t="shared" si="1276"/>
        <v>0</v>
      </c>
      <c r="W2822" s="662">
        <f t="shared" si="1277"/>
        <v>0</v>
      </c>
      <c r="X2822" s="662">
        <f t="shared" si="1278"/>
        <v>0</v>
      </c>
      <c r="Y2822" s="662">
        <f t="shared" si="1279"/>
        <v>0</v>
      </c>
      <c r="Z2822" s="699">
        <f t="shared" si="1280"/>
        <v>0</v>
      </c>
      <c r="AA2822" s="681">
        <f t="shared" si="1283"/>
        <v>0</v>
      </c>
      <c r="AB2822" s="701">
        <f t="shared" si="1284"/>
        <v>0</v>
      </c>
      <c r="AC2822" s="662">
        <f t="shared" si="1281"/>
        <v>0</v>
      </c>
      <c r="AD2822" s="662">
        <f t="shared" si="1285"/>
        <v>0</v>
      </c>
      <c r="AE2822" s="701">
        <f t="shared" si="1286"/>
        <v>0</v>
      </c>
      <c r="AF2822" s="662">
        <f t="shared" si="1282"/>
        <v>0</v>
      </c>
      <c r="AG2822" s="662">
        <f t="shared" si="1287"/>
        <v>0</v>
      </c>
      <c r="AH2822" s="701">
        <f t="shared" si="1288"/>
        <v>0</v>
      </c>
    </row>
    <row r="2823" spans="1:34" x14ac:dyDescent="0.35">
      <c r="A2823" s="680">
        <v>40798</v>
      </c>
      <c r="B2823" s="558" t="s">
        <v>29</v>
      </c>
      <c r="C2823" s="558">
        <v>9</v>
      </c>
      <c r="D2823" s="559">
        <f t="shared" si="1260"/>
        <v>2</v>
      </c>
      <c r="E2823" s="561">
        <v>0</v>
      </c>
      <c r="F2823" s="699">
        <f t="shared" si="1266"/>
        <v>0</v>
      </c>
      <c r="G2823" s="712">
        <f t="shared" si="1267"/>
        <v>0</v>
      </c>
      <c r="H2823" s="699">
        <f t="shared" si="1261"/>
        <v>0</v>
      </c>
      <c r="I2823" s="712">
        <f t="shared" si="1262"/>
        <v>0</v>
      </c>
      <c r="J2823" s="699">
        <f t="shared" si="1268"/>
        <v>0</v>
      </c>
      <c r="K2823" s="681">
        <f t="shared" si="1269"/>
        <v>0</v>
      </c>
      <c r="L2823" s="711">
        <f>IF($L$5="Yes",HLOOKUP(B2823,'Outdoor Supply'!$D$32:$P$38,7,FALSE),0)</f>
        <v>0</v>
      </c>
      <c r="M2823" s="701">
        <f t="shared" si="1270"/>
        <v>0</v>
      </c>
      <c r="N2823" s="564">
        <f t="shared" si="1271"/>
        <v>0</v>
      </c>
      <c r="O2823" s="564">
        <f t="shared" si="1272"/>
        <v>0</v>
      </c>
      <c r="P2823" s="564">
        <f t="shared" si="1273"/>
        <v>0</v>
      </c>
      <c r="Q2823" s="564">
        <f t="shared" si="1274"/>
        <v>0</v>
      </c>
      <c r="R2823" s="661">
        <f t="shared" si="1263"/>
        <v>0</v>
      </c>
      <c r="S2823" s="662">
        <f t="shared" si="1264"/>
        <v>0</v>
      </c>
      <c r="T2823" s="699">
        <f t="shared" si="1265"/>
        <v>0</v>
      </c>
      <c r="U2823" s="681">
        <f t="shared" si="1275"/>
        <v>0</v>
      </c>
      <c r="V2823" s="701">
        <f t="shared" si="1276"/>
        <v>0</v>
      </c>
      <c r="W2823" s="662">
        <f t="shared" si="1277"/>
        <v>0</v>
      </c>
      <c r="X2823" s="662">
        <f t="shared" si="1278"/>
        <v>0</v>
      </c>
      <c r="Y2823" s="662">
        <f t="shared" si="1279"/>
        <v>0</v>
      </c>
      <c r="Z2823" s="699">
        <f t="shared" si="1280"/>
        <v>0</v>
      </c>
      <c r="AA2823" s="681">
        <f t="shared" si="1283"/>
        <v>0</v>
      </c>
      <c r="AB2823" s="701">
        <f t="shared" si="1284"/>
        <v>0</v>
      </c>
      <c r="AC2823" s="662">
        <f t="shared" si="1281"/>
        <v>0</v>
      </c>
      <c r="AD2823" s="662">
        <f t="shared" si="1285"/>
        <v>0</v>
      </c>
      <c r="AE2823" s="701">
        <f t="shared" si="1286"/>
        <v>0</v>
      </c>
      <c r="AF2823" s="662">
        <f t="shared" si="1282"/>
        <v>0</v>
      </c>
      <c r="AG2823" s="662">
        <f t="shared" si="1287"/>
        <v>0</v>
      </c>
      <c r="AH2823" s="701">
        <f t="shared" si="1288"/>
        <v>0</v>
      </c>
    </row>
    <row r="2824" spans="1:34" x14ac:dyDescent="0.35">
      <c r="A2824" s="680">
        <v>40799</v>
      </c>
      <c r="B2824" s="558" t="s">
        <v>29</v>
      </c>
      <c r="C2824" s="558">
        <v>9</v>
      </c>
      <c r="D2824" s="559">
        <f t="shared" si="1260"/>
        <v>3</v>
      </c>
      <c r="E2824" s="561">
        <v>0</v>
      </c>
      <c r="F2824" s="699">
        <f t="shared" si="1266"/>
        <v>0</v>
      </c>
      <c r="G2824" s="712">
        <f t="shared" si="1267"/>
        <v>0</v>
      </c>
      <c r="H2824" s="699">
        <f t="shared" si="1261"/>
        <v>0</v>
      </c>
      <c r="I2824" s="712">
        <f t="shared" si="1262"/>
        <v>0</v>
      </c>
      <c r="J2824" s="699">
        <f t="shared" si="1268"/>
        <v>0</v>
      </c>
      <c r="K2824" s="681">
        <f t="shared" si="1269"/>
        <v>0</v>
      </c>
      <c r="L2824" s="711">
        <f>IF($L$5="Yes",HLOOKUP(B2824,'Outdoor Supply'!$D$32:$P$38,7,FALSE),0)</f>
        <v>0</v>
      </c>
      <c r="M2824" s="701">
        <f t="shared" si="1270"/>
        <v>0</v>
      </c>
      <c r="N2824" s="564">
        <f t="shared" si="1271"/>
        <v>0</v>
      </c>
      <c r="O2824" s="564">
        <f t="shared" si="1272"/>
        <v>0</v>
      </c>
      <c r="P2824" s="564">
        <f t="shared" si="1273"/>
        <v>0</v>
      </c>
      <c r="Q2824" s="564">
        <f t="shared" si="1274"/>
        <v>0</v>
      </c>
      <c r="R2824" s="661">
        <f t="shared" si="1263"/>
        <v>0</v>
      </c>
      <c r="S2824" s="662">
        <f t="shared" si="1264"/>
        <v>0</v>
      </c>
      <c r="T2824" s="699">
        <f t="shared" si="1265"/>
        <v>0</v>
      </c>
      <c r="U2824" s="681">
        <f t="shared" si="1275"/>
        <v>0</v>
      </c>
      <c r="V2824" s="701">
        <f t="shared" si="1276"/>
        <v>0</v>
      </c>
      <c r="W2824" s="662">
        <f t="shared" si="1277"/>
        <v>0</v>
      </c>
      <c r="X2824" s="662">
        <f t="shared" si="1278"/>
        <v>0</v>
      </c>
      <c r="Y2824" s="662">
        <f t="shared" si="1279"/>
        <v>0</v>
      </c>
      <c r="Z2824" s="699">
        <f t="shared" si="1280"/>
        <v>0</v>
      </c>
      <c r="AA2824" s="681">
        <f t="shared" si="1283"/>
        <v>0</v>
      </c>
      <c r="AB2824" s="701">
        <f t="shared" si="1284"/>
        <v>0</v>
      </c>
      <c r="AC2824" s="662">
        <f t="shared" si="1281"/>
        <v>0</v>
      </c>
      <c r="AD2824" s="662">
        <f t="shared" si="1285"/>
        <v>0</v>
      </c>
      <c r="AE2824" s="701">
        <f t="shared" si="1286"/>
        <v>0</v>
      </c>
      <c r="AF2824" s="662">
        <f t="shared" si="1282"/>
        <v>0</v>
      </c>
      <c r="AG2824" s="662">
        <f t="shared" si="1287"/>
        <v>0</v>
      </c>
      <c r="AH2824" s="701">
        <f t="shared" si="1288"/>
        <v>0</v>
      </c>
    </row>
    <row r="2825" spans="1:34" x14ac:dyDescent="0.35">
      <c r="A2825" s="680">
        <v>40800</v>
      </c>
      <c r="B2825" s="558" t="s">
        <v>29</v>
      </c>
      <c r="C2825" s="558">
        <v>9</v>
      </c>
      <c r="D2825" s="559">
        <f t="shared" si="1260"/>
        <v>4</v>
      </c>
      <c r="E2825" s="561">
        <v>0</v>
      </c>
      <c r="F2825" s="699">
        <f t="shared" si="1266"/>
        <v>0</v>
      </c>
      <c r="G2825" s="712">
        <f t="shared" si="1267"/>
        <v>0</v>
      </c>
      <c r="H2825" s="699">
        <f t="shared" si="1261"/>
        <v>0</v>
      </c>
      <c r="I2825" s="712">
        <f t="shared" si="1262"/>
        <v>0</v>
      </c>
      <c r="J2825" s="699">
        <f t="shared" si="1268"/>
        <v>0</v>
      </c>
      <c r="K2825" s="681">
        <f t="shared" si="1269"/>
        <v>0</v>
      </c>
      <c r="L2825" s="711">
        <f>IF($L$5="Yes",HLOOKUP(B2825,'Outdoor Supply'!$D$32:$P$38,7,FALSE),0)</f>
        <v>0</v>
      </c>
      <c r="M2825" s="701">
        <f t="shared" si="1270"/>
        <v>0</v>
      </c>
      <c r="N2825" s="564">
        <f t="shared" si="1271"/>
        <v>0</v>
      </c>
      <c r="O2825" s="564">
        <f t="shared" si="1272"/>
        <v>0</v>
      </c>
      <c r="P2825" s="564">
        <f t="shared" si="1273"/>
        <v>0</v>
      </c>
      <c r="Q2825" s="564">
        <f t="shared" si="1274"/>
        <v>0</v>
      </c>
      <c r="R2825" s="661">
        <f t="shared" si="1263"/>
        <v>0</v>
      </c>
      <c r="S2825" s="662">
        <f t="shared" si="1264"/>
        <v>0</v>
      </c>
      <c r="T2825" s="699">
        <f t="shared" si="1265"/>
        <v>0</v>
      </c>
      <c r="U2825" s="681">
        <f t="shared" si="1275"/>
        <v>0</v>
      </c>
      <c r="V2825" s="701">
        <f t="shared" si="1276"/>
        <v>0</v>
      </c>
      <c r="W2825" s="662">
        <f t="shared" si="1277"/>
        <v>0</v>
      </c>
      <c r="X2825" s="662">
        <f t="shared" si="1278"/>
        <v>0</v>
      </c>
      <c r="Y2825" s="662">
        <f t="shared" si="1279"/>
        <v>0</v>
      </c>
      <c r="Z2825" s="699">
        <f t="shared" si="1280"/>
        <v>0</v>
      </c>
      <c r="AA2825" s="681">
        <f t="shared" si="1283"/>
        <v>0</v>
      </c>
      <c r="AB2825" s="701">
        <f t="shared" si="1284"/>
        <v>0</v>
      </c>
      <c r="AC2825" s="662">
        <f t="shared" si="1281"/>
        <v>0</v>
      </c>
      <c r="AD2825" s="662">
        <f t="shared" si="1285"/>
        <v>0</v>
      </c>
      <c r="AE2825" s="701">
        <f t="shared" si="1286"/>
        <v>0</v>
      </c>
      <c r="AF2825" s="662">
        <f t="shared" si="1282"/>
        <v>0</v>
      </c>
      <c r="AG2825" s="662">
        <f t="shared" si="1287"/>
        <v>0</v>
      </c>
      <c r="AH2825" s="701">
        <f t="shared" si="1288"/>
        <v>0</v>
      </c>
    </row>
    <row r="2826" spans="1:34" x14ac:dyDescent="0.35">
      <c r="A2826" s="680">
        <v>40801</v>
      </c>
      <c r="B2826" s="558" t="s">
        <v>29</v>
      </c>
      <c r="C2826" s="558">
        <v>9</v>
      </c>
      <c r="D2826" s="559">
        <f t="shared" si="1260"/>
        <v>5</v>
      </c>
      <c r="E2826" s="561">
        <v>0</v>
      </c>
      <c r="F2826" s="699">
        <f t="shared" si="1266"/>
        <v>0</v>
      </c>
      <c r="G2826" s="712">
        <f t="shared" si="1267"/>
        <v>0</v>
      </c>
      <c r="H2826" s="699">
        <f t="shared" si="1261"/>
        <v>0</v>
      </c>
      <c r="I2826" s="712">
        <f t="shared" si="1262"/>
        <v>0</v>
      </c>
      <c r="J2826" s="699">
        <f t="shared" si="1268"/>
        <v>0</v>
      </c>
      <c r="K2826" s="681">
        <f t="shared" si="1269"/>
        <v>0</v>
      </c>
      <c r="L2826" s="711">
        <f>IF($L$5="Yes",HLOOKUP(B2826,'Outdoor Supply'!$D$32:$P$38,7,FALSE),0)</f>
        <v>0</v>
      </c>
      <c r="M2826" s="701">
        <f t="shared" si="1270"/>
        <v>0</v>
      </c>
      <c r="N2826" s="564">
        <f t="shared" si="1271"/>
        <v>0</v>
      </c>
      <c r="O2826" s="564">
        <f t="shared" si="1272"/>
        <v>0</v>
      </c>
      <c r="P2826" s="564">
        <f t="shared" si="1273"/>
        <v>0</v>
      </c>
      <c r="Q2826" s="564">
        <f t="shared" si="1274"/>
        <v>0</v>
      </c>
      <c r="R2826" s="661">
        <f t="shared" si="1263"/>
        <v>0</v>
      </c>
      <c r="S2826" s="662">
        <f t="shared" si="1264"/>
        <v>0</v>
      </c>
      <c r="T2826" s="699">
        <f t="shared" si="1265"/>
        <v>0</v>
      </c>
      <c r="U2826" s="681">
        <f t="shared" si="1275"/>
        <v>0</v>
      </c>
      <c r="V2826" s="701">
        <f t="shared" si="1276"/>
        <v>0</v>
      </c>
      <c r="W2826" s="662">
        <f t="shared" si="1277"/>
        <v>0</v>
      </c>
      <c r="X2826" s="662">
        <f t="shared" si="1278"/>
        <v>0</v>
      </c>
      <c r="Y2826" s="662">
        <f t="shared" si="1279"/>
        <v>0</v>
      </c>
      <c r="Z2826" s="699">
        <f t="shared" si="1280"/>
        <v>0</v>
      </c>
      <c r="AA2826" s="681">
        <f t="shared" si="1283"/>
        <v>0</v>
      </c>
      <c r="AB2826" s="701">
        <f t="shared" si="1284"/>
        <v>0</v>
      </c>
      <c r="AC2826" s="662">
        <f t="shared" si="1281"/>
        <v>0</v>
      </c>
      <c r="AD2826" s="662">
        <f t="shared" si="1285"/>
        <v>0</v>
      </c>
      <c r="AE2826" s="701">
        <f t="shared" si="1286"/>
        <v>0</v>
      </c>
      <c r="AF2826" s="662">
        <f t="shared" si="1282"/>
        <v>0</v>
      </c>
      <c r="AG2826" s="662">
        <f t="shared" si="1287"/>
        <v>0</v>
      </c>
      <c r="AH2826" s="701">
        <f t="shared" si="1288"/>
        <v>0</v>
      </c>
    </row>
    <row r="2827" spans="1:34" x14ac:dyDescent="0.35">
      <c r="A2827" s="680">
        <v>40802</v>
      </c>
      <c r="B2827" s="558" t="s">
        <v>29</v>
      </c>
      <c r="C2827" s="558">
        <v>9</v>
      </c>
      <c r="D2827" s="559">
        <f t="shared" ref="D2827:D2890" si="1289">WEEKDAY(A2827)</f>
        <v>6</v>
      </c>
      <c r="E2827" s="561">
        <v>0</v>
      </c>
      <c r="F2827" s="699">
        <f t="shared" si="1266"/>
        <v>0</v>
      </c>
      <c r="G2827" s="712">
        <f t="shared" si="1267"/>
        <v>0</v>
      </c>
      <c r="H2827" s="699">
        <f t="shared" ref="H2827:H2890" si="1290">$C$3*$F$3*(E2827/12)*7.48</f>
        <v>0</v>
      </c>
      <c r="I2827" s="712">
        <f t="shared" ref="I2827:I2890" si="1291">$C$4*$F$4*(E2827/12)*7.48</f>
        <v>0</v>
      </c>
      <c r="J2827" s="699">
        <f t="shared" si="1268"/>
        <v>0</v>
      </c>
      <c r="K2827" s="681">
        <f t="shared" si="1269"/>
        <v>0</v>
      </c>
      <c r="L2827" s="711">
        <f>IF($L$5="Yes",HLOOKUP(B2827,'Outdoor Supply'!$D$32:$P$38,7,FALSE),0)</f>
        <v>0</v>
      </c>
      <c r="M2827" s="701">
        <f t="shared" si="1270"/>
        <v>0</v>
      </c>
      <c r="N2827" s="564">
        <f t="shared" si="1271"/>
        <v>0</v>
      </c>
      <c r="O2827" s="564">
        <f t="shared" si="1272"/>
        <v>0</v>
      </c>
      <c r="P2827" s="564">
        <f t="shared" si="1273"/>
        <v>0</v>
      </c>
      <c r="Q2827" s="564">
        <f t="shared" si="1274"/>
        <v>0</v>
      </c>
      <c r="R2827" s="661">
        <f t="shared" ref="R2827:R2890" si="1292">$Q$3</f>
        <v>0</v>
      </c>
      <c r="S2827" s="662">
        <f t="shared" ref="S2827:S2890" si="1293">SUM(N2827:R2827)</f>
        <v>0</v>
      </c>
      <c r="T2827" s="699">
        <f t="shared" ref="T2827:T2890" si="1294">IF(V2827&lt;0,0,IF(V2827&gt;$G$3,$G$3,V2827))</f>
        <v>0</v>
      </c>
      <c r="U2827" s="681">
        <f t="shared" si="1275"/>
        <v>0</v>
      </c>
      <c r="V2827" s="701">
        <f t="shared" si="1276"/>
        <v>0</v>
      </c>
      <c r="W2827" s="662">
        <f t="shared" si="1277"/>
        <v>0</v>
      </c>
      <c r="X2827" s="662">
        <f t="shared" si="1278"/>
        <v>0</v>
      </c>
      <c r="Y2827" s="662">
        <f t="shared" si="1279"/>
        <v>0</v>
      </c>
      <c r="Z2827" s="699">
        <f t="shared" si="1280"/>
        <v>0</v>
      </c>
      <c r="AA2827" s="681">
        <f t="shared" si="1283"/>
        <v>0</v>
      </c>
      <c r="AB2827" s="701">
        <f t="shared" si="1284"/>
        <v>0</v>
      </c>
      <c r="AC2827" s="662">
        <f t="shared" si="1281"/>
        <v>0</v>
      </c>
      <c r="AD2827" s="662">
        <f t="shared" si="1285"/>
        <v>0</v>
      </c>
      <c r="AE2827" s="701">
        <f t="shared" si="1286"/>
        <v>0</v>
      </c>
      <c r="AF2827" s="662">
        <f t="shared" si="1282"/>
        <v>0</v>
      </c>
      <c r="AG2827" s="662">
        <f t="shared" si="1287"/>
        <v>0</v>
      </c>
      <c r="AH2827" s="701">
        <f t="shared" si="1288"/>
        <v>0</v>
      </c>
    </row>
    <row r="2828" spans="1:34" x14ac:dyDescent="0.35">
      <c r="A2828" s="680">
        <v>40803</v>
      </c>
      <c r="B2828" s="558" t="s">
        <v>29</v>
      </c>
      <c r="C2828" s="558">
        <v>9</v>
      </c>
      <c r="D2828" s="559">
        <f t="shared" si="1289"/>
        <v>7</v>
      </c>
      <c r="E2828" s="561">
        <v>0</v>
      </c>
      <c r="F2828" s="699">
        <f t="shared" ref="F2828:F2891" si="1295">$B$3*$F$3*(E2828/12)*7.48</f>
        <v>0</v>
      </c>
      <c r="G2828" s="712">
        <f t="shared" ref="G2828:G2891" si="1296">$B$4*$F$4*(E2828/12)*7.48</f>
        <v>0</v>
      </c>
      <c r="H2828" s="699">
        <f t="shared" si="1290"/>
        <v>0</v>
      </c>
      <c r="I2828" s="712">
        <f t="shared" si="1291"/>
        <v>0</v>
      </c>
      <c r="J2828" s="699">
        <f t="shared" ref="J2828:J2891" si="1297">IF($L$3="Yes",$M$3*$N$3*(E2828/12)*7.48,0)</f>
        <v>0</v>
      </c>
      <c r="K2828" s="681">
        <f t="shared" ref="K2828:K2891" si="1298">IF($L$4="Yes",$M$4*$N$4*(E2828/12)*7.48,0)</f>
        <v>0</v>
      </c>
      <c r="L2828" s="711">
        <f>IF($L$5="Yes",HLOOKUP(B2828,'Outdoor Supply'!$D$32:$P$38,7,FALSE),0)</f>
        <v>0</v>
      </c>
      <c r="M2828" s="701">
        <f t="shared" ref="M2828:M2891" si="1299">SUM(J2828:L2828)</f>
        <v>0</v>
      </c>
      <c r="N2828" s="564">
        <f t="shared" ref="N2828:N2891" si="1300">HLOOKUP(B2828,$U$2:$AF$6,2,FALSE)</f>
        <v>0</v>
      </c>
      <c r="O2828" s="564">
        <f t="shared" ref="O2828:O2891" si="1301">HLOOKUP(B2828,$U$2:$AF$6,3,FALSE)</f>
        <v>0</v>
      </c>
      <c r="P2828" s="564">
        <f t="shared" ref="P2828:P2891" si="1302">HLOOKUP(B2828,$U$2:$AF$6,4,FALSE)</f>
        <v>0</v>
      </c>
      <c r="Q2828" s="564">
        <f t="shared" ref="Q2828:Q2891" si="1303">HLOOKUP(B2828,$U$2:$AF$6,5,FALSE)</f>
        <v>0</v>
      </c>
      <c r="R2828" s="661">
        <f t="shared" si="1292"/>
        <v>0</v>
      </c>
      <c r="S2828" s="662">
        <f t="shared" si="1293"/>
        <v>0</v>
      </c>
      <c r="T2828" s="699">
        <f t="shared" si="1294"/>
        <v>0</v>
      </c>
      <c r="U2828" s="681">
        <f t="shared" ref="U2828:U2891" si="1304">IF(F2828+T2827&gt;S2828,S2828,F2828+T2827)</f>
        <v>0</v>
      </c>
      <c r="V2828" s="701">
        <f t="shared" ref="V2828:V2891" si="1305">T2827+F2828-S2828</f>
        <v>0</v>
      </c>
      <c r="W2828" s="662">
        <f t="shared" ref="W2828:W2891" si="1306">IF(Y2828&lt;0,0,IF(Y2828&gt;$G$4,$G$4,Y2828))</f>
        <v>0</v>
      </c>
      <c r="X2828" s="662">
        <f t="shared" ref="X2828:X2891" si="1307">IF(G2828+W2827&gt;S2828,S2828,G2828+W2827)</f>
        <v>0</v>
      </c>
      <c r="Y2828" s="662">
        <f t="shared" ref="Y2828:Y2891" si="1308">W2827+G2828-S2828</f>
        <v>0</v>
      </c>
      <c r="Z2828" s="699">
        <f t="shared" ref="Z2828:Z2891" si="1309">IF(AB2828&lt;0,0,IF(AB2828&gt;$H$3,$H$3,AB2828))</f>
        <v>0</v>
      </c>
      <c r="AA2828" s="681">
        <f t="shared" si="1283"/>
        <v>0</v>
      </c>
      <c r="AB2828" s="701">
        <f t="shared" si="1284"/>
        <v>0</v>
      </c>
      <c r="AC2828" s="662">
        <f t="shared" ref="AC2828:AC2891" si="1310">IF(AE2828&lt;0,0,IF(AE2828&gt;$H$4,$H$4,AE2828))</f>
        <v>0</v>
      </c>
      <c r="AD2828" s="662">
        <f t="shared" si="1285"/>
        <v>0</v>
      </c>
      <c r="AE2828" s="701">
        <f t="shared" si="1286"/>
        <v>0</v>
      </c>
      <c r="AF2828" s="662">
        <f t="shared" ref="AF2828:AF2891" si="1311">IF(AH2828&lt;0,0,IF(AH2828&gt;$O$3,$O$3,AH2828))</f>
        <v>0</v>
      </c>
      <c r="AG2828" s="662">
        <f t="shared" si="1287"/>
        <v>0</v>
      </c>
      <c r="AH2828" s="701">
        <f t="shared" si="1288"/>
        <v>0</v>
      </c>
    </row>
    <row r="2829" spans="1:34" x14ac:dyDescent="0.35">
      <c r="A2829" s="680">
        <v>40804</v>
      </c>
      <c r="B2829" s="558" t="s">
        <v>29</v>
      </c>
      <c r="C2829" s="558">
        <v>9</v>
      </c>
      <c r="D2829" s="559">
        <f t="shared" si="1289"/>
        <v>1</v>
      </c>
      <c r="E2829" s="561">
        <v>0.15999999999999659</v>
      </c>
      <c r="F2829" s="699">
        <f t="shared" si="1295"/>
        <v>0</v>
      </c>
      <c r="G2829" s="712">
        <f t="shared" si="1296"/>
        <v>0</v>
      </c>
      <c r="H2829" s="699">
        <f t="shared" si="1290"/>
        <v>0</v>
      </c>
      <c r="I2829" s="712">
        <f t="shared" si="1291"/>
        <v>0</v>
      </c>
      <c r="J2829" s="699">
        <f t="shared" si="1297"/>
        <v>0</v>
      </c>
      <c r="K2829" s="681">
        <f t="shared" si="1298"/>
        <v>0</v>
      </c>
      <c r="L2829" s="711">
        <f>IF($L$5="Yes",HLOOKUP(B2829,'Outdoor Supply'!$D$32:$P$38,7,FALSE),0)</f>
        <v>0</v>
      </c>
      <c r="M2829" s="701">
        <f t="shared" si="1299"/>
        <v>0</v>
      </c>
      <c r="N2829" s="564">
        <f t="shared" si="1300"/>
        <v>0</v>
      </c>
      <c r="O2829" s="564">
        <f t="shared" si="1301"/>
        <v>0</v>
      </c>
      <c r="P2829" s="564">
        <f t="shared" si="1302"/>
        <v>0</v>
      </c>
      <c r="Q2829" s="564">
        <f t="shared" si="1303"/>
        <v>0</v>
      </c>
      <c r="R2829" s="661">
        <f t="shared" si="1292"/>
        <v>0</v>
      </c>
      <c r="S2829" s="662">
        <f t="shared" si="1293"/>
        <v>0</v>
      </c>
      <c r="T2829" s="699">
        <f t="shared" si="1294"/>
        <v>0</v>
      </c>
      <c r="U2829" s="681">
        <f t="shared" si="1304"/>
        <v>0</v>
      </c>
      <c r="V2829" s="701">
        <f t="shared" si="1305"/>
        <v>0</v>
      </c>
      <c r="W2829" s="662">
        <f t="shared" si="1306"/>
        <v>0</v>
      </c>
      <c r="X2829" s="662">
        <f t="shared" si="1307"/>
        <v>0</v>
      </c>
      <c r="Y2829" s="662">
        <f t="shared" si="1308"/>
        <v>0</v>
      </c>
      <c r="Z2829" s="699">
        <f t="shared" si="1309"/>
        <v>0</v>
      </c>
      <c r="AA2829" s="681">
        <f t="shared" ref="AA2829:AA2892" si="1312">IF(H2829+Z2828&gt;S2829,S2829,H2829+Z2828)</f>
        <v>0</v>
      </c>
      <c r="AB2829" s="701">
        <f t="shared" ref="AB2829:AB2892" si="1313">Z2828+H2829-S2829</f>
        <v>0</v>
      </c>
      <c r="AC2829" s="662">
        <f t="shared" si="1310"/>
        <v>0</v>
      </c>
      <c r="AD2829" s="662">
        <f t="shared" ref="AD2829:AD2892" si="1314">IF(I2829+AC2828&gt;S2829,S2829,I2829+AC2828)</f>
        <v>0</v>
      </c>
      <c r="AE2829" s="701">
        <f t="shared" ref="AE2829:AE2892" si="1315">AC2828+I2829-S2829</f>
        <v>0</v>
      </c>
      <c r="AF2829" s="662">
        <f t="shared" si="1311"/>
        <v>0</v>
      </c>
      <c r="AG2829" s="662">
        <f t="shared" ref="AG2829:AG2892" si="1316">IF(M2829+AF2828&gt;S2829,S2829,M2829+AF2828)</f>
        <v>0</v>
      </c>
      <c r="AH2829" s="701">
        <f t="shared" ref="AH2829:AH2892" si="1317">AF2828+M2829-S2829</f>
        <v>0</v>
      </c>
    </row>
    <row r="2830" spans="1:34" x14ac:dyDescent="0.35">
      <c r="A2830" s="680">
        <v>40805</v>
      </c>
      <c r="B2830" s="558" t="s">
        <v>29</v>
      </c>
      <c r="C2830" s="558">
        <v>9</v>
      </c>
      <c r="D2830" s="559">
        <f t="shared" si="1289"/>
        <v>2</v>
      </c>
      <c r="E2830" s="561">
        <v>0</v>
      </c>
      <c r="F2830" s="699">
        <f t="shared" si="1295"/>
        <v>0</v>
      </c>
      <c r="G2830" s="712">
        <f t="shared" si="1296"/>
        <v>0</v>
      </c>
      <c r="H2830" s="699">
        <f t="shared" si="1290"/>
        <v>0</v>
      </c>
      <c r="I2830" s="712">
        <f t="shared" si="1291"/>
        <v>0</v>
      </c>
      <c r="J2830" s="699">
        <f t="shared" si="1297"/>
        <v>0</v>
      </c>
      <c r="K2830" s="681">
        <f t="shared" si="1298"/>
        <v>0</v>
      </c>
      <c r="L2830" s="711">
        <f>IF($L$5="Yes",HLOOKUP(B2830,'Outdoor Supply'!$D$32:$P$38,7,FALSE),0)</f>
        <v>0</v>
      </c>
      <c r="M2830" s="701">
        <f t="shared" si="1299"/>
        <v>0</v>
      </c>
      <c r="N2830" s="564">
        <f t="shared" si="1300"/>
        <v>0</v>
      </c>
      <c r="O2830" s="564">
        <f t="shared" si="1301"/>
        <v>0</v>
      </c>
      <c r="P2830" s="564">
        <f t="shared" si="1302"/>
        <v>0</v>
      </c>
      <c r="Q2830" s="564">
        <f t="shared" si="1303"/>
        <v>0</v>
      </c>
      <c r="R2830" s="661">
        <f t="shared" si="1292"/>
        <v>0</v>
      </c>
      <c r="S2830" s="662">
        <f t="shared" si="1293"/>
        <v>0</v>
      </c>
      <c r="T2830" s="699">
        <f t="shared" si="1294"/>
        <v>0</v>
      </c>
      <c r="U2830" s="681">
        <f t="shared" si="1304"/>
        <v>0</v>
      </c>
      <c r="V2830" s="701">
        <f t="shared" si="1305"/>
        <v>0</v>
      </c>
      <c r="W2830" s="662">
        <f t="shared" si="1306"/>
        <v>0</v>
      </c>
      <c r="X2830" s="662">
        <f t="shared" si="1307"/>
        <v>0</v>
      </c>
      <c r="Y2830" s="662">
        <f t="shared" si="1308"/>
        <v>0</v>
      </c>
      <c r="Z2830" s="699">
        <f t="shared" si="1309"/>
        <v>0</v>
      </c>
      <c r="AA2830" s="681">
        <f t="shared" si="1312"/>
        <v>0</v>
      </c>
      <c r="AB2830" s="701">
        <f t="shared" si="1313"/>
        <v>0</v>
      </c>
      <c r="AC2830" s="662">
        <f t="shared" si="1310"/>
        <v>0</v>
      </c>
      <c r="AD2830" s="662">
        <f t="shared" si="1314"/>
        <v>0</v>
      </c>
      <c r="AE2830" s="701">
        <f t="shared" si="1315"/>
        <v>0</v>
      </c>
      <c r="AF2830" s="662">
        <f t="shared" si="1311"/>
        <v>0</v>
      </c>
      <c r="AG2830" s="662">
        <f t="shared" si="1316"/>
        <v>0</v>
      </c>
      <c r="AH2830" s="701">
        <f t="shared" si="1317"/>
        <v>0</v>
      </c>
    </row>
    <row r="2831" spans="1:34" x14ac:dyDescent="0.35">
      <c r="A2831" s="680">
        <v>40806</v>
      </c>
      <c r="B2831" s="558" t="s">
        <v>29</v>
      </c>
      <c r="C2831" s="558">
        <v>9</v>
      </c>
      <c r="D2831" s="559">
        <f t="shared" si="1289"/>
        <v>3</v>
      </c>
      <c r="E2831" s="561">
        <v>0</v>
      </c>
      <c r="F2831" s="699">
        <f t="shared" si="1295"/>
        <v>0</v>
      </c>
      <c r="G2831" s="712">
        <f t="shared" si="1296"/>
        <v>0</v>
      </c>
      <c r="H2831" s="699">
        <f t="shared" si="1290"/>
        <v>0</v>
      </c>
      <c r="I2831" s="712">
        <f t="shared" si="1291"/>
        <v>0</v>
      </c>
      <c r="J2831" s="699">
        <f t="shared" si="1297"/>
        <v>0</v>
      </c>
      <c r="K2831" s="681">
        <f t="shared" si="1298"/>
        <v>0</v>
      </c>
      <c r="L2831" s="711">
        <f>IF($L$5="Yes",HLOOKUP(B2831,'Outdoor Supply'!$D$32:$P$38,7,FALSE),0)</f>
        <v>0</v>
      </c>
      <c r="M2831" s="701">
        <f t="shared" si="1299"/>
        <v>0</v>
      </c>
      <c r="N2831" s="564">
        <f t="shared" si="1300"/>
        <v>0</v>
      </c>
      <c r="O2831" s="564">
        <f t="shared" si="1301"/>
        <v>0</v>
      </c>
      <c r="P2831" s="564">
        <f t="shared" si="1302"/>
        <v>0</v>
      </c>
      <c r="Q2831" s="564">
        <f t="shared" si="1303"/>
        <v>0</v>
      </c>
      <c r="R2831" s="661">
        <f t="shared" si="1292"/>
        <v>0</v>
      </c>
      <c r="S2831" s="662">
        <f t="shared" si="1293"/>
        <v>0</v>
      </c>
      <c r="T2831" s="699">
        <f t="shared" si="1294"/>
        <v>0</v>
      </c>
      <c r="U2831" s="681">
        <f t="shared" si="1304"/>
        <v>0</v>
      </c>
      <c r="V2831" s="701">
        <f t="shared" si="1305"/>
        <v>0</v>
      </c>
      <c r="W2831" s="662">
        <f t="shared" si="1306"/>
        <v>0</v>
      </c>
      <c r="X2831" s="662">
        <f t="shared" si="1307"/>
        <v>0</v>
      </c>
      <c r="Y2831" s="662">
        <f t="shared" si="1308"/>
        <v>0</v>
      </c>
      <c r="Z2831" s="699">
        <f t="shared" si="1309"/>
        <v>0</v>
      </c>
      <c r="AA2831" s="681">
        <f t="shared" si="1312"/>
        <v>0</v>
      </c>
      <c r="AB2831" s="701">
        <f t="shared" si="1313"/>
        <v>0</v>
      </c>
      <c r="AC2831" s="662">
        <f t="shared" si="1310"/>
        <v>0</v>
      </c>
      <c r="AD2831" s="662">
        <f t="shared" si="1314"/>
        <v>0</v>
      </c>
      <c r="AE2831" s="701">
        <f t="shared" si="1315"/>
        <v>0</v>
      </c>
      <c r="AF2831" s="662">
        <f t="shared" si="1311"/>
        <v>0</v>
      </c>
      <c r="AG2831" s="662">
        <f t="shared" si="1316"/>
        <v>0</v>
      </c>
      <c r="AH2831" s="701">
        <f t="shared" si="1317"/>
        <v>0</v>
      </c>
    </row>
    <row r="2832" spans="1:34" x14ac:dyDescent="0.35">
      <c r="A2832" s="680">
        <v>40807</v>
      </c>
      <c r="B2832" s="558" t="s">
        <v>29</v>
      </c>
      <c r="C2832" s="558">
        <v>9</v>
      </c>
      <c r="D2832" s="559">
        <f t="shared" si="1289"/>
        <v>4</v>
      </c>
      <c r="E2832" s="561">
        <v>0</v>
      </c>
      <c r="F2832" s="699">
        <f t="shared" si="1295"/>
        <v>0</v>
      </c>
      <c r="G2832" s="712">
        <f t="shared" si="1296"/>
        <v>0</v>
      </c>
      <c r="H2832" s="699">
        <f t="shared" si="1290"/>
        <v>0</v>
      </c>
      <c r="I2832" s="712">
        <f t="shared" si="1291"/>
        <v>0</v>
      </c>
      <c r="J2832" s="699">
        <f t="shared" si="1297"/>
        <v>0</v>
      </c>
      <c r="K2832" s="681">
        <f t="shared" si="1298"/>
        <v>0</v>
      </c>
      <c r="L2832" s="711">
        <f>IF($L$5="Yes",HLOOKUP(B2832,'Outdoor Supply'!$D$32:$P$38,7,FALSE),0)</f>
        <v>0</v>
      </c>
      <c r="M2832" s="701">
        <f t="shared" si="1299"/>
        <v>0</v>
      </c>
      <c r="N2832" s="564">
        <f t="shared" si="1300"/>
        <v>0</v>
      </c>
      <c r="O2832" s="564">
        <f t="shared" si="1301"/>
        <v>0</v>
      </c>
      <c r="P2832" s="564">
        <f t="shared" si="1302"/>
        <v>0</v>
      </c>
      <c r="Q2832" s="564">
        <f t="shared" si="1303"/>
        <v>0</v>
      </c>
      <c r="R2832" s="661">
        <f t="shared" si="1292"/>
        <v>0</v>
      </c>
      <c r="S2832" s="662">
        <f t="shared" si="1293"/>
        <v>0</v>
      </c>
      <c r="T2832" s="699">
        <f t="shared" si="1294"/>
        <v>0</v>
      </c>
      <c r="U2832" s="681">
        <f t="shared" si="1304"/>
        <v>0</v>
      </c>
      <c r="V2832" s="701">
        <f t="shared" si="1305"/>
        <v>0</v>
      </c>
      <c r="W2832" s="662">
        <f t="shared" si="1306"/>
        <v>0</v>
      </c>
      <c r="X2832" s="662">
        <f t="shared" si="1307"/>
        <v>0</v>
      </c>
      <c r="Y2832" s="662">
        <f t="shared" si="1308"/>
        <v>0</v>
      </c>
      <c r="Z2832" s="699">
        <f t="shared" si="1309"/>
        <v>0</v>
      </c>
      <c r="AA2832" s="681">
        <f t="shared" si="1312"/>
        <v>0</v>
      </c>
      <c r="AB2832" s="701">
        <f t="shared" si="1313"/>
        <v>0</v>
      </c>
      <c r="AC2832" s="662">
        <f t="shared" si="1310"/>
        <v>0</v>
      </c>
      <c r="AD2832" s="662">
        <f t="shared" si="1314"/>
        <v>0</v>
      </c>
      <c r="AE2832" s="701">
        <f t="shared" si="1315"/>
        <v>0</v>
      </c>
      <c r="AF2832" s="662">
        <f t="shared" si="1311"/>
        <v>0</v>
      </c>
      <c r="AG2832" s="662">
        <f t="shared" si="1316"/>
        <v>0</v>
      </c>
      <c r="AH2832" s="701">
        <f t="shared" si="1317"/>
        <v>0</v>
      </c>
    </row>
    <row r="2833" spans="1:34" x14ac:dyDescent="0.35">
      <c r="A2833" s="680">
        <v>40808</v>
      </c>
      <c r="B2833" s="558" t="s">
        <v>29</v>
      </c>
      <c r="C2833" s="558">
        <v>9</v>
      </c>
      <c r="D2833" s="559">
        <f t="shared" si="1289"/>
        <v>5</v>
      </c>
      <c r="E2833" s="561">
        <v>0</v>
      </c>
      <c r="F2833" s="699">
        <f t="shared" si="1295"/>
        <v>0</v>
      </c>
      <c r="G2833" s="712">
        <f t="shared" si="1296"/>
        <v>0</v>
      </c>
      <c r="H2833" s="699">
        <f t="shared" si="1290"/>
        <v>0</v>
      </c>
      <c r="I2833" s="712">
        <f t="shared" si="1291"/>
        <v>0</v>
      </c>
      <c r="J2833" s="699">
        <f t="shared" si="1297"/>
        <v>0</v>
      </c>
      <c r="K2833" s="681">
        <f t="shared" si="1298"/>
        <v>0</v>
      </c>
      <c r="L2833" s="711">
        <f>IF($L$5="Yes",HLOOKUP(B2833,'Outdoor Supply'!$D$32:$P$38,7,FALSE),0)</f>
        <v>0</v>
      </c>
      <c r="M2833" s="701">
        <f t="shared" si="1299"/>
        <v>0</v>
      </c>
      <c r="N2833" s="564">
        <f t="shared" si="1300"/>
        <v>0</v>
      </c>
      <c r="O2833" s="564">
        <f t="shared" si="1301"/>
        <v>0</v>
      </c>
      <c r="P2833" s="564">
        <f t="shared" si="1302"/>
        <v>0</v>
      </c>
      <c r="Q2833" s="564">
        <f t="shared" si="1303"/>
        <v>0</v>
      </c>
      <c r="R2833" s="661">
        <f t="shared" si="1292"/>
        <v>0</v>
      </c>
      <c r="S2833" s="662">
        <f t="shared" si="1293"/>
        <v>0</v>
      </c>
      <c r="T2833" s="699">
        <f t="shared" si="1294"/>
        <v>0</v>
      </c>
      <c r="U2833" s="681">
        <f t="shared" si="1304"/>
        <v>0</v>
      </c>
      <c r="V2833" s="701">
        <f t="shared" si="1305"/>
        <v>0</v>
      </c>
      <c r="W2833" s="662">
        <f t="shared" si="1306"/>
        <v>0</v>
      </c>
      <c r="X2833" s="662">
        <f t="shared" si="1307"/>
        <v>0</v>
      </c>
      <c r="Y2833" s="662">
        <f t="shared" si="1308"/>
        <v>0</v>
      </c>
      <c r="Z2833" s="699">
        <f t="shared" si="1309"/>
        <v>0</v>
      </c>
      <c r="AA2833" s="681">
        <f t="shared" si="1312"/>
        <v>0</v>
      </c>
      <c r="AB2833" s="701">
        <f t="shared" si="1313"/>
        <v>0</v>
      </c>
      <c r="AC2833" s="662">
        <f t="shared" si="1310"/>
        <v>0</v>
      </c>
      <c r="AD2833" s="662">
        <f t="shared" si="1314"/>
        <v>0</v>
      </c>
      <c r="AE2833" s="701">
        <f t="shared" si="1315"/>
        <v>0</v>
      </c>
      <c r="AF2833" s="662">
        <f t="shared" si="1311"/>
        <v>0</v>
      </c>
      <c r="AG2833" s="662">
        <f t="shared" si="1316"/>
        <v>0</v>
      </c>
      <c r="AH2833" s="701">
        <f t="shared" si="1317"/>
        <v>0</v>
      </c>
    </row>
    <row r="2834" spans="1:34" x14ac:dyDescent="0.35">
      <c r="A2834" s="680">
        <v>40809</v>
      </c>
      <c r="B2834" s="558" t="s">
        <v>29</v>
      </c>
      <c r="C2834" s="558">
        <v>9</v>
      </c>
      <c r="D2834" s="559">
        <f t="shared" si="1289"/>
        <v>6</v>
      </c>
      <c r="E2834" s="561">
        <v>0</v>
      </c>
      <c r="F2834" s="699">
        <f t="shared" si="1295"/>
        <v>0</v>
      </c>
      <c r="G2834" s="712">
        <f t="shared" si="1296"/>
        <v>0</v>
      </c>
      <c r="H2834" s="699">
        <f t="shared" si="1290"/>
        <v>0</v>
      </c>
      <c r="I2834" s="712">
        <f t="shared" si="1291"/>
        <v>0</v>
      </c>
      <c r="J2834" s="699">
        <f t="shared" si="1297"/>
        <v>0</v>
      </c>
      <c r="K2834" s="681">
        <f t="shared" si="1298"/>
        <v>0</v>
      </c>
      <c r="L2834" s="711">
        <f>IF($L$5="Yes",HLOOKUP(B2834,'Outdoor Supply'!$D$32:$P$38,7,FALSE),0)</f>
        <v>0</v>
      </c>
      <c r="M2834" s="701">
        <f t="shared" si="1299"/>
        <v>0</v>
      </c>
      <c r="N2834" s="564">
        <f t="shared" si="1300"/>
        <v>0</v>
      </c>
      <c r="O2834" s="564">
        <f t="shared" si="1301"/>
        <v>0</v>
      </c>
      <c r="P2834" s="564">
        <f t="shared" si="1302"/>
        <v>0</v>
      </c>
      <c r="Q2834" s="564">
        <f t="shared" si="1303"/>
        <v>0</v>
      </c>
      <c r="R2834" s="661">
        <f t="shared" si="1292"/>
        <v>0</v>
      </c>
      <c r="S2834" s="662">
        <f t="shared" si="1293"/>
        <v>0</v>
      </c>
      <c r="T2834" s="699">
        <f t="shared" si="1294"/>
        <v>0</v>
      </c>
      <c r="U2834" s="681">
        <f t="shared" si="1304"/>
        <v>0</v>
      </c>
      <c r="V2834" s="701">
        <f t="shared" si="1305"/>
        <v>0</v>
      </c>
      <c r="W2834" s="662">
        <f t="shared" si="1306"/>
        <v>0</v>
      </c>
      <c r="X2834" s="662">
        <f t="shared" si="1307"/>
        <v>0</v>
      </c>
      <c r="Y2834" s="662">
        <f t="shared" si="1308"/>
        <v>0</v>
      </c>
      <c r="Z2834" s="699">
        <f t="shared" si="1309"/>
        <v>0</v>
      </c>
      <c r="AA2834" s="681">
        <f t="shared" si="1312"/>
        <v>0</v>
      </c>
      <c r="AB2834" s="701">
        <f t="shared" si="1313"/>
        <v>0</v>
      </c>
      <c r="AC2834" s="662">
        <f t="shared" si="1310"/>
        <v>0</v>
      </c>
      <c r="AD2834" s="662">
        <f t="shared" si="1314"/>
        <v>0</v>
      </c>
      <c r="AE2834" s="701">
        <f t="shared" si="1315"/>
        <v>0</v>
      </c>
      <c r="AF2834" s="662">
        <f t="shared" si="1311"/>
        <v>0</v>
      </c>
      <c r="AG2834" s="662">
        <f t="shared" si="1316"/>
        <v>0</v>
      </c>
      <c r="AH2834" s="701">
        <f t="shared" si="1317"/>
        <v>0</v>
      </c>
    </row>
    <row r="2835" spans="1:34" x14ac:dyDescent="0.35">
      <c r="A2835" s="680">
        <v>40810</v>
      </c>
      <c r="B2835" s="558" t="s">
        <v>29</v>
      </c>
      <c r="C2835" s="558">
        <v>9</v>
      </c>
      <c r="D2835" s="559">
        <f t="shared" si="1289"/>
        <v>7</v>
      </c>
      <c r="E2835" s="561">
        <v>0</v>
      </c>
      <c r="F2835" s="699">
        <f t="shared" si="1295"/>
        <v>0</v>
      </c>
      <c r="G2835" s="712">
        <f t="shared" si="1296"/>
        <v>0</v>
      </c>
      <c r="H2835" s="699">
        <f t="shared" si="1290"/>
        <v>0</v>
      </c>
      <c r="I2835" s="712">
        <f t="shared" si="1291"/>
        <v>0</v>
      </c>
      <c r="J2835" s="699">
        <f t="shared" si="1297"/>
        <v>0</v>
      </c>
      <c r="K2835" s="681">
        <f t="shared" si="1298"/>
        <v>0</v>
      </c>
      <c r="L2835" s="711">
        <f>IF($L$5="Yes",HLOOKUP(B2835,'Outdoor Supply'!$D$32:$P$38,7,FALSE),0)</f>
        <v>0</v>
      </c>
      <c r="M2835" s="701">
        <f t="shared" si="1299"/>
        <v>0</v>
      </c>
      <c r="N2835" s="564">
        <f t="shared" si="1300"/>
        <v>0</v>
      </c>
      <c r="O2835" s="564">
        <f t="shared" si="1301"/>
        <v>0</v>
      </c>
      <c r="P2835" s="564">
        <f t="shared" si="1302"/>
        <v>0</v>
      </c>
      <c r="Q2835" s="564">
        <f t="shared" si="1303"/>
        <v>0</v>
      </c>
      <c r="R2835" s="661">
        <f t="shared" si="1292"/>
        <v>0</v>
      </c>
      <c r="S2835" s="662">
        <f t="shared" si="1293"/>
        <v>0</v>
      </c>
      <c r="T2835" s="699">
        <f t="shared" si="1294"/>
        <v>0</v>
      </c>
      <c r="U2835" s="681">
        <f t="shared" si="1304"/>
        <v>0</v>
      </c>
      <c r="V2835" s="701">
        <f t="shared" si="1305"/>
        <v>0</v>
      </c>
      <c r="W2835" s="662">
        <f t="shared" si="1306"/>
        <v>0</v>
      </c>
      <c r="X2835" s="662">
        <f t="shared" si="1307"/>
        <v>0</v>
      </c>
      <c r="Y2835" s="662">
        <f t="shared" si="1308"/>
        <v>0</v>
      </c>
      <c r="Z2835" s="699">
        <f t="shared" si="1309"/>
        <v>0</v>
      </c>
      <c r="AA2835" s="681">
        <f t="shared" si="1312"/>
        <v>0</v>
      </c>
      <c r="AB2835" s="701">
        <f t="shared" si="1313"/>
        <v>0</v>
      </c>
      <c r="AC2835" s="662">
        <f t="shared" si="1310"/>
        <v>0</v>
      </c>
      <c r="AD2835" s="662">
        <f t="shared" si="1314"/>
        <v>0</v>
      </c>
      <c r="AE2835" s="701">
        <f t="shared" si="1315"/>
        <v>0</v>
      </c>
      <c r="AF2835" s="662">
        <f t="shared" si="1311"/>
        <v>0</v>
      </c>
      <c r="AG2835" s="662">
        <f t="shared" si="1316"/>
        <v>0</v>
      </c>
      <c r="AH2835" s="701">
        <f t="shared" si="1317"/>
        <v>0</v>
      </c>
    </row>
    <row r="2836" spans="1:34" x14ac:dyDescent="0.35">
      <c r="A2836" s="680">
        <v>40811</v>
      </c>
      <c r="B2836" s="558" t="s">
        <v>29</v>
      </c>
      <c r="C2836" s="558">
        <v>9</v>
      </c>
      <c r="D2836" s="559">
        <f t="shared" si="1289"/>
        <v>1</v>
      </c>
      <c r="E2836" s="561">
        <v>0</v>
      </c>
      <c r="F2836" s="699">
        <f t="shared" si="1295"/>
        <v>0</v>
      </c>
      <c r="G2836" s="712">
        <f t="shared" si="1296"/>
        <v>0</v>
      </c>
      <c r="H2836" s="699">
        <f t="shared" si="1290"/>
        <v>0</v>
      </c>
      <c r="I2836" s="712">
        <f t="shared" si="1291"/>
        <v>0</v>
      </c>
      <c r="J2836" s="699">
        <f t="shared" si="1297"/>
        <v>0</v>
      </c>
      <c r="K2836" s="681">
        <f t="shared" si="1298"/>
        <v>0</v>
      </c>
      <c r="L2836" s="711">
        <f>IF($L$5="Yes",HLOOKUP(B2836,'Outdoor Supply'!$D$32:$P$38,7,FALSE),0)</f>
        <v>0</v>
      </c>
      <c r="M2836" s="701">
        <f t="shared" si="1299"/>
        <v>0</v>
      </c>
      <c r="N2836" s="564">
        <f t="shared" si="1300"/>
        <v>0</v>
      </c>
      <c r="O2836" s="564">
        <f t="shared" si="1301"/>
        <v>0</v>
      </c>
      <c r="P2836" s="564">
        <f t="shared" si="1302"/>
        <v>0</v>
      </c>
      <c r="Q2836" s="564">
        <f t="shared" si="1303"/>
        <v>0</v>
      </c>
      <c r="R2836" s="661">
        <f t="shared" si="1292"/>
        <v>0</v>
      </c>
      <c r="S2836" s="662">
        <f t="shared" si="1293"/>
        <v>0</v>
      </c>
      <c r="T2836" s="699">
        <f t="shared" si="1294"/>
        <v>0</v>
      </c>
      <c r="U2836" s="681">
        <f t="shared" si="1304"/>
        <v>0</v>
      </c>
      <c r="V2836" s="701">
        <f t="shared" si="1305"/>
        <v>0</v>
      </c>
      <c r="W2836" s="662">
        <f t="shared" si="1306"/>
        <v>0</v>
      </c>
      <c r="X2836" s="662">
        <f t="shared" si="1307"/>
        <v>0</v>
      </c>
      <c r="Y2836" s="662">
        <f t="shared" si="1308"/>
        <v>0</v>
      </c>
      <c r="Z2836" s="699">
        <f t="shared" si="1309"/>
        <v>0</v>
      </c>
      <c r="AA2836" s="681">
        <f t="shared" si="1312"/>
        <v>0</v>
      </c>
      <c r="AB2836" s="701">
        <f t="shared" si="1313"/>
        <v>0</v>
      </c>
      <c r="AC2836" s="662">
        <f t="shared" si="1310"/>
        <v>0</v>
      </c>
      <c r="AD2836" s="662">
        <f t="shared" si="1314"/>
        <v>0</v>
      </c>
      <c r="AE2836" s="701">
        <f t="shared" si="1315"/>
        <v>0</v>
      </c>
      <c r="AF2836" s="662">
        <f t="shared" si="1311"/>
        <v>0</v>
      </c>
      <c r="AG2836" s="662">
        <f t="shared" si="1316"/>
        <v>0</v>
      </c>
      <c r="AH2836" s="701">
        <f t="shared" si="1317"/>
        <v>0</v>
      </c>
    </row>
    <row r="2837" spans="1:34" x14ac:dyDescent="0.35">
      <c r="A2837" s="680">
        <v>40812</v>
      </c>
      <c r="B2837" s="558" t="s">
        <v>29</v>
      </c>
      <c r="C2837" s="558">
        <v>9</v>
      </c>
      <c r="D2837" s="559">
        <f t="shared" si="1289"/>
        <v>2</v>
      </c>
      <c r="E2837" s="561">
        <v>0</v>
      </c>
      <c r="F2837" s="699">
        <f t="shared" si="1295"/>
        <v>0</v>
      </c>
      <c r="G2837" s="712">
        <f t="shared" si="1296"/>
        <v>0</v>
      </c>
      <c r="H2837" s="699">
        <f t="shared" si="1290"/>
        <v>0</v>
      </c>
      <c r="I2837" s="712">
        <f t="shared" si="1291"/>
        <v>0</v>
      </c>
      <c r="J2837" s="699">
        <f t="shared" si="1297"/>
        <v>0</v>
      </c>
      <c r="K2837" s="681">
        <f t="shared" si="1298"/>
        <v>0</v>
      </c>
      <c r="L2837" s="711">
        <f>IF($L$5="Yes",HLOOKUP(B2837,'Outdoor Supply'!$D$32:$P$38,7,FALSE),0)</f>
        <v>0</v>
      </c>
      <c r="M2837" s="701">
        <f t="shared" si="1299"/>
        <v>0</v>
      </c>
      <c r="N2837" s="564">
        <f t="shared" si="1300"/>
        <v>0</v>
      </c>
      <c r="O2837" s="564">
        <f t="shared" si="1301"/>
        <v>0</v>
      </c>
      <c r="P2837" s="564">
        <f t="shared" si="1302"/>
        <v>0</v>
      </c>
      <c r="Q2837" s="564">
        <f t="shared" si="1303"/>
        <v>0</v>
      </c>
      <c r="R2837" s="661">
        <f t="shared" si="1292"/>
        <v>0</v>
      </c>
      <c r="S2837" s="662">
        <f t="shared" si="1293"/>
        <v>0</v>
      </c>
      <c r="T2837" s="699">
        <f t="shared" si="1294"/>
        <v>0</v>
      </c>
      <c r="U2837" s="681">
        <f t="shared" si="1304"/>
        <v>0</v>
      </c>
      <c r="V2837" s="701">
        <f t="shared" si="1305"/>
        <v>0</v>
      </c>
      <c r="W2837" s="662">
        <f t="shared" si="1306"/>
        <v>0</v>
      </c>
      <c r="X2837" s="662">
        <f t="shared" si="1307"/>
        <v>0</v>
      </c>
      <c r="Y2837" s="662">
        <f t="shared" si="1308"/>
        <v>0</v>
      </c>
      <c r="Z2837" s="699">
        <f t="shared" si="1309"/>
        <v>0</v>
      </c>
      <c r="AA2837" s="681">
        <f t="shared" si="1312"/>
        <v>0</v>
      </c>
      <c r="AB2837" s="701">
        <f t="shared" si="1313"/>
        <v>0</v>
      </c>
      <c r="AC2837" s="662">
        <f t="shared" si="1310"/>
        <v>0</v>
      </c>
      <c r="AD2837" s="662">
        <f t="shared" si="1314"/>
        <v>0</v>
      </c>
      <c r="AE2837" s="701">
        <f t="shared" si="1315"/>
        <v>0</v>
      </c>
      <c r="AF2837" s="662">
        <f t="shared" si="1311"/>
        <v>0</v>
      </c>
      <c r="AG2837" s="662">
        <f t="shared" si="1316"/>
        <v>0</v>
      </c>
      <c r="AH2837" s="701">
        <f t="shared" si="1317"/>
        <v>0</v>
      </c>
    </row>
    <row r="2838" spans="1:34" x14ac:dyDescent="0.35">
      <c r="A2838" s="680">
        <v>40813</v>
      </c>
      <c r="B2838" s="558" t="s">
        <v>29</v>
      </c>
      <c r="C2838" s="558">
        <v>9</v>
      </c>
      <c r="D2838" s="559">
        <f t="shared" si="1289"/>
        <v>3</v>
      </c>
      <c r="E2838" s="561">
        <v>0</v>
      </c>
      <c r="F2838" s="699">
        <f t="shared" si="1295"/>
        <v>0</v>
      </c>
      <c r="G2838" s="712">
        <f t="shared" si="1296"/>
        <v>0</v>
      </c>
      <c r="H2838" s="699">
        <f t="shared" si="1290"/>
        <v>0</v>
      </c>
      <c r="I2838" s="712">
        <f t="shared" si="1291"/>
        <v>0</v>
      </c>
      <c r="J2838" s="699">
        <f t="shared" si="1297"/>
        <v>0</v>
      </c>
      <c r="K2838" s="681">
        <f t="shared" si="1298"/>
        <v>0</v>
      </c>
      <c r="L2838" s="711">
        <f>IF($L$5="Yes",HLOOKUP(B2838,'Outdoor Supply'!$D$32:$P$38,7,FALSE),0)</f>
        <v>0</v>
      </c>
      <c r="M2838" s="701">
        <f t="shared" si="1299"/>
        <v>0</v>
      </c>
      <c r="N2838" s="564">
        <f t="shared" si="1300"/>
        <v>0</v>
      </c>
      <c r="O2838" s="564">
        <f t="shared" si="1301"/>
        <v>0</v>
      </c>
      <c r="P2838" s="564">
        <f t="shared" si="1302"/>
        <v>0</v>
      </c>
      <c r="Q2838" s="564">
        <f t="shared" si="1303"/>
        <v>0</v>
      </c>
      <c r="R2838" s="661">
        <f t="shared" si="1292"/>
        <v>0</v>
      </c>
      <c r="S2838" s="662">
        <f t="shared" si="1293"/>
        <v>0</v>
      </c>
      <c r="T2838" s="699">
        <f t="shared" si="1294"/>
        <v>0</v>
      </c>
      <c r="U2838" s="681">
        <f t="shared" si="1304"/>
        <v>0</v>
      </c>
      <c r="V2838" s="701">
        <f t="shared" si="1305"/>
        <v>0</v>
      </c>
      <c r="W2838" s="662">
        <f t="shared" si="1306"/>
        <v>0</v>
      </c>
      <c r="X2838" s="662">
        <f t="shared" si="1307"/>
        <v>0</v>
      </c>
      <c r="Y2838" s="662">
        <f t="shared" si="1308"/>
        <v>0</v>
      </c>
      <c r="Z2838" s="699">
        <f t="shared" si="1309"/>
        <v>0</v>
      </c>
      <c r="AA2838" s="681">
        <f t="shared" si="1312"/>
        <v>0</v>
      </c>
      <c r="AB2838" s="701">
        <f t="shared" si="1313"/>
        <v>0</v>
      </c>
      <c r="AC2838" s="662">
        <f t="shared" si="1310"/>
        <v>0</v>
      </c>
      <c r="AD2838" s="662">
        <f t="shared" si="1314"/>
        <v>0</v>
      </c>
      <c r="AE2838" s="701">
        <f t="shared" si="1315"/>
        <v>0</v>
      </c>
      <c r="AF2838" s="662">
        <f t="shared" si="1311"/>
        <v>0</v>
      </c>
      <c r="AG2838" s="662">
        <f t="shared" si="1316"/>
        <v>0</v>
      </c>
      <c r="AH2838" s="701">
        <f t="shared" si="1317"/>
        <v>0</v>
      </c>
    </row>
    <row r="2839" spans="1:34" x14ac:dyDescent="0.35">
      <c r="A2839" s="680">
        <v>40814</v>
      </c>
      <c r="B2839" s="558" t="s">
        <v>29</v>
      </c>
      <c r="C2839" s="558">
        <v>9</v>
      </c>
      <c r="D2839" s="559">
        <f t="shared" si="1289"/>
        <v>4</v>
      </c>
      <c r="E2839" s="561">
        <v>1.999999999998181E-2</v>
      </c>
      <c r="F2839" s="699">
        <f t="shared" si="1295"/>
        <v>0</v>
      </c>
      <c r="G2839" s="712">
        <f t="shared" si="1296"/>
        <v>0</v>
      </c>
      <c r="H2839" s="699">
        <f t="shared" si="1290"/>
        <v>0</v>
      </c>
      <c r="I2839" s="712">
        <f t="shared" si="1291"/>
        <v>0</v>
      </c>
      <c r="J2839" s="699">
        <f t="shared" si="1297"/>
        <v>0</v>
      </c>
      <c r="K2839" s="681">
        <f t="shared" si="1298"/>
        <v>0</v>
      </c>
      <c r="L2839" s="711">
        <f>IF($L$5="Yes",HLOOKUP(B2839,'Outdoor Supply'!$D$32:$P$38,7,FALSE),0)</f>
        <v>0</v>
      </c>
      <c r="M2839" s="701">
        <f t="shared" si="1299"/>
        <v>0</v>
      </c>
      <c r="N2839" s="564">
        <f t="shared" si="1300"/>
        <v>0</v>
      </c>
      <c r="O2839" s="564">
        <f t="shared" si="1301"/>
        <v>0</v>
      </c>
      <c r="P2839" s="564">
        <f t="shared" si="1302"/>
        <v>0</v>
      </c>
      <c r="Q2839" s="564">
        <f t="shared" si="1303"/>
        <v>0</v>
      </c>
      <c r="R2839" s="661">
        <f t="shared" si="1292"/>
        <v>0</v>
      </c>
      <c r="S2839" s="662">
        <f t="shared" si="1293"/>
        <v>0</v>
      </c>
      <c r="T2839" s="699">
        <f t="shared" si="1294"/>
        <v>0</v>
      </c>
      <c r="U2839" s="681">
        <f t="shared" si="1304"/>
        <v>0</v>
      </c>
      <c r="V2839" s="701">
        <f t="shared" si="1305"/>
        <v>0</v>
      </c>
      <c r="W2839" s="662">
        <f t="shared" si="1306"/>
        <v>0</v>
      </c>
      <c r="X2839" s="662">
        <f t="shared" si="1307"/>
        <v>0</v>
      </c>
      <c r="Y2839" s="662">
        <f t="shared" si="1308"/>
        <v>0</v>
      </c>
      <c r="Z2839" s="699">
        <f t="shared" si="1309"/>
        <v>0</v>
      </c>
      <c r="AA2839" s="681">
        <f t="shared" si="1312"/>
        <v>0</v>
      </c>
      <c r="AB2839" s="701">
        <f t="shared" si="1313"/>
        <v>0</v>
      </c>
      <c r="AC2839" s="662">
        <f t="shared" si="1310"/>
        <v>0</v>
      </c>
      <c r="AD2839" s="662">
        <f t="shared" si="1314"/>
        <v>0</v>
      </c>
      <c r="AE2839" s="701">
        <f t="shared" si="1315"/>
        <v>0</v>
      </c>
      <c r="AF2839" s="662">
        <f t="shared" si="1311"/>
        <v>0</v>
      </c>
      <c r="AG2839" s="662">
        <f t="shared" si="1316"/>
        <v>0</v>
      </c>
      <c r="AH2839" s="701">
        <f t="shared" si="1317"/>
        <v>0</v>
      </c>
    </row>
    <row r="2840" spans="1:34" x14ac:dyDescent="0.35">
      <c r="A2840" s="680">
        <v>40815</v>
      </c>
      <c r="B2840" s="558" t="s">
        <v>29</v>
      </c>
      <c r="C2840" s="558">
        <v>9</v>
      </c>
      <c r="D2840" s="559">
        <f t="shared" si="1289"/>
        <v>5</v>
      </c>
      <c r="E2840" s="561">
        <v>0</v>
      </c>
      <c r="F2840" s="699">
        <f t="shared" si="1295"/>
        <v>0</v>
      </c>
      <c r="G2840" s="712">
        <f t="shared" si="1296"/>
        <v>0</v>
      </c>
      <c r="H2840" s="699">
        <f t="shared" si="1290"/>
        <v>0</v>
      </c>
      <c r="I2840" s="712">
        <f t="shared" si="1291"/>
        <v>0</v>
      </c>
      <c r="J2840" s="699">
        <f t="shared" si="1297"/>
        <v>0</v>
      </c>
      <c r="K2840" s="681">
        <f t="shared" si="1298"/>
        <v>0</v>
      </c>
      <c r="L2840" s="711">
        <f>IF($L$5="Yes",HLOOKUP(B2840,'Outdoor Supply'!$D$32:$P$38,7,FALSE),0)</f>
        <v>0</v>
      </c>
      <c r="M2840" s="701">
        <f t="shared" si="1299"/>
        <v>0</v>
      </c>
      <c r="N2840" s="564">
        <f t="shared" si="1300"/>
        <v>0</v>
      </c>
      <c r="O2840" s="564">
        <f t="shared" si="1301"/>
        <v>0</v>
      </c>
      <c r="P2840" s="564">
        <f t="shared" si="1302"/>
        <v>0</v>
      </c>
      <c r="Q2840" s="564">
        <f t="shared" si="1303"/>
        <v>0</v>
      </c>
      <c r="R2840" s="661">
        <f t="shared" si="1292"/>
        <v>0</v>
      </c>
      <c r="S2840" s="662">
        <f t="shared" si="1293"/>
        <v>0</v>
      </c>
      <c r="T2840" s="699">
        <f t="shared" si="1294"/>
        <v>0</v>
      </c>
      <c r="U2840" s="681">
        <f t="shared" si="1304"/>
        <v>0</v>
      </c>
      <c r="V2840" s="701">
        <f t="shared" si="1305"/>
        <v>0</v>
      </c>
      <c r="W2840" s="662">
        <f t="shared" si="1306"/>
        <v>0</v>
      </c>
      <c r="X2840" s="662">
        <f t="shared" si="1307"/>
        <v>0</v>
      </c>
      <c r="Y2840" s="662">
        <f t="shared" si="1308"/>
        <v>0</v>
      </c>
      <c r="Z2840" s="699">
        <f t="shared" si="1309"/>
        <v>0</v>
      </c>
      <c r="AA2840" s="681">
        <f t="shared" si="1312"/>
        <v>0</v>
      </c>
      <c r="AB2840" s="701">
        <f t="shared" si="1313"/>
        <v>0</v>
      </c>
      <c r="AC2840" s="662">
        <f t="shared" si="1310"/>
        <v>0</v>
      </c>
      <c r="AD2840" s="662">
        <f t="shared" si="1314"/>
        <v>0</v>
      </c>
      <c r="AE2840" s="701">
        <f t="shared" si="1315"/>
        <v>0</v>
      </c>
      <c r="AF2840" s="662">
        <f t="shared" si="1311"/>
        <v>0</v>
      </c>
      <c r="AG2840" s="662">
        <f t="shared" si="1316"/>
        <v>0</v>
      </c>
      <c r="AH2840" s="701">
        <f t="shared" si="1317"/>
        <v>0</v>
      </c>
    </row>
    <row r="2841" spans="1:34" x14ac:dyDescent="0.35">
      <c r="A2841" s="680">
        <v>40816</v>
      </c>
      <c r="B2841" s="558" t="s">
        <v>29</v>
      </c>
      <c r="C2841" s="558">
        <v>9</v>
      </c>
      <c r="D2841" s="559">
        <f t="shared" si="1289"/>
        <v>6</v>
      </c>
      <c r="E2841" s="561">
        <v>0</v>
      </c>
      <c r="F2841" s="699">
        <f t="shared" si="1295"/>
        <v>0</v>
      </c>
      <c r="G2841" s="712">
        <f t="shared" si="1296"/>
        <v>0</v>
      </c>
      <c r="H2841" s="699">
        <f t="shared" si="1290"/>
        <v>0</v>
      </c>
      <c r="I2841" s="712">
        <f t="shared" si="1291"/>
        <v>0</v>
      </c>
      <c r="J2841" s="699">
        <f t="shared" si="1297"/>
        <v>0</v>
      </c>
      <c r="K2841" s="681">
        <f t="shared" si="1298"/>
        <v>0</v>
      </c>
      <c r="L2841" s="711">
        <f>IF($L$5="Yes",HLOOKUP(B2841,'Outdoor Supply'!$D$32:$P$38,7,FALSE),0)</f>
        <v>0</v>
      </c>
      <c r="M2841" s="701">
        <f t="shared" si="1299"/>
        <v>0</v>
      </c>
      <c r="N2841" s="564">
        <f t="shared" si="1300"/>
        <v>0</v>
      </c>
      <c r="O2841" s="564">
        <f t="shared" si="1301"/>
        <v>0</v>
      </c>
      <c r="P2841" s="564">
        <f t="shared" si="1302"/>
        <v>0</v>
      </c>
      <c r="Q2841" s="564">
        <f t="shared" si="1303"/>
        <v>0</v>
      </c>
      <c r="R2841" s="661">
        <f t="shared" si="1292"/>
        <v>0</v>
      </c>
      <c r="S2841" s="662">
        <f t="shared" si="1293"/>
        <v>0</v>
      </c>
      <c r="T2841" s="699">
        <f t="shared" si="1294"/>
        <v>0</v>
      </c>
      <c r="U2841" s="681">
        <f t="shared" si="1304"/>
        <v>0</v>
      </c>
      <c r="V2841" s="701">
        <f t="shared" si="1305"/>
        <v>0</v>
      </c>
      <c r="W2841" s="662">
        <f t="shared" si="1306"/>
        <v>0</v>
      </c>
      <c r="X2841" s="662">
        <f t="shared" si="1307"/>
        <v>0</v>
      </c>
      <c r="Y2841" s="662">
        <f t="shared" si="1308"/>
        <v>0</v>
      </c>
      <c r="Z2841" s="699">
        <f t="shared" si="1309"/>
        <v>0</v>
      </c>
      <c r="AA2841" s="681">
        <f t="shared" si="1312"/>
        <v>0</v>
      </c>
      <c r="AB2841" s="701">
        <f t="shared" si="1313"/>
        <v>0</v>
      </c>
      <c r="AC2841" s="662">
        <f t="shared" si="1310"/>
        <v>0</v>
      </c>
      <c r="AD2841" s="662">
        <f t="shared" si="1314"/>
        <v>0</v>
      </c>
      <c r="AE2841" s="701">
        <f t="shared" si="1315"/>
        <v>0</v>
      </c>
      <c r="AF2841" s="662">
        <f t="shared" si="1311"/>
        <v>0</v>
      </c>
      <c r="AG2841" s="662">
        <f t="shared" si="1316"/>
        <v>0</v>
      </c>
      <c r="AH2841" s="701">
        <f t="shared" si="1317"/>
        <v>0</v>
      </c>
    </row>
    <row r="2842" spans="1:34" x14ac:dyDescent="0.35">
      <c r="A2842" s="680">
        <v>40817</v>
      </c>
      <c r="B2842" s="558" t="s">
        <v>30</v>
      </c>
      <c r="C2842" s="558">
        <v>10</v>
      </c>
      <c r="D2842" s="559">
        <f t="shared" si="1289"/>
        <v>7</v>
      </c>
      <c r="E2842" s="561">
        <v>0</v>
      </c>
      <c r="F2842" s="699">
        <f t="shared" si="1295"/>
        <v>0</v>
      </c>
      <c r="G2842" s="712">
        <f t="shared" si="1296"/>
        <v>0</v>
      </c>
      <c r="H2842" s="699">
        <f t="shared" si="1290"/>
        <v>0</v>
      </c>
      <c r="I2842" s="712">
        <f t="shared" si="1291"/>
        <v>0</v>
      </c>
      <c r="J2842" s="699">
        <f t="shared" si="1297"/>
        <v>0</v>
      </c>
      <c r="K2842" s="681">
        <f t="shared" si="1298"/>
        <v>0</v>
      </c>
      <c r="L2842" s="711">
        <f>IF($L$5="Yes",HLOOKUP(B2842,'Outdoor Supply'!$D$32:$P$38,7,FALSE),0)</f>
        <v>0</v>
      </c>
      <c r="M2842" s="701">
        <f t="shared" si="1299"/>
        <v>0</v>
      </c>
      <c r="N2842" s="564">
        <f t="shared" si="1300"/>
        <v>0</v>
      </c>
      <c r="O2842" s="564">
        <f t="shared" si="1301"/>
        <v>0</v>
      </c>
      <c r="P2842" s="564">
        <f t="shared" si="1302"/>
        <v>0</v>
      </c>
      <c r="Q2842" s="564">
        <f t="shared" si="1303"/>
        <v>0</v>
      </c>
      <c r="R2842" s="661">
        <f t="shared" si="1292"/>
        <v>0</v>
      </c>
      <c r="S2842" s="662">
        <f t="shared" si="1293"/>
        <v>0</v>
      </c>
      <c r="T2842" s="699">
        <f t="shared" si="1294"/>
        <v>0</v>
      </c>
      <c r="U2842" s="681">
        <f t="shared" si="1304"/>
        <v>0</v>
      </c>
      <c r="V2842" s="701">
        <f t="shared" si="1305"/>
        <v>0</v>
      </c>
      <c r="W2842" s="662">
        <f t="shared" si="1306"/>
        <v>0</v>
      </c>
      <c r="X2842" s="662">
        <f t="shared" si="1307"/>
        <v>0</v>
      </c>
      <c r="Y2842" s="662">
        <f t="shared" si="1308"/>
        <v>0</v>
      </c>
      <c r="Z2842" s="699">
        <f t="shared" si="1309"/>
        <v>0</v>
      </c>
      <c r="AA2842" s="681">
        <f t="shared" si="1312"/>
        <v>0</v>
      </c>
      <c r="AB2842" s="701">
        <f t="shared" si="1313"/>
        <v>0</v>
      </c>
      <c r="AC2842" s="662">
        <f t="shared" si="1310"/>
        <v>0</v>
      </c>
      <c r="AD2842" s="662">
        <f t="shared" si="1314"/>
        <v>0</v>
      </c>
      <c r="AE2842" s="701">
        <f t="shared" si="1315"/>
        <v>0</v>
      </c>
      <c r="AF2842" s="662">
        <f t="shared" si="1311"/>
        <v>0</v>
      </c>
      <c r="AG2842" s="662">
        <f t="shared" si="1316"/>
        <v>0</v>
      </c>
      <c r="AH2842" s="701">
        <f t="shared" si="1317"/>
        <v>0</v>
      </c>
    </row>
    <row r="2843" spans="1:34" x14ac:dyDescent="0.35">
      <c r="A2843" s="680">
        <v>40818</v>
      </c>
      <c r="B2843" s="558" t="s">
        <v>30</v>
      </c>
      <c r="C2843" s="558">
        <v>10</v>
      </c>
      <c r="D2843" s="559">
        <f t="shared" si="1289"/>
        <v>1</v>
      </c>
      <c r="E2843" s="561">
        <v>0</v>
      </c>
      <c r="F2843" s="699">
        <f t="shared" si="1295"/>
        <v>0</v>
      </c>
      <c r="G2843" s="712">
        <f t="shared" si="1296"/>
        <v>0</v>
      </c>
      <c r="H2843" s="699">
        <f t="shared" si="1290"/>
        <v>0</v>
      </c>
      <c r="I2843" s="712">
        <f t="shared" si="1291"/>
        <v>0</v>
      </c>
      <c r="J2843" s="699">
        <f t="shared" si="1297"/>
        <v>0</v>
      </c>
      <c r="K2843" s="681">
        <f t="shared" si="1298"/>
        <v>0</v>
      </c>
      <c r="L2843" s="711">
        <f>IF($L$5="Yes",HLOOKUP(B2843,'Outdoor Supply'!$D$32:$P$38,7,FALSE),0)</f>
        <v>0</v>
      </c>
      <c r="M2843" s="701">
        <f t="shared" si="1299"/>
        <v>0</v>
      </c>
      <c r="N2843" s="564">
        <f t="shared" si="1300"/>
        <v>0</v>
      </c>
      <c r="O2843" s="564">
        <f t="shared" si="1301"/>
        <v>0</v>
      </c>
      <c r="P2843" s="564">
        <f t="shared" si="1302"/>
        <v>0</v>
      </c>
      <c r="Q2843" s="564">
        <f t="shared" si="1303"/>
        <v>0</v>
      </c>
      <c r="R2843" s="661">
        <f t="shared" si="1292"/>
        <v>0</v>
      </c>
      <c r="S2843" s="662">
        <f t="shared" si="1293"/>
        <v>0</v>
      </c>
      <c r="T2843" s="699">
        <f t="shared" si="1294"/>
        <v>0</v>
      </c>
      <c r="U2843" s="681">
        <f t="shared" si="1304"/>
        <v>0</v>
      </c>
      <c r="V2843" s="701">
        <f t="shared" si="1305"/>
        <v>0</v>
      </c>
      <c r="W2843" s="662">
        <f t="shared" si="1306"/>
        <v>0</v>
      </c>
      <c r="X2843" s="662">
        <f t="shared" si="1307"/>
        <v>0</v>
      </c>
      <c r="Y2843" s="662">
        <f t="shared" si="1308"/>
        <v>0</v>
      </c>
      <c r="Z2843" s="699">
        <f t="shared" si="1309"/>
        <v>0</v>
      </c>
      <c r="AA2843" s="681">
        <f t="shared" si="1312"/>
        <v>0</v>
      </c>
      <c r="AB2843" s="701">
        <f t="shared" si="1313"/>
        <v>0</v>
      </c>
      <c r="AC2843" s="662">
        <f t="shared" si="1310"/>
        <v>0</v>
      </c>
      <c r="AD2843" s="662">
        <f t="shared" si="1314"/>
        <v>0</v>
      </c>
      <c r="AE2843" s="701">
        <f t="shared" si="1315"/>
        <v>0</v>
      </c>
      <c r="AF2843" s="662">
        <f t="shared" si="1311"/>
        <v>0</v>
      </c>
      <c r="AG2843" s="662">
        <f t="shared" si="1316"/>
        <v>0</v>
      </c>
      <c r="AH2843" s="701">
        <f t="shared" si="1317"/>
        <v>0</v>
      </c>
    </row>
    <row r="2844" spans="1:34" x14ac:dyDescent="0.35">
      <c r="A2844" s="680">
        <v>40819</v>
      </c>
      <c r="B2844" s="558" t="s">
        <v>30</v>
      </c>
      <c r="C2844" s="558">
        <v>10</v>
      </c>
      <c r="D2844" s="559">
        <f t="shared" si="1289"/>
        <v>2</v>
      </c>
      <c r="E2844" s="561">
        <v>0</v>
      </c>
      <c r="F2844" s="699">
        <f t="shared" si="1295"/>
        <v>0</v>
      </c>
      <c r="G2844" s="712">
        <f t="shared" si="1296"/>
        <v>0</v>
      </c>
      <c r="H2844" s="699">
        <f t="shared" si="1290"/>
        <v>0</v>
      </c>
      <c r="I2844" s="712">
        <f t="shared" si="1291"/>
        <v>0</v>
      </c>
      <c r="J2844" s="699">
        <f t="shared" si="1297"/>
        <v>0</v>
      </c>
      <c r="K2844" s="681">
        <f t="shared" si="1298"/>
        <v>0</v>
      </c>
      <c r="L2844" s="711">
        <f>IF($L$5="Yes",HLOOKUP(B2844,'Outdoor Supply'!$D$32:$P$38,7,FALSE),0)</f>
        <v>0</v>
      </c>
      <c r="M2844" s="701">
        <f t="shared" si="1299"/>
        <v>0</v>
      </c>
      <c r="N2844" s="564">
        <f t="shared" si="1300"/>
        <v>0</v>
      </c>
      <c r="O2844" s="564">
        <f t="shared" si="1301"/>
        <v>0</v>
      </c>
      <c r="P2844" s="564">
        <f t="shared" si="1302"/>
        <v>0</v>
      </c>
      <c r="Q2844" s="564">
        <f t="shared" si="1303"/>
        <v>0</v>
      </c>
      <c r="R2844" s="661">
        <f t="shared" si="1292"/>
        <v>0</v>
      </c>
      <c r="S2844" s="662">
        <f t="shared" si="1293"/>
        <v>0</v>
      </c>
      <c r="T2844" s="699">
        <f t="shared" si="1294"/>
        <v>0</v>
      </c>
      <c r="U2844" s="681">
        <f t="shared" si="1304"/>
        <v>0</v>
      </c>
      <c r="V2844" s="701">
        <f t="shared" si="1305"/>
        <v>0</v>
      </c>
      <c r="W2844" s="662">
        <f t="shared" si="1306"/>
        <v>0</v>
      </c>
      <c r="X2844" s="662">
        <f t="shared" si="1307"/>
        <v>0</v>
      </c>
      <c r="Y2844" s="662">
        <f t="shared" si="1308"/>
        <v>0</v>
      </c>
      <c r="Z2844" s="699">
        <f t="shared" si="1309"/>
        <v>0</v>
      </c>
      <c r="AA2844" s="681">
        <f t="shared" si="1312"/>
        <v>0</v>
      </c>
      <c r="AB2844" s="701">
        <f t="shared" si="1313"/>
        <v>0</v>
      </c>
      <c r="AC2844" s="662">
        <f t="shared" si="1310"/>
        <v>0</v>
      </c>
      <c r="AD2844" s="662">
        <f t="shared" si="1314"/>
        <v>0</v>
      </c>
      <c r="AE2844" s="701">
        <f t="shared" si="1315"/>
        <v>0</v>
      </c>
      <c r="AF2844" s="662">
        <f t="shared" si="1311"/>
        <v>0</v>
      </c>
      <c r="AG2844" s="662">
        <f t="shared" si="1316"/>
        <v>0</v>
      </c>
      <c r="AH2844" s="701">
        <f t="shared" si="1317"/>
        <v>0</v>
      </c>
    </row>
    <row r="2845" spans="1:34" x14ac:dyDescent="0.35">
      <c r="A2845" s="680">
        <v>40820</v>
      </c>
      <c r="B2845" s="558" t="s">
        <v>30</v>
      </c>
      <c r="C2845" s="558">
        <v>10</v>
      </c>
      <c r="D2845" s="559">
        <f t="shared" si="1289"/>
        <v>3</v>
      </c>
      <c r="E2845" s="561">
        <v>0</v>
      </c>
      <c r="F2845" s="699">
        <f t="shared" si="1295"/>
        <v>0</v>
      </c>
      <c r="G2845" s="712">
        <f t="shared" si="1296"/>
        <v>0</v>
      </c>
      <c r="H2845" s="699">
        <f t="shared" si="1290"/>
        <v>0</v>
      </c>
      <c r="I2845" s="712">
        <f t="shared" si="1291"/>
        <v>0</v>
      </c>
      <c r="J2845" s="699">
        <f t="shared" si="1297"/>
        <v>0</v>
      </c>
      <c r="K2845" s="681">
        <f t="shared" si="1298"/>
        <v>0</v>
      </c>
      <c r="L2845" s="711">
        <f>IF($L$5="Yes",HLOOKUP(B2845,'Outdoor Supply'!$D$32:$P$38,7,FALSE),0)</f>
        <v>0</v>
      </c>
      <c r="M2845" s="701">
        <f t="shared" si="1299"/>
        <v>0</v>
      </c>
      <c r="N2845" s="564">
        <f t="shared" si="1300"/>
        <v>0</v>
      </c>
      <c r="O2845" s="564">
        <f t="shared" si="1301"/>
        <v>0</v>
      </c>
      <c r="P2845" s="564">
        <f t="shared" si="1302"/>
        <v>0</v>
      </c>
      <c r="Q2845" s="564">
        <f t="shared" si="1303"/>
        <v>0</v>
      </c>
      <c r="R2845" s="661">
        <f t="shared" si="1292"/>
        <v>0</v>
      </c>
      <c r="S2845" s="662">
        <f t="shared" si="1293"/>
        <v>0</v>
      </c>
      <c r="T2845" s="699">
        <f t="shared" si="1294"/>
        <v>0</v>
      </c>
      <c r="U2845" s="681">
        <f t="shared" si="1304"/>
        <v>0</v>
      </c>
      <c r="V2845" s="701">
        <f t="shared" si="1305"/>
        <v>0</v>
      </c>
      <c r="W2845" s="662">
        <f t="shared" si="1306"/>
        <v>0</v>
      </c>
      <c r="X2845" s="662">
        <f t="shared" si="1307"/>
        <v>0</v>
      </c>
      <c r="Y2845" s="662">
        <f t="shared" si="1308"/>
        <v>0</v>
      </c>
      <c r="Z2845" s="699">
        <f t="shared" si="1309"/>
        <v>0</v>
      </c>
      <c r="AA2845" s="681">
        <f t="shared" si="1312"/>
        <v>0</v>
      </c>
      <c r="AB2845" s="701">
        <f t="shared" si="1313"/>
        <v>0</v>
      </c>
      <c r="AC2845" s="662">
        <f t="shared" si="1310"/>
        <v>0</v>
      </c>
      <c r="AD2845" s="662">
        <f t="shared" si="1314"/>
        <v>0</v>
      </c>
      <c r="AE2845" s="701">
        <f t="shared" si="1315"/>
        <v>0</v>
      </c>
      <c r="AF2845" s="662">
        <f t="shared" si="1311"/>
        <v>0</v>
      </c>
      <c r="AG2845" s="662">
        <f t="shared" si="1316"/>
        <v>0</v>
      </c>
      <c r="AH2845" s="701">
        <f t="shared" si="1317"/>
        <v>0</v>
      </c>
    </row>
    <row r="2846" spans="1:34" x14ac:dyDescent="0.35">
      <c r="A2846" s="680">
        <v>40821</v>
      </c>
      <c r="B2846" s="558" t="s">
        <v>30</v>
      </c>
      <c r="C2846" s="558">
        <v>10</v>
      </c>
      <c r="D2846" s="559">
        <f t="shared" si="1289"/>
        <v>4</v>
      </c>
      <c r="E2846" s="561">
        <v>0</v>
      </c>
      <c r="F2846" s="699">
        <f t="shared" si="1295"/>
        <v>0</v>
      </c>
      <c r="G2846" s="712">
        <f t="shared" si="1296"/>
        <v>0</v>
      </c>
      <c r="H2846" s="699">
        <f t="shared" si="1290"/>
        <v>0</v>
      </c>
      <c r="I2846" s="712">
        <f t="shared" si="1291"/>
        <v>0</v>
      </c>
      <c r="J2846" s="699">
        <f t="shared" si="1297"/>
        <v>0</v>
      </c>
      <c r="K2846" s="681">
        <f t="shared" si="1298"/>
        <v>0</v>
      </c>
      <c r="L2846" s="711">
        <f>IF($L$5="Yes",HLOOKUP(B2846,'Outdoor Supply'!$D$32:$P$38,7,FALSE),0)</f>
        <v>0</v>
      </c>
      <c r="M2846" s="701">
        <f t="shared" si="1299"/>
        <v>0</v>
      </c>
      <c r="N2846" s="564">
        <f t="shared" si="1300"/>
        <v>0</v>
      </c>
      <c r="O2846" s="564">
        <f t="shared" si="1301"/>
        <v>0</v>
      </c>
      <c r="P2846" s="564">
        <f t="shared" si="1302"/>
        <v>0</v>
      </c>
      <c r="Q2846" s="564">
        <f t="shared" si="1303"/>
        <v>0</v>
      </c>
      <c r="R2846" s="661">
        <f t="shared" si="1292"/>
        <v>0</v>
      </c>
      <c r="S2846" s="662">
        <f t="shared" si="1293"/>
        <v>0</v>
      </c>
      <c r="T2846" s="699">
        <f t="shared" si="1294"/>
        <v>0</v>
      </c>
      <c r="U2846" s="681">
        <f t="shared" si="1304"/>
        <v>0</v>
      </c>
      <c r="V2846" s="701">
        <f t="shared" si="1305"/>
        <v>0</v>
      </c>
      <c r="W2846" s="662">
        <f t="shared" si="1306"/>
        <v>0</v>
      </c>
      <c r="X2846" s="662">
        <f t="shared" si="1307"/>
        <v>0</v>
      </c>
      <c r="Y2846" s="662">
        <f t="shared" si="1308"/>
        <v>0</v>
      </c>
      <c r="Z2846" s="699">
        <f t="shared" si="1309"/>
        <v>0</v>
      </c>
      <c r="AA2846" s="681">
        <f t="shared" si="1312"/>
        <v>0</v>
      </c>
      <c r="AB2846" s="701">
        <f t="shared" si="1313"/>
        <v>0</v>
      </c>
      <c r="AC2846" s="662">
        <f t="shared" si="1310"/>
        <v>0</v>
      </c>
      <c r="AD2846" s="662">
        <f t="shared" si="1314"/>
        <v>0</v>
      </c>
      <c r="AE2846" s="701">
        <f t="shared" si="1315"/>
        <v>0</v>
      </c>
      <c r="AF2846" s="662">
        <f t="shared" si="1311"/>
        <v>0</v>
      </c>
      <c r="AG2846" s="662">
        <f t="shared" si="1316"/>
        <v>0</v>
      </c>
      <c r="AH2846" s="701">
        <f t="shared" si="1317"/>
        <v>0</v>
      </c>
    </row>
    <row r="2847" spans="1:34" x14ac:dyDescent="0.35">
      <c r="A2847" s="680">
        <v>40822</v>
      </c>
      <c r="B2847" s="558" t="s">
        <v>30</v>
      </c>
      <c r="C2847" s="558">
        <v>10</v>
      </c>
      <c r="D2847" s="559">
        <f t="shared" si="1289"/>
        <v>5</v>
      </c>
      <c r="E2847" s="561">
        <v>0</v>
      </c>
      <c r="F2847" s="699">
        <f t="shared" si="1295"/>
        <v>0</v>
      </c>
      <c r="G2847" s="712">
        <f t="shared" si="1296"/>
        <v>0</v>
      </c>
      <c r="H2847" s="699">
        <f t="shared" si="1290"/>
        <v>0</v>
      </c>
      <c r="I2847" s="712">
        <f t="shared" si="1291"/>
        <v>0</v>
      </c>
      <c r="J2847" s="699">
        <f t="shared" si="1297"/>
        <v>0</v>
      </c>
      <c r="K2847" s="681">
        <f t="shared" si="1298"/>
        <v>0</v>
      </c>
      <c r="L2847" s="711">
        <f>IF($L$5="Yes",HLOOKUP(B2847,'Outdoor Supply'!$D$32:$P$38,7,FALSE),0)</f>
        <v>0</v>
      </c>
      <c r="M2847" s="701">
        <f t="shared" si="1299"/>
        <v>0</v>
      </c>
      <c r="N2847" s="564">
        <f t="shared" si="1300"/>
        <v>0</v>
      </c>
      <c r="O2847" s="564">
        <f t="shared" si="1301"/>
        <v>0</v>
      </c>
      <c r="P2847" s="564">
        <f t="shared" si="1302"/>
        <v>0</v>
      </c>
      <c r="Q2847" s="564">
        <f t="shared" si="1303"/>
        <v>0</v>
      </c>
      <c r="R2847" s="661">
        <f t="shared" si="1292"/>
        <v>0</v>
      </c>
      <c r="S2847" s="662">
        <f t="shared" si="1293"/>
        <v>0</v>
      </c>
      <c r="T2847" s="699">
        <f t="shared" si="1294"/>
        <v>0</v>
      </c>
      <c r="U2847" s="681">
        <f t="shared" si="1304"/>
        <v>0</v>
      </c>
      <c r="V2847" s="701">
        <f t="shared" si="1305"/>
        <v>0</v>
      </c>
      <c r="W2847" s="662">
        <f t="shared" si="1306"/>
        <v>0</v>
      </c>
      <c r="X2847" s="662">
        <f t="shared" si="1307"/>
        <v>0</v>
      </c>
      <c r="Y2847" s="662">
        <f t="shared" si="1308"/>
        <v>0</v>
      </c>
      <c r="Z2847" s="699">
        <f t="shared" si="1309"/>
        <v>0</v>
      </c>
      <c r="AA2847" s="681">
        <f t="shared" si="1312"/>
        <v>0</v>
      </c>
      <c r="AB2847" s="701">
        <f t="shared" si="1313"/>
        <v>0</v>
      </c>
      <c r="AC2847" s="662">
        <f t="shared" si="1310"/>
        <v>0</v>
      </c>
      <c r="AD2847" s="662">
        <f t="shared" si="1314"/>
        <v>0</v>
      </c>
      <c r="AE2847" s="701">
        <f t="shared" si="1315"/>
        <v>0</v>
      </c>
      <c r="AF2847" s="662">
        <f t="shared" si="1311"/>
        <v>0</v>
      </c>
      <c r="AG2847" s="662">
        <f t="shared" si="1316"/>
        <v>0</v>
      </c>
      <c r="AH2847" s="701">
        <f t="shared" si="1317"/>
        <v>0</v>
      </c>
    </row>
    <row r="2848" spans="1:34" x14ac:dyDescent="0.35">
      <c r="A2848" s="680">
        <v>40823</v>
      </c>
      <c r="B2848" s="558" t="s">
        <v>30</v>
      </c>
      <c r="C2848" s="558">
        <v>10</v>
      </c>
      <c r="D2848" s="559">
        <f t="shared" si="1289"/>
        <v>6</v>
      </c>
      <c r="E2848" s="561">
        <v>0</v>
      </c>
      <c r="F2848" s="699">
        <f t="shared" si="1295"/>
        <v>0</v>
      </c>
      <c r="G2848" s="712">
        <f t="shared" si="1296"/>
        <v>0</v>
      </c>
      <c r="H2848" s="699">
        <f t="shared" si="1290"/>
        <v>0</v>
      </c>
      <c r="I2848" s="712">
        <f t="shared" si="1291"/>
        <v>0</v>
      </c>
      <c r="J2848" s="699">
        <f t="shared" si="1297"/>
        <v>0</v>
      </c>
      <c r="K2848" s="681">
        <f t="shared" si="1298"/>
        <v>0</v>
      </c>
      <c r="L2848" s="711">
        <f>IF($L$5="Yes",HLOOKUP(B2848,'Outdoor Supply'!$D$32:$P$38,7,FALSE),0)</f>
        <v>0</v>
      </c>
      <c r="M2848" s="701">
        <f t="shared" si="1299"/>
        <v>0</v>
      </c>
      <c r="N2848" s="564">
        <f t="shared" si="1300"/>
        <v>0</v>
      </c>
      <c r="O2848" s="564">
        <f t="shared" si="1301"/>
        <v>0</v>
      </c>
      <c r="P2848" s="564">
        <f t="shared" si="1302"/>
        <v>0</v>
      </c>
      <c r="Q2848" s="564">
        <f t="shared" si="1303"/>
        <v>0</v>
      </c>
      <c r="R2848" s="661">
        <f t="shared" si="1292"/>
        <v>0</v>
      </c>
      <c r="S2848" s="662">
        <f t="shared" si="1293"/>
        <v>0</v>
      </c>
      <c r="T2848" s="699">
        <f t="shared" si="1294"/>
        <v>0</v>
      </c>
      <c r="U2848" s="681">
        <f t="shared" si="1304"/>
        <v>0</v>
      </c>
      <c r="V2848" s="701">
        <f t="shared" si="1305"/>
        <v>0</v>
      </c>
      <c r="W2848" s="662">
        <f t="shared" si="1306"/>
        <v>0</v>
      </c>
      <c r="X2848" s="662">
        <f t="shared" si="1307"/>
        <v>0</v>
      </c>
      <c r="Y2848" s="662">
        <f t="shared" si="1308"/>
        <v>0</v>
      </c>
      <c r="Z2848" s="699">
        <f t="shared" si="1309"/>
        <v>0</v>
      </c>
      <c r="AA2848" s="681">
        <f t="shared" si="1312"/>
        <v>0</v>
      </c>
      <c r="AB2848" s="701">
        <f t="shared" si="1313"/>
        <v>0</v>
      </c>
      <c r="AC2848" s="662">
        <f t="shared" si="1310"/>
        <v>0</v>
      </c>
      <c r="AD2848" s="662">
        <f t="shared" si="1314"/>
        <v>0</v>
      </c>
      <c r="AE2848" s="701">
        <f t="shared" si="1315"/>
        <v>0</v>
      </c>
      <c r="AF2848" s="662">
        <f t="shared" si="1311"/>
        <v>0</v>
      </c>
      <c r="AG2848" s="662">
        <f t="shared" si="1316"/>
        <v>0</v>
      </c>
      <c r="AH2848" s="701">
        <f t="shared" si="1317"/>
        <v>0</v>
      </c>
    </row>
    <row r="2849" spans="1:34" x14ac:dyDescent="0.35">
      <c r="A2849" s="680">
        <v>40824</v>
      </c>
      <c r="B2849" s="558" t="s">
        <v>30</v>
      </c>
      <c r="C2849" s="558">
        <v>10</v>
      </c>
      <c r="D2849" s="559">
        <f t="shared" si="1289"/>
        <v>7</v>
      </c>
      <c r="E2849" s="561">
        <v>2.0000000000010232E-2</v>
      </c>
      <c r="F2849" s="699">
        <f t="shared" si="1295"/>
        <v>0</v>
      </c>
      <c r="G2849" s="712">
        <f t="shared" si="1296"/>
        <v>0</v>
      </c>
      <c r="H2849" s="699">
        <f t="shared" si="1290"/>
        <v>0</v>
      </c>
      <c r="I2849" s="712">
        <f t="shared" si="1291"/>
        <v>0</v>
      </c>
      <c r="J2849" s="699">
        <f t="shared" si="1297"/>
        <v>0</v>
      </c>
      <c r="K2849" s="681">
        <f t="shared" si="1298"/>
        <v>0</v>
      </c>
      <c r="L2849" s="711">
        <f>IF($L$5="Yes",HLOOKUP(B2849,'Outdoor Supply'!$D$32:$P$38,7,FALSE),0)</f>
        <v>0</v>
      </c>
      <c r="M2849" s="701">
        <f t="shared" si="1299"/>
        <v>0</v>
      </c>
      <c r="N2849" s="564">
        <f t="shared" si="1300"/>
        <v>0</v>
      </c>
      <c r="O2849" s="564">
        <f t="shared" si="1301"/>
        <v>0</v>
      </c>
      <c r="P2849" s="564">
        <f t="shared" si="1302"/>
        <v>0</v>
      </c>
      <c r="Q2849" s="564">
        <f t="shared" si="1303"/>
        <v>0</v>
      </c>
      <c r="R2849" s="661">
        <f t="shared" si="1292"/>
        <v>0</v>
      </c>
      <c r="S2849" s="662">
        <f t="shared" si="1293"/>
        <v>0</v>
      </c>
      <c r="T2849" s="699">
        <f t="shared" si="1294"/>
        <v>0</v>
      </c>
      <c r="U2849" s="681">
        <f t="shared" si="1304"/>
        <v>0</v>
      </c>
      <c r="V2849" s="701">
        <f t="shared" si="1305"/>
        <v>0</v>
      </c>
      <c r="W2849" s="662">
        <f t="shared" si="1306"/>
        <v>0</v>
      </c>
      <c r="X2849" s="662">
        <f t="shared" si="1307"/>
        <v>0</v>
      </c>
      <c r="Y2849" s="662">
        <f t="shared" si="1308"/>
        <v>0</v>
      </c>
      <c r="Z2849" s="699">
        <f t="shared" si="1309"/>
        <v>0</v>
      </c>
      <c r="AA2849" s="681">
        <f t="shared" si="1312"/>
        <v>0</v>
      </c>
      <c r="AB2849" s="701">
        <f t="shared" si="1313"/>
        <v>0</v>
      </c>
      <c r="AC2849" s="662">
        <f t="shared" si="1310"/>
        <v>0</v>
      </c>
      <c r="AD2849" s="662">
        <f t="shared" si="1314"/>
        <v>0</v>
      </c>
      <c r="AE2849" s="701">
        <f t="shared" si="1315"/>
        <v>0</v>
      </c>
      <c r="AF2849" s="662">
        <f t="shared" si="1311"/>
        <v>0</v>
      </c>
      <c r="AG2849" s="662">
        <f t="shared" si="1316"/>
        <v>0</v>
      </c>
      <c r="AH2849" s="701">
        <f t="shared" si="1317"/>
        <v>0</v>
      </c>
    </row>
    <row r="2850" spans="1:34" x14ac:dyDescent="0.35">
      <c r="A2850" s="680">
        <v>40825</v>
      </c>
      <c r="B2850" s="558" t="s">
        <v>30</v>
      </c>
      <c r="C2850" s="558">
        <v>10</v>
      </c>
      <c r="D2850" s="559">
        <f t="shared" si="1289"/>
        <v>1</v>
      </c>
      <c r="E2850" s="561">
        <v>2.1700000000000159</v>
      </c>
      <c r="F2850" s="699">
        <f t="shared" si="1295"/>
        <v>0</v>
      </c>
      <c r="G2850" s="712">
        <f t="shared" si="1296"/>
        <v>0</v>
      </c>
      <c r="H2850" s="699">
        <f t="shared" si="1290"/>
        <v>0</v>
      </c>
      <c r="I2850" s="712">
        <f t="shared" si="1291"/>
        <v>0</v>
      </c>
      <c r="J2850" s="699">
        <f t="shared" si="1297"/>
        <v>0</v>
      </c>
      <c r="K2850" s="681">
        <f t="shared" si="1298"/>
        <v>0</v>
      </c>
      <c r="L2850" s="711">
        <f>IF($L$5="Yes",HLOOKUP(B2850,'Outdoor Supply'!$D$32:$P$38,7,FALSE),0)</f>
        <v>0</v>
      </c>
      <c r="M2850" s="701">
        <f t="shared" si="1299"/>
        <v>0</v>
      </c>
      <c r="N2850" s="564">
        <f t="shared" si="1300"/>
        <v>0</v>
      </c>
      <c r="O2850" s="564">
        <f t="shared" si="1301"/>
        <v>0</v>
      </c>
      <c r="P2850" s="564">
        <f t="shared" si="1302"/>
        <v>0</v>
      </c>
      <c r="Q2850" s="564">
        <f t="shared" si="1303"/>
        <v>0</v>
      </c>
      <c r="R2850" s="661">
        <f t="shared" si="1292"/>
        <v>0</v>
      </c>
      <c r="S2850" s="662">
        <f t="shared" si="1293"/>
        <v>0</v>
      </c>
      <c r="T2850" s="699">
        <f t="shared" si="1294"/>
        <v>0</v>
      </c>
      <c r="U2850" s="681">
        <f t="shared" si="1304"/>
        <v>0</v>
      </c>
      <c r="V2850" s="701">
        <f t="shared" si="1305"/>
        <v>0</v>
      </c>
      <c r="W2850" s="662">
        <f t="shared" si="1306"/>
        <v>0</v>
      </c>
      <c r="X2850" s="662">
        <f t="shared" si="1307"/>
        <v>0</v>
      </c>
      <c r="Y2850" s="662">
        <f t="shared" si="1308"/>
        <v>0</v>
      </c>
      <c r="Z2850" s="699">
        <f t="shared" si="1309"/>
        <v>0</v>
      </c>
      <c r="AA2850" s="681">
        <f t="shared" si="1312"/>
        <v>0</v>
      </c>
      <c r="AB2850" s="701">
        <f t="shared" si="1313"/>
        <v>0</v>
      </c>
      <c r="AC2850" s="662">
        <f t="shared" si="1310"/>
        <v>0</v>
      </c>
      <c r="AD2850" s="662">
        <f t="shared" si="1314"/>
        <v>0</v>
      </c>
      <c r="AE2850" s="701">
        <f t="shared" si="1315"/>
        <v>0</v>
      </c>
      <c r="AF2850" s="662">
        <f t="shared" si="1311"/>
        <v>0</v>
      </c>
      <c r="AG2850" s="662">
        <f t="shared" si="1316"/>
        <v>0</v>
      </c>
      <c r="AH2850" s="701">
        <f t="shared" si="1317"/>
        <v>0</v>
      </c>
    </row>
    <row r="2851" spans="1:34" x14ac:dyDescent="0.35">
      <c r="A2851" s="680">
        <v>40826</v>
      </c>
      <c r="B2851" s="558" t="s">
        <v>30</v>
      </c>
      <c r="C2851" s="558">
        <v>10</v>
      </c>
      <c r="D2851" s="559">
        <f t="shared" si="1289"/>
        <v>2</v>
      </c>
      <c r="E2851" s="561">
        <v>0</v>
      </c>
      <c r="F2851" s="699">
        <f t="shared" si="1295"/>
        <v>0</v>
      </c>
      <c r="G2851" s="712">
        <f t="shared" si="1296"/>
        <v>0</v>
      </c>
      <c r="H2851" s="699">
        <f t="shared" si="1290"/>
        <v>0</v>
      </c>
      <c r="I2851" s="712">
        <f t="shared" si="1291"/>
        <v>0</v>
      </c>
      <c r="J2851" s="699">
        <f t="shared" si="1297"/>
        <v>0</v>
      </c>
      <c r="K2851" s="681">
        <f t="shared" si="1298"/>
        <v>0</v>
      </c>
      <c r="L2851" s="711">
        <f>IF($L$5="Yes",HLOOKUP(B2851,'Outdoor Supply'!$D$32:$P$38,7,FALSE),0)</f>
        <v>0</v>
      </c>
      <c r="M2851" s="701">
        <f t="shared" si="1299"/>
        <v>0</v>
      </c>
      <c r="N2851" s="564">
        <f t="shared" si="1300"/>
        <v>0</v>
      </c>
      <c r="O2851" s="564">
        <f t="shared" si="1301"/>
        <v>0</v>
      </c>
      <c r="P2851" s="564">
        <f t="shared" si="1302"/>
        <v>0</v>
      </c>
      <c r="Q2851" s="564">
        <f t="shared" si="1303"/>
        <v>0</v>
      </c>
      <c r="R2851" s="661">
        <f t="shared" si="1292"/>
        <v>0</v>
      </c>
      <c r="S2851" s="662">
        <f t="shared" si="1293"/>
        <v>0</v>
      </c>
      <c r="T2851" s="699">
        <f t="shared" si="1294"/>
        <v>0</v>
      </c>
      <c r="U2851" s="681">
        <f t="shared" si="1304"/>
        <v>0</v>
      </c>
      <c r="V2851" s="701">
        <f t="shared" si="1305"/>
        <v>0</v>
      </c>
      <c r="W2851" s="662">
        <f t="shared" si="1306"/>
        <v>0</v>
      </c>
      <c r="X2851" s="662">
        <f t="shared" si="1307"/>
        <v>0</v>
      </c>
      <c r="Y2851" s="662">
        <f t="shared" si="1308"/>
        <v>0</v>
      </c>
      <c r="Z2851" s="699">
        <f t="shared" si="1309"/>
        <v>0</v>
      </c>
      <c r="AA2851" s="681">
        <f t="shared" si="1312"/>
        <v>0</v>
      </c>
      <c r="AB2851" s="701">
        <f t="shared" si="1313"/>
        <v>0</v>
      </c>
      <c r="AC2851" s="662">
        <f t="shared" si="1310"/>
        <v>0</v>
      </c>
      <c r="AD2851" s="662">
        <f t="shared" si="1314"/>
        <v>0</v>
      </c>
      <c r="AE2851" s="701">
        <f t="shared" si="1315"/>
        <v>0</v>
      </c>
      <c r="AF2851" s="662">
        <f t="shared" si="1311"/>
        <v>0</v>
      </c>
      <c r="AG2851" s="662">
        <f t="shared" si="1316"/>
        <v>0</v>
      </c>
      <c r="AH2851" s="701">
        <f t="shared" si="1317"/>
        <v>0</v>
      </c>
    </row>
    <row r="2852" spans="1:34" x14ac:dyDescent="0.35">
      <c r="A2852" s="680">
        <v>40827</v>
      </c>
      <c r="B2852" s="558" t="s">
        <v>30</v>
      </c>
      <c r="C2852" s="558">
        <v>10</v>
      </c>
      <c r="D2852" s="559">
        <f t="shared" si="1289"/>
        <v>3</v>
      </c>
      <c r="E2852" s="561">
        <v>0</v>
      </c>
      <c r="F2852" s="699">
        <f t="shared" si="1295"/>
        <v>0</v>
      </c>
      <c r="G2852" s="712">
        <f t="shared" si="1296"/>
        <v>0</v>
      </c>
      <c r="H2852" s="699">
        <f t="shared" si="1290"/>
        <v>0</v>
      </c>
      <c r="I2852" s="712">
        <f t="shared" si="1291"/>
        <v>0</v>
      </c>
      <c r="J2852" s="699">
        <f t="shared" si="1297"/>
        <v>0</v>
      </c>
      <c r="K2852" s="681">
        <f t="shared" si="1298"/>
        <v>0</v>
      </c>
      <c r="L2852" s="711">
        <f>IF($L$5="Yes",HLOOKUP(B2852,'Outdoor Supply'!$D$32:$P$38,7,FALSE),0)</f>
        <v>0</v>
      </c>
      <c r="M2852" s="701">
        <f t="shared" si="1299"/>
        <v>0</v>
      </c>
      <c r="N2852" s="564">
        <f t="shared" si="1300"/>
        <v>0</v>
      </c>
      <c r="O2852" s="564">
        <f t="shared" si="1301"/>
        <v>0</v>
      </c>
      <c r="P2852" s="564">
        <f t="shared" si="1302"/>
        <v>0</v>
      </c>
      <c r="Q2852" s="564">
        <f t="shared" si="1303"/>
        <v>0</v>
      </c>
      <c r="R2852" s="661">
        <f t="shared" si="1292"/>
        <v>0</v>
      </c>
      <c r="S2852" s="662">
        <f t="shared" si="1293"/>
        <v>0</v>
      </c>
      <c r="T2852" s="699">
        <f t="shared" si="1294"/>
        <v>0</v>
      </c>
      <c r="U2852" s="681">
        <f t="shared" si="1304"/>
        <v>0</v>
      </c>
      <c r="V2852" s="701">
        <f t="shared" si="1305"/>
        <v>0</v>
      </c>
      <c r="W2852" s="662">
        <f t="shared" si="1306"/>
        <v>0</v>
      </c>
      <c r="X2852" s="662">
        <f t="shared" si="1307"/>
        <v>0</v>
      </c>
      <c r="Y2852" s="662">
        <f t="shared" si="1308"/>
        <v>0</v>
      </c>
      <c r="Z2852" s="699">
        <f t="shared" si="1309"/>
        <v>0</v>
      </c>
      <c r="AA2852" s="681">
        <f t="shared" si="1312"/>
        <v>0</v>
      </c>
      <c r="AB2852" s="701">
        <f t="shared" si="1313"/>
        <v>0</v>
      </c>
      <c r="AC2852" s="662">
        <f t="shared" si="1310"/>
        <v>0</v>
      </c>
      <c r="AD2852" s="662">
        <f t="shared" si="1314"/>
        <v>0</v>
      </c>
      <c r="AE2852" s="701">
        <f t="shared" si="1315"/>
        <v>0</v>
      </c>
      <c r="AF2852" s="662">
        <f t="shared" si="1311"/>
        <v>0</v>
      </c>
      <c r="AG2852" s="662">
        <f t="shared" si="1316"/>
        <v>0</v>
      </c>
      <c r="AH2852" s="701">
        <f t="shared" si="1317"/>
        <v>0</v>
      </c>
    </row>
    <row r="2853" spans="1:34" x14ac:dyDescent="0.35">
      <c r="A2853" s="680">
        <v>40828</v>
      </c>
      <c r="B2853" s="558" t="s">
        <v>30</v>
      </c>
      <c r="C2853" s="558">
        <v>10</v>
      </c>
      <c r="D2853" s="559">
        <f t="shared" si="1289"/>
        <v>4</v>
      </c>
      <c r="E2853" s="561">
        <v>0</v>
      </c>
      <c r="F2853" s="699">
        <f t="shared" si="1295"/>
        <v>0</v>
      </c>
      <c r="G2853" s="712">
        <f t="shared" si="1296"/>
        <v>0</v>
      </c>
      <c r="H2853" s="699">
        <f t="shared" si="1290"/>
        <v>0</v>
      </c>
      <c r="I2853" s="712">
        <f t="shared" si="1291"/>
        <v>0</v>
      </c>
      <c r="J2853" s="699">
        <f t="shared" si="1297"/>
        <v>0</v>
      </c>
      <c r="K2853" s="681">
        <f t="shared" si="1298"/>
        <v>0</v>
      </c>
      <c r="L2853" s="711">
        <f>IF($L$5="Yes",HLOOKUP(B2853,'Outdoor Supply'!$D$32:$P$38,7,FALSE),0)</f>
        <v>0</v>
      </c>
      <c r="M2853" s="701">
        <f t="shared" si="1299"/>
        <v>0</v>
      </c>
      <c r="N2853" s="564">
        <f t="shared" si="1300"/>
        <v>0</v>
      </c>
      <c r="O2853" s="564">
        <f t="shared" si="1301"/>
        <v>0</v>
      </c>
      <c r="P2853" s="564">
        <f t="shared" si="1302"/>
        <v>0</v>
      </c>
      <c r="Q2853" s="564">
        <f t="shared" si="1303"/>
        <v>0</v>
      </c>
      <c r="R2853" s="661">
        <f t="shared" si="1292"/>
        <v>0</v>
      </c>
      <c r="S2853" s="662">
        <f t="shared" si="1293"/>
        <v>0</v>
      </c>
      <c r="T2853" s="699">
        <f t="shared" si="1294"/>
        <v>0</v>
      </c>
      <c r="U2853" s="681">
        <f t="shared" si="1304"/>
        <v>0</v>
      </c>
      <c r="V2853" s="701">
        <f t="shared" si="1305"/>
        <v>0</v>
      </c>
      <c r="W2853" s="662">
        <f t="shared" si="1306"/>
        <v>0</v>
      </c>
      <c r="X2853" s="662">
        <f t="shared" si="1307"/>
        <v>0</v>
      </c>
      <c r="Y2853" s="662">
        <f t="shared" si="1308"/>
        <v>0</v>
      </c>
      <c r="Z2853" s="699">
        <f t="shared" si="1309"/>
        <v>0</v>
      </c>
      <c r="AA2853" s="681">
        <f t="shared" si="1312"/>
        <v>0</v>
      </c>
      <c r="AB2853" s="701">
        <f t="shared" si="1313"/>
        <v>0</v>
      </c>
      <c r="AC2853" s="662">
        <f t="shared" si="1310"/>
        <v>0</v>
      </c>
      <c r="AD2853" s="662">
        <f t="shared" si="1314"/>
        <v>0</v>
      </c>
      <c r="AE2853" s="701">
        <f t="shared" si="1315"/>
        <v>0</v>
      </c>
      <c r="AF2853" s="662">
        <f t="shared" si="1311"/>
        <v>0</v>
      </c>
      <c r="AG2853" s="662">
        <f t="shared" si="1316"/>
        <v>0</v>
      </c>
      <c r="AH2853" s="701">
        <f t="shared" si="1317"/>
        <v>0</v>
      </c>
    </row>
    <row r="2854" spans="1:34" x14ac:dyDescent="0.35">
      <c r="A2854" s="680">
        <v>40829</v>
      </c>
      <c r="B2854" s="558" t="s">
        <v>30</v>
      </c>
      <c r="C2854" s="558">
        <v>10</v>
      </c>
      <c r="D2854" s="559">
        <f t="shared" si="1289"/>
        <v>5</v>
      </c>
      <c r="E2854" s="561">
        <v>0</v>
      </c>
      <c r="F2854" s="699">
        <f t="shared" si="1295"/>
        <v>0</v>
      </c>
      <c r="G2854" s="712">
        <f t="shared" si="1296"/>
        <v>0</v>
      </c>
      <c r="H2854" s="699">
        <f t="shared" si="1290"/>
        <v>0</v>
      </c>
      <c r="I2854" s="712">
        <f t="shared" si="1291"/>
        <v>0</v>
      </c>
      <c r="J2854" s="699">
        <f t="shared" si="1297"/>
        <v>0</v>
      </c>
      <c r="K2854" s="681">
        <f t="shared" si="1298"/>
        <v>0</v>
      </c>
      <c r="L2854" s="711">
        <f>IF($L$5="Yes",HLOOKUP(B2854,'Outdoor Supply'!$D$32:$P$38,7,FALSE),0)</f>
        <v>0</v>
      </c>
      <c r="M2854" s="701">
        <f t="shared" si="1299"/>
        <v>0</v>
      </c>
      <c r="N2854" s="564">
        <f t="shared" si="1300"/>
        <v>0</v>
      </c>
      <c r="O2854" s="564">
        <f t="shared" si="1301"/>
        <v>0</v>
      </c>
      <c r="P2854" s="564">
        <f t="shared" si="1302"/>
        <v>0</v>
      </c>
      <c r="Q2854" s="564">
        <f t="shared" si="1303"/>
        <v>0</v>
      </c>
      <c r="R2854" s="661">
        <f t="shared" si="1292"/>
        <v>0</v>
      </c>
      <c r="S2854" s="662">
        <f t="shared" si="1293"/>
        <v>0</v>
      </c>
      <c r="T2854" s="699">
        <f t="shared" si="1294"/>
        <v>0</v>
      </c>
      <c r="U2854" s="681">
        <f t="shared" si="1304"/>
        <v>0</v>
      </c>
      <c r="V2854" s="701">
        <f t="shared" si="1305"/>
        <v>0</v>
      </c>
      <c r="W2854" s="662">
        <f t="shared" si="1306"/>
        <v>0</v>
      </c>
      <c r="X2854" s="662">
        <f t="shared" si="1307"/>
        <v>0</v>
      </c>
      <c r="Y2854" s="662">
        <f t="shared" si="1308"/>
        <v>0</v>
      </c>
      <c r="Z2854" s="699">
        <f t="shared" si="1309"/>
        <v>0</v>
      </c>
      <c r="AA2854" s="681">
        <f t="shared" si="1312"/>
        <v>0</v>
      </c>
      <c r="AB2854" s="701">
        <f t="shared" si="1313"/>
        <v>0</v>
      </c>
      <c r="AC2854" s="662">
        <f t="shared" si="1310"/>
        <v>0</v>
      </c>
      <c r="AD2854" s="662">
        <f t="shared" si="1314"/>
        <v>0</v>
      </c>
      <c r="AE2854" s="701">
        <f t="shared" si="1315"/>
        <v>0</v>
      </c>
      <c r="AF2854" s="662">
        <f t="shared" si="1311"/>
        <v>0</v>
      </c>
      <c r="AG2854" s="662">
        <f t="shared" si="1316"/>
        <v>0</v>
      </c>
      <c r="AH2854" s="701">
        <f t="shared" si="1317"/>
        <v>0</v>
      </c>
    </row>
    <row r="2855" spans="1:34" x14ac:dyDescent="0.35">
      <c r="A2855" s="680">
        <v>40830</v>
      </c>
      <c r="B2855" s="558" t="s">
        <v>30</v>
      </c>
      <c r="C2855" s="558">
        <v>10</v>
      </c>
      <c r="D2855" s="559">
        <f t="shared" si="1289"/>
        <v>6</v>
      </c>
      <c r="E2855" s="561">
        <v>0</v>
      </c>
      <c r="F2855" s="699">
        <f t="shared" si="1295"/>
        <v>0</v>
      </c>
      <c r="G2855" s="712">
        <f t="shared" si="1296"/>
        <v>0</v>
      </c>
      <c r="H2855" s="699">
        <f t="shared" si="1290"/>
        <v>0</v>
      </c>
      <c r="I2855" s="712">
        <f t="shared" si="1291"/>
        <v>0</v>
      </c>
      <c r="J2855" s="699">
        <f t="shared" si="1297"/>
        <v>0</v>
      </c>
      <c r="K2855" s="681">
        <f t="shared" si="1298"/>
        <v>0</v>
      </c>
      <c r="L2855" s="711">
        <f>IF($L$5="Yes",HLOOKUP(B2855,'Outdoor Supply'!$D$32:$P$38,7,FALSE),0)</f>
        <v>0</v>
      </c>
      <c r="M2855" s="701">
        <f t="shared" si="1299"/>
        <v>0</v>
      </c>
      <c r="N2855" s="564">
        <f t="shared" si="1300"/>
        <v>0</v>
      </c>
      <c r="O2855" s="564">
        <f t="shared" si="1301"/>
        <v>0</v>
      </c>
      <c r="P2855" s="564">
        <f t="shared" si="1302"/>
        <v>0</v>
      </c>
      <c r="Q2855" s="564">
        <f t="shared" si="1303"/>
        <v>0</v>
      </c>
      <c r="R2855" s="661">
        <f t="shared" si="1292"/>
        <v>0</v>
      </c>
      <c r="S2855" s="662">
        <f t="shared" si="1293"/>
        <v>0</v>
      </c>
      <c r="T2855" s="699">
        <f t="shared" si="1294"/>
        <v>0</v>
      </c>
      <c r="U2855" s="681">
        <f t="shared" si="1304"/>
        <v>0</v>
      </c>
      <c r="V2855" s="701">
        <f t="shared" si="1305"/>
        <v>0</v>
      </c>
      <c r="W2855" s="662">
        <f t="shared" si="1306"/>
        <v>0</v>
      </c>
      <c r="X2855" s="662">
        <f t="shared" si="1307"/>
        <v>0</v>
      </c>
      <c r="Y2855" s="662">
        <f t="shared" si="1308"/>
        <v>0</v>
      </c>
      <c r="Z2855" s="699">
        <f t="shared" si="1309"/>
        <v>0</v>
      </c>
      <c r="AA2855" s="681">
        <f t="shared" si="1312"/>
        <v>0</v>
      </c>
      <c r="AB2855" s="701">
        <f t="shared" si="1313"/>
        <v>0</v>
      </c>
      <c r="AC2855" s="662">
        <f t="shared" si="1310"/>
        <v>0</v>
      </c>
      <c r="AD2855" s="662">
        <f t="shared" si="1314"/>
        <v>0</v>
      </c>
      <c r="AE2855" s="701">
        <f t="shared" si="1315"/>
        <v>0</v>
      </c>
      <c r="AF2855" s="662">
        <f t="shared" si="1311"/>
        <v>0</v>
      </c>
      <c r="AG2855" s="662">
        <f t="shared" si="1316"/>
        <v>0</v>
      </c>
      <c r="AH2855" s="701">
        <f t="shared" si="1317"/>
        <v>0</v>
      </c>
    </row>
    <row r="2856" spans="1:34" x14ac:dyDescent="0.35">
      <c r="A2856" s="680">
        <v>40831</v>
      </c>
      <c r="B2856" s="558" t="s">
        <v>30</v>
      </c>
      <c r="C2856" s="558">
        <v>10</v>
      </c>
      <c r="D2856" s="559">
        <f t="shared" si="1289"/>
        <v>7</v>
      </c>
      <c r="E2856" s="561">
        <v>0</v>
      </c>
      <c r="F2856" s="699">
        <f t="shared" si="1295"/>
        <v>0</v>
      </c>
      <c r="G2856" s="712">
        <f t="shared" si="1296"/>
        <v>0</v>
      </c>
      <c r="H2856" s="699">
        <f t="shared" si="1290"/>
        <v>0</v>
      </c>
      <c r="I2856" s="712">
        <f t="shared" si="1291"/>
        <v>0</v>
      </c>
      <c r="J2856" s="699">
        <f t="shared" si="1297"/>
        <v>0</v>
      </c>
      <c r="K2856" s="681">
        <f t="shared" si="1298"/>
        <v>0</v>
      </c>
      <c r="L2856" s="711">
        <f>IF($L$5="Yes",HLOOKUP(B2856,'Outdoor Supply'!$D$32:$P$38,7,FALSE),0)</f>
        <v>0</v>
      </c>
      <c r="M2856" s="701">
        <f t="shared" si="1299"/>
        <v>0</v>
      </c>
      <c r="N2856" s="564">
        <f t="shared" si="1300"/>
        <v>0</v>
      </c>
      <c r="O2856" s="564">
        <f t="shared" si="1301"/>
        <v>0</v>
      </c>
      <c r="P2856" s="564">
        <f t="shared" si="1302"/>
        <v>0</v>
      </c>
      <c r="Q2856" s="564">
        <f t="shared" si="1303"/>
        <v>0</v>
      </c>
      <c r="R2856" s="661">
        <f t="shared" si="1292"/>
        <v>0</v>
      </c>
      <c r="S2856" s="662">
        <f t="shared" si="1293"/>
        <v>0</v>
      </c>
      <c r="T2856" s="699">
        <f t="shared" si="1294"/>
        <v>0</v>
      </c>
      <c r="U2856" s="681">
        <f t="shared" si="1304"/>
        <v>0</v>
      </c>
      <c r="V2856" s="701">
        <f t="shared" si="1305"/>
        <v>0</v>
      </c>
      <c r="W2856" s="662">
        <f t="shared" si="1306"/>
        <v>0</v>
      </c>
      <c r="X2856" s="662">
        <f t="shared" si="1307"/>
        <v>0</v>
      </c>
      <c r="Y2856" s="662">
        <f t="shared" si="1308"/>
        <v>0</v>
      </c>
      <c r="Z2856" s="699">
        <f t="shared" si="1309"/>
        <v>0</v>
      </c>
      <c r="AA2856" s="681">
        <f t="shared" si="1312"/>
        <v>0</v>
      </c>
      <c r="AB2856" s="701">
        <f t="shared" si="1313"/>
        <v>0</v>
      </c>
      <c r="AC2856" s="662">
        <f t="shared" si="1310"/>
        <v>0</v>
      </c>
      <c r="AD2856" s="662">
        <f t="shared" si="1314"/>
        <v>0</v>
      </c>
      <c r="AE2856" s="701">
        <f t="shared" si="1315"/>
        <v>0</v>
      </c>
      <c r="AF2856" s="662">
        <f t="shared" si="1311"/>
        <v>0</v>
      </c>
      <c r="AG2856" s="662">
        <f t="shared" si="1316"/>
        <v>0</v>
      </c>
      <c r="AH2856" s="701">
        <f t="shared" si="1317"/>
        <v>0</v>
      </c>
    </row>
    <row r="2857" spans="1:34" x14ac:dyDescent="0.35">
      <c r="A2857" s="680">
        <v>40832</v>
      </c>
      <c r="B2857" s="558" t="s">
        <v>30</v>
      </c>
      <c r="C2857" s="558">
        <v>10</v>
      </c>
      <c r="D2857" s="559">
        <f t="shared" si="1289"/>
        <v>1</v>
      </c>
      <c r="E2857" s="561">
        <v>0</v>
      </c>
      <c r="F2857" s="699">
        <f t="shared" si="1295"/>
        <v>0</v>
      </c>
      <c r="G2857" s="712">
        <f t="shared" si="1296"/>
        <v>0</v>
      </c>
      <c r="H2857" s="699">
        <f t="shared" si="1290"/>
        <v>0</v>
      </c>
      <c r="I2857" s="712">
        <f t="shared" si="1291"/>
        <v>0</v>
      </c>
      <c r="J2857" s="699">
        <f t="shared" si="1297"/>
        <v>0</v>
      </c>
      <c r="K2857" s="681">
        <f t="shared" si="1298"/>
        <v>0</v>
      </c>
      <c r="L2857" s="711">
        <f>IF($L$5="Yes",HLOOKUP(B2857,'Outdoor Supply'!$D$32:$P$38,7,FALSE),0)</f>
        <v>0</v>
      </c>
      <c r="M2857" s="701">
        <f t="shared" si="1299"/>
        <v>0</v>
      </c>
      <c r="N2857" s="564">
        <f t="shared" si="1300"/>
        <v>0</v>
      </c>
      <c r="O2857" s="564">
        <f t="shared" si="1301"/>
        <v>0</v>
      </c>
      <c r="P2857" s="564">
        <f t="shared" si="1302"/>
        <v>0</v>
      </c>
      <c r="Q2857" s="564">
        <f t="shared" si="1303"/>
        <v>0</v>
      </c>
      <c r="R2857" s="661">
        <f t="shared" si="1292"/>
        <v>0</v>
      </c>
      <c r="S2857" s="662">
        <f t="shared" si="1293"/>
        <v>0</v>
      </c>
      <c r="T2857" s="699">
        <f t="shared" si="1294"/>
        <v>0</v>
      </c>
      <c r="U2857" s="681">
        <f t="shared" si="1304"/>
        <v>0</v>
      </c>
      <c r="V2857" s="701">
        <f t="shared" si="1305"/>
        <v>0</v>
      </c>
      <c r="W2857" s="662">
        <f t="shared" si="1306"/>
        <v>0</v>
      </c>
      <c r="X2857" s="662">
        <f t="shared" si="1307"/>
        <v>0</v>
      </c>
      <c r="Y2857" s="662">
        <f t="shared" si="1308"/>
        <v>0</v>
      </c>
      <c r="Z2857" s="699">
        <f t="shared" si="1309"/>
        <v>0</v>
      </c>
      <c r="AA2857" s="681">
        <f t="shared" si="1312"/>
        <v>0</v>
      </c>
      <c r="AB2857" s="701">
        <f t="shared" si="1313"/>
        <v>0</v>
      </c>
      <c r="AC2857" s="662">
        <f t="shared" si="1310"/>
        <v>0</v>
      </c>
      <c r="AD2857" s="662">
        <f t="shared" si="1314"/>
        <v>0</v>
      </c>
      <c r="AE2857" s="701">
        <f t="shared" si="1315"/>
        <v>0</v>
      </c>
      <c r="AF2857" s="662">
        <f t="shared" si="1311"/>
        <v>0</v>
      </c>
      <c r="AG2857" s="662">
        <f t="shared" si="1316"/>
        <v>0</v>
      </c>
      <c r="AH2857" s="701">
        <f t="shared" si="1317"/>
        <v>0</v>
      </c>
    </row>
    <row r="2858" spans="1:34" x14ac:dyDescent="0.35">
      <c r="A2858" s="680">
        <v>40833</v>
      </c>
      <c r="B2858" s="558" t="s">
        <v>30</v>
      </c>
      <c r="C2858" s="558">
        <v>10</v>
      </c>
      <c r="D2858" s="559">
        <f t="shared" si="1289"/>
        <v>2</v>
      </c>
      <c r="E2858" s="561">
        <v>0</v>
      </c>
      <c r="F2858" s="699">
        <f t="shared" si="1295"/>
        <v>0</v>
      </c>
      <c r="G2858" s="712">
        <f t="shared" si="1296"/>
        <v>0</v>
      </c>
      <c r="H2858" s="699">
        <f t="shared" si="1290"/>
        <v>0</v>
      </c>
      <c r="I2858" s="712">
        <f t="shared" si="1291"/>
        <v>0</v>
      </c>
      <c r="J2858" s="699">
        <f t="shared" si="1297"/>
        <v>0</v>
      </c>
      <c r="K2858" s="681">
        <f t="shared" si="1298"/>
        <v>0</v>
      </c>
      <c r="L2858" s="711">
        <f>IF($L$5="Yes",HLOOKUP(B2858,'Outdoor Supply'!$D$32:$P$38,7,FALSE),0)</f>
        <v>0</v>
      </c>
      <c r="M2858" s="701">
        <f t="shared" si="1299"/>
        <v>0</v>
      </c>
      <c r="N2858" s="564">
        <f t="shared" si="1300"/>
        <v>0</v>
      </c>
      <c r="O2858" s="564">
        <f t="shared" si="1301"/>
        <v>0</v>
      </c>
      <c r="P2858" s="564">
        <f t="shared" si="1302"/>
        <v>0</v>
      </c>
      <c r="Q2858" s="564">
        <f t="shared" si="1303"/>
        <v>0</v>
      </c>
      <c r="R2858" s="661">
        <f t="shared" si="1292"/>
        <v>0</v>
      </c>
      <c r="S2858" s="662">
        <f t="shared" si="1293"/>
        <v>0</v>
      </c>
      <c r="T2858" s="699">
        <f t="shared" si="1294"/>
        <v>0</v>
      </c>
      <c r="U2858" s="681">
        <f t="shared" si="1304"/>
        <v>0</v>
      </c>
      <c r="V2858" s="701">
        <f t="shared" si="1305"/>
        <v>0</v>
      </c>
      <c r="W2858" s="662">
        <f t="shared" si="1306"/>
        <v>0</v>
      </c>
      <c r="X2858" s="662">
        <f t="shared" si="1307"/>
        <v>0</v>
      </c>
      <c r="Y2858" s="662">
        <f t="shared" si="1308"/>
        <v>0</v>
      </c>
      <c r="Z2858" s="699">
        <f t="shared" si="1309"/>
        <v>0</v>
      </c>
      <c r="AA2858" s="681">
        <f t="shared" si="1312"/>
        <v>0</v>
      </c>
      <c r="AB2858" s="701">
        <f t="shared" si="1313"/>
        <v>0</v>
      </c>
      <c r="AC2858" s="662">
        <f t="shared" si="1310"/>
        <v>0</v>
      </c>
      <c r="AD2858" s="662">
        <f t="shared" si="1314"/>
        <v>0</v>
      </c>
      <c r="AE2858" s="701">
        <f t="shared" si="1315"/>
        <v>0</v>
      </c>
      <c r="AF2858" s="662">
        <f t="shared" si="1311"/>
        <v>0</v>
      </c>
      <c r="AG2858" s="662">
        <f t="shared" si="1316"/>
        <v>0</v>
      </c>
      <c r="AH2858" s="701">
        <f t="shared" si="1317"/>
        <v>0</v>
      </c>
    </row>
    <row r="2859" spans="1:34" x14ac:dyDescent="0.35">
      <c r="A2859" s="680">
        <v>40834</v>
      </c>
      <c r="B2859" s="558" t="s">
        <v>30</v>
      </c>
      <c r="C2859" s="558">
        <v>10</v>
      </c>
      <c r="D2859" s="559">
        <f t="shared" si="1289"/>
        <v>3</v>
      </c>
      <c r="E2859" s="561">
        <v>0</v>
      </c>
      <c r="F2859" s="699">
        <f t="shared" si="1295"/>
        <v>0</v>
      </c>
      <c r="G2859" s="712">
        <f t="shared" si="1296"/>
        <v>0</v>
      </c>
      <c r="H2859" s="699">
        <f t="shared" si="1290"/>
        <v>0</v>
      </c>
      <c r="I2859" s="712">
        <f t="shared" si="1291"/>
        <v>0</v>
      </c>
      <c r="J2859" s="699">
        <f t="shared" si="1297"/>
        <v>0</v>
      </c>
      <c r="K2859" s="681">
        <f t="shared" si="1298"/>
        <v>0</v>
      </c>
      <c r="L2859" s="711">
        <f>IF($L$5="Yes",HLOOKUP(B2859,'Outdoor Supply'!$D$32:$P$38,7,FALSE),0)</f>
        <v>0</v>
      </c>
      <c r="M2859" s="701">
        <f t="shared" si="1299"/>
        <v>0</v>
      </c>
      <c r="N2859" s="564">
        <f t="shared" si="1300"/>
        <v>0</v>
      </c>
      <c r="O2859" s="564">
        <f t="shared" si="1301"/>
        <v>0</v>
      </c>
      <c r="P2859" s="564">
        <f t="shared" si="1302"/>
        <v>0</v>
      </c>
      <c r="Q2859" s="564">
        <f t="shared" si="1303"/>
        <v>0</v>
      </c>
      <c r="R2859" s="661">
        <f t="shared" si="1292"/>
        <v>0</v>
      </c>
      <c r="S2859" s="662">
        <f t="shared" si="1293"/>
        <v>0</v>
      </c>
      <c r="T2859" s="699">
        <f t="shared" si="1294"/>
        <v>0</v>
      </c>
      <c r="U2859" s="681">
        <f t="shared" si="1304"/>
        <v>0</v>
      </c>
      <c r="V2859" s="701">
        <f t="shared" si="1305"/>
        <v>0</v>
      </c>
      <c r="W2859" s="662">
        <f t="shared" si="1306"/>
        <v>0</v>
      </c>
      <c r="X2859" s="662">
        <f t="shared" si="1307"/>
        <v>0</v>
      </c>
      <c r="Y2859" s="662">
        <f t="shared" si="1308"/>
        <v>0</v>
      </c>
      <c r="Z2859" s="699">
        <f t="shared" si="1309"/>
        <v>0</v>
      </c>
      <c r="AA2859" s="681">
        <f t="shared" si="1312"/>
        <v>0</v>
      </c>
      <c r="AB2859" s="701">
        <f t="shared" si="1313"/>
        <v>0</v>
      </c>
      <c r="AC2859" s="662">
        <f t="shared" si="1310"/>
        <v>0</v>
      </c>
      <c r="AD2859" s="662">
        <f t="shared" si="1314"/>
        <v>0</v>
      </c>
      <c r="AE2859" s="701">
        <f t="shared" si="1315"/>
        <v>0</v>
      </c>
      <c r="AF2859" s="662">
        <f t="shared" si="1311"/>
        <v>0</v>
      </c>
      <c r="AG2859" s="662">
        <f t="shared" si="1316"/>
        <v>0</v>
      </c>
      <c r="AH2859" s="701">
        <f t="shared" si="1317"/>
        <v>0</v>
      </c>
    </row>
    <row r="2860" spans="1:34" x14ac:dyDescent="0.35">
      <c r="A2860" s="680">
        <v>40835</v>
      </c>
      <c r="B2860" s="558" t="s">
        <v>30</v>
      </c>
      <c r="C2860" s="558">
        <v>10</v>
      </c>
      <c r="D2860" s="559">
        <f t="shared" si="1289"/>
        <v>4</v>
      </c>
      <c r="E2860" s="561">
        <v>0</v>
      </c>
      <c r="F2860" s="699">
        <f t="shared" si="1295"/>
        <v>0</v>
      </c>
      <c r="G2860" s="712">
        <f t="shared" si="1296"/>
        <v>0</v>
      </c>
      <c r="H2860" s="699">
        <f t="shared" si="1290"/>
        <v>0</v>
      </c>
      <c r="I2860" s="712">
        <f t="shared" si="1291"/>
        <v>0</v>
      </c>
      <c r="J2860" s="699">
        <f t="shared" si="1297"/>
        <v>0</v>
      </c>
      <c r="K2860" s="681">
        <f t="shared" si="1298"/>
        <v>0</v>
      </c>
      <c r="L2860" s="711">
        <f>IF($L$5="Yes",HLOOKUP(B2860,'Outdoor Supply'!$D$32:$P$38,7,FALSE),0)</f>
        <v>0</v>
      </c>
      <c r="M2860" s="701">
        <f t="shared" si="1299"/>
        <v>0</v>
      </c>
      <c r="N2860" s="564">
        <f t="shared" si="1300"/>
        <v>0</v>
      </c>
      <c r="O2860" s="564">
        <f t="shared" si="1301"/>
        <v>0</v>
      </c>
      <c r="P2860" s="564">
        <f t="shared" si="1302"/>
        <v>0</v>
      </c>
      <c r="Q2860" s="564">
        <f t="shared" si="1303"/>
        <v>0</v>
      </c>
      <c r="R2860" s="661">
        <f t="shared" si="1292"/>
        <v>0</v>
      </c>
      <c r="S2860" s="662">
        <f t="shared" si="1293"/>
        <v>0</v>
      </c>
      <c r="T2860" s="699">
        <f t="shared" si="1294"/>
        <v>0</v>
      </c>
      <c r="U2860" s="681">
        <f t="shared" si="1304"/>
        <v>0</v>
      </c>
      <c r="V2860" s="701">
        <f t="shared" si="1305"/>
        <v>0</v>
      </c>
      <c r="W2860" s="662">
        <f t="shared" si="1306"/>
        <v>0</v>
      </c>
      <c r="X2860" s="662">
        <f t="shared" si="1307"/>
        <v>0</v>
      </c>
      <c r="Y2860" s="662">
        <f t="shared" si="1308"/>
        <v>0</v>
      </c>
      <c r="Z2860" s="699">
        <f t="shared" si="1309"/>
        <v>0</v>
      </c>
      <c r="AA2860" s="681">
        <f t="shared" si="1312"/>
        <v>0</v>
      </c>
      <c r="AB2860" s="701">
        <f t="shared" si="1313"/>
        <v>0</v>
      </c>
      <c r="AC2860" s="662">
        <f t="shared" si="1310"/>
        <v>0</v>
      </c>
      <c r="AD2860" s="662">
        <f t="shared" si="1314"/>
        <v>0</v>
      </c>
      <c r="AE2860" s="701">
        <f t="shared" si="1315"/>
        <v>0</v>
      </c>
      <c r="AF2860" s="662">
        <f t="shared" si="1311"/>
        <v>0</v>
      </c>
      <c r="AG2860" s="662">
        <f t="shared" si="1316"/>
        <v>0</v>
      </c>
      <c r="AH2860" s="701">
        <f t="shared" si="1317"/>
        <v>0</v>
      </c>
    </row>
    <row r="2861" spans="1:34" x14ac:dyDescent="0.35">
      <c r="A2861" s="680">
        <v>40836</v>
      </c>
      <c r="B2861" s="558" t="s">
        <v>30</v>
      </c>
      <c r="C2861" s="558">
        <v>10</v>
      </c>
      <c r="D2861" s="559">
        <f t="shared" si="1289"/>
        <v>5</v>
      </c>
      <c r="E2861" s="561">
        <v>0</v>
      </c>
      <c r="F2861" s="699">
        <f t="shared" si="1295"/>
        <v>0</v>
      </c>
      <c r="G2861" s="712">
        <f t="shared" si="1296"/>
        <v>0</v>
      </c>
      <c r="H2861" s="699">
        <f t="shared" si="1290"/>
        <v>0</v>
      </c>
      <c r="I2861" s="712">
        <f t="shared" si="1291"/>
        <v>0</v>
      </c>
      <c r="J2861" s="699">
        <f t="shared" si="1297"/>
        <v>0</v>
      </c>
      <c r="K2861" s="681">
        <f t="shared" si="1298"/>
        <v>0</v>
      </c>
      <c r="L2861" s="711">
        <f>IF($L$5="Yes",HLOOKUP(B2861,'Outdoor Supply'!$D$32:$P$38,7,FALSE),0)</f>
        <v>0</v>
      </c>
      <c r="M2861" s="701">
        <f t="shared" si="1299"/>
        <v>0</v>
      </c>
      <c r="N2861" s="564">
        <f t="shared" si="1300"/>
        <v>0</v>
      </c>
      <c r="O2861" s="564">
        <f t="shared" si="1301"/>
        <v>0</v>
      </c>
      <c r="P2861" s="564">
        <f t="shared" si="1302"/>
        <v>0</v>
      </c>
      <c r="Q2861" s="564">
        <f t="shared" si="1303"/>
        <v>0</v>
      </c>
      <c r="R2861" s="661">
        <f t="shared" si="1292"/>
        <v>0</v>
      </c>
      <c r="S2861" s="662">
        <f t="shared" si="1293"/>
        <v>0</v>
      </c>
      <c r="T2861" s="699">
        <f t="shared" si="1294"/>
        <v>0</v>
      </c>
      <c r="U2861" s="681">
        <f t="shared" si="1304"/>
        <v>0</v>
      </c>
      <c r="V2861" s="701">
        <f t="shared" si="1305"/>
        <v>0</v>
      </c>
      <c r="W2861" s="662">
        <f t="shared" si="1306"/>
        <v>0</v>
      </c>
      <c r="X2861" s="662">
        <f t="shared" si="1307"/>
        <v>0</v>
      </c>
      <c r="Y2861" s="662">
        <f t="shared" si="1308"/>
        <v>0</v>
      </c>
      <c r="Z2861" s="699">
        <f t="shared" si="1309"/>
        <v>0</v>
      </c>
      <c r="AA2861" s="681">
        <f t="shared" si="1312"/>
        <v>0</v>
      </c>
      <c r="AB2861" s="701">
        <f t="shared" si="1313"/>
        <v>0</v>
      </c>
      <c r="AC2861" s="662">
        <f t="shared" si="1310"/>
        <v>0</v>
      </c>
      <c r="AD2861" s="662">
        <f t="shared" si="1314"/>
        <v>0</v>
      </c>
      <c r="AE2861" s="701">
        <f t="shared" si="1315"/>
        <v>0</v>
      </c>
      <c r="AF2861" s="662">
        <f t="shared" si="1311"/>
        <v>0</v>
      </c>
      <c r="AG2861" s="662">
        <f t="shared" si="1316"/>
        <v>0</v>
      </c>
      <c r="AH2861" s="701">
        <f t="shared" si="1317"/>
        <v>0</v>
      </c>
    </row>
    <row r="2862" spans="1:34" x14ac:dyDescent="0.35">
      <c r="A2862" s="680">
        <v>40837</v>
      </c>
      <c r="B2862" s="558" t="s">
        <v>30</v>
      </c>
      <c r="C2862" s="558">
        <v>10</v>
      </c>
      <c r="D2862" s="559">
        <f t="shared" si="1289"/>
        <v>6</v>
      </c>
      <c r="E2862" s="561">
        <v>0</v>
      </c>
      <c r="F2862" s="699">
        <f t="shared" si="1295"/>
        <v>0</v>
      </c>
      <c r="G2862" s="712">
        <f t="shared" si="1296"/>
        <v>0</v>
      </c>
      <c r="H2862" s="699">
        <f t="shared" si="1290"/>
        <v>0</v>
      </c>
      <c r="I2862" s="712">
        <f t="shared" si="1291"/>
        <v>0</v>
      </c>
      <c r="J2862" s="699">
        <f t="shared" si="1297"/>
        <v>0</v>
      </c>
      <c r="K2862" s="681">
        <f t="shared" si="1298"/>
        <v>0</v>
      </c>
      <c r="L2862" s="711">
        <f>IF($L$5="Yes",HLOOKUP(B2862,'Outdoor Supply'!$D$32:$P$38,7,FALSE),0)</f>
        <v>0</v>
      </c>
      <c r="M2862" s="701">
        <f t="shared" si="1299"/>
        <v>0</v>
      </c>
      <c r="N2862" s="564">
        <f t="shared" si="1300"/>
        <v>0</v>
      </c>
      <c r="O2862" s="564">
        <f t="shared" si="1301"/>
        <v>0</v>
      </c>
      <c r="P2862" s="564">
        <f t="shared" si="1302"/>
        <v>0</v>
      </c>
      <c r="Q2862" s="564">
        <f t="shared" si="1303"/>
        <v>0</v>
      </c>
      <c r="R2862" s="661">
        <f t="shared" si="1292"/>
        <v>0</v>
      </c>
      <c r="S2862" s="662">
        <f t="shared" si="1293"/>
        <v>0</v>
      </c>
      <c r="T2862" s="699">
        <f t="shared" si="1294"/>
        <v>0</v>
      </c>
      <c r="U2862" s="681">
        <f t="shared" si="1304"/>
        <v>0</v>
      </c>
      <c r="V2862" s="701">
        <f t="shared" si="1305"/>
        <v>0</v>
      </c>
      <c r="W2862" s="662">
        <f t="shared" si="1306"/>
        <v>0</v>
      </c>
      <c r="X2862" s="662">
        <f t="shared" si="1307"/>
        <v>0</v>
      </c>
      <c r="Y2862" s="662">
        <f t="shared" si="1308"/>
        <v>0</v>
      </c>
      <c r="Z2862" s="699">
        <f t="shared" si="1309"/>
        <v>0</v>
      </c>
      <c r="AA2862" s="681">
        <f t="shared" si="1312"/>
        <v>0</v>
      </c>
      <c r="AB2862" s="701">
        <f t="shared" si="1313"/>
        <v>0</v>
      </c>
      <c r="AC2862" s="662">
        <f t="shared" si="1310"/>
        <v>0</v>
      </c>
      <c r="AD2862" s="662">
        <f t="shared" si="1314"/>
        <v>0</v>
      </c>
      <c r="AE2862" s="701">
        <f t="shared" si="1315"/>
        <v>0</v>
      </c>
      <c r="AF2862" s="662">
        <f t="shared" si="1311"/>
        <v>0</v>
      </c>
      <c r="AG2862" s="662">
        <f t="shared" si="1316"/>
        <v>0</v>
      </c>
      <c r="AH2862" s="701">
        <f t="shared" si="1317"/>
        <v>0</v>
      </c>
    </row>
    <row r="2863" spans="1:34" x14ac:dyDescent="0.35">
      <c r="A2863" s="680">
        <v>40838</v>
      </c>
      <c r="B2863" s="558" t="s">
        <v>30</v>
      </c>
      <c r="C2863" s="558">
        <v>10</v>
      </c>
      <c r="D2863" s="559">
        <f t="shared" si="1289"/>
        <v>7</v>
      </c>
      <c r="E2863" s="561">
        <v>0</v>
      </c>
      <c r="F2863" s="699">
        <f t="shared" si="1295"/>
        <v>0</v>
      </c>
      <c r="G2863" s="712">
        <f t="shared" si="1296"/>
        <v>0</v>
      </c>
      <c r="H2863" s="699">
        <f t="shared" si="1290"/>
        <v>0</v>
      </c>
      <c r="I2863" s="712">
        <f t="shared" si="1291"/>
        <v>0</v>
      </c>
      <c r="J2863" s="699">
        <f t="shared" si="1297"/>
        <v>0</v>
      </c>
      <c r="K2863" s="681">
        <f t="shared" si="1298"/>
        <v>0</v>
      </c>
      <c r="L2863" s="711">
        <f>IF($L$5="Yes",HLOOKUP(B2863,'Outdoor Supply'!$D$32:$P$38,7,FALSE),0)</f>
        <v>0</v>
      </c>
      <c r="M2863" s="701">
        <f t="shared" si="1299"/>
        <v>0</v>
      </c>
      <c r="N2863" s="564">
        <f t="shared" si="1300"/>
        <v>0</v>
      </c>
      <c r="O2863" s="564">
        <f t="shared" si="1301"/>
        <v>0</v>
      </c>
      <c r="P2863" s="564">
        <f t="shared" si="1302"/>
        <v>0</v>
      </c>
      <c r="Q2863" s="564">
        <f t="shared" si="1303"/>
        <v>0</v>
      </c>
      <c r="R2863" s="661">
        <f t="shared" si="1292"/>
        <v>0</v>
      </c>
      <c r="S2863" s="662">
        <f t="shared" si="1293"/>
        <v>0</v>
      </c>
      <c r="T2863" s="699">
        <f t="shared" si="1294"/>
        <v>0</v>
      </c>
      <c r="U2863" s="681">
        <f t="shared" si="1304"/>
        <v>0</v>
      </c>
      <c r="V2863" s="701">
        <f t="shared" si="1305"/>
        <v>0</v>
      </c>
      <c r="W2863" s="662">
        <f t="shared" si="1306"/>
        <v>0</v>
      </c>
      <c r="X2863" s="662">
        <f t="shared" si="1307"/>
        <v>0</v>
      </c>
      <c r="Y2863" s="662">
        <f t="shared" si="1308"/>
        <v>0</v>
      </c>
      <c r="Z2863" s="699">
        <f t="shared" si="1309"/>
        <v>0</v>
      </c>
      <c r="AA2863" s="681">
        <f t="shared" si="1312"/>
        <v>0</v>
      </c>
      <c r="AB2863" s="701">
        <f t="shared" si="1313"/>
        <v>0</v>
      </c>
      <c r="AC2863" s="662">
        <f t="shared" si="1310"/>
        <v>0</v>
      </c>
      <c r="AD2863" s="662">
        <f t="shared" si="1314"/>
        <v>0</v>
      </c>
      <c r="AE2863" s="701">
        <f t="shared" si="1315"/>
        <v>0</v>
      </c>
      <c r="AF2863" s="662">
        <f t="shared" si="1311"/>
        <v>0</v>
      </c>
      <c r="AG2863" s="662">
        <f t="shared" si="1316"/>
        <v>0</v>
      </c>
      <c r="AH2863" s="701">
        <f t="shared" si="1317"/>
        <v>0</v>
      </c>
    </row>
    <row r="2864" spans="1:34" x14ac:dyDescent="0.35">
      <c r="A2864" s="680">
        <v>40839</v>
      </c>
      <c r="B2864" s="558" t="s">
        <v>30</v>
      </c>
      <c r="C2864" s="558">
        <v>10</v>
      </c>
      <c r="D2864" s="559">
        <f t="shared" si="1289"/>
        <v>1</v>
      </c>
      <c r="E2864" s="561">
        <v>0</v>
      </c>
      <c r="F2864" s="699">
        <f t="shared" si="1295"/>
        <v>0</v>
      </c>
      <c r="G2864" s="712">
        <f t="shared" si="1296"/>
        <v>0</v>
      </c>
      <c r="H2864" s="699">
        <f t="shared" si="1290"/>
        <v>0</v>
      </c>
      <c r="I2864" s="712">
        <f t="shared" si="1291"/>
        <v>0</v>
      </c>
      <c r="J2864" s="699">
        <f t="shared" si="1297"/>
        <v>0</v>
      </c>
      <c r="K2864" s="681">
        <f t="shared" si="1298"/>
        <v>0</v>
      </c>
      <c r="L2864" s="711">
        <f>IF($L$5="Yes",HLOOKUP(B2864,'Outdoor Supply'!$D$32:$P$38,7,FALSE),0)</f>
        <v>0</v>
      </c>
      <c r="M2864" s="701">
        <f t="shared" si="1299"/>
        <v>0</v>
      </c>
      <c r="N2864" s="564">
        <f t="shared" si="1300"/>
        <v>0</v>
      </c>
      <c r="O2864" s="564">
        <f t="shared" si="1301"/>
        <v>0</v>
      </c>
      <c r="P2864" s="564">
        <f t="shared" si="1302"/>
        <v>0</v>
      </c>
      <c r="Q2864" s="564">
        <f t="shared" si="1303"/>
        <v>0</v>
      </c>
      <c r="R2864" s="661">
        <f t="shared" si="1292"/>
        <v>0</v>
      </c>
      <c r="S2864" s="662">
        <f t="shared" si="1293"/>
        <v>0</v>
      </c>
      <c r="T2864" s="699">
        <f t="shared" si="1294"/>
        <v>0</v>
      </c>
      <c r="U2864" s="681">
        <f t="shared" si="1304"/>
        <v>0</v>
      </c>
      <c r="V2864" s="701">
        <f t="shared" si="1305"/>
        <v>0</v>
      </c>
      <c r="W2864" s="662">
        <f t="shared" si="1306"/>
        <v>0</v>
      </c>
      <c r="X2864" s="662">
        <f t="shared" si="1307"/>
        <v>0</v>
      </c>
      <c r="Y2864" s="662">
        <f t="shared" si="1308"/>
        <v>0</v>
      </c>
      <c r="Z2864" s="699">
        <f t="shared" si="1309"/>
        <v>0</v>
      </c>
      <c r="AA2864" s="681">
        <f t="shared" si="1312"/>
        <v>0</v>
      </c>
      <c r="AB2864" s="701">
        <f t="shared" si="1313"/>
        <v>0</v>
      </c>
      <c r="AC2864" s="662">
        <f t="shared" si="1310"/>
        <v>0</v>
      </c>
      <c r="AD2864" s="662">
        <f t="shared" si="1314"/>
        <v>0</v>
      </c>
      <c r="AE2864" s="701">
        <f t="shared" si="1315"/>
        <v>0</v>
      </c>
      <c r="AF2864" s="662">
        <f t="shared" si="1311"/>
        <v>0</v>
      </c>
      <c r="AG2864" s="662">
        <f t="shared" si="1316"/>
        <v>0</v>
      </c>
      <c r="AH2864" s="701">
        <f t="shared" si="1317"/>
        <v>0</v>
      </c>
    </row>
    <row r="2865" spans="1:34" x14ac:dyDescent="0.35">
      <c r="A2865" s="680">
        <v>40840</v>
      </c>
      <c r="B2865" s="558" t="s">
        <v>30</v>
      </c>
      <c r="C2865" s="558">
        <v>10</v>
      </c>
      <c r="D2865" s="559">
        <f t="shared" si="1289"/>
        <v>2</v>
      </c>
      <c r="E2865" s="561">
        <v>0</v>
      </c>
      <c r="F2865" s="699">
        <f t="shared" si="1295"/>
        <v>0</v>
      </c>
      <c r="G2865" s="712">
        <f t="shared" si="1296"/>
        <v>0</v>
      </c>
      <c r="H2865" s="699">
        <f t="shared" si="1290"/>
        <v>0</v>
      </c>
      <c r="I2865" s="712">
        <f t="shared" si="1291"/>
        <v>0</v>
      </c>
      <c r="J2865" s="699">
        <f t="shared" si="1297"/>
        <v>0</v>
      </c>
      <c r="K2865" s="681">
        <f t="shared" si="1298"/>
        <v>0</v>
      </c>
      <c r="L2865" s="711">
        <f>IF($L$5="Yes",HLOOKUP(B2865,'Outdoor Supply'!$D$32:$P$38,7,FALSE),0)</f>
        <v>0</v>
      </c>
      <c r="M2865" s="701">
        <f t="shared" si="1299"/>
        <v>0</v>
      </c>
      <c r="N2865" s="564">
        <f t="shared" si="1300"/>
        <v>0</v>
      </c>
      <c r="O2865" s="564">
        <f t="shared" si="1301"/>
        <v>0</v>
      </c>
      <c r="P2865" s="564">
        <f t="shared" si="1302"/>
        <v>0</v>
      </c>
      <c r="Q2865" s="564">
        <f t="shared" si="1303"/>
        <v>0</v>
      </c>
      <c r="R2865" s="661">
        <f t="shared" si="1292"/>
        <v>0</v>
      </c>
      <c r="S2865" s="662">
        <f t="shared" si="1293"/>
        <v>0</v>
      </c>
      <c r="T2865" s="699">
        <f t="shared" si="1294"/>
        <v>0</v>
      </c>
      <c r="U2865" s="681">
        <f t="shared" si="1304"/>
        <v>0</v>
      </c>
      <c r="V2865" s="701">
        <f t="shared" si="1305"/>
        <v>0</v>
      </c>
      <c r="W2865" s="662">
        <f t="shared" si="1306"/>
        <v>0</v>
      </c>
      <c r="X2865" s="662">
        <f t="shared" si="1307"/>
        <v>0</v>
      </c>
      <c r="Y2865" s="662">
        <f t="shared" si="1308"/>
        <v>0</v>
      </c>
      <c r="Z2865" s="699">
        <f t="shared" si="1309"/>
        <v>0</v>
      </c>
      <c r="AA2865" s="681">
        <f t="shared" si="1312"/>
        <v>0</v>
      </c>
      <c r="AB2865" s="701">
        <f t="shared" si="1313"/>
        <v>0</v>
      </c>
      <c r="AC2865" s="662">
        <f t="shared" si="1310"/>
        <v>0</v>
      </c>
      <c r="AD2865" s="662">
        <f t="shared" si="1314"/>
        <v>0</v>
      </c>
      <c r="AE2865" s="701">
        <f t="shared" si="1315"/>
        <v>0</v>
      </c>
      <c r="AF2865" s="662">
        <f t="shared" si="1311"/>
        <v>0</v>
      </c>
      <c r="AG2865" s="662">
        <f t="shared" si="1316"/>
        <v>0</v>
      </c>
      <c r="AH2865" s="701">
        <f t="shared" si="1317"/>
        <v>0</v>
      </c>
    </row>
    <row r="2866" spans="1:34" x14ac:dyDescent="0.35">
      <c r="A2866" s="680">
        <v>40841</v>
      </c>
      <c r="B2866" s="558" t="s">
        <v>30</v>
      </c>
      <c r="C2866" s="558">
        <v>10</v>
      </c>
      <c r="D2866" s="559">
        <f t="shared" si="1289"/>
        <v>3</v>
      </c>
      <c r="E2866" s="561">
        <v>0</v>
      </c>
      <c r="F2866" s="699">
        <f t="shared" si="1295"/>
        <v>0</v>
      </c>
      <c r="G2866" s="712">
        <f t="shared" si="1296"/>
        <v>0</v>
      </c>
      <c r="H2866" s="699">
        <f t="shared" si="1290"/>
        <v>0</v>
      </c>
      <c r="I2866" s="712">
        <f t="shared" si="1291"/>
        <v>0</v>
      </c>
      <c r="J2866" s="699">
        <f t="shared" si="1297"/>
        <v>0</v>
      </c>
      <c r="K2866" s="681">
        <f t="shared" si="1298"/>
        <v>0</v>
      </c>
      <c r="L2866" s="711">
        <f>IF($L$5="Yes",HLOOKUP(B2866,'Outdoor Supply'!$D$32:$P$38,7,FALSE),0)</f>
        <v>0</v>
      </c>
      <c r="M2866" s="701">
        <f t="shared" si="1299"/>
        <v>0</v>
      </c>
      <c r="N2866" s="564">
        <f t="shared" si="1300"/>
        <v>0</v>
      </c>
      <c r="O2866" s="564">
        <f t="shared" si="1301"/>
        <v>0</v>
      </c>
      <c r="P2866" s="564">
        <f t="shared" si="1302"/>
        <v>0</v>
      </c>
      <c r="Q2866" s="564">
        <f t="shared" si="1303"/>
        <v>0</v>
      </c>
      <c r="R2866" s="661">
        <f t="shared" si="1292"/>
        <v>0</v>
      </c>
      <c r="S2866" s="662">
        <f t="shared" si="1293"/>
        <v>0</v>
      </c>
      <c r="T2866" s="699">
        <f t="shared" si="1294"/>
        <v>0</v>
      </c>
      <c r="U2866" s="681">
        <f t="shared" si="1304"/>
        <v>0</v>
      </c>
      <c r="V2866" s="701">
        <f t="shared" si="1305"/>
        <v>0</v>
      </c>
      <c r="W2866" s="662">
        <f t="shared" si="1306"/>
        <v>0</v>
      </c>
      <c r="X2866" s="662">
        <f t="shared" si="1307"/>
        <v>0</v>
      </c>
      <c r="Y2866" s="662">
        <f t="shared" si="1308"/>
        <v>0</v>
      </c>
      <c r="Z2866" s="699">
        <f t="shared" si="1309"/>
        <v>0</v>
      </c>
      <c r="AA2866" s="681">
        <f t="shared" si="1312"/>
        <v>0</v>
      </c>
      <c r="AB2866" s="701">
        <f t="shared" si="1313"/>
        <v>0</v>
      </c>
      <c r="AC2866" s="662">
        <f t="shared" si="1310"/>
        <v>0</v>
      </c>
      <c r="AD2866" s="662">
        <f t="shared" si="1314"/>
        <v>0</v>
      </c>
      <c r="AE2866" s="701">
        <f t="shared" si="1315"/>
        <v>0</v>
      </c>
      <c r="AF2866" s="662">
        <f t="shared" si="1311"/>
        <v>0</v>
      </c>
      <c r="AG2866" s="662">
        <f t="shared" si="1316"/>
        <v>0</v>
      </c>
      <c r="AH2866" s="701">
        <f t="shared" si="1317"/>
        <v>0</v>
      </c>
    </row>
    <row r="2867" spans="1:34" x14ac:dyDescent="0.35">
      <c r="A2867" s="680">
        <v>40842</v>
      </c>
      <c r="B2867" s="558" t="s">
        <v>30</v>
      </c>
      <c r="C2867" s="558">
        <v>10</v>
      </c>
      <c r="D2867" s="559">
        <f t="shared" si="1289"/>
        <v>4</v>
      </c>
      <c r="E2867" s="561">
        <v>0</v>
      </c>
      <c r="F2867" s="699">
        <f t="shared" si="1295"/>
        <v>0</v>
      </c>
      <c r="G2867" s="712">
        <f t="shared" si="1296"/>
        <v>0</v>
      </c>
      <c r="H2867" s="699">
        <f t="shared" si="1290"/>
        <v>0</v>
      </c>
      <c r="I2867" s="712">
        <f t="shared" si="1291"/>
        <v>0</v>
      </c>
      <c r="J2867" s="699">
        <f t="shared" si="1297"/>
        <v>0</v>
      </c>
      <c r="K2867" s="681">
        <f t="shared" si="1298"/>
        <v>0</v>
      </c>
      <c r="L2867" s="711">
        <f>IF($L$5="Yes",HLOOKUP(B2867,'Outdoor Supply'!$D$32:$P$38,7,FALSE),0)</f>
        <v>0</v>
      </c>
      <c r="M2867" s="701">
        <f t="shared" si="1299"/>
        <v>0</v>
      </c>
      <c r="N2867" s="564">
        <f t="shared" si="1300"/>
        <v>0</v>
      </c>
      <c r="O2867" s="564">
        <f t="shared" si="1301"/>
        <v>0</v>
      </c>
      <c r="P2867" s="564">
        <f t="shared" si="1302"/>
        <v>0</v>
      </c>
      <c r="Q2867" s="564">
        <f t="shared" si="1303"/>
        <v>0</v>
      </c>
      <c r="R2867" s="661">
        <f t="shared" si="1292"/>
        <v>0</v>
      </c>
      <c r="S2867" s="662">
        <f t="shared" si="1293"/>
        <v>0</v>
      </c>
      <c r="T2867" s="699">
        <f t="shared" si="1294"/>
        <v>0</v>
      </c>
      <c r="U2867" s="681">
        <f t="shared" si="1304"/>
        <v>0</v>
      </c>
      <c r="V2867" s="701">
        <f t="shared" si="1305"/>
        <v>0</v>
      </c>
      <c r="W2867" s="662">
        <f t="shared" si="1306"/>
        <v>0</v>
      </c>
      <c r="X2867" s="662">
        <f t="shared" si="1307"/>
        <v>0</v>
      </c>
      <c r="Y2867" s="662">
        <f t="shared" si="1308"/>
        <v>0</v>
      </c>
      <c r="Z2867" s="699">
        <f t="shared" si="1309"/>
        <v>0</v>
      </c>
      <c r="AA2867" s="681">
        <f t="shared" si="1312"/>
        <v>0</v>
      </c>
      <c r="AB2867" s="701">
        <f t="shared" si="1313"/>
        <v>0</v>
      </c>
      <c r="AC2867" s="662">
        <f t="shared" si="1310"/>
        <v>0</v>
      </c>
      <c r="AD2867" s="662">
        <f t="shared" si="1314"/>
        <v>0</v>
      </c>
      <c r="AE2867" s="701">
        <f t="shared" si="1315"/>
        <v>0</v>
      </c>
      <c r="AF2867" s="662">
        <f t="shared" si="1311"/>
        <v>0</v>
      </c>
      <c r="AG2867" s="662">
        <f t="shared" si="1316"/>
        <v>0</v>
      </c>
      <c r="AH2867" s="701">
        <f t="shared" si="1317"/>
        <v>0</v>
      </c>
    </row>
    <row r="2868" spans="1:34" x14ac:dyDescent="0.35">
      <c r="A2868" s="680">
        <v>40843</v>
      </c>
      <c r="B2868" s="558" t="s">
        <v>30</v>
      </c>
      <c r="C2868" s="558">
        <v>10</v>
      </c>
      <c r="D2868" s="559">
        <f t="shared" si="1289"/>
        <v>5</v>
      </c>
      <c r="E2868" s="561">
        <v>0</v>
      </c>
      <c r="F2868" s="699">
        <f t="shared" si="1295"/>
        <v>0</v>
      </c>
      <c r="G2868" s="712">
        <f t="shared" si="1296"/>
        <v>0</v>
      </c>
      <c r="H2868" s="699">
        <f t="shared" si="1290"/>
        <v>0</v>
      </c>
      <c r="I2868" s="712">
        <f t="shared" si="1291"/>
        <v>0</v>
      </c>
      <c r="J2868" s="699">
        <f t="shared" si="1297"/>
        <v>0</v>
      </c>
      <c r="K2868" s="681">
        <f t="shared" si="1298"/>
        <v>0</v>
      </c>
      <c r="L2868" s="711">
        <f>IF($L$5="Yes",HLOOKUP(B2868,'Outdoor Supply'!$D$32:$P$38,7,FALSE),0)</f>
        <v>0</v>
      </c>
      <c r="M2868" s="701">
        <f t="shared" si="1299"/>
        <v>0</v>
      </c>
      <c r="N2868" s="564">
        <f t="shared" si="1300"/>
        <v>0</v>
      </c>
      <c r="O2868" s="564">
        <f t="shared" si="1301"/>
        <v>0</v>
      </c>
      <c r="P2868" s="564">
        <f t="shared" si="1302"/>
        <v>0</v>
      </c>
      <c r="Q2868" s="564">
        <f t="shared" si="1303"/>
        <v>0</v>
      </c>
      <c r="R2868" s="661">
        <f t="shared" si="1292"/>
        <v>0</v>
      </c>
      <c r="S2868" s="662">
        <f t="shared" si="1293"/>
        <v>0</v>
      </c>
      <c r="T2868" s="699">
        <f t="shared" si="1294"/>
        <v>0</v>
      </c>
      <c r="U2868" s="681">
        <f t="shared" si="1304"/>
        <v>0</v>
      </c>
      <c r="V2868" s="701">
        <f t="shared" si="1305"/>
        <v>0</v>
      </c>
      <c r="W2868" s="662">
        <f t="shared" si="1306"/>
        <v>0</v>
      </c>
      <c r="X2868" s="662">
        <f t="shared" si="1307"/>
        <v>0</v>
      </c>
      <c r="Y2868" s="662">
        <f t="shared" si="1308"/>
        <v>0</v>
      </c>
      <c r="Z2868" s="699">
        <f t="shared" si="1309"/>
        <v>0</v>
      </c>
      <c r="AA2868" s="681">
        <f t="shared" si="1312"/>
        <v>0</v>
      </c>
      <c r="AB2868" s="701">
        <f t="shared" si="1313"/>
        <v>0</v>
      </c>
      <c r="AC2868" s="662">
        <f t="shared" si="1310"/>
        <v>0</v>
      </c>
      <c r="AD2868" s="662">
        <f t="shared" si="1314"/>
        <v>0</v>
      </c>
      <c r="AE2868" s="701">
        <f t="shared" si="1315"/>
        <v>0</v>
      </c>
      <c r="AF2868" s="662">
        <f t="shared" si="1311"/>
        <v>0</v>
      </c>
      <c r="AG2868" s="662">
        <f t="shared" si="1316"/>
        <v>0</v>
      </c>
      <c r="AH2868" s="701">
        <f t="shared" si="1317"/>
        <v>0</v>
      </c>
    </row>
    <row r="2869" spans="1:34" x14ac:dyDescent="0.35">
      <c r="A2869" s="680">
        <v>40844</v>
      </c>
      <c r="B2869" s="558" t="s">
        <v>30</v>
      </c>
      <c r="C2869" s="558">
        <v>10</v>
      </c>
      <c r="D2869" s="559">
        <f t="shared" si="1289"/>
        <v>6</v>
      </c>
      <c r="E2869" s="561">
        <v>0</v>
      </c>
      <c r="F2869" s="699">
        <f t="shared" si="1295"/>
        <v>0</v>
      </c>
      <c r="G2869" s="712">
        <f t="shared" si="1296"/>
        <v>0</v>
      </c>
      <c r="H2869" s="699">
        <f t="shared" si="1290"/>
        <v>0</v>
      </c>
      <c r="I2869" s="712">
        <f t="shared" si="1291"/>
        <v>0</v>
      </c>
      <c r="J2869" s="699">
        <f t="shared" si="1297"/>
        <v>0</v>
      </c>
      <c r="K2869" s="681">
        <f t="shared" si="1298"/>
        <v>0</v>
      </c>
      <c r="L2869" s="711">
        <f>IF($L$5="Yes",HLOOKUP(B2869,'Outdoor Supply'!$D$32:$P$38,7,FALSE),0)</f>
        <v>0</v>
      </c>
      <c r="M2869" s="701">
        <f t="shared" si="1299"/>
        <v>0</v>
      </c>
      <c r="N2869" s="564">
        <f t="shared" si="1300"/>
        <v>0</v>
      </c>
      <c r="O2869" s="564">
        <f t="shared" si="1301"/>
        <v>0</v>
      </c>
      <c r="P2869" s="564">
        <f t="shared" si="1302"/>
        <v>0</v>
      </c>
      <c r="Q2869" s="564">
        <f t="shared" si="1303"/>
        <v>0</v>
      </c>
      <c r="R2869" s="661">
        <f t="shared" si="1292"/>
        <v>0</v>
      </c>
      <c r="S2869" s="662">
        <f t="shared" si="1293"/>
        <v>0</v>
      </c>
      <c r="T2869" s="699">
        <f t="shared" si="1294"/>
        <v>0</v>
      </c>
      <c r="U2869" s="681">
        <f t="shared" si="1304"/>
        <v>0</v>
      </c>
      <c r="V2869" s="701">
        <f t="shared" si="1305"/>
        <v>0</v>
      </c>
      <c r="W2869" s="662">
        <f t="shared" si="1306"/>
        <v>0</v>
      </c>
      <c r="X2869" s="662">
        <f t="shared" si="1307"/>
        <v>0</v>
      </c>
      <c r="Y2869" s="662">
        <f t="shared" si="1308"/>
        <v>0</v>
      </c>
      <c r="Z2869" s="699">
        <f t="shared" si="1309"/>
        <v>0</v>
      </c>
      <c r="AA2869" s="681">
        <f t="shared" si="1312"/>
        <v>0</v>
      </c>
      <c r="AB2869" s="701">
        <f t="shared" si="1313"/>
        <v>0</v>
      </c>
      <c r="AC2869" s="662">
        <f t="shared" si="1310"/>
        <v>0</v>
      </c>
      <c r="AD2869" s="662">
        <f t="shared" si="1314"/>
        <v>0</v>
      </c>
      <c r="AE2869" s="701">
        <f t="shared" si="1315"/>
        <v>0</v>
      </c>
      <c r="AF2869" s="662">
        <f t="shared" si="1311"/>
        <v>0</v>
      </c>
      <c r="AG2869" s="662">
        <f t="shared" si="1316"/>
        <v>0</v>
      </c>
      <c r="AH2869" s="701">
        <f t="shared" si="1317"/>
        <v>0</v>
      </c>
    </row>
    <row r="2870" spans="1:34" x14ac:dyDescent="0.35">
      <c r="A2870" s="680">
        <v>40845</v>
      </c>
      <c r="B2870" s="558" t="s">
        <v>30</v>
      </c>
      <c r="C2870" s="558">
        <v>10</v>
      </c>
      <c r="D2870" s="559">
        <f t="shared" si="1289"/>
        <v>7</v>
      </c>
      <c r="E2870" s="561">
        <v>0</v>
      </c>
      <c r="F2870" s="699">
        <f t="shared" si="1295"/>
        <v>0</v>
      </c>
      <c r="G2870" s="712">
        <f t="shared" si="1296"/>
        <v>0</v>
      </c>
      <c r="H2870" s="699">
        <f t="shared" si="1290"/>
        <v>0</v>
      </c>
      <c r="I2870" s="712">
        <f t="shared" si="1291"/>
        <v>0</v>
      </c>
      <c r="J2870" s="699">
        <f t="shared" si="1297"/>
        <v>0</v>
      </c>
      <c r="K2870" s="681">
        <f t="shared" si="1298"/>
        <v>0</v>
      </c>
      <c r="L2870" s="711">
        <f>IF($L$5="Yes",HLOOKUP(B2870,'Outdoor Supply'!$D$32:$P$38,7,FALSE),0)</f>
        <v>0</v>
      </c>
      <c r="M2870" s="701">
        <f t="shared" si="1299"/>
        <v>0</v>
      </c>
      <c r="N2870" s="564">
        <f t="shared" si="1300"/>
        <v>0</v>
      </c>
      <c r="O2870" s="564">
        <f t="shared" si="1301"/>
        <v>0</v>
      </c>
      <c r="P2870" s="564">
        <f t="shared" si="1302"/>
        <v>0</v>
      </c>
      <c r="Q2870" s="564">
        <f t="shared" si="1303"/>
        <v>0</v>
      </c>
      <c r="R2870" s="661">
        <f t="shared" si="1292"/>
        <v>0</v>
      </c>
      <c r="S2870" s="662">
        <f t="shared" si="1293"/>
        <v>0</v>
      </c>
      <c r="T2870" s="699">
        <f t="shared" si="1294"/>
        <v>0</v>
      </c>
      <c r="U2870" s="681">
        <f t="shared" si="1304"/>
        <v>0</v>
      </c>
      <c r="V2870" s="701">
        <f t="shared" si="1305"/>
        <v>0</v>
      </c>
      <c r="W2870" s="662">
        <f t="shared" si="1306"/>
        <v>0</v>
      </c>
      <c r="X2870" s="662">
        <f t="shared" si="1307"/>
        <v>0</v>
      </c>
      <c r="Y2870" s="662">
        <f t="shared" si="1308"/>
        <v>0</v>
      </c>
      <c r="Z2870" s="699">
        <f t="shared" si="1309"/>
        <v>0</v>
      </c>
      <c r="AA2870" s="681">
        <f t="shared" si="1312"/>
        <v>0</v>
      </c>
      <c r="AB2870" s="701">
        <f t="shared" si="1313"/>
        <v>0</v>
      </c>
      <c r="AC2870" s="662">
        <f t="shared" si="1310"/>
        <v>0</v>
      </c>
      <c r="AD2870" s="662">
        <f t="shared" si="1314"/>
        <v>0</v>
      </c>
      <c r="AE2870" s="701">
        <f t="shared" si="1315"/>
        <v>0</v>
      </c>
      <c r="AF2870" s="662">
        <f t="shared" si="1311"/>
        <v>0</v>
      </c>
      <c r="AG2870" s="662">
        <f t="shared" si="1316"/>
        <v>0</v>
      </c>
      <c r="AH2870" s="701">
        <f t="shared" si="1317"/>
        <v>0</v>
      </c>
    </row>
    <row r="2871" spans="1:34" x14ac:dyDescent="0.35">
      <c r="A2871" s="680">
        <v>40846</v>
      </c>
      <c r="B2871" s="558" t="s">
        <v>30</v>
      </c>
      <c r="C2871" s="558">
        <v>10</v>
      </c>
      <c r="D2871" s="559">
        <f t="shared" si="1289"/>
        <v>1</v>
      </c>
      <c r="E2871" s="561">
        <v>0</v>
      </c>
      <c r="F2871" s="699">
        <f t="shared" si="1295"/>
        <v>0</v>
      </c>
      <c r="G2871" s="712">
        <f t="shared" si="1296"/>
        <v>0</v>
      </c>
      <c r="H2871" s="699">
        <f t="shared" si="1290"/>
        <v>0</v>
      </c>
      <c r="I2871" s="712">
        <f t="shared" si="1291"/>
        <v>0</v>
      </c>
      <c r="J2871" s="699">
        <f t="shared" si="1297"/>
        <v>0</v>
      </c>
      <c r="K2871" s="681">
        <f t="shared" si="1298"/>
        <v>0</v>
      </c>
      <c r="L2871" s="711">
        <f>IF($L$5="Yes",HLOOKUP(B2871,'Outdoor Supply'!$D$32:$P$38,7,FALSE),0)</f>
        <v>0</v>
      </c>
      <c r="M2871" s="701">
        <f t="shared" si="1299"/>
        <v>0</v>
      </c>
      <c r="N2871" s="564">
        <f t="shared" si="1300"/>
        <v>0</v>
      </c>
      <c r="O2871" s="564">
        <f t="shared" si="1301"/>
        <v>0</v>
      </c>
      <c r="P2871" s="564">
        <f t="shared" si="1302"/>
        <v>0</v>
      </c>
      <c r="Q2871" s="564">
        <f t="shared" si="1303"/>
        <v>0</v>
      </c>
      <c r="R2871" s="661">
        <f t="shared" si="1292"/>
        <v>0</v>
      </c>
      <c r="S2871" s="662">
        <f t="shared" si="1293"/>
        <v>0</v>
      </c>
      <c r="T2871" s="699">
        <f t="shared" si="1294"/>
        <v>0</v>
      </c>
      <c r="U2871" s="681">
        <f t="shared" si="1304"/>
        <v>0</v>
      </c>
      <c r="V2871" s="701">
        <f t="shared" si="1305"/>
        <v>0</v>
      </c>
      <c r="W2871" s="662">
        <f t="shared" si="1306"/>
        <v>0</v>
      </c>
      <c r="X2871" s="662">
        <f t="shared" si="1307"/>
        <v>0</v>
      </c>
      <c r="Y2871" s="662">
        <f t="shared" si="1308"/>
        <v>0</v>
      </c>
      <c r="Z2871" s="699">
        <f t="shared" si="1309"/>
        <v>0</v>
      </c>
      <c r="AA2871" s="681">
        <f t="shared" si="1312"/>
        <v>0</v>
      </c>
      <c r="AB2871" s="701">
        <f t="shared" si="1313"/>
        <v>0</v>
      </c>
      <c r="AC2871" s="662">
        <f t="shared" si="1310"/>
        <v>0</v>
      </c>
      <c r="AD2871" s="662">
        <f t="shared" si="1314"/>
        <v>0</v>
      </c>
      <c r="AE2871" s="701">
        <f t="shared" si="1315"/>
        <v>0</v>
      </c>
      <c r="AF2871" s="662">
        <f t="shared" si="1311"/>
        <v>0</v>
      </c>
      <c r="AG2871" s="662">
        <f t="shared" si="1316"/>
        <v>0</v>
      </c>
      <c r="AH2871" s="701">
        <f t="shared" si="1317"/>
        <v>0</v>
      </c>
    </row>
    <row r="2872" spans="1:34" x14ac:dyDescent="0.35">
      <c r="A2872" s="680">
        <v>40847</v>
      </c>
      <c r="B2872" s="558" t="s">
        <v>30</v>
      </c>
      <c r="C2872" s="558">
        <v>10</v>
      </c>
      <c r="D2872" s="559">
        <f t="shared" si="1289"/>
        <v>2</v>
      </c>
      <c r="E2872" s="561">
        <v>0</v>
      </c>
      <c r="F2872" s="699">
        <f t="shared" si="1295"/>
        <v>0</v>
      </c>
      <c r="G2872" s="712">
        <f t="shared" si="1296"/>
        <v>0</v>
      </c>
      <c r="H2872" s="699">
        <f t="shared" si="1290"/>
        <v>0</v>
      </c>
      <c r="I2872" s="712">
        <f t="shared" si="1291"/>
        <v>0</v>
      </c>
      <c r="J2872" s="699">
        <f t="shared" si="1297"/>
        <v>0</v>
      </c>
      <c r="K2872" s="681">
        <f t="shared" si="1298"/>
        <v>0</v>
      </c>
      <c r="L2872" s="711">
        <f>IF($L$5="Yes",HLOOKUP(B2872,'Outdoor Supply'!$D$32:$P$38,7,FALSE),0)</f>
        <v>0</v>
      </c>
      <c r="M2872" s="701">
        <f t="shared" si="1299"/>
        <v>0</v>
      </c>
      <c r="N2872" s="564">
        <f t="shared" si="1300"/>
        <v>0</v>
      </c>
      <c r="O2872" s="564">
        <f t="shared" si="1301"/>
        <v>0</v>
      </c>
      <c r="P2872" s="564">
        <f t="shared" si="1302"/>
        <v>0</v>
      </c>
      <c r="Q2872" s="564">
        <f t="shared" si="1303"/>
        <v>0</v>
      </c>
      <c r="R2872" s="661">
        <f t="shared" si="1292"/>
        <v>0</v>
      </c>
      <c r="S2872" s="662">
        <f t="shared" si="1293"/>
        <v>0</v>
      </c>
      <c r="T2872" s="699">
        <f t="shared" si="1294"/>
        <v>0</v>
      </c>
      <c r="U2872" s="681">
        <f t="shared" si="1304"/>
        <v>0</v>
      </c>
      <c r="V2872" s="701">
        <f t="shared" si="1305"/>
        <v>0</v>
      </c>
      <c r="W2872" s="662">
        <f t="shared" si="1306"/>
        <v>0</v>
      </c>
      <c r="X2872" s="662">
        <f t="shared" si="1307"/>
        <v>0</v>
      </c>
      <c r="Y2872" s="662">
        <f t="shared" si="1308"/>
        <v>0</v>
      </c>
      <c r="Z2872" s="699">
        <f t="shared" si="1309"/>
        <v>0</v>
      </c>
      <c r="AA2872" s="681">
        <f t="shared" si="1312"/>
        <v>0</v>
      </c>
      <c r="AB2872" s="701">
        <f t="shared" si="1313"/>
        <v>0</v>
      </c>
      <c r="AC2872" s="662">
        <f t="shared" si="1310"/>
        <v>0</v>
      </c>
      <c r="AD2872" s="662">
        <f t="shared" si="1314"/>
        <v>0</v>
      </c>
      <c r="AE2872" s="701">
        <f t="shared" si="1315"/>
        <v>0</v>
      </c>
      <c r="AF2872" s="662">
        <f t="shared" si="1311"/>
        <v>0</v>
      </c>
      <c r="AG2872" s="662">
        <f t="shared" si="1316"/>
        <v>0</v>
      </c>
      <c r="AH2872" s="701">
        <f t="shared" si="1317"/>
        <v>0</v>
      </c>
    </row>
    <row r="2873" spans="1:34" x14ac:dyDescent="0.35">
      <c r="A2873" s="680">
        <v>40848</v>
      </c>
      <c r="B2873" s="558" t="s">
        <v>31</v>
      </c>
      <c r="C2873" s="558">
        <v>11</v>
      </c>
      <c r="D2873" s="559">
        <f t="shared" si="1289"/>
        <v>3</v>
      </c>
      <c r="E2873" s="561">
        <v>0</v>
      </c>
      <c r="F2873" s="699">
        <f t="shared" si="1295"/>
        <v>0</v>
      </c>
      <c r="G2873" s="712">
        <f t="shared" si="1296"/>
        <v>0</v>
      </c>
      <c r="H2873" s="699">
        <f t="shared" si="1290"/>
        <v>0</v>
      </c>
      <c r="I2873" s="712">
        <f t="shared" si="1291"/>
        <v>0</v>
      </c>
      <c r="J2873" s="699">
        <f t="shared" si="1297"/>
        <v>0</v>
      </c>
      <c r="K2873" s="681">
        <f t="shared" si="1298"/>
        <v>0</v>
      </c>
      <c r="L2873" s="711">
        <f>IF($L$5="Yes",HLOOKUP(B2873,'Outdoor Supply'!$D$32:$P$38,7,FALSE),0)</f>
        <v>0</v>
      </c>
      <c r="M2873" s="701">
        <f t="shared" si="1299"/>
        <v>0</v>
      </c>
      <c r="N2873" s="564">
        <f t="shared" si="1300"/>
        <v>0</v>
      </c>
      <c r="O2873" s="564">
        <f t="shared" si="1301"/>
        <v>0</v>
      </c>
      <c r="P2873" s="564">
        <f t="shared" si="1302"/>
        <v>0</v>
      </c>
      <c r="Q2873" s="564">
        <f t="shared" si="1303"/>
        <v>0</v>
      </c>
      <c r="R2873" s="661">
        <f t="shared" si="1292"/>
        <v>0</v>
      </c>
      <c r="S2873" s="662">
        <f t="shared" si="1293"/>
        <v>0</v>
      </c>
      <c r="T2873" s="699">
        <f t="shared" si="1294"/>
        <v>0</v>
      </c>
      <c r="U2873" s="681">
        <f t="shared" si="1304"/>
        <v>0</v>
      </c>
      <c r="V2873" s="701">
        <f t="shared" si="1305"/>
        <v>0</v>
      </c>
      <c r="W2873" s="662">
        <f t="shared" si="1306"/>
        <v>0</v>
      </c>
      <c r="X2873" s="662">
        <f t="shared" si="1307"/>
        <v>0</v>
      </c>
      <c r="Y2873" s="662">
        <f t="shared" si="1308"/>
        <v>0</v>
      </c>
      <c r="Z2873" s="699">
        <f t="shared" si="1309"/>
        <v>0</v>
      </c>
      <c r="AA2873" s="681">
        <f t="shared" si="1312"/>
        <v>0</v>
      </c>
      <c r="AB2873" s="701">
        <f t="shared" si="1313"/>
        <v>0</v>
      </c>
      <c r="AC2873" s="662">
        <f t="shared" si="1310"/>
        <v>0</v>
      </c>
      <c r="AD2873" s="662">
        <f t="shared" si="1314"/>
        <v>0</v>
      </c>
      <c r="AE2873" s="701">
        <f t="shared" si="1315"/>
        <v>0</v>
      </c>
      <c r="AF2873" s="662">
        <f t="shared" si="1311"/>
        <v>0</v>
      </c>
      <c r="AG2873" s="662">
        <f t="shared" si="1316"/>
        <v>0</v>
      </c>
      <c r="AH2873" s="701">
        <f t="shared" si="1317"/>
        <v>0</v>
      </c>
    </row>
    <row r="2874" spans="1:34" x14ac:dyDescent="0.35">
      <c r="A2874" s="680">
        <v>40849</v>
      </c>
      <c r="B2874" s="558" t="s">
        <v>31</v>
      </c>
      <c r="C2874" s="558">
        <v>11</v>
      </c>
      <c r="D2874" s="559">
        <f t="shared" si="1289"/>
        <v>4</v>
      </c>
      <c r="E2874" s="561">
        <v>0</v>
      </c>
      <c r="F2874" s="699">
        <f t="shared" si="1295"/>
        <v>0</v>
      </c>
      <c r="G2874" s="712">
        <f t="shared" si="1296"/>
        <v>0</v>
      </c>
      <c r="H2874" s="699">
        <f t="shared" si="1290"/>
        <v>0</v>
      </c>
      <c r="I2874" s="712">
        <f t="shared" si="1291"/>
        <v>0</v>
      </c>
      <c r="J2874" s="699">
        <f t="shared" si="1297"/>
        <v>0</v>
      </c>
      <c r="K2874" s="681">
        <f t="shared" si="1298"/>
        <v>0</v>
      </c>
      <c r="L2874" s="711">
        <f>IF($L$5="Yes",HLOOKUP(B2874,'Outdoor Supply'!$D$32:$P$38,7,FALSE),0)</f>
        <v>0</v>
      </c>
      <c r="M2874" s="701">
        <f t="shared" si="1299"/>
        <v>0</v>
      </c>
      <c r="N2874" s="564">
        <f t="shared" si="1300"/>
        <v>0</v>
      </c>
      <c r="O2874" s="564">
        <f t="shared" si="1301"/>
        <v>0</v>
      </c>
      <c r="P2874" s="564">
        <f t="shared" si="1302"/>
        <v>0</v>
      </c>
      <c r="Q2874" s="564">
        <f t="shared" si="1303"/>
        <v>0</v>
      </c>
      <c r="R2874" s="661">
        <f t="shared" si="1292"/>
        <v>0</v>
      </c>
      <c r="S2874" s="662">
        <f t="shared" si="1293"/>
        <v>0</v>
      </c>
      <c r="T2874" s="699">
        <f t="shared" si="1294"/>
        <v>0</v>
      </c>
      <c r="U2874" s="681">
        <f t="shared" si="1304"/>
        <v>0</v>
      </c>
      <c r="V2874" s="701">
        <f t="shared" si="1305"/>
        <v>0</v>
      </c>
      <c r="W2874" s="662">
        <f t="shared" si="1306"/>
        <v>0</v>
      </c>
      <c r="X2874" s="662">
        <f t="shared" si="1307"/>
        <v>0</v>
      </c>
      <c r="Y2874" s="662">
        <f t="shared" si="1308"/>
        <v>0</v>
      </c>
      <c r="Z2874" s="699">
        <f t="shared" si="1309"/>
        <v>0</v>
      </c>
      <c r="AA2874" s="681">
        <f t="shared" si="1312"/>
        <v>0</v>
      </c>
      <c r="AB2874" s="701">
        <f t="shared" si="1313"/>
        <v>0</v>
      </c>
      <c r="AC2874" s="662">
        <f t="shared" si="1310"/>
        <v>0</v>
      </c>
      <c r="AD2874" s="662">
        <f t="shared" si="1314"/>
        <v>0</v>
      </c>
      <c r="AE2874" s="701">
        <f t="shared" si="1315"/>
        <v>0</v>
      </c>
      <c r="AF2874" s="662">
        <f t="shared" si="1311"/>
        <v>0</v>
      </c>
      <c r="AG2874" s="662">
        <f t="shared" si="1316"/>
        <v>0</v>
      </c>
      <c r="AH2874" s="701">
        <f t="shared" si="1317"/>
        <v>0</v>
      </c>
    </row>
    <row r="2875" spans="1:34" x14ac:dyDescent="0.35">
      <c r="A2875" s="680">
        <v>40850</v>
      </c>
      <c r="B2875" s="558" t="s">
        <v>31</v>
      </c>
      <c r="C2875" s="558">
        <v>11</v>
      </c>
      <c r="D2875" s="559">
        <f t="shared" si="1289"/>
        <v>5</v>
      </c>
      <c r="E2875" s="561">
        <v>0</v>
      </c>
      <c r="F2875" s="699">
        <f t="shared" si="1295"/>
        <v>0</v>
      </c>
      <c r="G2875" s="712">
        <f t="shared" si="1296"/>
        <v>0</v>
      </c>
      <c r="H2875" s="699">
        <f t="shared" si="1290"/>
        <v>0</v>
      </c>
      <c r="I2875" s="712">
        <f t="shared" si="1291"/>
        <v>0</v>
      </c>
      <c r="J2875" s="699">
        <f t="shared" si="1297"/>
        <v>0</v>
      </c>
      <c r="K2875" s="681">
        <f t="shared" si="1298"/>
        <v>0</v>
      </c>
      <c r="L2875" s="711">
        <f>IF($L$5="Yes",HLOOKUP(B2875,'Outdoor Supply'!$D$32:$P$38,7,FALSE),0)</f>
        <v>0</v>
      </c>
      <c r="M2875" s="701">
        <f t="shared" si="1299"/>
        <v>0</v>
      </c>
      <c r="N2875" s="564">
        <f t="shared" si="1300"/>
        <v>0</v>
      </c>
      <c r="O2875" s="564">
        <f t="shared" si="1301"/>
        <v>0</v>
      </c>
      <c r="P2875" s="564">
        <f t="shared" si="1302"/>
        <v>0</v>
      </c>
      <c r="Q2875" s="564">
        <f t="shared" si="1303"/>
        <v>0</v>
      </c>
      <c r="R2875" s="661">
        <f t="shared" si="1292"/>
        <v>0</v>
      </c>
      <c r="S2875" s="662">
        <f t="shared" si="1293"/>
        <v>0</v>
      </c>
      <c r="T2875" s="699">
        <f t="shared" si="1294"/>
        <v>0</v>
      </c>
      <c r="U2875" s="681">
        <f t="shared" si="1304"/>
        <v>0</v>
      </c>
      <c r="V2875" s="701">
        <f t="shared" si="1305"/>
        <v>0</v>
      </c>
      <c r="W2875" s="662">
        <f t="shared" si="1306"/>
        <v>0</v>
      </c>
      <c r="X2875" s="662">
        <f t="shared" si="1307"/>
        <v>0</v>
      </c>
      <c r="Y2875" s="662">
        <f t="shared" si="1308"/>
        <v>0</v>
      </c>
      <c r="Z2875" s="699">
        <f t="shared" si="1309"/>
        <v>0</v>
      </c>
      <c r="AA2875" s="681">
        <f t="shared" si="1312"/>
        <v>0</v>
      </c>
      <c r="AB2875" s="701">
        <f t="shared" si="1313"/>
        <v>0</v>
      </c>
      <c r="AC2875" s="662">
        <f t="shared" si="1310"/>
        <v>0</v>
      </c>
      <c r="AD2875" s="662">
        <f t="shared" si="1314"/>
        <v>0</v>
      </c>
      <c r="AE2875" s="701">
        <f t="shared" si="1315"/>
        <v>0</v>
      </c>
      <c r="AF2875" s="662">
        <f t="shared" si="1311"/>
        <v>0</v>
      </c>
      <c r="AG2875" s="662">
        <f t="shared" si="1316"/>
        <v>0</v>
      </c>
      <c r="AH2875" s="701">
        <f t="shared" si="1317"/>
        <v>0</v>
      </c>
    </row>
    <row r="2876" spans="1:34" x14ac:dyDescent="0.35">
      <c r="A2876" s="680">
        <v>40851</v>
      </c>
      <c r="B2876" s="558" t="s">
        <v>31</v>
      </c>
      <c r="C2876" s="558">
        <v>11</v>
      </c>
      <c r="D2876" s="559">
        <f t="shared" si="1289"/>
        <v>6</v>
      </c>
      <c r="E2876" s="561">
        <v>0</v>
      </c>
      <c r="F2876" s="699">
        <f t="shared" si="1295"/>
        <v>0</v>
      </c>
      <c r="G2876" s="712">
        <f t="shared" si="1296"/>
        <v>0</v>
      </c>
      <c r="H2876" s="699">
        <f t="shared" si="1290"/>
        <v>0</v>
      </c>
      <c r="I2876" s="712">
        <f t="shared" si="1291"/>
        <v>0</v>
      </c>
      <c r="J2876" s="699">
        <f t="shared" si="1297"/>
        <v>0</v>
      </c>
      <c r="K2876" s="681">
        <f t="shared" si="1298"/>
        <v>0</v>
      </c>
      <c r="L2876" s="711">
        <f>IF($L$5="Yes",HLOOKUP(B2876,'Outdoor Supply'!$D$32:$P$38,7,FALSE),0)</f>
        <v>0</v>
      </c>
      <c r="M2876" s="701">
        <f t="shared" si="1299"/>
        <v>0</v>
      </c>
      <c r="N2876" s="564">
        <f t="shared" si="1300"/>
        <v>0</v>
      </c>
      <c r="O2876" s="564">
        <f t="shared" si="1301"/>
        <v>0</v>
      </c>
      <c r="P2876" s="564">
        <f t="shared" si="1302"/>
        <v>0</v>
      </c>
      <c r="Q2876" s="564">
        <f t="shared" si="1303"/>
        <v>0</v>
      </c>
      <c r="R2876" s="661">
        <f t="shared" si="1292"/>
        <v>0</v>
      </c>
      <c r="S2876" s="662">
        <f t="shared" si="1293"/>
        <v>0</v>
      </c>
      <c r="T2876" s="699">
        <f t="shared" si="1294"/>
        <v>0</v>
      </c>
      <c r="U2876" s="681">
        <f t="shared" si="1304"/>
        <v>0</v>
      </c>
      <c r="V2876" s="701">
        <f t="shared" si="1305"/>
        <v>0</v>
      </c>
      <c r="W2876" s="662">
        <f t="shared" si="1306"/>
        <v>0</v>
      </c>
      <c r="X2876" s="662">
        <f t="shared" si="1307"/>
        <v>0</v>
      </c>
      <c r="Y2876" s="662">
        <f t="shared" si="1308"/>
        <v>0</v>
      </c>
      <c r="Z2876" s="699">
        <f t="shared" si="1309"/>
        <v>0</v>
      </c>
      <c r="AA2876" s="681">
        <f t="shared" si="1312"/>
        <v>0</v>
      </c>
      <c r="AB2876" s="701">
        <f t="shared" si="1313"/>
        <v>0</v>
      </c>
      <c r="AC2876" s="662">
        <f t="shared" si="1310"/>
        <v>0</v>
      </c>
      <c r="AD2876" s="662">
        <f t="shared" si="1314"/>
        <v>0</v>
      </c>
      <c r="AE2876" s="701">
        <f t="shared" si="1315"/>
        <v>0</v>
      </c>
      <c r="AF2876" s="662">
        <f t="shared" si="1311"/>
        <v>0</v>
      </c>
      <c r="AG2876" s="662">
        <f t="shared" si="1316"/>
        <v>0</v>
      </c>
      <c r="AH2876" s="701">
        <f t="shared" si="1317"/>
        <v>0</v>
      </c>
    </row>
    <row r="2877" spans="1:34" x14ac:dyDescent="0.35">
      <c r="A2877" s="680">
        <v>40852</v>
      </c>
      <c r="B2877" s="558" t="s">
        <v>31</v>
      </c>
      <c r="C2877" s="558">
        <v>11</v>
      </c>
      <c r="D2877" s="559">
        <f t="shared" si="1289"/>
        <v>7</v>
      </c>
      <c r="E2877" s="561">
        <v>0</v>
      </c>
      <c r="F2877" s="699">
        <f t="shared" si="1295"/>
        <v>0</v>
      </c>
      <c r="G2877" s="712">
        <f t="shared" si="1296"/>
        <v>0</v>
      </c>
      <c r="H2877" s="699">
        <f t="shared" si="1290"/>
        <v>0</v>
      </c>
      <c r="I2877" s="712">
        <f t="shared" si="1291"/>
        <v>0</v>
      </c>
      <c r="J2877" s="699">
        <f t="shared" si="1297"/>
        <v>0</v>
      </c>
      <c r="K2877" s="681">
        <f t="shared" si="1298"/>
        <v>0</v>
      </c>
      <c r="L2877" s="711">
        <f>IF($L$5="Yes",HLOOKUP(B2877,'Outdoor Supply'!$D$32:$P$38,7,FALSE),0)</f>
        <v>0</v>
      </c>
      <c r="M2877" s="701">
        <f t="shared" si="1299"/>
        <v>0</v>
      </c>
      <c r="N2877" s="564">
        <f t="shared" si="1300"/>
        <v>0</v>
      </c>
      <c r="O2877" s="564">
        <f t="shared" si="1301"/>
        <v>0</v>
      </c>
      <c r="P2877" s="564">
        <f t="shared" si="1302"/>
        <v>0</v>
      </c>
      <c r="Q2877" s="564">
        <f t="shared" si="1303"/>
        <v>0</v>
      </c>
      <c r="R2877" s="661">
        <f t="shared" si="1292"/>
        <v>0</v>
      </c>
      <c r="S2877" s="662">
        <f t="shared" si="1293"/>
        <v>0</v>
      </c>
      <c r="T2877" s="699">
        <f t="shared" si="1294"/>
        <v>0</v>
      </c>
      <c r="U2877" s="681">
        <f t="shared" si="1304"/>
        <v>0</v>
      </c>
      <c r="V2877" s="701">
        <f t="shared" si="1305"/>
        <v>0</v>
      </c>
      <c r="W2877" s="662">
        <f t="shared" si="1306"/>
        <v>0</v>
      </c>
      <c r="X2877" s="662">
        <f t="shared" si="1307"/>
        <v>0</v>
      </c>
      <c r="Y2877" s="662">
        <f t="shared" si="1308"/>
        <v>0</v>
      </c>
      <c r="Z2877" s="699">
        <f t="shared" si="1309"/>
        <v>0</v>
      </c>
      <c r="AA2877" s="681">
        <f t="shared" si="1312"/>
        <v>0</v>
      </c>
      <c r="AB2877" s="701">
        <f t="shared" si="1313"/>
        <v>0</v>
      </c>
      <c r="AC2877" s="662">
        <f t="shared" si="1310"/>
        <v>0</v>
      </c>
      <c r="AD2877" s="662">
        <f t="shared" si="1314"/>
        <v>0</v>
      </c>
      <c r="AE2877" s="701">
        <f t="shared" si="1315"/>
        <v>0</v>
      </c>
      <c r="AF2877" s="662">
        <f t="shared" si="1311"/>
        <v>0</v>
      </c>
      <c r="AG2877" s="662">
        <f t="shared" si="1316"/>
        <v>0</v>
      </c>
      <c r="AH2877" s="701">
        <f t="shared" si="1317"/>
        <v>0</v>
      </c>
    </row>
    <row r="2878" spans="1:34" x14ac:dyDescent="0.35">
      <c r="A2878" s="680">
        <v>40853</v>
      </c>
      <c r="B2878" s="558" t="s">
        <v>31</v>
      </c>
      <c r="C2878" s="558">
        <v>11</v>
      </c>
      <c r="D2878" s="559">
        <f t="shared" si="1289"/>
        <v>1</v>
      </c>
      <c r="E2878" s="561">
        <v>9.9999999999909051E-3</v>
      </c>
      <c r="F2878" s="699">
        <f t="shared" si="1295"/>
        <v>0</v>
      </c>
      <c r="G2878" s="712">
        <f t="shared" si="1296"/>
        <v>0</v>
      </c>
      <c r="H2878" s="699">
        <f t="shared" si="1290"/>
        <v>0</v>
      </c>
      <c r="I2878" s="712">
        <f t="shared" si="1291"/>
        <v>0</v>
      </c>
      <c r="J2878" s="699">
        <f t="shared" si="1297"/>
        <v>0</v>
      </c>
      <c r="K2878" s="681">
        <f t="shared" si="1298"/>
        <v>0</v>
      </c>
      <c r="L2878" s="711">
        <f>IF($L$5="Yes",HLOOKUP(B2878,'Outdoor Supply'!$D$32:$P$38,7,FALSE),0)</f>
        <v>0</v>
      </c>
      <c r="M2878" s="701">
        <f t="shared" si="1299"/>
        <v>0</v>
      </c>
      <c r="N2878" s="564">
        <f t="shared" si="1300"/>
        <v>0</v>
      </c>
      <c r="O2878" s="564">
        <f t="shared" si="1301"/>
        <v>0</v>
      </c>
      <c r="P2878" s="564">
        <f t="shared" si="1302"/>
        <v>0</v>
      </c>
      <c r="Q2878" s="564">
        <f t="shared" si="1303"/>
        <v>0</v>
      </c>
      <c r="R2878" s="661">
        <f t="shared" si="1292"/>
        <v>0</v>
      </c>
      <c r="S2878" s="662">
        <f t="shared" si="1293"/>
        <v>0</v>
      </c>
      <c r="T2878" s="699">
        <f t="shared" si="1294"/>
        <v>0</v>
      </c>
      <c r="U2878" s="681">
        <f t="shared" si="1304"/>
        <v>0</v>
      </c>
      <c r="V2878" s="701">
        <f t="shared" si="1305"/>
        <v>0</v>
      </c>
      <c r="W2878" s="662">
        <f t="shared" si="1306"/>
        <v>0</v>
      </c>
      <c r="X2878" s="662">
        <f t="shared" si="1307"/>
        <v>0</v>
      </c>
      <c r="Y2878" s="662">
        <f t="shared" si="1308"/>
        <v>0</v>
      </c>
      <c r="Z2878" s="699">
        <f t="shared" si="1309"/>
        <v>0</v>
      </c>
      <c r="AA2878" s="681">
        <f t="shared" si="1312"/>
        <v>0</v>
      </c>
      <c r="AB2878" s="701">
        <f t="shared" si="1313"/>
        <v>0</v>
      </c>
      <c r="AC2878" s="662">
        <f t="shared" si="1310"/>
        <v>0</v>
      </c>
      <c r="AD2878" s="662">
        <f t="shared" si="1314"/>
        <v>0</v>
      </c>
      <c r="AE2878" s="701">
        <f t="shared" si="1315"/>
        <v>0</v>
      </c>
      <c r="AF2878" s="662">
        <f t="shared" si="1311"/>
        <v>0</v>
      </c>
      <c r="AG2878" s="662">
        <f t="shared" si="1316"/>
        <v>0</v>
      </c>
      <c r="AH2878" s="701">
        <f t="shared" si="1317"/>
        <v>0</v>
      </c>
    </row>
    <row r="2879" spans="1:34" x14ac:dyDescent="0.35">
      <c r="A2879" s="680">
        <v>40854</v>
      </c>
      <c r="B2879" s="558" t="s">
        <v>31</v>
      </c>
      <c r="C2879" s="558">
        <v>11</v>
      </c>
      <c r="D2879" s="559">
        <f t="shared" si="1289"/>
        <v>2</v>
      </c>
      <c r="E2879" s="561">
        <v>3.9999999999992042E-2</v>
      </c>
      <c r="F2879" s="699">
        <f t="shared" si="1295"/>
        <v>0</v>
      </c>
      <c r="G2879" s="712">
        <f t="shared" si="1296"/>
        <v>0</v>
      </c>
      <c r="H2879" s="699">
        <f t="shared" si="1290"/>
        <v>0</v>
      </c>
      <c r="I2879" s="712">
        <f t="shared" si="1291"/>
        <v>0</v>
      </c>
      <c r="J2879" s="699">
        <f t="shared" si="1297"/>
        <v>0</v>
      </c>
      <c r="K2879" s="681">
        <f t="shared" si="1298"/>
        <v>0</v>
      </c>
      <c r="L2879" s="711">
        <f>IF($L$5="Yes",HLOOKUP(B2879,'Outdoor Supply'!$D$32:$P$38,7,FALSE),0)</f>
        <v>0</v>
      </c>
      <c r="M2879" s="701">
        <f t="shared" si="1299"/>
        <v>0</v>
      </c>
      <c r="N2879" s="564">
        <f t="shared" si="1300"/>
        <v>0</v>
      </c>
      <c r="O2879" s="564">
        <f t="shared" si="1301"/>
        <v>0</v>
      </c>
      <c r="P2879" s="564">
        <f t="shared" si="1302"/>
        <v>0</v>
      </c>
      <c r="Q2879" s="564">
        <f t="shared" si="1303"/>
        <v>0</v>
      </c>
      <c r="R2879" s="661">
        <f t="shared" si="1292"/>
        <v>0</v>
      </c>
      <c r="S2879" s="662">
        <f t="shared" si="1293"/>
        <v>0</v>
      </c>
      <c r="T2879" s="699">
        <f t="shared" si="1294"/>
        <v>0</v>
      </c>
      <c r="U2879" s="681">
        <f t="shared" si="1304"/>
        <v>0</v>
      </c>
      <c r="V2879" s="701">
        <f t="shared" si="1305"/>
        <v>0</v>
      </c>
      <c r="W2879" s="662">
        <f t="shared" si="1306"/>
        <v>0</v>
      </c>
      <c r="X2879" s="662">
        <f t="shared" si="1307"/>
        <v>0</v>
      </c>
      <c r="Y2879" s="662">
        <f t="shared" si="1308"/>
        <v>0</v>
      </c>
      <c r="Z2879" s="699">
        <f t="shared" si="1309"/>
        <v>0</v>
      </c>
      <c r="AA2879" s="681">
        <f t="shared" si="1312"/>
        <v>0</v>
      </c>
      <c r="AB2879" s="701">
        <f t="shared" si="1313"/>
        <v>0</v>
      </c>
      <c r="AC2879" s="662">
        <f t="shared" si="1310"/>
        <v>0</v>
      </c>
      <c r="AD2879" s="662">
        <f t="shared" si="1314"/>
        <v>0</v>
      </c>
      <c r="AE2879" s="701">
        <f t="shared" si="1315"/>
        <v>0</v>
      </c>
      <c r="AF2879" s="662">
        <f t="shared" si="1311"/>
        <v>0</v>
      </c>
      <c r="AG2879" s="662">
        <f t="shared" si="1316"/>
        <v>0</v>
      </c>
      <c r="AH2879" s="701">
        <f t="shared" si="1317"/>
        <v>0</v>
      </c>
    </row>
    <row r="2880" spans="1:34" x14ac:dyDescent="0.35">
      <c r="A2880" s="680">
        <v>40855</v>
      </c>
      <c r="B2880" s="558" t="s">
        <v>31</v>
      </c>
      <c r="C2880" s="558">
        <v>11</v>
      </c>
      <c r="D2880" s="559">
        <f t="shared" si="1289"/>
        <v>3</v>
      </c>
      <c r="E2880" s="561">
        <v>3.9999999999992042E-2</v>
      </c>
      <c r="F2880" s="699">
        <f t="shared" si="1295"/>
        <v>0</v>
      </c>
      <c r="G2880" s="712">
        <f t="shared" si="1296"/>
        <v>0</v>
      </c>
      <c r="H2880" s="699">
        <f t="shared" si="1290"/>
        <v>0</v>
      </c>
      <c r="I2880" s="712">
        <f t="shared" si="1291"/>
        <v>0</v>
      </c>
      <c r="J2880" s="699">
        <f t="shared" si="1297"/>
        <v>0</v>
      </c>
      <c r="K2880" s="681">
        <f t="shared" si="1298"/>
        <v>0</v>
      </c>
      <c r="L2880" s="711">
        <f>IF($L$5="Yes",HLOOKUP(B2880,'Outdoor Supply'!$D$32:$P$38,7,FALSE),0)</f>
        <v>0</v>
      </c>
      <c r="M2880" s="701">
        <f t="shared" si="1299"/>
        <v>0</v>
      </c>
      <c r="N2880" s="564">
        <f t="shared" si="1300"/>
        <v>0</v>
      </c>
      <c r="O2880" s="564">
        <f t="shared" si="1301"/>
        <v>0</v>
      </c>
      <c r="P2880" s="564">
        <f t="shared" si="1302"/>
        <v>0</v>
      </c>
      <c r="Q2880" s="564">
        <f t="shared" si="1303"/>
        <v>0</v>
      </c>
      <c r="R2880" s="661">
        <f t="shared" si="1292"/>
        <v>0</v>
      </c>
      <c r="S2880" s="662">
        <f t="shared" si="1293"/>
        <v>0</v>
      </c>
      <c r="T2880" s="699">
        <f t="shared" si="1294"/>
        <v>0</v>
      </c>
      <c r="U2880" s="681">
        <f t="shared" si="1304"/>
        <v>0</v>
      </c>
      <c r="V2880" s="701">
        <f t="shared" si="1305"/>
        <v>0</v>
      </c>
      <c r="W2880" s="662">
        <f t="shared" si="1306"/>
        <v>0</v>
      </c>
      <c r="X2880" s="662">
        <f t="shared" si="1307"/>
        <v>0</v>
      </c>
      <c r="Y2880" s="662">
        <f t="shared" si="1308"/>
        <v>0</v>
      </c>
      <c r="Z2880" s="699">
        <f t="shared" si="1309"/>
        <v>0</v>
      </c>
      <c r="AA2880" s="681">
        <f t="shared" si="1312"/>
        <v>0</v>
      </c>
      <c r="AB2880" s="701">
        <f t="shared" si="1313"/>
        <v>0</v>
      </c>
      <c r="AC2880" s="662">
        <f t="shared" si="1310"/>
        <v>0</v>
      </c>
      <c r="AD2880" s="662">
        <f t="shared" si="1314"/>
        <v>0</v>
      </c>
      <c r="AE2880" s="701">
        <f t="shared" si="1315"/>
        <v>0</v>
      </c>
      <c r="AF2880" s="662">
        <f t="shared" si="1311"/>
        <v>0</v>
      </c>
      <c r="AG2880" s="662">
        <f t="shared" si="1316"/>
        <v>0</v>
      </c>
      <c r="AH2880" s="701">
        <f t="shared" si="1317"/>
        <v>0</v>
      </c>
    </row>
    <row r="2881" spans="1:34" x14ac:dyDescent="0.35">
      <c r="A2881" s="680">
        <v>40856</v>
      </c>
      <c r="B2881" s="558" t="s">
        <v>31</v>
      </c>
      <c r="C2881" s="558">
        <v>11</v>
      </c>
      <c r="D2881" s="559">
        <f t="shared" si="1289"/>
        <v>4</v>
      </c>
      <c r="E2881" s="561">
        <v>0</v>
      </c>
      <c r="F2881" s="699">
        <f t="shared" si="1295"/>
        <v>0</v>
      </c>
      <c r="G2881" s="712">
        <f t="shared" si="1296"/>
        <v>0</v>
      </c>
      <c r="H2881" s="699">
        <f t="shared" si="1290"/>
        <v>0</v>
      </c>
      <c r="I2881" s="712">
        <f t="shared" si="1291"/>
        <v>0</v>
      </c>
      <c r="J2881" s="699">
        <f t="shared" si="1297"/>
        <v>0</v>
      </c>
      <c r="K2881" s="681">
        <f t="shared" si="1298"/>
        <v>0</v>
      </c>
      <c r="L2881" s="711">
        <f>IF($L$5="Yes",HLOOKUP(B2881,'Outdoor Supply'!$D$32:$P$38,7,FALSE),0)</f>
        <v>0</v>
      </c>
      <c r="M2881" s="701">
        <f t="shared" si="1299"/>
        <v>0</v>
      </c>
      <c r="N2881" s="564">
        <f t="shared" si="1300"/>
        <v>0</v>
      </c>
      <c r="O2881" s="564">
        <f t="shared" si="1301"/>
        <v>0</v>
      </c>
      <c r="P2881" s="564">
        <f t="shared" si="1302"/>
        <v>0</v>
      </c>
      <c r="Q2881" s="564">
        <f t="shared" si="1303"/>
        <v>0</v>
      </c>
      <c r="R2881" s="661">
        <f t="shared" si="1292"/>
        <v>0</v>
      </c>
      <c r="S2881" s="662">
        <f t="shared" si="1293"/>
        <v>0</v>
      </c>
      <c r="T2881" s="699">
        <f t="shared" si="1294"/>
        <v>0</v>
      </c>
      <c r="U2881" s="681">
        <f t="shared" si="1304"/>
        <v>0</v>
      </c>
      <c r="V2881" s="701">
        <f t="shared" si="1305"/>
        <v>0</v>
      </c>
      <c r="W2881" s="662">
        <f t="shared" si="1306"/>
        <v>0</v>
      </c>
      <c r="X2881" s="662">
        <f t="shared" si="1307"/>
        <v>0</v>
      </c>
      <c r="Y2881" s="662">
        <f t="shared" si="1308"/>
        <v>0</v>
      </c>
      <c r="Z2881" s="699">
        <f t="shared" si="1309"/>
        <v>0</v>
      </c>
      <c r="AA2881" s="681">
        <f t="shared" si="1312"/>
        <v>0</v>
      </c>
      <c r="AB2881" s="701">
        <f t="shared" si="1313"/>
        <v>0</v>
      </c>
      <c r="AC2881" s="662">
        <f t="shared" si="1310"/>
        <v>0</v>
      </c>
      <c r="AD2881" s="662">
        <f t="shared" si="1314"/>
        <v>0</v>
      </c>
      <c r="AE2881" s="701">
        <f t="shared" si="1315"/>
        <v>0</v>
      </c>
      <c r="AF2881" s="662">
        <f t="shared" si="1311"/>
        <v>0</v>
      </c>
      <c r="AG2881" s="662">
        <f t="shared" si="1316"/>
        <v>0</v>
      </c>
      <c r="AH2881" s="701">
        <f t="shared" si="1317"/>
        <v>0</v>
      </c>
    </row>
    <row r="2882" spans="1:34" x14ac:dyDescent="0.35">
      <c r="A2882" s="680">
        <v>40857</v>
      </c>
      <c r="B2882" s="558" t="s">
        <v>31</v>
      </c>
      <c r="C2882" s="558">
        <v>11</v>
      </c>
      <c r="D2882" s="559">
        <f t="shared" si="1289"/>
        <v>5</v>
      </c>
      <c r="E2882" s="561">
        <v>0</v>
      </c>
      <c r="F2882" s="699">
        <f t="shared" si="1295"/>
        <v>0</v>
      </c>
      <c r="G2882" s="712">
        <f t="shared" si="1296"/>
        <v>0</v>
      </c>
      <c r="H2882" s="699">
        <f t="shared" si="1290"/>
        <v>0</v>
      </c>
      <c r="I2882" s="712">
        <f t="shared" si="1291"/>
        <v>0</v>
      </c>
      <c r="J2882" s="699">
        <f t="shared" si="1297"/>
        <v>0</v>
      </c>
      <c r="K2882" s="681">
        <f t="shared" si="1298"/>
        <v>0</v>
      </c>
      <c r="L2882" s="711">
        <f>IF($L$5="Yes",HLOOKUP(B2882,'Outdoor Supply'!$D$32:$P$38,7,FALSE),0)</f>
        <v>0</v>
      </c>
      <c r="M2882" s="701">
        <f t="shared" si="1299"/>
        <v>0</v>
      </c>
      <c r="N2882" s="564">
        <f t="shared" si="1300"/>
        <v>0</v>
      </c>
      <c r="O2882" s="564">
        <f t="shared" si="1301"/>
        <v>0</v>
      </c>
      <c r="P2882" s="564">
        <f t="shared" si="1302"/>
        <v>0</v>
      </c>
      <c r="Q2882" s="564">
        <f t="shared" si="1303"/>
        <v>0</v>
      </c>
      <c r="R2882" s="661">
        <f t="shared" si="1292"/>
        <v>0</v>
      </c>
      <c r="S2882" s="662">
        <f t="shared" si="1293"/>
        <v>0</v>
      </c>
      <c r="T2882" s="699">
        <f t="shared" si="1294"/>
        <v>0</v>
      </c>
      <c r="U2882" s="681">
        <f t="shared" si="1304"/>
        <v>0</v>
      </c>
      <c r="V2882" s="701">
        <f t="shared" si="1305"/>
        <v>0</v>
      </c>
      <c r="W2882" s="662">
        <f t="shared" si="1306"/>
        <v>0</v>
      </c>
      <c r="X2882" s="662">
        <f t="shared" si="1307"/>
        <v>0</v>
      </c>
      <c r="Y2882" s="662">
        <f t="shared" si="1308"/>
        <v>0</v>
      </c>
      <c r="Z2882" s="699">
        <f t="shared" si="1309"/>
        <v>0</v>
      </c>
      <c r="AA2882" s="681">
        <f t="shared" si="1312"/>
        <v>0</v>
      </c>
      <c r="AB2882" s="701">
        <f t="shared" si="1313"/>
        <v>0</v>
      </c>
      <c r="AC2882" s="662">
        <f t="shared" si="1310"/>
        <v>0</v>
      </c>
      <c r="AD2882" s="662">
        <f t="shared" si="1314"/>
        <v>0</v>
      </c>
      <c r="AE2882" s="701">
        <f t="shared" si="1315"/>
        <v>0</v>
      </c>
      <c r="AF2882" s="662">
        <f t="shared" si="1311"/>
        <v>0</v>
      </c>
      <c r="AG2882" s="662">
        <f t="shared" si="1316"/>
        <v>0</v>
      </c>
      <c r="AH2882" s="701">
        <f t="shared" si="1317"/>
        <v>0</v>
      </c>
    </row>
    <row r="2883" spans="1:34" x14ac:dyDescent="0.35">
      <c r="A2883" s="680">
        <v>40858</v>
      </c>
      <c r="B2883" s="558" t="s">
        <v>31</v>
      </c>
      <c r="C2883" s="558">
        <v>11</v>
      </c>
      <c r="D2883" s="559">
        <f t="shared" si="1289"/>
        <v>6</v>
      </c>
      <c r="E2883" s="561">
        <v>0</v>
      </c>
      <c r="F2883" s="699">
        <f t="shared" si="1295"/>
        <v>0</v>
      </c>
      <c r="G2883" s="712">
        <f t="shared" si="1296"/>
        <v>0</v>
      </c>
      <c r="H2883" s="699">
        <f t="shared" si="1290"/>
        <v>0</v>
      </c>
      <c r="I2883" s="712">
        <f t="shared" si="1291"/>
        <v>0</v>
      </c>
      <c r="J2883" s="699">
        <f t="shared" si="1297"/>
        <v>0</v>
      </c>
      <c r="K2883" s="681">
        <f t="shared" si="1298"/>
        <v>0</v>
      </c>
      <c r="L2883" s="711">
        <f>IF($L$5="Yes",HLOOKUP(B2883,'Outdoor Supply'!$D$32:$P$38,7,FALSE),0)</f>
        <v>0</v>
      </c>
      <c r="M2883" s="701">
        <f t="shared" si="1299"/>
        <v>0</v>
      </c>
      <c r="N2883" s="564">
        <f t="shared" si="1300"/>
        <v>0</v>
      </c>
      <c r="O2883" s="564">
        <f t="shared" si="1301"/>
        <v>0</v>
      </c>
      <c r="P2883" s="564">
        <f t="shared" si="1302"/>
        <v>0</v>
      </c>
      <c r="Q2883" s="564">
        <f t="shared" si="1303"/>
        <v>0</v>
      </c>
      <c r="R2883" s="661">
        <f t="shared" si="1292"/>
        <v>0</v>
      </c>
      <c r="S2883" s="662">
        <f t="shared" si="1293"/>
        <v>0</v>
      </c>
      <c r="T2883" s="699">
        <f t="shared" si="1294"/>
        <v>0</v>
      </c>
      <c r="U2883" s="681">
        <f t="shared" si="1304"/>
        <v>0</v>
      </c>
      <c r="V2883" s="701">
        <f t="shared" si="1305"/>
        <v>0</v>
      </c>
      <c r="W2883" s="662">
        <f t="shared" si="1306"/>
        <v>0</v>
      </c>
      <c r="X2883" s="662">
        <f t="shared" si="1307"/>
        <v>0</v>
      </c>
      <c r="Y2883" s="662">
        <f t="shared" si="1308"/>
        <v>0</v>
      </c>
      <c r="Z2883" s="699">
        <f t="shared" si="1309"/>
        <v>0</v>
      </c>
      <c r="AA2883" s="681">
        <f t="shared" si="1312"/>
        <v>0</v>
      </c>
      <c r="AB2883" s="701">
        <f t="shared" si="1313"/>
        <v>0</v>
      </c>
      <c r="AC2883" s="662">
        <f t="shared" si="1310"/>
        <v>0</v>
      </c>
      <c r="AD2883" s="662">
        <f t="shared" si="1314"/>
        <v>0</v>
      </c>
      <c r="AE2883" s="701">
        <f t="shared" si="1315"/>
        <v>0</v>
      </c>
      <c r="AF2883" s="662">
        <f t="shared" si="1311"/>
        <v>0</v>
      </c>
      <c r="AG2883" s="662">
        <f t="shared" si="1316"/>
        <v>0</v>
      </c>
      <c r="AH2883" s="701">
        <f t="shared" si="1317"/>
        <v>0</v>
      </c>
    </row>
    <row r="2884" spans="1:34" x14ac:dyDescent="0.35">
      <c r="A2884" s="680">
        <v>40859</v>
      </c>
      <c r="B2884" s="558" t="s">
        <v>31</v>
      </c>
      <c r="C2884" s="558">
        <v>11</v>
      </c>
      <c r="D2884" s="559">
        <f t="shared" si="1289"/>
        <v>7</v>
      </c>
      <c r="E2884" s="561">
        <v>0</v>
      </c>
      <c r="F2884" s="699">
        <f t="shared" si="1295"/>
        <v>0</v>
      </c>
      <c r="G2884" s="712">
        <f t="shared" si="1296"/>
        <v>0</v>
      </c>
      <c r="H2884" s="699">
        <f t="shared" si="1290"/>
        <v>0</v>
      </c>
      <c r="I2884" s="712">
        <f t="shared" si="1291"/>
        <v>0</v>
      </c>
      <c r="J2884" s="699">
        <f t="shared" si="1297"/>
        <v>0</v>
      </c>
      <c r="K2884" s="681">
        <f t="shared" si="1298"/>
        <v>0</v>
      </c>
      <c r="L2884" s="711">
        <f>IF($L$5="Yes",HLOOKUP(B2884,'Outdoor Supply'!$D$32:$P$38,7,FALSE),0)</f>
        <v>0</v>
      </c>
      <c r="M2884" s="701">
        <f t="shared" si="1299"/>
        <v>0</v>
      </c>
      <c r="N2884" s="564">
        <f t="shared" si="1300"/>
        <v>0</v>
      </c>
      <c r="O2884" s="564">
        <f t="shared" si="1301"/>
        <v>0</v>
      </c>
      <c r="P2884" s="564">
        <f t="shared" si="1302"/>
        <v>0</v>
      </c>
      <c r="Q2884" s="564">
        <f t="shared" si="1303"/>
        <v>0</v>
      </c>
      <c r="R2884" s="661">
        <f t="shared" si="1292"/>
        <v>0</v>
      </c>
      <c r="S2884" s="662">
        <f t="shared" si="1293"/>
        <v>0</v>
      </c>
      <c r="T2884" s="699">
        <f t="shared" si="1294"/>
        <v>0</v>
      </c>
      <c r="U2884" s="681">
        <f t="shared" si="1304"/>
        <v>0</v>
      </c>
      <c r="V2884" s="701">
        <f t="shared" si="1305"/>
        <v>0</v>
      </c>
      <c r="W2884" s="662">
        <f t="shared" si="1306"/>
        <v>0</v>
      </c>
      <c r="X2884" s="662">
        <f t="shared" si="1307"/>
        <v>0</v>
      </c>
      <c r="Y2884" s="662">
        <f t="shared" si="1308"/>
        <v>0</v>
      </c>
      <c r="Z2884" s="699">
        <f t="shared" si="1309"/>
        <v>0</v>
      </c>
      <c r="AA2884" s="681">
        <f t="shared" si="1312"/>
        <v>0</v>
      </c>
      <c r="AB2884" s="701">
        <f t="shared" si="1313"/>
        <v>0</v>
      </c>
      <c r="AC2884" s="662">
        <f t="shared" si="1310"/>
        <v>0</v>
      </c>
      <c r="AD2884" s="662">
        <f t="shared" si="1314"/>
        <v>0</v>
      </c>
      <c r="AE2884" s="701">
        <f t="shared" si="1315"/>
        <v>0</v>
      </c>
      <c r="AF2884" s="662">
        <f t="shared" si="1311"/>
        <v>0</v>
      </c>
      <c r="AG2884" s="662">
        <f t="shared" si="1316"/>
        <v>0</v>
      </c>
      <c r="AH2884" s="701">
        <f t="shared" si="1317"/>
        <v>0</v>
      </c>
    </row>
    <row r="2885" spans="1:34" x14ac:dyDescent="0.35">
      <c r="A2885" s="680">
        <v>40860</v>
      </c>
      <c r="B2885" s="558" t="s">
        <v>31</v>
      </c>
      <c r="C2885" s="558">
        <v>11</v>
      </c>
      <c r="D2885" s="559">
        <f t="shared" si="1289"/>
        <v>1</v>
      </c>
      <c r="E2885" s="561">
        <v>0</v>
      </c>
      <c r="F2885" s="699">
        <f t="shared" si="1295"/>
        <v>0</v>
      </c>
      <c r="G2885" s="712">
        <f t="shared" si="1296"/>
        <v>0</v>
      </c>
      <c r="H2885" s="699">
        <f t="shared" si="1290"/>
        <v>0</v>
      </c>
      <c r="I2885" s="712">
        <f t="shared" si="1291"/>
        <v>0</v>
      </c>
      <c r="J2885" s="699">
        <f t="shared" si="1297"/>
        <v>0</v>
      </c>
      <c r="K2885" s="681">
        <f t="shared" si="1298"/>
        <v>0</v>
      </c>
      <c r="L2885" s="711">
        <f>IF($L$5="Yes",HLOOKUP(B2885,'Outdoor Supply'!$D$32:$P$38,7,FALSE),0)</f>
        <v>0</v>
      </c>
      <c r="M2885" s="701">
        <f t="shared" si="1299"/>
        <v>0</v>
      </c>
      <c r="N2885" s="564">
        <f t="shared" si="1300"/>
        <v>0</v>
      </c>
      <c r="O2885" s="564">
        <f t="shared" si="1301"/>
        <v>0</v>
      </c>
      <c r="P2885" s="564">
        <f t="shared" si="1302"/>
        <v>0</v>
      </c>
      <c r="Q2885" s="564">
        <f t="shared" si="1303"/>
        <v>0</v>
      </c>
      <c r="R2885" s="661">
        <f t="shared" si="1292"/>
        <v>0</v>
      </c>
      <c r="S2885" s="662">
        <f t="shared" si="1293"/>
        <v>0</v>
      </c>
      <c r="T2885" s="699">
        <f t="shared" si="1294"/>
        <v>0</v>
      </c>
      <c r="U2885" s="681">
        <f t="shared" si="1304"/>
        <v>0</v>
      </c>
      <c r="V2885" s="701">
        <f t="shared" si="1305"/>
        <v>0</v>
      </c>
      <c r="W2885" s="662">
        <f t="shared" si="1306"/>
        <v>0</v>
      </c>
      <c r="X2885" s="662">
        <f t="shared" si="1307"/>
        <v>0</v>
      </c>
      <c r="Y2885" s="662">
        <f t="shared" si="1308"/>
        <v>0</v>
      </c>
      <c r="Z2885" s="699">
        <f t="shared" si="1309"/>
        <v>0</v>
      </c>
      <c r="AA2885" s="681">
        <f t="shared" si="1312"/>
        <v>0</v>
      </c>
      <c r="AB2885" s="701">
        <f t="shared" si="1313"/>
        <v>0</v>
      </c>
      <c r="AC2885" s="662">
        <f t="shared" si="1310"/>
        <v>0</v>
      </c>
      <c r="AD2885" s="662">
        <f t="shared" si="1314"/>
        <v>0</v>
      </c>
      <c r="AE2885" s="701">
        <f t="shared" si="1315"/>
        <v>0</v>
      </c>
      <c r="AF2885" s="662">
        <f t="shared" si="1311"/>
        <v>0</v>
      </c>
      <c r="AG2885" s="662">
        <f t="shared" si="1316"/>
        <v>0</v>
      </c>
      <c r="AH2885" s="701">
        <f t="shared" si="1317"/>
        <v>0</v>
      </c>
    </row>
    <row r="2886" spans="1:34" x14ac:dyDescent="0.35">
      <c r="A2886" s="680">
        <v>40861</v>
      </c>
      <c r="B2886" s="558" t="s">
        <v>31</v>
      </c>
      <c r="C2886" s="558">
        <v>11</v>
      </c>
      <c r="D2886" s="559">
        <f t="shared" si="1289"/>
        <v>2</v>
      </c>
      <c r="E2886" s="561">
        <v>0</v>
      </c>
      <c r="F2886" s="699">
        <f t="shared" si="1295"/>
        <v>0</v>
      </c>
      <c r="G2886" s="712">
        <f t="shared" si="1296"/>
        <v>0</v>
      </c>
      <c r="H2886" s="699">
        <f t="shared" si="1290"/>
        <v>0</v>
      </c>
      <c r="I2886" s="712">
        <f t="shared" si="1291"/>
        <v>0</v>
      </c>
      <c r="J2886" s="699">
        <f t="shared" si="1297"/>
        <v>0</v>
      </c>
      <c r="K2886" s="681">
        <f t="shared" si="1298"/>
        <v>0</v>
      </c>
      <c r="L2886" s="711">
        <f>IF($L$5="Yes",HLOOKUP(B2886,'Outdoor Supply'!$D$32:$P$38,7,FALSE),0)</f>
        <v>0</v>
      </c>
      <c r="M2886" s="701">
        <f t="shared" si="1299"/>
        <v>0</v>
      </c>
      <c r="N2886" s="564">
        <f t="shared" si="1300"/>
        <v>0</v>
      </c>
      <c r="O2886" s="564">
        <f t="shared" si="1301"/>
        <v>0</v>
      </c>
      <c r="P2886" s="564">
        <f t="shared" si="1302"/>
        <v>0</v>
      </c>
      <c r="Q2886" s="564">
        <f t="shared" si="1303"/>
        <v>0</v>
      </c>
      <c r="R2886" s="661">
        <f t="shared" si="1292"/>
        <v>0</v>
      </c>
      <c r="S2886" s="662">
        <f t="shared" si="1293"/>
        <v>0</v>
      </c>
      <c r="T2886" s="699">
        <f t="shared" si="1294"/>
        <v>0</v>
      </c>
      <c r="U2886" s="681">
        <f t="shared" si="1304"/>
        <v>0</v>
      </c>
      <c r="V2886" s="701">
        <f t="shared" si="1305"/>
        <v>0</v>
      </c>
      <c r="W2886" s="662">
        <f t="shared" si="1306"/>
        <v>0</v>
      </c>
      <c r="X2886" s="662">
        <f t="shared" si="1307"/>
        <v>0</v>
      </c>
      <c r="Y2886" s="662">
        <f t="shared" si="1308"/>
        <v>0</v>
      </c>
      <c r="Z2886" s="699">
        <f t="shared" si="1309"/>
        <v>0</v>
      </c>
      <c r="AA2886" s="681">
        <f t="shared" si="1312"/>
        <v>0</v>
      </c>
      <c r="AB2886" s="701">
        <f t="shared" si="1313"/>
        <v>0</v>
      </c>
      <c r="AC2886" s="662">
        <f t="shared" si="1310"/>
        <v>0</v>
      </c>
      <c r="AD2886" s="662">
        <f t="shared" si="1314"/>
        <v>0</v>
      </c>
      <c r="AE2886" s="701">
        <f t="shared" si="1315"/>
        <v>0</v>
      </c>
      <c r="AF2886" s="662">
        <f t="shared" si="1311"/>
        <v>0</v>
      </c>
      <c r="AG2886" s="662">
        <f t="shared" si="1316"/>
        <v>0</v>
      </c>
      <c r="AH2886" s="701">
        <f t="shared" si="1317"/>
        <v>0</v>
      </c>
    </row>
    <row r="2887" spans="1:34" x14ac:dyDescent="0.35">
      <c r="A2887" s="680">
        <v>40862</v>
      </c>
      <c r="B2887" s="558" t="s">
        <v>31</v>
      </c>
      <c r="C2887" s="558">
        <v>11</v>
      </c>
      <c r="D2887" s="559">
        <f t="shared" si="1289"/>
        <v>3</v>
      </c>
      <c r="E2887" s="561">
        <v>0.67000000000001592</v>
      </c>
      <c r="F2887" s="699">
        <f t="shared" si="1295"/>
        <v>0</v>
      </c>
      <c r="G2887" s="712">
        <f t="shared" si="1296"/>
        <v>0</v>
      </c>
      <c r="H2887" s="699">
        <f t="shared" si="1290"/>
        <v>0</v>
      </c>
      <c r="I2887" s="712">
        <f t="shared" si="1291"/>
        <v>0</v>
      </c>
      <c r="J2887" s="699">
        <f t="shared" si="1297"/>
        <v>0</v>
      </c>
      <c r="K2887" s="681">
        <f t="shared" si="1298"/>
        <v>0</v>
      </c>
      <c r="L2887" s="711">
        <f>IF($L$5="Yes",HLOOKUP(B2887,'Outdoor Supply'!$D$32:$P$38,7,FALSE),0)</f>
        <v>0</v>
      </c>
      <c r="M2887" s="701">
        <f t="shared" si="1299"/>
        <v>0</v>
      </c>
      <c r="N2887" s="564">
        <f t="shared" si="1300"/>
        <v>0</v>
      </c>
      <c r="O2887" s="564">
        <f t="shared" si="1301"/>
        <v>0</v>
      </c>
      <c r="P2887" s="564">
        <f t="shared" si="1302"/>
        <v>0</v>
      </c>
      <c r="Q2887" s="564">
        <f t="shared" si="1303"/>
        <v>0</v>
      </c>
      <c r="R2887" s="661">
        <f t="shared" si="1292"/>
        <v>0</v>
      </c>
      <c r="S2887" s="662">
        <f t="shared" si="1293"/>
        <v>0</v>
      </c>
      <c r="T2887" s="699">
        <f t="shared" si="1294"/>
        <v>0</v>
      </c>
      <c r="U2887" s="681">
        <f t="shared" si="1304"/>
        <v>0</v>
      </c>
      <c r="V2887" s="701">
        <f t="shared" si="1305"/>
        <v>0</v>
      </c>
      <c r="W2887" s="662">
        <f t="shared" si="1306"/>
        <v>0</v>
      </c>
      <c r="X2887" s="662">
        <f t="shared" si="1307"/>
        <v>0</v>
      </c>
      <c r="Y2887" s="662">
        <f t="shared" si="1308"/>
        <v>0</v>
      </c>
      <c r="Z2887" s="699">
        <f t="shared" si="1309"/>
        <v>0</v>
      </c>
      <c r="AA2887" s="681">
        <f t="shared" si="1312"/>
        <v>0</v>
      </c>
      <c r="AB2887" s="701">
        <f t="shared" si="1313"/>
        <v>0</v>
      </c>
      <c r="AC2887" s="662">
        <f t="shared" si="1310"/>
        <v>0</v>
      </c>
      <c r="AD2887" s="662">
        <f t="shared" si="1314"/>
        <v>0</v>
      </c>
      <c r="AE2887" s="701">
        <f t="shared" si="1315"/>
        <v>0</v>
      </c>
      <c r="AF2887" s="662">
        <f t="shared" si="1311"/>
        <v>0</v>
      </c>
      <c r="AG2887" s="662">
        <f t="shared" si="1316"/>
        <v>0</v>
      </c>
      <c r="AH2887" s="701">
        <f t="shared" si="1317"/>
        <v>0</v>
      </c>
    </row>
    <row r="2888" spans="1:34" x14ac:dyDescent="0.35">
      <c r="A2888" s="680">
        <v>40863</v>
      </c>
      <c r="B2888" s="558" t="s">
        <v>31</v>
      </c>
      <c r="C2888" s="558">
        <v>11</v>
      </c>
      <c r="D2888" s="559">
        <f t="shared" si="1289"/>
        <v>4</v>
      </c>
      <c r="E2888" s="561">
        <v>9.9999999999909051E-3</v>
      </c>
      <c r="F2888" s="699">
        <f t="shared" si="1295"/>
        <v>0</v>
      </c>
      <c r="G2888" s="712">
        <f t="shared" si="1296"/>
        <v>0</v>
      </c>
      <c r="H2888" s="699">
        <f t="shared" si="1290"/>
        <v>0</v>
      </c>
      <c r="I2888" s="712">
        <f t="shared" si="1291"/>
        <v>0</v>
      </c>
      <c r="J2888" s="699">
        <f t="shared" si="1297"/>
        <v>0</v>
      </c>
      <c r="K2888" s="681">
        <f t="shared" si="1298"/>
        <v>0</v>
      </c>
      <c r="L2888" s="711">
        <f>IF($L$5="Yes",HLOOKUP(B2888,'Outdoor Supply'!$D$32:$P$38,7,FALSE),0)</f>
        <v>0</v>
      </c>
      <c r="M2888" s="701">
        <f t="shared" si="1299"/>
        <v>0</v>
      </c>
      <c r="N2888" s="564">
        <f t="shared" si="1300"/>
        <v>0</v>
      </c>
      <c r="O2888" s="564">
        <f t="shared" si="1301"/>
        <v>0</v>
      </c>
      <c r="P2888" s="564">
        <f t="shared" si="1302"/>
        <v>0</v>
      </c>
      <c r="Q2888" s="564">
        <f t="shared" si="1303"/>
        <v>0</v>
      </c>
      <c r="R2888" s="661">
        <f t="shared" si="1292"/>
        <v>0</v>
      </c>
      <c r="S2888" s="662">
        <f t="shared" si="1293"/>
        <v>0</v>
      </c>
      <c r="T2888" s="699">
        <f t="shared" si="1294"/>
        <v>0</v>
      </c>
      <c r="U2888" s="681">
        <f t="shared" si="1304"/>
        <v>0</v>
      </c>
      <c r="V2888" s="701">
        <f t="shared" si="1305"/>
        <v>0</v>
      </c>
      <c r="W2888" s="662">
        <f t="shared" si="1306"/>
        <v>0</v>
      </c>
      <c r="X2888" s="662">
        <f t="shared" si="1307"/>
        <v>0</v>
      </c>
      <c r="Y2888" s="662">
        <f t="shared" si="1308"/>
        <v>0</v>
      </c>
      <c r="Z2888" s="699">
        <f t="shared" si="1309"/>
        <v>0</v>
      </c>
      <c r="AA2888" s="681">
        <f t="shared" si="1312"/>
        <v>0</v>
      </c>
      <c r="AB2888" s="701">
        <f t="shared" si="1313"/>
        <v>0</v>
      </c>
      <c r="AC2888" s="662">
        <f t="shared" si="1310"/>
        <v>0</v>
      </c>
      <c r="AD2888" s="662">
        <f t="shared" si="1314"/>
        <v>0</v>
      </c>
      <c r="AE2888" s="701">
        <f t="shared" si="1315"/>
        <v>0</v>
      </c>
      <c r="AF2888" s="662">
        <f t="shared" si="1311"/>
        <v>0</v>
      </c>
      <c r="AG2888" s="662">
        <f t="shared" si="1316"/>
        <v>0</v>
      </c>
      <c r="AH2888" s="701">
        <f t="shared" si="1317"/>
        <v>0</v>
      </c>
    </row>
    <row r="2889" spans="1:34" x14ac:dyDescent="0.35">
      <c r="A2889" s="680">
        <v>40864</v>
      </c>
      <c r="B2889" s="558" t="s">
        <v>31</v>
      </c>
      <c r="C2889" s="558">
        <v>11</v>
      </c>
      <c r="D2889" s="559">
        <f t="shared" si="1289"/>
        <v>5</v>
      </c>
      <c r="E2889" s="561">
        <v>0</v>
      </c>
      <c r="F2889" s="699">
        <f t="shared" si="1295"/>
        <v>0</v>
      </c>
      <c r="G2889" s="712">
        <f t="shared" si="1296"/>
        <v>0</v>
      </c>
      <c r="H2889" s="699">
        <f t="shared" si="1290"/>
        <v>0</v>
      </c>
      <c r="I2889" s="712">
        <f t="shared" si="1291"/>
        <v>0</v>
      </c>
      <c r="J2889" s="699">
        <f t="shared" si="1297"/>
        <v>0</v>
      </c>
      <c r="K2889" s="681">
        <f t="shared" si="1298"/>
        <v>0</v>
      </c>
      <c r="L2889" s="711">
        <f>IF($L$5="Yes",HLOOKUP(B2889,'Outdoor Supply'!$D$32:$P$38,7,FALSE),0)</f>
        <v>0</v>
      </c>
      <c r="M2889" s="701">
        <f t="shared" si="1299"/>
        <v>0</v>
      </c>
      <c r="N2889" s="564">
        <f t="shared" si="1300"/>
        <v>0</v>
      </c>
      <c r="O2889" s="564">
        <f t="shared" si="1301"/>
        <v>0</v>
      </c>
      <c r="P2889" s="564">
        <f t="shared" si="1302"/>
        <v>0</v>
      </c>
      <c r="Q2889" s="564">
        <f t="shared" si="1303"/>
        <v>0</v>
      </c>
      <c r="R2889" s="661">
        <f t="shared" si="1292"/>
        <v>0</v>
      </c>
      <c r="S2889" s="662">
        <f t="shared" si="1293"/>
        <v>0</v>
      </c>
      <c r="T2889" s="699">
        <f t="shared" si="1294"/>
        <v>0</v>
      </c>
      <c r="U2889" s="681">
        <f t="shared" si="1304"/>
        <v>0</v>
      </c>
      <c r="V2889" s="701">
        <f t="shared" si="1305"/>
        <v>0</v>
      </c>
      <c r="W2889" s="662">
        <f t="shared" si="1306"/>
        <v>0</v>
      </c>
      <c r="X2889" s="662">
        <f t="shared" si="1307"/>
        <v>0</v>
      </c>
      <c r="Y2889" s="662">
        <f t="shared" si="1308"/>
        <v>0</v>
      </c>
      <c r="Z2889" s="699">
        <f t="shared" si="1309"/>
        <v>0</v>
      </c>
      <c r="AA2889" s="681">
        <f t="shared" si="1312"/>
        <v>0</v>
      </c>
      <c r="AB2889" s="701">
        <f t="shared" si="1313"/>
        <v>0</v>
      </c>
      <c r="AC2889" s="662">
        <f t="shared" si="1310"/>
        <v>0</v>
      </c>
      <c r="AD2889" s="662">
        <f t="shared" si="1314"/>
        <v>0</v>
      </c>
      <c r="AE2889" s="701">
        <f t="shared" si="1315"/>
        <v>0</v>
      </c>
      <c r="AF2889" s="662">
        <f t="shared" si="1311"/>
        <v>0</v>
      </c>
      <c r="AG2889" s="662">
        <f t="shared" si="1316"/>
        <v>0</v>
      </c>
      <c r="AH2889" s="701">
        <f t="shared" si="1317"/>
        <v>0</v>
      </c>
    </row>
    <row r="2890" spans="1:34" x14ac:dyDescent="0.35">
      <c r="A2890" s="680">
        <v>40865</v>
      </c>
      <c r="B2890" s="558" t="s">
        <v>31</v>
      </c>
      <c r="C2890" s="558">
        <v>11</v>
      </c>
      <c r="D2890" s="559">
        <f t="shared" si="1289"/>
        <v>6</v>
      </c>
      <c r="E2890" s="561">
        <v>0</v>
      </c>
      <c r="F2890" s="699">
        <f t="shared" si="1295"/>
        <v>0</v>
      </c>
      <c r="G2890" s="712">
        <f t="shared" si="1296"/>
        <v>0</v>
      </c>
      <c r="H2890" s="699">
        <f t="shared" si="1290"/>
        <v>0</v>
      </c>
      <c r="I2890" s="712">
        <f t="shared" si="1291"/>
        <v>0</v>
      </c>
      <c r="J2890" s="699">
        <f t="shared" si="1297"/>
        <v>0</v>
      </c>
      <c r="K2890" s="681">
        <f t="shared" si="1298"/>
        <v>0</v>
      </c>
      <c r="L2890" s="711">
        <f>IF($L$5="Yes",HLOOKUP(B2890,'Outdoor Supply'!$D$32:$P$38,7,FALSE),0)</f>
        <v>0</v>
      </c>
      <c r="M2890" s="701">
        <f t="shared" si="1299"/>
        <v>0</v>
      </c>
      <c r="N2890" s="564">
        <f t="shared" si="1300"/>
        <v>0</v>
      </c>
      <c r="O2890" s="564">
        <f t="shared" si="1301"/>
        <v>0</v>
      </c>
      <c r="P2890" s="564">
        <f t="shared" si="1302"/>
        <v>0</v>
      </c>
      <c r="Q2890" s="564">
        <f t="shared" si="1303"/>
        <v>0</v>
      </c>
      <c r="R2890" s="661">
        <f t="shared" si="1292"/>
        <v>0</v>
      </c>
      <c r="S2890" s="662">
        <f t="shared" si="1293"/>
        <v>0</v>
      </c>
      <c r="T2890" s="699">
        <f t="shared" si="1294"/>
        <v>0</v>
      </c>
      <c r="U2890" s="681">
        <f t="shared" si="1304"/>
        <v>0</v>
      </c>
      <c r="V2890" s="701">
        <f t="shared" si="1305"/>
        <v>0</v>
      </c>
      <c r="W2890" s="662">
        <f t="shared" si="1306"/>
        <v>0</v>
      </c>
      <c r="X2890" s="662">
        <f t="shared" si="1307"/>
        <v>0</v>
      </c>
      <c r="Y2890" s="662">
        <f t="shared" si="1308"/>
        <v>0</v>
      </c>
      <c r="Z2890" s="699">
        <f t="shared" si="1309"/>
        <v>0</v>
      </c>
      <c r="AA2890" s="681">
        <f t="shared" si="1312"/>
        <v>0</v>
      </c>
      <c r="AB2890" s="701">
        <f t="shared" si="1313"/>
        <v>0</v>
      </c>
      <c r="AC2890" s="662">
        <f t="shared" si="1310"/>
        <v>0</v>
      </c>
      <c r="AD2890" s="662">
        <f t="shared" si="1314"/>
        <v>0</v>
      </c>
      <c r="AE2890" s="701">
        <f t="shared" si="1315"/>
        <v>0</v>
      </c>
      <c r="AF2890" s="662">
        <f t="shared" si="1311"/>
        <v>0</v>
      </c>
      <c r="AG2890" s="662">
        <f t="shared" si="1316"/>
        <v>0</v>
      </c>
      <c r="AH2890" s="701">
        <f t="shared" si="1317"/>
        <v>0</v>
      </c>
    </row>
    <row r="2891" spans="1:34" x14ac:dyDescent="0.35">
      <c r="A2891" s="680">
        <v>40866</v>
      </c>
      <c r="B2891" s="558" t="s">
        <v>31</v>
      </c>
      <c r="C2891" s="558">
        <v>11</v>
      </c>
      <c r="D2891" s="559">
        <f t="shared" ref="D2891:D2954" si="1318">WEEKDAY(A2891)</f>
        <v>7</v>
      </c>
      <c r="E2891" s="561">
        <v>0</v>
      </c>
      <c r="F2891" s="699">
        <f t="shared" si="1295"/>
        <v>0</v>
      </c>
      <c r="G2891" s="712">
        <f t="shared" si="1296"/>
        <v>0</v>
      </c>
      <c r="H2891" s="699">
        <f t="shared" ref="H2891:H2954" si="1319">$C$3*$F$3*(E2891/12)*7.48</f>
        <v>0</v>
      </c>
      <c r="I2891" s="712">
        <f t="shared" ref="I2891:I2954" si="1320">$C$4*$F$4*(E2891/12)*7.48</f>
        <v>0</v>
      </c>
      <c r="J2891" s="699">
        <f t="shared" si="1297"/>
        <v>0</v>
      </c>
      <c r="K2891" s="681">
        <f t="shared" si="1298"/>
        <v>0</v>
      </c>
      <c r="L2891" s="711">
        <f>IF($L$5="Yes",HLOOKUP(B2891,'Outdoor Supply'!$D$32:$P$38,7,FALSE),0)</f>
        <v>0</v>
      </c>
      <c r="M2891" s="701">
        <f t="shared" si="1299"/>
        <v>0</v>
      </c>
      <c r="N2891" s="564">
        <f t="shared" si="1300"/>
        <v>0</v>
      </c>
      <c r="O2891" s="564">
        <f t="shared" si="1301"/>
        <v>0</v>
      </c>
      <c r="P2891" s="564">
        <f t="shared" si="1302"/>
        <v>0</v>
      </c>
      <c r="Q2891" s="564">
        <f t="shared" si="1303"/>
        <v>0</v>
      </c>
      <c r="R2891" s="661">
        <f t="shared" ref="R2891:R2954" si="1321">$Q$3</f>
        <v>0</v>
      </c>
      <c r="S2891" s="662">
        <f t="shared" ref="S2891:S2954" si="1322">SUM(N2891:R2891)</f>
        <v>0</v>
      </c>
      <c r="T2891" s="699">
        <f t="shared" ref="T2891:T2954" si="1323">IF(V2891&lt;0,0,IF(V2891&gt;$G$3,$G$3,V2891))</f>
        <v>0</v>
      </c>
      <c r="U2891" s="681">
        <f t="shared" si="1304"/>
        <v>0</v>
      </c>
      <c r="V2891" s="701">
        <f t="shared" si="1305"/>
        <v>0</v>
      </c>
      <c r="W2891" s="662">
        <f t="shared" si="1306"/>
        <v>0</v>
      </c>
      <c r="X2891" s="662">
        <f t="shared" si="1307"/>
        <v>0</v>
      </c>
      <c r="Y2891" s="662">
        <f t="shared" si="1308"/>
        <v>0</v>
      </c>
      <c r="Z2891" s="699">
        <f t="shared" si="1309"/>
        <v>0</v>
      </c>
      <c r="AA2891" s="681">
        <f t="shared" si="1312"/>
        <v>0</v>
      </c>
      <c r="AB2891" s="701">
        <f t="shared" si="1313"/>
        <v>0</v>
      </c>
      <c r="AC2891" s="662">
        <f t="shared" si="1310"/>
        <v>0</v>
      </c>
      <c r="AD2891" s="662">
        <f t="shared" si="1314"/>
        <v>0</v>
      </c>
      <c r="AE2891" s="701">
        <f t="shared" si="1315"/>
        <v>0</v>
      </c>
      <c r="AF2891" s="662">
        <f t="shared" si="1311"/>
        <v>0</v>
      </c>
      <c r="AG2891" s="662">
        <f t="shared" si="1316"/>
        <v>0</v>
      </c>
      <c r="AH2891" s="701">
        <f t="shared" si="1317"/>
        <v>0</v>
      </c>
    </row>
    <row r="2892" spans="1:34" x14ac:dyDescent="0.35">
      <c r="A2892" s="680">
        <v>40867</v>
      </c>
      <c r="B2892" s="558" t="s">
        <v>31</v>
      </c>
      <c r="C2892" s="558">
        <v>11</v>
      </c>
      <c r="D2892" s="559">
        <f t="shared" si="1318"/>
        <v>1</v>
      </c>
      <c r="E2892" s="561">
        <v>0</v>
      </c>
      <c r="F2892" s="699">
        <f t="shared" ref="F2892:F2955" si="1324">$B$3*$F$3*(E2892/12)*7.48</f>
        <v>0</v>
      </c>
      <c r="G2892" s="712">
        <f t="shared" ref="G2892:G2955" si="1325">$B$4*$F$4*(E2892/12)*7.48</f>
        <v>0</v>
      </c>
      <c r="H2892" s="699">
        <f t="shared" si="1319"/>
        <v>0</v>
      </c>
      <c r="I2892" s="712">
        <f t="shared" si="1320"/>
        <v>0</v>
      </c>
      <c r="J2892" s="699">
        <f t="shared" ref="J2892:J2955" si="1326">IF($L$3="Yes",$M$3*$N$3*(E2892/12)*7.48,0)</f>
        <v>0</v>
      </c>
      <c r="K2892" s="681">
        <f t="shared" ref="K2892:K2955" si="1327">IF($L$4="Yes",$M$4*$N$4*(E2892/12)*7.48,0)</f>
        <v>0</v>
      </c>
      <c r="L2892" s="711">
        <f>IF($L$5="Yes",HLOOKUP(B2892,'Outdoor Supply'!$D$32:$P$38,7,FALSE),0)</f>
        <v>0</v>
      </c>
      <c r="M2892" s="701">
        <f t="shared" ref="M2892:M2955" si="1328">SUM(J2892:L2892)</f>
        <v>0</v>
      </c>
      <c r="N2892" s="564">
        <f t="shared" ref="N2892:N2955" si="1329">HLOOKUP(B2892,$U$2:$AF$6,2,FALSE)</f>
        <v>0</v>
      </c>
      <c r="O2892" s="564">
        <f t="shared" ref="O2892:O2955" si="1330">HLOOKUP(B2892,$U$2:$AF$6,3,FALSE)</f>
        <v>0</v>
      </c>
      <c r="P2892" s="564">
        <f t="shared" ref="P2892:P2955" si="1331">HLOOKUP(B2892,$U$2:$AF$6,4,FALSE)</f>
        <v>0</v>
      </c>
      <c r="Q2892" s="564">
        <f t="shared" ref="Q2892:Q2955" si="1332">HLOOKUP(B2892,$U$2:$AF$6,5,FALSE)</f>
        <v>0</v>
      </c>
      <c r="R2892" s="661">
        <f t="shared" si="1321"/>
        <v>0</v>
      </c>
      <c r="S2892" s="662">
        <f t="shared" si="1322"/>
        <v>0</v>
      </c>
      <c r="T2892" s="699">
        <f t="shared" si="1323"/>
        <v>0</v>
      </c>
      <c r="U2892" s="681">
        <f t="shared" ref="U2892:U2955" si="1333">IF(F2892+T2891&gt;S2892,S2892,F2892+T2891)</f>
        <v>0</v>
      </c>
      <c r="V2892" s="701">
        <f t="shared" ref="V2892:V2955" si="1334">T2891+F2892-S2892</f>
        <v>0</v>
      </c>
      <c r="W2892" s="662">
        <f t="shared" ref="W2892:W2955" si="1335">IF(Y2892&lt;0,0,IF(Y2892&gt;$G$4,$G$4,Y2892))</f>
        <v>0</v>
      </c>
      <c r="X2892" s="662">
        <f t="shared" ref="X2892:X2955" si="1336">IF(G2892+W2891&gt;S2892,S2892,G2892+W2891)</f>
        <v>0</v>
      </c>
      <c r="Y2892" s="662">
        <f t="shared" ref="Y2892:Y2955" si="1337">W2891+G2892-S2892</f>
        <v>0</v>
      </c>
      <c r="Z2892" s="699">
        <f t="shared" ref="Z2892:Z2955" si="1338">IF(AB2892&lt;0,0,IF(AB2892&gt;$H$3,$H$3,AB2892))</f>
        <v>0</v>
      </c>
      <c r="AA2892" s="681">
        <f t="shared" si="1312"/>
        <v>0</v>
      </c>
      <c r="AB2892" s="701">
        <f t="shared" si="1313"/>
        <v>0</v>
      </c>
      <c r="AC2892" s="662">
        <f t="shared" ref="AC2892:AC2955" si="1339">IF(AE2892&lt;0,0,IF(AE2892&gt;$H$4,$H$4,AE2892))</f>
        <v>0</v>
      </c>
      <c r="AD2892" s="662">
        <f t="shared" si="1314"/>
        <v>0</v>
      </c>
      <c r="AE2892" s="701">
        <f t="shared" si="1315"/>
        <v>0</v>
      </c>
      <c r="AF2892" s="662">
        <f t="shared" ref="AF2892:AF2955" si="1340">IF(AH2892&lt;0,0,IF(AH2892&gt;$O$3,$O$3,AH2892))</f>
        <v>0</v>
      </c>
      <c r="AG2892" s="662">
        <f t="shared" si="1316"/>
        <v>0</v>
      </c>
      <c r="AH2892" s="701">
        <f t="shared" si="1317"/>
        <v>0</v>
      </c>
    </row>
    <row r="2893" spans="1:34" x14ac:dyDescent="0.35">
      <c r="A2893" s="680">
        <v>40868</v>
      </c>
      <c r="B2893" s="558" t="s">
        <v>31</v>
      </c>
      <c r="C2893" s="558">
        <v>11</v>
      </c>
      <c r="D2893" s="559">
        <f t="shared" si="1318"/>
        <v>2</v>
      </c>
      <c r="E2893" s="561">
        <v>0</v>
      </c>
      <c r="F2893" s="699">
        <f t="shared" si="1324"/>
        <v>0</v>
      </c>
      <c r="G2893" s="712">
        <f t="shared" si="1325"/>
        <v>0</v>
      </c>
      <c r="H2893" s="699">
        <f t="shared" si="1319"/>
        <v>0</v>
      </c>
      <c r="I2893" s="712">
        <f t="shared" si="1320"/>
        <v>0</v>
      </c>
      <c r="J2893" s="699">
        <f t="shared" si="1326"/>
        <v>0</v>
      </c>
      <c r="K2893" s="681">
        <f t="shared" si="1327"/>
        <v>0</v>
      </c>
      <c r="L2893" s="711">
        <f>IF($L$5="Yes",HLOOKUP(B2893,'Outdoor Supply'!$D$32:$P$38,7,FALSE),0)</f>
        <v>0</v>
      </c>
      <c r="M2893" s="701">
        <f t="shared" si="1328"/>
        <v>0</v>
      </c>
      <c r="N2893" s="564">
        <f t="shared" si="1329"/>
        <v>0</v>
      </c>
      <c r="O2893" s="564">
        <f t="shared" si="1330"/>
        <v>0</v>
      </c>
      <c r="P2893" s="564">
        <f t="shared" si="1331"/>
        <v>0</v>
      </c>
      <c r="Q2893" s="564">
        <f t="shared" si="1332"/>
        <v>0</v>
      </c>
      <c r="R2893" s="661">
        <f t="shared" si="1321"/>
        <v>0</v>
      </c>
      <c r="S2893" s="662">
        <f t="shared" si="1322"/>
        <v>0</v>
      </c>
      <c r="T2893" s="699">
        <f t="shared" si="1323"/>
        <v>0</v>
      </c>
      <c r="U2893" s="681">
        <f t="shared" si="1333"/>
        <v>0</v>
      </c>
      <c r="V2893" s="701">
        <f t="shared" si="1334"/>
        <v>0</v>
      </c>
      <c r="W2893" s="662">
        <f t="shared" si="1335"/>
        <v>0</v>
      </c>
      <c r="X2893" s="662">
        <f t="shared" si="1336"/>
        <v>0</v>
      </c>
      <c r="Y2893" s="662">
        <f t="shared" si="1337"/>
        <v>0</v>
      </c>
      <c r="Z2893" s="699">
        <f t="shared" si="1338"/>
        <v>0</v>
      </c>
      <c r="AA2893" s="681">
        <f t="shared" ref="AA2893:AA2956" si="1341">IF(H2893+Z2892&gt;S2893,S2893,H2893+Z2892)</f>
        <v>0</v>
      </c>
      <c r="AB2893" s="701">
        <f t="shared" ref="AB2893:AB2956" si="1342">Z2892+H2893-S2893</f>
        <v>0</v>
      </c>
      <c r="AC2893" s="662">
        <f t="shared" si="1339"/>
        <v>0</v>
      </c>
      <c r="AD2893" s="662">
        <f t="shared" ref="AD2893:AD2956" si="1343">IF(I2893+AC2892&gt;S2893,S2893,I2893+AC2892)</f>
        <v>0</v>
      </c>
      <c r="AE2893" s="701">
        <f t="shared" ref="AE2893:AE2956" si="1344">AC2892+I2893-S2893</f>
        <v>0</v>
      </c>
      <c r="AF2893" s="662">
        <f t="shared" si="1340"/>
        <v>0</v>
      </c>
      <c r="AG2893" s="662">
        <f t="shared" ref="AG2893:AG2956" si="1345">IF(M2893+AF2892&gt;S2893,S2893,M2893+AF2892)</f>
        <v>0</v>
      </c>
      <c r="AH2893" s="701">
        <f t="shared" ref="AH2893:AH2956" si="1346">AF2892+M2893-S2893</f>
        <v>0</v>
      </c>
    </row>
    <row r="2894" spans="1:34" x14ac:dyDescent="0.35">
      <c r="A2894" s="680">
        <v>40869</v>
      </c>
      <c r="B2894" s="558" t="s">
        <v>31</v>
      </c>
      <c r="C2894" s="558">
        <v>11</v>
      </c>
      <c r="D2894" s="559">
        <f t="shared" si="1318"/>
        <v>3</v>
      </c>
      <c r="E2894" s="561">
        <v>1</v>
      </c>
      <c r="F2894" s="699">
        <f t="shared" si="1324"/>
        <v>0</v>
      </c>
      <c r="G2894" s="712">
        <f t="shared" si="1325"/>
        <v>0</v>
      </c>
      <c r="H2894" s="699">
        <f t="shared" si="1319"/>
        <v>0</v>
      </c>
      <c r="I2894" s="712">
        <f t="shared" si="1320"/>
        <v>0</v>
      </c>
      <c r="J2894" s="699">
        <f t="shared" si="1326"/>
        <v>0</v>
      </c>
      <c r="K2894" s="681">
        <f t="shared" si="1327"/>
        <v>0</v>
      </c>
      <c r="L2894" s="711">
        <f>IF($L$5="Yes",HLOOKUP(B2894,'Outdoor Supply'!$D$32:$P$38,7,FALSE),0)</f>
        <v>0</v>
      </c>
      <c r="M2894" s="701">
        <f t="shared" si="1328"/>
        <v>0</v>
      </c>
      <c r="N2894" s="564">
        <f t="shared" si="1329"/>
        <v>0</v>
      </c>
      <c r="O2894" s="564">
        <f t="shared" si="1330"/>
        <v>0</v>
      </c>
      <c r="P2894" s="564">
        <f t="shared" si="1331"/>
        <v>0</v>
      </c>
      <c r="Q2894" s="564">
        <f t="shared" si="1332"/>
        <v>0</v>
      </c>
      <c r="R2894" s="661">
        <f t="shared" si="1321"/>
        <v>0</v>
      </c>
      <c r="S2894" s="662">
        <f t="shared" si="1322"/>
        <v>0</v>
      </c>
      <c r="T2894" s="699">
        <f t="shared" si="1323"/>
        <v>0</v>
      </c>
      <c r="U2894" s="681">
        <f t="shared" si="1333"/>
        <v>0</v>
      </c>
      <c r="V2894" s="701">
        <f t="shared" si="1334"/>
        <v>0</v>
      </c>
      <c r="W2894" s="662">
        <f t="shared" si="1335"/>
        <v>0</v>
      </c>
      <c r="X2894" s="662">
        <f t="shared" si="1336"/>
        <v>0</v>
      </c>
      <c r="Y2894" s="662">
        <f t="shared" si="1337"/>
        <v>0</v>
      </c>
      <c r="Z2894" s="699">
        <f t="shared" si="1338"/>
        <v>0</v>
      </c>
      <c r="AA2894" s="681">
        <f t="shared" si="1341"/>
        <v>0</v>
      </c>
      <c r="AB2894" s="701">
        <f t="shared" si="1342"/>
        <v>0</v>
      </c>
      <c r="AC2894" s="662">
        <f t="shared" si="1339"/>
        <v>0</v>
      </c>
      <c r="AD2894" s="662">
        <f t="shared" si="1343"/>
        <v>0</v>
      </c>
      <c r="AE2894" s="701">
        <f t="shared" si="1344"/>
        <v>0</v>
      </c>
      <c r="AF2894" s="662">
        <f t="shared" si="1340"/>
        <v>0</v>
      </c>
      <c r="AG2894" s="662">
        <f t="shared" si="1345"/>
        <v>0</v>
      </c>
      <c r="AH2894" s="701">
        <f t="shared" si="1346"/>
        <v>0</v>
      </c>
    </row>
    <row r="2895" spans="1:34" x14ac:dyDescent="0.35">
      <c r="A2895" s="680">
        <v>40870</v>
      </c>
      <c r="B2895" s="558" t="s">
        <v>31</v>
      </c>
      <c r="C2895" s="558">
        <v>11</v>
      </c>
      <c r="D2895" s="559">
        <f t="shared" si="1318"/>
        <v>4</v>
      </c>
      <c r="E2895" s="561">
        <v>0</v>
      </c>
      <c r="F2895" s="699">
        <f t="shared" si="1324"/>
        <v>0</v>
      </c>
      <c r="G2895" s="712">
        <f t="shared" si="1325"/>
        <v>0</v>
      </c>
      <c r="H2895" s="699">
        <f t="shared" si="1319"/>
        <v>0</v>
      </c>
      <c r="I2895" s="712">
        <f t="shared" si="1320"/>
        <v>0</v>
      </c>
      <c r="J2895" s="699">
        <f t="shared" si="1326"/>
        <v>0</v>
      </c>
      <c r="K2895" s="681">
        <f t="shared" si="1327"/>
        <v>0</v>
      </c>
      <c r="L2895" s="711">
        <f>IF($L$5="Yes",HLOOKUP(B2895,'Outdoor Supply'!$D$32:$P$38,7,FALSE),0)</f>
        <v>0</v>
      </c>
      <c r="M2895" s="701">
        <f t="shared" si="1328"/>
        <v>0</v>
      </c>
      <c r="N2895" s="564">
        <f t="shared" si="1329"/>
        <v>0</v>
      </c>
      <c r="O2895" s="564">
        <f t="shared" si="1330"/>
        <v>0</v>
      </c>
      <c r="P2895" s="564">
        <f t="shared" si="1331"/>
        <v>0</v>
      </c>
      <c r="Q2895" s="564">
        <f t="shared" si="1332"/>
        <v>0</v>
      </c>
      <c r="R2895" s="661">
        <f t="shared" si="1321"/>
        <v>0</v>
      </c>
      <c r="S2895" s="662">
        <f t="shared" si="1322"/>
        <v>0</v>
      </c>
      <c r="T2895" s="699">
        <f t="shared" si="1323"/>
        <v>0</v>
      </c>
      <c r="U2895" s="681">
        <f t="shared" si="1333"/>
        <v>0</v>
      </c>
      <c r="V2895" s="701">
        <f t="shared" si="1334"/>
        <v>0</v>
      </c>
      <c r="W2895" s="662">
        <f t="shared" si="1335"/>
        <v>0</v>
      </c>
      <c r="X2895" s="662">
        <f t="shared" si="1336"/>
        <v>0</v>
      </c>
      <c r="Y2895" s="662">
        <f t="shared" si="1337"/>
        <v>0</v>
      </c>
      <c r="Z2895" s="699">
        <f t="shared" si="1338"/>
        <v>0</v>
      </c>
      <c r="AA2895" s="681">
        <f t="shared" si="1341"/>
        <v>0</v>
      </c>
      <c r="AB2895" s="701">
        <f t="shared" si="1342"/>
        <v>0</v>
      </c>
      <c r="AC2895" s="662">
        <f t="shared" si="1339"/>
        <v>0</v>
      </c>
      <c r="AD2895" s="662">
        <f t="shared" si="1343"/>
        <v>0</v>
      </c>
      <c r="AE2895" s="701">
        <f t="shared" si="1344"/>
        <v>0</v>
      </c>
      <c r="AF2895" s="662">
        <f t="shared" si="1340"/>
        <v>0</v>
      </c>
      <c r="AG2895" s="662">
        <f t="shared" si="1345"/>
        <v>0</v>
      </c>
      <c r="AH2895" s="701">
        <f t="shared" si="1346"/>
        <v>0</v>
      </c>
    </row>
    <row r="2896" spans="1:34" x14ac:dyDescent="0.35">
      <c r="A2896" s="680">
        <v>40871</v>
      </c>
      <c r="B2896" s="558" t="s">
        <v>31</v>
      </c>
      <c r="C2896" s="558">
        <v>11</v>
      </c>
      <c r="D2896" s="559">
        <f t="shared" si="1318"/>
        <v>5</v>
      </c>
      <c r="E2896" s="561">
        <v>0</v>
      </c>
      <c r="F2896" s="699">
        <f t="shared" si="1324"/>
        <v>0</v>
      </c>
      <c r="G2896" s="712">
        <f t="shared" si="1325"/>
        <v>0</v>
      </c>
      <c r="H2896" s="699">
        <f t="shared" si="1319"/>
        <v>0</v>
      </c>
      <c r="I2896" s="712">
        <f t="shared" si="1320"/>
        <v>0</v>
      </c>
      <c r="J2896" s="699">
        <f t="shared" si="1326"/>
        <v>0</v>
      </c>
      <c r="K2896" s="681">
        <f t="shared" si="1327"/>
        <v>0</v>
      </c>
      <c r="L2896" s="711">
        <f>IF($L$5="Yes",HLOOKUP(B2896,'Outdoor Supply'!$D$32:$P$38,7,FALSE),0)</f>
        <v>0</v>
      </c>
      <c r="M2896" s="701">
        <f t="shared" si="1328"/>
        <v>0</v>
      </c>
      <c r="N2896" s="564">
        <f t="shared" si="1329"/>
        <v>0</v>
      </c>
      <c r="O2896" s="564">
        <f t="shared" si="1330"/>
        <v>0</v>
      </c>
      <c r="P2896" s="564">
        <f t="shared" si="1331"/>
        <v>0</v>
      </c>
      <c r="Q2896" s="564">
        <f t="shared" si="1332"/>
        <v>0</v>
      </c>
      <c r="R2896" s="661">
        <f t="shared" si="1321"/>
        <v>0</v>
      </c>
      <c r="S2896" s="662">
        <f t="shared" si="1322"/>
        <v>0</v>
      </c>
      <c r="T2896" s="699">
        <f t="shared" si="1323"/>
        <v>0</v>
      </c>
      <c r="U2896" s="681">
        <f t="shared" si="1333"/>
        <v>0</v>
      </c>
      <c r="V2896" s="701">
        <f t="shared" si="1334"/>
        <v>0</v>
      </c>
      <c r="W2896" s="662">
        <f t="shared" si="1335"/>
        <v>0</v>
      </c>
      <c r="X2896" s="662">
        <f t="shared" si="1336"/>
        <v>0</v>
      </c>
      <c r="Y2896" s="662">
        <f t="shared" si="1337"/>
        <v>0</v>
      </c>
      <c r="Z2896" s="699">
        <f t="shared" si="1338"/>
        <v>0</v>
      </c>
      <c r="AA2896" s="681">
        <f t="shared" si="1341"/>
        <v>0</v>
      </c>
      <c r="AB2896" s="701">
        <f t="shared" si="1342"/>
        <v>0</v>
      </c>
      <c r="AC2896" s="662">
        <f t="shared" si="1339"/>
        <v>0</v>
      </c>
      <c r="AD2896" s="662">
        <f t="shared" si="1343"/>
        <v>0</v>
      </c>
      <c r="AE2896" s="701">
        <f t="shared" si="1344"/>
        <v>0</v>
      </c>
      <c r="AF2896" s="662">
        <f t="shared" si="1340"/>
        <v>0</v>
      </c>
      <c r="AG2896" s="662">
        <f t="shared" si="1345"/>
        <v>0</v>
      </c>
      <c r="AH2896" s="701">
        <f t="shared" si="1346"/>
        <v>0</v>
      </c>
    </row>
    <row r="2897" spans="1:34" x14ac:dyDescent="0.35">
      <c r="A2897" s="680">
        <v>40872</v>
      </c>
      <c r="B2897" s="558" t="s">
        <v>31</v>
      </c>
      <c r="C2897" s="558">
        <v>11</v>
      </c>
      <c r="D2897" s="559">
        <f t="shared" si="1318"/>
        <v>6</v>
      </c>
      <c r="E2897" s="561">
        <v>0</v>
      </c>
      <c r="F2897" s="699">
        <f t="shared" si="1324"/>
        <v>0</v>
      </c>
      <c r="G2897" s="712">
        <f t="shared" si="1325"/>
        <v>0</v>
      </c>
      <c r="H2897" s="699">
        <f t="shared" si="1319"/>
        <v>0</v>
      </c>
      <c r="I2897" s="712">
        <f t="shared" si="1320"/>
        <v>0</v>
      </c>
      <c r="J2897" s="699">
        <f t="shared" si="1326"/>
        <v>0</v>
      </c>
      <c r="K2897" s="681">
        <f t="shared" si="1327"/>
        <v>0</v>
      </c>
      <c r="L2897" s="711">
        <f>IF($L$5="Yes",HLOOKUP(B2897,'Outdoor Supply'!$D$32:$P$38,7,FALSE),0)</f>
        <v>0</v>
      </c>
      <c r="M2897" s="701">
        <f t="shared" si="1328"/>
        <v>0</v>
      </c>
      <c r="N2897" s="564">
        <f t="shared" si="1329"/>
        <v>0</v>
      </c>
      <c r="O2897" s="564">
        <f t="shared" si="1330"/>
        <v>0</v>
      </c>
      <c r="P2897" s="564">
        <f t="shared" si="1331"/>
        <v>0</v>
      </c>
      <c r="Q2897" s="564">
        <f t="shared" si="1332"/>
        <v>0</v>
      </c>
      <c r="R2897" s="661">
        <f t="shared" si="1321"/>
        <v>0</v>
      </c>
      <c r="S2897" s="662">
        <f t="shared" si="1322"/>
        <v>0</v>
      </c>
      <c r="T2897" s="699">
        <f t="shared" si="1323"/>
        <v>0</v>
      </c>
      <c r="U2897" s="681">
        <f t="shared" si="1333"/>
        <v>0</v>
      </c>
      <c r="V2897" s="701">
        <f t="shared" si="1334"/>
        <v>0</v>
      </c>
      <c r="W2897" s="662">
        <f t="shared" si="1335"/>
        <v>0</v>
      </c>
      <c r="X2897" s="662">
        <f t="shared" si="1336"/>
        <v>0</v>
      </c>
      <c r="Y2897" s="662">
        <f t="shared" si="1337"/>
        <v>0</v>
      </c>
      <c r="Z2897" s="699">
        <f t="shared" si="1338"/>
        <v>0</v>
      </c>
      <c r="AA2897" s="681">
        <f t="shared" si="1341"/>
        <v>0</v>
      </c>
      <c r="AB2897" s="701">
        <f t="shared" si="1342"/>
        <v>0</v>
      </c>
      <c r="AC2897" s="662">
        <f t="shared" si="1339"/>
        <v>0</v>
      </c>
      <c r="AD2897" s="662">
        <f t="shared" si="1343"/>
        <v>0</v>
      </c>
      <c r="AE2897" s="701">
        <f t="shared" si="1344"/>
        <v>0</v>
      </c>
      <c r="AF2897" s="662">
        <f t="shared" si="1340"/>
        <v>0</v>
      </c>
      <c r="AG2897" s="662">
        <f t="shared" si="1345"/>
        <v>0</v>
      </c>
      <c r="AH2897" s="701">
        <f t="shared" si="1346"/>
        <v>0</v>
      </c>
    </row>
    <row r="2898" spans="1:34" x14ac:dyDescent="0.35">
      <c r="A2898" s="680">
        <v>40873</v>
      </c>
      <c r="B2898" s="558" t="s">
        <v>31</v>
      </c>
      <c r="C2898" s="558">
        <v>11</v>
      </c>
      <c r="D2898" s="559">
        <f t="shared" si="1318"/>
        <v>7</v>
      </c>
      <c r="E2898" s="561">
        <v>1.1400000000000148</v>
      </c>
      <c r="F2898" s="699">
        <f t="shared" si="1324"/>
        <v>0</v>
      </c>
      <c r="G2898" s="712">
        <f t="shared" si="1325"/>
        <v>0</v>
      </c>
      <c r="H2898" s="699">
        <f t="shared" si="1319"/>
        <v>0</v>
      </c>
      <c r="I2898" s="712">
        <f t="shared" si="1320"/>
        <v>0</v>
      </c>
      <c r="J2898" s="699">
        <f t="shared" si="1326"/>
        <v>0</v>
      </c>
      <c r="K2898" s="681">
        <f t="shared" si="1327"/>
        <v>0</v>
      </c>
      <c r="L2898" s="711">
        <f>IF($L$5="Yes",HLOOKUP(B2898,'Outdoor Supply'!$D$32:$P$38,7,FALSE),0)</f>
        <v>0</v>
      </c>
      <c r="M2898" s="701">
        <f t="shared" si="1328"/>
        <v>0</v>
      </c>
      <c r="N2898" s="564">
        <f t="shared" si="1329"/>
        <v>0</v>
      </c>
      <c r="O2898" s="564">
        <f t="shared" si="1330"/>
        <v>0</v>
      </c>
      <c r="P2898" s="564">
        <f t="shared" si="1331"/>
        <v>0</v>
      </c>
      <c r="Q2898" s="564">
        <f t="shared" si="1332"/>
        <v>0</v>
      </c>
      <c r="R2898" s="661">
        <f t="shared" si="1321"/>
        <v>0</v>
      </c>
      <c r="S2898" s="662">
        <f t="shared" si="1322"/>
        <v>0</v>
      </c>
      <c r="T2898" s="699">
        <f t="shared" si="1323"/>
        <v>0</v>
      </c>
      <c r="U2898" s="681">
        <f t="shared" si="1333"/>
        <v>0</v>
      </c>
      <c r="V2898" s="701">
        <f t="shared" si="1334"/>
        <v>0</v>
      </c>
      <c r="W2898" s="662">
        <f t="shared" si="1335"/>
        <v>0</v>
      </c>
      <c r="X2898" s="662">
        <f t="shared" si="1336"/>
        <v>0</v>
      </c>
      <c r="Y2898" s="662">
        <f t="shared" si="1337"/>
        <v>0</v>
      </c>
      <c r="Z2898" s="699">
        <f t="shared" si="1338"/>
        <v>0</v>
      </c>
      <c r="AA2898" s="681">
        <f t="shared" si="1341"/>
        <v>0</v>
      </c>
      <c r="AB2898" s="701">
        <f t="shared" si="1342"/>
        <v>0</v>
      </c>
      <c r="AC2898" s="662">
        <f t="shared" si="1339"/>
        <v>0</v>
      </c>
      <c r="AD2898" s="662">
        <f t="shared" si="1343"/>
        <v>0</v>
      </c>
      <c r="AE2898" s="701">
        <f t="shared" si="1344"/>
        <v>0</v>
      </c>
      <c r="AF2898" s="662">
        <f t="shared" si="1340"/>
        <v>0</v>
      </c>
      <c r="AG2898" s="662">
        <f t="shared" si="1345"/>
        <v>0</v>
      </c>
      <c r="AH2898" s="701">
        <f t="shared" si="1346"/>
        <v>0</v>
      </c>
    </row>
    <row r="2899" spans="1:34" x14ac:dyDescent="0.35">
      <c r="A2899" s="680">
        <v>40874</v>
      </c>
      <c r="B2899" s="558" t="s">
        <v>31</v>
      </c>
      <c r="C2899" s="558">
        <v>11</v>
      </c>
      <c r="D2899" s="559">
        <f t="shared" si="1318"/>
        <v>1</v>
      </c>
      <c r="E2899" s="561">
        <v>0</v>
      </c>
      <c r="F2899" s="699">
        <f t="shared" si="1324"/>
        <v>0</v>
      </c>
      <c r="G2899" s="712">
        <f t="shared" si="1325"/>
        <v>0</v>
      </c>
      <c r="H2899" s="699">
        <f t="shared" si="1319"/>
        <v>0</v>
      </c>
      <c r="I2899" s="712">
        <f t="shared" si="1320"/>
        <v>0</v>
      </c>
      <c r="J2899" s="699">
        <f t="shared" si="1326"/>
        <v>0</v>
      </c>
      <c r="K2899" s="681">
        <f t="shared" si="1327"/>
        <v>0</v>
      </c>
      <c r="L2899" s="711">
        <f>IF($L$5="Yes",HLOOKUP(B2899,'Outdoor Supply'!$D$32:$P$38,7,FALSE),0)</f>
        <v>0</v>
      </c>
      <c r="M2899" s="701">
        <f t="shared" si="1328"/>
        <v>0</v>
      </c>
      <c r="N2899" s="564">
        <f t="shared" si="1329"/>
        <v>0</v>
      </c>
      <c r="O2899" s="564">
        <f t="shared" si="1330"/>
        <v>0</v>
      </c>
      <c r="P2899" s="564">
        <f t="shared" si="1331"/>
        <v>0</v>
      </c>
      <c r="Q2899" s="564">
        <f t="shared" si="1332"/>
        <v>0</v>
      </c>
      <c r="R2899" s="661">
        <f t="shared" si="1321"/>
        <v>0</v>
      </c>
      <c r="S2899" s="662">
        <f t="shared" si="1322"/>
        <v>0</v>
      </c>
      <c r="T2899" s="699">
        <f t="shared" si="1323"/>
        <v>0</v>
      </c>
      <c r="U2899" s="681">
        <f t="shared" si="1333"/>
        <v>0</v>
      </c>
      <c r="V2899" s="701">
        <f t="shared" si="1334"/>
        <v>0</v>
      </c>
      <c r="W2899" s="662">
        <f t="shared" si="1335"/>
        <v>0</v>
      </c>
      <c r="X2899" s="662">
        <f t="shared" si="1336"/>
        <v>0</v>
      </c>
      <c r="Y2899" s="662">
        <f t="shared" si="1337"/>
        <v>0</v>
      </c>
      <c r="Z2899" s="699">
        <f t="shared" si="1338"/>
        <v>0</v>
      </c>
      <c r="AA2899" s="681">
        <f t="shared" si="1341"/>
        <v>0</v>
      </c>
      <c r="AB2899" s="701">
        <f t="shared" si="1342"/>
        <v>0</v>
      </c>
      <c r="AC2899" s="662">
        <f t="shared" si="1339"/>
        <v>0</v>
      </c>
      <c r="AD2899" s="662">
        <f t="shared" si="1343"/>
        <v>0</v>
      </c>
      <c r="AE2899" s="701">
        <f t="shared" si="1344"/>
        <v>0</v>
      </c>
      <c r="AF2899" s="662">
        <f t="shared" si="1340"/>
        <v>0</v>
      </c>
      <c r="AG2899" s="662">
        <f t="shared" si="1345"/>
        <v>0</v>
      </c>
      <c r="AH2899" s="701">
        <f t="shared" si="1346"/>
        <v>0</v>
      </c>
    </row>
    <row r="2900" spans="1:34" x14ac:dyDescent="0.35">
      <c r="A2900" s="680">
        <v>40875</v>
      </c>
      <c r="B2900" s="558" t="s">
        <v>31</v>
      </c>
      <c r="C2900" s="558">
        <v>11</v>
      </c>
      <c r="D2900" s="559">
        <f t="shared" si="1318"/>
        <v>2</v>
      </c>
      <c r="E2900" s="561">
        <v>0</v>
      </c>
      <c r="F2900" s="699">
        <f t="shared" si="1324"/>
        <v>0</v>
      </c>
      <c r="G2900" s="712">
        <f t="shared" si="1325"/>
        <v>0</v>
      </c>
      <c r="H2900" s="699">
        <f t="shared" si="1319"/>
        <v>0</v>
      </c>
      <c r="I2900" s="712">
        <f t="shared" si="1320"/>
        <v>0</v>
      </c>
      <c r="J2900" s="699">
        <f t="shared" si="1326"/>
        <v>0</v>
      </c>
      <c r="K2900" s="681">
        <f t="shared" si="1327"/>
        <v>0</v>
      </c>
      <c r="L2900" s="711">
        <f>IF($L$5="Yes",HLOOKUP(B2900,'Outdoor Supply'!$D$32:$P$38,7,FALSE),0)</f>
        <v>0</v>
      </c>
      <c r="M2900" s="701">
        <f t="shared" si="1328"/>
        <v>0</v>
      </c>
      <c r="N2900" s="564">
        <f t="shared" si="1329"/>
        <v>0</v>
      </c>
      <c r="O2900" s="564">
        <f t="shared" si="1330"/>
        <v>0</v>
      </c>
      <c r="P2900" s="564">
        <f t="shared" si="1331"/>
        <v>0</v>
      </c>
      <c r="Q2900" s="564">
        <f t="shared" si="1332"/>
        <v>0</v>
      </c>
      <c r="R2900" s="661">
        <f t="shared" si="1321"/>
        <v>0</v>
      </c>
      <c r="S2900" s="662">
        <f t="shared" si="1322"/>
        <v>0</v>
      </c>
      <c r="T2900" s="699">
        <f t="shared" si="1323"/>
        <v>0</v>
      </c>
      <c r="U2900" s="681">
        <f t="shared" si="1333"/>
        <v>0</v>
      </c>
      <c r="V2900" s="701">
        <f t="shared" si="1334"/>
        <v>0</v>
      </c>
      <c r="W2900" s="662">
        <f t="shared" si="1335"/>
        <v>0</v>
      </c>
      <c r="X2900" s="662">
        <f t="shared" si="1336"/>
        <v>0</v>
      </c>
      <c r="Y2900" s="662">
        <f t="shared" si="1337"/>
        <v>0</v>
      </c>
      <c r="Z2900" s="699">
        <f t="shared" si="1338"/>
        <v>0</v>
      </c>
      <c r="AA2900" s="681">
        <f t="shared" si="1341"/>
        <v>0</v>
      </c>
      <c r="AB2900" s="701">
        <f t="shared" si="1342"/>
        <v>0</v>
      </c>
      <c r="AC2900" s="662">
        <f t="shared" si="1339"/>
        <v>0</v>
      </c>
      <c r="AD2900" s="662">
        <f t="shared" si="1343"/>
        <v>0</v>
      </c>
      <c r="AE2900" s="701">
        <f t="shared" si="1344"/>
        <v>0</v>
      </c>
      <c r="AF2900" s="662">
        <f t="shared" si="1340"/>
        <v>0</v>
      </c>
      <c r="AG2900" s="662">
        <f t="shared" si="1345"/>
        <v>0</v>
      </c>
      <c r="AH2900" s="701">
        <f t="shared" si="1346"/>
        <v>0</v>
      </c>
    </row>
    <row r="2901" spans="1:34" x14ac:dyDescent="0.35">
      <c r="A2901" s="680">
        <v>40876</v>
      </c>
      <c r="B2901" s="558" t="s">
        <v>31</v>
      </c>
      <c r="C2901" s="558">
        <v>11</v>
      </c>
      <c r="D2901" s="559">
        <f t="shared" si="1318"/>
        <v>3</v>
      </c>
      <c r="E2901" s="561">
        <v>0</v>
      </c>
      <c r="F2901" s="699">
        <f t="shared" si="1324"/>
        <v>0</v>
      </c>
      <c r="G2901" s="712">
        <f t="shared" si="1325"/>
        <v>0</v>
      </c>
      <c r="H2901" s="699">
        <f t="shared" si="1319"/>
        <v>0</v>
      </c>
      <c r="I2901" s="712">
        <f t="shared" si="1320"/>
        <v>0</v>
      </c>
      <c r="J2901" s="699">
        <f t="shared" si="1326"/>
        <v>0</v>
      </c>
      <c r="K2901" s="681">
        <f t="shared" si="1327"/>
        <v>0</v>
      </c>
      <c r="L2901" s="711">
        <f>IF($L$5="Yes",HLOOKUP(B2901,'Outdoor Supply'!$D$32:$P$38,7,FALSE),0)</f>
        <v>0</v>
      </c>
      <c r="M2901" s="701">
        <f t="shared" si="1328"/>
        <v>0</v>
      </c>
      <c r="N2901" s="564">
        <f t="shared" si="1329"/>
        <v>0</v>
      </c>
      <c r="O2901" s="564">
        <f t="shared" si="1330"/>
        <v>0</v>
      </c>
      <c r="P2901" s="564">
        <f t="shared" si="1331"/>
        <v>0</v>
      </c>
      <c r="Q2901" s="564">
        <f t="shared" si="1332"/>
        <v>0</v>
      </c>
      <c r="R2901" s="661">
        <f t="shared" si="1321"/>
        <v>0</v>
      </c>
      <c r="S2901" s="662">
        <f t="shared" si="1322"/>
        <v>0</v>
      </c>
      <c r="T2901" s="699">
        <f t="shared" si="1323"/>
        <v>0</v>
      </c>
      <c r="U2901" s="681">
        <f t="shared" si="1333"/>
        <v>0</v>
      </c>
      <c r="V2901" s="701">
        <f t="shared" si="1334"/>
        <v>0</v>
      </c>
      <c r="W2901" s="662">
        <f t="shared" si="1335"/>
        <v>0</v>
      </c>
      <c r="X2901" s="662">
        <f t="shared" si="1336"/>
        <v>0</v>
      </c>
      <c r="Y2901" s="662">
        <f t="shared" si="1337"/>
        <v>0</v>
      </c>
      <c r="Z2901" s="699">
        <f t="shared" si="1338"/>
        <v>0</v>
      </c>
      <c r="AA2901" s="681">
        <f t="shared" si="1341"/>
        <v>0</v>
      </c>
      <c r="AB2901" s="701">
        <f t="shared" si="1342"/>
        <v>0</v>
      </c>
      <c r="AC2901" s="662">
        <f t="shared" si="1339"/>
        <v>0</v>
      </c>
      <c r="AD2901" s="662">
        <f t="shared" si="1343"/>
        <v>0</v>
      </c>
      <c r="AE2901" s="701">
        <f t="shared" si="1344"/>
        <v>0</v>
      </c>
      <c r="AF2901" s="662">
        <f t="shared" si="1340"/>
        <v>0</v>
      </c>
      <c r="AG2901" s="662">
        <f t="shared" si="1345"/>
        <v>0</v>
      </c>
      <c r="AH2901" s="701">
        <f t="shared" si="1346"/>
        <v>0</v>
      </c>
    </row>
    <row r="2902" spans="1:34" x14ac:dyDescent="0.35">
      <c r="A2902" s="680">
        <v>40877</v>
      </c>
      <c r="B2902" s="558" t="s">
        <v>31</v>
      </c>
      <c r="C2902" s="558">
        <v>11</v>
      </c>
      <c r="D2902" s="559">
        <f t="shared" si="1318"/>
        <v>4</v>
      </c>
      <c r="E2902" s="561">
        <v>0</v>
      </c>
      <c r="F2902" s="699">
        <f t="shared" si="1324"/>
        <v>0</v>
      </c>
      <c r="G2902" s="712">
        <f t="shared" si="1325"/>
        <v>0</v>
      </c>
      <c r="H2902" s="699">
        <f t="shared" si="1319"/>
        <v>0</v>
      </c>
      <c r="I2902" s="712">
        <f t="shared" si="1320"/>
        <v>0</v>
      </c>
      <c r="J2902" s="699">
        <f t="shared" si="1326"/>
        <v>0</v>
      </c>
      <c r="K2902" s="681">
        <f t="shared" si="1327"/>
        <v>0</v>
      </c>
      <c r="L2902" s="711">
        <f>IF($L$5="Yes",HLOOKUP(B2902,'Outdoor Supply'!$D$32:$P$38,7,FALSE),0)</f>
        <v>0</v>
      </c>
      <c r="M2902" s="701">
        <f t="shared" si="1328"/>
        <v>0</v>
      </c>
      <c r="N2902" s="564">
        <f t="shared" si="1329"/>
        <v>0</v>
      </c>
      <c r="O2902" s="564">
        <f t="shared" si="1330"/>
        <v>0</v>
      </c>
      <c r="P2902" s="564">
        <f t="shared" si="1331"/>
        <v>0</v>
      </c>
      <c r="Q2902" s="564">
        <f t="shared" si="1332"/>
        <v>0</v>
      </c>
      <c r="R2902" s="661">
        <f t="shared" si="1321"/>
        <v>0</v>
      </c>
      <c r="S2902" s="662">
        <f t="shared" si="1322"/>
        <v>0</v>
      </c>
      <c r="T2902" s="699">
        <f t="shared" si="1323"/>
        <v>0</v>
      </c>
      <c r="U2902" s="681">
        <f t="shared" si="1333"/>
        <v>0</v>
      </c>
      <c r="V2902" s="701">
        <f t="shared" si="1334"/>
        <v>0</v>
      </c>
      <c r="W2902" s="662">
        <f t="shared" si="1335"/>
        <v>0</v>
      </c>
      <c r="X2902" s="662">
        <f t="shared" si="1336"/>
        <v>0</v>
      </c>
      <c r="Y2902" s="662">
        <f t="shared" si="1337"/>
        <v>0</v>
      </c>
      <c r="Z2902" s="699">
        <f t="shared" si="1338"/>
        <v>0</v>
      </c>
      <c r="AA2902" s="681">
        <f t="shared" si="1341"/>
        <v>0</v>
      </c>
      <c r="AB2902" s="701">
        <f t="shared" si="1342"/>
        <v>0</v>
      </c>
      <c r="AC2902" s="662">
        <f t="shared" si="1339"/>
        <v>0</v>
      </c>
      <c r="AD2902" s="662">
        <f t="shared" si="1343"/>
        <v>0</v>
      </c>
      <c r="AE2902" s="701">
        <f t="shared" si="1344"/>
        <v>0</v>
      </c>
      <c r="AF2902" s="662">
        <f t="shared" si="1340"/>
        <v>0</v>
      </c>
      <c r="AG2902" s="662">
        <f t="shared" si="1345"/>
        <v>0</v>
      </c>
      <c r="AH2902" s="701">
        <f t="shared" si="1346"/>
        <v>0</v>
      </c>
    </row>
    <row r="2903" spans="1:34" x14ac:dyDescent="0.35">
      <c r="A2903" s="680">
        <v>40878</v>
      </c>
      <c r="B2903" s="558" t="s">
        <v>32</v>
      </c>
      <c r="C2903" s="558">
        <v>12</v>
      </c>
      <c r="D2903" s="559">
        <f t="shared" si="1318"/>
        <v>5</v>
      </c>
      <c r="E2903" s="561">
        <v>0</v>
      </c>
      <c r="F2903" s="699">
        <f t="shared" si="1324"/>
        <v>0</v>
      </c>
      <c r="G2903" s="712">
        <f t="shared" si="1325"/>
        <v>0</v>
      </c>
      <c r="H2903" s="699">
        <f t="shared" si="1319"/>
        <v>0</v>
      </c>
      <c r="I2903" s="712">
        <f t="shared" si="1320"/>
        <v>0</v>
      </c>
      <c r="J2903" s="699">
        <f t="shared" si="1326"/>
        <v>0</v>
      </c>
      <c r="K2903" s="681">
        <f t="shared" si="1327"/>
        <v>0</v>
      </c>
      <c r="L2903" s="711">
        <f>IF($L$5="Yes",HLOOKUP(B2903,'Outdoor Supply'!$D$32:$P$38,7,FALSE),0)</f>
        <v>0</v>
      </c>
      <c r="M2903" s="701">
        <f t="shared" si="1328"/>
        <v>0</v>
      </c>
      <c r="N2903" s="564">
        <f t="shared" si="1329"/>
        <v>0</v>
      </c>
      <c r="O2903" s="564">
        <f t="shared" si="1330"/>
        <v>0</v>
      </c>
      <c r="P2903" s="564">
        <f t="shared" si="1331"/>
        <v>0</v>
      </c>
      <c r="Q2903" s="564">
        <f t="shared" si="1332"/>
        <v>0</v>
      </c>
      <c r="R2903" s="661">
        <f t="shared" si="1321"/>
        <v>0</v>
      </c>
      <c r="S2903" s="662">
        <f t="shared" si="1322"/>
        <v>0</v>
      </c>
      <c r="T2903" s="699">
        <f t="shared" si="1323"/>
        <v>0</v>
      </c>
      <c r="U2903" s="681">
        <f t="shared" si="1333"/>
        <v>0</v>
      </c>
      <c r="V2903" s="701">
        <f t="shared" si="1334"/>
        <v>0</v>
      </c>
      <c r="W2903" s="662">
        <f t="shared" si="1335"/>
        <v>0</v>
      </c>
      <c r="X2903" s="662">
        <f t="shared" si="1336"/>
        <v>0</v>
      </c>
      <c r="Y2903" s="662">
        <f t="shared" si="1337"/>
        <v>0</v>
      </c>
      <c r="Z2903" s="699">
        <f t="shared" si="1338"/>
        <v>0</v>
      </c>
      <c r="AA2903" s="681">
        <f t="shared" si="1341"/>
        <v>0</v>
      </c>
      <c r="AB2903" s="701">
        <f t="shared" si="1342"/>
        <v>0</v>
      </c>
      <c r="AC2903" s="662">
        <f t="shared" si="1339"/>
        <v>0</v>
      </c>
      <c r="AD2903" s="662">
        <f t="shared" si="1343"/>
        <v>0</v>
      </c>
      <c r="AE2903" s="701">
        <f t="shared" si="1344"/>
        <v>0</v>
      </c>
      <c r="AF2903" s="662">
        <f t="shared" si="1340"/>
        <v>0</v>
      </c>
      <c r="AG2903" s="662">
        <f t="shared" si="1345"/>
        <v>0</v>
      </c>
      <c r="AH2903" s="701">
        <f t="shared" si="1346"/>
        <v>0</v>
      </c>
    </row>
    <row r="2904" spans="1:34" x14ac:dyDescent="0.35">
      <c r="A2904" s="680">
        <v>40879</v>
      </c>
      <c r="B2904" s="558" t="s">
        <v>32</v>
      </c>
      <c r="C2904" s="558">
        <v>12</v>
      </c>
      <c r="D2904" s="559">
        <f t="shared" si="1318"/>
        <v>6</v>
      </c>
      <c r="E2904" s="561">
        <v>0.5700000000000216</v>
      </c>
      <c r="F2904" s="699">
        <f t="shared" si="1324"/>
        <v>0</v>
      </c>
      <c r="G2904" s="712">
        <f t="shared" si="1325"/>
        <v>0</v>
      </c>
      <c r="H2904" s="699">
        <f t="shared" si="1319"/>
        <v>0</v>
      </c>
      <c r="I2904" s="712">
        <f t="shared" si="1320"/>
        <v>0</v>
      </c>
      <c r="J2904" s="699">
        <f t="shared" si="1326"/>
        <v>0</v>
      </c>
      <c r="K2904" s="681">
        <f t="shared" si="1327"/>
        <v>0</v>
      </c>
      <c r="L2904" s="711">
        <f>IF($L$5="Yes",HLOOKUP(B2904,'Outdoor Supply'!$D$32:$P$38,7,FALSE),0)</f>
        <v>0</v>
      </c>
      <c r="M2904" s="701">
        <f t="shared" si="1328"/>
        <v>0</v>
      </c>
      <c r="N2904" s="564">
        <f t="shared" si="1329"/>
        <v>0</v>
      </c>
      <c r="O2904" s="564">
        <f t="shared" si="1330"/>
        <v>0</v>
      </c>
      <c r="P2904" s="564">
        <f t="shared" si="1331"/>
        <v>0</v>
      </c>
      <c r="Q2904" s="564">
        <f t="shared" si="1332"/>
        <v>0</v>
      </c>
      <c r="R2904" s="661">
        <f t="shared" si="1321"/>
        <v>0</v>
      </c>
      <c r="S2904" s="662">
        <f t="shared" si="1322"/>
        <v>0</v>
      </c>
      <c r="T2904" s="699">
        <f t="shared" si="1323"/>
        <v>0</v>
      </c>
      <c r="U2904" s="681">
        <f t="shared" si="1333"/>
        <v>0</v>
      </c>
      <c r="V2904" s="701">
        <f t="shared" si="1334"/>
        <v>0</v>
      </c>
      <c r="W2904" s="662">
        <f t="shared" si="1335"/>
        <v>0</v>
      </c>
      <c r="X2904" s="662">
        <f t="shared" si="1336"/>
        <v>0</v>
      </c>
      <c r="Y2904" s="662">
        <f t="shared" si="1337"/>
        <v>0</v>
      </c>
      <c r="Z2904" s="699">
        <f t="shared" si="1338"/>
        <v>0</v>
      </c>
      <c r="AA2904" s="681">
        <f t="shared" si="1341"/>
        <v>0</v>
      </c>
      <c r="AB2904" s="701">
        <f t="shared" si="1342"/>
        <v>0</v>
      </c>
      <c r="AC2904" s="662">
        <f t="shared" si="1339"/>
        <v>0</v>
      </c>
      <c r="AD2904" s="662">
        <f t="shared" si="1343"/>
        <v>0</v>
      </c>
      <c r="AE2904" s="701">
        <f t="shared" si="1344"/>
        <v>0</v>
      </c>
      <c r="AF2904" s="662">
        <f t="shared" si="1340"/>
        <v>0</v>
      </c>
      <c r="AG2904" s="662">
        <f t="shared" si="1345"/>
        <v>0</v>
      </c>
      <c r="AH2904" s="701">
        <f t="shared" si="1346"/>
        <v>0</v>
      </c>
    </row>
    <row r="2905" spans="1:34" x14ac:dyDescent="0.35">
      <c r="A2905" s="680">
        <v>40880</v>
      </c>
      <c r="B2905" s="558" t="s">
        <v>32</v>
      </c>
      <c r="C2905" s="558">
        <v>12</v>
      </c>
      <c r="D2905" s="559">
        <f t="shared" si="1318"/>
        <v>7</v>
      </c>
      <c r="E2905" s="561">
        <v>0.20999999999986585</v>
      </c>
      <c r="F2905" s="699">
        <f t="shared" si="1324"/>
        <v>0</v>
      </c>
      <c r="G2905" s="712">
        <f t="shared" si="1325"/>
        <v>0</v>
      </c>
      <c r="H2905" s="699">
        <f t="shared" si="1319"/>
        <v>0</v>
      </c>
      <c r="I2905" s="712">
        <f t="shared" si="1320"/>
        <v>0</v>
      </c>
      <c r="J2905" s="699">
        <f t="shared" si="1326"/>
        <v>0</v>
      </c>
      <c r="K2905" s="681">
        <f t="shared" si="1327"/>
        <v>0</v>
      </c>
      <c r="L2905" s="711">
        <f>IF($L$5="Yes",HLOOKUP(B2905,'Outdoor Supply'!$D$32:$P$38,7,FALSE),0)</f>
        <v>0</v>
      </c>
      <c r="M2905" s="701">
        <f t="shared" si="1328"/>
        <v>0</v>
      </c>
      <c r="N2905" s="564">
        <f t="shared" si="1329"/>
        <v>0</v>
      </c>
      <c r="O2905" s="564">
        <f t="shared" si="1330"/>
        <v>0</v>
      </c>
      <c r="P2905" s="564">
        <f t="shared" si="1331"/>
        <v>0</v>
      </c>
      <c r="Q2905" s="564">
        <f t="shared" si="1332"/>
        <v>0</v>
      </c>
      <c r="R2905" s="661">
        <f t="shared" si="1321"/>
        <v>0</v>
      </c>
      <c r="S2905" s="662">
        <f t="shared" si="1322"/>
        <v>0</v>
      </c>
      <c r="T2905" s="699">
        <f t="shared" si="1323"/>
        <v>0</v>
      </c>
      <c r="U2905" s="681">
        <f t="shared" si="1333"/>
        <v>0</v>
      </c>
      <c r="V2905" s="701">
        <f t="shared" si="1334"/>
        <v>0</v>
      </c>
      <c r="W2905" s="662">
        <f t="shared" si="1335"/>
        <v>0</v>
      </c>
      <c r="X2905" s="662">
        <f t="shared" si="1336"/>
        <v>0</v>
      </c>
      <c r="Y2905" s="662">
        <f t="shared" si="1337"/>
        <v>0</v>
      </c>
      <c r="Z2905" s="699">
        <f t="shared" si="1338"/>
        <v>0</v>
      </c>
      <c r="AA2905" s="681">
        <f t="shared" si="1341"/>
        <v>0</v>
      </c>
      <c r="AB2905" s="701">
        <f t="shared" si="1342"/>
        <v>0</v>
      </c>
      <c r="AC2905" s="662">
        <f t="shared" si="1339"/>
        <v>0</v>
      </c>
      <c r="AD2905" s="662">
        <f t="shared" si="1343"/>
        <v>0</v>
      </c>
      <c r="AE2905" s="701">
        <f t="shared" si="1344"/>
        <v>0</v>
      </c>
      <c r="AF2905" s="662">
        <f t="shared" si="1340"/>
        <v>0</v>
      </c>
      <c r="AG2905" s="662">
        <f t="shared" si="1345"/>
        <v>0</v>
      </c>
      <c r="AH2905" s="701">
        <f t="shared" si="1346"/>
        <v>0</v>
      </c>
    </row>
    <row r="2906" spans="1:34" x14ac:dyDescent="0.35">
      <c r="A2906" s="680">
        <v>40881</v>
      </c>
      <c r="B2906" s="558" t="s">
        <v>32</v>
      </c>
      <c r="C2906" s="558">
        <v>12</v>
      </c>
      <c r="D2906" s="559">
        <f t="shared" si="1318"/>
        <v>1</v>
      </c>
      <c r="E2906" s="561">
        <v>0.89999999999992042</v>
      </c>
      <c r="F2906" s="699">
        <f t="shared" si="1324"/>
        <v>0</v>
      </c>
      <c r="G2906" s="712">
        <f t="shared" si="1325"/>
        <v>0</v>
      </c>
      <c r="H2906" s="699">
        <f t="shared" si="1319"/>
        <v>0</v>
      </c>
      <c r="I2906" s="712">
        <f t="shared" si="1320"/>
        <v>0</v>
      </c>
      <c r="J2906" s="699">
        <f t="shared" si="1326"/>
        <v>0</v>
      </c>
      <c r="K2906" s="681">
        <f t="shared" si="1327"/>
        <v>0</v>
      </c>
      <c r="L2906" s="711">
        <f>IF($L$5="Yes",HLOOKUP(B2906,'Outdoor Supply'!$D$32:$P$38,7,FALSE),0)</f>
        <v>0</v>
      </c>
      <c r="M2906" s="701">
        <f t="shared" si="1328"/>
        <v>0</v>
      </c>
      <c r="N2906" s="564">
        <f t="shared" si="1329"/>
        <v>0</v>
      </c>
      <c r="O2906" s="564">
        <f t="shared" si="1330"/>
        <v>0</v>
      </c>
      <c r="P2906" s="564">
        <f t="shared" si="1331"/>
        <v>0</v>
      </c>
      <c r="Q2906" s="564">
        <f t="shared" si="1332"/>
        <v>0</v>
      </c>
      <c r="R2906" s="661">
        <f t="shared" si="1321"/>
        <v>0</v>
      </c>
      <c r="S2906" s="662">
        <f t="shared" si="1322"/>
        <v>0</v>
      </c>
      <c r="T2906" s="699">
        <f t="shared" si="1323"/>
        <v>0</v>
      </c>
      <c r="U2906" s="681">
        <f t="shared" si="1333"/>
        <v>0</v>
      </c>
      <c r="V2906" s="701">
        <f t="shared" si="1334"/>
        <v>0</v>
      </c>
      <c r="W2906" s="662">
        <f t="shared" si="1335"/>
        <v>0</v>
      </c>
      <c r="X2906" s="662">
        <f t="shared" si="1336"/>
        <v>0</v>
      </c>
      <c r="Y2906" s="662">
        <f t="shared" si="1337"/>
        <v>0</v>
      </c>
      <c r="Z2906" s="699">
        <f t="shared" si="1338"/>
        <v>0</v>
      </c>
      <c r="AA2906" s="681">
        <f t="shared" si="1341"/>
        <v>0</v>
      </c>
      <c r="AB2906" s="701">
        <f t="shared" si="1342"/>
        <v>0</v>
      </c>
      <c r="AC2906" s="662">
        <f t="shared" si="1339"/>
        <v>0</v>
      </c>
      <c r="AD2906" s="662">
        <f t="shared" si="1343"/>
        <v>0</v>
      </c>
      <c r="AE2906" s="701">
        <f t="shared" si="1344"/>
        <v>0</v>
      </c>
      <c r="AF2906" s="662">
        <f t="shared" si="1340"/>
        <v>0</v>
      </c>
      <c r="AG2906" s="662">
        <f t="shared" si="1345"/>
        <v>0</v>
      </c>
      <c r="AH2906" s="701">
        <f t="shared" si="1346"/>
        <v>0</v>
      </c>
    </row>
    <row r="2907" spans="1:34" x14ac:dyDescent="0.35">
      <c r="A2907" s="680">
        <v>40882</v>
      </c>
      <c r="B2907" s="558" t="s">
        <v>32</v>
      </c>
      <c r="C2907" s="558">
        <v>12</v>
      </c>
      <c r="D2907" s="559">
        <f t="shared" si="1318"/>
        <v>2</v>
      </c>
      <c r="E2907" s="561">
        <v>0.77999999999991587</v>
      </c>
      <c r="F2907" s="699">
        <f t="shared" si="1324"/>
        <v>0</v>
      </c>
      <c r="G2907" s="712">
        <f t="shared" si="1325"/>
        <v>0</v>
      </c>
      <c r="H2907" s="699">
        <f t="shared" si="1319"/>
        <v>0</v>
      </c>
      <c r="I2907" s="712">
        <f t="shared" si="1320"/>
        <v>0</v>
      </c>
      <c r="J2907" s="699">
        <f t="shared" si="1326"/>
        <v>0</v>
      </c>
      <c r="K2907" s="681">
        <f t="shared" si="1327"/>
        <v>0</v>
      </c>
      <c r="L2907" s="711">
        <f>IF($L$5="Yes",HLOOKUP(B2907,'Outdoor Supply'!$D$32:$P$38,7,FALSE),0)</f>
        <v>0</v>
      </c>
      <c r="M2907" s="701">
        <f t="shared" si="1328"/>
        <v>0</v>
      </c>
      <c r="N2907" s="564">
        <f t="shared" si="1329"/>
        <v>0</v>
      </c>
      <c r="O2907" s="564">
        <f t="shared" si="1330"/>
        <v>0</v>
      </c>
      <c r="P2907" s="564">
        <f t="shared" si="1331"/>
        <v>0</v>
      </c>
      <c r="Q2907" s="564">
        <f t="shared" si="1332"/>
        <v>0</v>
      </c>
      <c r="R2907" s="661">
        <f t="shared" si="1321"/>
        <v>0</v>
      </c>
      <c r="S2907" s="662">
        <f t="shared" si="1322"/>
        <v>0</v>
      </c>
      <c r="T2907" s="699">
        <f t="shared" si="1323"/>
        <v>0</v>
      </c>
      <c r="U2907" s="681">
        <f t="shared" si="1333"/>
        <v>0</v>
      </c>
      <c r="V2907" s="701">
        <f t="shared" si="1334"/>
        <v>0</v>
      </c>
      <c r="W2907" s="662">
        <f t="shared" si="1335"/>
        <v>0</v>
      </c>
      <c r="X2907" s="662">
        <f t="shared" si="1336"/>
        <v>0</v>
      </c>
      <c r="Y2907" s="662">
        <f t="shared" si="1337"/>
        <v>0</v>
      </c>
      <c r="Z2907" s="699">
        <f t="shared" si="1338"/>
        <v>0</v>
      </c>
      <c r="AA2907" s="681">
        <f t="shared" si="1341"/>
        <v>0</v>
      </c>
      <c r="AB2907" s="701">
        <f t="shared" si="1342"/>
        <v>0</v>
      </c>
      <c r="AC2907" s="662">
        <f t="shared" si="1339"/>
        <v>0</v>
      </c>
      <c r="AD2907" s="662">
        <f t="shared" si="1343"/>
        <v>0</v>
      </c>
      <c r="AE2907" s="701">
        <f t="shared" si="1344"/>
        <v>0</v>
      </c>
      <c r="AF2907" s="662">
        <f t="shared" si="1340"/>
        <v>0</v>
      </c>
      <c r="AG2907" s="662">
        <f t="shared" si="1345"/>
        <v>0</v>
      </c>
      <c r="AH2907" s="701">
        <f t="shared" si="1346"/>
        <v>0</v>
      </c>
    </row>
    <row r="2908" spans="1:34" x14ac:dyDescent="0.35">
      <c r="A2908" s="680">
        <v>40883</v>
      </c>
      <c r="B2908" s="558" t="s">
        <v>32</v>
      </c>
      <c r="C2908" s="558">
        <v>12</v>
      </c>
      <c r="D2908" s="559">
        <f t="shared" si="1318"/>
        <v>3</v>
      </c>
      <c r="E2908" s="561">
        <v>0</v>
      </c>
      <c r="F2908" s="699">
        <f t="shared" si="1324"/>
        <v>0</v>
      </c>
      <c r="G2908" s="712">
        <f t="shared" si="1325"/>
        <v>0</v>
      </c>
      <c r="H2908" s="699">
        <f t="shared" si="1319"/>
        <v>0</v>
      </c>
      <c r="I2908" s="712">
        <f t="shared" si="1320"/>
        <v>0</v>
      </c>
      <c r="J2908" s="699">
        <f t="shared" si="1326"/>
        <v>0</v>
      </c>
      <c r="K2908" s="681">
        <f t="shared" si="1327"/>
        <v>0</v>
      </c>
      <c r="L2908" s="711">
        <f>IF($L$5="Yes",HLOOKUP(B2908,'Outdoor Supply'!$D$32:$P$38,7,FALSE),0)</f>
        <v>0</v>
      </c>
      <c r="M2908" s="701">
        <f t="shared" si="1328"/>
        <v>0</v>
      </c>
      <c r="N2908" s="564">
        <f t="shared" si="1329"/>
        <v>0</v>
      </c>
      <c r="O2908" s="564">
        <f t="shared" si="1330"/>
        <v>0</v>
      </c>
      <c r="P2908" s="564">
        <f t="shared" si="1331"/>
        <v>0</v>
      </c>
      <c r="Q2908" s="564">
        <f t="shared" si="1332"/>
        <v>0</v>
      </c>
      <c r="R2908" s="661">
        <f t="shared" si="1321"/>
        <v>0</v>
      </c>
      <c r="S2908" s="662">
        <f t="shared" si="1322"/>
        <v>0</v>
      </c>
      <c r="T2908" s="699">
        <f t="shared" si="1323"/>
        <v>0</v>
      </c>
      <c r="U2908" s="681">
        <f t="shared" si="1333"/>
        <v>0</v>
      </c>
      <c r="V2908" s="701">
        <f t="shared" si="1334"/>
        <v>0</v>
      </c>
      <c r="W2908" s="662">
        <f t="shared" si="1335"/>
        <v>0</v>
      </c>
      <c r="X2908" s="662">
        <f t="shared" si="1336"/>
        <v>0</v>
      </c>
      <c r="Y2908" s="662">
        <f t="shared" si="1337"/>
        <v>0</v>
      </c>
      <c r="Z2908" s="699">
        <f t="shared" si="1338"/>
        <v>0</v>
      </c>
      <c r="AA2908" s="681">
        <f t="shared" si="1341"/>
        <v>0</v>
      </c>
      <c r="AB2908" s="701">
        <f t="shared" si="1342"/>
        <v>0</v>
      </c>
      <c r="AC2908" s="662">
        <f t="shared" si="1339"/>
        <v>0</v>
      </c>
      <c r="AD2908" s="662">
        <f t="shared" si="1343"/>
        <v>0</v>
      </c>
      <c r="AE2908" s="701">
        <f t="shared" si="1344"/>
        <v>0</v>
      </c>
      <c r="AF2908" s="662">
        <f t="shared" si="1340"/>
        <v>0</v>
      </c>
      <c r="AG2908" s="662">
        <f t="shared" si="1345"/>
        <v>0</v>
      </c>
      <c r="AH2908" s="701">
        <f t="shared" si="1346"/>
        <v>0</v>
      </c>
    </row>
    <row r="2909" spans="1:34" x14ac:dyDescent="0.35">
      <c r="A2909" s="680">
        <v>40884</v>
      </c>
      <c r="B2909" s="558" t="s">
        <v>32</v>
      </c>
      <c r="C2909" s="558">
        <v>12</v>
      </c>
      <c r="D2909" s="559">
        <f t="shared" si="1318"/>
        <v>4</v>
      </c>
      <c r="E2909" s="561">
        <v>0</v>
      </c>
      <c r="F2909" s="699">
        <f t="shared" si="1324"/>
        <v>0</v>
      </c>
      <c r="G2909" s="712">
        <f t="shared" si="1325"/>
        <v>0</v>
      </c>
      <c r="H2909" s="699">
        <f t="shared" si="1319"/>
        <v>0</v>
      </c>
      <c r="I2909" s="712">
        <f t="shared" si="1320"/>
        <v>0</v>
      </c>
      <c r="J2909" s="699">
        <f t="shared" si="1326"/>
        <v>0</v>
      </c>
      <c r="K2909" s="681">
        <f t="shared" si="1327"/>
        <v>0</v>
      </c>
      <c r="L2909" s="711">
        <f>IF($L$5="Yes",HLOOKUP(B2909,'Outdoor Supply'!$D$32:$P$38,7,FALSE),0)</f>
        <v>0</v>
      </c>
      <c r="M2909" s="701">
        <f t="shared" si="1328"/>
        <v>0</v>
      </c>
      <c r="N2909" s="564">
        <f t="shared" si="1329"/>
        <v>0</v>
      </c>
      <c r="O2909" s="564">
        <f t="shared" si="1330"/>
        <v>0</v>
      </c>
      <c r="P2909" s="564">
        <f t="shared" si="1331"/>
        <v>0</v>
      </c>
      <c r="Q2909" s="564">
        <f t="shared" si="1332"/>
        <v>0</v>
      </c>
      <c r="R2909" s="661">
        <f t="shared" si="1321"/>
        <v>0</v>
      </c>
      <c r="S2909" s="662">
        <f t="shared" si="1322"/>
        <v>0</v>
      </c>
      <c r="T2909" s="699">
        <f t="shared" si="1323"/>
        <v>0</v>
      </c>
      <c r="U2909" s="681">
        <f t="shared" si="1333"/>
        <v>0</v>
      </c>
      <c r="V2909" s="701">
        <f t="shared" si="1334"/>
        <v>0</v>
      </c>
      <c r="W2909" s="662">
        <f t="shared" si="1335"/>
        <v>0</v>
      </c>
      <c r="X2909" s="662">
        <f t="shared" si="1336"/>
        <v>0</v>
      </c>
      <c r="Y2909" s="662">
        <f t="shared" si="1337"/>
        <v>0</v>
      </c>
      <c r="Z2909" s="699">
        <f t="shared" si="1338"/>
        <v>0</v>
      </c>
      <c r="AA2909" s="681">
        <f t="shared" si="1341"/>
        <v>0</v>
      </c>
      <c r="AB2909" s="701">
        <f t="shared" si="1342"/>
        <v>0</v>
      </c>
      <c r="AC2909" s="662">
        <f t="shared" si="1339"/>
        <v>0</v>
      </c>
      <c r="AD2909" s="662">
        <f t="shared" si="1343"/>
        <v>0</v>
      </c>
      <c r="AE2909" s="701">
        <f t="shared" si="1344"/>
        <v>0</v>
      </c>
      <c r="AF2909" s="662">
        <f t="shared" si="1340"/>
        <v>0</v>
      </c>
      <c r="AG2909" s="662">
        <f t="shared" si="1345"/>
        <v>0</v>
      </c>
      <c r="AH2909" s="701">
        <f t="shared" si="1346"/>
        <v>0</v>
      </c>
    </row>
    <row r="2910" spans="1:34" x14ac:dyDescent="0.35">
      <c r="A2910" s="680">
        <v>40885</v>
      </c>
      <c r="B2910" s="558" t="s">
        <v>32</v>
      </c>
      <c r="C2910" s="558">
        <v>12</v>
      </c>
      <c r="D2910" s="559">
        <f t="shared" si="1318"/>
        <v>5</v>
      </c>
      <c r="E2910" s="561">
        <v>0</v>
      </c>
      <c r="F2910" s="699">
        <f t="shared" si="1324"/>
        <v>0</v>
      </c>
      <c r="G2910" s="712">
        <f t="shared" si="1325"/>
        <v>0</v>
      </c>
      <c r="H2910" s="699">
        <f t="shared" si="1319"/>
        <v>0</v>
      </c>
      <c r="I2910" s="712">
        <f t="shared" si="1320"/>
        <v>0</v>
      </c>
      <c r="J2910" s="699">
        <f t="shared" si="1326"/>
        <v>0</v>
      </c>
      <c r="K2910" s="681">
        <f t="shared" si="1327"/>
        <v>0</v>
      </c>
      <c r="L2910" s="711">
        <f>IF($L$5="Yes",HLOOKUP(B2910,'Outdoor Supply'!$D$32:$P$38,7,FALSE),0)</f>
        <v>0</v>
      </c>
      <c r="M2910" s="701">
        <f t="shared" si="1328"/>
        <v>0</v>
      </c>
      <c r="N2910" s="564">
        <f t="shared" si="1329"/>
        <v>0</v>
      </c>
      <c r="O2910" s="564">
        <f t="shared" si="1330"/>
        <v>0</v>
      </c>
      <c r="P2910" s="564">
        <f t="shared" si="1331"/>
        <v>0</v>
      </c>
      <c r="Q2910" s="564">
        <f t="shared" si="1332"/>
        <v>0</v>
      </c>
      <c r="R2910" s="661">
        <f t="shared" si="1321"/>
        <v>0</v>
      </c>
      <c r="S2910" s="662">
        <f t="shared" si="1322"/>
        <v>0</v>
      </c>
      <c r="T2910" s="699">
        <f t="shared" si="1323"/>
        <v>0</v>
      </c>
      <c r="U2910" s="681">
        <f t="shared" si="1333"/>
        <v>0</v>
      </c>
      <c r="V2910" s="701">
        <f t="shared" si="1334"/>
        <v>0</v>
      </c>
      <c r="W2910" s="662">
        <f t="shared" si="1335"/>
        <v>0</v>
      </c>
      <c r="X2910" s="662">
        <f t="shared" si="1336"/>
        <v>0</v>
      </c>
      <c r="Y2910" s="662">
        <f t="shared" si="1337"/>
        <v>0</v>
      </c>
      <c r="Z2910" s="699">
        <f t="shared" si="1338"/>
        <v>0</v>
      </c>
      <c r="AA2910" s="681">
        <f t="shared" si="1341"/>
        <v>0</v>
      </c>
      <c r="AB2910" s="701">
        <f t="shared" si="1342"/>
        <v>0</v>
      </c>
      <c r="AC2910" s="662">
        <f t="shared" si="1339"/>
        <v>0</v>
      </c>
      <c r="AD2910" s="662">
        <f t="shared" si="1343"/>
        <v>0</v>
      </c>
      <c r="AE2910" s="701">
        <f t="shared" si="1344"/>
        <v>0</v>
      </c>
      <c r="AF2910" s="662">
        <f t="shared" si="1340"/>
        <v>0</v>
      </c>
      <c r="AG2910" s="662">
        <f t="shared" si="1345"/>
        <v>0</v>
      </c>
      <c r="AH2910" s="701">
        <f t="shared" si="1346"/>
        <v>0</v>
      </c>
    </row>
    <row r="2911" spans="1:34" x14ac:dyDescent="0.35">
      <c r="A2911" s="680">
        <v>40886</v>
      </c>
      <c r="B2911" s="558" t="s">
        <v>32</v>
      </c>
      <c r="C2911" s="558">
        <v>12</v>
      </c>
      <c r="D2911" s="559">
        <f t="shared" si="1318"/>
        <v>6</v>
      </c>
      <c r="E2911" s="561">
        <v>0</v>
      </c>
      <c r="F2911" s="699">
        <f t="shared" si="1324"/>
        <v>0</v>
      </c>
      <c r="G2911" s="712">
        <f t="shared" si="1325"/>
        <v>0</v>
      </c>
      <c r="H2911" s="699">
        <f t="shared" si="1319"/>
        <v>0</v>
      </c>
      <c r="I2911" s="712">
        <f t="shared" si="1320"/>
        <v>0</v>
      </c>
      <c r="J2911" s="699">
        <f t="shared" si="1326"/>
        <v>0</v>
      </c>
      <c r="K2911" s="681">
        <f t="shared" si="1327"/>
        <v>0</v>
      </c>
      <c r="L2911" s="711">
        <f>IF($L$5="Yes",HLOOKUP(B2911,'Outdoor Supply'!$D$32:$P$38,7,FALSE),0)</f>
        <v>0</v>
      </c>
      <c r="M2911" s="701">
        <f t="shared" si="1328"/>
        <v>0</v>
      </c>
      <c r="N2911" s="564">
        <f t="shared" si="1329"/>
        <v>0</v>
      </c>
      <c r="O2911" s="564">
        <f t="shared" si="1330"/>
        <v>0</v>
      </c>
      <c r="P2911" s="564">
        <f t="shared" si="1331"/>
        <v>0</v>
      </c>
      <c r="Q2911" s="564">
        <f t="shared" si="1332"/>
        <v>0</v>
      </c>
      <c r="R2911" s="661">
        <f t="shared" si="1321"/>
        <v>0</v>
      </c>
      <c r="S2911" s="662">
        <f t="shared" si="1322"/>
        <v>0</v>
      </c>
      <c r="T2911" s="699">
        <f t="shared" si="1323"/>
        <v>0</v>
      </c>
      <c r="U2911" s="681">
        <f t="shared" si="1333"/>
        <v>0</v>
      </c>
      <c r="V2911" s="701">
        <f t="shared" si="1334"/>
        <v>0</v>
      </c>
      <c r="W2911" s="662">
        <f t="shared" si="1335"/>
        <v>0</v>
      </c>
      <c r="X2911" s="662">
        <f t="shared" si="1336"/>
        <v>0</v>
      </c>
      <c r="Y2911" s="662">
        <f t="shared" si="1337"/>
        <v>0</v>
      </c>
      <c r="Z2911" s="699">
        <f t="shared" si="1338"/>
        <v>0</v>
      </c>
      <c r="AA2911" s="681">
        <f t="shared" si="1341"/>
        <v>0</v>
      </c>
      <c r="AB2911" s="701">
        <f t="shared" si="1342"/>
        <v>0</v>
      </c>
      <c r="AC2911" s="662">
        <f t="shared" si="1339"/>
        <v>0</v>
      </c>
      <c r="AD2911" s="662">
        <f t="shared" si="1343"/>
        <v>0</v>
      </c>
      <c r="AE2911" s="701">
        <f t="shared" si="1344"/>
        <v>0</v>
      </c>
      <c r="AF2911" s="662">
        <f t="shared" si="1340"/>
        <v>0</v>
      </c>
      <c r="AG2911" s="662">
        <f t="shared" si="1345"/>
        <v>0</v>
      </c>
      <c r="AH2911" s="701">
        <f t="shared" si="1346"/>
        <v>0</v>
      </c>
    </row>
    <row r="2912" spans="1:34" x14ac:dyDescent="0.35">
      <c r="A2912" s="680">
        <v>40887</v>
      </c>
      <c r="B2912" s="558" t="s">
        <v>32</v>
      </c>
      <c r="C2912" s="558">
        <v>12</v>
      </c>
      <c r="D2912" s="559">
        <f t="shared" si="1318"/>
        <v>7</v>
      </c>
      <c r="E2912" s="561">
        <v>0</v>
      </c>
      <c r="F2912" s="699">
        <f t="shared" si="1324"/>
        <v>0</v>
      </c>
      <c r="G2912" s="712">
        <f t="shared" si="1325"/>
        <v>0</v>
      </c>
      <c r="H2912" s="699">
        <f t="shared" si="1319"/>
        <v>0</v>
      </c>
      <c r="I2912" s="712">
        <f t="shared" si="1320"/>
        <v>0</v>
      </c>
      <c r="J2912" s="699">
        <f t="shared" si="1326"/>
        <v>0</v>
      </c>
      <c r="K2912" s="681">
        <f t="shared" si="1327"/>
        <v>0</v>
      </c>
      <c r="L2912" s="711">
        <f>IF($L$5="Yes",HLOOKUP(B2912,'Outdoor Supply'!$D$32:$P$38,7,FALSE),0)</f>
        <v>0</v>
      </c>
      <c r="M2912" s="701">
        <f t="shared" si="1328"/>
        <v>0</v>
      </c>
      <c r="N2912" s="564">
        <f t="shared" si="1329"/>
        <v>0</v>
      </c>
      <c r="O2912" s="564">
        <f t="shared" si="1330"/>
        <v>0</v>
      </c>
      <c r="P2912" s="564">
        <f t="shared" si="1331"/>
        <v>0</v>
      </c>
      <c r="Q2912" s="564">
        <f t="shared" si="1332"/>
        <v>0</v>
      </c>
      <c r="R2912" s="661">
        <f t="shared" si="1321"/>
        <v>0</v>
      </c>
      <c r="S2912" s="662">
        <f t="shared" si="1322"/>
        <v>0</v>
      </c>
      <c r="T2912" s="699">
        <f t="shared" si="1323"/>
        <v>0</v>
      </c>
      <c r="U2912" s="681">
        <f t="shared" si="1333"/>
        <v>0</v>
      </c>
      <c r="V2912" s="701">
        <f t="shared" si="1334"/>
        <v>0</v>
      </c>
      <c r="W2912" s="662">
        <f t="shared" si="1335"/>
        <v>0</v>
      </c>
      <c r="X2912" s="662">
        <f t="shared" si="1336"/>
        <v>0</v>
      </c>
      <c r="Y2912" s="662">
        <f t="shared" si="1337"/>
        <v>0</v>
      </c>
      <c r="Z2912" s="699">
        <f t="shared" si="1338"/>
        <v>0</v>
      </c>
      <c r="AA2912" s="681">
        <f t="shared" si="1341"/>
        <v>0</v>
      </c>
      <c r="AB2912" s="701">
        <f t="shared" si="1342"/>
        <v>0</v>
      </c>
      <c r="AC2912" s="662">
        <f t="shared" si="1339"/>
        <v>0</v>
      </c>
      <c r="AD2912" s="662">
        <f t="shared" si="1343"/>
        <v>0</v>
      </c>
      <c r="AE2912" s="701">
        <f t="shared" si="1344"/>
        <v>0</v>
      </c>
      <c r="AF2912" s="662">
        <f t="shared" si="1340"/>
        <v>0</v>
      </c>
      <c r="AG2912" s="662">
        <f t="shared" si="1345"/>
        <v>0</v>
      </c>
      <c r="AH2912" s="701">
        <f t="shared" si="1346"/>
        <v>0</v>
      </c>
    </row>
    <row r="2913" spans="1:34" x14ac:dyDescent="0.35">
      <c r="A2913" s="680">
        <v>40888</v>
      </c>
      <c r="B2913" s="558" t="s">
        <v>32</v>
      </c>
      <c r="C2913" s="558">
        <v>12</v>
      </c>
      <c r="D2913" s="559">
        <f t="shared" si="1318"/>
        <v>1</v>
      </c>
      <c r="E2913" s="561">
        <v>9.9999999999909051E-3</v>
      </c>
      <c r="F2913" s="699">
        <f t="shared" si="1324"/>
        <v>0</v>
      </c>
      <c r="G2913" s="712">
        <f t="shared" si="1325"/>
        <v>0</v>
      </c>
      <c r="H2913" s="699">
        <f t="shared" si="1319"/>
        <v>0</v>
      </c>
      <c r="I2913" s="712">
        <f t="shared" si="1320"/>
        <v>0</v>
      </c>
      <c r="J2913" s="699">
        <f t="shared" si="1326"/>
        <v>0</v>
      </c>
      <c r="K2913" s="681">
        <f t="shared" si="1327"/>
        <v>0</v>
      </c>
      <c r="L2913" s="711">
        <f>IF($L$5="Yes",HLOOKUP(B2913,'Outdoor Supply'!$D$32:$P$38,7,FALSE),0)</f>
        <v>0</v>
      </c>
      <c r="M2913" s="701">
        <f t="shared" si="1328"/>
        <v>0</v>
      </c>
      <c r="N2913" s="564">
        <f t="shared" si="1329"/>
        <v>0</v>
      </c>
      <c r="O2913" s="564">
        <f t="shared" si="1330"/>
        <v>0</v>
      </c>
      <c r="P2913" s="564">
        <f t="shared" si="1331"/>
        <v>0</v>
      </c>
      <c r="Q2913" s="564">
        <f t="shared" si="1332"/>
        <v>0</v>
      </c>
      <c r="R2913" s="661">
        <f t="shared" si="1321"/>
        <v>0</v>
      </c>
      <c r="S2913" s="662">
        <f t="shared" si="1322"/>
        <v>0</v>
      </c>
      <c r="T2913" s="699">
        <f t="shared" si="1323"/>
        <v>0</v>
      </c>
      <c r="U2913" s="681">
        <f t="shared" si="1333"/>
        <v>0</v>
      </c>
      <c r="V2913" s="701">
        <f t="shared" si="1334"/>
        <v>0</v>
      </c>
      <c r="W2913" s="662">
        <f t="shared" si="1335"/>
        <v>0</v>
      </c>
      <c r="X2913" s="662">
        <f t="shared" si="1336"/>
        <v>0</v>
      </c>
      <c r="Y2913" s="662">
        <f t="shared" si="1337"/>
        <v>0</v>
      </c>
      <c r="Z2913" s="699">
        <f t="shared" si="1338"/>
        <v>0</v>
      </c>
      <c r="AA2913" s="681">
        <f t="shared" si="1341"/>
        <v>0</v>
      </c>
      <c r="AB2913" s="701">
        <f t="shared" si="1342"/>
        <v>0</v>
      </c>
      <c r="AC2913" s="662">
        <f t="shared" si="1339"/>
        <v>0</v>
      </c>
      <c r="AD2913" s="662">
        <f t="shared" si="1343"/>
        <v>0</v>
      </c>
      <c r="AE2913" s="701">
        <f t="shared" si="1344"/>
        <v>0</v>
      </c>
      <c r="AF2913" s="662">
        <f t="shared" si="1340"/>
        <v>0</v>
      </c>
      <c r="AG2913" s="662">
        <f t="shared" si="1345"/>
        <v>0</v>
      </c>
      <c r="AH2913" s="701">
        <f t="shared" si="1346"/>
        <v>0</v>
      </c>
    </row>
    <row r="2914" spans="1:34" x14ac:dyDescent="0.35">
      <c r="A2914" s="680">
        <v>40889</v>
      </c>
      <c r="B2914" s="558" t="s">
        <v>32</v>
      </c>
      <c r="C2914" s="558">
        <v>12</v>
      </c>
      <c r="D2914" s="559">
        <f t="shared" si="1318"/>
        <v>2</v>
      </c>
      <c r="E2914" s="561">
        <v>0</v>
      </c>
      <c r="F2914" s="699">
        <f t="shared" si="1324"/>
        <v>0</v>
      </c>
      <c r="G2914" s="712">
        <f t="shared" si="1325"/>
        <v>0</v>
      </c>
      <c r="H2914" s="699">
        <f t="shared" si="1319"/>
        <v>0</v>
      </c>
      <c r="I2914" s="712">
        <f t="shared" si="1320"/>
        <v>0</v>
      </c>
      <c r="J2914" s="699">
        <f t="shared" si="1326"/>
        <v>0</v>
      </c>
      <c r="K2914" s="681">
        <f t="shared" si="1327"/>
        <v>0</v>
      </c>
      <c r="L2914" s="711">
        <f>IF($L$5="Yes",HLOOKUP(B2914,'Outdoor Supply'!$D$32:$P$38,7,FALSE),0)</f>
        <v>0</v>
      </c>
      <c r="M2914" s="701">
        <f t="shared" si="1328"/>
        <v>0</v>
      </c>
      <c r="N2914" s="564">
        <f t="shared" si="1329"/>
        <v>0</v>
      </c>
      <c r="O2914" s="564">
        <f t="shared" si="1330"/>
        <v>0</v>
      </c>
      <c r="P2914" s="564">
        <f t="shared" si="1331"/>
        <v>0</v>
      </c>
      <c r="Q2914" s="564">
        <f t="shared" si="1332"/>
        <v>0</v>
      </c>
      <c r="R2914" s="661">
        <f t="shared" si="1321"/>
        <v>0</v>
      </c>
      <c r="S2914" s="662">
        <f t="shared" si="1322"/>
        <v>0</v>
      </c>
      <c r="T2914" s="699">
        <f t="shared" si="1323"/>
        <v>0</v>
      </c>
      <c r="U2914" s="681">
        <f t="shared" si="1333"/>
        <v>0</v>
      </c>
      <c r="V2914" s="701">
        <f t="shared" si="1334"/>
        <v>0</v>
      </c>
      <c r="W2914" s="662">
        <f t="shared" si="1335"/>
        <v>0</v>
      </c>
      <c r="X2914" s="662">
        <f t="shared" si="1336"/>
        <v>0</v>
      </c>
      <c r="Y2914" s="662">
        <f t="shared" si="1337"/>
        <v>0</v>
      </c>
      <c r="Z2914" s="699">
        <f t="shared" si="1338"/>
        <v>0</v>
      </c>
      <c r="AA2914" s="681">
        <f t="shared" si="1341"/>
        <v>0</v>
      </c>
      <c r="AB2914" s="701">
        <f t="shared" si="1342"/>
        <v>0</v>
      </c>
      <c r="AC2914" s="662">
        <f t="shared" si="1339"/>
        <v>0</v>
      </c>
      <c r="AD2914" s="662">
        <f t="shared" si="1343"/>
        <v>0</v>
      </c>
      <c r="AE2914" s="701">
        <f t="shared" si="1344"/>
        <v>0</v>
      </c>
      <c r="AF2914" s="662">
        <f t="shared" si="1340"/>
        <v>0</v>
      </c>
      <c r="AG2914" s="662">
        <f t="shared" si="1345"/>
        <v>0</v>
      </c>
      <c r="AH2914" s="701">
        <f t="shared" si="1346"/>
        <v>0</v>
      </c>
    </row>
    <row r="2915" spans="1:34" x14ac:dyDescent="0.35">
      <c r="A2915" s="680">
        <v>40890</v>
      </c>
      <c r="B2915" s="558" t="s">
        <v>32</v>
      </c>
      <c r="C2915" s="558">
        <v>12</v>
      </c>
      <c r="D2915" s="559">
        <f t="shared" si="1318"/>
        <v>3</v>
      </c>
      <c r="E2915" s="561">
        <v>0</v>
      </c>
      <c r="F2915" s="699">
        <f t="shared" si="1324"/>
        <v>0</v>
      </c>
      <c r="G2915" s="712">
        <f t="shared" si="1325"/>
        <v>0</v>
      </c>
      <c r="H2915" s="699">
        <f t="shared" si="1319"/>
        <v>0</v>
      </c>
      <c r="I2915" s="712">
        <f t="shared" si="1320"/>
        <v>0</v>
      </c>
      <c r="J2915" s="699">
        <f t="shared" si="1326"/>
        <v>0</v>
      </c>
      <c r="K2915" s="681">
        <f t="shared" si="1327"/>
        <v>0</v>
      </c>
      <c r="L2915" s="711">
        <f>IF($L$5="Yes",HLOOKUP(B2915,'Outdoor Supply'!$D$32:$P$38,7,FALSE),0)</f>
        <v>0</v>
      </c>
      <c r="M2915" s="701">
        <f t="shared" si="1328"/>
        <v>0</v>
      </c>
      <c r="N2915" s="564">
        <f t="shared" si="1329"/>
        <v>0</v>
      </c>
      <c r="O2915" s="564">
        <f t="shared" si="1330"/>
        <v>0</v>
      </c>
      <c r="P2915" s="564">
        <f t="shared" si="1331"/>
        <v>0</v>
      </c>
      <c r="Q2915" s="564">
        <f t="shared" si="1332"/>
        <v>0</v>
      </c>
      <c r="R2915" s="661">
        <f t="shared" si="1321"/>
        <v>0</v>
      </c>
      <c r="S2915" s="662">
        <f t="shared" si="1322"/>
        <v>0</v>
      </c>
      <c r="T2915" s="699">
        <f t="shared" si="1323"/>
        <v>0</v>
      </c>
      <c r="U2915" s="681">
        <f t="shared" si="1333"/>
        <v>0</v>
      </c>
      <c r="V2915" s="701">
        <f t="shared" si="1334"/>
        <v>0</v>
      </c>
      <c r="W2915" s="662">
        <f t="shared" si="1335"/>
        <v>0</v>
      </c>
      <c r="X2915" s="662">
        <f t="shared" si="1336"/>
        <v>0</v>
      </c>
      <c r="Y2915" s="662">
        <f t="shared" si="1337"/>
        <v>0</v>
      </c>
      <c r="Z2915" s="699">
        <f t="shared" si="1338"/>
        <v>0</v>
      </c>
      <c r="AA2915" s="681">
        <f t="shared" si="1341"/>
        <v>0</v>
      </c>
      <c r="AB2915" s="701">
        <f t="shared" si="1342"/>
        <v>0</v>
      </c>
      <c r="AC2915" s="662">
        <f t="shared" si="1339"/>
        <v>0</v>
      </c>
      <c r="AD2915" s="662">
        <f t="shared" si="1343"/>
        <v>0</v>
      </c>
      <c r="AE2915" s="701">
        <f t="shared" si="1344"/>
        <v>0</v>
      </c>
      <c r="AF2915" s="662">
        <f t="shared" si="1340"/>
        <v>0</v>
      </c>
      <c r="AG2915" s="662">
        <f t="shared" si="1345"/>
        <v>0</v>
      </c>
      <c r="AH2915" s="701">
        <f t="shared" si="1346"/>
        <v>0</v>
      </c>
    </row>
    <row r="2916" spans="1:34" x14ac:dyDescent="0.35">
      <c r="A2916" s="680">
        <v>40891</v>
      </c>
      <c r="B2916" s="558" t="s">
        <v>32</v>
      </c>
      <c r="C2916" s="558">
        <v>12</v>
      </c>
      <c r="D2916" s="559">
        <f t="shared" si="1318"/>
        <v>4</v>
      </c>
      <c r="E2916" s="561">
        <v>0.20999999999992269</v>
      </c>
      <c r="F2916" s="699">
        <f t="shared" si="1324"/>
        <v>0</v>
      </c>
      <c r="G2916" s="712">
        <f t="shared" si="1325"/>
        <v>0</v>
      </c>
      <c r="H2916" s="699">
        <f t="shared" si="1319"/>
        <v>0</v>
      </c>
      <c r="I2916" s="712">
        <f t="shared" si="1320"/>
        <v>0</v>
      </c>
      <c r="J2916" s="699">
        <f t="shared" si="1326"/>
        <v>0</v>
      </c>
      <c r="K2916" s="681">
        <f t="shared" si="1327"/>
        <v>0</v>
      </c>
      <c r="L2916" s="711">
        <f>IF($L$5="Yes",HLOOKUP(B2916,'Outdoor Supply'!$D$32:$P$38,7,FALSE),0)</f>
        <v>0</v>
      </c>
      <c r="M2916" s="701">
        <f t="shared" si="1328"/>
        <v>0</v>
      </c>
      <c r="N2916" s="564">
        <f t="shared" si="1329"/>
        <v>0</v>
      </c>
      <c r="O2916" s="564">
        <f t="shared" si="1330"/>
        <v>0</v>
      </c>
      <c r="P2916" s="564">
        <f t="shared" si="1331"/>
        <v>0</v>
      </c>
      <c r="Q2916" s="564">
        <f t="shared" si="1332"/>
        <v>0</v>
      </c>
      <c r="R2916" s="661">
        <f t="shared" si="1321"/>
        <v>0</v>
      </c>
      <c r="S2916" s="662">
        <f t="shared" si="1322"/>
        <v>0</v>
      </c>
      <c r="T2916" s="699">
        <f t="shared" si="1323"/>
        <v>0</v>
      </c>
      <c r="U2916" s="681">
        <f t="shared" si="1333"/>
        <v>0</v>
      </c>
      <c r="V2916" s="701">
        <f t="shared" si="1334"/>
        <v>0</v>
      </c>
      <c r="W2916" s="662">
        <f t="shared" si="1335"/>
        <v>0</v>
      </c>
      <c r="X2916" s="662">
        <f t="shared" si="1336"/>
        <v>0</v>
      </c>
      <c r="Y2916" s="662">
        <f t="shared" si="1337"/>
        <v>0</v>
      </c>
      <c r="Z2916" s="699">
        <f t="shared" si="1338"/>
        <v>0</v>
      </c>
      <c r="AA2916" s="681">
        <f t="shared" si="1341"/>
        <v>0</v>
      </c>
      <c r="AB2916" s="701">
        <f t="shared" si="1342"/>
        <v>0</v>
      </c>
      <c r="AC2916" s="662">
        <f t="shared" si="1339"/>
        <v>0</v>
      </c>
      <c r="AD2916" s="662">
        <f t="shared" si="1343"/>
        <v>0</v>
      </c>
      <c r="AE2916" s="701">
        <f t="shared" si="1344"/>
        <v>0</v>
      </c>
      <c r="AF2916" s="662">
        <f t="shared" si="1340"/>
        <v>0</v>
      </c>
      <c r="AG2916" s="662">
        <f t="shared" si="1345"/>
        <v>0</v>
      </c>
      <c r="AH2916" s="701">
        <f t="shared" si="1346"/>
        <v>0</v>
      </c>
    </row>
    <row r="2917" spans="1:34" x14ac:dyDescent="0.35">
      <c r="A2917" s="680">
        <v>40892</v>
      </c>
      <c r="B2917" s="558" t="s">
        <v>32</v>
      </c>
      <c r="C2917" s="558">
        <v>12</v>
      </c>
      <c r="D2917" s="559">
        <f t="shared" si="1318"/>
        <v>5</v>
      </c>
      <c r="E2917" s="561">
        <v>0.46999999999997044</v>
      </c>
      <c r="F2917" s="699">
        <f t="shared" si="1324"/>
        <v>0</v>
      </c>
      <c r="G2917" s="712">
        <f t="shared" si="1325"/>
        <v>0</v>
      </c>
      <c r="H2917" s="699">
        <f t="shared" si="1319"/>
        <v>0</v>
      </c>
      <c r="I2917" s="712">
        <f t="shared" si="1320"/>
        <v>0</v>
      </c>
      <c r="J2917" s="699">
        <f t="shared" si="1326"/>
        <v>0</v>
      </c>
      <c r="K2917" s="681">
        <f t="shared" si="1327"/>
        <v>0</v>
      </c>
      <c r="L2917" s="711">
        <f>IF($L$5="Yes",HLOOKUP(B2917,'Outdoor Supply'!$D$32:$P$38,7,FALSE),0)</f>
        <v>0</v>
      </c>
      <c r="M2917" s="701">
        <f t="shared" si="1328"/>
        <v>0</v>
      </c>
      <c r="N2917" s="564">
        <f t="shared" si="1329"/>
        <v>0</v>
      </c>
      <c r="O2917" s="564">
        <f t="shared" si="1330"/>
        <v>0</v>
      </c>
      <c r="P2917" s="564">
        <f t="shared" si="1331"/>
        <v>0</v>
      </c>
      <c r="Q2917" s="564">
        <f t="shared" si="1332"/>
        <v>0</v>
      </c>
      <c r="R2917" s="661">
        <f t="shared" si="1321"/>
        <v>0</v>
      </c>
      <c r="S2917" s="662">
        <f t="shared" si="1322"/>
        <v>0</v>
      </c>
      <c r="T2917" s="699">
        <f t="shared" si="1323"/>
        <v>0</v>
      </c>
      <c r="U2917" s="681">
        <f t="shared" si="1333"/>
        <v>0</v>
      </c>
      <c r="V2917" s="701">
        <f t="shared" si="1334"/>
        <v>0</v>
      </c>
      <c r="W2917" s="662">
        <f t="shared" si="1335"/>
        <v>0</v>
      </c>
      <c r="X2917" s="662">
        <f t="shared" si="1336"/>
        <v>0</v>
      </c>
      <c r="Y2917" s="662">
        <f t="shared" si="1337"/>
        <v>0</v>
      </c>
      <c r="Z2917" s="699">
        <f t="shared" si="1338"/>
        <v>0</v>
      </c>
      <c r="AA2917" s="681">
        <f t="shared" si="1341"/>
        <v>0</v>
      </c>
      <c r="AB2917" s="701">
        <f t="shared" si="1342"/>
        <v>0</v>
      </c>
      <c r="AC2917" s="662">
        <f t="shared" si="1339"/>
        <v>0</v>
      </c>
      <c r="AD2917" s="662">
        <f t="shared" si="1343"/>
        <v>0</v>
      </c>
      <c r="AE2917" s="701">
        <f t="shared" si="1344"/>
        <v>0</v>
      </c>
      <c r="AF2917" s="662">
        <f t="shared" si="1340"/>
        <v>0</v>
      </c>
      <c r="AG2917" s="662">
        <f t="shared" si="1345"/>
        <v>0</v>
      </c>
      <c r="AH2917" s="701">
        <f t="shared" si="1346"/>
        <v>0</v>
      </c>
    </row>
    <row r="2918" spans="1:34" x14ac:dyDescent="0.35">
      <c r="A2918" s="680">
        <v>40893</v>
      </c>
      <c r="B2918" s="558" t="s">
        <v>32</v>
      </c>
      <c r="C2918" s="558">
        <v>12</v>
      </c>
      <c r="D2918" s="559">
        <f t="shared" si="1318"/>
        <v>6</v>
      </c>
      <c r="E2918" s="561">
        <v>0.25999999999987722</v>
      </c>
      <c r="F2918" s="699">
        <f t="shared" si="1324"/>
        <v>0</v>
      </c>
      <c r="G2918" s="712">
        <f t="shared" si="1325"/>
        <v>0</v>
      </c>
      <c r="H2918" s="699">
        <f t="shared" si="1319"/>
        <v>0</v>
      </c>
      <c r="I2918" s="712">
        <f t="shared" si="1320"/>
        <v>0</v>
      </c>
      <c r="J2918" s="699">
        <f t="shared" si="1326"/>
        <v>0</v>
      </c>
      <c r="K2918" s="681">
        <f t="shared" si="1327"/>
        <v>0</v>
      </c>
      <c r="L2918" s="711">
        <f>IF($L$5="Yes",HLOOKUP(B2918,'Outdoor Supply'!$D$32:$P$38,7,FALSE),0)</f>
        <v>0</v>
      </c>
      <c r="M2918" s="701">
        <f t="shared" si="1328"/>
        <v>0</v>
      </c>
      <c r="N2918" s="564">
        <f t="shared" si="1329"/>
        <v>0</v>
      </c>
      <c r="O2918" s="564">
        <f t="shared" si="1330"/>
        <v>0</v>
      </c>
      <c r="P2918" s="564">
        <f t="shared" si="1331"/>
        <v>0</v>
      </c>
      <c r="Q2918" s="564">
        <f t="shared" si="1332"/>
        <v>0</v>
      </c>
      <c r="R2918" s="661">
        <f t="shared" si="1321"/>
        <v>0</v>
      </c>
      <c r="S2918" s="662">
        <f t="shared" si="1322"/>
        <v>0</v>
      </c>
      <c r="T2918" s="699">
        <f t="shared" si="1323"/>
        <v>0</v>
      </c>
      <c r="U2918" s="681">
        <f t="shared" si="1333"/>
        <v>0</v>
      </c>
      <c r="V2918" s="701">
        <f t="shared" si="1334"/>
        <v>0</v>
      </c>
      <c r="W2918" s="662">
        <f t="shared" si="1335"/>
        <v>0</v>
      </c>
      <c r="X2918" s="662">
        <f t="shared" si="1336"/>
        <v>0</v>
      </c>
      <c r="Y2918" s="662">
        <f t="shared" si="1337"/>
        <v>0</v>
      </c>
      <c r="Z2918" s="699">
        <f t="shared" si="1338"/>
        <v>0</v>
      </c>
      <c r="AA2918" s="681">
        <f t="shared" si="1341"/>
        <v>0</v>
      </c>
      <c r="AB2918" s="701">
        <f t="shared" si="1342"/>
        <v>0</v>
      </c>
      <c r="AC2918" s="662">
        <f t="shared" si="1339"/>
        <v>0</v>
      </c>
      <c r="AD2918" s="662">
        <f t="shared" si="1343"/>
        <v>0</v>
      </c>
      <c r="AE2918" s="701">
        <f t="shared" si="1344"/>
        <v>0</v>
      </c>
      <c r="AF2918" s="662">
        <f t="shared" si="1340"/>
        <v>0</v>
      </c>
      <c r="AG2918" s="662">
        <f t="shared" si="1345"/>
        <v>0</v>
      </c>
      <c r="AH2918" s="701">
        <f t="shared" si="1346"/>
        <v>0</v>
      </c>
    </row>
    <row r="2919" spans="1:34" x14ac:dyDescent="0.35">
      <c r="A2919" s="680">
        <v>40894</v>
      </c>
      <c r="B2919" s="558" t="s">
        <v>32</v>
      </c>
      <c r="C2919" s="558">
        <v>12</v>
      </c>
      <c r="D2919" s="559">
        <f t="shared" si="1318"/>
        <v>7</v>
      </c>
      <c r="E2919" s="561">
        <v>0</v>
      </c>
      <c r="F2919" s="699">
        <f t="shared" si="1324"/>
        <v>0</v>
      </c>
      <c r="G2919" s="712">
        <f t="shared" si="1325"/>
        <v>0</v>
      </c>
      <c r="H2919" s="699">
        <f t="shared" si="1319"/>
        <v>0</v>
      </c>
      <c r="I2919" s="712">
        <f t="shared" si="1320"/>
        <v>0</v>
      </c>
      <c r="J2919" s="699">
        <f t="shared" si="1326"/>
        <v>0</v>
      </c>
      <c r="K2919" s="681">
        <f t="shared" si="1327"/>
        <v>0</v>
      </c>
      <c r="L2919" s="711">
        <f>IF($L$5="Yes",HLOOKUP(B2919,'Outdoor Supply'!$D$32:$P$38,7,FALSE),0)</f>
        <v>0</v>
      </c>
      <c r="M2919" s="701">
        <f t="shared" si="1328"/>
        <v>0</v>
      </c>
      <c r="N2919" s="564">
        <f t="shared" si="1329"/>
        <v>0</v>
      </c>
      <c r="O2919" s="564">
        <f t="shared" si="1330"/>
        <v>0</v>
      </c>
      <c r="P2919" s="564">
        <f t="shared" si="1331"/>
        <v>0</v>
      </c>
      <c r="Q2919" s="564">
        <f t="shared" si="1332"/>
        <v>0</v>
      </c>
      <c r="R2919" s="661">
        <f t="shared" si="1321"/>
        <v>0</v>
      </c>
      <c r="S2919" s="662">
        <f t="shared" si="1322"/>
        <v>0</v>
      </c>
      <c r="T2919" s="699">
        <f t="shared" si="1323"/>
        <v>0</v>
      </c>
      <c r="U2919" s="681">
        <f t="shared" si="1333"/>
        <v>0</v>
      </c>
      <c r="V2919" s="701">
        <f t="shared" si="1334"/>
        <v>0</v>
      </c>
      <c r="W2919" s="662">
        <f t="shared" si="1335"/>
        <v>0</v>
      </c>
      <c r="X2919" s="662">
        <f t="shared" si="1336"/>
        <v>0</v>
      </c>
      <c r="Y2919" s="662">
        <f t="shared" si="1337"/>
        <v>0</v>
      </c>
      <c r="Z2919" s="699">
        <f t="shared" si="1338"/>
        <v>0</v>
      </c>
      <c r="AA2919" s="681">
        <f t="shared" si="1341"/>
        <v>0</v>
      </c>
      <c r="AB2919" s="701">
        <f t="shared" si="1342"/>
        <v>0</v>
      </c>
      <c r="AC2919" s="662">
        <f t="shared" si="1339"/>
        <v>0</v>
      </c>
      <c r="AD2919" s="662">
        <f t="shared" si="1343"/>
        <v>0</v>
      </c>
      <c r="AE2919" s="701">
        <f t="shared" si="1344"/>
        <v>0</v>
      </c>
      <c r="AF2919" s="662">
        <f t="shared" si="1340"/>
        <v>0</v>
      </c>
      <c r="AG2919" s="662">
        <f t="shared" si="1345"/>
        <v>0</v>
      </c>
      <c r="AH2919" s="701">
        <f t="shared" si="1346"/>
        <v>0</v>
      </c>
    </row>
    <row r="2920" spans="1:34" x14ac:dyDescent="0.35">
      <c r="A2920" s="680">
        <v>40895</v>
      </c>
      <c r="B2920" s="558" t="s">
        <v>32</v>
      </c>
      <c r="C2920" s="558">
        <v>12</v>
      </c>
      <c r="D2920" s="559">
        <f t="shared" si="1318"/>
        <v>1</v>
      </c>
      <c r="E2920" s="561">
        <v>0</v>
      </c>
      <c r="F2920" s="699">
        <f t="shared" si="1324"/>
        <v>0</v>
      </c>
      <c r="G2920" s="712">
        <f t="shared" si="1325"/>
        <v>0</v>
      </c>
      <c r="H2920" s="699">
        <f t="shared" si="1319"/>
        <v>0</v>
      </c>
      <c r="I2920" s="712">
        <f t="shared" si="1320"/>
        <v>0</v>
      </c>
      <c r="J2920" s="699">
        <f t="shared" si="1326"/>
        <v>0</v>
      </c>
      <c r="K2920" s="681">
        <f t="shared" si="1327"/>
        <v>0</v>
      </c>
      <c r="L2920" s="711">
        <f>IF($L$5="Yes",HLOOKUP(B2920,'Outdoor Supply'!$D$32:$P$38,7,FALSE),0)</f>
        <v>0</v>
      </c>
      <c r="M2920" s="701">
        <f t="shared" si="1328"/>
        <v>0</v>
      </c>
      <c r="N2920" s="564">
        <f t="shared" si="1329"/>
        <v>0</v>
      </c>
      <c r="O2920" s="564">
        <f t="shared" si="1330"/>
        <v>0</v>
      </c>
      <c r="P2920" s="564">
        <f t="shared" si="1331"/>
        <v>0</v>
      </c>
      <c r="Q2920" s="564">
        <f t="shared" si="1332"/>
        <v>0</v>
      </c>
      <c r="R2920" s="661">
        <f t="shared" si="1321"/>
        <v>0</v>
      </c>
      <c r="S2920" s="662">
        <f t="shared" si="1322"/>
        <v>0</v>
      </c>
      <c r="T2920" s="699">
        <f t="shared" si="1323"/>
        <v>0</v>
      </c>
      <c r="U2920" s="681">
        <f t="shared" si="1333"/>
        <v>0</v>
      </c>
      <c r="V2920" s="701">
        <f t="shared" si="1334"/>
        <v>0</v>
      </c>
      <c r="W2920" s="662">
        <f t="shared" si="1335"/>
        <v>0</v>
      </c>
      <c r="X2920" s="662">
        <f t="shared" si="1336"/>
        <v>0</v>
      </c>
      <c r="Y2920" s="662">
        <f t="shared" si="1337"/>
        <v>0</v>
      </c>
      <c r="Z2920" s="699">
        <f t="shared" si="1338"/>
        <v>0</v>
      </c>
      <c r="AA2920" s="681">
        <f t="shared" si="1341"/>
        <v>0</v>
      </c>
      <c r="AB2920" s="701">
        <f t="shared" si="1342"/>
        <v>0</v>
      </c>
      <c r="AC2920" s="662">
        <f t="shared" si="1339"/>
        <v>0</v>
      </c>
      <c r="AD2920" s="662">
        <f t="shared" si="1343"/>
        <v>0</v>
      </c>
      <c r="AE2920" s="701">
        <f t="shared" si="1344"/>
        <v>0</v>
      </c>
      <c r="AF2920" s="662">
        <f t="shared" si="1340"/>
        <v>0</v>
      </c>
      <c r="AG2920" s="662">
        <f t="shared" si="1345"/>
        <v>0</v>
      </c>
      <c r="AH2920" s="701">
        <f t="shared" si="1346"/>
        <v>0</v>
      </c>
    </row>
    <row r="2921" spans="1:34" x14ac:dyDescent="0.35">
      <c r="A2921" s="680">
        <v>40896</v>
      </c>
      <c r="B2921" s="558" t="s">
        <v>32</v>
      </c>
      <c r="C2921" s="558">
        <v>12</v>
      </c>
      <c r="D2921" s="559">
        <f t="shared" si="1318"/>
        <v>2</v>
      </c>
      <c r="E2921" s="561">
        <v>9.9999999999909051E-2</v>
      </c>
      <c r="F2921" s="699">
        <f t="shared" si="1324"/>
        <v>0</v>
      </c>
      <c r="G2921" s="712">
        <f t="shared" si="1325"/>
        <v>0</v>
      </c>
      <c r="H2921" s="699">
        <f t="shared" si="1319"/>
        <v>0</v>
      </c>
      <c r="I2921" s="712">
        <f t="shared" si="1320"/>
        <v>0</v>
      </c>
      <c r="J2921" s="699">
        <f t="shared" si="1326"/>
        <v>0</v>
      </c>
      <c r="K2921" s="681">
        <f t="shared" si="1327"/>
        <v>0</v>
      </c>
      <c r="L2921" s="711">
        <f>IF($L$5="Yes",HLOOKUP(B2921,'Outdoor Supply'!$D$32:$P$38,7,FALSE),0)</f>
        <v>0</v>
      </c>
      <c r="M2921" s="701">
        <f t="shared" si="1328"/>
        <v>0</v>
      </c>
      <c r="N2921" s="564">
        <f t="shared" si="1329"/>
        <v>0</v>
      </c>
      <c r="O2921" s="564">
        <f t="shared" si="1330"/>
        <v>0</v>
      </c>
      <c r="P2921" s="564">
        <f t="shared" si="1331"/>
        <v>0</v>
      </c>
      <c r="Q2921" s="564">
        <f t="shared" si="1332"/>
        <v>0</v>
      </c>
      <c r="R2921" s="661">
        <f t="shared" si="1321"/>
        <v>0</v>
      </c>
      <c r="S2921" s="662">
        <f t="shared" si="1322"/>
        <v>0</v>
      </c>
      <c r="T2921" s="699">
        <f t="shared" si="1323"/>
        <v>0</v>
      </c>
      <c r="U2921" s="681">
        <f t="shared" si="1333"/>
        <v>0</v>
      </c>
      <c r="V2921" s="701">
        <f t="shared" si="1334"/>
        <v>0</v>
      </c>
      <c r="W2921" s="662">
        <f t="shared" si="1335"/>
        <v>0</v>
      </c>
      <c r="X2921" s="662">
        <f t="shared" si="1336"/>
        <v>0</v>
      </c>
      <c r="Y2921" s="662">
        <f t="shared" si="1337"/>
        <v>0</v>
      </c>
      <c r="Z2921" s="699">
        <f t="shared" si="1338"/>
        <v>0</v>
      </c>
      <c r="AA2921" s="681">
        <f t="shared" si="1341"/>
        <v>0</v>
      </c>
      <c r="AB2921" s="701">
        <f t="shared" si="1342"/>
        <v>0</v>
      </c>
      <c r="AC2921" s="662">
        <f t="shared" si="1339"/>
        <v>0</v>
      </c>
      <c r="AD2921" s="662">
        <f t="shared" si="1343"/>
        <v>0</v>
      </c>
      <c r="AE2921" s="701">
        <f t="shared" si="1344"/>
        <v>0</v>
      </c>
      <c r="AF2921" s="662">
        <f t="shared" si="1340"/>
        <v>0</v>
      </c>
      <c r="AG2921" s="662">
        <f t="shared" si="1345"/>
        <v>0</v>
      </c>
      <c r="AH2921" s="701">
        <f t="shared" si="1346"/>
        <v>0</v>
      </c>
    </row>
    <row r="2922" spans="1:34" x14ac:dyDescent="0.35">
      <c r="A2922" s="680">
        <v>40897</v>
      </c>
      <c r="B2922" s="558" t="s">
        <v>32</v>
      </c>
      <c r="C2922" s="558">
        <v>12</v>
      </c>
      <c r="D2922" s="559">
        <f t="shared" si="1318"/>
        <v>3</v>
      </c>
      <c r="E2922" s="561">
        <v>8.9999999999918145E-2</v>
      </c>
      <c r="F2922" s="699">
        <f t="shared" si="1324"/>
        <v>0</v>
      </c>
      <c r="G2922" s="712">
        <f t="shared" si="1325"/>
        <v>0</v>
      </c>
      <c r="H2922" s="699">
        <f t="shared" si="1319"/>
        <v>0</v>
      </c>
      <c r="I2922" s="712">
        <f t="shared" si="1320"/>
        <v>0</v>
      </c>
      <c r="J2922" s="699">
        <f t="shared" si="1326"/>
        <v>0</v>
      </c>
      <c r="K2922" s="681">
        <f t="shared" si="1327"/>
        <v>0</v>
      </c>
      <c r="L2922" s="711">
        <f>IF($L$5="Yes",HLOOKUP(B2922,'Outdoor Supply'!$D$32:$P$38,7,FALSE),0)</f>
        <v>0</v>
      </c>
      <c r="M2922" s="701">
        <f t="shared" si="1328"/>
        <v>0</v>
      </c>
      <c r="N2922" s="564">
        <f t="shared" si="1329"/>
        <v>0</v>
      </c>
      <c r="O2922" s="564">
        <f t="shared" si="1330"/>
        <v>0</v>
      </c>
      <c r="P2922" s="564">
        <f t="shared" si="1331"/>
        <v>0</v>
      </c>
      <c r="Q2922" s="564">
        <f t="shared" si="1332"/>
        <v>0</v>
      </c>
      <c r="R2922" s="661">
        <f t="shared" si="1321"/>
        <v>0</v>
      </c>
      <c r="S2922" s="662">
        <f t="shared" si="1322"/>
        <v>0</v>
      </c>
      <c r="T2922" s="699">
        <f t="shared" si="1323"/>
        <v>0</v>
      </c>
      <c r="U2922" s="681">
        <f t="shared" si="1333"/>
        <v>0</v>
      </c>
      <c r="V2922" s="701">
        <f t="shared" si="1334"/>
        <v>0</v>
      </c>
      <c r="W2922" s="662">
        <f t="shared" si="1335"/>
        <v>0</v>
      </c>
      <c r="X2922" s="662">
        <f t="shared" si="1336"/>
        <v>0</v>
      </c>
      <c r="Y2922" s="662">
        <f t="shared" si="1337"/>
        <v>0</v>
      </c>
      <c r="Z2922" s="699">
        <f t="shared" si="1338"/>
        <v>0</v>
      </c>
      <c r="AA2922" s="681">
        <f t="shared" si="1341"/>
        <v>0</v>
      </c>
      <c r="AB2922" s="701">
        <f t="shared" si="1342"/>
        <v>0</v>
      </c>
      <c r="AC2922" s="662">
        <f t="shared" si="1339"/>
        <v>0</v>
      </c>
      <c r="AD2922" s="662">
        <f t="shared" si="1343"/>
        <v>0</v>
      </c>
      <c r="AE2922" s="701">
        <f t="shared" si="1344"/>
        <v>0</v>
      </c>
      <c r="AF2922" s="662">
        <f t="shared" si="1340"/>
        <v>0</v>
      </c>
      <c r="AG2922" s="662">
        <f t="shared" si="1345"/>
        <v>0</v>
      </c>
      <c r="AH2922" s="701">
        <f t="shared" si="1346"/>
        <v>0</v>
      </c>
    </row>
    <row r="2923" spans="1:34" x14ac:dyDescent="0.35">
      <c r="A2923" s="680">
        <v>40898</v>
      </c>
      <c r="B2923" s="558" t="s">
        <v>32</v>
      </c>
      <c r="C2923" s="558">
        <v>12</v>
      </c>
      <c r="D2923" s="559">
        <f t="shared" si="1318"/>
        <v>4</v>
      </c>
      <c r="E2923" s="561">
        <v>0</v>
      </c>
      <c r="F2923" s="699">
        <f t="shared" si="1324"/>
        <v>0</v>
      </c>
      <c r="G2923" s="712">
        <f t="shared" si="1325"/>
        <v>0</v>
      </c>
      <c r="H2923" s="699">
        <f t="shared" si="1319"/>
        <v>0</v>
      </c>
      <c r="I2923" s="712">
        <f t="shared" si="1320"/>
        <v>0</v>
      </c>
      <c r="J2923" s="699">
        <f t="shared" si="1326"/>
        <v>0</v>
      </c>
      <c r="K2923" s="681">
        <f t="shared" si="1327"/>
        <v>0</v>
      </c>
      <c r="L2923" s="711">
        <f>IF($L$5="Yes",HLOOKUP(B2923,'Outdoor Supply'!$D$32:$P$38,7,FALSE),0)</f>
        <v>0</v>
      </c>
      <c r="M2923" s="701">
        <f t="shared" si="1328"/>
        <v>0</v>
      </c>
      <c r="N2923" s="564">
        <f t="shared" si="1329"/>
        <v>0</v>
      </c>
      <c r="O2923" s="564">
        <f t="shared" si="1330"/>
        <v>0</v>
      </c>
      <c r="P2923" s="564">
        <f t="shared" si="1331"/>
        <v>0</v>
      </c>
      <c r="Q2923" s="564">
        <f t="shared" si="1332"/>
        <v>0</v>
      </c>
      <c r="R2923" s="661">
        <f t="shared" si="1321"/>
        <v>0</v>
      </c>
      <c r="S2923" s="662">
        <f t="shared" si="1322"/>
        <v>0</v>
      </c>
      <c r="T2923" s="699">
        <f t="shared" si="1323"/>
        <v>0</v>
      </c>
      <c r="U2923" s="681">
        <f t="shared" si="1333"/>
        <v>0</v>
      </c>
      <c r="V2923" s="701">
        <f t="shared" si="1334"/>
        <v>0</v>
      </c>
      <c r="W2923" s="662">
        <f t="shared" si="1335"/>
        <v>0</v>
      </c>
      <c r="X2923" s="662">
        <f t="shared" si="1336"/>
        <v>0</v>
      </c>
      <c r="Y2923" s="662">
        <f t="shared" si="1337"/>
        <v>0</v>
      </c>
      <c r="Z2923" s="699">
        <f t="shared" si="1338"/>
        <v>0</v>
      </c>
      <c r="AA2923" s="681">
        <f t="shared" si="1341"/>
        <v>0</v>
      </c>
      <c r="AB2923" s="701">
        <f t="shared" si="1342"/>
        <v>0</v>
      </c>
      <c r="AC2923" s="662">
        <f t="shared" si="1339"/>
        <v>0</v>
      </c>
      <c r="AD2923" s="662">
        <f t="shared" si="1343"/>
        <v>0</v>
      </c>
      <c r="AE2923" s="701">
        <f t="shared" si="1344"/>
        <v>0</v>
      </c>
      <c r="AF2923" s="662">
        <f t="shared" si="1340"/>
        <v>0</v>
      </c>
      <c r="AG2923" s="662">
        <f t="shared" si="1345"/>
        <v>0</v>
      </c>
      <c r="AH2923" s="701">
        <f t="shared" si="1346"/>
        <v>0</v>
      </c>
    </row>
    <row r="2924" spans="1:34" x14ac:dyDescent="0.35">
      <c r="A2924" s="680">
        <v>40899</v>
      </c>
      <c r="B2924" s="558" t="s">
        <v>32</v>
      </c>
      <c r="C2924" s="558">
        <v>12</v>
      </c>
      <c r="D2924" s="559">
        <f t="shared" si="1318"/>
        <v>5</v>
      </c>
      <c r="E2924" s="561">
        <v>1.0699999999999932</v>
      </c>
      <c r="F2924" s="699">
        <f t="shared" si="1324"/>
        <v>0</v>
      </c>
      <c r="G2924" s="712">
        <f t="shared" si="1325"/>
        <v>0</v>
      </c>
      <c r="H2924" s="699">
        <f t="shared" si="1319"/>
        <v>0</v>
      </c>
      <c r="I2924" s="712">
        <f t="shared" si="1320"/>
        <v>0</v>
      </c>
      <c r="J2924" s="699">
        <f t="shared" si="1326"/>
        <v>0</v>
      </c>
      <c r="K2924" s="681">
        <f t="shared" si="1327"/>
        <v>0</v>
      </c>
      <c r="L2924" s="711">
        <f>IF($L$5="Yes",HLOOKUP(B2924,'Outdoor Supply'!$D$32:$P$38,7,FALSE),0)</f>
        <v>0</v>
      </c>
      <c r="M2924" s="701">
        <f t="shared" si="1328"/>
        <v>0</v>
      </c>
      <c r="N2924" s="564">
        <f t="shared" si="1329"/>
        <v>0</v>
      </c>
      <c r="O2924" s="564">
        <f t="shared" si="1330"/>
        <v>0</v>
      </c>
      <c r="P2924" s="564">
        <f t="shared" si="1331"/>
        <v>0</v>
      </c>
      <c r="Q2924" s="564">
        <f t="shared" si="1332"/>
        <v>0</v>
      </c>
      <c r="R2924" s="661">
        <f t="shared" si="1321"/>
        <v>0</v>
      </c>
      <c r="S2924" s="662">
        <f t="shared" si="1322"/>
        <v>0</v>
      </c>
      <c r="T2924" s="699">
        <f t="shared" si="1323"/>
        <v>0</v>
      </c>
      <c r="U2924" s="681">
        <f t="shared" si="1333"/>
        <v>0</v>
      </c>
      <c r="V2924" s="701">
        <f t="shared" si="1334"/>
        <v>0</v>
      </c>
      <c r="W2924" s="662">
        <f t="shared" si="1335"/>
        <v>0</v>
      </c>
      <c r="X2924" s="662">
        <f t="shared" si="1336"/>
        <v>0</v>
      </c>
      <c r="Y2924" s="662">
        <f t="shared" si="1337"/>
        <v>0</v>
      </c>
      <c r="Z2924" s="699">
        <f t="shared" si="1338"/>
        <v>0</v>
      </c>
      <c r="AA2924" s="681">
        <f t="shared" si="1341"/>
        <v>0</v>
      </c>
      <c r="AB2924" s="701">
        <f t="shared" si="1342"/>
        <v>0</v>
      </c>
      <c r="AC2924" s="662">
        <f t="shared" si="1339"/>
        <v>0</v>
      </c>
      <c r="AD2924" s="662">
        <f t="shared" si="1343"/>
        <v>0</v>
      </c>
      <c r="AE2924" s="701">
        <f t="shared" si="1344"/>
        <v>0</v>
      </c>
      <c r="AF2924" s="662">
        <f t="shared" si="1340"/>
        <v>0</v>
      </c>
      <c r="AG2924" s="662">
        <f t="shared" si="1345"/>
        <v>0</v>
      </c>
      <c r="AH2924" s="701">
        <f t="shared" si="1346"/>
        <v>0</v>
      </c>
    </row>
    <row r="2925" spans="1:34" x14ac:dyDescent="0.35">
      <c r="A2925" s="680">
        <v>40900</v>
      </c>
      <c r="B2925" s="558" t="s">
        <v>32</v>
      </c>
      <c r="C2925" s="558">
        <v>12</v>
      </c>
      <c r="D2925" s="559">
        <f t="shared" si="1318"/>
        <v>6</v>
      </c>
      <c r="E2925" s="561">
        <v>0</v>
      </c>
      <c r="F2925" s="699">
        <f t="shared" si="1324"/>
        <v>0</v>
      </c>
      <c r="G2925" s="712">
        <f t="shared" si="1325"/>
        <v>0</v>
      </c>
      <c r="H2925" s="699">
        <f t="shared" si="1319"/>
        <v>0</v>
      </c>
      <c r="I2925" s="712">
        <f t="shared" si="1320"/>
        <v>0</v>
      </c>
      <c r="J2925" s="699">
        <f t="shared" si="1326"/>
        <v>0</v>
      </c>
      <c r="K2925" s="681">
        <f t="shared" si="1327"/>
        <v>0</v>
      </c>
      <c r="L2925" s="711">
        <f>IF($L$5="Yes",HLOOKUP(B2925,'Outdoor Supply'!$D$32:$P$38,7,FALSE),0)</f>
        <v>0</v>
      </c>
      <c r="M2925" s="701">
        <f t="shared" si="1328"/>
        <v>0</v>
      </c>
      <c r="N2925" s="564">
        <f t="shared" si="1329"/>
        <v>0</v>
      </c>
      <c r="O2925" s="564">
        <f t="shared" si="1330"/>
        <v>0</v>
      </c>
      <c r="P2925" s="564">
        <f t="shared" si="1331"/>
        <v>0</v>
      </c>
      <c r="Q2925" s="564">
        <f t="shared" si="1332"/>
        <v>0</v>
      </c>
      <c r="R2925" s="661">
        <f t="shared" si="1321"/>
        <v>0</v>
      </c>
      <c r="S2925" s="662">
        <f t="shared" si="1322"/>
        <v>0</v>
      </c>
      <c r="T2925" s="699">
        <f t="shared" si="1323"/>
        <v>0</v>
      </c>
      <c r="U2925" s="681">
        <f t="shared" si="1333"/>
        <v>0</v>
      </c>
      <c r="V2925" s="701">
        <f t="shared" si="1334"/>
        <v>0</v>
      </c>
      <c r="W2925" s="662">
        <f t="shared" si="1335"/>
        <v>0</v>
      </c>
      <c r="X2925" s="662">
        <f t="shared" si="1336"/>
        <v>0</v>
      </c>
      <c r="Y2925" s="662">
        <f t="shared" si="1337"/>
        <v>0</v>
      </c>
      <c r="Z2925" s="699">
        <f t="shared" si="1338"/>
        <v>0</v>
      </c>
      <c r="AA2925" s="681">
        <f t="shared" si="1341"/>
        <v>0</v>
      </c>
      <c r="AB2925" s="701">
        <f t="shared" si="1342"/>
        <v>0</v>
      </c>
      <c r="AC2925" s="662">
        <f t="shared" si="1339"/>
        <v>0</v>
      </c>
      <c r="AD2925" s="662">
        <f t="shared" si="1343"/>
        <v>0</v>
      </c>
      <c r="AE2925" s="701">
        <f t="shared" si="1344"/>
        <v>0</v>
      </c>
      <c r="AF2925" s="662">
        <f t="shared" si="1340"/>
        <v>0</v>
      </c>
      <c r="AG2925" s="662">
        <f t="shared" si="1345"/>
        <v>0</v>
      </c>
      <c r="AH2925" s="701">
        <f t="shared" si="1346"/>
        <v>0</v>
      </c>
    </row>
    <row r="2926" spans="1:34" x14ac:dyDescent="0.35">
      <c r="A2926" s="680">
        <v>40901</v>
      </c>
      <c r="B2926" s="558" t="s">
        <v>32</v>
      </c>
      <c r="C2926" s="558">
        <v>12</v>
      </c>
      <c r="D2926" s="559">
        <f t="shared" si="1318"/>
        <v>7</v>
      </c>
      <c r="E2926" s="561">
        <v>1.999999999998181E-2</v>
      </c>
      <c r="F2926" s="699">
        <f t="shared" si="1324"/>
        <v>0</v>
      </c>
      <c r="G2926" s="712">
        <f t="shared" si="1325"/>
        <v>0</v>
      </c>
      <c r="H2926" s="699">
        <f t="shared" si="1319"/>
        <v>0</v>
      </c>
      <c r="I2926" s="712">
        <f t="shared" si="1320"/>
        <v>0</v>
      </c>
      <c r="J2926" s="699">
        <f t="shared" si="1326"/>
        <v>0</v>
      </c>
      <c r="K2926" s="681">
        <f t="shared" si="1327"/>
        <v>0</v>
      </c>
      <c r="L2926" s="711">
        <f>IF($L$5="Yes",HLOOKUP(B2926,'Outdoor Supply'!$D$32:$P$38,7,FALSE),0)</f>
        <v>0</v>
      </c>
      <c r="M2926" s="701">
        <f t="shared" si="1328"/>
        <v>0</v>
      </c>
      <c r="N2926" s="564">
        <f t="shared" si="1329"/>
        <v>0</v>
      </c>
      <c r="O2926" s="564">
        <f t="shared" si="1330"/>
        <v>0</v>
      </c>
      <c r="P2926" s="564">
        <f t="shared" si="1331"/>
        <v>0</v>
      </c>
      <c r="Q2926" s="564">
        <f t="shared" si="1332"/>
        <v>0</v>
      </c>
      <c r="R2926" s="661">
        <f t="shared" si="1321"/>
        <v>0</v>
      </c>
      <c r="S2926" s="662">
        <f t="shared" si="1322"/>
        <v>0</v>
      </c>
      <c r="T2926" s="699">
        <f t="shared" si="1323"/>
        <v>0</v>
      </c>
      <c r="U2926" s="681">
        <f t="shared" si="1333"/>
        <v>0</v>
      </c>
      <c r="V2926" s="701">
        <f t="shared" si="1334"/>
        <v>0</v>
      </c>
      <c r="W2926" s="662">
        <f t="shared" si="1335"/>
        <v>0</v>
      </c>
      <c r="X2926" s="662">
        <f t="shared" si="1336"/>
        <v>0</v>
      </c>
      <c r="Y2926" s="662">
        <f t="shared" si="1337"/>
        <v>0</v>
      </c>
      <c r="Z2926" s="699">
        <f t="shared" si="1338"/>
        <v>0</v>
      </c>
      <c r="AA2926" s="681">
        <f t="shared" si="1341"/>
        <v>0</v>
      </c>
      <c r="AB2926" s="701">
        <f t="shared" si="1342"/>
        <v>0</v>
      </c>
      <c r="AC2926" s="662">
        <f t="shared" si="1339"/>
        <v>0</v>
      </c>
      <c r="AD2926" s="662">
        <f t="shared" si="1343"/>
        <v>0</v>
      </c>
      <c r="AE2926" s="701">
        <f t="shared" si="1344"/>
        <v>0</v>
      </c>
      <c r="AF2926" s="662">
        <f t="shared" si="1340"/>
        <v>0</v>
      </c>
      <c r="AG2926" s="662">
        <f t="shared" si="1345"/>
        <v>0</v>
      </c>
      <c r="AH2926" s="701">
        <f t="shared" si="1346"/>
        <v>0</v>
      </c>
    </row>
    <row r="2927" spans="1:34" x14ac:dyDescent="0.35">
      <c r="A2927" s="680">
        <v>40902</v>
      </c>
      <c r="B2927" s="558" t="s">
        <v>32</v>
      </c>
      <c r="C2927" s="558">
        <v>12</v>
      </c>
      <c r="D2927" s="559">
        <f t="shared" si="1318"/>
        <v>1</v>
      </c>
      <c r="E2927" s="561">
        <v>0.18999999999988404</v>
      </c>
      <c r="F2927" s="699">
        <f t="shared" si="1324"/>
        <v>0</v>
      </c>
      <c r="G2927" s="712">
        <f t="shared" si="1325"/>
        <v>0</v>
      </c>
      <c r="H2927" s="699">
        <f t="shared" si="1319"/>
        <v>0</v>
      </c>
      <c r="I2927" s="712">
        <f t="shared" si="1320"/>
        <v>0</v>
      </c>
      <c r="J2927" s="699">
        <f t="shared" si="1326"/>
        <v>0</v>
      </c>
      <c r="K2927" s="681">
        <f t="shared" si="1327"/>
        <v>0</v>
      </c>
      <c r="L2927" s="711">
        <f>IF($L$5="Yes",HLOOKUP(B2927,'Outdoor Supply'!$D$32:$P$38,7,FALSE),0)</f>
        <v>0</v>
      </c>
      <c r="M2927" s="701">
        <f t="shared" si="1328"/>
        <v>0</v>
      </c>
      <c r="N2927" s="564">
        <f t="shared" si="1329"/>
        <v>0</v>
      </c>
      <c r="O2927" s="564">
        <f t="shared" si="1330"/>
        <v>0</v>
      </c>
      <c r="P2927" s="564">
        <f t="shared" si="1331"/>
        <v>0</v>
      </c>
      <c r="Q2927" s="564">
        <f t="shared" si="1332"/>
        <v>0</v>
      </c>
      <c r="R2927" s="661">
        <f t="shared" si="1321"/>
        <v>0</v>
      </c>
      <c r="S2927" s="662">
        <f t="shared" si="1322"/>
        <v>0</v>
      </c>
      <c r="T2927" s="699">
        <f t="shared" si="1323"/>
        <v>0</v>
      </c>
      <c r="U2927" s="681">
        <f t="shared" si="1333"/>
        <v>0</v>
      </c>
      <c r="V2927" s="701">
        <f t="shared" si="1334"/>
        <v>0</v>
      </c>
      <c r="W2927" s="662">
        <f t="shared" si="1335"/>
        <v>0</v>
      </c>
      <c r="X2927" s="662">
        <f t="shared" si="1336"/>
        <v>0</v>
      </c>
      <c r="Y2927" s="662">
        <f t="shared" si="1337"/>
        <v>0</v>
      </c>
      <c r="Z2927" s="699">
        <f t="shared" si="1338"/>
        <v>0</v>
      </c>
      <c r="AA2927" s="681">
        <f t="shared" si="1341"/>
        <v>0</v>
      </c>
      <c r="AB2927" s="701">
        <f t="shared" si="1342"/>
        <v>0</v>
      </c>
      <c r="AC2927" s="662">
        <f t="shared" si="1339"/>
        <v>0</v>
      </c>
      <c r="AD2927" s="662">
        <f t="shared" si="1343"/>
        <v>0</v>
      </c>
      <c r="AE2927" s="701">
        <f t="shared" si="1344"/>
        <v>0</v>
      </c>
      <c r="AF2927" s="662">
        <f t="shared" si="1340"/>
        <v>0</v>
      </c>
      <c r="AG2927" s="662">
        <f t="shared" si="1345"/>
        <v>0</v>
      </c>
      <c r="AH2927" s="701">
        <f t="shared" si="1346"/>
        <v>0</v>
      </c>
    </row>
    <row r="2928" spans="1:34" x14ac:dyDescent="0.35">
      <c r="A2928" s="680">
        <v>40903</v>
      </c>
      <c r="B2928" s="558" t="s">
        <v>32</v>
      </c>
      <c r="C2928" s="558">
        <v>12</v>
      </c>
      <c r="D2928" s="559">
        <f t="shared" si="1318"/>
        <v>2</v>
      </c>
      <c r="E2928" s="561">
        <v>4.9999999999954525E-2</v>
      </c>
      <c r="F2928" s="699">
        <f t="shared" si="1324"/>
        <v>0</v>
      </c>
      <c r="G2928" s="712">
        <f t="shared" si="1325"/>
        <v>0</v>
      </c>
      <c r="H2928" s="699">
        <f t="shared" si="1319"/>
        <v>0</v>
      </c>
      <c r="I2928" s="712">
        <f t="shared" si="1320"/>
        <v>0</v>
      </c>
      <c r="J2928" s="699">
        <f t="shared" si="1326"/>
        <v>0</v>
      </c>
      <c r="K2928" s="681">
        <f t="shared" si="1327"/>
        <v>0</v>
      </c>
      <c r="L2928" s="711">
        <f>IF($L$5="Yes",HLOOKUP(B2928,'Outdoor Supply'!$D$32:$P$38,7,FALSE),0)</f>
        <v>0</v>
      </c>
      <c r="M2928" s="701">
        <f t="shared" si="1328"/>
        <v>0</v>
      </c>
      <c r="N2928" s="564">
        <f t="shared" si="1329"/>
        <v>0</v>
      </c>
      <c r="O2928" s="564">
        <f t="shared" si="1330"/>
        <v>0</v>
      </c>
      <c r="P2928" s="564">
        <f t="shared" si="1331"/>
        <v>0</v>
      </c>
      <c r="Q2928" s="564">
        <f t="shared" si="1332"/>
        <v>0</v>
      </c>
      <c r="R2928" s="661">
        <f t="shared" si="1321"/>
        <v>0</v>
      </c>
      <c r="S2928" s="662">
        <f t="shared" si="1322"/>
        <v>0</v>
      </c>
      <c r="T2928" s="699">
        <f t="shared" si="1323"/>
        <v>0</v>
      </c>
      <c r="U2928" s="681">
        <f t="shared" si="1333"/>
        <v>0</v>
      </c>
      <c r="V2928" s="701">
        <f t="shared" si="1334"/>
        <v>0</v>
      </c>
      <c r="W2928" s="662">
        <f t="shared" si="1335"/>
        <v>0</v>
      </c>
      <c r="X2928" s="662">
        <f t="shared" si="1336"/>
        <v>0</v>
      </c>
      <c r="Y2928" s="662">
        <f t="shared" si="1337"/>
        <v>0</v>
      </c>
      <c r="Z2928" s="699">
        <f t="shared" si="1338"/>
        <v>0</v>
      </c>
      <c r="AA2928" s="681">
        <f t="shared" si="1341"/>
        <v>0</v>
      </c>
      <c r="AB2928" s="701">
        <f t="shared" si="1342"/>
        <v>0</v>
      </c>
      <c r="AC2928" s="662">
        <f t="shared" si="1339"/>
        <v>0</v>
      </c>
      <c r="AD2928" s="662">
        <f t="shared" si="1343"/>
        <v>0</v>
      </c>
      <c r="AE2928" s="701">
        <f t="shared" si="1344"/>
        <v>0</v>
      </c>
      <c r="AF2928" s="662">
        <f t="shared" si="1340"/>
        <v>0</v>
      </c>
      <c r="AG2928" s="662">
        <f t="shared" si="1345"/>
        <v>0</v>
      </c>
      <c r="AH2928" s="701">
        <f t="shared" si="1346"/>
        <v>0</v>
      </c>
    </row>
    <row r="2929" spans="1:34" x14ac:dyDescent="0.35">
      <c r="A2929" s="680">
        <v>40904</v>
      </c>
      <c r="B2929" s="558" t="s">
        <v>32</v>
      </c>
      <c r="C2929" s="558">
        <v>12</v>
      </c>
      <c r="D2929" s="559">
        <f t="shared" si="1318"/>
        <v>3</v>
      </c>
      <c r="E2929" s="561">
        <v>0</v>
      </c>
      <c r="F2929" s="699">
        <f t="shared" si="1324"/>
        <v>0</v>
      </c>
      <c r="G2929" s="712">
        <f t="shared" si="1325"/>
        <v>0</v>
      </c>
      <c r="H2929" s="699">
        <f t="shared" si="1319"/>
        <v>0</v>
      </c>
      <c r="I2929" s="712">
        <f t="shared" si="1320"/>
        <v>0</v>
      </c>
      <c r="J2929" s="699">
        <f t="shared" si="1326"/>
        <v>0</v>
      </c>
      <c r="K2929" s="681">
        <f t="shared" si="1327"/>
        <v>0</v>
      </c>
      <c r="L2929" s="711">
        <f>IF($L$5="Yes",HLOOKUP(B2929,'Outdoor Supply'!$D$32:$P$38,7,FALSE),0)</f>
        <v>0</v>
      </c>
      <c r="M2929" s="701">
        <f t="shared" si="1328"/>
        <v>0</v>
      </c>
      <c r="N2929" s="564">
        <f t="shared" si="1329"/>
        <v>0</v>
      </c>
      <c r="O2929" s="564">
        <f t="shared" si="1330"/>
        <v>0</v>
      </c>
      <c r="P2929" s="564">
        <f t="shared" si="1331"/>
        <v>0</v>
      </c>
      <c r="Q2929" s="564">
        <f t="shared" si="1332"/>
        <v>0</v>
      </c>
      <c r="R2929" s="661">
        <f t="shared" si="1321"/>
        <v>0</v>
      </c>
      <c r="S2929" s="662">
        <f t="shared" si="1322"/>
        <v>0</v>
      </c>
      <c r="T2929" s="699">
        <f t="shared" si="1323"/>
        <v>0</v>
      </c>
      <c r="U2929" s="681">
        <f t="shared" si="1333"/>
        <v>0</v>
      </c>
      <c r="V2929" s="701">
        <f t="shared" si="1334"/>
        <v>0</v>
      </c>
      <c r="W2929" s="662">
        <f t="shared" si="1335"/>
        <v>0</v>
      </c>
      <c r="X2929" s="662">
        <f t="shared" si="1336"/>
        <v>0</v>
      </c>
      <c r="Y2929" s="662">
        <f t="shared" si="1337"/>
        <v>0</v>
      </c>
      <c r="Z2929" s="699">
        <f t="shared" si="1338"/>
        <v>0</v>
      </c>
      <c r="AA2929" s="681">
        <f t="shared" si="1341"/>
        <v>0</v>
      </c>
      <c r="AB2929" s="701">
        <f t="shared" si="1342"/>
        <v>0</v>
      </c>
      <c r="AC2929" s="662">
        <f t="shared" si="1339"/>
        <v>0</v>
      </c>
      <c r="AD2929" s="662">
        <f t="shared" si="1343"/>
        <v>0</v>
      </c>
      <c r="AE2929" s="701">
        <f t="shared" si="1344"/>
        <v>0</v>
      </c>
      <c r="AF2929" s="662">
        <f t="shared" si="1340"/>
        <v>0</v>
      </c>
      <c r="AG2929" s="662">
        <f t="shared" si="1345"/>
        <v>0</v>
      </c>
      <c r="AH2929" s="701">
        <f t="shared" si="1346"/>
        <v>0</v>
      </c>
    </row>
    <row r="2930" spans="1:34" x14ac:dyDescent="0.35">
      <c r="A2930" s="680">
        <v>40905</v>
      </c>
      <c r="B2930" s="558" t="s">
        <v>32</v>
      </c>
      <c r="C2930" s="558">
        <v>12</v>
      </c>
      <c r="D2930" s="559">
        <f t="shared" si="1318"/>
        <v>4</v>
      </c>
      <c r="E2930" s="561">
        <v>0</v>
      </c>
      <c r="F2930" s="699">
        <f t="shared" si="1324"/>
        <v>0</v>
      </c>
      <c r="G2930" s="712">
        <f t="shared" si="1325"/>
        <v>0</v>
      </c>
      <c r="H2930" s="699">
        <f t="shared" si="1319"/>
        <v>0</v>
      </c>
      <c r="I2930" s="712">
        <f t="shared" si="1320"/>
        <v>0</v>
      </c>
      <c r="J2930" s="699">
        <f t="shared" si="1326"/>
        <v>0</v>
      </c>
      <c r="K2930" s="681">
        <f t="shared" si="1327"/>
        <v>0</v>
      </c>
      <c r="L2930" s="711">
        <f>IF($L$5="Yes",HLOOKUP(B2930,'Outdoor Supply'!$D$32:$P$38,7,FALSE),0)</f>
        <v>0</v>
      </c>
      <c r="M2930" s="701">
        <f t="shared" si="1328"/>
        <v>0</v>
      </c>
      <c r="N2930" s="564">
        <f t="shared" si="1329"/>
        <v>0</v>
      </c>
      <c r="O2930" s="564">
        <f t="shared" si="1330"/>
        <v>0</v>
      </c>
      <c r="P2930" s="564">
        <f t="shared" si="1331"/>
        <v>0</v>
      </c>
      <c r="Q2930" s="564">
        <f t="shared" si="1332"/>
        <v>0</v>
      </c>
      <c r="R2930" s="661">
        <f t="shared" si="1321"/>
        <v>0</v>
      </c>
      <c r="S2930" s="662">
        <f t="shared" si="1322"/>
        <v>0</v>
      </c>
      <c r="T2930" s="699">
        <f t="shared" si="1323"/>
        <v>0</v>
      </c>
      <c r="U2930" s="681">
        <f t="shared" si="1333"/>
        <v>0</v>
      </c>
      <c r="V2930" s="701">
        <f t="shared" si="1334"/>
        <v>0</v>
      </c>
      <c r="W2930" s="662">
        <f t="shared" si="1335"/>
        <v>0</v>
      </c>
      <c r="X2930" s="662">
        <f t="shared" si="1336"/>
        <v>0</v>
      </c>
      <c r="Y2930" s="662">
        <f t="shared" si="1337"/>
        <v>0</v>
      </c>
      <c r="Z2930" s="699">
        <f t="shared" si="1338"/>
        <v>0</v>
      </c>
      <c r="AA2930" s="681">
        <f t="shared" si="1341"/>
        <v>0</v>
      </c>
      <c r="AB2930" s="701">
        <f t="shared" si="1342"/>
        <v>0</v>
      </c>
      <c r="AC2930" s="662">
        <f t="shared" si="1339"/>
        <v>0</v>
      </c>
      <c r="AD2930" s="662">
        <f t="shared" si="1343"/>
        <v>0</v>
      </c>
      <c r="AE2930" s="701">
        <f t="shared" si="1344"/>
        <v>0</v>
      </c>
      <c r="AF2930" s="662">
        <f t="shared" si="1340"/>
        <v>0</v>
      </c>
      <c r="AG2930" s="662">
        <f t="shared" si="1345"/>
        <v>0</v>
      </c>
      <c r="AH2930" s="701">
        <f t="shared" si="1346"/>
        <v>0</v>
      </c>
    </row>
    <row r="2931" spans="1:34" x14ac:dyDescent="0.35">
      <c r="A2931" s="680">
        <v>40906</v>
      </c>
      <c r="B2931" s="558" t="s">
        <v>32</v>
      </c>
      <c r="C2931" s="558">
        <v>12</v>
      </c>
      <c r="D2931" s="559">
        <f t="shared" si="1318"/>
        <v>5</v>
      </c>
      <c r="E2931" s="561">
        <v>0</v>
      </c>
      <c r="F2931" s="699">
        <f t="shared" si="1324"/>
        <v>0</v>
      </c>
      <c r="G2931" s="712">
        <f t="shared" si="1325"/>
        <v>0</v>
      </c>
      <c r="H2931" s="699">
        <f t="shared" si="1319"/>
        <v>0</v>
      </c>
      <c r="I2931" s="712">
        <f t="shared" si="1320"/>
        <v>0</v>
      </c>
      <c r="J2931" s="699">
        <f t="shared" si="1326"/>
        <v>0</v>
      </c>
      <c r="K2931" s="681">
        <f t="shared" si="1327"/>
        <v>0</v>
      </c>
      <c r="L2931" s="711">
        <f>IF($L$5="Yes",HLOOKUP(B2931,'Outdoor Supply'!$D$32:$P$38,7,FALSE),0)</f>
        <v>0</v>
      </c>
      <c r="M2931" s="701">
        <f t="shared" si="1328"/>
        <v>0</v>
      </c>
      <c r="N2931" s="564">
        <f t="shared" si="1329"/>
        <v>0</v>
      </c>
      <c r="O2931" s="564">
        <f t="shared" si="1330"/>
        <v>0</v>
      </c>
      <c r="P2931" s="564">
        <f t="shared" si="1331"/>
        <v>0</v>
      </c>
      <c r="Q2931" s="564">
        <f t="shared" si="1332"/>
        <v>0</v>
      </c>
      <c r="R2931" s="661">
        <f t="shared" si="1321"/>
        <v>0</v>
      </c>
      <c r="S2931" s="662">
        <f t="shared" si="1322"/>
        <v>0</v>
      </c>
      <c r="T2931" s="699">
        <f t="shared" si="1323"/>
        <v>0</v>
      </c>
      <c r="U2931" s="681">
        <f t="shared" si="1333"/>
        <v>0</v>
      </c>
      <c r="V2931" s="701">
        <f t="shared" si="1334"/>
        <v>0</v>
      </c>
      <c r="W2931" s="662">
        <f t="shared" si="1335"/>
        <v>0</v>
      </c>
      <c r="X2931" s="662">
        <f t="shared" si="1336"/>
        <v>0</v>
      </c>
      <c r="Y2931" s="662">
        <f t="shared" si="1337"/>
        <v>0</v>
      </c>
      <c r="Z2931" s="699">
        <f t="shared" si="1338"/>
        <v>0</v>
      </c>
      <c r="AA2931" s="681">
        <f t="shared" si="1341"/>
        <v>0</v>
      </c>
      <c r="AB2931" s="701">
        <f t="shared" si="1342"/>
        <v>0</v>
      </c>
      <c r="AC2931" s="662">
        <f t="shared" si="1339"/>
        <v>0</v>
      </c>
      <c r="AD2931" s="662">
        <f t="shared" si="1343"/>
        <v>0</v>
      </c>
      <c r="AE2931" s="701">
        <f t="shared" si="1344"/>
        <v>0</v>
      </c>
      <c r="AF2931" s="662">
        <f t="shared" si="1340"/>
        <v>0</v>
      </c>
      <c r="AG2931" s="662">
        <f t="shared" si="1345"/>
        <v>0</v>
      </c>
      <c r="AH2931" s="701">
        <f t="shared" si="1346"/>
        <v>0</v>
      </c>
    </row>
    <row r="2932" spans="1:34" x14ac:dyDescent="0.35">
      <c r="A2932" s="680">
        <v>40907</v>
      </c>
      <c r="B2932" s="558" t="s">
        <v>32</v>
      </c>
      <c r="C2932" s="558">
        <v>12</v>
      </c>
      <c r="D2932" s="559">
        <f t="shared" si="1318"/>
        <v>6</v>
      </c>
      <c r="E2932" s="561">
        <v>0</v>
      </c>
      <c r="F2932" s="699">
        <f t="shared" si="1324"/>
        <v>0</v>
      </c>
      <c r="G2932" s="712">
        <f t="shared" si="1325"/>
        <v>0</v>
      </c>
      <c r="H2932" s="699">
        <f t="shared" si="1319"/>
        <v>0</v>
      </c>
      <c r="I2932" s="712">
        <f t="shared" si="1320"/>
        <v>0</v>
      </c>
      <c r="J2932" s="699">
        <f t="shared" si="1326"/>
        <v>0</v>
      </c>
      <c r="K2932" s="681">
        <f t="shared" si="1327"/>
        <v>0</v>
      </c>
      <c r="L2932" s="711">
        <f>IF($L$5="Yes",HLOOKUP(B2932,'Outdoor Supply'!$D$32:$P$38,7,FALSE),0)</f>
        <v>0</v>
      </c>
      <c r="M2932" s="701">
        <f t="shared" si="1328"/>
        <v>0</v>
      </c>
      <c r="N2932" s="564">
        <f t="shared" si="1329"/>
        <v>0</v>
      </c>
      <c r="O2932" s="564">
        <f t="shared" si="1330"/>
        <v>0</v>
      </c>
      <c r="P2932" s="564">
        <f t="shared" si="1331"/>
        <v>0</v>
      </c>
      <c r="Q2932" s="564">
        <f t="shared" si="1332"/>
        <v>0</v>
      </c>
      <c r="R2932" s="661">
        <f t="shared" si="1321"/>
        <v>0</v>
      </c>
      <c r="S2932" s="662">
        <f t="shared" si="1322"/>
        <v>0</v>
      </c>
      <c r="T2932" s="699">
        <f t="shared" si="1323"/>
        <v>0</v>
      </c>
      <c r="U2932" s="681">
        <f t="shared" si="1333"/>
        <v>0</v>
      </c>
      <c r="V2932" s="701">
        <f t="shared" si="1334"/>
        <v>0</v>
      </c>
      <c r="W2932" s="662">
        <f t="shared" si="1335"/>
        <v>0</v>
      </c>
      <c r="X2932" s="662">
        <f t="shared" si="1336"/>
        <v>0</v>
      </c>
      <c r="Y2932" s="662">
        <f t="shared" si="1337"/>
        <v>0</v>
      </c>
      <c r="Z2932" s="699">
        <f t="shared" si="1338"/>
        <v>0</v>
      </c>
      <c r="AA2932" s="681">
        <f t="shared" si="1341"/>
        <v>0</v>
      </c>
      <c r="AB2932" s="701">
        <f t="shared" si="1342"/>
        <v>0</v>
      </c>
      <c r="AC2932" s="662">
        <f t="shared" si="1339"/>
        <v>0</v>
      </c>
      <c r="AD2932" s="662">
        <f t="shared" si="1343"/>
        <v>0</v>
      </c>
      <c r="AE2932" s="701">
        <f t="shared" si="1344"/>
        <v>0</v>
      </c>
      <c r="AF2932" s="662">
        <f t="shared" si="1340"/>
        <v>0</v>
      </c>
      <c r="AG2932" s="662">
        <f t="shared" si="1345"/>
        <v>0</v>
      </c>
      <c r="AH2932" s="701">
        <f t="shared" si="1346"/>
        <v>0</v>
      </c>
    </row>
    <row r="2933" spans="1:34" x14ac:dyDescent="0.35">
      <c r="A2933" s="680">
        <v>40908</v>
      </c>
      <c r="B2933" s="558" t="s">
        <v>32</v>
      </c>
      <c r="C2933" s="558">
        <v>12</v>
      </c>
      <c r="D2933" s="559">
        <f t="shared" si="1318"/>
        <v>7</v>
      </c>
      <c r="E2933" s="561">
        <v>0</v>
      </c>
      <c r="F2933" s="699">
        <f t="shared" si="1324"/>
        <v>0</v>
      </c>
      <c r="G2933" s="712">
        <f t="shared" si="1325"/>
        <v>0</v>
      </c>
      <c r="H2933" s="699">
        <f t="shared" si="1319"/>
        <v>0</v>
      </c>
      <c r="I2933" s="712">
        <f t="shared" si="1320"/>
        <v>0</v>
      </c>
      <c r="J2933" s="699">
        <f t="shared" si="1326"/>
        <v>0</v>
      </c>
      <c r="K2933" s="681">
        <f t="shared" si="1327"/>
        <v>0</v>
      </c>
      <c r="L2933" s="711">
        <f>IF($L$5="Yes",HLOOKUP(B2933,'Outdoor Supply'!$D$32:$P$38,7,FALSE),0)</f>
        <v>0</v>
      </c>
      <c r="M2933" s="701">
        <f t="shared" si="1328"/>
        <v>0</v>
      </c>
      <c r="N2933" s="564">
        <f t="shared" si="1329"/>
        <v>0</v>
      </c>
      <c r="O2933" s="564">
        <f t="shared" si="1330"/>
        <v>0</v>
      </c>
      <c r="P2933" s="564">
        <f t="shared" si="1331"/>
        <v>0</v>
      </c>
      <c r="Q2933" s="564">
        <f t="shared" si="1332"/>
        <v>0</v>
      </c>
      <c r="R2933" s="661">
        <f t="shared" si="1321"/>
        <v>0</v>
      </c>
      <c r="S2933" s="662">
        <f t="shared" si="1322"/>
        <v>0</v>
      </c>
      <c r="T2933" s="699">
        <f t="shared" si="1323"/>
        <v>0</v>
      </c>
      <c r="U2933" s="681">
        <f t="shared" si="1333"/>
        <v>0</v>
      </c>
      <c r="V2933" s="701">
        <f t="shared" si="1334"/>
        <v>0</v>
      </c>
      <c r="W2933" s="662">
        <f t="shared" si="1335"/>
        <v>0</v>
      </c>
      <c r="X2933" s="662">
        <f t="shared" si="1336"/>
        <v>0</v>
      </c>
      <c r="Y2933" s="662">
        <f t="shared" si="1337"/>
        <v>0</v>
      </c>
      <c r="Z2933" s="699">
        <f t="shared" si="1338"/>
        <v>0</v>
      </c>
      <c r="AA2933" s="681">
        <f t="shared" si="1341"/>
        <v>0</v>
      </c>
      <c r="AB2933" s="701">
        <f t="shared" si="1342"/>
        <v>0</v>
      </c>
      <c r="AC2933" s="662">
        <f t="shared" si="1339"/>
        <v>0</v>
      </c>
      <c r="AD2933" s="662">
        <f t="shared" si="1343"/>
        <v>0</v>
      </c>
      <c r="AE2933" s="701">
        <f t="shared" si="1344"/>
        <v>0</v>
      </c>
      <c r="AF2933" s="662">
        <f t="shared" si="1340"/>
        <v>0</v>
      </c>
      <c r="AG2933" s="662">
        <f t="shared" si="1345"/>
        <v>0</v>
      </c>
      <c r="AH2933" s="701">
        <f t="shared" si="1346"/>
        <v>0</v>
      </c>
    </row>
    <row r="2934" spans="1:34" x14ac:dyDescent="0.35">
      <c r="A2934" s="680">
        <v>40909</v>
      </c>
      <c r="B2934" s="558" t="s">
        <v>21</v>
      </c>
      <c r="C2934" s="558">
        <v>1</v>
      </c>
      <c r="D2934" s="559">
        <f t="shared" si="1318"/>
        <v>1</v>
      </c>
      <c r="E2934" s="561">
        <v>0</v>
      </c>
      <c r="F2934" s="699">
        <f t="shared" si="1324"/>
        <v>0</v>
      </c>
      <c r="G2934" s="712">
        <f t="shared" si="1325"/>
        <v>0</v>
      </c>
      <c r="H2934" s="699">
        <f t="shared" si="1319"/>
        <v>0</v>
      </c>
      <c r="I2934" s="712">
        <f t="shared" si="1320"/>
        <v>0</v>
      </c>
      <c r="J2934" s="699">
        <f t="shared" si="1326"/>
        <v>0</v>
      </c>
      <c r="K2934" s="681">
        <f t="shared" si="1327"/>
        <v>0</v>
      </c>
      <c r="L2934" s="711">
        <f>IF($L$5="Yes",HLOOKUP(B2934,'Outdoor Supply'!$D$32:$P$38,7,FALSE),0)</f>
        <v>0</v>
      </c>
      <c r="M2934" s="701">
        <f t="shared" si="1328"/>
        <v>0</v>
      </c>
      <c r="N2934" s="564">
        <f t="shared" si="1329"/>
        <v>0</v>
      </c>
      <c r="O2934" s="564">
        <f t="shared" si="1330"/>
        <v>0</v>
      </c>
      <c r="P2934" s="564">
        <f t="shared" si="1331"/>
        <v>0</v>
      </c>
      <c r="Q2934" s="564">
        <f t="shared" si="1332"/>
        <v>0</v>
      </c>
      <c r="R2934" s="661">
        <f t="shared" si="1321"/>
        <v>0</v>
      </c>
      <c r="S2934" s="662">
        <f t="shared" si="1322"/>
        <v>0</v>
      </c>
      <c r="T2934" s="699">
        <f t="shared" si="1323"/>
        <v>0</v>
      </c>
      <c r="U2934" s="681">
        <f t="shared" si="1333"/>
        <v>0</v>
      </c>
      <c r="V2934" s="701">
        <f t="shared" si="1334"/>
        <v>0</v>
      </c>
      <c r="W2934" s="662">
        <f t="shared" si="1335"/>
        <v>0</v>
      </c>
      <c r="X2934" s="662">
        <f t="shared" si="1336"/>
        <v>0</v>
      </c>
      <c r="Y2934" s="662">
        <f t="shared" si="1337"/>
        <v>0</v>
      </c>
      <c r="Z2934" s="699">
        <f t="shared" si="1338"/>
        <v>0</v>
      </c>
      <c r="AA2934" s="681">
        <f t="shared" si="1341"/>
        <v>0</v>
      </c>
      <c r="AB2934" s="701">
        <f t="shared" si="1342"/>
        <v>0</v>
      </c>
      <c r="AC2934" s="662">
        <f t="shared" si="1339"/>
        <v>0</v>
      </c>
      <c r="AD2934" s="662">
        <f t="shared" si="1343"/>
        <v>0</v>
      </c>
      <c r="AE2934" s="701">
        <f t="shared" si="1344"/>
        <v>0</v>
      </c>
      <c r="AF2934" s="662">
        <f t="shared" si="1340"/>
        <v>0</v>
      </c>
      <c r="AG2934" s="662">
        <f t="shared" si="1345"/>
        <v>0</v>
      </c>
      <c r="AH2934" s="701">
        <f t="shared" si="1346"/>
        <v>0</v>
      </c>
    </row>
    <row r="2935" spans="1:34" x14ac:dyDescent="0.35">
      <c r="A2935" s="680">
        <v>40910</v>
      </c>
      <c r="B2935" s="558" t="s">
        <v>21</v>
      </c>
      <c r="C2935" s="558">
        <v>1</v>
      </c>
      <c r="D2935" s="559">
        <f t="shared" si="1318"/>
        <v>2</v>
      </c>
      <c r="E2935" s="561">
        <v>0</v>
      </c>
      <c r="F2935" s="699">
        <f t="shared" si="1324"/>
        <v>0</v>
      </c>
      <c r="G2935" s="712">
        <f t="shared" si="1325"/>
        <v>0</v>
      </c>
      <c r="H2935" s="699">
        <f t="shared" si="1319"/>
        <v>0</v>
      </c>
      <c r="I2935" s="712">
        <f t="shared" si="1320"/>
        <v>0</v>
      </c>
      <c r="J2935" s="699">
        <f t="shared" si="1326"/>
        <v>0</v>
      </c>
      <c r="K2935" s="681">
        <f t="shared" si="1327"/>
        <v>0</v>
      </c>
      <c r="L2935" s="711">
        <f>IF($L$5="Yes",HLOOKUP(B2935,'Outdoor Supply'!$D$32:$P$38,7,FALSE),0)</f>
        <v>0</v>
      </c>
      <c r="M2935" s="701">
        <f t="shared" si="1328"/>
        <v>0</v>
      </c>
      <c r="N2935" s="564">
        <f t="shared" si="1329"/>
        <v>0</v>
      </c>
      <c r="O2935" s="564">
        <f t="shared" si="1330"/>
        <v>0</v>
      </c>
      <c r="P2935" s="564">
        <f t="shared" si="1331"/>
        <v>0</v>
      </c>
      <c r="Q2935" s="564">
        <f t="shared" si="1332"/>
        <v>0</v>
      </c>
      <c r="R2935" s="661">
        <f t="shared" si="1321"/>
        <v>0</v>
      </c>
      <c r="S2935" s="662">
        <f t="shared" si="1322"/>
        <v>0</v>
      </c>
      <c r="T2935" s="699">
        <f t="shared" si="1323"/>
        <v>0</v>
      </c>
      <c r="U2935" s="681">
        <f t="shared" si="1333"/>
        <v>0</v>
      </c>
      <c r="V2935" s="701">
        <f t="shared" si="1334"/>
        <v>0</v>
      </c>
      <c r="W2935" s="662">
        <f t="shared" si="1335"/>
        <v>0</v>
      </c>
      <c r="X2935" s="662">
        <f t="shared" si="1336"/>
        <v>0</v>
      </c>
      <c r="Y2935" s="662">
        <f t="shared" si="1337"/>
        <v>0</v>
      </c>
      <c r="Z2935" s="699">
        <f t="shared" si="1338"/>
        <v>0</v>
      </c>
      <c r="AA2935" s="681">
        <f t="shared" si="1341"/>
        <v>0</v>
      </c>
      <c r="AB2935" s="701">
        <f t="shared" si="1342"/>
        <v>0</v>
      </c>
      <c r="AC2935" s="662">
        <f t="shared" si="1339"/>
        <v>0</v>
      </c>
      <c r="AD2935" s="662">
        <f t="shared" si="1343"/>
        <v>0</v>
      </c>
      <c r="AE2935" s="701">
        <f t="shared" si="1344"/>
        <v>0</v>
      </c>
      <c r="AF2935" s="662">
        <f t="shared" si="1340"/>
        <v>0</v>
      </c>
      <c r="AG2935" s="662">
        <f t="shared" si="1345"/>
        <v>0</v>
      </c>
      <c r="AH2935" s="701">
        <f t="shared" si="1346"/>
        <v>0</v>
      </c>
    </row>
    <row r="2936" spans="1:34" x14ac:dyDescent="0.35">
      <c r="A2936" s="680">
        <v>40911</v>
      </c>
      <c r="B2936" s="558" t="s">
        <v>21</v>
      </c>
      <c r="C2936" s="558">
        <v>1</v>
      </c>
      <c r="D2936" s="559">
        <f t="shared" si="1318"/>
        <v>3</v>
      </c>
      <c r="E2936" s="561">
        <v>0</v>
      </c>
      <c r="F2936" s="699">
        <f t="shared" si="1324"/>
        <v>0</v>
      </c>
      <c r="G2936" s="712">
        <f t="shared" si="1325"/>
        <v>0</v>
      </c>
      <c r="H2936" s="699">
        <f t="shared" si="1319"/>
        <v>0</v>
      </c>
      <c r="I2936" s="712">
        <f t="shared" si="1320"/>
        <v>0</v>
      </c>
      <c r="J2936" s="699">
        <f t="shared" si="1326"/>
        <v>0</v>
      </c>
      <c r="K2936" s="681">
        <f t="shared" si="1327"/>
        <v>0</v>
      </c>
      <c r="L2936" s="711">
        <f>IF($L$5="Yes",HLOOKUP(B2936,'Outdoor Supply'!$D$32:$P$38,7,FALSE),0)</f>
        <v>0</v>
      </c>
      <c r="M2936" s="701">
        <f t="shared" si="1328"/>
        <v>0</v>
      </c>
      <c r="N2936" s="564">
        <f t="shared" si="1329"/>
        <v>0</v>
      </c>
      <c r="O2936" s="564">
        <f t="shared" si="1330"/>
        <v>0</v>
      </c>
      <c r="P2936" s="564">
        <f t="shared" si="1331"/>
        <v>0</v>
      </c>
      <c r="Q2936" s="564">
        <f t="shared" si="1332"/>
        <v>0</v>
      </c>
      <c r="R2936" s="661">
        <f t="shared" si="1321"/>
        <v>0</v>
      </c>
      <c r="S2936" s="662">
        <f t="shared" si="1322"/>
        <v>0</v>
      </c>
      <c r="T2936" s="699">
        <f t="shared" si="1323"/>
        <v>0</v>
      </c>
      <c r="U2936" s="681">
        <f t="shared" si="1333"/>
        <v>0</v>
      </c>
      <c r="V2936" s="701">
        <f t="shared" si="1334"/>
        <v>0</v>
      </c>
      <c r="W2936" s="662">
        <f t="shared" si="1335"/>
        <v>0</v>
      </c>
      <c r="X2936" s="662">
        <f t="shared" si="1336"/>
        <v>0</v>
      </c>
      <c r="Y2936" s="662">
        <f t="shared" si="1337"/>
        <v>0</v>
      </c>
      <c r="Z2936" s="699">
        <f t="shared" si="1338"/>
        <v>0</v>
      </c>
      <c r="AA2936" s="681">
        <f t="shared" si="1341"/>
        <v>0</v>
      </c>
      <c r="AB2936" s="701">
        <f t="shared" si="1342"/>
        <v>0</v>
      </c>
      <c r="AC2936" s="662">
        <f t="shared" si="1339"/>
        <v>0</v>
      </c>
      <c r="AD2936" s="662">
        <f t="shared" si="1343"/>
        <v>0</v>
      </c>
      <c r="AE2936" s="701">
        <f t="shared" si="1344"/>
        <v>0</v>
      </c>
      <c r="AF2936" s="662">
        <f t="shared" si="1340"/>
        <v>0</v>
      </c>
      <c r="AG2936" s="662">
        <f t="shared" si="1345"/>
        <v>0</v>
      </c>
      <c r="AH2936" s="701">
        <f t="shared" si="1346"/>
        <v>0</v>
      </c>
    </row>
    <row r="2937" spans="1:34" x14ac:dyDescent="0.35">
      <c r="A2937" s="680">
        <v>40912</v>
      </c>
      <c r="B2937" s="558" t="s">
        <v>21</v>
      </c>
      <c r="C2937" s="558">
        <v>1</v>
      </c>
      <c r="D2937" s="559">
        <f t="shared" si="1318"/>
        <v>4</v>
      </c>
      <c r="E2937" s="561">
        <v>0</v>
      </c>
      <c r="F2937" s="699">
        <f t="shared" si="1324"/>
        <v>0</v>
      </c>
      <c r="G2937" s="712">
        <f t="shared" si="1325"/>
        <v>0</v>
      </c>
      <c r="H2937" s="699">
        <f t="shared" si="1319"/>
        <v>0</v>
      </c>
      <c r="I2937" s="712">
        <f t="shared" si="1320"/>
        <v>0</v>
      </c>
      <c r="J2937" s="699">
        <f t="shared" si="1326"/>
        <v>0</v>
      </c>
      <c r="K2937" s="681">
        <f t="shared" si="1327"/>
        <v>0</v>
      </c>
      <c r="L2937" s="711">
        <f>IF($L$5="Yes",HLOOKUP(B2937,'Outdoor Supply'!$D$32:$P$38,7,FALSE),0)</f>
        <v>0</v>
      </c>
      <c r="M2937" s="701">
        <f t="shared" si="1328"/>
        <v>0</v>
      </c>
      <c r="N2937" s="564">
        <f t="shared" si="1329"/>
        <v>0</v>
      </c>
      <c r="O2937" s="564">
        <f t="shared" si="1330"/>
        <v>0</v>
      </c>
      <c r="P2937" s="564">
        <f t="shared" si="1331"/>
        <v>0</v>
      </c>
      <c r="Q2937" s="564">
        <f t="shared" si="1332"/>
        <v>0</v>
      </c>
      <c r="R2937" s="661">
        <f t="shared" si="1321"/>
        <v>0</v>
      </c>
      <c r="S2937" s="662">
        <f t="shared" si="1322"/>
        <v>0</v>
      </c>
      <c r="T2937" s="699">
        <f t="shared" si="1323"/>
        <v>0</v>
      </c>
      <c r="U2937" s="681">
        <f t="shared" si="1333"/>
        <v>0</v>
      </c>
      <c r="V2937" s="701">
        <f t="shared" si="1334"/>
        <v>0</v>
      </c>
      <c r="W2937" s="662">
        <f t="shared" si="1335"/>
        <v>0</v>
      </c>
      <c r="X2937" s="662">
        <f t="shared" si="1336"/>
        <v>0</v>
      </c>
      <c r="Y2937" s="662">
        <f t="shared" si="1337"/>
        <v>0</v>
      </c>
      <c r="Z2937" s="699">
        <f t="shared" si="1338"/>
        <v>0</v>
      </c>
      <c r="AA2937" s="681">
        <f t="shared" si="1341"/>
        <v>0</v>
      </c>
      <c r="AB2937" s="701">
        <f t="shared" si="1342"/>
        <v>0</v>
      </c>
      <c r="AC2937" s="662">
        <f t="shared" si="1339"/>
        <v>0</v>
      </c>
      <c r="AD2937" s="662">
        <f t="shared" si="1343"/>
        <v>0</v>
      </c>
      <c r="AE2937" s="701">
        <f t="shared" si="1344"/>
        <v>0</v>
      </c>
      <c r="AF2937" s="662">
        <f t="shared" si="1340"/>
        <v>0</v>
      </c>
      <c r="AG2937" s="662">
        <f t="shared" si="1345"/>
        <v>0</v>
      </c>
      <c r="AH2937" s="701">
        <f t="shared" si="1346"/>
        <v>0</v>
      </c>
    </row>
    <row r="2938" spans="1:34" x14ac:dyDescent="0.35">
      <c r="A2938" s="680">
        <v>40913</v>
      </c>
      <c r="B2938" s="558" t="s">
        <v>21</v>
      </c>
      <c r="C2938" s="558">
        <v>1</v>
      </c>
      <c r="D2938" s="559">
        <f t="shared" si="1318"/>
        <v>5</v>
      </c>
      <c r="E2938" s="561">
        <v>0</v>
      </c>
      <c r="F2938" s="699">
        <f t="shared" si="1324"/>
        <v>0</v>
      </c>
      <c r="G2938" s="712">
        <f t="shared" si="1325"/>
        <v>0</v>
      </c>
      <c r="H2938" s="699">
        <f t="shared" si="1319"/>
        <v>0</v>
      </c>
      <c r="I2938" s="712">
        <f t="shared" si="1320"/>
        <v>0</v>
      </c>
      <c r="J2938" s="699">
        <f t="shared" si="1326"/>
        <v>0</v>
      </c>
      <c r="K2938" s="681">
        <f t="shared" si="1327"/>
        <v>0</v>
      </c>
      <c r="L2938" s="711">
        <f>IF($L$5="Yes",HLOOKUP(B2938,'Outdoor Supply'!$D$32:$P$38,7,FALSE),0)</f>
        <v>0</v>
      </c>
      <c r="M2938" s="701">
        <f t="shared" si="1328"/>
        <v>0</v>
      </c>
      <c r="N2938" s="564">
        <f t="shared" si="1329"/>
        <v>0</v>
      </c>
      <c r="O2938" s="564">
        <f t="shared" si="1330"/>
        <v>0</v>
      </c>
      <c r="P2938" s="564">
        <f t="shared" si="1331"/>
        <v>0</v>
      </c>
      <c r="Q2938" s="564">
        <f t="shared" si="1332"/>
        <v>0</v>
      </c>
      <c r="R2938" s="661">
        <f t="shared" si="1321"/>
        <v>0</v>
      </c>
      <c r="S2938" s="662">
        <f t="shared" si="1322"/>
        <v>0</v>
      </c>
      <c r="T2938" s="699">
        <f t="shared" si="1323"/>
        <v>0</v>
      </c>
      <c r="U2938" s="681">
        <f t="shared" si="1333"/>
        <v>0</v>
      </c>
      <c r="V2938" s="701">
        <f t="shared" si="1334"/>
        <v>0</v>
      </c>
      <c r="W2938" s="662">
        <f t="shared" si="1335"/>
        <v>0</v>
      </c>
      <c r="X2938" s="662">
        <f t="shared" si="1336"/>
        <v>0</v>
      </c>
      <c r="Y2938" s="662">
        <f t="shared" si="1337"/>
        <v>0</v>
      </c>
      <c r="Z2938" s="699">
        <f t="shared" si="1338"/>
        <v>0</v>
      </c>
      <c r="AA2938" s="681">
        <f t="shared" si="1341"/>
        <v>0</v>
      </c>
      <c r="AB2938" s="701">
        <f t="shared" si="1342"/>
        <v>0</v>
      </c>
      <c r="AC2938" s="662">
        <f t="shared" si="1339"/>
        <v>0</v>
      </c>
      <c r="AD2938" s="662">
        <f t="shared" si="1343"/>
        <v>0</v>
      </c>
      <c r="AE2938" s="701">
        <f t="shared" si="1344"/>
        <v>0</v>
      </c>
      <c r="AF2938" s="662">
        <f t="shared" si="1340"/>
        <v>0</v>
      </c>
      <c r="AG2938" s="662">
        <f t="shared" si="1345"/>
        <v>0</v>
      </c>
      <c r="AH2938" s="701">
        <f t="shared" si="1346"/>
        <v>0</v>
      </c>
    </row>
    <row r="2939" spans="1:34" x14ac:dyDescent="0.35">
      <c r="A2939" s="680">
        <v>40914</v>
      </c>
      <c r="B2939" s="558" t="s">
        <v>21</v>
      </c>
      <c r="C2939" s="558">
        <v>1</v>
      </c>
      <c r="D2939" s="559">
        <f t="shared" si="1318"/>
        <v>6</v>
      </c>
      <c r="E2939" s="561">
        <v>0</v>
      </c>
      <c r="F2939" s="699">
        <f t="shared" si="1324"/>
        <v>0</v>
      </c>
      <c r="G2939" s="712">
        <f t="shared" si="1325"/>
        <v>0</v>
      </c>
      <c r="H2939" s="699">
        <f t="shared" si="1319"/>
        <v>0</v>
      </c>
      <c r="I2939" s="712">
        <f t="shared" si="1320"/>
        <v>0</v>
      </c>
      <c r="J2939" s="699">
        <f t="shared" si="1326"/>
        <v>0</v>
      </c>
      <c r="K2939" s="681">
        <f t="shared" si="1327"/>
        <v>0</v>
      </c>
      <c r="L2939" s="711">
        <f>IF($L$5="Yes",HLOOKUP(B2939,'Outdoor Supply'!$D$32:$P$38,7,FALSE),0)</f>
        <v>0</v>
      </c>
      <c r="M2939" s="701">
        <f t="shared" si="1328"/>
        <v>0</v>
      </c>
      <c r="N2939" s="564">
        <f t="shared" si="1329"/>
        <v>0</v>
      </c>
      <c r="O2939" s="564">
        <f t="shared" si="1330"/>
        <v>0</v>
      </c>
      <c r="P2939" s="564">
        <f t="shared" si="1331"/>
        <v>0</v>
      </c>
      <c r="Q2939" s="564">
        <f t="shared" si="1332"/>
        <v>0</v>
      </c>
      <c r="R2939" s="661">
        <f t="shared" si="1321"/>
        <v>0</v>
      </c>
      <c r="S2939" s="662">
        <f t="shared" si="1322"/>
        <v>0</v>
      </c>
      <c r="T2939" s="699">
        <f t="shared" si="1323"/>
        <v>0</v>
      </c>
      <c r="U2939" s="681">
        <f t="shared" si="1333"/>
        <v>0</v>
      </c>
      <c r="V2939" s="701">
        <f t="shared" si="1334"/>
        <v>0</v>
      </c>
      <c r="W2939" s="662">
        <f t="shared" si="1335"/>
        <v>0</v>
      </c>
      <c r="X2939" s="662">
        <f t="shared" si="1336"/>
        <v>0</v>
      </c>
      <c r="Y2939" s="662">
        <f t="shared" si="1337"/>
        <v>0</v>
      </c>
      <c r="Z2939" s="699">
        <f t="shared" si="1338"/>
        <v>0</v>
      </c>
      <c r="AA2939" s="681">
        <f t="shared" si="1341"/>
        <v>0</v>
      </c>
      <c r="AB2939" s="701">
        <f t="shared" si="1342"/>
        <v>0</v>
      </c>
      <c r="AC2939" s="662">
        <f t="shared" si="1339"/>
        <v>0</v>
      </c>
      <c r="AD2939" s="662">
        <f t="shared" si="1343"/>
        <v>0</v>
      </c>
      <c r="AE2939" s="701">
        <f t="shared" si="1344"/>
        <v>0</v>
      </c>
      <c r="AF2939" s="662">
        <f t="shared" si="1340"/>
        <v>0</v>
      </c>
      <c r="AG2939" s="662">
        <f t="shared" si="1345"/>
        <v>0</v>
      </c>
      <c r="AH2939" s="701">
        <f t="shared" si="1346"/>
        <v>0</v>
      </c>
    </row>
    <row r="2940" spans="1:34" x14ac:dyDescent="0.35">
      <c r="A2940" s="680">
        <v>40915</v>
      </c>
      <c r="B2940" s="558" t="s">
        <v>21</v>
      </c>
      <c r="C2940" s="558">
        <v>1</v>
      </c>
      <c r="D2940" s="559">
        <f t="shared" si="1318"/>
        <v>7</v>
      </c>
      <c r="E2940" s="561">
        <v>0</v>
      </c>
      <c r="F2940" s="699">
        <f t="shared" si="1324"/>
        <v>0</v>
      </c>
      <c r="G2940" s="712">
        <f t="shared" si="1325"/>
        <v>0</v>
      </c>
      <c r="H2940" s="699">
        <f t="shared" si="1319"/>
        <v>0</v>
      </c>
      <c r="I2940" s="712">
        <f t="shared" si="1320"/>
        <v>0</v>
      </c>
      <c r="J2940" s="699">
        <f t="shared" si="1326"/>
        <v>0</v>
      </c>
      <c r="K2940" s="681">
        <f t="shared" si="1327"/>
        <v>0</v>
      </c>
      <c r="L2940" s="711">
        <f>IF($L$5="Yes",HLOOKUP(B2940,'Outdoor Supply'!$D$32:$P$38,7,FALSE),0)</f>
        <v>0</v>
      </c>
      <c r="M2940" s="701">
        <f t="shared" si="1328"/>
        <v>0</v>
      </c>
      <c r="N2940" s="564">
        <f t="shared" si="1329"/>
        <v>0</v>
      </c>
      <c r="O2940" s="564">
        <f t="shared" si="1330"/>
        <v>0</v>
      </c>
      <c r="P2940" s="564">
        <f t="shared" si="1331"/>
        <v>0</v>
      </c>
      <c r="Q2940" s="564">
        <f t="shared" si="1332"/>
        <v>0</v>
      </c>
      <c r="R2940" s="661">
        <f t="shared" si="1321"/>
        <v>0</v>
      </c>
      <c r="S2940" s="662">
        <f t="shared" si="1322"/>
        <v>0</v>
      </c>
      <c r="T2940" s="699">
        <f t="shared" si="1323"/>
        <v>0</v>
      </c>
      <c r="U2940" s="681">
        <f t="shared" si="1333"/>
        <v>0</v>
      </c>
      <c r="V2940" s="701">
        <f t="shared" si="1334"/>
        <v>0</v>
      </c>
      <c r="W2940" s="662">
        <f t="shared" si="1335"/>
        <v>0</v>
      </c>
      <c r="X2940" s="662">
        <f t="shared" si="1336"/>
        <v>0</v>
      </c>
      <c r="Y2940" s="662">
        <f t="shared" si="1337"/>
        <v>0</v>
      </c>
      <c r="Z2940" s="699">
        <f t="shared" si="1338"/>
        <v>0</v>
      </c>
      <c r="AA2940" s="681">
        <f t="shared" si="1341"/>
        <v>0</v>
      </c>
      <c r="AB2940" s="701">
        <f t="shared" si="1342"/>
        <v>0</v>
      </c>
      <c r="AC2940" s="662">
        <f t="shared" si="1339"/>
        <v>0</v>
      </c>
      <c r="AD2940" s="662">
        <f t="shared" si="1343"/>
        <v>0</v>
      </c>
      <c r="AE2940" s="701">
        <f t="shared" si="1344"/>
        <v>0</v>
      </c>
      <c r="AF2940" s="662">
        <f t="shared" si="1340"/>
        <v>0</v>
      </c>
      <c r="AG2940" s="662">
        <f t="shared" si="1345"/>
        <v>0</v>
      </c>
      <c r="AH2940" s="701">
        <f t="shared" si="1346"/>
        <v>0</v>
      </c>
    </row>
    <row r="2941" spans="1:34" x14ac:dyDescent="0.35">
      <c r="A2941" s="680">
        <v>40916</v>
      </c>
      <c r="B2941" s="558" t="s">
        <v>21</v>
      </c>
      <c r="C2941" s="558">
        <v>1</v>
      </c>
      <c r="D2941" s="559">
        <f t="shared" si="1318"/>
        <v>1</v>
      </c>
      <c r="E2941" s="561">
        <v>0</v>
      </c>
      <c r="F2941" s="699">
        <f t="shared" si="1324"/>
        <v>0</v>
      </c>
      <c r="G2941" s="712">
        <f t="shared" si="1325"/>
        <v>0</v>
      </c>
      <c r="H2941" s="699">
        <f t="shared" si="1319"/>
        <v>0</v>
      </c>
      <c r="I2941" s="712">
        <f t="shared" si="1320"/>
        <v>0</v>
      </c>
      <c r="J2941" s="699">
        <f t="shared" si="1326"/>
        <v>0</v>
      </c>
      <c r="K2941" s="681">
        <f t="shared" si="1327"/>
        <v>0</v>
      </c>
      <c r="L2941" s="711">
        <f>IF($L$5="Yes",HLOOKUP(B2941,'Outdoor Supply'!$D$32:$P$38,7,FALSE),0)</f>
        <v>0</v>
      </c>
      <c r="M2941" s="701">
        <f t="shared" si="1328"/>
        <v>0</v>
      </c>
      <c r="N2941" s="564">
        <f t="shared" si="1329"/>
        <v>0</v>
      </c>
      <c r="O2941" s="564">
        <f t="shared" si="1330"/>
        <v>0</v>
      </c>
      <c r="P2941" s="564">
        <f t="shared" si="1331"/>
        <v>0</v>
      </c>
      <c r="Q2941" s="564">
        <f t="shared" si="1332"/>
        <v>0</v>
      </c>
      <c r="R2941" s="661">
        <f t="shared" si="1321"/>
        <v>0</v>
      </c>
      <c r="S2941" s="662">
        <f t="shared" si="1322"/>
        <v>0</v>
      </c>
      <c r="T2941" s="699">
        <f t="shared" si="1323"/>
        <v>0</v>
      </c>
      <c r="U2941" s="681">
        <f t="shared" si="1333"/>
        <v>0</v>
      </c>
      <c r="V2941" s="701">
        <f t="shared" si="1334"/>
        <v>0</v>
      </c>
      <c r="W2941" s="662">
        <f t="shared" si="1335"/>
        <v>0</v>
      </c>
      <c r="X2941" s="662">
        <f t="shared" si="1336"/>
        <v>0</v>
      </c>
      <c r="Y2941" s="662">
        <f t="shared" si="1337"/>
        <v>0</v>
      </c>
      <c r="Z2941" s="699">
        <f t="shared" si="1338"/>
        <v>0</v>
      </c>
      <c r="AA2941" s="681">
        <f t="shared" si="1341"/>
        <v>0</v>
      </c>
      <c r="AB2941" s="701">
        <f t="shared" si="1342"/>
        <v>0</v>
      </c>
      <c r="AC2941" s="662">
        <f t="shared" si="1339"/>
        <v>0</v>
      </c>
      <c r="AD2941" s="662">
        <f t="shared" si="1343"/>
        <v>0</v>
      </c>
      <c r="AE2941" s="701">
        <f t="shared" si="1344"/>
        <v>0</v>
      </c>
      <c r="AF2941" s="662">
        <f t="shared" si="1340"/>
        <v>0</v>
      </c>
      <c r="AG2941" s="662">
        <f t="shared" si="1345"/>
        <v>0</v>
      </c>
      <c r="AH2941" s="701">
        <f t="shared" si="1346"/>
        <v>0</v>
      </c>
    </row>
    <row r="2942" spans="1:34" x14ac:dyDescent="0.35">
      <c r="A2942" s="680">
        <v>40917</v>
      </c>
      <c r="B2942" s="558" t="s">
        <v>21</v>
      </c>
      <c r="C2942" s="558">
        <v>1</v>
      </c>
      <c r="D2942" s="559">
        <f t="shared" si="1318"/>
        <v>2</v>
      </c>
      <c r="E2942" s="561">
        <v>0.89999999999997726</v>
      </c>
      <c r="F2942" s="699">
        <f t="shared" si="1324"/>
        <v>0</v>
      </c>
      <c r="G2942" s="712">
        <f t="shared" si="1325"/>
        <v>0</v>
      </c>
      <c r="H2942" s="699">
        <f t="shared" si="1319"/>
        <v>0</v>
      </c>
      <c r="I2942" s="712">
        <f t="shared" si="1320"/>
        <v>0</v>
      </c>
      <c r="J2942" s="699">
        <f t="shared" si="1326"/>
        <v>0</v>
      </c>
      <c r="K2942" s="681">
        <f t="shared" si="1327"/>
        <v>0</v>
      </c>
      <c r="L2942" s="711">
        <f>IF($L$5="Yes",HLOOKUP(B2942,'Outdoor Supply'!$D$32:$P$38,7,FALSE),0)</f>
        <v>0</v>
      </c>
      <c r="M2942" s="701">
        <f t="shared" si="1328"/>
        <v>0</v>
      </c>
      <c r="N2942" s="564">
        <f t="shared" si="1329"/>
        <v>0</v>
      </c>
      <c r="O2942" s="564">
        <f t="shared" si="1330"/>
        <v>0</v>
      </c>
      <c r="P2942" s="564">
        <f t="shared" si="1331"/>
        <v>0</v>
      </c>
      <c r="Q2942" s="564">
        <f t="shared" si="1332"/>
        <v>0</v>
      </c>
      <c r="R2942" s="661">
        <f t="shared" si="1321"/>
        <v>0</v>
      </c>
      <c r="S2942" s="662">
        <f t="shared" si="1322"/>
        <v>0</v>
      </c>
      <c r="T2942" s="699">
        <f t="shared" si="1323"/>
        <v>0</v>
      </c>
      <c r="U2942" s="681">
        <f t="shared" si="1333"/>
        <v>0</v>
      </c>
      <c r="V2942" s="701">
        <f t="shared" si="1334"/>
        <v>0</v>
      </c>
      <c r="W2942" s="662">
        <f t="shared" si="1335"/>
        <v>0</v>
      </c>
      <c r="X2942" s="662">
        <f t="shared" si="1336"/>
        <v>0</v>
      </c>
      <c r="Y2942" s="662">
        <f t="shared" si="1337"/>
        <v>0</v>
      </c>
      <c r="Z2942" s="699">
        <f t="shared" si="1338"/>
        <v>0</v>
      </c>
      <c r="AA2942" s="681">
        <f t="shared" si="1341"/>
        <v>0</v>
      </c>
      <c r="AB2942" s="701">
        <f t="shared" si="1342"/>
        <v>0</v>
      </c>
      <c r="AC2942" s="662">
        <f t="shared" si="1339"/>
        <v>0</v>
      </c>
      <c r="AD2942" s="662">
        <f t="shared" si="1343"/>
        <v>0</v>
      </c>
      <c r="AE2942" s="701">
        <f t="shared" si="1344"/>
        <v>0</v>
      </c>
      <c r="AF2942" s="662">
        <f t="shared" si="1340"/>
        <v>0</v>
      </c>
      <c r="AG2942" s="662">
        <f t="shared" si="1345"/>
        <v>0</v>
      </c>
      <c r="AH2942" s="701">
        <f t="shared" si="1346"/>
        <v>0</v>
      </c>
    </row>
    <row r="2943" spans="1:34" x14ac:dyDescent="0.35">
      <c r="A2943" s="680">
        <v>40918</v>
      </c>
      <c r="B2943" s="558" t="s">
        <v>21</v>
      </c>
      <c r="C2943" s="558">
        <v>1</v>
      </c>
      <c r="D2943" s="559">
        <f t="shared" si="1318"/>
        <v>3</v>
      </c>
      <c r="E2943" s="561">
        <v>1.999999999998181E-2</v>
      </c>
      <c r="F2943" s="699">
        <f t="shared" si="1324"/>
        <v>0</v>
      </c>
      <c r="G2943" s="712">
        <f t="shared" si="1325"/>
        <v>0</v>
      </c>
      <c r="H2943" s="699">
        <f t="shared" si="1319"/>
        <v>0</v>
      </c>
      <c r="I2943" s="712">
        <f t="shared" si="1320"/>
        <v>0</v>
      </c>
      <c r="J2943" s="699">
        <f t="shared" si="1326"/>
        <v>0</v>
      </c>
      <c r="K2943" s="681">
        <f t="shared" si="1327"/>
        <v>0</v>
      </c>
      <c r="L2943" s="711">
        <f>IF($L$5="Yes",HLOOKUP(B2943,'Outdoor Supply'!$D$32:$P$38,7,FALSE),0)</f>
        <v>0</v>
      </c>
      <c r="M2943" s="701">
        <f t="shared" si="1328"/>
        <v>0</v>
      </c>
      <c r="N2943" s="564">
        <f t="shared" si="1329"/>
        <v>0</v>
      </c>
      <c r="O2943" s="564">
        <f t="shared" si="1330"/>
        <v>0</v>
      </c>
      <c r="P2943" s="564">
        <f t="shared" si="1331"/>
        <v>0</v>
      </c>
      <c r="Q2943" s="564">
        <f t="shared" si="1332"/>
        <v>0</v>
      </c>
      <c r="R2943" s="661">
        <f t="shared" si="1321"/>
        <v>0</v>
      </c>
      <c r="S2943" s="662">
        <f t="shared" si="1322"/>
        <v>0</v>
      </c>
      <c r="T2943" s="699">
        <f t="shared" si="1323"/>
        <v>0</v>
      </c>
      <c r="U2943" s="681">
        <f t="shared" si="1333"/>
        <v>0</v>
      </c>
      <c r="V2943" s="701">
        <f t="shared" si="1334"/>
        <v>0</v>
      </c>
      <c r="W2943" s="662">
        <f t="shared" si="1335"/>
        <v>0</v>
      </c>
      <c r="X2943" s="662">
        <f t="shared" si="1336"/>
        <v>0</v>
      </c>
      <c r="Y2943" s="662">
        <f t="shared" si="1337"/>
        <v>0</v>
      </c>
      <c r="Z2943" s="699">
        <f t="shared" si="1338"/>
        <v>0</v>
      </c>
      <c r="AA2943" s="681">
        <f t="shared" si="1341"/>
        <v>0</v>
      </c>
      <c r="AB2943" s="701">
        <f t="shared" si="1342"/>
        <v>0</v>
      </c>
      <c r="AC2943" s="662">
        <f t="shared" si="1339"/>
        <v>0</v>
      </c>
      <c r="AD2943" s="662">
        <f t="shared" si="1343"/>
        <v>0</v>
      </c>
      <c r="AE2943" s="701">
        <f t="shared" si="1344"/>
        <v>0</v>
      </c>
      <c r="AF2943" s="662">
        <f t="shared" si="1340"/>
        <v>0</v>
      </c>
      <c r="AG2943" s="662">
        <f t="shared" si="1345"/>
        <v>0</v>
      </c>
      <c r="AH2943" s="701">
        <f t="shared" si="1346"/>
        <v>0</v>
      </c>
    </row>
    <row r="2944" spans="1:34" x14ac:dyDescent="0.35">
      <c r="A2944" s="680">
        <v>40919</v>
      </c>
      <c r="B2944" s="558" t="s">
        <v>21</v>
      </c>
      <c r="C2944" s="558">
        <v>1</v>
      </c>
      <c r="D2944" s="559">
        <f t="shared" si="1318"/>
        <v>4</v>
      </c>
      <c r="E2944" s="561">
        <v>0</v>
      </c>
      <c r="F2944" s="699">
        <f t="shared" si="1324"/>
        <v>0</v>
      </c>
      <c r="G2944" s="712">
        <f t="shared" si="1325"/>
        <v>0</v>
      </c>
      <c r="H2944" s="699">
        <f t="shared" si="1319"/>
        <v>0</v>
      </c>
      <c r="I2944" s="712">
        <f t="shared" si="1320"/>
        <v>0</v>
      </c>
      <c r="J2944" s="699">
        <f t="shared" si="1326"/>
        <v>0</v>
      </c>
      <c r="K2944" s="681">
        <f t="shared" si="1327"/>
        <v>0</v>
      </c>
      <c r="L2944" s="711">
        <f>IF($L$5="Yes",HLOOKUP(B2944,'Outdoor Supply'!$D$32:$P$38,7,FALSE),0)</f>
        <v>0</v>
      </c>
      <c r="M2944" s="701">
        <f t="shared" si="1328"/>
        <v>0</v>
      </c>
      <c r="N2944" s="564">
        <f t="shared" si="1329"/>
        <v>0</v>
      </c>
      <c r="O2944" s="564">
        <f t="shared" si="1330"/>
        <v>0</v>
      </c>
      <c r="P2944" s="564">
        <f t="shared" si="1331"/>
        <v>0</v>
      </c>
      <c r="Q2944" s="564">
        <f t="shared" si="1332"/>
        <v>0</v>
      </c>
      <c r="R2944" s="661">
        <f t="shared" si="1321"/>
        <v>0</v>
      </c>
      <c r="S2944" s="662">
        <f t="shared" si="1322"/>
        <v>0</v>
      </c>
      <c r="T2944" s="699">
        <f t="shared" si="1323"/>
        <v>0</v>
      </c>
      <c r="U2944" s="681">
        <f t="shared" si="1333"/>
        <v>0</v>
      </c>
      <c r="V2944" s="701">
        <f t="shared" si="1334"/>
        <v>0</v>
      </c>
      <c r="W2944" s="662">
        <f t="shared" si="1335"/>
        <v>0</v>
      </c>
      <c r="X2944" s="662">
        <f t="shared" si="1336"/>
        <v>0</v>
      </c>
      <c r="Y2944" s="662">
        <f t="shared" si="1337"/>
        <v>0</v>
      </c>
      <c r="Z2944" s="699">
        <f t="shared" si="1338"/>
        <v>0</v>
      </c>
      <c r="AA2944" s="681">
        <f t="shared" si="1341"/>
        <v>0</v>
      </c>
      <c r="AB2944" s="701">
        <f t="shared" si="1342"/>
        <v>0</v>
      </c>
      <c r="AC2944" s="662">
        <f t="shared" si="1339"/>
        <v>0</v>
      </c>
      <c r="AD2944" s="662">
        <f t="shared" si="1343"/>
        <v>0</v>
      </c>
      <c r="AE2944" s="701">
        <f t="shared" si="1344"/>
        <v>0</v>
      </c>
      <c r="AF2944" s="662">
        <f t="shared" si="1340"/>
        <v>0</v>
      </c>
      <c r="AG2944" s="662">
        <f t="shared" si="1345"/>
        <v>0</v>
      </c>
      <c r="AH2944" s="701">
        <f t="shared" si="1346"/>
        <v>0</v>
      </c>
    </row>
    <row r="2945" spans="1:34" x14ac:dyDescent="0.35">
      <c r="A2945" s="680">
        <v>40920</v>
      </c>
      <c r="B2945" s="558" t="s">
        <v>21</v>
      </c>
      <c r="C2945" s="558">
        <v>1</v>
      </c>
      <c r="D2945" s="559">
        <f t="shared" si="1318"/>
        <v>5</v>
      </c>
      <c r="E2945" s="561">
        <v>0</v>
      </c>
      <c r="F2945" s="699">
        <f t="shared" si="1324"/>
        <v>0</v>
      </c>
      <c r="G2945" s="712">
        <f t="shared" si="1325"/>
        <v>0</v>
      </c>
      <c r="H2945" s="699">
        <f t="shared" si="1319"/>
        <v>0</v>
      </c>
      <c r="I2945" s="712">
        <f t="shared" si="1320"/>
        <v>0</v>
      </c>
      <c r="J2945" s="699">
        <f t="shared" si="1326"/>
        <v>0</v>
      </c>
      <c r="K2945" s="681">
        <f t="shared" si="1327"/>
        <v>0</v>
      </c>
      <c r="L2945" s="711">
        <f>IF($L$5="Yes",HLOOKUP(B2945,'Outdoor Supply'!$D$32:$P$38,7,FALSE),0)</f>
        <v>0</v>
      </c>
      <c r="M2945" s="701">
        <f t="shared" si="1328"/>
        <v>0</v>
      </c>
      <c r="N2945" s="564">
        <f t="shared" si="1329"/>
        <v>0</v>
      </c>
      <c r="O2945" s="564">
        <f t="shared" si="1330"/>
        <v>0</v>
      </c>
      <c r="P2945" s="564">
        <f t="shared" si="1331"/>
        <v>0</v>
      </c>
      <c r="Q2945" s="564">
        <f t="shared" si="1332"/>
        <v>0</v>
      </c>
      <c r="R2945" s="661">
        <f t="shared" si="1321"/>
        <v>0</v>
      </c>
      <c r="S2945" s="662">
        <f t="shared" si="1322"/>
        <v>0</v>
      </c>
      <c r="T2945" s="699">
        <f t="shared" si="1323"/>
        <v>0</v>
      </c>
      <c r="U2945" s="681">
        <f t="shared" si="1333"/>
        <v>0</v>
      </c>
      <c r="V2945" s="701">
        <f t="shared" si="1334"/>
        <v>0</v>
      </c>
      <c r="W2945" s="662">
        <f t="shared" si="1335"/>
        <v>0</v>
      </c>
      <c r="X2945" s="662">
        <f t="shared" si="1336"/>
        <v>0</v>
      </c>
      <c r="Y2945" s="662">
        <f t="shared" si="1337"/>
        <v>0</v>
      </c>
      <c r="Z2945" s="699">
        <f t="shared" si="1338"/>
        <v>0</v>
      </c>
      <c r="AA2945" s="681">
        <f t="shared" si="1341"/>
        <v>0</v>
      </c>
      <c r="AB2945" s="701">
        <f t="shared" si="1342"/>
        <v>0</v>
      </c>
      <c r="AC2945" s="662">
        <f t="shared" si="1339"/>
        <v>0</v>
      </c>
      <c r="AD2945" s="662">
        <f t="shared" si="1343"/>
        <v>0</v>
      </c>
      <c r="AE2945" s="701">
        <f t="shared" si="1344"/>
        <v>0</v>
      </c>
      <c r="AF2945" s="662">
        <f t="shared" si="1340"/>
        <v>0</v>
      </c>
      <c r="AG2945" s="662">
        <f t="shared" si="1345"/>
        <v>0</v>
      </c>
      <c r="AH2945" s="701">
        <f t="shared" si="1346"/>
        <v>0</v>
      </c>
    </row>
    <row r="2946" spans="1:34" x14ac:dyDescent="0.35">
      <c r="A2946" s="680">
        <v>40921</v>
      </c>
      <c r="B2946" s="558" t="s">
        <v>21</v>
      </c>
      <c r="C2946" s="558">
        <v>1</v>
      </c>
      <c r="D2946" s="559">
        <f t="shared" si="1318"/>
        <v>6</v>
      </c>
      <c r="E2946" s="561">
        <v>0</v>
      </c>
      <c r="F2946" s="699">
        <f t="shared" si="1324"/>
        <v>0</v>
      </c>
      <c r="G2946" s="712">
        <f t="shared" si="1325"/>
        <v>0</v>
      </c>
      <c r="H2946" s="699">
        <f t="shared" si="1319"/>
        <v>0</v>
      </c>
      <c r="I2946" s="712">
        <f t="shared" si="1320"/>
        <v>0</v>
      </c>
      <c r="J2946" s="699">
        <f t="shared" si="1326"/>
        <v>0</v>
      </c>
      <c r="K2946" s="681">
        <f t="shared" si="1327"/>
        <v>0</v>
      </c>
      <c r="L2946" s="711">
        <f>IF($L$5="Yes",HLOOKUP(B2946,'Outdoor Supply'!$D$32:$P$38,7,FALSE),0)</f>
        <v>0</v>
      </c>
      <c r="M2946" s="701">
        <f t="shared" si="1328"/>
        <v>0</v>
      </c>
      <c r="N2946" s="564">
        <f t="shared" si="1329"/>
        <v>0</v>
      </c>
      <c r="O2946" s="564">
        <f t="shared" si="1330"/>
        <v>0</v>
      </c>
      <c r="P2946" s="564">
        <f t="shared" si="1331"/>
        <v>0</v>
      </c>
      <c r="Q2946" s="564">
        <f t="shared" si="1332"/>
        <v>0</v>
      </c>
      <c r="R2946" s="661">
        <f t="shared" si="1321"/>
        <v>0</v>
      </c>
      <c r="S2946" s="662">
        <f t="shared" si="1322"/>
        <v>0</v>
      </c>
      <c r="T2946" s="699">
        <f t="shared" si="1323"/>
        <v>0</v>
      </c>
      <c r="U2946" s="681">
        <f t="shared" si="1333"/>
        <v>0</v>
      </c>
      <c r="V2946" s="701">
        <f t="shared" si="1334"/>
        <v>0</v>
      </c>
      <c r="W2946" s="662">
        <f t="shared" si="1335"/>
        <v>0</v>
      </c>
      <c r="X2946" s="662">
        <f t="shared" si="1336"/>
        <v>0</v>
      </c>
      <c r="Y2946" s="662">
        <f t="shared" si="1337"/>
        <v>0</v>
      </c>
      <c r="Z2946" s="699">
        <f t="shared" si="1338"/>
        <v>0</v>
      </c>
      <c r="AA2946" s="681">
        <f t="shared" si="1341"/>
        <v>0</v>
      </c>
      <c r="AB2946" s="701">
        <f t="shared" si="1342"/>
        <v>0</v>
      </c>
      <c r="AC2946" s="662">
        <f t="shared" si="1339"/>
        <v>0</v>
      </c>
      <c r="AD2946" s="662">
        <f t="shared" si="1343"/>
        <v>0</v>
      </c>
      <c r="AE2946" s="701">
        <f t="shared" si="1344"/>
        <v>0</v>
      </c>
      <c r="AF2946" s="662">
        <f t="shared" si="1340"/>
        <v>0</v>
      </c>
      <c r="AG2946" s="662">
        <f t="shared" si="1345"/>
        <v>0</v>
      </c>
      <c r="AH2946" s="701">
        <f t="shared" si="1346"/>
        <v>0</v>
      </c>
    </row>
    <row r="2947" spans="1:34" x14ac:dyDescent="0.35">
      <c r="A2947" s="680">
        <v>40922</v>
      </c>
      <c r="B2947" s="558" t="s">
        <v>21</v>
      </c>
      <c r="C2947" s="558">
        <v>1</v>
      </c>
      <c r="D2947" s="559">
        <f t="shared" si="1318"/>
        <v>7</v>
      </c>
      <c r="E2947" s="561">
        <v>0</v>
      </c>
      <c r="F2947" s="699">
        <f t="shared" si="1324"/>
        <v>0</v>
      </c>
      <c r="G2947" s="712">
        <f t="shared" si="1325"/>
        <v>0</v>
      </c>
      <c r="H2947" s="699">
        <f t="shared" si="1319"/>
        <v>0</v>
      </c>
      <c r="I2947" s="712">
        <f t="shared" si="1320"/>
        <v>0</v>
      </c>
      <c r="J2947" s="699">
        <f t="shared" si="1326"/>
        <v>0</v>
      </c>
      <c r="K2947" s="681">
        <f t="shared" si="1327"/>
        <v>0</v>
      </c>
      <c r="L2947" s="711">
        <f>IF($L$5="Yes",HLOOKUP(B2947,'Outdoor Supply'!$D$32:$P$38,7,FALSE),0)</f>
        <v>0</v>
      </c>
      <c r="M2947" s="701">
        <f t="shared" si="1328"/>
        <v>0</v>
      </c>
      <c r="N2947" s="564">
        <f t="shared" si="1329"/>
        <v>0</v>
      </c>
      <c r="O2947" s="564">
        <f t="shared" si="1330"/>
        <v>0</v>
      </c>
      <c r="P2947" s="564">
        <f t="shared" si="1331"/>
        <v>0</v>
      </c>
      <c r="Q2947" s="564">
        <f t="shared" si="1332"/>
        <v>0</v>
      </c>
      <c r="R2947" s="661">
        <f t="shared" si="1321"/>
        <v>0</v>
      </c>
      <c r="S2947" s="662">
        <f t="shared" si="1322"/>
        <v>0</v>
      </c>
      <c r="T2947" s="699">
        <f t="shared" si="1323"/>
        <v>0</v>
      </c>
      <c r="U2947" s="681">
        <f t="shared" si="1333"/>
        <v>0</v>
      </c>
      <c r="V2947" s="701">
        <f t="shared" si="1334"/>
        <v>0</v>
      </c>
      <c r="W2947" s="662">
        <f t="shared" si="1335"/>
        <v>0</v>
      </c>
      <c r="X2947" s="662">
        <f t="shared" si="1336"/>
        <v>0</v>
      </c>
      <c r="Y2947" s="662">
        <f t="shared" si="1337"/>
        <v>0</v>
      </c>
      <c r="Z2947" s="699">
        <f t="shared" si="1338"/>
        <v>0</v>
      </c>
      <c r="AA2947" s="681">
        <f t="shared" si="1341"/>
        <v>0</v>
      </c>
      <c r="AB2947" s="701">
        <f t="shared" si="1342"/>
        <v>0</v>
      </c>
      <c r="AC2947" s="662">
        <f t="shared" si="1339"/>
        <v>0</v>
      </c>
      <c r="AD2947" s="662">
        <f t="shared" si="1343"/>
        <v>0</v>
      </c>
      <c r="AE2947" s="701">
        <f t="shared" si="1344"/>
        <v>0</v>
      </c>
      <c r="AF2947" s="662">
        <f t="shared" si="1340"/>
        <v>0</v>
      </c>
      <c r="AG2947" s="662">
        <f t="shared" si="1345"/>
        <v>0</v>
      </c>
      <c r="AH2947" s="701">
        <f t="shared" si="1346"/>
        <v>0</v>
      </c>
    </row>
    <row r="2948" spans="1:34" x14ac:dyDescent="0.35">
      <c r="A2948" s="680">
        <v>40923</v>
      </c>
      <c r="B2948" s="558" t="s">
        <v>21</v>
      </c>
      <c r="C2948" s="558">
        <v>1</v>
      </c>
      <c r="D2948" s="559">
        <f t="shared" si="1318"/>
        <v>1</v>
      </c>
      <c r="E2948" s="561">
        <v>0</v>
      </c>
      <c r="F2948" s="699">
        <f t="shared" si="1324"/>
        <v>0</v>
      </c>
      <c r="G2948" s="712">
        <f t="shared" si="1325"/>
        <v>0</v>
      </c>
      <c r="H2948" s="699">
        <f t="shared" si="1319"/>
        <v>0</v>
      </c>
      <c r="I2948" s="712">
        <f t="shared" si="1320"/>
        <v>0</v>
      </c>
      <c r="J2948" s="699">
        <f t="shared" si="1326"/>
        <v>0</v>
      </c>
      <c r="K2948" s="681">
        <f t="shared" si="1327"/>
        <v>0</v>
      </c>
      <c r="L2948" s="711">
        <f>IF($L$5="Yes",HLOOKUP(B2948,'Outdoor Supply'!$D$32:$P$38,7,FALSE),0)</f>
        <v>0</v>
      </c>
      <c r="M2948" s="701">
        <f t="shared" si="1328"/>
        <v>0</v>
      </c>
      <c r="N2948" s="564">
        <f t="shared" si="1329"/>
        <v>0</v>
      </c>
      <c r="O2948" s="564">
        <f t="shared" si="1330"/>
        <v>0</v>
      </c>
      <c r="P2948" s="564">
        <f t="shared" si="1331"/>
        <v>0</v>
      </c>
      <c r="Q2948" s="564">
        <f t="shared" si="1332"/>
        <v>0</v>
      </c>
      <c r="R2948" s="661">
        <f t="shared" si="1321"/>
        <v>0</v>
      </c>
      <c r="S2948" s="662">
        <f t="shared" si="1322"/>
        <v>0</v>
      </c>
      <c r="T2948" s="699">
        <f t="shared" si="1323"/>
        <v>0</v>
      </c>
      <c r="U2948" s="681">
        <f t="shared" si="1333"/>
        <v>0</v>
      </c>
      <c r="V2948" s="701">
        <f t="shared" si="1334"/>
        <v>0</v>
      </c>
      <c r="W2948" s="662">
        <f t="shared" si="1335"/>
        <v>0</v>
      </c>
      <c r="X2948" s="662">
        <f t="shared" si="1336"/>
        <v>0</v>
      </c>
      <c r="Y2948" s="662">
        <f t="shared" si="1337"/>
        <v>0</v>
      </c>
      <c r="Z2948" s="699">
        <f t="shared" si="1338"/>
        <v>0</v>
      </c>
      <c r="AA2948" s="681">
        <f t="shared" si="1341"/>
        <v>0</v>
      </c>
      <c r="AB2948" s="701">
        <f t="shared" si="1342"/>
        <v>0</v>
      </c>
      <c r="AC2948" s="662">
        <f t="shared" si="1339"/>
        <v>0</v>
      </c>
      <c r="AD2948" s="662">
        <f t="shared" si="1343"/>
        <v>0</v>
      </c>
      <c r="AE2948" s="701">
        <f t="shared" si="1344"/>
        <v>0</v>
      </c>
      <c r="AF2948" s="662">
        <f t="shared" si="1340"/>
        <v>0</v>
      </c>
      <c r="AG2948" s="662">
        <f t="shared" si="1345"/>
        <v>0</v>
      </c>
      <c r="AH2948" s="701">
        <f t="shared" si="1346"/>
        <v>0</v>
      </c>
    </row>
    <row r="2949" spans="1:34" x14ac:dyDescent="0.35">
      <c r="A2949" s="680">
        <v>40924</v>
      </c>
      <c r="B2949" s="558" t="s">
        <v>21</v>
      </c>
      <c r="C2949" s="558">
        <v>1</v>
      </c>
      <c r="D2949" s="559">
        <f t="shared" si="1318"/>
        <v>2</v>
      </c>
      <c r="E2949" s="561">
        <v>0</v>
      </c>
      <c r="F2949" s="699">
        <f t="shared" si="1324"/>
        <v>0</v>
      </c>
      <c r="G2949" s="712">
        <f t="shared" si="1325"/>
        <v>0</v>
      </c>
      <c r="H2949" s="699">
        <f t="shared" si="1319"/>
        <v>0</v>
      </c>
      <c r="I2949" s="712">
        <f t="shared" si="1320"/>
        <v>0</v>
      </c>
      <c r="J2949" s="699">
        <f t="shared" si="1326"/>
        <v>0</v>
      </c>
      <c r="K2949" s="681">
        <f t="shared" si="1327"/>
        <v>0</v>
      </c>
      <c r="L2949" s="711">
        <f>IF($L$5="Yes",HLOOKUP(B2949,'Outdoor Supply'!$D$32:$P$38,7,FALSE),0)</f>
        <v>0</v>
      </c>
      <c r="M2949" s="701">
        <f t="shared" si="1328"/>
        <v>0</v>
      </c>
      <c r="N2949" s="564">
        <f t="shared" si="1329"/>
        <v>0</v>
      </c>
      <c r="O2949" s="564">
        <f t="shared" si="1330"/>
        <v>0</v>
      </c>
      <c r="P2949" s="564">
        <f t="shared" si="1331"/>
        <v>0</v>
      </c>
      <c r="Q2949" s="564">
        <f t="shared" si="1332"/>
        <v>0</v>
      </c>
      <c r="R2949" s="661">
        <f t="shared" si="1321"/>
        <v>0</v>
      </c>
      <c r="S2949" s="662">
        <f t="shared" si="1322"/>
        <v>0</v>
      </c>
      <c r="T2949" s="699">
        <f t="shared" si="1323"/>
        <v>0</v>
      </c>
      <c r="U2949" s="681">
        <f t="shared" si="1333"/>
        <v>0</v>
      </c>
      <c r="V2949" s="701">
        <f t="shared" si="1334"/>
        <v>0</v>
      </c>
      <c r="W2949" s="662">
        <f t="shared" si="1335"/>
        <v>0</v>
      </c>
      <c r="X2949" s="662">
        <f t="shared" si="1336"/>
        <v>0</v>
      </c>
      <c r="Y2949" s="662">
        <f t="shared" si="1337"/>
        <v>0</v>
      </c>
      <c r="Z2949" s="699">
        <f t="shared" si="1338"/>
        <v>0</v>
      </c>
      <c r="AA2949" s="681">
        <f t="shared" si="1341"/>
        <v>0</v>
      </c>
      <c r="AB2949" s="701">
        <f t="shared" si="1342"/>
        <v>0</v>
      </c>
      <c r="AC2949" s="662">
        <f t="shared" si="1339"/>
        <v>0</v>
      </c>
      <c r="AD2949" s="662">
        <f t="shared" si="1343"/>
        <v>0</v>
      </c>
      <c r="AE2949" s="701">
        <f t="shared" si="1344"/>
        <v>0</v>
      </c>
      <c r="AF2949" s="662">
        <f t="shared" si="1340"/>
        <v>0</v>
      </c>
      <c r="AG2949" s="662">
        <f t="shared" si="1345"/>
        <v>0</v>
      </c>
      <c r="AH2949" s="701">
        <f t="shared" si="1346"/>
        <v>0</v>
      </c>
    </row>
    <row r="2950" spans="1:34" x14ac:dyDescent="0.35">
      <c r="A2950" s="680">
        <v>40925</v>
      </c>
      <c r="B2950" s="558" t="s">
        <v>21</v>
      </c>
      <c r="C2950" s="558">
        <v>1</v>
      </c>
      <c r="D2950" s="559">
        <f t="shared" si="1318"/>
        <v>3</v>
      </c>
      <c r="E2950" s="561">
        <v>0</v>
      </c>
      <c r="F2950" s="699">
        <f t="shared" si="1324"/>
        <v>0</v>
      </c>
      <c r="G2950" s="712">
        <f t="shared" si="1325"/>
        <v>0</v>
      </c>
      <c r="H2950" s="699">
        <f t="shared" si="1319"/>
        <v>0</v>
      </c>
      <c r="I2950" s="712">
        <f t="shared" si="1320"/>
        <v>0</v>
      </c>
      <c r="J2950" s="699">
        <f t="shared" si="1326"/>
        <v>0</v>
      </c>
      <c r="K2950" s="681">
        <f t="shared" si="1327"/>
        <v>0</v>
      </c>
      <c r="L2950" s="711">
        <f>IF($L$5="Yes",HLOOKUP(B2950,'Outdoor Supply'!$D$32:$P$38,7,FALSE),0)</f>
        <v>0</v>
      </c>
      <c r="M2950" s="701">
        <f t="shared" si="1328"/>
        <v>0</v>
      </c>
      <c r="N2950" s="564">
        <f t="shared" si="1329"/>
        <v>0</v>
      </c>
      <c r="O2950" s="564">
        <f t="shared" si="1330"/>
        <v>0</v>
      </c>
      <c r="P2950" s="564">
        <f t="shared" si="1331"/>
        <v>0</v>
      </c>
      <c r="Q2950" s="564">
        <f t="shared" si="1332"/>
        <v>0</v>
      </c>
      <c r="R2950" s="661">
        <f t="shared" si="1321"/>
        <v>0</v>
      </c>
      <c r="S2950" s="662">
        <f t="shared" si="1322"/>
        <v>0</v>
      </c>
      <c r="T2950" s="699">
        <f t="shared" si="1323"/>
        <v>0</v>
      </c>
      <c r="U2950" s="681">
        <f t="shared" si="1333"/>
        <v>0</v>
      </c>
      <c r="V2950" s="701">
        <f t="shared" si="1334"/>
        <v>0</v>
      </c>
      <c r="W2950" s="662">
        <f t="shared" si="1335"/>
        <v>0</v>
      </c>
      <c r="X2950" s="662">
        <f t="shared" si="1336"/>
        <v>0</v>
      </c>
      <c r="Y2950" s="662">
        <f t="shared" si="1337"/>
        <v>0</v>
      </c>
      <c r="Z2950" s="699">
        <f t="shared" si="1338"/>
        <v>0</v>
      </c>
      <c r="AA2950" s="681">
        <f t="shared" si="1341"/>
        <v>0</v>
      </c>
      <c r="AB2950" s="701">
        <f t="shared" si="1342"/>
        <v>0</v>
      </c>
      <c r="AC2950" s="662">
        <f t="shared" si="1339"/>
        <v>0</v>
      </c>
      <c r="AD2950" s="662">
        <f t="shared" si="1343"/>
        <v>0</v>
      </c>
      <c r="AE2950" s="701">
        <f t="shared" si="1344"/>
        <v>0</v>
      </c>
      <c r="AF2950" s="662">
        <f t="shared" si="1340"/>
        <v>0</v>
      </c>
      <c r="AG2950" s="662">
        <f t="shared" si="1345"/>
        <v>0</v>
      </c>
      <c r="AH2950" s="701">
        <f t="shared" si="1346"/>
        <v>0</v>
      </c>
    </row>
    <row r="2951" spans="1:34" x14ac:dyDescent="0.35">
      <c r="A2951" s="680">
        <v>40926</v>
      </c>
      <c r="B2951" s="558" t="s">
        <v>21</v>
      </c>
      <c r="C2951" s="558">
        <v>1</v>
      </c>
      <c r="D2951" s="559">
        <f t="shared" si="1318"/>
        <v>4</v>
      </c>
      <c r="E2951" s="561">
        <v>0</v>
      </c>
      <c r="F2951" s="699">
        <f t="shared" si="1324"/>
        <v>0</v>
      </c>
      <c r="G2951" s="712">
        <f t="shared" si="1325"/>
        <v>0</v>
      </c>
      <c r="H2951" s="699">
        <f t="shared" si="1319"/>
        <v>0</v>
      </c>
      <c r="I2951" s="712">
        <f t="shared" si="1320"/>
        <v>0</v>
      </c>
      <c r="J2951" s="699">
        <f t="shared" si="1326"/>
        <v>0</v>
      </c>
      <c r="K2951" s="681">
        <f t="shared" si="1327"/>
        <v>0</v>
      </c>
      <c r="L2951" s="711">
        <f>IF($L$5="Yes",HLOOKUP(B2951,'Outdoor Supply'!$D$32:$P$38,7,FALSE),0)</f>
        <v>0</v>
      </c>
      <c r="M2951" s="701">
        <f t="shared" si="1328"/>
        <v>0</v>
      </c>
      <c r="N2951" s="564">
        <f t="shared" si="1329"/>
        <v>0</v>
      </c>
      <c r="O2951" s="564">
        <f t="shared" si="1330"/>
        <v>0</v>
      </c>
      <c r="P2951" s="564">
        <f t="shared" si="1331"/>
        <v>0</v>
      </c>
      <c r="Q2951" s="564">
        <f t="shared" si="1332"/>
        <v>0</v>
      </c>
      <c r="R2951" s="661">
        <f t="shared" si="1321"/>
        <v>0</v>
      </c>
      <c r="S2951" s="662">
        <f t="shared" si="1322"/>
        <v>0</v>
      </c>
      <c r="T2951" s="699">
        <f t="shared" si="1323"/>
        <v>0</v>
      </c>
      <c r="U2951" s="681">
        <f t="shared" si="1333"/>
        <v>0</v>
      </c>
      <c r="V2951" s="701">
        <f t="shared" si="1334"/>
        <v>0</v>
      </c>
      <c r="W2951" s="662">
        <f t="shared" si="1335"/>
        <v>0</v>
      </c>
      <c r="X2951" s="662">
        <f t="shared" si="1336"/>
        <v>0</v>
      </c>
      <c r="Y2951" s="662">
        <f t="shared" si="1337"/>
        <v>0</v>
      </c>
      <c r="Z2951" s="699">
        <f t="shared" si="1338"/>
        <v>0</v>
      </c>
      <c r="AA2951" s="681">
        <f t="shared" si="1341"/>
        <v>0</v>
      </c>
      <c r="AB2951" s="701">
        <f t="shared" si="1342"/>
        <v>0</v>
      </c>
      <c r="AC2951" s="662">
        <f t="shared" si="1339"/>
        <v>0</v>
      </c>
      <c r="AD2951" s="662">
        <f t="shared" si="1343"/>
        <v>0</v>
      </c>
      <c r="AE2951" s="701">
        <f t="shared" si="1344"/>
        <v>0</v>
      </c>
      <c r="AF2951" s="662">
        <f t="shared" si="1340"/>
        <v>0</v>
      </c>
      <c r="AG2951" s="662">
        <f t="shared" si="1345"/>
        <v>0</v>
      </c>
      <c r="AH2951" s="701">
        <f t="shared" si="1346"/>
        <v>0</v>
      </c>
    </row>
    <row r="2952" spans="1:34" x14ac:dyDescent="0.35">
      <c r="A2952" s="680">
        <v>40927</v>
      </c>
      <c r="B2952" s="558" t="s">
        <v>21</v>
      </c>
      <c r="C2952" s="558">
        <v>1</v>
      </c>
      <c r="D2952" s="559">
        <f t="shared" si="1318"/>
        <v>5</v>
      </c>
      <c r="E2952" s="561">
        <v>0</v>
      </c>
      <c r="F2952" s="699">
        <f t="shared" si="1324"/>
        <v>0</v>
      </c>
      <c r="G2952" s="712">
        <f t="shared" si="1325"/>
        <v>0</v>
      </c>
      <c r="H2952" s="699">
        <f t="shared" si="1319"/>
        <v>0</v>
      </c>
      <c r="I2952" s="712">
        <f t="shared" si="1320"/>
        <v>0</v>
      </c>
      <c r="J2952" s="699">
        <f t="shared" si="1326"/>
        <v>0</v>
      </c>
      <c r="K2952" s="681">
        <f t="shared" si="1327"/>
        <v>0</v>
      </c>
      <c r="L2952" s="711">
        <f>IF($L$5="Yes",HLOOKUP(B2952,'Outdoor Supply'!$D$32:$P$38,7,FALSE),0)</f>
        <v>0</v>
      </c>
      <c r="M2952" s="701">
        <f t="shared" si="1328"/>
        <v>0</v>
      </c>
      <c r="N2952" s="564">
        <f t="shared" si="1329"/>
        <v>0</v>
      </c>
      <c r="O2952" s="564">
        <f t="shared" si="1330"/>
        <v>0</v>
      </c>
      <c r="P2952" s="564">
        <f t="shared" si="1331"/>
        <v>0</v>
      </c>
      <c r="Q2952" s="564">
        <f t="shared" si="1332"/>
        <v>0</v>
      </c>
      <c r="R2952" s="661">
        <f t="shared" si="1321"/>
        <v>0</v>
      </c>
      <c r="S2952" s="662">
        <f t="shared" si="1322"/>
        <v>0</v>
      </c>
      <c r="T2952" s="699">
        <f t="shared" si="1323"/>
        <v>0</v>
      </c>
      <c r="U2952" s="681">
        <f t="shared" si="1333"/>
        <v>0</v>
      </c>
      <c r="V2952" s="701">
        <f t="shared" si="1334"/>
        <v>0</v>
      </c>
      <c r="W2952" s="662">
        <f t="shared" si="1335"/>
        <v>0</v>
      </c>
      <c r="X2952" s="662">
        <f t="shared" si="1336"/>
        <v>0</v>
      </c>
      <c r="Y2952" s="662">
        <f t="shared" si="1337"/>
        <v>0</v>
      </c>
      <c r="Z2952" s="699">
        <f t="shared" si="1338"/>
        <v>0</v>
      </c>
      <c r="AA2952" s="681">
        <f t="shared" si="1341"/>
        <v>0</v>
      </c>
      <c r="AB2952" s="701">
        <f t="shared" si="1342"/>
        <v>0</v>
      </c>
      <c r="AC2952" s="662">
        <f t="shared" si="1339"/>
        <v>0</v>
      </c>
      <c r="AD2952" s="662">
        <f t="shared" si="1343"/>
        <v>0</v>
      </c>
      <c r="AE2952" s="701">
        <f t="shared" si="1344"/>
        <v>0</v>
      </c>
      <c r="AF2952" s="662">
        <f t="shared" si="1340"/>
        <v>0</v>
      </c>
      <c r="AG2952" s="662">
        <f t="shared" si="1345"/>
        <v>0</v>
      </c>
      <c r="AH2952" s="701">
        <f t="shared" si="1346"/>
        <v>0</v>
      </c>
    </row>
    <row r="2953" spans="1:34" x14ac:dyDescent="0.35">
      <c r="A2953" s="680">
        <v>40928</v>
      </c>
      <c r="B2953" s="558" t="s">
        <v>21</v>
      </c>
      <c r="C2953" s="558">
        <v>1</v>
      </c>
      <c r="D2953" s="559">
        <f t="shared" si="1318"/>
        <v>6</v>
      </c>
      <c r="E2953" s="561">
        <v>0</v>
      </c>
      <c r="F2953" s="699">
        <f t="shared" si="1324"/>
        <v>0</v>
      </c>
      <c r="G2953" s="712">
        <f t="shared" si="1325"/>
        <v>0</v>
      </c>
      <c r="H2953" s="699">
        <f t="shared" si="1319"/>
        <v>0</v>
      </c>
      <c r="I2953" s="712">
        <f t="shared" si="1320"/>
        <v>0</v>
      </c>
      <c r="J2953" s="699">
        <f t="shared" si="1326"/>
        <v>0</v>
      </c>
      <c r="K2953" s="681">
        <f t="shared" si="1327"/>
        <v>0</v>
      </c>
      <c r="L2953" s="711">
        <f>IF($L$5="Yes",HLOOKUP(B2953,'Outdoor Supply'!$D$32:$P$38,7,FALSE),0)</f>
        <v>0</v>
      </c>
      <c r="M2953" s="701">
        <f t="shared" si="1328"/>
        <v>0</v>
      </c>
      <c r="N2953" s="564">
        <f t="shared" si="1329"/>
        <v>0</v>
      </c>
      <c r="O2953" s="564">
        <f t="shared" si="1330"/>
        <v>0</v>
      </c>
      <c r="P2953" s="564">
        <f t="shared" si="1331"/>
        <v>0</v>
      </c>
      <c r="Q2953" s="564">
        <f t="shared" si="1332"/>
        <v>0</v>
      </c>
      <c r="R2953" s="661">
        <f t="shared" si="1321"/>
        <v>0</v>
      </c>
      <c r="S2953" s="662">
        <f t="shared" si="1322"/>
        <v>0</v>
      </c>
      <c r="T2953" s="699">
        <f t="shared" si="1323"/>
        <v>0</v>
      </c>
      <c r="U2953" s="681">
        <f t="shared" si="1333"/>
        <v>0</v>
      </c>
      <c r="V2953" s="701">
        <f t="shared" si="1334"/>
        <v>0</v>
      </c>
      <c r="W2953" s="662">
        <f t="shared" si="1335"/>
        <v>0</v>
      </c>
      <c r="X2953" s="662">
        <f t="shared" si="1336"/>
        <v>0</v>
      </c>
      <c r="Y2953" s="662">
        <f t="shared" si="1337"/>
        <v>0</v>
      </c>
      <c r="Z2953" s="699">
        <f t="shared" si="1338"/>
        <v>0</v>
      </c>
      <c r="AA2953" s="681">
        <f t="shared" si="1341"/>
        <v>0</v>
      </c>
      <c r="AB2953" s="701">
        <f t="shared" si="1342"/>
        <v>0</v>
      </c>
      <c r="AC2953" s="662">
        <f t="shared" si="1339"/>
        <v>0</v>
      </c>
      <c r="AD2953" s="662">
        <f t="shared" si="1343"/>
        <v>0</v>
      </c>
      <c r="AE2953" s="701">
        <f t="shared" si="1344"/>
        <v>0</v>
      </c>
      <c r="AF2953" s="662">
        <f t="shared" si="1340"/>
        <v>0</v>
      </c>
      <c r="AG2953" s="662">
        <f t="shared" si="1345"/>
        <v>0</v>
      </c>
      <c r="AH2953" s="701">
        <f t="shared" si="1346"/>
        <v>0</v>
      </c>
    </row>
    <row r="2954" spans="1:34" x14ac:dyDescent="0.35">
      <c r="A2954" s="680">
        <v>40929</v>
      </c>
      <c r="B2954" s="558" t="s">
        <v>21</v>
      </c>
      <c r="C2954" s="558">
        <v>1</v>
      </c>
      <c r="D2954" s="559">
        <f t="shared" si="1318"/>
        <v>7</v>
      </c>
      <c r="E2954" s="561">
        <v>0</v>
      </c>
      <c r="F2954" s="699">
        <f t="shared" si="1324"/>
        <v>0</v>
      </c>
      <c r="G2954" s="712">
        <f t="shared" si="1325"/>
        <v>0</v>
      </c>
      <c r="H2954" s="699">
        <f t="shared" si="1319"/>
        <v>0</v>
      </c>
      <c r="I2954" s="712">
        <f t="shared" si="1320"/>
        <v>0</v>
      </c>
      <c r="J2954" s="699">
        <f t="shared" si="1326"/>
        <v>0</v>
      </c>
      <c r="K2954" s="681">
        <f t="shared" si="1327"/>
        <v>0</v>
      </c>
      <c r="L2954" s="711">
        <f>IF($L$5="Yes",HLOOKUP(B2954,'Outdoor Supply'!$D$32:$P$38,7,FALSE),0)</f>
        <v>0</v>
      </c>
      <c r="M2954" s="701">
        <f t="shared" si="1328"/>
        <v>0</v>
      </c>
      <c r="N2954" s="564">
        <f t="shared" si="1329"/>
        <v>0</v>
      </c>
      <c r="O2954" s="564">
        <f t="shared" si="1330"/>
        <v>0</v>
      </c>
      <c r="P2954" s="564">
        <f t="shared" si="1331"/>
        <v>0</v>
      </c>
      <c r="Q2954" s="564">
        <f t="shared" si="1332"/>
        <v>0</v>
      </c>
      <c r="R2954" s="661">
        <f t="shared" si="1321"/>
        <v>0</v>
      </c>
      <c r="S2954" s="662">
        <f t="shared" si="1322"/>
        <v>0</v>
      </c>
      <c r="T2954" s="699">
        <f t="shared" si="1323"/>
        <v>0</v>
      </c>
      <c r="U2954" s="681">
        <f t="shared" si="1333"/>
        <v>0</v>
      </c>
      <c r="V2954" s="701">
        <f t="shared" si="1334"/>
        <v>0</v>
      </c>
      <c r="W2954" s="662">
        <f t="shared" si="1335"/>
        <v>0</v>
      </c>
      <c r="X2954" s="662">
        <f t="shared" si="1336"/>
        <v>0</v>
      </c>
      <c r="Y2954" s="662">
        <f t="shared" si="1337"/>
        <v>0</v>
      </c>
      <c r="Z2954" s="699">
        <f t="shared" si="1338"/>
        <v>0</v>
      </c>
      <c r="AA2954" s="681">
        <f t="shared" si="1341"/>
        <v>0</v>
      </c>
      <c r="AB2954" s="701">
        <f t="shared" si="1342"/>
        <v>0</v>
      </c>
      <c r="AC2954" s="662">
        <f t="shared" si="1339"/>
        <v>0</v>
      </c>
      <c r="AD2954" s="662">
        <f t="shared" si="1343"/>
        <v>0</v>
      </c>
      <c r="AE2954" s="701">
        <f t="shared" si="1344"/>
        <v>0</v>
      </c>
      <c r="AF2954" s="662">
        <f t="shared" si="1340"/>
        <v>0</v>
      </c>
      <c r="AG2954" s="662">
        <f t="shared" si="1345"/>
        <v>0</v>
      </c>
      <c r="AH2954" s="701">
        <f t="shared" si="1346"/>
        <v>0</v>
      </c>
    </row>
    <row r="2955" spans="1:34" x14ac:dyDescent="0.35">
      <c r="A2955" s="680">
        <v>40930</v>
      </c>
      <c r="B2955" s="558" t="s">
        <v>21</v>
      </c>
      <c r="C2955" s="558">
        <v>1</v>
      </c>
      <c r="D2955" s="559">
        <f t="shared" ref="D2955:D3018" si="1347">WEEKDAY(A2955)</f>
        <v>1</v>
      </c>
      <c r="E2955" s="561">
        <v>0</v>
      </c>
      <c r="F2955" s="699">
        <f t="shared" si="1324"/>
        <v>0</v>
      </c>
      <c r="G2955" s="712">
        <f t="shared" si="1325"/>
        <v>0</v>
      </c>
      <c r="H2955" s="699">
        <f t="shared" ref="H2955:H3018" si="1348">$C$3*$F$3*(E2955/12)*7.48</f>
        <v>0</v>
      </c>
      <c r="I2955" s="712">
        <f t="shared" ref="I2955:I3018" si="1349">$C$4*$F$4*(E2955/12)*7.48</f>
        <v>0</v>
      </c>
      <c r="J2955" s="699">
        <f t="shared" si="1326"/>
        <v>0</v>
      </c>
      <c r="K2955" s="681">
        <f t="shared" si="1327"/>
        <v>0</v>
      </c>
      <c r="L2955" s="711">
        <f>IF($L$5="Yes",HLOOKUP(B2955,'Outdoor Supply'!$D$32:$P$38,7,FALSE),0)</f>
        <v>0</v>
      </c>
      <c r="M2955" s="701">
        <f t="shared" si="1328"/>
        <v>0</v>
      </c>
      <c r="N2955" s="564">
        <f t="shared" si="1329"/>
        <v>0</v>
      </c>
      <c r="O2955" s="564">
        <f t="shared" si="1330"/>
        <v>0</v>
      </c>
      <c r="P2955" s="564">
        <f t="shared" si="1331"/>
        <v>0</v>
      </c>
      <c r="Q2955" s="564">
        <f t="shared" si="1332"/>
        <v>0</v>
      </c>
      <c r="R2955" s="661">
        <f t="shared" ref="R2955:R3018" si="1350">$Q$3</f>
        <v>0</v>
      </c>
      <c r="S2955" s="662">
        <f t="shared" ref="S2955:S3018" si="1351">SUM(N2955:R2955)</f>
        <v>0</v>
      </c>
      <c r="T2955" s="699">
        <f t="shared" ref="T2955:T3018" si="1352">IF(V2955&lt;0,0,IF(V2955&gt;$G$3,$G$3,V2955))</f>
        <v>0</v>
      </c>
      <c r="U2955" s="681">
        <f t="shared" si="1333"/>
        <v>0</v>
      </c>
      <c r="V2955" s="701">
        <f t="shared" si="1334"/>
        <v>0</v>
      </c>
      <c r="W2955" s="662">
        <f t="shared" si="1335"/>
        <v>0</v>
      </c>
      <c r="X2955" s="662">
        <f t="shared" si="1336"/>
        <v>0</v>
      </c>
      <c r="Y2955" s="662">
        <f t="shared" si="1337"/>
        <v>0</v>
      </c>
      <c r="Z2955" s="699">
        <f t="shared" si="1338"/>
        <v>0</v>
      </c>
      <c r="AA2955" s="681">
        <f t="shared" si="1341"/>
        <v>0</v>
      </c>
      <c r="AB2955" s="701">
        <f t="shared" si="1342"/>
        <v>0</v>
      </c>
      <c r="AC2955" s="662">
        <f t="shared" si="1339"/>
        <v>0</v>
      </c>
      <c r="AD2955" s="662">
        <f t="shared" si="1343"/>
        <v>0</v>
      </c>
      <c r="AE2955" s="701">
        <f t="shared" si="1344"/>
        <v>0</v>
      </c>
      <c r="AF2955" s="662">
        <f t="shared" si="1340"/>
        <v>0</v>
      </c>
      <c r="AG2955" s="662">
        <f t="shared" si="1345"/>
        <v>0</v>
      </c>
      <c r="AH2955" s="701">
        <f t="shared" si="1346"/>
        <v>0</v>
      </c>
    </row>
    <row r="2956" spans="1:34" x14ac:dyDescent="0.35">
      <c r="A2956" s="680">
        <v>40931</v>
      </c>
      <c r="B2956" s="558" t="s">
        <v>21</v>
      </c>
      <c r="C2956" s="558">
        <v>1</v>
      </c>
      <c r="D2956" s="559">
        <f t="shared" si="1347"/>
        <v>2</v>
      </c>
      <c r="E2956" s="561">
        <v>0</v>
      </c>
      <c r="F2956" s="699">
        <f t="shared" ref="F2956:F3019" si="1353">$B$3*$F$3*(E2956/12)*7.48</f>
        <v>0</v>
      </c>
      <c r="G2956" s="712">
        <f t="shared" ref="G2956:G3019" si="1354">$B$4*$F$4*(E2956/12)*7.48</f>
        <v>0</v>
      </c>
      <c r="H2956" s="699">
        <f t="shared" si="1348"/>
        <v>0</v>
      </c>
      <c r="I2956" s="712">
        <f t="shared" si="1349"/>
        <v>0</v>
      </c>
      <c r="J2956" s="699">
        <f t="shared" ref="J2956:J3019" si="1355">IF($L$3="Yes",$M$3*$N$3*(E2956/12)*7.48,0)</f>
        <v>0</v>
      </c>
      <c r="K2956" s="681">
        <f t="shared" ref="K2956:K3019" si="1356">IF($L$4="Yes",$M$4*$N$4*(E2956/12)*7.48,0)</f>
        <v>0</v>
      </c>
      <c r="L2956" s="711">
        <f>IF($L$5="Yes",HLOOKUP(B2956,'Outdoor Supply'!$D$32:$P$38,7,FALSE),0)</f>
        <v>0</v>
      </c>
      <c r="M2956" s="701">
        <f t="shared" ref="M2956:M3019" si="1357">SUM(J2956:L2956)</f>
        <v>0</v>
      </c>
      <c r="N2956" s="564">
        <f t="shared" ref="N2956:N3019" si="1358">HLOOKUP(B2956,$U$2:$AF$6,2,FALSE)</f>
        <v>0</v>
      </c>
      <c r="O2956" s="564">
        <f t="shared" ref="O2956:O3019" si="1359">HLOOKUP(B2956,$U$2:$AF$6,3,FALSE)</f>
        <v>0</v>
      </c>
      <c r="P2956" s="564">
        <f t="shared" ref="P2956:P3019" si="1360">HLOOKUP(B2956,$U$2:$AF$6,4,FALSE)</f>
        <v>0</v>
      </c>
      <c r="Q2956" s="564">
        <f t="shared" ref="Q2956:Q3019" si="1361">HLOOKUP(B2956,$U$2:$AF$6,5,FALSE)</f>
        <v>0</v>
      </c>
      <c r="R2956" s="661">
        <f t="shared" si="1350"/>
        <v>0</v>
      </c>
      <c r="S2956" s="662">
        <f t="shared" si="1351"/>
        <v>0</v>
      </c>
      <c r="T2956" s="699">
        <f t="shared" si="1352"/>
        <v>0</v>
      </c>
      <c r="U2956" s="681">
        <f t="shared" ref="U2956:U3019" si="1362">IF(F2956+T2955&gt;S2956,S2956,F2956+T2955)</f>
        <v>0</v>
      </c>
      <c r="V2956" s="701">
        <f t="shared" ref="V2956:V3019" si="1363">T2955+F2956-S2956</f>
        <v>0</v>
      </c>
      <c r="W2956" s="662">
        <f t="shared" ref="W2956:W3019" si="1364">IF(Y2956&lt;0,0,IF(Y2956&gt;$G$4,$G$4,Y2956))</f>
        <v>0</v>
      </c>
      <c r="X2956" s="662">
        <f t="shared" ref="X2956:X3019" si="1365">IF(G2956+W2955&gt;S2956,S2956,G2956+W2955)</f>
        <v>0</v>
      </c>
      <c r="Y2956" s="662">
        <f t="shared" ref="Y2956:Y3019" si="1366">W2955+G2956-S2956</f>
        <v>0</v>
      </c>
      <c r="Z2956" s="699">
        <f t="shared" ref="Z2956:Z3019" si="1367">IF(AB2956&lt;0,0,IF(AB2956&gt;$H$3,$H$3,AB2956))</f>
        <v>0</v>
      </c>
      <c r="AA2956" s="681">
        <f t="shared" si="1341"/>
        <v>0</v>
      </c>
      <c r="AB2956" s="701">
        <f t="shared" si="1342"/>
        <v>0</v>
      </c>
      <c r="AC2956" s="662">
        <f t="shared" ref="AC2956:AC3019" si="1368">IF(AE2956&lt;0,0,IF(AE2956&gt;$H$4,$H$4,AE2956))</f>
        <v>0</v>
      </c>
      <c r="AD2956" s="662">
        <f t="shared" si="1343"/>
        <v>0</v>
      </c>
      <c r="AE2956" s="701">
        <f t="shared" si="1344"/>
        <v>0</v>
      </c>
      <c r="AF2956" s="662">
        <f t="shared" ref="AF2956:AF3019" si="1369">IF(AH2956&lt;0,0,IF(AH2956&gt;$O$3,$O$3,AH2956))</f>
        <v>0</v>
      </c>
      <c r="AG2956" s="662">
        <f t="shared" si="1345"/>
        <v>0</v>
      </c>
      <c r="AH2956" s="701">
        <f t="shared" si="1346"/>
        <v>0</v>
      </c>
    </row>
    <row r="2957" spans="1:34" x14ac:dyDescent="0.35">
      <c r="A2957" s="680">
        <v>40932</v>
      </c>
      <c r="B2957" s="558" t="s">
        <v>21</v>
      </c>
      <c r="C2957" s="558">
        <v>1</v>
      </c>
      <c r="D2957" s="559">
        <f t="shared" si="1347"/>
        <v>3</v>
      </c>
      <c r="E2957" s="561">
        <v>0.19999999999998863</v>
      </c>
      <c r="F2957" s="699">
        <f t="shared" si="1353"/>
        <v>0</v>
      </c>
      <c r="G2957" s="712">
        <f t="shared" si="1354"/>
        <v>0</v>
      </c>
      <c r="H2957" s="699">
        <f t="shared" si="1348"/>
        <v>0</v>
      </c>
      <c r="I2957" s="712">
        <f t="shared" si="1349"/>
        <v>0</v>
      </c>
      <c r="J2957" s="699">
        <f t="shared" si="1355"/>
        <v>0</v>
      </c>
      <c r="K2957" s="681">
        <f t="shared" si="1356"/>
        <v>0</v>
      </c>
      <c r="L2957" s="711">
        <f>IF($L$5="Yes",HLOOKUP(B2957,'Outdoor Supply'!$D$32:$P$38,7,FALSE),0)</f>
        <v>0</v>
      </c>
      <c r="M2957" s="701">
        <f t="shared" si="1357"/>
        <v>0</v>
      </c>
      <c r="N2957" s="564">
        <f t="shared" si="1358"/>
        <v>0</v>
      </c>
      <c r="O2957" s="564">
        <f t="shared" si="1359"/>
        <v>0</v>
      </c>
      <c r="P2957" s="564">
        <f t="shared" si="1360"/>
        <v>0</v>
      </c>
      <c r="Q2957" s="564">
        <f t="shared" si="1361"/>
        <v>0</v>
      </c>
      <c r="R2957" s="661">
        <f t="shared" si="1350"/>
        <v>0</v>
      </c>
      <c r="S2957" s="662">
        <f t="shared" si="1351"/>
        <v>0</v>
      </c>
      <c r="T2957" s="699">
        <f t="shared" si="1352"/>
        <v>0</v>
      </c>
      <c r="U2957" s="681">
        <f t="shared" si="1362"/>
        <v>0</v>
      </c>
      <c r="V2957" s="701">
        <f t="shared" si="1363"/>
        <v>0</v>
      </c>
      <c r="W2957" s="662">
        <f t="shared" si="1364"/>
        <v>0</v>
      </c>
      <c r="X2957" s="662">
        <f t="shared" si="1365"/>
        <v>0</v>
      </c>
      <c r="Y2957" s="662">
        <f t="shared" si="1366"/>
        <v>0</v>
      </c>
      <c r="Z2957" s="699">
        <f t="shared" si="1367"/>
        <v>0</v>
      </c>
      <c r="AA2957" s="681">
        <f t="shared" ref="AA2957:AA3020" si="1370">IF(H2957+Z2956&gt;S2957,S2957,H2957+Z2956)</f>
        <v>0</v>
      </c>
      <c r="AB2957" s="701">
        <f t="shared" ref="AB2957:AB3020" si="1371">Z2956+H2957-S2957</f>
        <v>0</v>
      </c>
      <c r="AC2957" s="662">
        <f t="shared" si="1368"/>
        <v>0</v>
      </c>
      <c r="AD2957" s="662">
        <f t="shared" ref="AD2957:AD3020" si="1372">IF(I2957+AC2956&gt;S2957,S2957,I2957+AC2956)</f>
        <v>0</v>
      </c>
      <c r="AE2957" s="701">
        <f t="shared" ref="AE2957:AE3020" si="1373">AC2956+I2957-S2957</f>
        <v>0</v>
      </c>
      <c r="AF2957" s="662">
        <f t="shared" si="1369"/>
        <v>0</v>
      </c>
      <c r="AG2957" s="662">
        <f t="shared" ref="AG2957:AG3020" si="1374">IF(M2957+AF2956&gt;S2957,S2957,M2957+AF2956)</f>
        <v>0</v>
      </c>
      <c r="AH2957" s="701">
        <f t="shared" ref="AH2957:AH3020" si="1375">AF2956+M2957-S2957</f>
        <v>0</v>
      </c>
    </row>
    <row r="2958" spans="1:34" x14ac:dyDescent="0.35">
      <c r="A2958" s="680">
        <v>40933</v>
      </c>
      <c r="B2958" s="558" t="s">
        <v>21</v>
      </c>
      <c r="C2958" s="558">
        <v>1</v>
      </c>
      <c r="D2958" s="559">
        <f t="shared" si="1347"/>
        <v>4</v>
      </c>
      <c r="E2958" s="561">
        <v>3.3400000000000318</v>
      </c>
      <c r="F2958" s="699">
        <f t="shared" si="1353"/>
        <v>0</v>
      </c>
      <c r="G2958" s="712">
        <f t="shared" si="1354"/>
        <v>0</v>
      </c>
      <c r="H2958" s="699">
        <f t="shared" si="1348"/>
        <v>0</v>
      </c>
      <c r="I2958" s="712">
        <f t="shared" si="1349"/>
        <v>0</v>
      </c>
      <c r="J2958" s="699">
        <f t="shared" si="1355"/>
        <v>0</v>
      </c>
      <c r="K2958" s="681">
        <f t="shared" si="1356"/>
        <v>0</v>
      </c>
      <c r="L2958" s="711">
        <f>IF($L$5="Yes",HLOOKUP(B2958,'Outdoor Supply'!$D$32:$P$38,7,FALSE),0)</f>
        <v>0</v>
      </c>
      <c r="M2958" s="701">
        <f t="shared" si="1357"/>
        <v>0</v>
      </c>
      <c r="N2958" s="564">
        <f t="shared" si="1358"/>
        <v>0</v>
      </c>
      <c r="O2958" s="564">
        <f t="shared" si="1359"/>
        <v>0</v>
      </c>
      <c r="P2958" s="564">
        <f t="shared" si="1360"/>
        <v>0</v>
      </c>
      <c r="Q2958" s="564">
        <f t="shared" si="1361"/>
        <v>0</v>
      </c>
      <c r="R2958" s="661">
        <f t="shared" si="1350"/>
        <v>0</v>
      </c>
      <c r="S2958" s="662">
        <f t="shared" si="1351"/>
        <v>0</v>
      </c>
      <c r="T2958" s="699">
        <f t="shared" si="1352"/>
        <v>0</v>
      </c>
      <c r="U2958" s="681">
        <f t="shared" si="1362"/>
        <v>0</v>
      </c>
      <c r="V2958" s="701">
        <f t="shared" si="1363"/>
        <v>0</v>
      </c>
      <c r="W2958" s="662">
        <f t="shared" si="1364"/>
        <v>0</v>
      </c>
      <c r="X2958" s="662">
        <f t="shared" si="1365"/>
        <v>0</v>
      </c>
      <c r="Y2958" s="662">
        <f t="shared" si="1366"/>
        <v>0</v>
      </c>
      <c r="Z2958" s="699">
        <f t="shared" si="1367"/>
        <v>0</v>
      </c>
      <c r="AA2958" s="681">
        <f t="shared" si="1370"/>
        <v>0</v>
      </c>
      <c r="AB2958" s="701">
        <f t="shared" si="1371"/>
        <v>0</v>
      </c>
      <c r="AC2958" s="662">
        <f t="shared" si="1368"/>
        <v>0</v>
      </c>
      <c r="AD2958" s="662">
        <f t="shared" si="1372"/>
        <v>0</v>
      </c>
      <c r="AE2958" s="701">
        <f t="shared" si="1373"/>
        <v>0</v>
      </c>
      <c r="AF2958" s="662">
        <f t="shared" si="1369"/>
        <v>0</v>
      </c>
      <c r="AG2958" s="662">
        <f t="shared" si="1374"/>
        <v>0</v>
      </c>
      <c r="AH2958" s="701">
        <f t="shared" si="1375"/>
        <v>0</v>
      </c>
    </row>
    <row r="2959" spans="1:34" x14ac:dyDescent="0.35">
      <c r="A2959" s="680">
        <v>40934</v>
      </c>
      <c r="B2959" s="558" t="s">
        <v>21</v>
      </c>
      <c r="C2959" s="558">
        <v>1</v>
      </c>
      <c r="D2959" s="559">
        <f t="shared" si="1347"/>
        <v>5</v>
      </c>
      <c r="E2959" s="561">
        <v>0</v>
      </c>
      <c r="F2959" s="699">
        <f t="shared" si="1353"/>
        <v>0</v>
      </c>
      <c r="G2959" s="712">
        <f t="shared" si="1354"/>
        <v>0</v>
      </c>
      <c r="H2959" s="699">
        <f t="shared" si="1348"/>
        <v>0</v>
      </c>
      <c r="I2959" s="712">
        <f t="shared" si="1349"/>
        <v>0</v>
      </c>
      <c r="J2959" s="699">
        <f t="shared" si="1355"/>
        <v>0</v>
      </c>
      <c r="K2959" s="681">
        <f t="shared" si="1356"/>
        <v>0</v>
      </c>
      <c r="L2959" s="711">
        <f>IF($L$5="Yes",HLOOKUP(B2959,'Outdoor Supply'!$D$32:$P$38,7,FALSE),0)</f>
        <v>0</v>
      </c>
      <c r="M2959" s="701">
        <f t="shared" si="1357"/>
        <v>0</v>
      </c>
      <c r="N2959" s="564">
        <f t="shared" si="1358"/>
        <v>0</v>
      </c>
      <c r="O2959" s="564">
        <f t="shared" si="1359"/>
        <v>0</v>
      </c>
      <c r="P2959" s="564">
        <f t="shared" si="1360"/>
        <v>0</v>
      </c>
      <c r="Q2959" s="564">
        <f t="shared" si="1361"/>
        <v>0</v>
      </c>
      <c r="R2959" s="661">
        <f t="shared" si="1350"/>
        <v>0</v>
      </c>
      <c r="S2959" s="662">
        <f t="shared" si="1351"/>
        <v>0</v>
      </c>
      <c r="T2959" s="699">
        <f t="shared" si="1352"/>
        <v>0</v>
      </c>
      <c r="U2959" s="681">
        <f t="shared" si="1362"/>
        <v>0</v>
      </c>
      <c r="V2959" s="701">
        <f t="shared" si="1363"/>
        <v>0</v>
      </c>
      <c r="W2959" s="662">
        <f t="shared" si="1364"/>
        <v>0</v>
      </c>
      <c r="X2959" s="662">
        <f t="shared" si="1365"/>
        <v>0</v>
      </c>
      <c r="Y2959" s="662">
        <f t="shared" si="1366"/>
        <v>0</v>
      </c>
      <c r="Z2959" s="699">
        <f t="shared" si="1367"/>
        <v>0</v>
      </c>
      <c r="AA2959" s="681">
        <f t="shared" si="1370"/>
        <v>0</v>
      </c>
      <c r="AB2959" s="701">
        <f t="shared" si="1371"/>
        <v>0</v>
      </c>
      <c r="AC2959" s="662">
        <f t="shared" si="1368"/>
        <v>0</v>
      </c>
      <c r="AD2959" s="662">
        <f t="shared" si="1372"/>
        <v>0</v>
      </c>
      <c r="AE2959" s="701">
        <f t="shared" si="1373"/>
        <v>0</v>
      </c>
      <c r="AF2959" s="662">
        <f t="shared" si="1369"/>
        <v>0</v>
      </c>
      <c r="AG2959" s="662">
        <f t="shared" si="1374"/>
        <v>0</v>
      </c>
      <c r="AH2959" s="701">
        <f t="shared" si="1375"/>
        <v>0</v>
      </c>
    </row>
    <row r="2960" spans="1:34" x14ac:dyDescent="0.35">
      <c r="A2960" s="680">
        <v>40935</v>
      </c>
      <c r="B2960" s="558" t="s">
        <v>21</v>
      </c>
      <c r="C2960" s="558">
        <v>1</v>
      </c>
      <c r="D2960" s="559">
        <f t="shared" si="1347"/>
        <v>6</v>
      </c>
      <c r="E2960" s="561">
        <v>0</v>
      </c>
      <c r="F2960" s="699">
        <f t="shared" si="1353"/>
        <v>0</v>
      </c>
      <c r="G2960" s="712">
        <f t="shared" si="1354"/>
        <v>0</v>
      </c>
      <c r="H2960" s="699">
        <f t="shared" si="1348"/>
        <v>0</v>
      </c>
      <c r="I2960" s="712">
        <f t="shared" si="1349"/>
        <v>0</v>
      </c>
      <c r="J2960" s="699">
        <f t="shared" si="1355"/>
        <v>0</v>
      </c>
      <c r="K2960" s="681">
        <f t="shared" si="1356"/>
        <v>0</v>
      </c>
      <c r="L2960" s="711">
        <f>IF($L$5="Yes",HLOOKUP(B2960,'Outdoor Supply'!$D$32:$P$38,7,FALSE),0)</f>
        <v>0</v>
      </c>
      <c r="M2960" s="701">
        <f t="shared" si="1357"/>
        <v>0</v>
      </c>
      <c r="N2960" s="564">
        <f t="shared" si="1358"/>
        <v>0</v>
      </c>
      <c r="O2960" s="564">
        <f t="shared" si="1359"/>
        <v>0</v>
      </c>
      <c r="P2960" s="564">
        <f t="shared" si="1360"/>
        <v>0</v>
      </c>
      <c r="Q2960" s="564">
        <f t="shared" si="1361"/>
        <v>0</v>
      </c>
      <c r="R2960" s="661">
        <f t="shared" si="1350"/>
        <v>0</v>
      </c>
      <c r="S2960" s="662">
        <f t="shared" si="1351"/>
        <v>0</v>
      </c>
      <c r="T2960" s="699">
        <f t="shared" si="1352"/>
        <v>0</v>
      </c>
      <c r="U2960" s="681">
        <f t="shared" si="1362"/>
        <v>0</v>
      </c>
      <c r="V2960" s="701">
        <f t="shared" si="1363"/>
        <v>0</v>
      </c>
      <c r="W2960" s="662">
        <f t="shared" si="1364"/>
        <v>0</v>
      </c>
      <c r="X2960" s="662">
        <f t="shared" si="1365"/>
        <v>0</v>
      </c>
      <c r="Y2960" s="662">
        <f t="shared" si="1366"/>
        <v>0</v>
      </c>
      <c r="Z2960" s="699">
        <f t="shared" si="1367"/>
        <v>0</v>
      </c>
      <c r="AA2960" s="681">
        <f t="shared" si="1370"/>
        <v>0</v>
      </c>
      <c r="AB2960" s="701">
        <f t="shared" si="1371"/>
        <v>0</v>
      </c>
      <c r="AC2960" s="662">
        <f t="shared" si="1368"/>
        <v>0</v>
      </c>
      <c r="AD2960" s="662">
        <f t="shared" si="1372"/>
        <v>0</v>
      </c>
      <c r="AE2960" s="701">
        <f t="shared" si="1373"/>
        <v>0</v>
      </c>
      <c r="AF2960" s="662">
        <f t="shared" si="1369"/>
        <v>0</v>
      </c>
      <c r="AG2960" s="662">
        <f t="shared" si="1374"/>
        <v>0</v>
      </c>
      <c r="AH2960" s="701">
        <f t="shared" si="1375"/>
        <v>0</v>
      </c>
    </row>
    <row r="2961" spans="1:34" x14ac:dyDescent="0.35">
      <c r="A2961" s="680">
        <v>40936</v>
      </c>
      <c r="B2961" s="558" t="s">
        <v>21</v>
      </c>
      <c r="C2961" s="558">
        <v>1</v>
      </c>
      <c r="D2961" s="559">
        <f t="shared" si="1347"/>
        <v>7</v>
      </c>
      <c r="E2961" s="561">
        <v>0</v>
      </c>
      <c r="F2961" s="699">
        <f t="shared" si="1353"/>
        <v>0</v>
      </c>
      <c r="G2961" s="712">
        <f t="shared" si="1354"/>
        <v>0</v>
      </c>
      <c r="H2961" s="699">
        <f t="shared" si="1348"/>
        <v>0</v>
      </c>
      <c r="I2961" s="712">
        <f t="shared" si="1349"/>
        <v>0</v>
      </c>
      <c r="J2961" s="699">
        <f t="shared" si="1355"/>
        <v>0</v>
      </c>
      <c r="K2961" s="681">
        <f t="shared" si="1356"/>
        <v>0</v>
      </c>
      <c r="L2961" s="711">
        <f>IF($L$5="Yes",HLOOKUP(B2961,'Outdoor Supply'!$D$32:$P$38,7,FALSE),0)</f>
        <v>0</v>
      </c>
      <c r="M2961" s="701">
        <f t="shared" si="1357"/>
        <v>0</v>
      </c>
      <c r="N2961" s="564">
        <f t="shared" si="1358"/>
        <v>0</v>
      </c>
      <c r="O2961" s="564">
        <f t="shared" si="1359"/>
        <v>0</v>
      </c>
      <c r="P2961" s="564">
        <f t="shared" si="1360"/>
        <v>0</v>
      </c>
      <c r="Q2961" s="564">
        <f t="shared" si="1361"/>
        <v>0</v>
      </c>
      <c r="R2961" s="661">
        <f t="shared" si="1350"/>
        <v>0</v>
      </c>
      <c r="S2961" s="662">
        <f t="shared" si="1351"/>
        <v>0</v>
      </c>
      <c r="T2961" s="699">
        <f t="shared" si="1352"/>
        <v>0</v>
      </c>
      <c r="U2961" s="681">
        <f t="shared" si="1362"/>
        <v>0</v>
      </c>
      <c r="V2961" s="701">
        <f t="shared" si="1363"/>
        <v>0</v>
      </c>
      <c r="W2961" s="662">
        <f t="shared" si="1364"/>
        <v>0</v>
      </c>
      <c r="X2961" s="662">
        <f t="shared" si="1365"/>
        <v>0</v>
      </c>
      <c r="Y2961" s="662">
        <f t="shared" si="1366"/>
        <v>0</v>
      </c>
      <c r="Z2961" s="699">
        <f t="shared" si="1367"/>
        <v>0</v>
      </c>
      <c r="AA2961" s="681">
        <f t="shared" si="1370"/>
        <v>0</v>
      </c>
      <c r="AB2961" s="701">
        <f t="shared" si="1371"/>
        <v>0</v>
      </c>
      <c r="AC2961" s="662">
        <f t="shared" si="1368"/>
        <v>0</v>
      </c>
      <c r="AD2961" s="662">
        <f t="shared" si="1372"/>
        <v>0</v>
      </c>
      <c r="AE2961" s="701">
        <f t="shared" si="1373"/>
        <v>0</v>
      </c>
      <c r="AF2961" s="662">
        <f t="shared" si="1369"/>
        <v>0</v>
      </c>
      <c r="AG2961" s="662">
        <f t="shared" si="1374"/>
        <v>0</v>
      </c>
      <c r="AH2961" s="701">
        <f t="shared" si="1375"/>
        <v>0</v>
      </c>
    </row>
    <row r="2962" spans="1:34" x14ac:dyDescent="0.35">
      <c r="A2962" s="680">
        <v>40937</v>
      </c>
      <c r="B2962" s="558" t="s">
        <v>21</v>
      </c>
      <c r="C2962" s="558">
        <v>1</v>
      </c>
      <c r="D2962" s="559">
        <f t="shared" si="1347"/>
        <v>1</v>
      </c>
      <c r="E2962" s="561">
        <v>0</v>
      </c>
      <c r="F2962" s="699">
        <f t="shared" si="1353"/>
        <v>0</v>
      </c>
      <c r="G2962" s="712">
        <f t="shared" si="1354"/>
        <v>0</v>
      </c>
      <c r="H2962" s="699">
        <f t="shared" si="1348"/>
        <v>0</v>
      </c>
      <c r="I2962" s="712">
        <f t="shared" si="1349"/>
        <v>0</v>
      </c>
      <c r="J2962" s="699">
        <f t="shared" si="1355"/>
        <v>0</v>
      </c>
      <c r="K2962" s="681">
        <f t="shared" si="1356"/>
        <v>0</v>
      </c>
      <c r="L2962" s="711">
        <f>IF($L$5="Yes",HLOOKUP(B2962,'Outdoor Supply'!$D$32:$P$38,7,FALSE),0)</f>
        <v>0</v>
      </c>
      <c r="M2962" s="701">
        <f t="shared" si="1357"/>
        <v>0</v>
      </c>
      <c r="N2962" s="564">
        <f t="shared" si="1358"/>
        <v>0</v>
      </c>
      <c r="O2962" s="564">
        <f t="shared" si="1359"/>
        <v>0</v>
      </c>
      <c r="P2962" s="564">
        <f t="shared" si="1360"/>
        <v>0</v>
      </c>
      <c r="Q2962" s="564">
        <f t="shared" si="1361"/>
        <v>0</v>
      </c>
      <c r="R2962" s="661">
        <f t="shared" si="1350"/>
        <v>0</v>
      </c>
      <c r="S2962" s="662">
        <f t="shared" si="1351"/>
        <v>0</v>
      </c>
      <c r="T2962" s="699">
        <f t="shared" si="1352"/>
        <v>0</v>
      </c>
      <c r="U2962" s="681">
        <f t="shared" si="1362"/>
        <v>0</v>
      </c>
      <c r="V2962" s="701">
        <f t="shared" si="1363"/>
        <v>0</v>
      </c>
      <c r="W2962" s="662">
        <f t="shared" si="1364"/>
        <v>0</v>
      </c>
      <c r="X2962" s="662">
        <f t="shared" si="1365"/>
        <v>0</v>
      </c>
      <c r="Y2962" s="662">
        <f t="shared" si="1366"/>
        <v>0</v>
      </c>
      <c r="Z2962" s="699">
        <f t="shared" si="1367"/>
        <v>0</v>
      </c>
      <c r="AA2962" s="681">
        <f t="shared" si="1370"/>
        <v>0</v>
      </c>
      <c r="AB2962" s="701">
        <f t="shared" si="1371"/>
        <v>0</v>
      </c>
      <c r="AC2962" s="662">
        <f t="shared" si="1368"/>
        <v>0</v>
      </c>
      <c r="AD2962" s="662">
        <f t="shared" si="1372"/>
        <v>0</v>
      </c>
      <c r="AE2962" s="701">
        <f t="shared" si="1373"/>
        <v>0</v>
      </c>
      <c r="AF2962" s="662">
        <f t="shared" si="1369"/>
        <v>0</v>
      </c>
      <c r="AG2962" s="662">
        <f t="shared" si="1374"/>
        <v>0</v>
      </c>
      <c r="AH2962" s="701">
        <f t="shared" si="1375"/>
        <v>0</v>
      </c>
    </row>
    <row r="2963" spans="1:34" x14ac:dyDescent="0.35">
      <c r="A2963" s="680">
        <v>40938</v>
      </c>
      <c r="B2963" s="558" t="s">
        <v>21</v>
      </c>
      <c r="C2963" s="558">
        <v>1</v>
      </c>
      <c r="D2963" s="559">
        <f t="shared" si="1347"/>
        <v>2</v>
      </c>
      <c r="E2963" s="561">
        <v>0</v>
      </c>
      <c r="F2963" s="699">
        <f t="shared" si="1353"/>
        <v>0</v>
      </c>
      <c r="G2963" s="712">
        <f t="shared" si="1354"/>
        <v>0</v>
      </c>
      <c r="H2963" s="699">
        <f t="shared" si="1348"/>
        <v>0</v>
      </c>
      <c r="I2963" s="712">
        <f t="shared" si="1349"/>
        <v>0</v>
      </c>
      <c r="J2963" s="699">
        <f t="shared" si="1355"/>
        <v>0</v>
      </c>
      <c r="K2963" s="681">
        <f t="shared" si="1356"/>
        <v>0</v>
      </c>
      <c r="L2963" s="711">
        <f>IF($L$5="Yes",HLOOKUP(B2963,'Outdoor Supply'!$D$32:$P$38,7,FALSE),0)</f>
        <v>0</v>
      </c>
      <c r="M2963" s="701">
        <f t="shared" si="1357"/>
        <v>0</v>
      </c>
      <c r="N2963" s="564">
        <f t="shared" si="1358"/>
        <v>0</v>
      </c>
      <c r="O2963" s="564">
        <f t="shared" si="1359"/>
        <v>0</v>
      </c>
      <c r="P2963" s="564">
        <f t="shared" si="1360"/>
        <v>0</v>
      </c>
      <c r="Q2963" s="564">
        <f t="shared" si="1361"/>
        <v>0</v>
      </c>
      <c r="R2963" s="661">
        <f t="shared" si="1350"/>
        <v>0</v>
      </c>
      <c r="S2963" s="662">
        <f t="shared" si="1351"/>
        <v>0</v>
      </c>
      <c r="T2963" s="699">
        <f t="shared" si="1352"/>
        <v>0</v>
      </c>
      <c r="U2963" s="681">
        <f t="shared" si="1362"/>
        <v>0</v>
      </c>
      <c r="V2963" s="701">
        <f t="shared" si="1363"/>
        <v>0</v>
      </c>
      <c r="W2963" s="662">
        <f t="shared" si="1364"/>
        <v>0</v>
      </c>
      <c r="X2963" s="662">
        <f t="shared" si="1365"/>
        <v>0</v>
      </c>
      <c r="Y2963" s="662">
        <f t="shared" si="1366"/>
        <v>0</v>
      </c>
      <c r="Z2963" s="699">
        <f t="shared" si="1367"/>
        <v>0</v>
      </c>
      <c r="AA2963" s="681">
        <f t="shared" si="1370"/>
        <v>0</v>
      </c>
      <c r="AB2963" s="701">
        <f t="shared" si="1371"/>
        <v>0</v>
      </c>
      <c r="AC2963" s="662">
        <f t="shared" si="1368"/>
        <v>0</v>
      </c>
      <c r="AD2963" s="662">
        <f t="shared" si="1372"/>
        <v>0</v>
      </c>
      <c r="AE2963" s="701">
        <f t="shared" si="1373"/>
        <v>0</v>
      </c>
      <c r="AF2963" s="662">
        <f t="shared" si="1369"/>
        <v>0</v>
      </c>
      <c r="AG2963" s="662">
        <f t="shared" si="1374"/>
        <v>0</v>
      </c>
      <c r="AH2963" s="701">
        <f t="shared" si="1375"/>
        <v>0</v>
      </c>
    </row>
    <row r="2964" spans="1:34" x14ac:dyDescent="0.35">
      <c r="A2964" s="680">
        <v>40939</v>
      </c>
      <c r="B2964" s="558" t="s">
        <v>21</v>
      </c>
      <c r="C2964" s="558">
        <v>1</v>
      </c>
      <c r="D2964" s="559">
        <f t="shared" si="1347"/>
        <v>3</v>
      </c>
      <c r="E2964" s="561">
        <v>0.23999999999995225</v>
      </c>
      <c r="F2964" s="699">
        <f t="shared" si="1353"/>
        <v>0</v>
      </c>
      <c r="G2964" s="712">
        <f t="shared" si="1354"/>
        <v>0</v>
      </c>
      <c r="H2964" s="699">
        <f t="shared" si="1348"/>
        <v>0</v>
      </c>
      <c r="I2964" s="712">
        <f t="shared" si="1349"/>
        <v>0</v>
      </c>
      <c r="J2964" s="699">
        <f t="shared" si="1355"/>
        <v>0</v>
      </c>
      <c r="K2964" s="681">
        <f t="shared" si="1356"/>
        <v>0</v>
      </c>
      <c r="L2964" s="711">
        <f>IF($L$5="Yes",HLOOKUP(B2964,'Outdoor Supply'!$D$32:$P$38,7,FALSE),0)</f>
        <v>0</v>
      </c>
      <c r="M2964" s="701">
        <f t="shared" si="1357"/>
        <v>0</v>
      </c>
      <c r="N2964" s="564">
        <f t="shared" si="1358"/>
        <v>0</v>
      </c>
      <c r="O2964" s="564">
        <f t="shared" si="1359"/>
        <v>0</v>
      </c>
      <c r="P2964" s="564">
        <f t="shared" si="1360"/>
        <v>0</v>
      </c>
      <c r="Q2964" s="564">
        <f t="shared" si="1361"/>
        <v>0</v>
      </c>
      <c r="R2964" s="661">
        <f t="shared" si="1350"/>
        <v>0</v>
      </c>
      <c r="S2964" s="662">
        <f t="shared" si="1351"/>
        <v>0</v>
      </c>
      <c r="T2964" s="699">
        <f t="shared" si="1352"/>
        <v>0</v>
      </c>
      <c r="U2964" s="681">
        <f t="shared" si="1362"/>
        <v>0</v>
      </c>
      <c r="V2964" s="701">
        <f t="shared" si="1363"/>
        <v>0</v>
      </c>
      <c r="W2964" s="662">
        <f t="shared" si="1364"/>
        <v>0</v>
      </c>
      <c r="X2964" s="662">
        <f t="shared" si="1365"/>
        <v>0</v>
      </c>
      <c r="Y2964" s="662">
        <f t="shared" si="1366"/>
        <v>0</v>
      </c>
      <c r="Z2964" s="699">
        <f t="shared" si="1367"/>
        <v>0</v>
      </c>
      <c r="AA2964" s="681">
        <f t="shared" si="1370"/>
        <v>0</v>
      </c>
      <c r="AB2964" s="701">
        <f t="shared" si="1371"/>
        <v>0</v>
      </c>
      <c r="AC2964" s="662">
        <f t="shared" si="1368"/>
        <v>0</v>
      </c>
      <c r="AD2964" s="662">
        <f t="shared" si="1372"/>
        <v>0</v>
      </c>
      <c r="AE2964" s="701">
        <f t="shared" si="1373"/>
        <v>0</v>
      </c>
      <c r="AF2964" s="662">
        <f t="shared" si="1369"/>
        <v>0</v>
      </c>
      <c r="AG2964" s="662">
        <f t="shared" si="1374"/>
        <v>0</v>
      </c>
      <c r="AH2964" s="701">
        <f t="shared" si="1375"/>
        <v>0</v>
      </c>
    </row>
    <row r="2965" spans="1:34" x14ac:dyDescent="0.35">
      <c r="A2965" s="680">
        <v>40940</v>
      </c>
      <c r="B2965" s="558" t="s">
        <v>22</v>
      </c>
      <c r="C2965" s="558">
        <v>2</v>
      </c>
      <c r="D2965" s="559">
        <f t="shared" si="1347"/>
        <v>4</v>
      </c>
      <c r="E2965" s="561">
        <v>0</v>
      </c>
      <c r="F2965" s="699">
        <f t="shared" si="1353"/>
        <v>0</v>
      </c>
      <c r="G2965" s="712">
        <f t="shared" si="1354"/>
        <v>0</v>
      </c>
      <c r="H2965" s="699">
        <f t="shared" si="1348"/>
        <v>0</v>
      </c>
      <c r="I2965" s="712">
        <f t="shared" si="1349"/>
        <v>0</v>
      </c>
      <c r="J2965" s="699">
        <f t="shared" si="1355"/>
        <v>0</v>
      </c>
      <c r="K2965" s="681">
        <f t="shared" si="1356"/>
        <v>0</v>
      </c>
      <c r="L2965" s="711">
        <f>IF($L$5="Yes",HLOOKUP(B2965,'Outdoor Supply'!$D$32:$P$38,7,FALSE),0)</f>
        <v>0</v>
      </c>
      <c r="M2965" s="701">
        <f t="shared" si="1357"/>
        <v>0</v>
      </c>
      <c r="N2965" s="564">
        <f t="shared" si="1358"/>
        <v>0</v>
      </c>
      <c r="O2965" s="564">
        <f t="shared" si="1359"/>
        <v>0</v>
      </c>
      <c r="P2965" s="564">
        <f t="shared" si="1360"/>
        <v>0</v>
      </c>
      <c r="Q2965" s="564">
        <f t="shared" si="1361"/>
        <v>0</v>
      </c>
      <c r="R2965" s="661">
        <f t="shared" si="1350"/>
        <v>0</v>
      </c>
      <c r="S2965" s="662">
        <f t="shared" si="1351"/>
        <v>0</v>
      </c>
      <c r="T2965" s="699">
        <f t="shared" si="1352"/>
        <v>0</v>
      </c>
      <c r="U2965" s="681">
        <f t="shared" si="1362"/>
        <v>0</v>
      </c>
      <c r="V2965" s="701">
        <f t="shared" si="1363"/>
        <v>0</v>
      </c>
      <c r="W2965" s="662">
        <f t="shared" si="1364"/>
        <v>0</v>
      </c>
      <c r="X2965" s="662">
        <f t="shared" si="1365"/>
        <v>0</v>
      </c>
      <c r="Y2965" s="662">
        <f t="shared" si="1366"/>
        <v>0</v>
      </c>
      <c r="Z2965" s="699">
        <f t="shared" si="1367"/>
        <v>0</v>
      </c>
      <c r="AA2965" s="681">
        <f t="shared" si="1370"/>
        <v>0</v>
      </c>
      <c r="AB2965" s="701">
        <f t="shared" si="1371"/>
        <v>0</v>
      </c>
      <c r="AC2965" s="662">
        <f t="shared" si="1368"/>
        <v>0</v>
      </c>
      <c r="AD2965" s="662">
        <f t="shared" si="1372"/>
        <v>0</v>
      </c>
      <c r="AE2965" s="701">
        <f t="shared" si="1373"/>
        <v>0</v>
      </c>
      <c r="AF2965" s="662">
        <f t="shared" si="1369"/>
        <v>0</v>
      </c>
      <c r="AG2965" s="662">
        <f t="shared" si="1374"/>
        <v>0</v>
      </c>
      <c r="AH2965" s="701">
        <f t="shared" si="1375"/>
        <v>0</v>
      </c>
    </row>
    <row r="2966" spans="1:34" x14ac:dyDescent="0.35">
      <c r="A2966" s="680">
        <v>40941</v>
      </c>
      <c r="B2966" s="558" t="s">
        <v>22</v>
      </c>
      <c r="C2966" s="558">
        <v>2</v>
      </c>
      <c r="D2966" s="559">
        <f t="shared" si="1347"/>
        <v>5</v>
      </c>
      <c r="E2966" s="561">
        <v>0</v>
      </c>
      <c r="F2966" s="699">
        <f t="shared" si="1353"/>
        <v>0</v>
      </c>
      <c r="G2966" s="712">
        <f t="shared" si="1354"/>
        <v>0</v>
      </c>
      <c r="H2966" s="699">
        <f t="shared" si="1348"/>
        <v>0</v>
      </c>
      <c r="I2966" s="712">
        <f t="shared" si="1349"/>
        <v>0</v>
      </c>
      <c r="J2966" s="699">
        <f t="shared" si="1355"/>
        <v>0</v>
      </c>
      <c r="K2966" s="681">
        <f t="shared" si="1356"/>
        <v>0</v>
      </c>
      <c r="L2966" s="711">
        <f>IF($L$5="Yes",HLOOKUP(B2966,'Outdoor Supply'!$D$32:$P$38,7,FALSE),0)</f>
        <v>0</v>
      </c>
      <c r="M2966" s="701">
        <f t="shared" si="1357"/>
        <v>0</v>
      </c>
      <c r="N2966" s="564">
        <f t="shared" si="1358"/>
        <v>0</v>
      </c>
      <c r="O2966" s="564">
        <f t="shared" si="1359"/>
        <v>0</v>
      </c>
      <c r="P2966" s="564">
        <f t="shared" si="1360"/>
        <v>0</v>
      </c>
      <c r="Q2966" s="564">
        <f t="shared" si="1361"/>
        <v>0</v>
      </c>
      <c r="R2966" s="661">
        <f t="shared" si="1350"/>
        <v>0</v>
      </c>
      <c r="S2966" s="662">
        <f t="shared" si="1351"/>
        <v>0</v>
      </c>
      <c r="T2966" s="699">
        <f t="shared" si="1352"/>
        <v>0</v>
      </c>
      <c r="U2966" s="681">
        <f t="shared" si="1362"/>
        <v>0</v>
      </c>
      <c r="V2966" s="701">
        <f t="shared" si="1363"/>
        <v>0</v>
      </c>
      <c r="W2966" s="662">
        <f t="shared" si="1364"/>
        <v>0</v>
      </c>
      <c r="X2966" s="662">
        <f t="shared" si="1365"/>
        <v>0</v>
      </c>
      <c r="Y2966" s="662">
        <f t="shared" si="1366"/>
        <v>0</v>
      </c>
      <c r="Z2966" s="699">
        <f t="shared" si="1367"/>
        <v>0</v>
      </c>
      <c r="AA2966" s="681">
        <f t="shared" si="1370"/>
        <v>0</v>
      </c>
      <c r="AB2966" s="701">
        <f t="shared" si="1371"/>
        <v>0</v>
      </c>
      <c r="AC2966" s="662">
        <f t="shared" si="1368"/>
        <v>0</v>
      </c>
      <c r="AD2966" s="662">
        <f t="shared" si="1372"/>
        <v>0</v>
      </c>
      <c r="AE2966" s="701">
        <f t="shared" si="1373"/>
        <v>0</v>
      </c>
      <c r="AF2966" s="662">
        <f t="shared" si="1369"/>
        <v>0</v>
      </c>
      <c r="AG2966" s="662">
        <f t="shared" si="1374"/>
        <v>0</v>
      </c>
      <c r="AH2966" s="701">
        <f t="shared" si="1375"/>
        <v>0</v>
      </c>
    </row>
    <row r="2967" spans="1:34" x14ac:dyDescent="0.35">
      <c r="A2967" s="680">
        <v>40942</v>
      </c>
      <c r="B2967" s="558" t="s">
        <v>22</v>
      </c>
      <c r="C2967" s="558">
        <v>2</v>
      </c>
      <c r="D2967" s="559">
        <f t="shared" si="1347"/>
        <v>6</v>
      </c>
      <c r="E2967" s="561">
        <v>2.9999999999972715E-2</v>
      </c>
      <c r="F2967" s="699">
        <f t="shared" si="1353"/>
        <v>0</v>
      </c>
      <c r="G2967" s="712">
        <f t="shared" si="1354"/>
        <v>0</v>
      </c>
      <c r="H2967" s="699">
        <f t="shared" si="1348"/>
        <v>0</v>
      </c>
      <c r="I2967" s="712">
        <f t="shared" si="1349"/>
        <v>0</v>
      </c>
      <c r="J2967" s="699">
        <f t="shared" si="1355"/>
        <v>0</v>
      </c>
      <c r="K2967" s="681">
        <f t="shared" si="1356"/>
        <v>0</v>
      </c>
      <c r="L2967" s="711">
        <f>IF($L$5="Yes",HLOOKUP(B2967,'Outdoor Supply'!$D$32:$P$38,7,FALSE),0)</f>
        <v>0</v>
      </c>
      <c r="M2967" s="701">
        <f t="shared" si="1357"/>
        <v>0</v>
      </c>
      <c r="N2967" s="564">
        <f t="shared" si="1358"/>
        <v>0</v>
      </c>
      <c r="O2967" s="564">
        <f t="shared" si="1359"/>
        <v>0</v>
      </c>
      <c r="P2967" s="564">
        <f t="shared" si="1360"/>
        <v>0</v>
      </c>
      <c r="Q2967" s="564">
        <f t="shared" si="1361"/>
        <v>0</v>
      </c>
      <c r="R2967" s="661">
        <f t="shared" si="1350"/>
        <v>0</v>
      </c>
      <c r="S2967" s="662">
        <f t="shared" si="1351"/>
        <v>0</v>
      </c>
      <c r="T2967" s="699">
        <f t="shared" si="1352"/>
        <v>0</v>
      </c>
      <c r="U2967" s="681">
        <f t="shared" si="1362"/>
        <v>0</v>
      </c>
      <c r="V2967" s="701">
        <f t="shared" si="1363"/>
        <v>0</v>
      </c>
      <c r="W2967" s="662">
        <f t="shared" si="1364"/>
        <v>0</v>
      </c>
      <c r="X2967" s="662">
        <f t="shared" si="1365"/>
        <v>0</v>
      </c>
      <c r="Y2967" s="662">
        <f t="shared" si="1366"/>
        <v>0</v>
      </c>
      <c r="Z2967" s="699">
        <f t="shared" si="1367"/>
        <v>0</v>
      </c>
      <c r="AA2967" s="681">
        <f t="shared" si="1370"/>
        <v>0</v>
      </c>
      <c r="AB2967" s="701">
        <f t="shared" si="1371"/>
        <v>0</v>
      </c>
      <c r="AC2967" s="662">
        <f t="shared" si="1368"/>
        <v>0</v>
      </c>
      <c r="AD2967" s="662">
        <f t="shared" si="1372"/>
        <v>0</v>
      </c>
      <c r="AE2967" s="701">
        <f t="shared" si="1373"/>
        <v>0</v>
      </c>
      <c r="AF2967" s="662">
        <f t="shared" si="1369"/>
        <v>0</v>
      </c>
      <c r="AG2967" s="662">
        <f t="shared" si="1374"/>
        <v>0</v>
      </c>
      <c r="AH2967" s="701">
        <f t="shared" si="1375"/>
        <v>0</v>
      </c>
    </row>
    <row r="2968" spans="1:34" x14ac:dyDescent="0.35">
      <c r="A2968" s="680">
        <v>40943</v>
      </c>
      <c r="B2968" s="558" t="s">
        <v>22</v>
      </c>
      <c r="C2968" s="558">
        <v>2</v>
      </c>
      <c r="D2968" s="559">
        <f t="shared" si="1347"/>
        <v>7</v>
      </c>
      <c r="E2968" s="561">
        <v>0.16999999999995907</v>
      </c>
      <c r="F2968" s="699">
        <f t="shared" si="1353"/>
        <v>0</v>
      </c>
      <c r="G2968" s="712">
        <f t="shared" si="1354"/>
        <v>0</v>
      </c>
      <c r="H2968" s="699">
        <f t="shared" si="1348"/>
        <v>0</v>
      </c>
      <c r="I2968" s="712">
        <f t="shared" si="1349"/>
        <v>0</v>
      </c>
      <c r="J2968" s="699">
        <f t="shared" si="1355"/>
        <v>0</v>
      </c>
      <c r="K2968" s="681">
        <f t="shared" si="1356"/>
        <v>0</v>
      </c>
      <c r="L2968" s="711">
        <f>IF($L$5="Yes",HLOOKUP(B2968,'Outdoor Supply'!$D$32:$P$38,7,FALSE),0)</f>
        <v>0</v>
      </c>
      <c r="M2968" s="701">
        <f t="shared" si="1357"/>
        <v>0</v>
      </c>
      <c r="N2968" s="564">
        <f t="shared" si="1358"/>
        <v>0</v>
      </c>
      <c r="O2968" s="564">
        <f t="shared" si="1359"/>
        <v>0</v>
      </c>
      <c r="P2968" s="564">
        <f t="shared" si="1360"/>
        <v>0</v>
      </c>
      <c r="Q2968" s="564">
        <f t="shared" si="1361"/>
        <v>0</v>
      </c>
      <c r="R2968" s="661">
        <f t="shared" si="1350"/>
        <v>0</v>
      </c>
      <c r="S2968" s="662">
        <f t="shared" si="1351"/>
        <v>0</v>
      </c>
      <c r="T2968" s="699">
        <f t="shared" si="1352"/>
        <v>0</v>
      </c>
      <c r="U2968" s="681">
        <f t="shared" si="1362"/>
        <v>0</v>
      </c>
      <c r="V2968" s="701">
        <f t="shared" si="1363"/>
        <v>0</v>
      </c>
      <c r="W2968" s="662">
        <f t="shared" si="1364"/>
        <v>0</v>
      </c>
      <c r="X2968" s="662">
        <f t="shared" si="1365"/>
        <v>0</v>
      </c>
      <c r="Y2968" s="662">
        <f t="shared" si="1366"/>
        <v>0</v>
      </c>
      <c r="Z2968" s="699">
        <f t="shared" si="1367"/>
        <v>0</v>
      </c>
      <c r="AA2968" s="681">
        <f t="shared" si="1370"/>
        <v>0</v>
      </c>
      <c r="AB2968" s="701">
        <f t="shared" si="1371"/>
        <v>0</v>
      </c>
      <c r="AC2968" s="662">
        <f t="shared" si="1368"/>
        <v>0</v>
      </c>
      <c r="AD2968" s="662">
        <f t="shared" si="1372"/>
        <v>0</v>
      </c>
      <c r="AE2968" s="701">
        <f t="shared" si="1373"/>
        <v>0</v>
      </c>
      <c r="AF2968" s="662">
        <f t="shared" si="1369"/>
        <v>0</v>
      </c>
      <c r="AG2968" s="662">
        <f t="shared" si="1374"/>
        <v>0</v>
      </c>
      <c r="AH2968" s="701">
        <f t="shared" si="1375"/>
        <v>0</v>
      </c>
    </row>
    <row r="2969" spans="1:34" x14ac:dyDescent="0.35">
      <c r="A2969" s="680">
        <v>40944</v>
      </c>
      <c r="B2969" s="558" t="s">
        <v>22</v>
      </c>
      <c r="C2969" s="558">
        <v>2</v>
      </c>
      <c r="D2969" s="559">
        <f t="shared" si="1347"/>
        <v>1</v>
      </c>
      <c r="E2969" s="561">
        <v>7.9999999999984084E-2</v>
      </c>
      <c r="F2969" s="699">
        <f t="shared" si="1353"/>
        <v>0</v>
      </c>
      <c r="G2969" s="712">
        <f t="shared" si="1354"/>
        <v>0</v>
      </c>
      <c r="H2969" s="699">
        <f t="shared" si="1348"/>
        <v>0</v>
      </c>
      <c r="I2969" s="712">
        <f t="shared" si="1349"/>
        <v>0</v>
      </c>
      <c r="J2969" s="699">
        <f t="shared" si="1355"/>
        <v>0</v>
      </c>
      <c r="K2969" s="681">
        <f t="shared" si="1356"/>
        <v>0</v>
      </c>
      <c r="L2969" s="711">
        <f>IF($L$5="Yes",HLOOKUP(B2969,'Outdoor Supply'!$D$32:$P$38,7,FALSE),0)</f>
        <v>0</v>
      </c>
      <c r="M2969" s="701">
        <f t="shared" si="1357"/>
        <v>0</v>
      </c>
      <c r="N2969" s="564">
        <f t="shared" si="1358"/>
        <v>0</v>
      </c>
      <c r="O2969" s="564">
        <f t="shared" si="1359"/>
        <v>0</v>
      </c>
      <c r="P2969" s="564">
        <f t="shared" si="1360"/>
        <v>0</v>
      </c>
      <c r="Q2969" s="564">
        <f t="shared" si="1361"/>
        <v>0</v>
      </c>
      <c r="R2969" s="661">
        <f t="shared" si="1350"/>
        <v>0</v>
      </c>
      <c r="S2969" s="662">
        <f t="shared" si="1351"/>
        <v>0</v>
      </c>
      <c r="T2969" s="699">
        <f t="shared" si="1352"/>
        <v>0</v>
      </c>
      <c r="U2969" s="681">
        <f t="shared" si="1362"/>
        <v>0</v>
      </c>
      <c r="V2969" s="701">
        <f t="shared" si="1363"/>
        <v>0</v>
      </c>
      <c r="W2969" s="662">
        <f t="shared" si="1364"/>
        <v>0</v>
      </c>
      <c r="X2969" s="662">
        <f t="shared" si="1365"/>
        <v>0</v>
      </c>
      <c r="Y2969" s="662">
        <f t="shared" si="1366"/>
        <v>0</v>
      </c>
      <c r="Z2969" s="699">
        <f t="shared" si="1367"/>
        <v>0</v>
      </c>
      <c r="AA2969" s="681">
        <f t="shared" si="1370"/>
        <v>0</v>
      </c>
      <c r="AB2969" s="701">
        <f t="shared" si="1371"/>
        <v>0</v>
      </c>
      <c r="AC2969" s="662">
        <f t="shared" si="1368"/>
        <v>0</v>
      </c>
      <c r="AD2969" s="662">
        <f t="shared" si="1372"/>
        <v>0</v>
      </c>
      <c r="AE2969" s="701">
        <f t="shared" si="1373"/>
        <v>0</v>
      </c>
      <c r="AF2969" s="662">
        <f t="shared" si="1369"/>
        <v>0</v>
      </c>
      <c r="AG2969" s="662">
        <f t="shared" si="1374"/>
        <v>0</v>
      </c>
      <c r="AH2969" s="701">
        <f t="shared" si="1375"/>
        <v>0</v>
      </c>
    </row>
    <row r="2970" spans="1:34" x14ac:dyDescent="0.35">
      <c r="A2970" s="680">
        <v>40945</v>
      </c>
      <c r="B2970" s="558" t="s">
        <v>22</v>
      </c>
      <c r="C2970" s="558">
        <v>2</v>
      </c>
      <c r="D2970" s="559">
        <f t="shared" si="1347"/>
        <v>2</v>
      </c>
      <c r="E2970" s="561">
        <v>9.9999999999909051E-3</v>
      </c>
      <c r="F2970" s="699">
        <f t="shared" si="1353"/>
        <v>0</v>
      </c>
      <c r="G2970" s="712">
        <f t="shared" si="1354"/>
        <v>0</v>
      </c>
      <c r="H2970" s="699">
        <f t="shared" si="1348"/>
        <v>0</v>
      </c>
      <c r="I2970" s="712">
        <f t="shared" si="1349"/>
        <v>0</v>
      </c>
      <c r="J2970" s="699">
        <f t="shared" si="1355"/>
        <v>0</v>
      </c>
      <c r="K2970" s="681">
        <f t="shared" si="1356"/>
        <v>0</v>
      </c>
      <c r="L2970" s="711">
        <f>IF($L$5="Yes",HLOOKUP(B2970,'Outdoor Supply'!$D$32:$P$38,7,FALSE),0)</f>
        <v>0</v>
      </c>
      <c r="M2970" s="701">
        <f t="shared" si="1357"/>
        <v>0</v>
      </c>
      <c r="N2970" s="564">
        <f t="shared" si="1358"/>
        <v>0</v>
      </c>
      <c r="O2970" s="564">
        <f t="shared" si="1359"/>
        <v>0</v>
      </c>
      <c r="P2970" s="564">
        <f t="shared" si="1360"/>
        <v>0</v>
      </c>
      <c r="Q2970" s="564">
        <f t="shared" si="1361"/>
        <v>0</v>
      </c>
      <c r="R2970" s="661">
        <f t="shared" si="1350"/>
        <v>0</v>
      </c>
      <c r="S2970" s="662">
        <f t="shared" si="1351"/>
        <v>0</v>
      </c>
      <c r="T2970" s="699">
        <f t="shared" si="1352"/>
        <v>0</v>
      </c>
      <c r="U2970" s="681">
        <f t="shared" si="1362"/>
        <v>0</v>
      </c>
      <c r="V2970" s="701">
        <f t="shared" si="1363"/>
        <v>0</v>
      </c>
      <c r="W2970" s="662">
        <f t="shared" si="1364"/>
        <v>0</v>
      </c>
      <c r="X2970" s="662">
        <f t="shared" si="1365"/>
        <v>0</v>
      </c>
      <c r="Y2970" s="662">
        <f t="shared" si="1366"/>
        <v>0</v>
      </c>
      <c r="Z2970" s="699">
        <f t="shared" si="1367"/>
        <v>0</v>
      </c>
      <c r="AA2970" s="681">
        <f t="shared" si="1370"/>
        <v>0</v>
      </c>
      <c r="AB2970" s="701">
        <f t="shared" si="1371"/>
        <v>0</v>
      </c>
      <c r="AC2970" s="662">
        <f t="shared" si="1368"/>
        <v>0</v>
      </c>
      <c r="AD2970" s="662">
        <f t="shared" si="1372"/>
        <v>0</v>
      </c>
      <c r="AE2970" s="701">
        <f t="shared" si="1373"/>
        <v>0</v>
      </c>
      <c r="AF2970" s="662">
        <f t="shared" si="1369"/>
        <v>0</v>
      </c>
      <c r="AG2970" s="662">
        <f t="shared" si="1374"/>
        <v>0</v>
      </c>
      <c r="AH2970" s="701">
        <f t="shared" si="1375"/>
        <v>0</v>
      </c>
    </row>
    <row r="2971" spans="1:34" x14ac:dyDescent="0.35">
      <c r="A2971" s="680">
        <v>40946</v>
      </c>
      <c r="B2971" s="558" t="s">
        <v>22</v>
      </c>
      <c r="C2971" s="558">
        <v>2</v>
      </c>
      <c r="D2971" s="559">
        <f t="shared" si="1347"/>
        <v>3</v>
      </c>
      <c r="E2971" s="561">
        <v>0</v>
      </c>
      <c r="F2971" s="699">
        <f t="shared" si="1353"/>
        <v>0</v>
      </c>
      <c r="G2971" s="712">
        <f t="shared" si="1354"/>
        <v>0</v>
      </c>
      <c r="H2971" s="699">
        <f t="shared" si="1348"/>
        <v>0</v>
      </c>
      <c r="I2971" s="712">
        <f t="shared" si="1349"/>
        <v>0</v>
      </c>
      <c r="J2971" s="699">
        <f t="shared" si="1355"/>
        <v>0</v>
      </c>
      <c r="K2971" s="681">
        <f t="shared" si="1356"/>
        <v>0</v>
      </c>
      <c r="L2971" s="711">
        <f>IF($L$5="Yes",HLOOKUP(B2971,'Outdoor Supply'!$D$32:$P$38,7,FALSE),0)</f>
        <v>0</v>
      </c>
      <c r="M2971" s="701">
        <f t="shared" si="1357"/>
        <v>0</v>
      </c>
      <c r="N2971" s="564">
        <f t="shared" si="1358"/>
        <v>0</v>
      </c>
      <c r="O2971" s="564">
        <f t="shared" si="1359"/>
        <v>0</v>
      </c>
      <c r="P2971" s="564">
        <f t="shared" si="1360"/>
        <v>0</v>
      </c>
      <c r="Q2971" s="564">
        <f t="shared" si="1361"/>
        <v>0</v>
      </c>
      <c r="R2971" s="661">
        <f t="shared" si="1350"/>
        <v>0</v>
      </c>
      <c r="S2971" s="662">
        <f t="shared" si="1351"/>
        <v>0</v>
      </c>
      <c r="T2971" s="699">
        <f t="shared" si="1352"/>
        <v>0</v>
      </c>
      <c r="U2971" s="681">
        <f t="shared" si="1362"/>
        <v>0</v>
      </c>
      <c r="V2971" s="701">
        <f t="shared" si="1363"/>
        <v>0</v>
      </c>
      <c r="W2971" s="662">
        <f t="shared" si="1364"/>
        <v>0</v>
      </c>
      <c r="X2971" s="662">
        <f t="shared" si="1365"/>
        <v>0</v>
      </c>
      <c r="Y2971" s="662">
        <f t="shared" si="1366"/>
        <v>0</v>
      </c>
      <c r="Z2971" s="699">
        <f t="shared" si="1367"/>
        <v>0</v>
      </c>
      <c r="AA2971" s="681">
        <f t="shared" si="1370"/>
        <v>0</v>
      </c>
      <c r="AB2971" s="701">
        <f t="shared" si="1371"/>
        <v>0</v>
      </c>
      <c r="AC2971" s="662">
        <f t="shared" si="1368"/>
        <v>0</v>
      </c>
      <c r="AD2971" s="662">
        <f t="shared" si="1372"/>
        <v>0</v>
      </c>
      <c r="AE2971" s="701">
        <f t="shared" si="1373"/>
        <v>0</v>
      </c>
      <c r="AF2971" s="662">
        <f t="shared" si="1369"/>
        <v>0</v>
      </c>
      <c r="AG2971" s="662">
        <f t="shared" si="1374"/>
        <v>0</v>
      </c>
      <c r="AH2971" s="701">
        <f t="shared" si="1375"/>
        <v>0</v>
      </c>
    </row>
    <row r="2972" spans="1:34" x14ac:dyDescent="0.35">
      <c r="A2972" s="680">
        <v>40947</v>
      </c>
      <c r="B2972" s="558" t="s">
        <v>22</v>
      </c>
      <c r="C2972" s="558">
        <v>2</v>
      </c>
      <c r="D2972" s="559">
        <f t="shared" si="1347"/>
        <v>4</v>
      </c>
      <c r="E2972" s="561">
        <v>0</v>
      </c>
      <c r="F2972" s="699">
        <f t="shared" si="1353"/>
        <v>0</v>
      </c>
      <c r="G2972" s="712">
        <f t="shared" si="1354"/>
        <v>0</v>
      </c>
      <c r="H2972" s="699">
        <f t="shared" si="1348"/>
        <v>0</v>
      </c>
      <c r="I2972" s="712">
        <f t="shared" si="1349"/>
        <v>0</v>
      </c>
      <c r="J2972" s="699">
        <f t="shared" si="1355"/>
        <v>0</v>
      </c>
      <c r="K2972" s="681">
        <f t="shared" si="1356"/>
        <v>0</v>
      </c>
      <c r="L2972" s="711">
        <f>IF($L$5="Yes",HLOOKUP(B2972,'Outdoor Supply'!$D$32:$P$38,7,FALSE),0)</f>
        <v>0</v>
      </c>
      <c r="M2972" s="701">
        <f t="shared" si="1357"/>
        <v>0</v>
      </c>
      <c r="N2972" s="564">
        <f t="shared" si="1358"/>
        <v>0</v>
      </c>
      <c r="O2972" s="564">
        <f t="shared" si="1359"/>
        <v>0</v>
      </c>
      <c r="P2972" s="564">
        <f t="shared" si="1360"/>
        <v>0</v>
      </c>
      <c r="Q2972" s="564">
        <f t="shared" si="1361"/>
        <v>0</v>
      </c>
      <c r="R2972" s="661">
        <f t="shared" si="1350"/>
        <v>0</v>
      </c>
      <c r="S2972" s="662">
        <f t="shared" si="1351"/>
        <v>0</v>
      </c>
      <c r="T2972" s="699">
        <f t="shared" si="1352"/>
        <v>0</v>
      </c>
      <c r="U2972" s="681">
        <f t="shared" si="1362"/>
        <v>0</v>
      </c>
      <c r="V2972" s="701">
        <f t="shared" si="1363"/>
        <v>0</v>
      </c>
      <c r="W2972" s="662">
        <f t="shared" si="1364"/>
        <v>0</v>
      </c>
      <c r="X2972" s="662">
        <f t="shared" si="1365"/>
        <v>0</v>
      </c>
      <c r="Y2972" s="662">
        <f t="shared" si="1366"/>
        <v>0</v>
      </c>
      <c r="Z2972" s="699">
        <f t="shared" si="1367"/>
        <v>0</v>
      </c>
      <c r="AA2972" s="681">
        <f t="shared" si="1370"/>
        <v>0</v>
      </c>
      <c r="AB2972" s="701">
        <f t="shared" si="1371"/>
        <v>0</v>
      </c>
      <c r="AC2972" s="662">
        <f t="shared" si="1368"/>
        <v>0</v>
      </c>
      <c r="AD2972" s="662">
        <f t="shared" si="1372"/>
        <v>0</v>
      </c>
      <c r="AE2972" s="701">
        <f t="shared" si="1373"/>
        <v>0</v>
      </c>
      <c r="AF2972" s="662">
        <f t="shared" si="1369"/>
        <v>0</v>
      </c>
      <c r="AG2972" s="662">
        <f t="shared" si="1374"/>
        <v>0</v>
      </c>
      <c r="AH2972" s="701">
        <f t="shared" si="1375"/>
        <v>0</v>
      </c>
    </row>
    <row r="2973" spans="1:34" x14ac:dyDescent="0.35">
      <c r="A2973" s="680">
        <v>40948</v>
      </c>
      <c r="B2973" s="558" t="s">
        <v>22</v>
      </c>
      <c r="C2973" s="558">
        <v>2</v>
      </c>
      <c r="D2973" s="559">
        <f t="shared" si="1347"/>
        <v>5</v>
      </c>
      <c r="E2973" s="561">
        <v>0</v>
      </c>
      <c r="F2973" s="699">
        <f t="shared" si="1353"/>
        <v>0</v>
      </c>
      <c r="G2973" s="712">
        <f t="shared" si="1354"/>
        <v>0</v>
      </c>
      <c r="H2973" s="699">
        <f t="shared" si="1348"/>
        <v>0</v>
      </c>
      <c r="I2973" s="712">
        <f t="shared" si="1349"/>
        <v>0</v>
      </c>
      <c r="J2973" s="699">
        <f t="shared" si="1355"/>
        <v>0</v>
      </c>
      <c r="K2973" s="681">
        <f t="shared" si="1356"/>
        <v>0</v>
      </c>
      <c r="L2973" s="711">
        <f>IF($L$5="Yes",HLOOKUP(B2973,'Outdoor Supply'!$D$32:$P$38,7,FALSE),0)</f>
        <v>0</v>
      </c>
      <c r="M2973" s="701">
        <f t="shared" si="1357"/>
        <v>0</v>
      </c>
      <c r="N2973" s="564">
        <f t="shared" si="1358"/>
        <v>0</v>
      </c>
      <c r="O2973" s="564">
        <f t="shared" si="1359"/>
        <v>0</v>
      </c>
      <c r="P2973" s="564">
        <f t="shared" si="1360"/>
        <v>0</v>
      </c>
      <c r="Q2973" s="564">
        <f t="shared" si="1361"/>
        <v>0</v>
      </c>
      <c r="R2973" s="661">
        <f t="shared" si="1350"/>
        <v>0</v>
      </c>
      <c r="S2973" s="662">
        <f t="shared" si="1351"/>
        <v>0</v>
      </c>
      <c r="T2973" s="699">
        <f t="shared" si="1352"/>
        <v>0</v>
      </c>
      <c r="U2973" s="681">
        <f t="shared" si="1362"/>
        <v>0</v>
      </c>
      <c r="V2973" s="701">
        <f t="shared" si="1363"/>
        <v>0</v>
      </c>
      <c r="W2973" s="662">
        <f t="shared" si="1364"/>
        <v>0</v>
      </c>
      <c r="X2973" s="662">
        <f t="shared" si="1365"/>
        <v>0</v>
      </c>
      <c r="Y2973" s="662">
        <f t="shared" si="1366"/>
        <v>0</v>
      </c>
      <c r="Z2973" s="699">
        <f t="shared" si="1367"/>
        <v>0</v>
      </c>
      <c r="AA2973" s="681">
        <f t="shared" si="1370"/>
        <v>0</v>
      </c>
      <c r="AB2973" s="701">
        <f t="shared" si="1371"/>
        <v>0</v>
      </c>
      <c r="AC2973" s="662">
        <f t="shared" si="1368"/>
        <v>0</v>
      </c>
      <c r="AD2973" s="662">
        <f t="shared" si="1372"/>
        <v>0</v>
      </c>
      <c r="AE2973" s="701">
        <f t="shared" si="1373"/>
        <v>0</v>
      </c>
      <c r="AF2973" s="662">
        <f t="shared" si="1369"/>
        <v>0</v>
      </c>
      <c r="AG2973" s="662">
        <f t="shared" si="1374"/>
        <v>0</v>
      </c>
      <c r="AH2973" s="701">
        <f t="shared" si="1375"/>
        <v>0</v>
      </c>
    </row>
    <row r="2974" spans="1:34" x14ac:dyDescent="0.35">
      <c r="A2974" s="680">
        <v>40949</v>
      </c>
      <c r="B2974" s="558" t="s">
        <v>22</v>
      </c>
      <c r="C2974" s="558">
        <v>2</v>
      </c>
      <c r="D2974" s="559">
        <f t="shared" si="1347"/>
        <v>6</v>
      </c>
      <c r="E2974" s="561">
        <v>0.14999999999997726</v>
      </c>
      <c r="F2974" s="699">
        <f t="shared" si="1353"/>
        <v>0</v>
      </c>
      <c r="G2974" s="712">
        <f t="shared" si="1354"/>
        <v>0</v>
      </c>
      <c r="H2974" s="699">
        <f t="shared" si="1348"/>
        <v>0</v>
      </c>
      <c r="I2974" s="712">
        <f t="shared" si="1349"/>
        <v>0</v>
      </c>
      <c r="J2974" s="699">
        <f t="shared" si="1355"/>
        <v>0</v>
      </c>
      <c r="K2974" s="681">
        <f t="shared" si="1356"/>
        <v>0</v>
      </c>
      <c r="L2974" s="711">
        <f>IF($L$5="Yes",HLOOKUP(B2974,'Outdoor Supply'!$D$32:$P$38,7,FALSE),0)</f>
        <v>0</v>
      </c>
      <c r="M2974" s="701">
        <f t="shared" si="1357"/>
        <v>0</v>
      </c>
      <c r="N2974" s="564">
        <f t="shared" si="1358"/>
        <v>0</v>
      </c>
      <c r="O2974" s="564">
        <f t="shared" si="1359"/>
        <v>0</v>
      </c>
      <c r="P2974" s="564">
        <f t="shared" si="1360"/>
        <v>0</v>
      </c>
      <c r="Q2974" s="564">
        <f t="shared" si="1361"/>
        <v>0</v>
      </c>
      <c r="R2974" s="661">
        <f t="shared" si="1350"/>
        <v>0</v>
      </c>
      <c r="S2974" s="662">
        <f t="shared" si="1351"/>
        <v>0</v>
      </c>
      <c r="T2974" s="699">
        <f t="shared" si="1352"/>
        <v>0</v>
      </c>
      <c r="U2974" s="681">
        <f t="shared" si="1362"/>
        <v>0</v>
      </c>
      <c r="V2974" s="701">
        <f t="shared" si="1363"/>
        <v>0</v>
      </c>
      <c r="W2974" s="662">
        <f t="shared" si="1364"/>
        <v>0</v>
      </c>
      <c r="X2974" s="662">
        <f t="shared" si="1365"/>
        <v>0</v>
      </c>
      <c r="Y2974" s="662">
        <f t="shared" si="1366"/>
        <v>0</v>
      </c>
      <c r="Z2974" s="699">
        <f t="shared" si="1367"/>
        <v>0</v>
      </c>
      <c r="AA2974" s="681">
        <f t="shared" si="1370"/>
        <v>0</v>
      </c>
      <c r="AB2974" s="701">
        <f t="shared" si="1371"/>
        <v>0</v>
      </c>
      <c r="AC2974" s="662">
        <f t="shared" si="1368"/>
        <v>0</v>
      </c>
      <c r="AD2974" s="662">
        <f t="shared" si="1372"/>
        <v>0</v>
      </c>
      <c r="AE2974" s="701">
        <f t="shared" si="1373"/>
        <v>0</v>
      </c>
      <c r="AF2974" s="662">
        <f t="shared" si="1369"/>
        <v>0</v>
      </c>
      <c r="AG2974" s="662">
        <f t="shared" si="1374"/>
        <v>0</v>
      </c>
      <c r="AH2974" s="701">
        <f t="shared" si="1375"/>
        <v>0</v>
      </c>
    </row>
    <row r="2975" spans="1:34" x14ac:dyDescent="0.35">
      <c r="A2975" s="680">
        <v>40950</v>
      </c>
      <c r="B2975" s="558" t="s">
        <v>22</v>
      </c>
      <c r="C2975" s="558">
        <v>2</v>
      </c>
      <c r="D2975" s="559">
        <f t="shared" si="1347"/>
        <v>7</v>
      </c>
      <c r="E2975" s="561">
        <v>0</v>
      </c>
      <c r="F2975" s="699">
        <f t="shared" si="1353"/>
        <v>0</v>
      </c>
      <c r="G2975" s="712">
        <f t="shared" si="1354"/>
        <v>0</v>
      </c>
      <c r="H2975" s="699">
        <f t="shared" si="1348"/>
        <v>0</v>
      </c>
      <c r="I2975" s="712">
        <f t="shared" si="1349"/>
        <v>0</v>
      </c>
      <c r="J2975" s="699">
        <f t="shared" si="1355"/>
        <v>0</v>
      </c>
      <c r="K2975" s="681">
        <f t="shared" si="1356"/>
        <v>0</v>
      </c>
      <c r="L2975" s="711">
        <f>IF($L$5="Yes",HLOOKUP(B2975,'Outdoor Supply'!$D$32:$P$38,7,FALSE),0)</f>
        <v>0</v>
      </c>
      <c r="M2975" s="701">
        <f t="shared" si="1357"/>
        <v>0</v>
      </c>
      <c r="N2975" s="564">
        <f t="shared" si="1358"/>
        <v>0</v>
      </c>
      <c r="O2975" s="564">
        <f t="shared" si="1359"/>
        <v>0</v>
      </c>
      <c r="P2975" s="564">
        <f t="shared" si="1360"/>
        <v>0</v>
      </c>
      <c r="Q2975" s="564">
        <f t="shared" si="1361"/>
        <v>0</v>
      </c>
      <c r="R2975" s="661">
        <f t="shared" si="1350"/>
        <v>0</v>
      </c>
      <c r="S2975" s="662">
        <f t="shared" si="1351"/>
        <v>0</v>
      </c>
      <c r="T2975" s="699">
        <f t="shared" si="1352"/>
        <v>0</v>
      </c>
      <c r="U2975" s="681">
        <f t="shared" si="1362"/>
        <v>0</v>
      </c>
      <c r="V2975" s="701">
        <f t="shared" si="1363"/>
        <v>0</v>
      </c>
      <c r="W2975" s="662">
        <f t="shared" si="1364"/>
        <v>0</v>
      </c>
      <c r="X2975" s="662">
        <f t="shared" si="1365"/>
        <v>0</v>
      </c>
      <c r="Y2975" s="662">
        <f t="shared" si="1366"/>
        <v>0</v>
      </c>
      <c r="Z2975" s="699">
        <f t="shared" si="1367"/>
        <v>0</v>
      </c>
      <c r="AA2975" s="681">
        <f t="shared" si="1370"/>
        <v>0</v>
      </c>
      <c r="AB2975" s="701">
        <f t="shared" si="1371"/>
        <v>0</v>
      </c>
      <c r="AC2975" s="662">
        <f t="shared" si="1368"/>
        <v>0</v>
      </c>
      <c r="AD2975" s="662">
        <f t="shared" si="1372"/>
        <v>0</v>
      </c>
      <c r="AE2975" s="701">
        <f t="shared" si="1373"/>
        <v>0</v>
      </c>
      <c r="AF2975" s="662">
        <f t="shared" si="1369"/>
        <v>0</v>
      </c>
      <c r="AG2975" s="662">
        <f t="shared" si="1374"/>
        <v>0</v>
      </c>
      <c r="AH2975" s="701">
        <f t="shared" si="1375"/>
        <v>0</v>
      </c>
    </row>
    <row r="2976" spans="1:34" x14ac:dyDescent="0.35">
      <c r="A2976" s="680">
        <v>40951</v>
      </c>
      <c r="B2976" s="558" t="s">
        <v>22</v>
      </c>
      <c r="C2976" s="558">
        <v>2</v>
      </c>
      <c r="D2976" s="559">
        <f t="shared" si="1347"/>
        <v>1</v>
      </c>
      <c r="E2976" s="561">
        <v>0</v>
      </c>
      <c r="F2976" s="699">
        <f t="shared" si="1353"/>
        <v>0</v>
      </c>
      <c r="G2976" s="712">
        <f t="shared" si="1354"/>
        <v>0</v>
      </c>
      <c r="H2976" s="699">
        <f t="shared" si="1348"/>
        <v>0</v>
      </c>
      <c r="I2976" s="712">
        <f t="shared" si="1349"/>
        <v>0</v>
      </c>
      <c r="J2976" s="699">
        <f t="shared" si="1355"/>
        <v>0</v>
      </c>
      <c r="K2976" s="681">
        <f t="shared" si="1356"/>
        <v>0</v>
      </c>
      <c r="L2976" s="711">
        <f>IF($L$5="Yes",HLOOKUP(B2976,'Outdoor Supply'!$D$32:$P$38,7,FALSE),0)</f>
        <v>0</v>
      </c>
      <c r="M2976" s="701">
        <f t="shared" si="1357"/>
        <v>0</v>
      </c>
      <c r="N2976" s="564">
        <f t="shared" si="1358"/>
        <v>0</v>
      </c>
      <c r="O2976" s="564">
        <f t="shared" si="1359"/>
        <v>0</v>
      </c>
      <c r="P2976" s="564">
        <f t="shared" si="1360"/>
        <v>0</v>
      </c>
      <c r="Q2976" s="564">
        <f t="shared" si="1361"/>
        <v>0</v>
      </c>
      <c r="R2976" s="661">
        <f t="shared" si="1350"/>
        <v>0</v>
      </c>
      <c r="S2976" s="662">
        <f t="shared" si="1351"/>
        <v>0</v>
      </c>
      <c r="T2976" s="699">
        <f t="shared" si="1352"/>
        <v>0</v>
      </c>
      <c r="U2976" s="681">
        <f t="shared" si="1362"/>
        <v>0</v>
      </c>
      <c r="V2976" s="701">
        <f t="shared" si="1363"/>
        <v>0</v>
      </c>
      <c r="W2976" s="662">
        <f t="shared" si="1364"/>
        <v>0</v>
      </c>
      <c r="X2976" s="662">
        <f t="shared" si="1365"/>
        <v>0</v>
      </c>
      <c r="Y2976" s="662">
        <f t="shared" si="1366"/>
        <v>0</v>
      </c>
      <c r="Z2976" s="699">
        <f t="shared" si="1367"/>
        <v>0</v>
      </c>
      <c r="AA2976" s="681">
        <f t="shared" si="1370"/>
        <v>0</v>
      </c>
      <c r="AB2976" s="701">
        <f t="shared" si="1371"/>
        <v>0</v>
      </c>
      <c r="AC2976" s="662">
        <f t="shared" si="1368"/>
        <v>0</v>
      </c>
      <c r="AD2976" s="662">
        <f t="shared" si="1372"/>
        <v>0</v>
      </c>
      <c r="AE2976" s="701">
        <f t="shared" si="1373"/>
        <v>0</v>
      </c>
      <c r="AF2976" s="662">
        <f t="shared" si="1369"/>
        <v>0</v>
      </c>
      <c r="AG2976" s="662">
        <f t="shared" si="1374"/>
        <v>0</v>
      </c>
      <c r="AH2976" s="701">
        <f t="shared" si="1375"/>
        <v>0</v>
      </c>
    </row>
    <row r="2977" spans="1:34" x14ac:dyDescent="0.35">
      <c r="A2977" s="680">
        <v>40952</v>
      </c>
      <c r="B2977" s="558" t="s">
        <v>22</v>
      </c>
      <c r="C2977" s="558">
        <v>2</v>
      </c>
      <c r="D2977" s="559">
        <f t="shared" si="1347"/>
        <v>2</v>
      </c>
      <c r="E2977" s="561">
        <v>0.25999999999999091</v>
      </c>
      <c r="F2977" s="699">
        <f t="shared" si="1353"/>
        <v>0</v>
      </c>
      <c r="G2977" s="712">
        <f t="shared" si="1354"/>
        <v>0</v>
      </c>
      <c r="H2977" s="699">
        <f t="shared" si="1348"/>
        <v>0</v>
      </c>
      <c r="I2977" s="712">
        <f t="shared" si="1349"/>
        <v>0</v>
      </c>
      <c r="J2977" s="699">
        <f t="shared" si="1355"/>
        <v>0</v>
      </c>
      <c r="K2977" s="681">
        <f t="shared" si="1356"/>
        <v>0</v>
      </c>
      <c r="L2977" s="711">
        <f>IF($L$5="Yes",HLOOKUP(B2977,'Outdoor Supply'!$D$32:$P$38,7,FALSE),0)</f>
        <v>0</v>
      </c>
      <c r="M2977" s="701">
        <f t="shared" si="1357"/>
        <v>0</v>
      </c>
      <c r="N2977" s="564">
        <f t="shared" si="1358"/>
        <v>0</v>
      </c>
      <c r="O2977" s="564">
        <f t="shared" si="1359"/>
        <v>0</v>
      </c>
      <c r="P2977" s="564">
        <f t="shared" si="1360"/>
        <v>0</v>
      </c>
      <c r="Q2977" s="564">
        <f t="shared" si="1361"/>
        <v>0</v>
      </c>
      <c r="R2977" s="661">
        <f t="shared" si="1350"/>
        <v>0</v>
      </c>
      <c r="S2977" s="662">
        <f t="shared" si="1351"/>
        <v>0</v>
      </c>
      <c r="T2977" s="699">
        <f t="shared" si="1352"/>
        <v>0</v>
      </c>
      <c r="U2977" s="681">
        <f t="shared" si="1362"/>
        <v>0</v>
      </c>
      <c r="V2977" s="701">
        <f t="shared" si="1363"/>
        <v>0</v>
      </c>
      <c r="W2977" s="662">
        <f t="shared" si="1364"/>
        <v>0</v>
      </c>
      <c r="X2977" s="662">
        <f t="shared" si="1365"/>
        <v>0</v>
      </c>
      <c r="Y2977" s="662">
        <f t="shared" si="1366"/>
        <v>0</v>
      </c>
      <c r="Z2977" s="699">
        <f t="shared" si="1367"/>
        <v>0</v>
      </c>
      <c r="AA2977" s="681">
        <f t="shared" si="1370"/>
        <v>0</v>
      </c>
      <c r="AB2977" s="701">
        <f t="shared" si="1371"/>
        <v>0</v>
      </c>
      <c r="AC2977" s="662">
        <f t="shared" si="1368"/>
        <v>0</v>
      </c>
      <c r="AD2977" s="662">
        <f t="shared" si="1372"/>
        <v>0</v>
      </c>
      <c r="AE2977" s="701">
        <f t="shared" si="1373"/>
        <v>0</v>
      </c>
      <c r="AF2977" s="662">
        <f t="shared" si="1369"/>
        <v>0</v>
      </c>
      <c r="AG2977" s="662">
        <f t="shared" si="1374"/>
        <v>0</v>
      </c>
      <c r="AH2977" s="701">
        <f t="shared" si="1375"/>
        <v>0</v>
      </c>
    </row>
    <row r="2978" spans="1:34" x14ac:dyDescent="0.35">
      <c r="A2978" s="680">
        <v>40953</v>
      </c>
      <c r="B2978" s="558" t="s">
        <v>22</v>
      </c>
      <c r="C2978" s="558">
        <v>2</v>
      </c>
      <c r="D2978" s="559">
        <f t="shared" si="1347"/>
        <v>3</v>
      </c>
      <c r="E2978" s="561">
        <v>0</v>
      </c>
      <c r="F2978" s="699">
        <f t="shared" si="1353"/>
        <v>0</v>
      </c>
      <c r="G2978" s="712">
        <f t="shared" si="1354"/>
        <v>0</v>
      </c>
      <c r="H2978" s="699">
        <f t="shared" si="1348"/>
        <v>0</v>
      </c>
      <c r="I2978" s="712">
        <f t="shared" si="1349"/>
        <v>0</v>
      </c>
      <c r="J2978" s="699">
        <f t="shared" si="1355"/>
        <v>0</v>
      </c>
      <c r="K2978" s="681">
        <f t="shared" si="1356"/>
        <v>0</v>
      </c>
      <c r="L2978" s="711">
        <f>IF($L$5="Yes",HLOOKUP(B2978,'Outdoor Supply'!$D$32:$P$38,7,FALSE),0)</f>
        <v>0</v>
      </c>
      <c r="M2978" s="701">
        <f t="shared" si="1357"/>
        <v>0</v>
      </c>
      <c r="N2978" s="564">
        <f t="shared" si="1358"/>
        <v>0</v>
      </c>
      <c r="O2978" s="564">
        <f t="shared" si="1359"/>
        <v>0</v>
      </c>
      <c r="P2978" s="564">
        <f t="shared" si="1360"/>
        <v>0</v>
      </c>
      <c r="Q2978" s="564">
        <f t="shared" si="1361"/>
        <v>0</v>
      </c>
      <c r="R2978" s="661">
        <f t="shared" si="1350"/>
        <v>0</v>
      </c>
      <c r="S2978" s="662">
        <f t="shared" si="1351"/>
        <v>0</v>
      </c>
      <c r="T2978" s="699">
        <f t="shared" si="1352"/>
        <v>0</v>
      </c>
      <c r="U2978" s="681">
        <f t="shared" si="1362"/>
        <v>0</v>
      </c>
      <c r="V2978" s="701">
        <f t="shared" si="1363"/>
        <v>0</v>
      </c>
      <c r="W2978" s="662">
        <f t="shared" si="1364"/>
        <v>0</v>
      </c>
      <c r="X2978" s="662">
        <f t="shared" si="1365"/>
        <v>0</v>
      </c>
      <c r="Y2978" s="662">
        <f t="shared" si="1366"/>
        <v>0</v>
      </c>
      <c r="Z2978" s="699">
        <f t="shared" si="1367"/>
        <v>0</v>
      </c>
      <c r="AA2978" s="681">
        <f t="shared" si="1370"/>
        <v>0</v>
      </c>
      <c r="AB2978" s="701">
        <f t="shared" si="1371"/>
        <v>0</v>
      </c>
      <c r="AC2978" s="662">
        <f t="shared" si="1368"/>
        <v>0</v>
      </c>
      <c r="AD2978" s="662">
        <f t="shared" si="1372"/>
        <v>0</v>
      </c>
      <c r="AE2978" s="701">
        <f t="shared" si="1373"/>
        <v>0</v>
      </c>
      <c r="AF2978" s="662">
        <f t="shared" si="1369"/>
        <v>0</v>
      </c>
      <c r="AG2978" s="662">
        <f t="shared" si="1374"/>
        <v>0</v>
      </c>
      <c r="AH2978" s="701">
        <f t="shared" si="1375"/>
        <v>0</v>
      </c>
    </row>
    <row r="2979" spans="1:34" x14ac:dyDescent="0.35">
      <c r="A2979" s="680">
        <v>40954</v>
      </c>
      <c r="B2979" s="558" t="s">
        <v>22</v>
      </c>
      <c r="C2979" s="558">
        <v>2</v>
      </c>
      <c r="D2979" s="559">
        <f t="shared" si="1347"/>
        <v>4</v>
      </c>
      <c r="E2979" s="561">
        <v>0</v>
      </c>
      <c r="F2979" s="699">
        <f t="shared" si="1353"/>
        <v>0</v>
      </c>
      <c r="G2979" s="712">
        <f t="shared" si="1354"/>
        <v>0</v>
      </c>
      <c r="H2979" s="699">
        <f t="shared" si="1348"/>
        <v>0</v>
      </c>
      <c r="I2979" s="712">
        <f t="shared" si="1349"/>
        <v>0</v>
      </c>
      <c r="J2979" s="699">
        <f t="shared" si="1355"/>
        <v>0</v>
      </c>
      <c r="K2979" s="681">
        <f t="shared" si="1356"/>
        <v>0</v>
      </c>
      <c r="L2979" s="711">
        <f>IF($L$5="Yes",HLOOKUP(B2979,'Outdoor Supply'!$D$32:$P$38,7,FALSE),0)</f>
        <v>0</v>
      </c>
      <c r="M2979" s="701">
        <f t="shared" si="1357"/>
        <v>0</v>
      </c>
      <c r="N2979" s="564">
        <f t="shared" si="1358"/>
        <v>0</v>
      </c>
      <c r="O2979" s="564">
        <f t="shared" si="1359"/>
        <v>0</v>
      </c>
      <c r="P2979" s="564">
        <f t="shared" si="1360"/>
        <v>0</v>
      </c>
      <c r="Q2979" s="564">
        <f t="shared" si="1361"/>
        <v>0</v>
      </c>
      <c r="R2979" s="661">
        <f t="shared" si="1350"/>
        <v>0</v>
      </c>
      <c r="S2979" s="662">
        <f t="shared" si="1351"/>
        <v>0</v>
      </c>
      <c r="T2979" s="699">
        <f t="shared" si="1352"/>
        <v>0</v>
      </c>
      <c r="U2979" s="681">
        <f t="shared" si="1362"/>
        <v>0</v>
      </c>
      <c r="V2979" s="701">
        <f t="shared" si="1363"/>
        <v>0</v>
      </c>
      <c r="W2979" s="662">
        <f t="shared" si="1364"/>
        <v>0</v>
      </c>
      <c r="X2979" s="662">
        <f t="shared" si="1365"/>
        <v>0</v>
      </c>
      <c r="Y2979" s="662">
        <f t="shared" si="1366"/>
        <v>0</v>
      </c>
      <c r="Z2979" s="699">
        <f t="shared" si="1367"/>
        <v>0</v>
      </c>
      <c r="AA2979" s="681">
        <f t="shared" si="1370"/>
        <v>0</v>
      </c>
      <c r="AB2979" s="701">
        <f t="shared" si="1371"/>
        <v>0</v>
      </c>
      <c r="AC2979" s="662">
        <f t="shared" si="1368"/>
        <v>0</v>
      </c>
      <c r="AD2979" s="662">
        <f t="shared" si="1372"/>
        <v>0</v>
      </c>
      <c r="AE2979" s="701">
        <f t="shared" si="1373"/>
        <v>0</v>
      </c>
      <c r="AF2979" s="662">
        <f t="shared" si="1369"/>
        <v>0</v>
      </c>
      <c r="AG2979" s="662">
        <f t="shared" si="1374"/>
        <v>0</v>
      </c>
      <c r="AH2979" s="701">
        <f t="shared" si="1375"/>
        <v>0</v>
      </c>
    </row>
    <row r="2980" spans="1:34" x14ac:dyDescent="0.35">
      <c r="A2980" s="680">
        <v>40955</v>
      </c>
      <c r="B2980" s="558" t="s">
        <v>22</v>
      </c>
      <c r="C2980" s="558">
        <v>2</v>
      </c>
      <c r="D2980" s="559">
        <f t="shared" si="1347"/>
        <v>5</v>
      </c>
      <c r="E2980" s="561">
        <v>0</v>
      </c>
      <c r="F2980" s="699">
        <f t="shared" si="1353"/>
        <v>0</v>
      </c>
      <c r="G2980" s="712">
        <f t="shared" si="1354"/>
        <v>0</v>
      </c>
      <c r="H2980" s="699">
        <f t="shared" si="1348"/>
        <v>0</v>
      </c>
      <c r="I2980" s="712">
        <f t="shared" si="1349"/>
        <v>0</v>
      </c>
      <c r="J2980" s="699">
        <f t="shared" si="1355"/>
        <v>0</v>
      </c>
      <c r="K2980" s="681">
        <f t="shared" si="1356"/>
        <v>0</v>
      </c>
      <c r="L2980" s="711">
        <f>IF($L$5="Yes",HLOOKUP(B2980,'Outdoor Supply'!$D$32:$P$38,7,FALSE),0)</f>
        <v>0</v>
      </c>
      <c r="M2980" s="701">
        <f t="shared" si="1357"/>
        <v>0</v>
      </c>
      <c r="N2980" s="564">
        <f t="shared" si="1358"/>
        <v>0</v>
      </c>
      <c r="O2980" s="564">
        <f t="shared" si="1359"/>
        <v>0</v>
      </c>
      <c r="P2980" s="564">
        <f t="shared" si="1360"/>
        <v>0</v>
      </c>
      <c r="Q2980" s="564">
        <f t="shared" si="1361"/>
        <v>0</v>
      </c>
      <c r="R2980" s="661">
        <f t="shared" si="1350"/>
        <v>0</v>
      </c>
      <c r="S2980" s="662">
        <f t="shared" si="1351"/>
        <v>0</v>
      </c>
      <c r="T2980" s="699">
        <f t="shared" si="1352"/>
        <v>0</v>
      </c>
      <c r="U2980" s="681">
        <f t="shared" si="1362"/>
        <v>0</v>
      </c>
      <c r="V2980" s="701">
        <f t="shared" si="1363"/>
        <v>0</v>
      </c>
      <c r="W2980" s="662">
        <f t="shared" si="1364"/>
        <v>0</v>
      </c>
      <c r="X2980" s="662">
        <f t="shared" si="1365"/>
        <v>0</v>
      </c>
      <c r="Y2980" s="662">
        <f t="shared" si="1366"/>
        <v>0</v>
      </c>
      <c r="Z2980" s="699">
        <f t="shared" si="1367"/>
        <v>0</v>
      </c>
      <c r="AA2980" s="681">
        <f t="shared" si="1370"/>
        <v>0</v>
      </c>
      <c r="AB2980" s="701">
        <f t="shared" si="1371"/>
        <v>0</v>
      </c>
      <c r="AC2980" s="662">
        <f t="shared" si="1368"/>
        <v>0</v>
      </c>
      <c r="AD2980" s="662">
        <f t="shared" si="1372"/>
        <v>0</v>
      </c>
      <c r="AE2980" s="701">
        <f t="shared" si="1373"/>
        <v>0</v>
      </c>
      <c r="AF2980" s="662">
        <f t="shared" si="1369"/>
        <v>0</v>
      </c>
      <c r="AG2980" s="662">
        <f t="shared" si="1374"/>
        <v>0</v>
      </c>
      <c r="AH2980" s="701">
        <f t="shared" si="1375"/>
        <v>0</v>
      </c>
    </row>
    <row r="2981" spans="1:34" x14ac:dyDescent="0.35">
      <c r="A2981" s="680">
        <v>40956</v>
      </c>
      <c r="B2981" s="558" t="s">
        <v>22</v>
      </c>
      <c r="C2981" s="558">
        <v>2</v>
      </c>
      <c r="D2981" s="559">
        <f t="shared" si="1347"/>
        <v>6</v>
      </c>
      <c r="E2981" s="561">
        <v>0.13999999999998636</v>
      </c>
      <c r="F2981" s="699">
        <f t="shared" si="1353"/>
        <v>0</v>
      </c>
      <c r="G2981" s="712">
        <f t="shared" si="1354"/>
        <v>0</v>
      </c>
      <c r="H2981" s="699">
        <f t="shared" si="1348"/>
        <v>0</v>
      </c>
      <c r="I2981" s="712">
        <f t="shared" si="1349"/>
        <v>0</v>
      </c>
      <c r="J2981" s="699">
        <f t="shared" si="1355"/>
        <v>0</v>
      </c>
      <c r="K2981" s="681">
        <f t="shared" si="1356"/>
        <v>0</v>
      </c>
      <c r="L2981" s="711">
        <f>IF($L$5="Yes",HLOOKUP(B2981,'Outdoor Supply'!$D$32:$P$38,7,FALSE),0)</f>
        <v>0</v>
      </c>
      <c r="M2981" s="701">
        <f t="shared" si="1357"/>
        <v>0</v>
      </c>
      <c r="N2981" s="564">
        <f t="shared" si="1358"/>
        <v>0</v>
      </c>
      <c r="O2981" s="564">
        <f t="shared" si="1359"/>
        <v>0</v>
      </c>
      <c r="P2981" s="564">
        <f t="shared" si="1360"/>
        <v>0</v>
      </c>
      <c r="Q2981" s="564">
        <f t="shared" si="1361"/>
        <v>0</v>
      </c>
      <c r="R2981" s="661">
        <f t="shared" si="1350"/>
        <v>0</v>
      </c>
      <c r="S2981" s="662">
        <f t="shared" si="1351"/>
        <v>0</v>
      </c>
      <c r="T2981" s="699">
        <f t="shared" si="1352"/>
        <v>0</v>
      </c>
      <c r="U2981" s="681">
        <f t="shared" si="1362"/>
        <v>0</v>
      </c>
      <c r="V2981" s="701">
        <f t="shared" si="1363"/>
        <v>0</v>
      </c>
      <c r="W2981" s="662">
        <f t="shared" si="1364"/>
        <v>0</v>
      </c>
      <c r="X2981" s="662">
        <f t="shared" si="1365"/>
        <v>0</v>
      </c>
      <c r="Y2981" s="662">
        <f t="shared" si="1366"/>
        <v>0</v>
      </c>
      <c r="Z2981" s="699">
        <f t="shared" si="1367"/>
        <v>0</v>
      </c>
      <c r="AA2981" s="681">
        <f t="shared" si="1370"/>
        <v>0</v>
      </c>
      <c r="AB2981" s="701">
        <f t="shared" si="1371"/>
        <v>0</v>
      </c>
      <c r="AC2981" s="662">
        <f t="shared" si="1368"/>
        <v>0</v>
      </c>
      <c r="AD2981" s="662">
        <f t="shared" si="1372"/>
        <v>0</v>
      </c>
      <c r="AE2981" s="701">
        <f t="shared" si="1373"/>
        <v>0</v>
      </c>
      <c r="AF2981" s="662">
        <f t="shared" si="1369"/>
        <v>0</v>
      </c>
      <c r="AG2981" s="662">
        <f t="shared" si="1374"/>
        <v>0</v>
      </c>
      <c r="AH2981" s="701">
        <f t="shared" si="1375"/>
        <v>0</v>
      </c>
    </row>
    <row r="2982" spans="1:34" x14ac:dyDescent="0.35">
      <c r="A2982" s="680">
        <v>40957</v>
      </c>
      <c r="B2982" s="558" t="s">
        <v>22</v>
      </c>
      <c r="C2982" s="558">
        <v>2</v>
      </c>
      <c r="D2982" s="559">
        <f t="shared" si="1347"/>
        <v>7</v>
      </c>
      <c r="E2982" s="561">
        <v>1.9699999999997999</v>
      </c>
      <c r="F2982" s="699">
        <f t="shared" si="1353"/>
        <v>0</v>
      </c>
      <c r="G2982" s="712">
        <f t="shared" si="1354"/>
        <v>0</v>
      </c>
      <c r="H2982" s="699">
        <f t="shared" si="1348"/>
        <v>0</v>
      </c>
      <c r="I2982" s="712">
        <f t="shared" si="1349"/>
        <v>0</v>
      </c>
      <c r="J2982" s="699">
        <f t="shared" si="1355"/>
        <v>0</v>
      </c>
      <c r="K2982" s="681">
        <f t="shared" si="1356"/>
        <v>0</v>
      </c>
      <c r="L2982" s="711">
        <f>IF($L$5="Yes",HLOOKUP(B2982,'Outdoor Supply'!$D$32:$P$38,7,FALSE),0)</f>
        <v>0</v>
      </c>
      <c r="M2982" s="701">
        <f t="shared" si="1357"/>
        <v>0</v>
      </c>
      <c r="N2982" s="564">
        <f t="shared" si="1358"/>
        <v>0</v>
      </c>
      <c r="O2982" s="564">
        <f t="shared" si="1359"/>
        <v>0</v>
      </c>
      <c r="P2982" s="564">
        <f t="shared" si="1360"/>
        <v>0</v>
      </c>
      <c r="Q2982" s="564">
        <f t="shared" si="1361"/>
        <v>0</v>
      </c>
      <c r="R2982" s="661">
        <f t="shared" si="1350"/>
        <v>0</v>
      </c>
      <c r="S2982" s="662">
        <f t="shared" si="1351"/>
        <v>0</v>
      </c>
      <c r="T2982" s="699">
        <f t="shared" si="1352"/>
        <v>0</v>
      </c>
      <c r="U2982" s="681">
        <f t="shared" si="1362"/>
        <v>0</v>
      </c>
      <c r="V2982" s="701">
        <f t="shared" si="1363"/>
        <v>0</v>
      </c>
      <c r="W2982" s="662">
        <f t="shared" si="1364"/>
        <v>0</v>
      </c>
      <c r="X2982" s="662">
        <f t="shared" si="1365"/>
        <v>0</v>
      </c>
      <c r="Y2982" s="662">
        <f t="shared" si="1366"/>
        <v>0</v>
      </c>
      <c r="Z2982" s="699">
        <f t="shared" si="1367"/>
        <v>0</v>
      </c>
      <c r="AA2982" s="681">
        <f t="shared" si="1370"/>
        <v>0</v>
      </c>
      <c r="AB2982" s="701">
        <f t="shared" si="1371"/>
        <v>0</v>
      </c>
      <c r="AC2982" s="662">
        <f t="shared" si="1368"/>
        <v>0</v>
      </c>
      <c r="AD2982" s="662">
        <f t="shared" si="1372"/>
        <v>0</v>
      </c>
      <c r="AE2982" s="701">
        <f t="shared" si="1373"/>
        <v>0</v>
      </c>
      <c r="AF2982" s="662">
        <f t="shared" si="1369"/>
        <v>0</v>
      </c>
      <c r="AG2982" s="662">
        <f t="shared" si="1374"/>
        <v>0</v>
      </c>
      <c r="AH2982" s="701">
        <f t="shared" si="1375"/>
        <v>0</v>
      </c>
    </row>
    <row r="2983" spans="1:34" x14ac:dyDescent="0.35">
      <c r="A2983" s="680">
        <v>40958</v>
      </c>
      <c r="B2983" s="558" t="s">
        <v>22</v>
      </c>
      <c r="C2983" s="558">
        <v>2</v>
      </c>
      <c r="D2983" s="559">
        <f t="shared" si="1347"/>
        <v>1</v>
      </c>
      <c r="E2983" s="561">
        <v>0.13999999999998636</v>
      </c>
      <c r="F2983" s="699">
        <f t="shared" si="1353"/>
        <v>0</v>
      </c>
      <c r="G2983" s="712">
        <f t="shared" si="1354"/>
        <v>0</v>
      </c>
      <c r="H2983" s="699">
        <f t="shared" si="1348"/>
        <v>0</v>
      </c>
      <c r="I2983" s="712">
        <f t="shared" si="1349"/>
        <v>0</v>
      </c>
      <c r="J2983" s="699">
        <f t="shared" si="1355"/>
        <v>0</v>
      </c>
      <c r="K2983" s="681">
        <f t="shared" si="1356"/>
        <v>0</v>
      </c>
      <c r="L2983" s="711">
        <f>IF($L$5="Yes",HLOOKUP(B2983,'Outdoor Supply'!$D$32:$P$38,7,FALSE),0)</f>
        <v>0</v>
      </c>
      <c r="M2983" s="701">
        <f t="shared" si="1357"/>
        <v>0</v>
      </c>
      <c r="N2983" s="564">
        <f t="shared" si="1358"/>
        <v>0</v>
      </c>
      <c r="O2983" s="564">
        <f t="shared" si="1359"/>
        <v>0</v>
      </c>
      <c r="P2983" s="564">
        <f t="shared" si="1360"/>
        <v>0</v>
      </c>
      <c r="Q2983" s="564">
        <f t="shared" si="1361"/>
        <v>0</v>
      </c>
      <c r="R2983" s="661">
        <f t="shared" si="1350"/>
        <v>0</v>
      </c>
      <c r="S2983" s="662">
        <f t="shared" si="1351"/>
        <v>0</v>
      </c>
      <c r="T2983" s="699">
        <f t="shared" si="1352"/>
        <v>0</v>
      </c>
      <c r="U2983" s="681">
        <f t="shared" si="1362"/>
        <v>0</v>
      </c>
      <c r="V2983" s="701">
        <f t="shared" si="1363"/>
        <v>0</v>
      </c>
      <c r="W2983" s="662">
        <f t="shared" si="1364"/>
        <v>0</v>
      </c>
      <c r="X2983" s="662">
        <f t="shared" si="1365"/>
        <v>0</v>
      </c>
      <c r="Y2983" s="662">
        <f t="shared" si="1366"/>
        <v>0</v>
      </c>
      <c r="Z2983" s="699">
        <f t="shared" si="1367"/>
        <v>0</v>
      </c>
      <c r="AA2983" s="681">
        <f t="shared" si="1370"/>
        <v>0</v>
      </c>
      <c r="AB2983" s="701">
        <f t="shared" si="1371"/>
        <v>0</v>
      </c>
      <c r="AC2983" s="662">
        <f t="shared" si="1368"/>
        <v>0</v>
      </c>
      <c r="AD2983" s="662">
        <f t="shared" si="1372"/>
        <v>0</v>
      </c>
      <c r="AE2983" s="701">
        <f t="shared" si="1373"/>
        <v>0</v>
      </c>
      <c r="AF2983" s="662">
        <f t="shared" si="1369"/>
        <v>0</v>
      </c>
      <c r="AG2983" s="662">
        <f t="shared" si="1374"/>
        <v>0</v>
      </c>
      <c r="AH2983" s="701">
        <f t="shared" si="1375"/>
        <v>0</v>
      </c>
    </row>
    <row r="2984" spans="1:34" x14ac:dyDescent="0.35">
      <c r="A2984" s="680">
        <v>40959</v>
      </c>
      <c r="B2984" s="558" t="s">
        <v>22</v>
      </c>
      <c r="C2984" s="558">
        <v>2</v>
      </c>
      <c r="D2984" s="559">
        <f t="shared" si="1347"/>
        <v>2</v>
      </c>
      <c r="E2984" s="561">
        <v>0</v>
      </c>
      <c r="F2984" s="699">
        <f t="shared" si="1353"/>
        <v>0</v>
      </c>
      <c r="G2984" s="712">
        <f t="shared" si="1354"/>
        <v>0</v>
      </c>
      <c r="H2984" s="699">
        <f t="shared" si="1348"/>
        <v>0</v>
      </c>
      <c r="I2984" s="712">
        <f t="shared" si="1349"/>
        <v>0</v>
      </c>
      <c r="J2984" s="699">
        <f t="shared" si="1355"/>
        <v>0</v>
      </c>
      <c r="K2984" s="681">
        <f t="shared" si="1356"/>
        <v>0</v>
      </c>
      <c r="L2984" s="711">
        <f>IF($L$5="Yes",HLOOKUP(B2984,'Outdoor Supply'!$D$32:$P$38,7,FALSE),0)</f>
        <v>0</v>
      </c>
      <c r="M2984" s="701">
        <f t="shared" si="1357"/>
        <v>0</v>
      </c>
      <c r="N2984" s="564">
        <f t="shared" si="1358"/>
        <v>0</v>
      </c>
      <c r="O2984" s="564">
        <f t="shared" si="1359"/>
        <v>0</v>
      </c>
      <c r="P2984" s="564">
        <f t="shared" si="1360"/>
        <v>0</v>
      </c>
      <c r="Q2984" s="564">
        <f t="shared" si="1361"/>
        <v>0</v>
      </c>
      <c r="R2984" s="661">
        <f t="shared" si="1350"/>
        <v>0</v>
      </c>
      <c r="S2984" s="662">
        <f t="shared" si="1351"/>
        <v>0</v>
      </c>
      <c r="T2984" s="699">
        <f t="shared" si="1352"/>
        <v>0</v>
      </c>
      <c r="U2984" s="681">
        <f t="shared" si="1362"/>
        <v>0</v>
      </c>
      <c r="V2984" s="701">
        <f t="shared" si="1363"/>
        <v>0</v>
      </c>
      <c r="W2984" s="662">
        <f t="shared" si="1364"/>
        <v>0</v>
      </c>
      <c r="X2984" s="662">
        <f t="shared" si="1365"/>
        <v>0</v>
      </c>
      <c r="Y2984" s="662">
        <f t="shared" si="1366"/>
        <v>0</v>
      </c>
      <c r="Z2984" s="699">
        <f t="shared" si="1367"/>
        <v>0</v>
      </c>
      <c r="AA2984" s="681">
        <f t="shared" si="1370"/>
        <v>0</v>
      </c>
      <c r="AB2984" s="701">
        <f t="shared" si="1371"/>
        <v>0</v>
      </c>
      <c r="AC2984" s="662">
        <f t="shared" si="1368"/>
        <v>0</v>
      </c>
      <c r="AD2984" s="662">
        <f t="shared" si="1372"/>
        <v>0</v>
      </c>
      <c r="AE2984" s="701">
        <f t="shared" si="1373"/>
        <v>0</v>
      </c>
      <c r="AF2984" s="662">
        <f t="shared" si="1369"/>
        <v>0</v>
      </c>
      <c r="AG2984" s="662">
        <f t="shared" si="1374"/>
        <v>0</v>
      </c>
      <c r="AH2984" s="701">
        <f t="shared" si="1375"/>
        <v>0</v>
      </c>
    </row>
    <row r="2985" spans="1:34" x14ac:dyDescent="0.35">
      <c r="A2985" s="680">
        <v>40960</v>
      </c>
      <c r="B2985" s="558" t="s">
        <v>22</v>
      </c>
      <c r="C2985" s="558">
        <v>2</v>
      </c>
      <c r="D2985" s="559">
        <f t="shared" si="1347"/>
        <v>3</v>
      </c>
      <c r="E2985" s="561">
        <v>0</v>
      </c>
      <c r="F2985" s="699">
        <f t="shared" si="1353"/>
        <v>0</v>
      </c>
      <c r="G2985" s="712">
        <f t="shared" si="1354"/>
        <v>0</v>
      </c>
      <c r="H2985" s="699">
        <f t="shared" si="1348"/>
        <v>0</v>
      </c>
      <c r="I2985" s="712">
        <f t="shared" si="1349"/>
        <v>0</v>
      </c>
      <c r="J2985" s="699">
        <f t="shared" si="1355"/>
        <v>0</v>
      </c>
      <c r="K2985" s="681">
        <f t="shared" si="1356"/>
        <v>0</v>
      </c>
      <c r="L2985" s="711">
        <f>IF($L$5="Yes",HLOOKUP(B2985,'Outdoor Supply'!$D$32:$P$38,7,FALSE),0)</f>
        <v>0</v>
      </c>
      <c r="M2985" s="701">
        <f t="shared" si="1357"/>
        <v>0</v>
      </c>
      <c r="N2985" s="564">
        <f t="shared" si="1358"/>
        <v>0</v>
      </c>
      <c r="O2985" s="564">
        <f t="shared" si="1359"/>
        <v>0</v>
      </c>
      <c r="P2985" s="564">
        <f t="shared" si="1360"/>
        <v>0</v>
      </c>
      <c r="Q2985" s="564">
        <f t="shared" si="1361"/>
        <v>0</v>
      </c>
      <c r="R2985" s="661">
        <f t="shared" si="1350"/>
        <v>0</v>
      </c>
      <c r="S2985" s="662">
        <f t="shared" si="1351"/>
        <v>0</v>
      </c>
      <c r="T2985" s="699">
        <f t="shared" si="1352"/>
        <v>0</v>
      </c>
      <c r="U2985" s="681">
        <f t="shared" si="1362"/>
        <v>0</v>
      </c>
      <c r="V2985" s="701">
        <f t="shared" si="1363"/>
        <v>0</v>
      </c>
      <c r="W2985" s="662">
        <f t="shared" si="1364"/>
        <v>0</v>
      </c>
      <c r="X2985" s="662">
        <f t="shared" si="1365"/>
        <v>0</v>
      </c>
      <c r="Y2985" s="662">
        <f t="shared" si="1366"/>
        <v>0</v>
      </c>
      <c r="Z2985" s="699">
        <f t="shared" si="1367"/>
        <v>0</v>
      </c>
      <c r="AA2985" s="681">
        <f t="shared" si="1370"/>
        <v>0</v>
      </c>
      <c r="AB2985" s="701">
        <f t="shared" si="1371"/>
        <v>0</v>
      </c>
      <c r="AC2985" s="662">
        <f t="shared" si="1368"/>
        <v>0</v>
      </c>
      <c r="AD2985" s="662">
        <f t="shared" si="1372"/>
        <v>0</v>
      </c>
      <c r="AE2985" s="701">
        <f t="shared" si="1373"/>
        <v>0</v>
      </c>
      <c r="AF2985" s="662">
        <f t="shared" si="1369"/>
        <v>0</v>
      </c>
      <c r="AG2985" s="662">
        <f t="shared" si="1374"/>
        <v>0</v>
      </c>
      <c r="AH2985" s="701">
        <f t="shared" si="1375"/>
        <v>0</v>
      </c>
    </row>
    <row r="2986" spans="1:34" x14ac:dyDescent="0.35">
      <c r="A2986" s="680">
        <v>40961</v>
      </c>
      <c r="B2986" s="558" t="s">
        <v>22</v>
      </c>
      <c r="C2986" s="558">
        <v>2</v>
      </c>
      <c r="D2986" s="559">
        <f t="shared" si="1347"/>
        <v>4</v>
      </c>
      <c r="E2986" s="561">
        <v>0</v>
      </c>
      <c r="F2986" s="699">
        <f t="shared" si="1353"/>
        <v>0</v>
      </c>
      <c r="G2986" s="712">
        <f t="shared" si="1354"/>
        <v>0</v>
      </c>
      <c r="H2986" s="699">
        <f t="shared" si="1348"/>
        <v>0</v>
      </c>
      <c r="I2986" s="712">
        <f t="shared" si="1349"/>
        <v>0</v>
      </c>
      <c r="J2986" s="699">
        <f t="shared" si="1355"/>
        <v>0</v>
      </c>
      <c r="K2986" s="681">
        <f t="shared" si="1356"/>
        <v>0</v>
      </c>
      <c r="L2986" s="711">
        <f>IF($L$5="Yes",HLOOKUP(B2986,'Outdoor Supply'!$D$32:$P$38,7,FALSE),0)</f>
        <v>0</v>
      </c>
      <c r="M2986" s="701">
        <f t="shared" si="1357"/>
        <v>0</v>
      </c>
      <c r="N2986" s="564">
        <f t="shared" si="1358"/>
        <v>0</v>
      </c>
      <c r="O2986" s="564">
        <f t="shared" si="1359"/>
        <v>0</v>
      </c>
      <c r="P2986" s="564">
        <f t="shared" si="1360"/>
        <v>0</v>
      </c>
      <c r="Q2986" s="564">
        <f t="shared" si="1361"/>
        <v>0</v>
      </c>
      <c r="R2986" s="661">
        <f t="shared" si="1350"/>
        <v>0</v>
      </c>
      <c r="S2986" s="662">
        <f t="shared" si="1351"/>
        <v>0</v>
      </c>
      <c r="T2986" s="699">
        <f t="shared" si="1352"/>
        <v>0</v>
      </c>
      <c r="U2986" s="681">
        <f t="shared" si="1362"/>
        <v>0</v>
      </c>
      <c r="V2986" s="701">
        <f t="shared" si="1363"/>
        <v>0</v>
      </c>
      <c r="W2986" s="662">
        <f t="shared" si="1364"/>
        <v>0</v>
      </c>
      <c r="X2986" s="662">
        <f t="shared" si="1365"/>
        <v>0</v>
      </c>
      <c r="Y2986" s="662">
        <f t="shared" si="1366"/>
        <v>0</v>
      </c>
      <c r="Z2986" s="699">
        <f t="shared" si="1367"/>
        <v>0</v>
      </c>
      <c r="AA2986" s="681">
        <f t="shared" si="1370"/>
        <v>0</v>
      </c>
      <c r="AB2986" s="701">
        <f t="shared" si="1371"/>
        <v>0</v>
      </c>
      <c r="AC2986" s="662">
        <f t="shared" si="1368"/>
        <v>0</v>
      </c>
      <c r="AD2986" s="662">
        <f t="shared" si="1372"/>
        <v>0</v>
      </c>
      <c r="AE2986" s="701">
        <f t="shared" si="1373"/>
        <v>0</v>
      </c>
      <c r="AF2986" s="662">
        <f t="shared" si="1369"/>
        <v>0</v>
      </c>
      <c r="AG2986" s="662">
        <f t="shared" si="1374"/>
        <v>0</v>
      </c>
      <c r="AH2986" s="701">
        <f t="shared" si="1375"/>
        <v>0</v>
      </c>
    </row>
    <row r="2987" spans="1:34" x14ac:dyDescent="0.35">
      <c r="A2987" s="680">
        <v>40962</v>
      </c>
      <c r="B2987" s="558" t="s">
        <v>22</v>
      </c>
      <c r="C2987" s="558">
        <v>2</v>
      </c>
      <c r="D2987" s="559">
        <f t="shared" si="1347"/>
        <v>5</v>
      </c>
      <c r="E2987" s="561">
        <v>0</v>
      </c>
      <c r="F2987" s="699">
        <f t="shared" si="1353"/>
        <v>0</v>
      </c>
      <c r="G2987" s="712">
        <f t="shared" si="1354"/>
        <v>0</v>
      </c>
      <c r="H2987" s="699">
        <f t="shared" si="1348"/>
        <v>0</v>
      </c>
      <c r="I2987" s="712">
        <f t="shared" si="1349"/>
        <v>0</v>
      </c>
      <c r="J2987" s="699">
        <f t="shared" si="1355"/>
        <v>0</v>
      </c>
      <c r="K2987" s="681">
        <f t="shared" si="1356"/>
        <v>0</v>
      </c>
      <c r="L2987" s="711">
        <f>IF($L$5="Yes",HLOOKUP(B2987,'Outdoor Supply'!$D$32:$P$38,7,FALSE),0)</f>
        <v>0</v>
      </c>
      <c r="M2987" s="701">
        <f t="shared" si="1357"/>
        <v>0</v>
      </c>
      <c r="N2987" s="564">
        <f t="shared" si="1358"/>
        <v>0</v>
      </c>
      <c r="O2987" s="564">
        <f t="shared" si="1359"/>
        <v>0</v>
      </c>
      <c r="P2987" s="564">
        <f t="shared" si="1360"/>
        <v>0</v>
      </c>
      <c r="Q2987" s="564">
        <f t="shared" si="1361"/>
        <v>0</v>
      </c>
      <c r="R2987" s="661">
        <f t="shared" si="1350"/>
        <v>0</v>
      </c>
      <c r="S2987" s="662">
        <f t="shared" si="1351"/>
        <v>0</v>
      </c>
      <c r="T2987" s="699">
        <f t="shared" si="1352"/>
        <v>0</v>
      </c>
      <c r="U2987" s="681">
        <f t="shared" si="1362"/>
        <v>0</v>
      </c>
      <c r="V2987" s="701">
        <f t="shared" si="1363"/>
        <v>0</v>
      </c>
      <c r="W2987" s="662">
        <f t="shared" si="1364"/>
        <v>0</v>
      </c>
      <c r="X2987" s="662">
        <f t="shared" si="1365"/>
        <v>0</v>
      </c>
      <c r="Y2987" s="662">
        <f t="shared" si="1366"/>
        <v>0</v>
      </c>
      <c r="Z2987" s="699">
        <f t="shared" si="1367"/>
        <v>0</v>
      </c>
      <c r="AA2987" s="681">
        <f t="shared" si="1370"/>
        <v>0</v>
      </c>
      <c r="AB2987" s="701">
        <f t="shared" si="1371"/>
        <v>0</v>
      </c>
      <c r="AC2987" s="662">
        <f t="shared" si="1368"/>
        <v>0</v>
      </c>
      <c r="AD2987" s="662">
        <f t="shared" si="1372"/>
        <v>0</v>
      </c>
      <c r="AE2987" s="701">
        <f t="shared" si="1373"/>
        <v>0</v>
      </c>
      <c r="AF2987" s="662">
        <f t="shared" si="1369"/>
        <v>0</v>
      </c>
      <c r="AG2987" s="662">
        <f t="shared" si="1374"/>
        <v>0</v>
      </c>
      <c r="AH2987" s="701">
        <f t="shared" si="1375"/>
        <v>0</v>
      </c>
    </row>
    <row r="2988" spans="1:34" x14ac:dyDescent="0.35">
      <c r="A2988" s="680">
        <v>40963</v>
      </c>
      <c r="B2988" s="558" t="s">
        <v>22</v>
      </c>
      <c r="C2988" s="558">
        <v>2</v>
      </c>
      <c r="D2988" s="559">
        <f t="shared" si="1347"/>
        <v>6</v>
      </c>
      <c r="E2988" s="561">
        <v>0</v>
      </c>
      <c r="F2988" s="699">
        <f t="shared" si="1353"/>
        <v>0</v>
      </c>
      <c r="G2988" s="712">
        <f t="shared" si="1354"/>
        <v>0</v>
      </c>
      <c r="H2988" s="699">
        <f t="shared" si="1348"/>
        <v>0</v>
      </c>
      <c r="I2988" s="712">
        <f t="shared" si="1349"/>
        <v>0</v>
      </c>
      <c r="J2988" s="699">
        <f t="shared" si="1355"/>
        <v>0</v>
      </c>
      <c r="K2988" s="681">
        <f t="shared" si="1356"/>
        <v>0</v>
      </c>
      <c r="L2988" s="711">
        <f>IF($L$5="Yes",HLOOKUP(B2988,'Outdoor Supply'!$D$32:$P$38,7,FALSE),0)</f>
        <v>0</v>
      </c>
      <c r="M2988" s="701">
        <f t="shared" si="1357"/>
        <v>0</v>
      </c>
      <c r="N2988" s="564">
        <f t="shared" si="1358"/>
        <v>0</v>
      </c>
      <c r="O2988" s="564">
        <f t="shared" si="1359"/>
        <v>0</v>
      </c>
      <c r="P2988" s="564">
        <f t="shared" si="1360"/>
        <v>0</v>
      </c>
      <c r="Q2988" s="564">
        <f t="shared" si="1361"/>
        <v>0</v>
      </c>
      <c r="R2988" s="661">
        <f t="shared" si="1350"/>
        <v>0</v>
      </c>
      <c r="S2988" s="662">
        <f t="shared" si="1351"/>
        <v>0</v>
      </c>
      <c r="T2988" s="699">
        <f t="shared" si="1352"/>
        <v>0</v>
      </c>
      <c r="U2988" s="681">
        <f t="shared" si="1362"/>
        <v>0</v>
      </c>
      <c r="V2988" s="701">
        <f t="shared" si="1363"/>
        <v>0</v>
      </c>
      <c r="W2988" s="662">
        <f t="shared" si="1364"/>
        <v>0</v>
      </c>
      <c r="X2988" s="662">
        <f t="shared" si="1365"/>
        <v>0</v>
      </c>
      <c r="Y2988" s="662">
        <f t="shared" si="1366"/>
        <v>0</v>
      </c>
      <c r="Z2988" s="699">
        <f t="shared" si="1367"/>
        <v>0</v>
      </c>
      <c r="AA2988" s="681">
        <f t="shared" si="1370"/>
        <v>0</v>
      </c>
      <c r="AB2988" s="701">
        <f t="shared" si="1371"/>
        <v>0</v>
      </c>
      <c r="AC2988" s="662">
        <f t="shared" si="1368"/>
        <v>0</v>
      </c>
      <c r="AD2988" s="662">
        <f t="shared" si="1372"/>
        <v>0</v>
      </c>
      <c r="AE2988" s="701">
        <f t="shared" si="1373"/>
        <v>0</v>
      </c>
      <c r="AF2988" s="662">
        <f t="shared" si="1369"/>
        <v>0</v>
      </c>
      <c r="AG2988" s="662">
        <f t="shared" si="1374"/>
        <v>0</v>
      </c>
      <c r="AH2988" s="701">
        <f t="shared" si="1375"/>
        <v>0</v>
      </c>
    </row>
    <row r="2989" spans="1:34" x14ac:dyDescent="0.35">
      <c r="A2989" s="680">
        <v>40964</v>
      </c>
      <c r="B2989" s="558" t="s">
        <v>22</v>
      </c>
      <c r="C2989" s="558">
        <v>2</v>
      </c>
      <c r="D2989" s="559">
        <f t="shared" si="1347"/>
        <v>7</v>
      </c>
      <c r="E2989" s="561">
        <v>0</v>
      </c>
      <c r="F2989" s="699">
        <f t="shared" si="1353"/>
        <v>0</v>
      </c>
      <c r="G2989" s="712">
        <f t="shared" si="1354"/>
        <v>0</v>
      </c>
      <c r="H2989" s="699">
        <f t="shared" si="1348"/>
        <v>0</v>
      </c>
      <c r="I2989" s="712">
        <f t="shared" si="1349"/>
        <v>0</v>
      </c>
      <c r="J2989" s="699">
        <f t="shared" si="1355"/>
        <v>0</v>
      </c>
      <c r="K2989" s="681">
        <f t="shared" si="1356"/>
        <v>0</v>
      </c>
      <c r="L2989" s="711">
        <f>IF($L$5="Yes",HLOOKUP(B2989,'Outdoor Supply'!$D$32:$P$38,7,FALSE),0)</f>
        <v>0</v>
      </c>
      <c r="M2989" s="701">
        <f t="shared" si="1357"/>
        <v>0</v>
      </c>
      <c r="N2989" s="564">
        <f t="shared" si="1358"/>
        <v>0</v>
      </c>
      <c r="O2989" s="564">
        <f t="shared" si="1359"/>
        <v>0</v>
      </c>
      <c r="P2989" s="564">
        <f t="shared" si="1360"/>
        <v>0</v>
      </c>
      <c r="Q2989" s="564">
        <f t="shared" si="1361"/>
        <v>0</v>
      </c>
      <c r="R2989" s="661">
        <f t="shared" si="1350"/>
        <v>0</v>
      </c>
      <c r="S2989" s="662">
        <f t="shared" si="1351"/>
        <v>0</v>
      </c>
      <c r="T2989" s="699">
        <f t="shared" si="1352"/>
        <v>0</v>
      </c>
      <c r="U2989" s="681">
        <f t="shared" si="1362"/>
        <v>0</v>
      </c>
      <c r="V2989" s="701">
        <f t="shared" si="1363"/>
        <v>0</v>
      </c>
      <c r="W2989" s="662">
        <f t="shared" si="1364"/>
        <v>0</v>
      </c>
      <c r="X2989" s="662">
        <f t="shared" si="1365"/>
        <v>0</v>
      </c>
      <c r="Y2989" s="662">
        <f t="shared" si="1366"/>
        <v>0</v>
      </c>
      <c r="Z2989" s="699">
        <f t="shared" si="1367"/>
        <v>0</v>
      </c>
      <c r="AA2989" s="681">
        <f t="shared" si="1370"/>
        <v>0</v>
      </c>
      <c r="AB2989" s="701">
        <f t="shared" si="1371"/>
        <v>0</v>
      </c>
      <c r="AC2989" s="662">
        <f t="shared" si="1368"/>
        <v>0</v>
      </c>
      <c r="AD2989" s="662">
        <f t="shared" si="1372"/>
        <v>0</v>
      </c>
      <c r="AE2989" s="701">
        <f t="shared" si="1373"/>
        <v>0</v>
      </c>
      <c r="AF2989" s="662">
        <f t="shared" si="1369"/>
        <v>0</v>
      </c>
      <c r="AG2989" s="662">
        <f t="shared" si="1374"/>
        <v>0</v>
      </c>
      <c r="AH2989" s="701">
        <f t="shared" si="1375"/>
        <v>0</v>
      </c>
    </row>
    <row r="2990" spans="1:34" x14ac:dyDescent="0.35">
      <c r="A2990" s="680">
        <v>40965</v>
      </c>
      <c r="B2990" s="558" t="s">
        <v>22</v>
      </c>
      <c r="C2990" s="558">
        <v>2</v>
      </c>
      <c r="D2990" s="559">
        <f t="shared" si="1347"/>
        <v>1</v>
      </c>
      <c r="E2990" s="561">
        <v>0</v>
      </c>
      <c r="F2990" s="699">
        <f t="shared" si="1353"/>
        <v>0</v>
      </c>
      <c r="G2990" s="712">
        <f t="shared" si="1354"/>
        <v>0</v>
      </c>
      <c r="H2990" s="699">
        <f t="shared" si="1348"/>
        <v>0</v>
      </c>
      <c r="I2990" s="712">
        <f t="shared" si="1349"/>
        <v>0</v>
      </c>
      <c r="J2990" s="699">
        <f t="shared" si="1355"/>
        <v>0</v>
      </c>
      <c r="K2990" s="681">
        <f t="shared" si="1356"/>
        <v>0</v>
      </c>
      <c r="L2990" s="711">
        <f>IF($L$5="Yes",HLOOKUP(B2990,'Outdoor Supply'!$D$32:$P$38,7,FALSE),0)</f>
        <v>0</v>
      </c>
      <c r="M2990" s="701">
        <f t="shared" si="1357"/>
        <v>0</v>
      </c>
      <c r="N2990" s="564">
        <f t="shared" si="1358"/>
        <v>0</v>
      </c>
      <c r="O2990" s="564">
        <f t="shared" si="1359"/>
        <v>0</v>
      </c>
      <c r="P2990" s="564">
        <f t="shared" si="1360"/>
        <v>0</v>
      </c>
      <c r="Q2990" s="564">
        <f t="shared" si="1361"/>
        <v>0</v>
      </c>
      <c r="R2990" s="661">
        <f t="shared" si="1350"/>
        <v>0</v>
      </c>
      <c r="S2990" s="662">
        <f t="shared" si="1351"/>
        <v>0</v>
      </c>
      <c r="T2990" s="699">
        <f t="shared" si="1352"/>
        <v>0</v>
      </c>
      <c r="U2990" s="681">
        <f t="shared" si="1362"/>
        <v>0</v>
      </c>
      <c r="V2990" s="701">
        <f t="shared" si="1363"/>
        <v>0</v>
      </c>
      <c r="W2990" s="662">
        <f t="shared" si="1364"/>
        <v>0</v>
      </c>
      <c r="X2990" s="662">
        <f t="shared" si="1365"/>
        <v>0</v>
      </c>
      <c r="Y2990" s="662">
        <f t="shared" si="1366"/>
        <v>0</v>
      </c>
      <c r="Z2990" s="699">
        <f t="shared" si="1367"/>
        <v>0</v>
      </c>
      <c r="AA2990" s="681">
        <f t="shared" si="1370"/>
        <v>0</v>
      </c>
      <c r="AB2990" s="701">
        <f t="shared" si="1371"/>
        <v>0</v>
      </c>
      <c r="AC2990" s="662">
        <f t="shared" si="1368"/>
        <v>0</v>
      </c>
      <c r="AD2990" s="662">
        <f t="shared" si="1372"/>
        <v>0</v>
      </c>
      <c r="AE2990" s="701">
        <f t="shared" si="1373"/>
        <v>0</v>
      </c>
      <c r="AF2990" s="662">
        <f t="shared" si="1369"/>
        <v>0</v>
      </c>
      <c r="AG2990" s="662">
        <f t="shared" si="1374"/>
        <v>0</v>
      </c>
      <c r="AH2990" s="701">
        <f t="shared" si="1375"/>
        <v>0</v>
      </c>
    </row>
    <row r="2991" spans="1:34" x14ac:dyDescent="0.35">
      <c r="A2991" s="680">
        <v>40966</v>
      </c>
      <c r="B2991" s="558" t="s">
        <v>22</v>
      </c>
      <c r="C2991" s="558">
        <v>2</v>
      </c>
      <c r="D2991" s="559">
        <f t="shared" si="1347"/>
        <v>2</v>
      </c>
      <c r="E2991" s="561">
        <v>0</v>
      </c>
      <c r="F2991" s="699">
        <f t="shared" si="1353"/>
        <v>0</v>
      </c>
      <c r="G2991" s="712">
        <f t="shared" si="1354"/>
        <v>0</v>
      </c>
      <c r="H2991" s="699">
        <f t="shared" si="1348"/>
        <v>0</v>
      </c>
      <c r="I2991" s="712">
        <f t="shared" si="1349"/>
        <v>0</v>
      </c>
      <c r="J2991" s="699">
        <f t="shared" si="1355"/>
        <v>0</v>
      </c>
      <c r="K2991" s="681">
        <f t="shared" si="1356"/>
        <v>0</v>
      </c>
      <c r="L2991" s="711">
        <f>IF($L$5="Yes",HLOOKUP(B2991,'Outdoor Supply'!$D$32:$P$38,7,FALSE),0)</f>
        <v>0</v>
      </c>
      <c r="M2991" s="701">
        <f t="shared" si="1357"/>
        <v>0</v>
      </c>
      <c r="N2991" s="564">
        <f t="shared" si="1358"/>
        <v>0</v>
      </c>
      <c r="O2991" s="564">
        <f t="shared" si="1359"/>
        <v>0</v>
      </c>
      <c r="P2991" s="564">
        <f t="shared" si="1360"/>
        <v>0</v>
      </c>
      <c r="Q2991" s="564">
        <f t="shared" si="1361"/>
        <v>0</v>
      </c>
      <c r="R2991" s="661">
        <f t="shared" si="1350"/>
        <v>0</v>
      </c>
      <c r="S2991" s="662">
        <f t="shared" si="1351"/>
        <v>0</v>
      </c>
      <c r="T2991" s="699">
        <f t="shared" si="1352"/>
        <v>0</v>
      </c>
      <c r="U2991" s="681">
        <f t="shared" si="1362"/>
        <v>0</v>
      </c>
      <c r="V2991" s="701">
        <f t="shared" si="1363"/>
        <v>0</v>
      </c>
      <c r="W2991" s="662">
        <f t="shared" si="1364"/>
        <v>0</v>
      </c>
      <c r="X2991" s="662">
        <f t="shared" si="1365"/>
        <v>0</v>
      </c>
      <c r="Y2991" s="662">
        <f t="shared" si="1366"/>
        <v>0</v>
      </c>
      <c r="Z2991" s="699">
        <f t="shared" si="1367"/>
        <v>0</v>
      </c>
      <c r="AA2991" s="681">
        <f t="shared" si="1370"/>
        <v>0</v>
      </c>
      <c r="AB2991" s="701">
        <f t="shared" si="1371"/>
        <v>0</v>
      </c>
      <c r="AC2991" s="662">
        <f t="shared" si="1368"/>
        <v>0</v>
      </c>
      <c r="AD2991" s="662">
        <f t="shared" si="1372"/>
        <v>0</v>
      </c>
      <c r="AE2991" s="701">
        <f t="shared" si="1373"/>
        <v>0</v>
      </c>
      <c r="AF2991" s="662">
        <f t="shared" si="1369"/>
        <v>0</v>
      </c>
      <c r="AG2991" s="662">
        <f t="shared" si="1374"/>
        <v>0</v>
      </c>
      <c r="AH2991" s="701">
        <f t="shared" si="1375"/>
        <v>0</v>
      </c>
    </row>
    <row r="2992" spans="1:34" x14ac:dyDescent="0.35">
      <c r="A2992" s="680">
        <v>40967</v>
      </c>
      <c r="B2992" s="558" t="s">
        <v>22</v>
      </c>
      <c r="C2992" s="558">
        <v>2</v>
      </c>
      <c r="D2992" s="559">
        <f t="shared" si="1347"/>
        <v>3</v>
      </c>
      <c r="E2992" s="561">
        <v>7.999999999992724E-2</v>
      </c>
      <c r="F2992" s="699">
        <f t="shared" si="1353"/>
        <v>0</v>
      </c>
      <c r="G2992" s="712">
        <f t="shared" si="1354"/>
        <v>0</v>
      </c>
      <c r="H2992" s="699">
        <f t="shared" si="1348"/>
        <v>0</v>
      </c>
      <c r="I2992" s="712">
        <f t="shared" si="1349"/>
        <v>0</v>
      </c>
      <c r="J2992" s="699">
        <f t="shared" si="1355"/>
        <v>0</v>
      </c>
      <c r="K2992" s="681">
        <f t="shared" si="1356"/>
        <v>0</v>
      </c>
      <c r="L2992" s="711">
        <f>IF($L$5="Yes",HLOOKUP(B2992,'Outdoor Supply'!$D$32:$P$38,7,FALSE),0)</f>
        <v>0</v>
      </c>
      <c r="M2992" s="701">
        <f t="shared" si="1357"/>
        <v>0</v>
      </c>
      <c r="N2992" s="564">
        <f t="shared" si="1358"/>
        <v>0</v>
      </c>
      <c r="O2992" s="564">
        <f t="shared" si="1359"/>
        <v>0</v>
      </c>
      <c r="P2992" s="564">
        <f t="shared" si="1360"/>
        <v>0</v>
      </c>
      <c r="Q2992" s="564">
        <f t="shared" si="1361"/>
        <v>0</v>
      </c>
      <c r="R2992" s="661">
        <f t="shared" si="1350"/>
        <v>0</v>
      </c>
      <c r="S2992" s="662">
        <f t="shared" si="1351"/>
        <v>0</v>
      </c>
      <c r="T2992" s="699">
        <f t="shared" si="1352"/>
        <v>0</v>
      </c>
      <c r="U2992" s="681">
        <f t="shared" si="1362"/>
        <v>0</v>
      </c>
      <c r="V2992" s="701">
        <f t="shared" si="1363"/>
        <v>0</v>
      </c>
      <c r="W2992" s="662">
        <f t="shared" si="1364"/>
        <v>0</v>
      </c>
      <c r="X2992" s="662">
        <f t="shared" si="1365"/>
        <v>0</v>
      </c>
      <c r="Y2992" s="662">
        <f t="shared" si="1366"/>
        <v>0</v>
      </c>
      <c r="Z2992" s="699">
        <f t="shared" si="1367"/>
        <v>0</v>
      </c>
      <c r="AA2992" s="681">
        <f t="shared" si="1370"/>
        <v>0</v>
      </c>
      <c r="AB2992" s="701">
        <f t="shared" si="1371"/>
        <v>0</v>
      </c>
      <c r="AC2992" s="662">
        <f t="shared" si="1368"/>
        <v>0</v>
      </c>
      <c r="AD2992" s="662">
        <f t="shared" si="1372"/>
        <v>0</v>
      </c>
      <c r="AE2992" s="701">
        <f t="shared" si="1373"/>
        <v>0</v>
      </c>
      <c r="AF2992" s="662">
        <f t="shared" si="1369"/>
        <v>0</v>
      </c>
      <c r="AG2992" s="662">
        <f t="shared" si="1374"/>
        <v>0</v>
      </c>
      <c r="AH2992" s="701">
        <f t="shared" si="1375"/>
        <v>0</v>
      </c>
    </row>
    <row r="2993" spans="1:34" x14ac:dyDescent="0.35">
      <c r="A2993" s="680">
        <v>40968</v>
      </c>
      <c r="B2993" s="558" t="s">
        <v>22</v>
      </c>
      <c r="C2993" s="558">
        <v>2</v>
      </c>
      <c r="D2993" s="559">
        <f t="shared" si="1347"/>
        <v>4</v>
      </c>
      <c r="E2993" s="561">
        <v>9.9999999999909051E-3</v>
      </c>
      <c r="F2993" s="699">
        <f t="shared" si="1353"/>
        <v>0</v>
      </c>
      <c r="G2993" s="712">
        <f t="shared" si="1354"/>
        <v>0</v>
      </c>
      <c r="H2993" s="699">
        <f t="shared" si="1348"/>
        <v>0</v>
      </c>
      <c r="I2993" s="712">
        <f t="shared" si="1349"/>
        <v>0</v>
      </c>
      <c r="J2993" s="699">
        <f t="shared" si="1355"/>
        <v>0</v>
      </c>
      <c r="K2993" s="681">
        <f t="shared" si="1356"/>
        <v>0</v>
      </c>
      <c r="L2993" s="711">
        <f>IF($L$5="Yes",HLOOKUP(B2993,'Outdoor Supply'!$D$32:$P$38,7,FALSE),0)</f>
        <v>0</v>
      </c>
      <c r="M2993" s="701">
        <f t="shared" si="1357"/>
        <v>0</v>
      </c>
      <c r="N2993" s="564">
        <f t="shared" si="1358"/>
        <v>0</v>
      </c>
      <c r="O2993" s="564">
        <f t="shared" si="1359"/>
        <v>0</v>
      </c>
      <c r="P2993" s="564">
        <f t="shared" si="1360"/>
        <v>0</v>
      </c>
      <c r="Q2993" s="564">
        <f t="shared" si="1361"/>
        <v>0</v>
      </c>
      <c r="R2993" s="661">
        <f t="shared" si="1350"/>
        <v>0</v>
      </c>
      <c r="S2993" s="662">
        <f t="shared" si="1351"/>
        <v>0</v>
      </c>
      <c r="T2993" s="699">
        <f t="shared" si="1352"/>
        <v>0</v>
      </c>
      <c r="U2993" s="681">
        <f t="shared" si="1362"/>
        <v>0</v>
      </c>
      <c r="V2993" s="701">
        <f t="shared" si="1363"/>
        <v>0</v>
      </c>
      <c r="W2993" s="662">
        <f t="shared" si="1364"/>
        <v>0</v>
      </c>
      <c r="X2993" s="662">
        <f t="shared" si="1365"/>
        <v>0</v>
      </c>
      <c r="Y2993" s="662">
        <f t="shared" si="1366"/>
        <v>0</v>
      </c>
      <c r="Z2993" s="699">
        <f t="shared" si="1367"/>
        <v>0</v>
      </c>
      <c r="AA2993" s="681">
        <f t="shared" si="1370"/>
        <v>0</v>
      </c>
      <c r="AB2993" s="701">
        <f t="shared" si="1371"/>
        <v>0</v>
      </c>
      <c r="AC2993" s="662">
        <f t="shared" si="1368"/>
        <v>0</v>
      </c>
      <c r="AD2993" s="662">
        <f t="shared" si="1372"/>
        <v>0</v>
      </c>
      <c r="AE2993" s="701">
        <f t="shared" si="1373"/>
        <v>0</v>
      </c>
      <c r="AF2993" s="662">
        <f t="shared" si="1369"/>
        <v>0</v>
      </c>
      <c r="AG2993" s="662">
        <f t="shared" si="1374"/>
        <v>0</v>
      </c>
      <c r="AH2993" s="701">
        <f t="shared" si="1375"/>
        <v>0</v>
      </c>
    </row>
    <row r="2994" spans="1:34" x14ac:dyDescent="0.35">
      <c r="A2994" s="680">
        <v>40969</v>
      </c>
      <c r="B2994" s="558" t="s">
        <v>23</v>
      </c>
      <c r="C2994" s="558">
        <v>3</v>
      </c>
      <c r="D2994" s="559">
        <f t="shared" si="1347"/>
        <v>5</v>
      </c>
      <c r="E2994" s="561">
        <v>0</v>
      </c>
      <c r="F2994" s="699">
        <f t="shared" si="1353"/>
        <v>0</v>
      </c>
      <c r="G2994" s="712">
        <f t="shared" si="1354"/>
        <v>0</v>
      </c>
      <c r="H2994" s="699">
        <f t="shared" si="1348"/>
        <v>0</v>
      </c>
      <c r="I2994" s="712">
        <f t="shared" si="1349"/>
        <v>0</v>
      </c>
      <c r="J2994" s="699">
        <f t="shared" si="1355"/>
        <v>0</v>
      </c>
      <c r="K2994" s="681">
        <f t="shared" si="1356"/>
        <v>0</v>
      </c>
      <c r="L2994" s="711">
        <f>IF($L$5="Yes",HLOOKUP(B2994,'Outdoor Supply'!$D$32:$P$38,7,FALSE),0)</f>
        <v>0</v>
      </c>
      <c r="M2994" s="701">
        <f t="shared" si="1357"/>
        <v>0</v>
      </c>
      <c r="N2994" s="564">
        <f t="shared" si="1358"/>
        <v>0</v>
      </c>
      <c r="O2994" s="564">
        <f t="shared" si="1359"/>
        <v>0</v>
      </c>
      <c r="P2994" s="564">
        <f t="shared" si="1360"/>
        <v>0</v>
      </c>
      <c r="Q2994" s="564">
        <f t="shared" si="1361"/>
        <v>0</v>
      </c>
      <c r="R2994" s="661">
        <f t="shared" si="1350"/>
        <v>0</v>
      </c>
      <c r="S2994" s="662">
        <f t="shared" si="1351"/>
        <v>0</v>
      </c>
      <c r="T2994" s="699">
        <f t="shared" si="1352"/>
        <v>0</v>
      </c>
      <c r="U2994" s="681">
        <f t="shared" si="1362"/>
        <v>0</v>
      </c>
      <c r="V2994" s="701">
        <f t="shared" si="1363"/>
        <v>0</v>
      </c>
      <c r="W2994" s="662">
        <f t="shared" si="1364"/>
        <v>0</v>
      </c>
      <c r="X2994" s="662">
        <f t="shared" si="1365"/>
        <v>0</v>
      </c>
      <c r="Y2994" s="662">
        <f t="shared" si="1366"/>
        <v>0</v>
      </c>
      <c r="Z2994" s="699">
        <f t="shared" si="1367"/>
        <v>0</v>
      </c>
      <c r="AA2994" s="681">
        <f t="shared" si="1370"/>
        <v>0</v>
      </c>
      <c r="AB2994" s="701">
        <f t="shared" si="1371"/>
        <v>0</v>
      </c>
      <c r="AC2994" s="662">
        <f t="shared" si="1368"/>
        <v>0</v>
      </c>
      <c r="AD2994" s="662">
        <f t="shared" si="1372"/>
        <v>0</v>
      </c>
      <c r="AE2994" s="701">
        <f t="shared" si="1373"/>
        <v>0</v>
      </c>
      <c r="AF2994" s="662">
        <f t="shared" si="1369"/>
        <v>0</v>
      </c>
      <c r="AG2994" s="662">
        <f t="shared" si="1374"/>
        <v>0</v>
      </c>
      <c r="AH2994" s="701">
        <f t="shared" si="1375"/>
        <v>0</v>
      </c>
    </row>
    <row r="2995" spans="1:34" x14ac:dyDescent="0.35">
      <c r="A2995" s="680">
        <v>40970</v>
      </c>
      <c r="B2995" s="558" t="s">
        <v>23</v>
      </c>
      <c r="C2995" s="558">
        <v>3</v>
      </c>
      <c r="D2995" s="559">
        <f t="shared" si="1347"/>
        <v>6</v>
      </c>
      <c r="E2995" s="561">
        <v>0</v>
      </c>
      <c r="F2995" s="699">
        <f t="shared" si="1353"/>
        <v>0</v>
      </c>
      <c r="G2995" s="712">
        <f t="shared" si="1354"/>
        <v>0</v>
      </c>
      <c r="H2995" s="699">
        <f t="shared" si="1348"/>
        <v>0</v>
      </c>
      <c r="I2995" s="712">
        <f t="shared" si="1349"/>
        <v>0</v>
      </c>
      <c r="J2995" s="699">
        <f t="shared" si="1355"/>
        <v>0</v>
      </c>
      <c r="K2995" s="681">
        <f t="shared" si="1356"/>
        <v>0</v>
      </c>
      <c r="L2995" s="711">
        <f>IF($L$5="Yes",HLOOKUP(B2995,'Outdoor Supply'!$D$32:$P$38,7,FALSE),0)</f>
        <v>0</v>
      </c>
      <c r="M2995" s="701">
        <f t="shared" si="1357"/>
        <v>0</v>
      </c>
      <c r="N2995" s="564">
        <f t="shared" si="1358"/>
        <v>0</v>
      </c>
      <c r="O2995" s="564">
        <f t="shared" si="1359"/>
        <v>0</v>
      </c>
      <c r="P2995" s="564">
        <f t="shared" si="1360"/>
        <v>0</v>
      </c>
      <c r="Q2995" s="564">
        <f t="shared" si="1361"/>
        <v>0</v>
      </c>
      <c r="R2995" s="661">
        <f t="shared" si="1350"/>
        <v>0</v>
      </c>
      <c r="S2995" s="662">
        <f t="shared" si="1351"/>
        <v>0</v>
      </c>
      <c r="T2995" s="699">
        <f t="shared" si="1352"/>
        <v>0</v>
      </c>
      <c r="U2995" s="681">
        <f t="shared" si="1362"/>
        <v>0</v>
      </c>
      <c r="V2995" s="701">
        <f t="shared" si="1363"/>
        <v>0</v>
      </c>
      <c r="W2995" s="662">
        <f t="shared" si="1364"/>
        <v>0</v>
      </c>
      <c r="X2995" s="662">
        <f t="shared" si="1365"/>
        <v>0</v>
      </c>
      <c r="Y2995" s="662">
        <f t="shared" si="1366"/>
        <v>0</v>
      </c>
      <c r="Z2995" s="699">
        <f t="shared" si="1367"/>
        <v>0</v>
      </c>
      <c r="AA2995" s="681">
        <f t="shared" si="1370"/>
        <v>0</v>
      </c>
      <c r="AB2995" s="701">
        <f t="shared" si="1371"/>
        <v>0</v>
      </c>
      <c r="AC2995" s="662">
        <f t="shared" si="1368"/>
        <v>0</v>
      </c>
      <c r="AD2995" s="662">
        <f t="shared" si="1372"/>
        <v>0</v>
      </c>
      <c r="AE2995" s="701">
        <f t="shared" si="1373"/>
        <v>0</v>
      </c>
      <c r="AF2995" s="662">
        <f t="shared" si="1369"/>
        <v>0</v>
      </c>
      <c r="AG2995" s="662">
        <f t="shared" si="1374"/>
        <v>0</v>
      </c>
      <c r="AH2995" s="701">
        <f t="shared" si="1375"/>
        <v>0</v>
      </c>
    </row>
    <row r="2996" spans="1:34" x14ac:dyDescent="0.35">
      <c r="A2996" s="680">
        <v>40971</v>
      </c>
      <c r="B2996" s="558" t="s">
        <v>23</v>
      </c>
      <c r="C2996" s="558">
        <v>3</v>
      </c>
      <c r="D2996" s="559">
        <f t="shared" si="1347"/>
        <v>7</v>
      </c>
      <c r="E2996" s="561">
        <v>0</v>
      </c>
      <c r="F2996" s="699">
        <f t="shared" si="1353"/>
        <v>0</v>
      </c>
      <c r="G2996" s="712">
        <f t="shared" si="1354"/>
        <v>0</v>
      </c>
      <c r="H2996" s="699">
        <f t="shared" si="1348"/>
        <v>0</v>
      </c>
      <c r="I2996" s="712">
        <f t="shared" si="1349"/>
        <v>0</v>
      </c>
      <c r="J2996" s="699">
        <f t="shared" si="1355"/>
        <v>0</v>
      </c>
      <c r="K2996" s="681">
        <f t="shared" si="1356"/>
        <v>0</v>
      </c>
      <c r="L2996" s="711">
        <f>IF($L$5="Yes",HLOOKUP(B2996,'Outdoor Supply'!$D$32:$P$38,7,FALSE),0)</f>
        <v>0</v>
      </c>
      <c r="M2996" s="701">
        <f t="shared" si="1357"/>
        <v>0</v>
      </c>
      <c r="N2996" s="564">
        <f t="shared" si="1358"/>
        <v>0</v>
      </c>
      <c r="O2996" s="564">
        <f t="shared" si="1359"/>
        <v>0</v>
      </c>
      <c r="P2996" s="564">
        <f t="shared" si="1360"/>
        <v>0</v>
      </c>
      <c r="Q2996" s="564">
        <f t="shared" si="1361"/>
        <v>0</v>
      </c>
      <c r="R2996" s="661">
        <f t="shared" si="1350"/>
        <v>0</v>
      </c>
      <c r="S2996" s="662">
        <f t="shared" si="1351"/>
        <v>0</v>
      </c>
      <c r="T2996" s="699">
        <f t="shared" si="1352"/>
        <v>0</v>
      </c>
      <c r="U2996" s="681">
        <f t="shared" si="1362"/>
        <v>0</v>
      </c>
      <c r="V2996" s="701">
        <f t="shared" si="1363"/>
        <v>0</v>
      </c>
      <c r="W2996" s="662">
        <f t="shared" si="1364"/>
        <v>0</v>
      </c>
      <c r="X2996" s="662">
        <f t="shared" si="1365"/>
        <v>0</v>
      </c>
      <c r="Y2996" s="662">
        <f t="shared" si="1366"/>
        <v>0</v>
      </c>
      <c r="Z2996" s="699">
        <f t="shared" si="1367"/>
        <v>0</v>
      </c>
      <c r="AA2996" s="681">
        <f t="shared" si="1370"/>
        <v>0</v>
      </c>
      <c r="AB2996" s="701">
        <f t="shared" si="1371"/>
        <v>0</v>
      </c>
      <c r="AC2996" s="662">
        <f t="shared" si="1368"/>
        <v>0</v>
      </c>
      <c r="AD2996" s="662">
        <f t="shared" si="1372"/>
        <v>0</v>
      </c>
      <c r="AE2996" s="701">
        <f t="shared" si="1373"/>
        <v>0</v>
      </c>
      <c r="AF2996" s="662">
        <f t="shared" si="1369"/>
        <v>0</v>
      </c>
      <c r="AG2996" s="662">
        <f t="shared" si="1374"/>
        <v>0</v>
      </c>
      <c r="AH2996" s="701">
        <f t="shared" si="1375"/>
        <v>0</v>
      </c>
    </row>
    <row r="2997" spans="1:34" x14ac:dyDescent="0.35">
      <c r="A2997" s="680">
        <v>40972</v>
      </c>
      <c r="B2997" s="558" t="s">
        <v>23</v>
      </c>
      <c r="C2997" s="558">
        <v>3</v>
      </c>
      <c r="D2997" s="559">
        <f t="shared" si="1347"/>
        <v>1</v>
      </c>
      <c r="E2997" s="561">
        <v>0</v>
      </c>
      <c r="F2997" s="699">
        <f t="shared" si="1353"/>
        <v>0</v>
      </c>
      <c r="G2997" s="712">
        <f t="shared" si="1354"/>
        <v>0</v>
      </c>
      <c r="H2997" s="699">
        <f t="shared" si="1348"/>
        <v>0</v>
      </c>
      <c r="I2997" s="712">
        <f t="shared" si="1349"/>
        <v>0</v>
      </c>
      <c r="J2997" s="699">
        <f t="shared" si="1355"/>
        <v>0</v>
      </c>
      <c r="K2997" s="681">
        <f t="shared" si="1356"/>
        <v>0</v>
      </c>
      <c r="L2997" s="711">
        <f>IF($L$5="Yes",HLOOKUP(B2997,'Outdoor Supply'!$D$32:$P$38,7,FALSE),0)</f>
        <v>0</v>
      </c>
      <c r="M2997" s="701">
        <f t="shared" si="1357"/>
        <v>0</v>
      </c>
      <c r="N2997" s="564">
        <f t="shared" si="1358"/>
        <v>0</v>
      </c>
      <c r="O2997" s="564">
        <f t="shared" si="1359"/>
        <v>0</v>
      </c>
      <c r="P2997" s="564">
        <f t="shared" si="1360"/>
        <v>0</v>
      </c>
      <c r="Q2997" s="564">
        <f t="shared" si="1361"/>
        <v>0</v>
      </c>
      <c r="R2997" s="661">
        <f t="shared" si="1350"/>
        <v>0</v>
      </c>
      <c r="S2997" s="662">
        <f t="shared" si="1351"/>
        <v>0</v>
      </c>
      <c r="T2997" s="699">
        <f t="shared" si="1352"/>
        <v>0</v>
      </c>
      <c r="U2997" s="681">
        <f t="shared" si="1362"/>
        <v>0</v>
      </c>
      <c r="V2997" s="701">
        <f t="shared" si="1363"/>
        <v>0</v>
      </c>
      <c r="W2997" s="662">
        <f t="shared" si="1364"/>
        <v>0</v>
      </c>
      <c r="X2997" s="662">
        <f t="shared" si="1365"/>
        <v>0</v>
      </c>
      <c r="Y2997" s="662">
        <f t="shared" si="1366"/>
        <v>0</v>
      </c>
      <c r="Z2997" s="699">
        <f t="shared" si="1367"/>
        <v>0</v>
      </c>
      <c r="AA2997" s="681">
        <f t="shared" si="1370"/>
        <v>0</v>
      </c>
      <c r="AB2997" s="701">
        <f t="shared" si="1371"/>
        <v>0</v>
      </c>
      <c r="AC2997" s="662">
        <f t="shared" si="1368"/>
        <v>0</v>
      </c>
      <c r="AD2997" s="662">
        <f t="shared" si="1372"/>
        <v>0</v>
      </c>
      <c r="AE2997" s="701">
        <f t="shared" si="1373"/>
        <v>0</v>
      </c>
      <c r="AF2997" s="662">
        <f t="shared" si="1369"/>
        <v>0</v>
      </c>
      <c r="AG2997" s="662">
        <f t="shared" si="1374"/>
        <v>0</v>
      </c>
      <c r="AH2997" s="701">
        <f t="shared" si="1375"/>
        <v>0</v>
      </c>
    </row>
    <row r="2998" spans="1:34" x14ac:dyDescent="0.35">
      <c r="A2998" s="680">
        <v>40973</v>
      </c>
      <c r="B2998" s="558" t="s">
        <v>23</v>
      </c>
      <c r="C2998" s="558">
        <v>3</v>
      </c>
      <c r="D2998" s="559">
        <f t="shared" si="1347"/>
        <v>2</v>
      </c>
      <c r="E2998" s="561">
        <v>0</v>
      </c>
      <c r="F2998" s="699">
        <f t="shared" si="1353"/>
        <v>0</v>
      </c>
      <c r="G2998" s="712">
        <f t="shared" si="1354"/>
        <v>0</v>
      </c>
      <c r="H2998" s="699">
        <f t="shared" si="1348"/>
        <v>0</v>
      </c>
      <c r="I2998" s="712">
        <f t="shared" si="1349"/>
        <v>0</v>
      </c>
      <c r="J2998" s="699">
        <f t="shared" si="1355"/>
        <v>0</v>
      </c>
      <c r="K2998" s="681">
        <f t="shared" si="1356"/>
        <v>0</v>
      </c>
      <c r="L2998" s="711">
        <f>IF($L$5="Yes",HLOOKUP(B2998,'Outdoor Supply'!$D$32:$P$38,7,FALSE),0)</f>
        <v>0</v>
      </c>
      <c r="M2998" s="701">
        <f t="shared" si="1357"/>
        <v>0</v>
      </c>
      <c r="N2998" s="564">
        <f t="shared" si="1358"/>
        <v>0</v>
      </c>
      <c r="O2998" s="564">
        <f t="shared" si="1359"/>
        <v>0</v>
      </c>
      <c r="P2998" s="564">
        <f t="shared" si="1360"/>
        <v>0</v>
      </c>
      <c r="Q2998" s="564">
        <f t="shared" si="1361"/>
        <v>0</v>
      </c>
      <c r="R2998" s="661">
        <f t="shared" si="1350"/>
        <v>0</v>
      </c>
      <c r="S2998" s="662">
        <f t="shared" si="1351"/>
        <v>0</v>
      </c>
      <c r="T2998" s="699">
        <f t="shared" si="1352"/>
        <v>0</v>
      </c>
      <c r="U2998" s="681">
        <f t="shared" si="1362"/>
        <v>0</v>
      </c>
      <c r="V2998" s="701">
        <f t="shared" si="1363"/>
        <v>0</v>
      </c>
      <c r="W2998" s="662">
        <f t="shared" si="1364"/>
        <v>0</v>
      </c>
      <c r="X2998" s="662">
        <f t="shared" si="1365"/>
        <v>0</v>
      </c>
      <c r="Y2998" s="662">
        <f t="shared" si="1366"/>
        <v>0</v>
      </c>
      <c r="Z2998" s="699">
        <f t="shared" si="1367"/>
        <v>0</v>
      </c>
      <c r="AA2998" s="681">
        <f t="shared" si="1370"/>
        <v>0</v>
      </c>
      <c r="AB2998" s="701">
        <f t="shared" si="1371"/>
        <v>0</v>
      </c>
      <c r="AC2998" s="662">
        <f t="shared" si="1368"/>
        <v>0</v>
      </c>
      <c r="AD2998" s="662">
        <f t="shared" si="1372"/>
        <v>0</v>
      </c>
      <c r="AE2998" s="701">
        <f t="shared" si="1373"/>
        <v>0</v>
      </c>
      <c r="AF2998" s="662">
        <f t="shared" si="1369"/>
        <v>0</v>
      </c>
      <c r="AG2998" s="662">
        <f t="shared" si="1374"/>
        <v>0</v>
      </c>
      <c r="AH2998" s="701">
        <f t="shared" si="1375"/>
        <v>0</v>
      </c>
    </row>
    <row r="2999" spans="1:34" x14ac:dyDescent="0.35">
      <c r="A2999" s="680">
        <v>40974</v>
      </c>
      <c r="B2999" s="558" t="s">
        <v>23</v>
      </c>
      <c r="C2999" s="558">
        <v>3</v>
      </c>
      <c r="D2999" s="559">
        <f t="shared" si="1347"/>
        <v>3</v>
      </c>
      <c r="E2999" s="561">
        <v>0</v>
      </c>
      <c r="F2999" s="699">
        <f t="shared" si="1353"/>
        <v>0</v>
      </c>
      <c r="G2999" s="712">
        <f t="shared" si="1354"/>
        <v>0</v>
      </c>
      <c r="H2999" s="699">
        <f t="shared" si="1348"/>
        <v>0</v>
      </c>
      <c r="I2999" s="712">
        <f t="shared" si="1349"/>
        <v>0</v>
      </c>
      <c r="J2999" s="699">
        <f t="shared" si="1355"/>
        <v>0</v>
      </c>
      <c r="K2999" s="681">
        <f t="shared" si="1356"/>
        <v>0</v>
      </c>
      <c r="L2999" s="711">
        <f>IF($L$5="Yes",HLOOKUP(B2999,'Outdoor Supply'!$D$32:$P$38,7,FALSE),0)</f>
        <v>0</v>
      </c>
      <c r="M2999" s="701">
        <f t="shared" si="1357"/>
        <v>0</v>
      </c>
      <c r="N2999" s="564">
        <f t="shared" si="1358"/>
        <v>0</v>
      </c>
      <c r="O2999" s="564">
        <f t="shared" si="1359"/>
        <v>0</v>
      </c>
      <c r="P2999" s="564">
        <f t="shared" si="1360"/>
        <v>0</v>
      </c>
      <c r="Q2999" s="564">
        <f t="shared" si="1361"/>
        <v>0</v>
      </c>
      <c r="R2999" s="661">
        <f t="shared" si="1350"/>
        <v>0</v>
      </c>
      <c r="S2999" s="662">
        <f t="shared" si="1351"/>
        <v>0</v>
      </c>
      <c r="T2999" s="699">
        <f t="shared" si="1352"/>
        <v>0</v>
      </c>
      <c r="U2999" s="681">
        <f t="shared" si="1362"/>
        <v>0</v>
      </c>
      <c r="V2999" s="701">
        <f t="shared" si="1363"/>
        <v>0</v>
      </c>
      <c r="W2999" s="662">
        <f t="shared" si="1364"/>
        <v>0</v>
      </c>
      <c r="X2999" s="662">
        <f t="shared" si="1365"/>
        <v>0</v>
      </c>
      <c r="Y2999" s="662">
        <f t="shared" si="1366"/>
        <v>0</v>
      </c>
      <c r="Z2999" s="699">
        <f t="shared" si="1367"/>
        <v>0</v>
      </c>
      <c r="AA2999" s="681">
        <f t="shared" si="1370"/>
        <v>0</v>
      </c>
      <c r="AB2999" s="701">
        <f t="shared" si="1371"/>
        <v>0</v>
      </c>
      <c r="AC2999" s="662">
        <f t="shared" si="1368"/>
        <v>0</v>
      </c>
      <c r="AD2999" s="662">
        <f t="shared" si="1372"/>
        <v>0</v>
      </c>
      <c r="AE2999" s="701">
        <f t="shared" si="1373"/>
        <v>0</v>
      </c>
      <c r="AF2999" s="662">
        <f t="shared" si="1369"/>
        <v>0</v>
      </c>
      <c r="AG2999" s="662">
        <f t="shared" si="1374"/>
        <v>0</v>
      </c>
      <c r="AH2999" s="701">
        <f t="shared" si="1375"/>
        <v>0</v>
      </c>
    </row>
    <row r="3000" spans="1:34" x14ac:dyDescent="0.35">
      <c r="A3000" s="680">
        <v>40975</v>
      </c>
      <c r="B3000" s="558" t="s">
        <v>23</v>
      </c>
      <c r="C3000" s="558">
        <v>3</v>
      </c>
      <c r="D3000" s="559">
        <f t="shared" si="1347"/>
        <v>4</v>
      </c>
      <c r="E3000" s="561">
        <v>0</v>
      </c>
      <c r="F3000" s="699">
        <f t="shared" si="1353"/>
        <v>0</v>
      </c>
      <c r="G3000" s="712">
        <f t="shared" si="1354"/>
        <v>0</v>
      </c>
      <c r="H3000" s="699">
        <f t="shared" si="1348"/>
        <v>0</v>
      </c>
      <c r="I3000" s="712">
        <f t="shared" si="1349"/>
        <v>0</v>
      </c>
      <c r="J3000" s="699">
        <f t="shared" si="1355"/>
        <v>0</v>
      </c>
      <c r="K3000" s="681">
        <f t="shared" si="1356"/>
        <v>0</v>
      </c>
      <c r="L3000" s="711">
        <f>IF($L$5="Yes",HLOOKUP(B3000,'Outdoor Supply'!$D$32:$P$38,7,FALSE),0)</f>
        <v>0</v>
      </c>
      <c r="M3000" s="701">
        <f t="shared" si="1357"/>
        <v>0</v>
      </c>
      <c r="N3000" s="564">
        <f t="shared" si="1358"/>
        <v>0</v>
      </c>
      <c r="O3000" s="564">
        <f t="shared" si="1359"/>
        <v>0</v>
      </c>
      <c r="P3000" s="564">
        <f t="shared" si="1360"/>
        <v>0</v>
      </c>
      <c r="Q3000" s="564">
        <f t="shared" si="1361"/>
        <v>0</v>
      </c>
      <c r="R3000" s="661">
        <f t="shared" si="1350"/>
        <v>0</v>
      </c>
      <c r="S3000" s="662">
        <f t="shared" si="1351"/>
        <v>0</v>
      </c>
      <c r="T3000" s="699">
        <f t="shared" si="1352"/>
        <v>0</v>
      </c>
      <c r="U3000" s="681">
        <f t="shared" si="1362"/>
        <v>0</v>
      </c>
      <c r="V3000" s="701">
        <f t="shared" si="1363"/>
        <v>0</v>
      </c>
      <c r="W3000" s="662">
        <f t="shared" si="1364"/>
        <v>0</v>
      </c>
      <c r="X3000" s="662">
        <f t="shared" si="1365"/>
        <v>0</v>
      </c>
      <c r="Y3000" s="662">
        <f t="shared" si="1366"/>
        <v>0</v>
      </c>
      <c r="Z3000" s="699">
        <f t="shared" si="1367"/>
        <v>0</v>
      </c>
      <c r="AA3000" s="681">
        <f t="shared" si="1370"/>
        <v>0</v>
      </c>
      <c r="AB3000" s="701">
        <f t="shared" si="1371"/>
        <v>0</v>
      </c>
      <c r="AC3000" s="662">
        <f t="shared" si="1368"/>
        <v>0</v>
      </c>
      <c r="AD3000" s="662">
        <f t="shared" si="1372"/>
        <v>0</v>
      </c>
      <c r="AE3000" s="701">
        <f t="shared" si="1373"/>
        <v>0</v>
      </c>
      <c r="AF3000" s="662">
        <f t="shared" si="1369"/>
        <v>0</v>
      </c>
      <c r="AG3000" s="662">
        <f t="shared" si="1374"/>
        <v>0</v>
      </c>
      <c r="AH3000" s="701">
        <f t="shared" si="1375"/>
        <v>0</v>
      </c>
    </row>
    <row r="3001" spans="1:34" x14ac:dyDescent="0.35">
      <c r="A3001" s="680">
        <v>40976</v>
      </c>
      <c r="B3001" s="558" t="s">
        <v>23</v>
      </c>
      <c r="C3001" s="558">
        <v>3</v>
      </c>
      <c r="D3001" s="559">
        <f t="shared" si="1347"/>
        <v>5</v>
      </c>
      <c r="E3001" s="561">
        <v>9.9999999999909051E-3</v>
      </c>
      <c r="F3001" s="699">
        <f t="shared" si="1353"/>
        <v>0</v>
      </c>
      <c r="G3001" s="712">
        <f t="shared" si="1354"/>
        <v>0</v>
      </c>
      <c r="H3001" s="699">
        <f t="shared" si="1348"/>
        <v>0</v>
      </c>
      <c r="I3001" s="712">
        <f t="shared" si="1349"/>
        <v>0</v>
      </c>
      <c r="J3001" s="699">
        <f t="shared" si="1355"/>
        <v>0</v>
      </c>
      <c r="K3001" s="681">
        <f t="shared" si="1356"/>
        <v>0</v>
      </c>
      <c r="L3001" s="711">
        <f>IF($L$5="Yes",HLOOKUP(B3001,'Outdoor Supply'!$D$32:$P$38,7,FALSE),0)</f>
        <v>0</v>
      </c>
      <c r="M3001" s="701">
        <f t="shared" si="1357"/>
        <v>0</v>
      </c>
      <c r="N3001" s="564">
        <f t="shared" si="1358"/>
        <v>0</v>
      </c>
      <c r="O3001" s="564">
        <f t="shared" si="1359"/>
        <v>0</v>
      </c>
      <c r="P3001" s="564">
        <f t="shared" si="1360"/>
        <v>0</v>
      </c>
      <c r="Q3001" s="564">
        <f t="shared" si="1361"/>
        <v>0</v>
      </c>
      <c r="R3001" s="661">
        <f t="shared" si="1350"/>
        <v>0</v>
      </c>
      <c r="S3001" s="662">
        <f t="shared" si="1351"/>
        <v>0</v>
      </c>
      <c r="T3001" s="699">
        <f t="shared" si="1352"/>
        <v>0</v>
      </c>
      <c r="U3001" s="681">
        <f t="shared" si="1362"/>
        <v>0</v>
      </c>
      <c r="V3001" s="701">
        <f t="shared" si="1363"/>
        <v>0</v>
      </c>
      <c r="W3001" s="662">
        <f t="shared" si="1364"/>
        <v>0</v>
      </c>
      <c r="X3001" s="662">
        <f t="shared" si="1365"/>
        <v>0</v>
      </c>
      <c r="Y3001" s="662">
        <f t="shared" si="1366"/>
        <v>0</v>
      </c>
      <c r="Z3001" s="699">
        <f t="shared" si="1367"/>
        <v>0</v>
      </c>
      <c r="AA3001" s="681">
        <f t="shared" si="1370"/>
        <v>0</v>
      </c>
      <c r="AB3001" s="701">
        <f t="shared" si="1371"/>
        <v>0</v>
      </c>
      <c r="AC3001" s="662">
        <f t="shared" si="1368"/>
        <v>0</v>
      </c>
      <c r="AD3001" s="662">
        <f t="shared" si="1372"/>
        <v>0</v>
      </c>
      <c r="AE3001" s="701">
        <f t="shared" si="1373"/>
        <v>0</v>
      </c>
      <c r="AF3001" s="662">
        <f t="shared" si="1369"/>
        <v>0</v>
      </c>
      <c r="AG3001" s="662">
        <f t="shared" si="1374"/>
        <v>0</v>
      </c>
      <c r="AH3001" s="701">
        <f t="shared" si="1375"/>
        <v>0</v>
      </c>
    </row>
    <row r="3002" spans="1:34" x14ac:dyDescent="0.35">
      <c r="A3002" s="680">
        <v>40977</v>
      </c>
      <c r="B3002" s="558" t="s">
        <v>23</v>
      </c>
      <c r="C3002" s="558">
        <v>3</v>
      </c>
      <c r="D3002" s="559">
        <f t="shared" si="1347"/>
        <v>6</v>
      </c>
      <c r="E3002" s="561">
        <v>0.34999999999990905</v>
      </c>
      <c r="F3002" s="699">
        <f t="shared" si="1353"/>
        <v>0</v>
      </c>
      <c r="G3002" s="712">
        <f t="shared" si="1354"/>
        <v>0</v>
      </c>
      <c r="H3002" s="699">
        <f t="shared" si="1348"/>
        <v>0</v>
      </c>
      <c r="I3002" s="712">
        <f t="shared" si="1349"/>
        <v>0</v>
      </c>
      <c r="J3002" s="699">
        <f t="shared" si="1355"/>
        <v>0</v>
      </c>
      <c r="K3002" s="681">
        <f t="shared" si="1356"/>
        <v>0</v>
      </c>
      <c r="L3002" s="711">
        <f>IF($L$5="Yes",HLOOKUP(B3002,'Outdoor Supply'!$D$32:$P$38,7,FALSE),0)</f>
        <v>0</v>
      </c>
      <c r="M3002" s="701">
        <f t="shared" si="1357"/>
        <v>0</v>
      </c>
      <c r="N3002" s="564">
        <f t="shared" si="1358"/>
        <v>0</v>
      </c>
      <c r="O3002" s="564">
        <f t="shared" si="1359"/>
        <v>0</v>
      </c>
      <c r="P3002" s="564">
        <f t="shared" si="1360"/>
        <v>0</v>
      </c>
      <c r="Q3002" s="564">
        <f t="shared" si="1361"/>
        <v>0</v>
      </c>
      <c r="R3002" s="661">
        <f t="shared" si="1350"/>
        <v>0</v>
      </c>
      <c r="S3002" s="662">
        <f t="shared" si="1351"/>
        <v>0</v>
      </c>
      <c r="T3002" s="699">
        <f t="shared" si="1352"/>
        <v>0</v>
      </c>
      <c r="U3002" s="681">
        <f t="shared" si="1362"/>
        <v>0</v>
      </c>
      <c r="V3002" s="701">
        <f t="shared" si="1363"/>
        <v>0</v>
      </c>
      <c r="W3002" s="662">
        <f t="shared" si="1364"/>
        <v>0</v>
      </c>
      <c r="X3002" s="662">
        <f t="shared" si="1365"/>
        <v>0</v>
      </c>
      <c r="Y3002" s="662">
        <f t="shared" si="1366"/>
        <v>0</v>
      </c>
      <c r="Z3002" s="699">
        <f t="shared" si="1367"/>
        <v>0</v>
      </c>
      <c r="AA3002" s="681">
        <f t="shared" si="1370"/>
        <v>0</v>
      </c>
      <c r="AB3002" s="701">
        <f t="shared" si="1371"/>
        <v>0</v>
      </c>
      <c r="AC3002" s="662">
        <f t="shared" si="1368"/>
        <v>0</v>
      </c>
      <c r="AD3002" s="662">
        <f t="shared" si="1372"/>
        <v>0</v>
      </c>
      <c r="AE3002" s="701">
        <f t="shared" si="1373"/>
        <v>0</v>
      </c>
      <c r="AF3002" s="662">
        <f t="shared" si="1369"/>
        <v>0</v>
      </c>
      <c r="AG3002" s="662">
        <f t="shared" si="1374"/>
        <v>0</v>
      </c>
      <c r="AH3002" s="701">
        <f t="shared" si="1375"/>
        <v>0</v>
      </c>
    </row>
    <row r="3003" spans="1:34" x14ac:dyDescent="0.35">
      <c r="A3003" s="680">
        <v>40978</v>
      </c>
      <c r="B3003" s="558" t="s">
        <v>23</v>
      </c>
      <c r="C3003" s="558">
        <v>3</v>
      </c>
      <c r="D3003" s="559">
        <f t="shared" si="1347"/>
        <v>7</v>
      </c>
      <c r="E3003" s="561">
        <v>1.4599999999999227</v>
      </c>
      <c r="F3003" s="699">
        <f t="shared" si="1353"/>
        <v>0</v>
      </c>
      <c r="G3003" s="712">
        <f t="shared" si="1354"/>
        <v>0</v>
      </c>
      <c r="H3003" s="699">
        <f t="shared" si="1348"/>
        <v>0</v>
      </c>
      <c r="I3003" s="712">
        <f t="shared" si="1349"/>
        <v>0</v>
      </c>
      <c r="J3003" s="699">
        <f t="shared" si="1355"/>
        <v>0</v>
      </c>
      <c r="K3003" s="681">
        <f t="shared" si="1356"/>
        <v>0</v>
      </c>
      <c r="L3003" s="711">
        <f>IF($L$5="Yes",HLOOKUP(B3003,'Outdoor Supply'!$D$32:$P$38,7,FALSE),0)</f>
        <v>0</v>
      </c>
      <c r="M3003" s="701">
        <f t="shared" si="1357"/>
        <v>0</v>
      </c>
      <c r="N3003" s="564">
        <f t="shared" si="1358"/>
        <v>0</v>
      </c>
      <c r="O3003" s="564">
        <f t="shared" si="1359"/>
        <v>0</v>
      </c>
      <c r="P3003" s="564">
        <f t="shared" si="1360"/>
        <v>0</v>
      </c>
      <c r="Q3003" s="564">
        <f t="shared" si="1361"/>
        <v>0</v>
      </c>
      <c r="R3003" s="661">
        <f t="shared" si="1350"/>
        <v>0</v>
      </c>
      <c r="S3003" s="662">
        <f t="shared" si="1351"/>
        <v>0</v>
      </c>
      <c r="T3003" s="699">
        <f t="shared" si="1352"/>
        <v>0</v>
      </c>
      <c r="U3003" s="681">
        <f t="shared" si="1362"/>
        <v>0</v>
      </c>
      <c r="V3003" s="701">
        <f t="shared" si="1363"/>
        <v>0</v>
      </c>
      <c r="W3003" s="662">
        <f t="shared" si="1364"/>
        <v>0</v>
      </c>
      <c r="X3003" s="662">
        <f t="shared" si="1365"/>
        <v>0</v>
      </c>
      <c r="Y3003" s="662">
        <f t="shared" si="1366"/>
        <v>0</v>
      </c>
      <c r="Z3003" s="699">
        <f t="shared" si="1367"/>
        <v>0</v>
      </c>
      <c r="AA3003" s="681">
        <f t="shared" si="1370"/>
        <v>0</v>
      </c>
      <c r="AB3003" s="701">
        <f t="shared" si="1371"/>
        <v>0</v>
      </c>
      <c r="AC3003" s="662">
        <f t="shared" si="1368"/>
        <v>0</v>
      </c>
      <c r="AD3003" s="662">
        <f t="shared" si="1372"/>
        <v>0</v>
      </c>
      <c r="AE3003" s="701">
        <f t="shared" si="1373"/>
        <v>0</v>
      </c>
      <c r="AF3003" s="662">
        <f t="shared" si="1369"/>
        <v>0</v>
      </c>
      <c r="AG3003" s="662">
        <f t="shared" si="1374"/>
        <v>0</v>
      </c>
      <c r="AH3003" s="701">
        <f t="shared" si="1375"/>
        <v>0</v>
      </c>
    </row>
    <row r="3004" spans="1:34" x14ac:dyDescent="0.35">
      <c r="A3004" s="680">
        <v>40979</v>
      </c>
      <c r="B3004" s="558" t="s">
        <v>23</v>
      </c>
      <c r="C3004" s="558">
        <v>3</v>
      </c>
      <c r="D3004" s="559">
        <f t="shared" si="1347"/>
        <v>1</v>
      </c>
      <c r="E3004" s="561">
        <v>0.6099999999999568</v>
      </c>
      <c r="F3004" s="699">
        <f t="shared" si="1353"/>
        <v>0</v>
      </c>
      <c r="G3004" s="712">
        <f t="shared" si="1354"/>
        <v>0</v>
      </c>
      <c r="H3004" s="699">
        <f t="shared" si="1348"/>
        <v>0</v>
      </c>
      <c r="I3004" s="712">
        <f t="shared" si="1349"/>
        <v>0</v>
      </c>
      <c r="J3004" s="699">
        <f t="shared" si="1355"/>
        <v>0</v>
      </c>
      <c r="K3004" s="681">
        <f t="shared" si="1356"/>
        <v>0</v>
      </c>
      <c r="L3004" s="711">
        <f>IF($L$5="Yes",HLOOKUP(B3004,'Outdoor Supply'!$D$32:$P$38,7,FALSE),0)</f>
        <v>0</v>
      </c>
      <c r="M3004" s="701">
        <f t="shared" si="1357"/>
        <v>0</v>
      </c>
      <c r="N3004" s="564">
        <f t="shared" si="1358"/>
        <v>0</v>
      </c>
      <c r="O3004" s="564">
        <f t="shared" si="1359"/>
        <v>0</v>
      </c>
      <c r="P3004" s="564">
        <f t="shared" si="1360"/>
        <v>0</v>
      </c>
      <c r="Q3004" s="564">
        <f t="shared" si="1361"/>
        <v>0</v>
      </c>
      <c r="R3004" s="661">
        <f t="shared" si="1350"/>
        <v>0</v>
      </c>
      <c r="S3004" s="662">
        <f t="shared" si="1351"/>
        <v>0</v>
      </c>
      <c r="T3004" s="699">
        <f t="shared" si="1352"/>
        <v>0</v>
      </c>
      <c r="U3004" s="681">
        <f t="shared" si="1362"/>
        <v>0</v>
      </c>
      <c r="V3004" s="701">
        <f t="shared" si="1363"/>
        <v>0</v>
      </c>
      <c r="W3004" s="662">
        <f t="shared" si="1364"/>
        <v>0</v>
      </c>
      <c r="X3004" s="662">
        <f t="shared" si="1365"/>
        <v>0</v>
      </c>
      <c r="Y3004" s="662">
        <f t="shared" si="1366"/>
        <v>0</v>
      </c>
      <c r="Z3004" s="699">
        <f t="shared" si="1367"/>
        <v>0</v>
      </c>
      <c r="AA3004" s="681">
        <f t="shared" si="1370"/>
        <v>0</v>
      </c>
      <c r="AB3004" s="701">
        <f t="shared" si="1371"/>
        <v>0</v>
      </c>
      <c r="AC3004" s="662">
        <f t="shared" si="1368"/>
        <v>0</v>
      </c>
      <c r="AD3004" s="662">
        <f t="shared" si="1372"/>
        <v>0</v>
      </c>
      <c r="AE3004" s="701">
        <f t="shared" si="1373"/>
        <v>0</v>
      </c>
      <c r="AF3004" s="662">
        <f t="shared" si="1369"/>
        <v>0</v>
      </c>
      <c r="AG3004" s="662">
        <f t="shared" si="1374"/>
        <v>0</v>
      </c>
      <c r="AH3004" s="701">
        <f t="shared" si="1375"/>
        <v>0</v>
      </c>
    </row>
    <row r="3005" spans="1:34" x14ac:dyDescent="0.35">
      <c r="A3005" s="680">
        <v>40980</v>
      </c>
      <c r="B3005" s="558" t="s">
        <v>23</v>
      </c>
      <c r="C3005" s="558">
        <v>3</v>
      </c>
      <c r="D3005" s="559">
        <f t="shared" si="1347"/>
        <v>2</v>
      </c>
      <c r="E3005" s="561">
        <v>0</v>
      </c>
      <c r="F3005" s="699">
        <f t="shared" si="1353"/>
        <v>0</v>
      </c>
      <c r="G3005" s="712">
        <f t="shared" si="1354"/>
        <v>0</v>
      </c>
      <c r="H3005" s="699">
        <f t="shared" si="1348"/>
        <v>0</v>
      </c>
      <c r="I3005" s="712">
        <f t="shared" si="1349"/>
        <v>0</v>
      </c>
      <c r="J3005" s="699">
        <f t="shared" si="1355"/>
        <v>0</v>
      </c>
      <c r="K3005" s="681">
        <f t="shared" si="1356"/>
        <v>0</v>
      </c>
      <c r="L3005" s="711">
        <f>IF($L$5="Yes",HLOOKUP(B3005,'Outdoor Supply'!$D$32:$P$38,7,FALSE),0)</f>
        <v>0</v>
      </c>
      <c r="M3005" s="701">
        <f t="shared" si="1357"/>
        <v>0</v>
      </c>
      <c r="N3005" s="564">
        <f t="shared" si="1358"/>
        <v>0</v>
      </c>
      <c r="O3005" s="564">
        <f t="shared" si="1359"/>
        <v>0</v>
      </c>
      <c r="P3005" s="564">
        <f t="shared" si="1360"/>
        <v>0</v>
      </c>
      <c r="Q3005" s="564">
        <f t="shared" si="1361"/>
        <v>0</v>
      </c>
      <c r="R3005" s="661">
        <f t="shared" si="1350"/>
        <v>0</v>
      </c>
      <c r="S3005" s="662">
        <f t="shared" si="1351"/>
        <v>0</v>
      </c>
      <c r="T3005" s="699">
        <f t="shared" si="1352"/>
        <v>0</v>
      </c>
      <c r="U3005" s="681">
        <f t="shared" si="1362"/>
        <v>0</v>
      </c>
      <c r="V3005" s="701">
        <f t="shared" si="1363"/>
        <v>0</v>
      </c>
      <c r="W3005" s="662">
        <f t="shared" si="1364"/>
        <v>0</v>
      </c>
      <c r="X3005" s="662">
        <f t="shared" si="1365"/>
        <v>0</v>
      </c>
      <c r="Y3005" s="662">
        <f t="shared" si="1366"/>
        <v>0</v>
      </c>
      <c r="Z3005" s="699">
        <f t="shared" si="1367"/>
        <v>0</v>
      </c>
      <c r="AA3005" s="681">
        <f t="shared" si="1370"/>
        <v>0</v>
      </c>
      <c r="AB3005" s="701">
        <f t="shared" si="1371"/>
        <v>0</v>
      </c>
      <c r="AC3005" s="662">
        <f t="shared" si="1368"/>
        <v>0</v>
      </c>
      <c r="AD3005" s="662">
        <f t="shared" si="1372"/>
        <v>0</v>
      </c>
      <c r="AE3005" s="701">
        <f t="shared" si="1373"/>
        <v>0</v>
      </c>
      <c r="AF3005" s="662">
        <f t="shared" si="1369"/>
        <v>0</v>
      </c>
      <c r="AG3005" s="662">
        <f t="shared" si="1374"/>
        <v>0</v>
      </c>
      <c r="AH3005" s="701">
        <f t="shared" si="1375"/>
        <v>0</v>
      </c>
    </row>
    <row r="3006" spans="1:34" x14ac:dyDescent="0.35">
      <c r="A3006" s="680">
        <v>40981</v>
      </c>
      <c r="B3006" s="558" t="s">
        <v>23</v>
      </c>
      <c r="C3006" s="558">
        <v>3</v>
      </c>
      <c r="D3006" s="559">
        <f t="shared" si="1347"/>
        <v>3</v>
      </c>
      <c r="E3006" s="561">
        <v>0</v>
      </c>
      <c r="F3006" s="699">
        <f t="shared" si="1353"/>
        <v>0</v>
      </c>
      <c r="G3006" s="712">
        <f t="shared" si="1354"/>
        <v>0</v>
      </c>
      <c r="H3006" s="699">
        <f t="shared" si="1348"/>
        <v>0</v>
      </c>
      <c r="I3006" s="712">
        <f t="shared" si="1349"/>
        <v>0</v>
      </c>
      <c r="J3006" s="699">
        <f t="shared" si="1355"/>
        <v>0</v>
      </c>
      <c r="K3006" s="681">
        <f t="shared" si="1356"/>
        <v>0</v>
      </c>
      <c r="L3006" s="711">
        <f>IF($L$5="Yes",HLOOKUP(B3006,'Outdoor Supply'!$D$32:$P$38,7,FALSE),0)</f>
        <v>0</v>
      </c>
      <c r="M3006" s="701">
        <f t="shared" si="1357"/>
        <v>0</v>
      </c>
      <c r="N3006" s="564">
        <f t="shared" si="1358"/>
        <v>0</v>
      </c>
      <c r="O3006" s="564">
        <f t="shared" si="1359"/>
        <v>0</v>
      </c>
      <c r="P3006" s="564">
        <f t="shared" si="1360"/>
        <v>0</v>
      </c>
      <c r="Q3006" s="564">
        <f t="shared" si="1361"/>
        <v>0</v>
      </c>
      <c r="R3006" s="661">
        <f t="shared" si="1350"/>
        <v>0</v>
      </c>
      <c r="S3006" s="662">
        <f t="shared" si="1351"/>
        <v>0</v>
      </c>
      <c r="T3006" s="699">
        <f t="shared" si="1352"/>
        <v>0</v>
      </c>
      <c r="U3006" s="681">
        <f t="shared" si="1362"/>
        <v>0</v>
      </c>
      <c r="V3006" s="701">
        <f t="shared" si="1363"/>
        <v>0</v>
      </c>
      <c r="W3006" s="662">
        <f t="shared" si="1364"/>
        <v>0</v>
      </c>
      <c r="X3006" s="662">
        <f t="shared" si="1365"/>
        <v>0</v>
      </c>
      <c r="Y3006" s="662">
        <f t="shared" si="1366"/>
        <v>0</v>
      </c>
      <c r="Z3006" s="699">
        <f t="shared" si="1367"/>
        <v>0</v>
      </c>
      <c r="AA3006" s="681">
        <f t="shared" si="1370"/>
        <v>0</v>
      </c>
      <c r="AB3006" s="701">
        <f t="shared" si="1371"/>
        <v>0</v>
      </c>
      <c r="AC3006" s="662">
        <f t="shared" si="1368"/>
        <v>0</v>
      </c>
      <c r="AD3006" s="662">
        <f t="shared" si="1372"/>
        <v>0</v>
      </c>
      <c r="AE3006" s="701">
        <f t="shared" si="1373"/>
        <v>0</v>
      </c>
      <c r="AF3006" s="662">
        <f t="shared" si="1369"/>
        <v>0</v>
      </c>
      <c r="AG3006" s="662">
        <f t="shared" si="1374"/>
        <v>0</v>
      </c>
      <c r="AH3006" s="701">
        <f t="shared" si="1375"/>
        <v>0</v>
      </c>
    </row>
    <row r="3007" spans="1:34" x14ac:dyDescent="0.35">
      <c r="A3007" s="680">
        <v>40982</v>
      </c>
      <c r="B3007" s="558" t="s">
        <v>23</v>
      </c>
      <c r="C3007" s="558">
        <v>3</v>
      </c>
      <c r="D3007" s="559">
        <f t="shared" si="1347"/>
        <v>4</v>
      </c>
      <c r="E3007" s="561">
        <v>0</v>
      </c>
      <c r="F3007" s="699">
        <f t="shared" si="1353"/>
        <v>0</v>
      </c>
      <c r="G3007" s="712">
        <f t="shared" si="1354"/>
        <v>0</v>
      </c>
      <c r="H3007" s="699">
        <f t="shared" si="1348"/>
        <v>0</v>
      </c>
      <c r="I3007" s="712">
        <f t="shared" si="1349"/>
        <v>0</v>
      </c>
      <c r="J3007" s="699">
        <f t="shared" si="1355"/>
        <v>0</v>
      </c>
      <c r="K3007" s="681">
        <f t="shared" si="1356"/>
        <v>0</v>
      </c>
      <c r="L3007" s="711">
        <f>IF($L$5="Yes",HLOOKUP(B3007,'Outdoor Supply'!$D$32:$P$38,7,FALSE),0)</f>
        <v>0</v>
      </c>
      <c r="M3007" s="701">
        <f t="shared" si="1357"/>
        <v>0</v>
      </c>
      <c r="N3007" s="564">
        <f t="shared" si="1358"/>
        <v>0</v>
      </c>
      <c r="O3007" s="564">
        <f t="shared" si="1359"/>
        <v>0</v>
      </c>
      <c r="P3007" s="564">
        <f t="shared" si="1360"/>
        <v>0</v>
      </c>
      <c r="Q3007" s="564">
        <f t="shared" si="1361"/>
        <v>0</v>
      </c>
      <c r="R3007" s="661">
        <f t="shared" si="1350"/>
        <v>0</v>
      </c>
      <c r="S3007" s="662">
        <f t="shared" si="1351"/>
        <v>0</v>
      </c>
      <c r="T3007" s="699">
        <f t="shared" si="1352"/>
        <v>0</v>
      </c>
      <c r="U3007" s="681">
        <f t="shared" si="1362"/>
        <v>0</v>
      </c>
      <c r="V3007" s="701">
        <f t="shared" si="1363"/>
        <v>0</v>
      </c>
      <c r="W3007" s="662">
        <f t="shared" si="1364"/>
        <v>0</v>
      </c>
      <c r="X3007" s="662">
        <f t="shared" si="1365"/>
        <v>0</v>
      </c>
      <c r="Y3007" s="662">
        <f t="shared" si="1366"/>
        <v>0</v>
      </c>
      <c r="Z3007" s="699">
        <f t="shared" si="1367"/>
        <v>0</v>
      </c>
      <c r="AA3007" s="681">
        <f t="shared" si="1370"/>
        <v>0</v>
      </c>
      <c r="AB3007" s="701">
        <f t="shared" si="1371"/>
        <v>0</v>
      </c>
      <c r="AC3007" s="662">
        <f t="shared" si="1368"/>
        <v>0</v>
      </c>
      <c r="AD3007" s="662">
        <f t="shared" si="1372"/>
        <v>0</v>
      </c>
      <c r="AE3007" s="701">
        <f t="shared" si="1373"/>
        <v>0</v>
      </c>
      <c r="AF3007" s="662">
        <f t="shared" si="1369"/>
        <v>0</v>
      </c>
      <c r="AG3007" s="662">
        <f t="shared" si="1374"/>
        <v>0</v>
      </c>
      <c r="AH3007" s="701">
        <f t="shared" si="1375"/>
        <v>0</v>
      </c>
    </row>
    <row r="3008" spans="1:34" x14ac:dyDescent="0.35">
      <c r="A3008" s="680">
        <v>40983</v>
      </c>
      <c r="B3008" s="558" t="s">
        <v>23</v>
      </c>
      <c r="C3008" s="558">
        <v>3</v>
      </c>
      <c r="D3008" s="559">
        <f t="shared" si="1347"/>
        <v>5</v>
      </c>
      <c r="E3008" s="561">
        <v>0</v>
      </c>
      <c r="F3008" s="699">
        <f t="shared" si="1353"/>
        <v>0</v>
      </c>
      <c r="G3008" s="712">
        <f t="shared" si="1354"/>
        <v>0</v>
      </c>
      <c r="H3008" s="699">
        <f t="shared" si="1348"/>
        <v>0</v>
      </c>
      <c r="I3008" s="712">
        <f t="shared" si="1349"/>
        <v>0</v>
      </c>
      <c r="J3008" s="699">
        <f t="shared" si="1355"/>
        <v>0</v>
      </c>
      <c r="K3008" s="681">
        <f t="shared" si="1356"/>
        <v>0</v>
      </c>
      <c r="L3008" s="711">
        <f>IF($L$5="Yes",HLOOKUP(B3008,'Outdoor Supply'!$D$32:$P$38,7,FALSE),0)</f>
        <v>0</v>
      </c>
      <c r="M3008" s="701">
        <f t="shared" si="1357"/>
        <v>0</v>
      </c>
      <c r="N3008" s="564">
        <f t="shared" si="1358"/>
        <v>0</v>
      </c>
      <c r="O3008" s="564">
        <f t="shared" si="1359"/>
        <v>0</v>
      </c>
      <c r="P3008" s="564">
        <f t="shared" si="1360"/>
        <v>0</v>
      </c>
      <c r="Q3008" s="564">
        <f t="shared" si="1361"/>
        <v>0</v>
      </c>
      <c r="R3008" s="661">
        <f t="shared" si="1350"/>
        <v>0</v>
      </c>
      <c r="S3008" s="662">
        <f t="shared" si="1351"/>
        <v>0</v>
      </c>
      <c r="T3008" s="699">
        <f t="shared" si="1352"/>
        <v>0</v>
      </c>
      <c r="U3008" s="681">
        <f t="shared" si="1362"/>
        <v>0</v>
      </c>
      <c r="V3008" s="701">
        <f t="shared" si="1363"/>
        <v>0</v>
      </c>
      <c r="W3008" s="662">
        <f t="shared" si="1364"/>
        <v>0</v>
      </c>
      <c r="X3008" s="662">
        <f t="shared" si="1365"/>
        <v>0</v>
      </c>
      <c r="Y3008" s="662">
        <f t="shared" si="1366"/>
        <v>0</v>
      </c>
      <c r="Z3008" s="699">
        <f t="shared" si="1367"/>
        <v>0</v>
      </c>
      <c r="AA3008" s="681">
        <f t="shared" si="1370"/>
        <v>0</v>
      </c>
      <c r="AB3008" s="701">
        <f t="shared" si="1371"/>
        <v>0</v>
      </c>
      <c r="AC3008" s="662">
        <f t="shared" si="1368"/>
        <v>0</v>
      </c>
      <c r="AD3008" s="662">
        <f t="shared" si="1372"/>
        <v>0</v>
      </c>
      <c r="AE3008" s="701">
        <f t="shared" si="1373"/>
        <v>0</v>
      </c>
      <c r="AF3008" s="662">
        <f t="shared" si="1369"/>
        <v>0</v>
      </c>
      <c r="AG3008" s="662">
        <f t="shared" si="1374"/>
        <v>0</v>
      </c>
      <c r="AH3008" s="701">
        <f t="shared" si="1375"/>
        <v>0</v>
      </c>
    </row>
    <row r="3009" spans="1:34" x14ac:dyDescent="0.35">
      <c r="A3009" s="680">
        <v>40984</v>
      </c>
      <c r="B3009" s="558" t="s">
        <v>23</v>
      </c>
      <c r="C3009" s="558">
        <v>3</v>
      </c>
      <c r="D3009" s="559">
        <f t="shared" si="1347"/>
        <v>6</v>
      </c>
      <c r="E3009" s="561">
        <v>0</v>
      </c>
      <c r="F3009" s="699">
        <f t="shared" si="1353"/>
        <v>0</v>
      </c>
      <c r="G3009" s="712">
        <f t="shared" si="1354"/>
        <v>0</v>
      </c>
      <c r="H3009" s="699">
        <f t="shared" si="1348"/>
        <v>0</v>
      </c>
      <c r="I3009" s="712">
        <f t="shared" si="1349"/>
        <v>0</v>
      </c>
      <c r="J3009" s="699">
        <f t="shared" si="1355"/>
        <v>0</v>
      </c>
      <c r="K3009" s="681">
        <f t="shared" si="1356"/>
        <v>0</v>
      </c>
      <c r="L3009" s="711">
        <f>IF($L$5="Yes",HLOOKUP(B3009,'Outdoor Supply'!$D$32:$P$38,7,FALSE),0)</f>
        <v>0</v>
      </c>
      <c r="M3009" s="701">
        <f t="shared" si="1357"/>
        <v>0</v>
      </c>
      <c r="N3009" s="564">
        <f t="shared" si="1358"/>
        <v>0</v>
      </c>
      <c r="O3009" s="564">
        <f t="shared" si="1359"/>
        <v>0</v>
      </c>
      <c r="P3009" s="564">
        <f t="shared" si="1360"/>
        <v>0</v>
      </c>
      <c r="Q3009" s="564">
        <f t="shared" si="1361"/>
        <v>0</v>
      </c>
      <c r="R3009" s="661">
        <f t="shared" si="1350"/>
        <v>0</v>
      </c>
      <c r="S3009" s="662">
        <f t="shared" si="1351"/>
        <v>0</v>
      </c>
      <c r="T3009" s="699">
        <f t="shared" si="1352"/>
        <v>0</v>
      </c>
      <c r="U3009" s="681">
        <f t="shared" si="1362"/>
        <v>0</v>
      </c>
      <c r="V3009" s="701">
        <f t="shared" si="1363"/>
        <v>0</v>
      </c>
      <c r="W3009" s="662">
        <f t="shared" si="1364"/>
        <v>0</v>
      </c>
      <c r="X3009" s="662">
        <f t="shared" si="1365"/>
        <v>0</v>
      </c>
      <c r="Y3009" s="662">
        <f t="shared" si="1366"/>
        <v>0</v>
      </c>
      <c r="Z3009" s="699">
        <f t="shared" si="1367"/>
        <v>0</v>
      </c>
      <c r="AA3009" s="681">
        <f t="shared" si="1370"/>
        <v>0</v>
      </c>
      <c r="AB3009" s="701">
        <f t="shared" si="1371"/>
        <v>0</v>
      </c>
      <c r="AC3009" s="662">
        <f t="shared" si="1368"/>
        <v>0</v>
      </c>
      <c r="AD3009" s="662">
        <f t="shared" si="1372"/>
        <v>0</v>
      </c>
      <c r="AE3009" s="701">
        <f t="shared" si="1373"/>
        <v>0</v>
      </c>
      <c r="AF3009" s="662">
        <f t="shared" si="1369"/>
        <v>0</v>
      </c>
      <c r="AG3009" s="662">
        <f t="shared" si="1374"/>
        <v>0</v>
      </c>
      <c r="AH3009" s="701">
        <f t="shared" si="1375"/>
        <v>0</v>
      </c>
    </row>
    <row r="3010" spans="1:34" x14ac:dyDescent="0.35">
      <c r="A3010" s="680">
        <v>40985</v>
      </c>
      <c r="B3010" s="558" t="s">
        <v>23</v>
      </c>
      <c r="C3010" s="558">
        <v>3</v>
      </c>
      <c r="D3010" s="559">
        <f t="shared" si="1347"/>
        <v>7</v>
      </c>
      <c r="E3010" s="561">
        <v>0</v>
      </c>
      <c r="F3010" s="699">
        <f t="shared" si="1353"/>
        <v>0</v>
      </c>
      <c r="G3010" s="712">
        <f t="shared" si="1354"/>
        <v>0</v>
      </c>
      <c r="H3010" s="699">
        <f t="shared" si="1348"/>
        <v>0</v>
      </c>
      <c r="I3010" s="712">
        <f t="shared" si="1349"/>
        <v>0</v>
      </c>
      <c r="J3010" s="699">
        <f t="shared" si="1355"/>
        <v>0</v>
      </c>
      <c r="K3010" s="681">
        <f t="shared" si="1356"/>
        <v>0</v>
      </c>
      <c r="L3010" s="711">
        <f>IF($L$5="Yes",HLOOKUP(B3010,'Outdoor Supply'!$D$32:$P$38,7,FALSE),0)</f>
        <v>0</v>
      </c>
      <c r="M3010" s="701">
        <f t="shared" si="1357"/>
        <v>0</v>
      </c>
      <c r="N3010" s="564">
        <f t="shared" si="1358"/>
        <v>0</v>
      </c>
      <c r="O3010" s="564">
        <f t="shared" si="1359"/>
        <v>0</v>
      </c>
      <c r="P3010" s="564">
        <f t="shared" si="1360"/>
        <v>0</v>
      </c>
      <c r="Q3010" s="564">
        <f t="shared" si="1361"/>
        <v>0</v>
      </c>
      <c r="R3010" s="661">
        <f t="shared" si="1350"/>
        <v>0</v>
      </c>
      <c r="S3010" s="662">
        <f t="shared" si="1351"/>
        <v>0</v>
      </c>
      <c r="T3010" s="699">
        <f t="shared" si="1352"/>
        <v>0</v>
      </c>
      <c r="U3010" s="681">
        <f t="shared" si="1362"/>
        <v>0</v>
      </c>
      <c r="V3010" s="701">
        <f t="shared" si="1363"/>
        <v>0</v>
      </c>
      <c r="W3010" s="662">
        <f t="shared" si="1364"/>
        <v>0</v>
      </c>
      <c r="X3010" s="662">
        <f t="shared" si="1365"/>
        <v>0</v>
      </c>
      <c r="Y3010" s="662">
        <f t="shared" si="1366"/>
        <v>0</v>
      </c>
      <c r="Z3010" s="699">
        <f t="shared" si="1367"/>
        <v>0</v>
      </c>
      <c r="AA3010" s="681">
        <f t="shared" si="1370"/>
        <v>0</v>
      </c>
      <c r="AB3010" s="701">
        <f t="shared" si="1371"/>
        <v>0</v>
      </c>
      <c r="AC3010" s="662">
        <f t="shared" si="1368"/>
        <v>0</v>
      </c>
      <c r="AD3010" s="662">
        <f t="shared" si="1372"/>
        <v>0</v>
      </c>
      <c r="AE3010" s="701">
        <f t="shared" si="1373"/>
        <v>0</v>
      </c>
      <c r="AF3010" s="662">
        <f t="shared" si="1369"/>
        <v>0</v>
      </c>
      <c r="AG3010" s="662">
        <f t="shared" si="1374"/>
        <v>0</v>
      </c>
      <c r="AH3010" s="701">
        <f t="shared" si="1375"/>
        <v>0</v>
      </c>
    </row>
    <row r="3011" spans="1:34" x14ac:dyDescent="0.35">
      <c r="A3011" s="680">
        <v>40986</v>
      </c>
      <c r="B3011" s="558" t="s">
        <v>23</v>
      </c>
      <c r="C3011" s="558">
        <v>3</v>
      </c>
      <c r="D3011" s="559">
        <f t="shared" si="1347"/>
        <v>1</v>
      </c>
      <c r="E3011" s="561">
        <v>0</v>
      </c>
      <c r="F3011" s="699">
        <f t="shared" si="1353"/>
        <v>0</v>
      </c>
      <c r="G3011" s="712">
        <f t="shared" si="1354"/>
        <v>0</v>
      </c>
      <c r="H3011" s="699">
        <f t="shared" si="1348"/>
        <v>0</v>
      </c>
      <c r="I3011" s="712">
        <f t="shared" si="1349"/>
        <v>0</v>
      </c>
      <c r="J3011" s="699">
        <f t="shared" si="1355"/>
        <v>0</v>
      </c>
      <c r="K3011" s="681">
        <f t="shared" si="1356"/>
        <v>0</v>
      </c>
      <c r="L3011" s="711">
        <f>IF($L$5="Yes",HLOOKUP(B3011,'Outdoor Supply'!$D$32:$P$38,7,FALSE),0)</f>
        <v>0</v>
      </c>
      <c r="M3011" s="701">
        <f t="shared" si="1357"/>
        <v>0</v>
      </c>
      <c r="N3011" s="564">
        <f t="shared" si="1358"/>
        <v>0</v>
      </c>
      <c r="O3011" s="564">
        <f t="shared" si="1359"/>
        <v>0</v>
      </c>
      <c r="P3011" s="564">
        <f t="shared" si="1360"/>
        <v>0</v>
      </c>
      <c r="Q3011" s="564">
        <f t="shared" si="1361"/>
        <v>0</v>
      </c>
      <c r="R3011" s="661">
        <f t="shared" si="1350"/>
        <v>0</v>
      </c>
      <c r="S3011" s="662">
        <f t="shared" si="1351"/>
        <v>0</v>
      </c>
      <c r="T3011" s="699">
        <f t="shared" si="1352"/>
        <v>0</v>
      </c>
      <c r="U3011" s="681">
        <f t="shared" si="1362"/>
        <v>0</v>
      </c>
      <c r="V3011" s="701">
        <f t="shared" si="1363"/>
        <v>0</v>
      </c>
      <c r="W3011" s="662">
        <f t="shared" si="1364"/>
        <v>0</v>
      </c>
      <c r="X3011" s="662">
        <f t="shared" si="1365"/>
        <v>0</v>
      </c>
      <c r="Y3011" s="662">
        <f t="shared" si="1366"/>
        <v>0</v>
      </c>
      <c r="Z3011" s="699">
        <f t="shared" si="1367"/>
        <v>0</v>
      </c>
      <c r="AA3011" s="681">
        <f t="shared" si="1370"/>
        <v>0</v>
      </c>
      <c r="AB3011" s="701">
        <f t="shared" si="1371"/>
        <v>0</v>
      </c>
      <c r="AC3011" s="662">
        <f t="shared" si="1368"/>
        <v>0</v>
      </c>
      <c r="AD3011" s="662">
        <f t="shared" si="1372"/>
        <v>0</v>
      </c>
      <c r="AE3011" s="701">
        <f t="shared" si="1373"/>
        <v>0</v>
      </c>
      <c r="AF3011" s="662">
        <f t="shared" si="1369"/>
        <v>0</v>
      </c>
      <c r="AG3011" s="662">
        <f t="shared" si="1374"/>
        <v>0</v>
      </c>
      <c r="AH3011" s="701">
        <f t="shared" si="1375"/>
        <v>0</v>
      </c>
    </row>
    <row r="3012" spans="1:34" x14ac:dyDescent="0.35">
      <c r="A3012" s="680">
        <v>40987</v>
      </c>
      <c r="B3012" s="558" t="s">
        <v>23</v>
      </c>
      <c r="C3012" s="558">
        <v>3</v>
      </c>
      <c r="D3012" s="559">
        <f t="shared" si="1347"/>
        <v>2</v>
      </c>
      <c r="E3012" s="561">
        <v>0</v>
      </c>
      <c r="F3012" s="699">
        <f t="shared" si="1353"/>
        <v>0</v>
      </c>
      <c r="G3012" s="712">
        <f t="shared" si="1354"/>
        <v>0</v>
      </c>
      <c r="H3012" s="699">
        <f t="shared" si="1348"/>
        <v>0</v>
      </c>
      <c r="I3012" s="712">
        <f t="shared" si="1349"/>
        <v>0</v>
      </c>
      <c r="J3012" s="699">
        <f t="shared" si="1355"/>
        <v>0</v>
      </c>
      <c r="K3012" s="681">
        <f t="shared" si="1356"/>
        <v>0</v>
      </c>
      <c r="L3012" s="711">
        <f>IF($L$5="Yes",HLOOKUP(B3012,'Outdoor Supply'!$D$32:$P$38,7,FALSE),0)</f>
        <v>0</v>
      </c>
      <c r="M3012" s="701">
        <f t="shared" si="1357"/>
        <v>0</v>
      </c>
      <c r="N3012" s="564">
        <f t="shared" si="1358"/>
        <v>0</v>
      </c>
      <c r="O3012" s="564">
        <f t="shared" si="1359"/>
        <v>0</v>
      </c>
      <c r="P3012" s="564">
        <f t="shared" si="1360"/>
        <v>0</v>
      </c>
      <c r="Q3012" s="564">
        <f t="shared" si="1361"/>
        <v>0</v>
      </c>
      <c r="R3012" s="661">
        <f t="shared" si="1350"/>
        <v>0</v>
      </c>
      <c r="S3012" s="662">
        <f t="shared" si="1351"/>
        <v>0</v>
      </c>
      <c r="T3012" s="699">
        <f t="shared" si="1352"/>
        <v>0</v>
      </c>
      <c r="U3012" s="681">
        <f t="shared" si="1362"/>
        <v>0</v>
      </c>
      <c r="V3012" s="701">
        <f t="shared" si="1363"/>
        <v>0</v>
      </c>
      <c r="W3012" s="662">
        <f t="shared" si="1364"/>
        <v>0</v>
      </c>
      <c r="X3012" s="662">
        <f t="shared" si="1365"/>
        <v>0</v>
      </c>
      <c r="Y3012" s="662">
        <f t="shared" si="1366"/>
        <v>0</v>
      </c>
      <c r="Z3012" s="699">
        <f t="shared" si="1367"/>
        <v>0</v>
      </c>
      <c r="AA3012" s="681">
        <f t="shared" si="1370"/>
        <v>0</v>
      </c>
      <c r="AB3012" s="701">
        <f t="shared" si="1371"/>
        <v>0</v>
      </c>
      <c r="AC3012" s="662">
        <f t="shared" si="1368"/>
        <v>0</v>
      </c>
      <c r="AD3012" s="662">
        <f t="shared" si="1372"/>
        <v>0</v>
      </c>
      <c r="AE3012" s="701">
        <f t="shared" si="1373"/>
        <v>0</v>
      </c>
      <c r="AF3012" s="662">
        <f t="shared" si="1369"/>
        <v>0</v>
      </c>
      <c r="AG3012" s="662">
        <f t="shared" si="1374"/>
        <v>0</v>
      </c>
      <c r="AH3012" s="701">
        <f t="shared" si="1375"/>
        <v>0</v>
      </c>
    </row>
    <row r="3013" spans="1:34" x14ac:dyDescent="0.35">
      <c r="A3013" s="680">
        <v>40988</v>
      </c>
      <c r="B3013" s="558" t="s">
        <v>23</v>
      </c>
      <c r="C3013" s="558">
        <v>3</v>
      </c>
      <c r="D3013" s="559">
        <f t="shared" si="1347"/>
        <v>3</v>
      </c>
      <c r="E3013" s="561">
        <v>2.8499999999999659</v>
      </c>
      <c r="F3013" s="699">
        <f t="shared" si="1353"/>
        <v>0</v>
      </c>
      <c r="G3013" s="712">
        <f t="shared" si="1354"/>
        <v>0</v>
      </c>
      <c r="H3013" s="699">
        <f t="shared" si="1348"/>
        <v>0</v>
      </c>
      <c r="I3013" s="712">
        <f t="shared" si="1349"/>
        <v>0</v>
      </c>
      <c r="J3013" s="699">
        <f t="shared" si="1355"/>
        <v>0</v>
      </c>
      <c r="K3013" s="681">
        <f t="shared" si="1356"/>
        <v>0</v>
      </c>
      <c r="L3013" s="711">
        <f>IF($L$5="Yes",HLOOKUP(B3013,'Outdoor Supply'!$D$32:$P$38,7,FALSE),0)</f>
        <v>0</v>
      </c>
      <c r="M3013" s="701">
        <f t="shared" si="1357"/>
        <v>0</v>
      </c>
      <c r="N3013" s="564">
        <f t="shared" si="1358"/>
        <v>0</v>
      </c>
      <c r="O3013" s="564">
        <f t="shared" si="1359"/>
        <v>0</v>
      </c>
      <c r="P3013" s="564">
        <f t="shared" si="1360"/>
        <v>0</v>
      </c>
      <c r="Q3013" s="564">
        <f t="shared" si="1361"/>
        <v>0</v>
      </c>
      <c r="R3013" s="661">
        <f t="shared" si="1350"/>
        <v>0</v>
      </c>
      <c r="S3013" s="662">
        <f t="shared" si="1351"/>
        <v>0</v>
      </c>
      <c r="T3013" s="699">
        <f t="shared" si="1352"/>
        <v>0</v>
      </c>
      <c r="U3013" s="681">
        <f t="shared" si="1362"/>
        <v>0</v>
      </c>
      <c r="V3013" s="701">
        <f t="shared" si="1363"/>
        <v>0</v>
      </c>
      <c r="W3013" s="662">
        <f t="shared" si="1364"/>
        <v>0</v>
      </c>
      <c r="X3013" s="662">
        <f t="shared" si="1365"/>
        <v>0</v>
      </c>
      <c r="Y3013" s="662">
        <f t="shared" si="1366"/>
        <v>0</v>
      </c>
      <c r="Z3013" s="699">
        <f t="shared" si="1367"/>
        <v>0</v>
      </c>
      <c r="AA3013" s="681">
        <f t="shared" si="1370"/>
        <v>0</v>
      </c>
      <c r="AB3013" s="701">
        <f t="shared" si="1371"/>
        <v>0</v>
      </c>
      <c r="AC3013" s="662">
        <f t="shared" si="1368"/>
        <v>0</v>
      </c>
      <c r="AD3013" s="662">
        <f t="shared" si="1372"/>
        <v>0</v>
      </c>
      <c r="AE3013" s="701">
        <f t="shared" si="1373"/>
        <v>0</v>
      </c>
      <c r="AF3013" s="662">
        <f t="shared" si="1369"/>
        <v>0</v>
      </c>
      <c r="AG3013" s="662">
        <f t="shared" si="1374"/>
        <v>0</v>
      </c>
      <c r="AH3013" s="701">
        <f t="shared" si="1375"/>
        <v>0</v>
      </c>
    </row>
    <row r="3014" spans="1:34" x14ac:dyDescent="0.35">
      <c r="A3014" s="680">
        <v>40989</v>
      </c>
      <c r="B3014" s="558" t="s">
        <v>23</v>
      </c>
      <c r="C3014" s="558">
        <v>3</v>
      </c>
      <c r="D3014" s="559">
        <f t="shared" si="1347"/>
        <v>4</v>
      </c>
      <c r="E3014" s="561">
        <v>0</v>
      </c>
      <c r="F3014" s="699">
        <f t="shared" si="1353"/>
        <v>0</v>
      </c>
      <c r="G3014" s="712">
        <f t="shared" si="1354"/>
        <v>0</v>
      </c>
      <c r="H3014" s="699">
        <f t="shared" si="1348"/>
        <v>0</v>
      </c>
      <c r="I3014" s="712">
        <f t="shared" si="1349"/>
        <v>0</v>
      </c>
      <c r="J3014" s="699">
        <f t="shared" si="1355"/>
        <v>0</v>
      </c>
      <c r="K3014" s="681">
        <f t="shared" si="1356"/>
        <v>0</v>
      </c>
      <c r="L3014" s="711">
        <f>IF($L$5="Yes",HLOOKUP(B3014,'Outdoor Supply'!$D$32:$P$38,7,FALSE),0)</f>
        <v>0</v>
      </c>
      <c r="M3014" s="701">
        <f t="shared" si="1357"/>
        <v>0</v>
      </c>
      <c r="N3014" s="564">
        <f t="shared" si="1358"/>
        <v>0</v>
      </c>
      <c r="O3014" s="564">
        <f t="shared" si="1359"/>
        <v>0</v>
      </c>
      <c r="P3014" s="564">
        <f t="shared" si="1360"/>
        <v>0</v>
      </c>
      <c r="Q3014" s="564">
        <f t="shared" si="1361"/>
        <v>0</v>
      </c>
      <c r="R3014" s="661">
        <f t="shared" si="1350"/>
        <v>0</v>
      </c>
      <c r="S3014" s="662">
        <f t="shared" si="1351"/>
        <v>0</v>
      </c>
      <c r="T3014" s="699">
        <f t="shared" si="1352"/>
        <v>0</v>
      </c>
      <c r="U3014" s="681">
        <f t="shared" si="1362"/>
        <v>0</v>
      </c>
      <c r="V3014" s="701">
        <f t="shared" si="1363"/>
        <v>0</v>
      </c>
      <c r="W3014" s="662">
        <f t="shared" si="1364"/>
        <v>0</v>
      </c>
      <c r="X3014" s="662">
        <f t="shared" si="1365"/>
        <v>0</v>
      </c>
      <c r="Y3014" s="662">
        <f t="shared" si="1366"/>
        <v>0</v>
      </c>
      <c r="Z3014" s="699">
        <f t="shared" si="1367"/>
        <v>0</v>
      </c>
      <c r="AA3014" s="681">
        <f t="shared" si="1370"/>
        <v>0</v>
      </c>
      <c r="AB3014" s="701">
        <f t="shared" si="1371"/>
        <v>0</v>
      </c>
      <c r="AC3014" s="662">
        <f t="shared" si="1368"/>
        <v>0</v>
      </c>
      <c r="AD3014" s="662">
        <f t="shared" si="1372"/>
        <v>0</v>
      </c>
      <c r="AE3014" s="701">
        <f t="shared" si="1373"/>
        <v>0</v>
      </c>
      <c r="AF3014" s="662">
        <f t="shared" si="1369"/>
        <v>0</v>
      </c>
      <c r="AG3014" s="662">
        <f t="shared" si="1374"/>
        <v>0</v>
      </c>
      <c r="AH3014" s="701">
        <f t="shared" si="1375"/>
        <v>0</v>
      </c>
    </row>
    <row r="3015" spans="1:34" x14ac:dyDescent="0.35">
      <c r="A3015" s="680">
        <v>40990</v>
      </c>
      <c r="B3015" s="558" t="s">
        <v>23</v>
      </c>
      <c r="C3015" s="558">
        <v>3</v>
      </c>
      <c r="D3015" s="559">
        <f t="shared" si="1347"/>
        <v>5</v>
      </c>
      <c r="E3015" s="561">
        <v>0</v>
      </c>
      <c r="F3015" s="699">
        <f t="shared" si="1353"/>
        <v>0</v>
      </c>
      <c r="G3015" s="712">
        <f t="shared" si="1354"/>
        <v>0</v>
      </c>
      <c r="H3015" s="699">
        <f t="shared" si="1348"/>
        <v>0</v>
      </c>
      <c r="I3015" s="712">
        <f t="shared" si="1349"/>
        <v>0</v>
      </c>
      <c r="J3015" s="699">
        <f t="shared" si="1355"/>
        <v>0</v>
      </c>
      <c r="K3015" s="681">
        <f t="shared" si="1356"/>
        <v>0</v>
      </c>
      <c r="L3015" s="711">
        <f>IF($L$5="Yes",HLOOKUP(B3015,'Outdoor Supply'!$D$32:$P$38,7,FALSE),0)</f>
        <v>0</v>
      </c>
      <c r="M3015" s="701">
        <f t="shared" si="1357"/>
        <v>0</v>
      </c>
      <c r="N3015" s="564">
        <f t="shared" si="1358"/>
        <v>0</v>
      </c>
      <c r="O3015" s="564">
        <f t="shared" si="1359"/>
        <v>0</v>
      </c>
      <c r="P3015" s="564">
        <f t="shared" si="1360"/>
        <v>0</v>
      </c>
      <c r="Q3015" s="564">
        <f t="shared" si="1361"/>
        <v>0</v>
      </c>
      <c r="R3015" s="661">
        <f t="shared" si="1350"/>
        <v>0</v>
      </c>
      <c r="S3015" s="662">
        <f t="shared" si="1351"/>
        <v>0</v>
      </c>
      <c r="T3015" s="699">
        <f t="shared" si="1352"/>
        <v>0</v>
      </c>
      <c r="U3015" s="681">
        <f t="shared" si="1362"/>
        <v>0</v>
      </c>
      <c r="V3015" s="701">
        <f t="shared" si="1363"/>
        <v>0</v>
      </c>
      <c r="W3015" s="662">
        <f t="shared" si="1364"/>
        <v>0</v>
      </c>
      <c r="X3015" s="662">
        <f t="shared" si="1365"/>
        <v>0</v>
      </c>
      <c r="Y3015" s="662">
        <f t="shared" si="1366"/>
        <v>0</v>
      </c>
      <c r="Z3015" s="699">
        <f t="shared" si="1367"/>
        <v>0</v>
      </c>
      <c r="AA3015" s="681">
        <f t="shared" si="1370"/>
        <v>0</v>
      </c>
      <c r="AB3015" s="701">
        <f t="shared" si="1371"/>
        <v>0</v>
      </c>
      <c r="AC3015" s="662">
        <f t="shared" si="1368"/>
        <v>0</v>
      </c>
      <c r="AD3015" s="662">
        <f t="shared" si="1372"/>
        <v>0</v>
      </c>
      <c r="AE3015" s="701">
        <f t="shared" si="1373"/>
        <v>0</v>
      </c>
      <c r="AF3015" s="662">
        <f t="shared" si="1369"/>
        <v>0</v>
      </c>
      <c r="AG3015" s="662">
        <f t="shared" si="1374"/>
        <v>0</v>
      </c>
      <c r="AH3015" s="701">
        <f t="shared" si="1375"/>
        <v>0</v>
      </c>
    </row>
    <row r="3016" spans="1:34" x14ac:dyDescent="0.35">
      <c r="A3016" s="680">
        <v>40991</v>
      </c>
      <c r="B3016" s="558" t="s">
        <v>23</v>
      </c>
      <c r="C3016" s="558">
        <v>3</v>
      </c>
      <c r="D3016" s="559">
        <f t="shared" si="1347"/>
        <v>6</v>
      </c>
      <c r="E3016" s="561">
        <v>0</v>
      </c>
      <c r="F3016" s="699">
        <f t="shared" si="1353"/>
        <v>0</v>
      </c>
      <c r="G3016" s="712">
        <f t="shared" si="1354"/>
        <v>0</v>
      </c>
      <c r="H3016" s="699">
        <f t="shared" si="1348"/>
        <v>0</v>
      </c>
      <c r="I3016" s="712">
        <f t="shared" si="1349"/>
        <v>0</v>
      </c>
      <c r="J3016" s="699">
        <f t="shared" si="1355"/>
        <v>0</v>
      </c>
      <c r="K3016" s="681">
        <f t="shared" si="1356"/>
        <v>0</v>
      </c>
      <c r="L3016" s="711">
        <f>IF($L$5="Yes",HLOOKUP(B3016,'Outdoor Supply'!$D$32:$P$38,7,FALSE),0)</f>
        <v>0</v>
      </c>
      <c r="M3016" s="701">
        <f t="shared" si="1357"/>
        <v>0</v>
      </c>
      <c r="N3016" s="564">
        <f t="shared" si="1358"/>
        <v>0</v>
      </c>
      <c r="O3016" s="564">
        <f t="shared" si="1359"/>
        <v>0</v>
      </c>
      <c r="P3016" s="564">
        <f t="shared" si="1360"/>
        <v>0</v>
      </c>
      <c r="Q3016" s="564">
        <f t="shared" si="1361"/>
        <v>0</v>
      </c>
      <c r="R3016" s="661">
        <f t="shared" si="1350"/>
        <v>0</v>
      </c>
      <c r="S3016" s="662">
        <f t="shared" si="1351"/>
        <v>0</v>
      </c>
      <c r="T3016" s="699">
        <f t="shared" si="1352"/>
        <v>0</v>
      </c>
      <c r="U3016" s="681">
        <f t="shared" si="1362"/>
        <v>0</v>
      </c>
      <c r="V3016" s="701">
        <f t="shared" si="1363"/>
        <v>0</v>
      </c>
      <c r="W3016" s="662">
        <f t="shared" si="1364"/>
        <v>0</v>
      </c>
      <c r="X3016" s="662">
        <f t="shared" si="1365"/>
        <v>0</v>
      </c>
      <c r="Y3016" s="662">
        <f t="shared" si="1366"/>
        <v>0</v>
      </c>
      <c r="Z3016" s="699">
        <f t="shared" si="1367"/>
        <v>0</v>
      </c>
      <c r="AA3016" s="681">
        <f t="shared" si="1370"/>
        <v>0</v>
      </c>
      <c r="AB3016" s="701">
        <f t="shared" si="1371"/>
        <v>0</v>
      </c>
      <c r="AC3016" s="662">
        <f t="shared" si="1368"/>
        <v>0</v>
      </c>
      <c r="AD3016" s="662">
        <f t="shared" si="1372"/>
        <v>0</v>
      </c>
      <c r="AE3016" s="701">
        <f t="shared" si="1373"/>
        <v>0</v>
      </c>
      <c r="AF3016" s="662">
        <f t="shared" si="1369"/>
        <v>0</v>
      </c>
      <c r="AG3016" s="662">
        <f t="shared" si="1374"/>
        <v>0</v>
      </c>
      <c r="AH3016" s="701">
        <f t="shared" si="1375"/>
        <v>0</v>
      </c>
    </row>
    <row r="3017" spans="1:34" x14ac:dyDescent="0.35">
      <c r="A3017" s="680">
        <v>40992</v>
      </c>
      <c r="B3017" s="558" t="s">
        <v>23</v>
      </c>
      <c r="C3017" s="558">
        <v>3</v>
      </c>
      <c r="D3017" s="559">
        <f t="shared" si="1347"/>
        <v>7</v>
      </c>
      <c r="E3017" s="561">
        <v>0</v>
      </c>
      <c r="F3017" s="699">
        <f t="shared" si="1353"/>
        <v>0</v>
      </c>
      <c r="G3017" s="712">
        <f t="shared" si="1354"/>
        <v>0</v>
      </c>
      <c r="H3017" s="699">
        <f t="shared" si="1348"/>
        <v>0</v>
      </c>
      <c r="I3017" s="712">
        <f t="shared" si="1349"/>
        <v>0</v>
      </c>
      <c r="J3017" s="699">
        <f t="shared" si="1355"/>
        <v>0</v>
      </c>
      <c r="K3017" s="681">
        <f t="shared" si="1356"/>
        <v>0</v>
      </c>
      <c r="L3017" s="711">
        <f>IF($L$5="Yes",HLOOKUP(B3017,'Outdoor Supply'!$D$32:$P$38,7,FALSE),0)</f>
        <v>0</v>
      </c>
      <c r="M3017" s="701">
        <f t="shared" si="1357"/>
        <v>0</v>
      </c>
      <c r="N3017" s="564">
        <f t="shared" si="1358"/>
        <v>0</v>
      </c>
      <c r="O3017" s="564">
        <f t="shared" si="1359"/>
        <v>0</v>
      </c>
      <c r="P3017" s="564">
        <f t="shared" si="1360"/>
        <v>0</v>
      </c>
      <c r="Q3017" s="564">
        <f t="shared" si="1361"/>
        <v>0</v>
      </c>
      <c r="R3017" s="661">
        <f t="shared" si="1350"/>
        <v>0</v>
      </c>
      <c r="S3017" s="662">
        <f t="shared" si="1351"/>
        <v>0</v>
      </c>
      <c r="T3017" s="699">
        <f t="shared" si="1352"/>
        <v>0</v>
      </c>
      <c r="U3017" s="681">
        <f t="shared" si="1362"/>
        <v>0</v>
      </c>
      <c r="V3017" s="701">
        <f t="shared" si="1363"/>
        <v>0</v>
      </c>
      <c r="W3017" s="662">
        <f t="shared" si="1364"/>
        <v>0</v>
      </c>
      <c r="X3017" s="662">
        <f t="shared" si="1365"/>
        <v>0</v>
      </c>
      <c r="Y3017" s="662">
        <f t="shared" si="1366"/>
        <v>0</v>
      </c>
      <c r="Z3017" s="699">
        <f t="shared" si="1367"/>
        <v>0</v>
      </c>
      <c r="AA3017" s="681">
        <f t="shared" si="1370"/>
        <v>0</v>
      </c>
      <c r="AB3017" s="701">
        <f t="shared" si="1371"/>
        <v>0</v>
      </c>
      <c r="AC3017" s="662">
        <f t="shared" si="1368"/>
        <v>0</v>
      </c>
      <c r="AD3017" s="662">
        <f t="shared" si="1372"/>
        <v>0</v>
      </c>
      <c r="AE3017" s="701">
        <f t="shared" si="1373"/>
        <v>0</v>
      </c>
      <c r="AF3017" s="662">
        <f t="shared" si="1369"/>
        <v>0</v>
      </c>
      <c r="AG3017" s="662">
        <f t="shared" si="1374"/>
        <v>0</v>
      </c>
      <c r="AH3017" s="701">
        <f t="shared" si="1375"/>
        <v>0</v>
      </c>
    </row>
    <row r="3018" spans="1:34" x14ac:dyDescent="0.35">
      <c r="A3018" s="680">
        <v>40993</v>
      </c>
      <c r="B3018" s="558" t="s">
        <v>23</v>
      </c>
      <c r="C3018" s="558">
        <v>3</v>
      </c>
      <c r="D3018" s="559">
        <f t="shared" si="1347"/>
        <v>1</v>
      </c>
      <c r="E3018" s="561">
        <v>0</v>
      </c>
      <c r="F3018" s="699">
        <f t="shared" si="1353"/>
        <v>0</v>
      </c>
      <c r="G3018" s="712">
        <f t="shared" si="1354"/>
        <v>0</v>
      </c>
      <c r="H3018" s="699">
        <f t="shared" si="1348"/>
        <v>0</v>
      </c>
      <c r="I3018" s="712">
        <f t="shared" si="1349"/>
        <v>0</v>
      </c>
      <c r="J3018" s="699">
        <f t="shared" si="1355"/>
        <v>0</v>
      </c>
      <c r="K3018" s="681">
        <f t="shared" si="1356"/>
        <v>0</v>
      </c>
      <c r="L3018" s="711">
        <f>IF($L$5="Yes",HLOOKUP(B3018,'Outdoor Supply'!$D$32:$P$38,7,FALSE),0)</f>
        <v>0</v>
      </c>
      <c r="M3018" s="701">
        <f t="shared" si="1357"/>
        <v>0</v>
      </c>
      <c r="N3018" s="564">
        <f t="shared" si="1358"/>
        <v>0</v>
      </c>
      <c r="O3018" s="564">
        <f t="shared" si="1359"/>
        <v>0</v>
      </c>
      <c r="P3018" s="564">
        <f t="shared" si="1360"/>
        <v>0</v>
      </c>
      <c r="Q3018" s="564">
        <f t="shared" si="1361"/>
        <v>0</v>
      </c>
      <c r="R3018" s="661">
        <f t="shared" si="1350"/>
        <v>0</v>
      </c>
      <c r="S3018" s="662">
        <f t="shared" si="1351"/>
        <v>0</v>
      </c>
      <c r="T3018" s="699">
        <f t="shared" si="1352"/>
        <v>0</v>
      </c>
      <c r="U3018" s="681">
        <f t="shared" si="1362"/>
        <v>0</v>
      </c>
      <c r="V3018" s="701">
        <f t="shared" si="1363"/>
        <v>0</v>
      </c>
      <c r="W3018" s="662">
        <f t="shared" si="1364"/>
        <v>0</v>
      </c>
      <c r="X3018" s="662">
        <f t="shared" si="1365"/>
        <v>0</v>
      </c>
      <c r="Y3018" s="662">
        <f t="shared" si="1366"/>
        <v>0</v>
      </c>
      <c r="Z3018" s="699">
        <f t="shared" si="1367"/>
        <v>0</v>
      </c>
      <c r="AA3018" s="681">
        <f t="shared" si="1370"/>
        <v>0</v>
      </c>
      <c r="AB3018" s="701">
        <f t="shared" si="1371"/>
        <v>0</v>
      </c>
      <c r="AC3018" s="662">
        <f t="shared" si="1368"/>
        <v>0</v>
      </c>
      <c r="AD3018" s="662">
        <f t="shared" si="1372"/>
        <v>0</v>
      </c>
      <c r="AE3018" s="701">
        <f t="shared" si="1373"/>
        <v>0</v>
      </c>
      <c r="AF3018" s="662">
        <f t="shared" si="1369"/>
        <v>0</v>
      </c>
      <c r="AG3018" s="662">
        <f t="shared" si="1374"/>
        <v>0</v>
      </c>
      <c r="AH3018" s="701">
        <f t="shared" si="1375"/>
        <v>0</v>
      </c>
    </row>
    <row r="3019" spans="1:34" x14ac:dyDescent="0.35">
      <c r="A3019" s="680">
        <v>40994</v>
      </c>
      <c r="B3019" s="558" t="s">
        <v>23</v>
      </c>
      <c r="C3019" s="558">
        <v>3</v>
      </c>
      <c r="D3019" s="559">
        <f t="shared" ref="D3019:D3082" si="1376">WEEKDAY(A3019)</f>
        <v>2</v>
      </c>
      <c r="E3019" s="561">
        <v>0</v>
      </c>
      <c r="F3019" s="699">
        <f t="shared" si="1353"/>
        <v>0</v>
      </c>
      <c r="G3019" s="712">
        <f t="shared" si="1354"/>
        <v>0</v>
      </c>
      <c r="H3019" s="699">
        <f t="shared" ref="H3019:H3082" si="1377">$C$3*$F$3*(E3019/12)*7.48</f>
        <v>0</v>
      </c>
      <c r="I3019" s="712">
        <f t="shared" ref="I3019:I3082" si="1378">$C$4*$F$4*(E3019/12)*7.48</f>
        <v>0</v>
      </c>
      <c r="J3019" s="699">
        <f t="shared" si="1355"/>
        <v>0</v>
      </c>
      <c r="K3019" s="681">
        <f t="shared" si="1356"/>
        <v>0</v>
      </c>
      <c r="L3019" s="711">
        <f>IF($L$5="Yes",HLOOKUP(B3019,'Outdoor Supply'!$D$32:$P$38,7,FALSE),0)</f>
        <v>0</v>
      </c>
      <c r="M3019" s="701">
        <f t="shared" si="1357"/>
        <v>0</v>
      </c>
      <c r="N3019" s="564">
        <f t="shared" si="1358"/>
        <v>0</v>
      </c>
      <c r="O3019" s="564">
        <f t="shared" si="1359"/>
        <v>0</v>
      </c>
      <c r="P3019" s="564">
        <f t="shared" si="1360"/>
        <v>0</v>
      </c>
      <c r="Q3019" s="564">
        <f t="shared" si="1361"/>
        <v>0</v>
      </c>
      <c r="R3019" s="661">
        <f t="shared" ref="R3019:R3082" si="1379">$Q$3</f>
        <v>0</v>
      </c>
      <c r="S3019" s="662">
        <f t="shared" ref="S3019:S3082" si="1380">SUM(N3019:R3019)</f>
        <v>0</v>
      </c>
      <c r="T3019" s="699">
        <f t="shared" ref="T3019:T3082" si="1381">IF(V3019&lt;0,0,IF(V3019&gt;$G$3,$G$3,V3019))</f>
        <v>0</v>
      </c>
      <c r="U3019" s="681">
        <f t="shared" si="1362"/>
        <v>0</v>
      </c>
      <c r="V3019" s="701">
        <f t="shared" si="1363"/>
        <v>0</v>
      </c>
      <c r="W3019" s="662">
        <f t="shared" si="1364"/>
        <v>0</v>
      </c>
      <c r="X3019" s="662">
        <f t="shared" si="1365"/>
        <v>0</v>
      </c>
      <c r="Y3019" s="662">
        <f t="shared" si="1366"/>
        <v>0</v>
      </c>
      <c r="Z3019" s="699">
        <f t="shared" si="1367"/>
        <v>0</v>
      </c>
      <c r="AA3019" s="681">
        <f t="shared" si="1370"/>
        <v>0</v>
      </c>
      <c r="AB3019" s="701">
        <f t="shared" si="1371"/>
        <v>0</v>
      </c>
      <c r="AC3019" s="662">
        <f t="shared" si="1368"/>
        <v>0</v>
      </c>
      <c r="AD3019" s="662">
        <f t="shared" si="1372"/>
        <v>0</v>
      </c>
      <c r="AE3019" s="701">
        <f t="shared" si="1373"/>
        <v>0</v>
      </c>
      <c r="AF3019" s="662">
        <f t="shared" si="1369"/>
        <v>0</v>
      </c>
      <c r="AG3019" s="662">
        <f t="shared" si="1374"/>
        <v>0</v>
      </c>
      <c r="AH3019" s="701">
        <f t="shared" si="1375"/>
        <v>0</v>
      </c>
    </row>
    <row r="3020" spans="1:34" x14ac:dyDescent="0.35">
      <c r="A3020" s="680">
        <v>40995</v>
      </c>
      <c r="B3020" s="558" t="s">
        <v>23</v>
      </c>
      <c r="C3020" s="558">
        <v>3</v>
      </c>
      <c r="D3020" s="559">
        <f t="shared" si="1376"/>
        <v>3</v>
      </c>
      <c r="E3020" s="561">
        <v>0</v>
      </c>
      <c r="F3020" s="699">
        <f t="shared" ref="F3020:F3083" si="1382">$B$3*$F$3*(E3020/12)*7.48</f>
        <v>0</v>
      </c>
      <c r="G3020" s="712">
        <f t="shared" ref="G3020:G3083" si="1383">$B$4*$F$4*(E3020/12)*7.48</f>
        <v>0</v>
      </c>
      <c r="H3020" s="699">
        <f t="shared" si="1377"/>
        <v>0</v>
      </c>
      <c r="I3020" s="712">
        <f t="shared" si="1378"/>
        <v>0</v>
      </c>
      <c r="J3020" s="699">
        <f t="shared" ref="J3020:J3083" si="1384">IF($L$3="Yes",$M$3*$N$3*(E3020/12)*7.48,0)</f>
        <v>0</v>
      </c>
      <c r="K3020" s="681">
        <f t="shared" ref="K3020:K3083" si="1385">IF($L$4="Yes",$M$4*$N$4*(E3020/12)*7.48,0)</f>
        <v>0</v>
      </c>
      <c r="L3020" s="711">
        <f>IF($L$5="Yes",HLOOKUP(B3020,'Outdoor Supply'!$D$32:$P$38,7,FALSE),0)</f>
        <v>0</v>
      </c>
      <c r="M3020" s="701">
        <f t="shared" ref="M3020:M3083" si="1386">SUM(J3020:L3020)</f>
        <v>0</v>
      </c>
      <c r="N3020" s="564">
        <f t="shared" ref="N3020:N3083" si="1387">HLOOKUP(B3020,$U$2:$AF$6,2,FALSE)</f>
        <v>0</v>
      </c>
      <c r="O3020" s="564">
        <f t="shared" ref="O3020:O3083" si="1388">HLOOKUP(B3020,$U$2:$AF$6,3,FALSE)</f>
        <v>0</v>
      </c>
      <c r="P3020" s="564">
        <f t="shared" ref="P3020:P3083" si="1389">HLOOKUP(B3020,$U$2:$AF$6,4,FALSE)</f>
        <v>0</v>
      </c>
      <c r="Q3020" s="564">
        <f t="shared" ref="Q3020:Q3083" si="1390">HLOOKUP(B3020,$U$2:$AF$6,5,FALSE)</f>
        <v>0</v>
      </c>
      <c r="R3020" s="661">
        <f t="shared" si="1379"/>
        <v>0</v>
      </c>
      <c r="S3020" s="662">
        <f t="shared" si="1380"/>
        <v>0</v>
      </c>
      <c r="T3020" s="699">
        <f t="shared" si="1381"/>
        <v>0</v>
      </c>
      <c r="U3020" s="681">
        <f t="shared" ref="U3020:U3083" si="1391">IF(F3020+T3019&gt;S3020,S3020,F3020+T3019)</f>
        <v>0</v>
      </c>
      <c r="V3020" s="701">
        <f t="shared" ref="V3020:V3083" si="1392">T3019+F3020-S3020</f>
        <v>0</v>
      </c>
      <c r="W3020" s="662">
        <f t="shared" ref="W3020:W3083" si="1393">IF(Y3020&lt;0,0,IF(Y3020&gt;$G$4,$G$4,Y3020))</f>
        <v>0</v>
      </c>
      <c r="X3020" s="662">
        <f t="shared" ref="X3020:X3083" si="1394">IF(G3020+W3019&gt;S3020,S3020,G3020+W3019)</f>
        <v>0</v>
      </c>
      <c r="Y3020" s="662">
        <f t="shared" ref="Y3020:Y3083" si="1395">W3019+G3020-S3020</f>
        <v>0</v>
      </c>
      <c r="Z3020" s="699">
        <f t="shared" ref="Z3020:Z3083" si="1396">IF(AB3020&lt;0,0,IF(AB3020&gt;$H$3,$H$3,AB3020))</f>
        <v>0</v>
      </c>
      <c r="AA3020" s="681">
        <f t="shared" si="1370"/>
        <v>0</v>
      </c>
      <c r="AB3020" s="701">
        <f t="shared" si="1371"/>
        <v>0</v>
      </c>
      <c r="AC3020" s="662">
        <f t="shared" ref="AC3020:AC3083" si="1397">IF(AE3020&lt;0,0,IF(AE3020&gt;$H$4,$H$4,AE3020))</f>
        <v>0</v>
      </c>
      <c r="AD3020" s="662">
        <f t="shared" si="1372"/>
        <v>0</v>
      </c>
      <c r="AE3020" s="701">
        <f t="shared" si="1373"/>
        <v>0</v>
      </c>
      <c r="AF3020" s="662">
        <f t="shared" ref="AF3020:AF3083" si="1398">IF(AH3020&lt;0,0,IF(AH3020&gt;$O$3,$O$3,AH3020))</f>
        <v>0</v>
      </c>
      <c r="AG3020" s="662">
        <f t="shared" si="1374"/>
        <v>0</v>
      </c>
      <c r="AH3020" s="701">
        <f t="shared" si="1375"/>
        <v>0</v>
      </c>
    </row>
    <row r="3021" spans="1:34" x14ac:dyDescent="0.35">
      <c r="A3021" s="680">
        <v>40996</v>
      </c>
      <c r="B3021" s="558" t="s">
        <v>23</v>
      </c>
      <c r="C3021" s="558">
        <v>3</v>
      </c>
      <c r="D3021" s="559">
        <f t="shared" si="1376"/>
        <v>4</v>
      </c>
      <c r="E3021" s="561">
        <v>0</v>
      </c>
      <c r="F3021" s="699">
        <f t="shared" si="1382"/>
        <v>0</v>
      </c>
      <c r="G3021" s="712">
        <f t="shared" si="1383"/>
        <v>0</v>
      </c>
      <c r="H3021" s="699">
        <f t="shared" si="1377"/>
        <v>0</v>
      </c>
      <c r="I3021" s="712">
        <f t="shared" si="1378"/>
        <v>0</v>
      </c>
      <c r="J3021" s="699">
        <f t="shared" si="1384"/>
        <v>0</v>
      </c>
      <c r="K3021" s="681">
        <f t="shared" si="1385"/>
        <v>0</v>
      </c>
      <c r="L3021" s="711">
        <f>IF($L$5="Yes",HLOOKUP(B3021,'Outdoor Supply'!$D$32:$P$38,7,FALSE),0)</f>
        <v>0</v>
      </c>
      <c r="M3021" s="701">
        <f t="shared" si="1386"/>
        <v>0</v>
      </c>
      <c r="N3021" s="564">
        <f t="shared" si="1387"/>
        <v>0</v>
      </c>
      <c r="O3021" s="564">
        <f t="shared" si="1388"/>
        <v>0</v>
      </c>
      <c r="P3021" s="564">
        <f t="shared" si="1389"/>
        <v>0</v>
      </c>
      <c r="Q3021" s="564">
        <f t="shared" si="1390"/>
        <v>0</v>
      </c>
      <c r="R3021" s="661">
        <f t="shared" si="1379"/>
        <v>0</v>
      </c>
      <c r="S3021" s="662">
        <f t="shared" si="1380"/>
        <v>0</v>
      </c>
      <c r="T3021" s="699">
        <f t="shared" si="1381"/>
        <v>0</v>
      </c>
      <c r="U3021" s="681">
        <f t="shared" si="1391"/>
        <v>0</v>
      </c>
      <c r="V3021" s="701">
        <f t="shared" si="1392"/>
        <v>0</v>
      </c>
      <c r="W3021" s="662">
        <f t="shared" si="1393"/>
        <v>0</v>
      </c>
      <c r="X3021" s="662">
        <f t="shared" si="1394"/>
        <v>0</v>
      </c>
      <c r="Y3021" s="662">
        <f t="shared" si="1395"/>
        <v>0</v>
      </c>
      <c r="Z3021" s="699">
        <f t="shared" si="1396"/>
        <v>0</v>
      </c>
      <c r="AA3021" s="681">
        <f t="shared" ref="AA3021:AA3084" si="1399">IF(H3021+Z3020&gt;S3021,S3021,H3021+Z3020)</f>
        <v>0</v>
      </c>
      <c r="AB3021" s="701">
        <f t="shared" ref="AB3021:AB3084" si="1400">Z3020+H3021-S3021</f>
        <v>0</v>
      </c>
      <c r="AC3021" s="662">
        <f t="shared" si="1397"/>
        <v>0</v>
      </c>
      <c r="AD3021" s="662">
        <f t="shared" ref="AD3021:AD3084" si="1401">IF(I3021+AC3020&gt;S3021,S3021,I3021+AC3020)</f>
        <v>0</v>
      </c>
      <c r="AE3021" s="701">
        <f t="shared" ref="AE3021:AE3084" si="1402">AC3020+I3021-S3021</f>
        <v>0</v>
      </c>
      <c r="AF3021" s="662">
        <f t="shared" si="1398"/>
        <v>0</v>
      </c>
      <c r="AG3021" s="662">
        <f t="shared" ref="AG3021:AG3084" si="1403">IF(M3021+AF3020&gt;S3021,S3021,M3021+AF3020)</f>
        <v>0</v>
      </c>
      <c r="AH3021" s="701">
        <f t="shared" ref="AH3021:AH3084" si="1404">AF3020+M3021-S3021</f>
        <v>0</v>
      </c>
    </row>
    <row r="3022" spans="1:34" x14ac:dyDescent="0.35">
      <c r="A3022" s="680">
        <v>40997</v>
      </c>
      <c r="B3022" s="558" t="s">
        <v>23</v>
      </c>
      <c r="C3022" s="558">
        <v>3</v>
      </c>
      <c r="D3022" s="559">
        <f t="shared" si="1376"/>
        <v>5</v>
      </c>
      <c r="E3022" s="561">
        <v>0.18999999999994088</v>
      </c>
      <c r="F3022" s="699">
        <f t="shared" si="1382"/>
        <v>0</v>
      </c>
      <c r="G3022" s="712">
        <f t="shared" si="1383"/>
        <v>0</v>
      </c>
      <c r="H3022" s="699">
        <f t="shared" si="1377"/>
        <v>0</v>
      </c>
      <c r="I3022" s="712">
        <f t="shared" si="1378"/>
        <v>0</v>
      </c>
      <c r="J3022" s="699">
        <f t="shared" si="1384"/>
        <v>0</v>
      </c>
      <c r="K3022" s="681">
        <f t="shared" si="1385"/>
        <v>0</v>
      </c>
      <c r="L3022" s="711">
        <f>IF($L$5="Yes",HLOOKUP(B3022,'Outdoor Supply'!$D$32:$P$38,7,FALSE),0)</f>
        <v>0</v>
      </c>
      <c r="M3022" s="701">
        <f t="shared" si="1386"/>
        <v>0</v>
      </c>
      <c r="N3022" s="564">
        <f t="shared" si="1387"/>
        <v>0</v>
      </c>
      <c r="O3022" s="564">
        <f t="shared" si="1388"/>
        <v>0</v>
      </c>
      <c r="P3022" s="564">
        <f t="shared" si="1389"/>
        <v>0</v>
      </c>
      <c r="Q3022" s="564">
        <f t="shared" si="1390"/>
        <v>0</v>
      </c>
      <c r="R3022" s="661">
        <f t="shared" si="1379"/>
        <v>0</v>
      </c>
      <c r="S3022" s="662">
        <f t="shared" si="1380"/>
        <v>0</v>
      </c>
      <c r="T3022" s="699">
        <f t="shared" si="1381"/>
        <v>0</v>
      </c>
      <c r="U3022" s="681">
        <f t="shared" si="1391"/>
        <v>0</v>
      </c>
      <c r="V3022" s="701">
        <f t="shared" si="1392"/>
        <v>0</v>
      </c>
      <c r="W3022" s="662">
        <f t="shared" si="1393"/>
        <v>0</v>
      </c>
      <c r="X3022" s="662">
        <f t="shared" si="1394"/>
        <v>0</v>
      </c>
      <c r="Y3022" s="662">
        <f t="shared" si="1395"/>
        <v>0</v>
      </c>
      <c r="Z3022" s="699">
        <f t="shared" si="1396"/>
        <v>0</v>
      </c>
      <c r="AA3022" s="681">
        <f t="shared" si="1399"/>
        <v>0</v>
      </c>
      <c r="AB3022" s="701">
        <f t="shared" si="1400"/>
        <v>0</v>
      </c>
      <c r="AC3022" s="662">
        <f t="shared" si="1397"/>
        <v>0</v>
      </c>
      <c r="AD3022" s="662">
        <f t="shared" si="1401"/>
        <v>0</v>
      </c>
      <c r="AE3022" s="701">
        <f t="shared" si="1402"/>
        <v>0</v>
      </c>
      <c r="AF3022" s="662">
        <f t="shared" si="1398"/>
        <v>0</v>
      </c>
      <c r="AG3022" s="662">
        <f t="shared" si="1403"/>
        <v>0</v>
      </c>
      <c r="AH3022" s="701">
        <f t="shared" si="1404"/>
        <v>0</v>
      </c>
    </row>
    <row r="3023" spans="1:34" x14ac:dyDescent="0.35">
      <c r="A3023" s="680">
        <v>40998</v>
      </c>
      <c r="B3023" s="558" t="s">
        <v>23</v>
      </c>
      <c r="C3023" s="558">
        <v>3</v>
      </c>
      <c r="D3023" s="559">
        <f t="shared" si="1376"/>
        <v>6</v>
      </c>
      <c r="E3023" s="561">
        <v>0</v>
      </c>
      <c r="F3023" s="699">
        <f t="shared" si="1382"/>
        <v>0</v>
      </c>
      <c r="G3023" s="712">
        <f t="shared" si="1383"/>
        <v>0</v>
      </c>
      <c r="H3023" s="699">
        <f t="shared" si="1377"/>
        <v>0</v>
      </c>
      <c r="I3023" s="712">
        <f t="shared" si="1378"/>
        <v>0</v>
      </c>
      <c r="J3023" s="699">
        <f t="shared" si="1384"/>
        <v>0</v>
      </c>
      <c r="K3023" s="681">
        <f t="shared" si="1385"/>
        <v>0</v>
      </c>
      <c r="L3023" s="711">
        <f>IF($L$5="Yes",HLOOKUP(B3023,'Outdoor Supply'!$D$32:$P$38,7,FALSE),0)</f>
        <v>0</v>
      </c>
      <c r="M3023" s="701">
        <f t="shared" si="1386"/>
        <v>0</v>
      </c>
      <c r="N3023" s="564">
        <f t="shared" si="1387"/>
        <v>0</v>
      </c>
      <c r="O3023" s="564">
        <f t="shared" si="1388"/>
        <v>0</v>
      </c>
      <c r="P3023" s="564">
        <f t="shared" si="1389"/>
        <v>0</v>
      </c>
      <c r="Q3023" s="564">
        <f t="shared" si="1390"/>
        <v>0</v>
      </c>
      <c r="R3023" s="661">
        <f t="shared" si="1379"/>
        <v>0</v>
      </c>
      <c r="S3023" s="662">
        <f t="shared" si="1380"/>
        <v>0</v>
      </c>
      <c r="T3023" s="699">
        <f t="shared" si="1381"/>
        <v>0</v>
      </c>
      <c r="U3023" s="681">
        <f t="shared" si="1391"/>
        <v>0</v>
      </c>
      <c r="V3023" s="701">
        <f t="shared" si="1392"/>
        <v>0</v>
      </c>
      <c r="W3023" s="662">
        <f t="shared" si="1393"/>
        <v>0</v>
      </c>
      <c r="X3023" s="662">
        <f t="shared" si="1394"/>
        <v>0</v>
      </c>
      <c r="Y3023" s="662">
        <f t="shared" si="1395"/>
        <v>0</v>
      </c>
      <c r="Z3023" s="699">
        <f t="shared" si="1396"/>
        <v>0</v>
      </c>
      <c r="AA3023" s="681">
        <f t="shared" si="1399"/>
        <v>0</v>
      </c>
      <c r="AB3023" s="701">
        <f t="shared" si="1400"/>
        <v>0</v>
      </c>
      <c r="AC3023" s="662">
        <f t="shared" si="1397"/>
        <v>0</v>
      </c>
      <c r="AD3023" s="662">
        <f t="shared" si="1401"/>
        <v>0</v>
      </c>
      <c r="AE3023" s="701">
        <f t="shared" si="1402"/>
        <v>0</v>
      </c>
      <c r="AF3023" s="662">
        <f t="shared" si="1398"/>
        <v>0</v>
      </c>
      <c r="AG3023" s="662">
        <f t="shared" si="1403"/>
        <v>0</v>
      </c>
      <c r="AH3023" s="701">
        <f t="shared" si="1404"/>
        <v>0</v>
      </c>
    </row>
    <row r="3024" spans="1:34" x14ac:dyDescent="0.35">
      <c r="A3024" s="680">
        <v>40999</v>
      </c>
      <c r="B3024" s="558" t="s">
        <v>23</v>
      </c>
      <c r="C3024" s="558">
        <v>3</v>
      </c>
      <c r="D3024" s="559">
        <f t="shared" si="1376"/>
        <v>7</v>
      </c>
      <c r="E3024" s="561">
        <v>0</v>
      </c>
      <c r="F3024" s="699">
        <f t="shared" si="1382"/>
        <v>0</v>
      </c>
      <c r="G3024" s="712">
        <f t="shared" si="1383"/>
        <v>0</v>
      </c>
      <c r="H3024" s="699">
        <f t="shared" si="1377"/>
        <v>0</v>
      </c>
      <c r="I3024" s="712">
        <f t="shared" si="1378"/>
        <v>0</v>
      </c>
      <c r="J3024" s="699">
        <f t="shared" si="1384"/>
        <v>0</v>
      </c>
      <c r="K3024" s="681">
        <f t="shared" si="1385"/>
        <v>0</v>
      </c>
      <c r="L3024" s="711">
        <f>IF($L$5="Yes",HLOOKUP(B3024,'Outdoor Supply'!$D$32:$P$38,7,FALSE),0)</f>
        <v>0</v>
      </c>
      <c r="M3024" s="701">
        <f t="shared" si="1386"/>
        <v>0</v>
      </c>
      <c r="N3024" s="564">
        <f t="shared" si="1387"/>
        <v>0</v>
      </c>
      <c r="O3024" s="564">
        <f t="shared" si="1388"/>
        <v>0</v>
      </c>
      <c r="P3024" s="564">
        <f t="shared" si="1389"/>
        <v>0</v>
      </c>
      <c r="Q3024" s="564">
        <f t="shared" si="1390"/>
        <v>0</v>
      </c>
      <c r="R3024" s="661">
        <f t="shared" si="1379"/>
        <v>0</v>
      </c>
      <c r="S3024" s="662">
        <f t="shared" si="1380"/>
        <v>0</v>
      </c>
      <c r="T3024" s="699">
        <f t="shared" si="1381"/>
        <v>0</v>
      </c>
      <c r="U3024" s="681">
        <f t="shared" si="1391"/>
        <v>0</v>
      </c>
      <c r="V3024" s="701">
        <f t="shared" si="1392"/>
        <v>0</v>
      </c>
      <c r="W3024" s="662">
        <f t="shared" si="1393"/>
        <v>0</v>
      </c>
      <c r="X3024" s="662">
        <f t="shared" si="1394"/>
        <v>0</v>
      </c>
      <c r="Y3024" s="662">
        <f t="shared" si="1395"/>
        <v>0</v>
      </c>
      <c r="Z3024" s="699">
        <f t="shared" si="1396"/>
        <v>0</v>
      </c>
      <c r="AA3024" s="681">
        <f t="shared" si="1399"/>
        <v>0</v>
      </c>
      <c r="AB3024" s="701">
        <f t="shared" si="1400"/>
        <v>0</v>
      </c>
      <c r="AC3024" s="662">
        <f t="shared" si="1397"/>
        <v>0</v>
      </c>
      <c r="AD3024" s="662">
        <f t="shared" si="1401"/>
        <v>0</v>
      </c>
      <c r="AE3024" s="701">
        <f t="shared" si="1402"/>
        <v>0</v>
      </c>
      <c r="AF3024" s="662">
        <f t="shared" si="1398"/>
        <v>0</v>
      </c>
      <c r="AG3024" s="662">
        <f t="shared" si="1403"/>
        <v>0</v>
      </c>
      <c r="AH3024" s="701">
        <f t="shared" si="1404"/>
        <v>0</v>
      </c>
    </row>
    <row r="3025" spans="1:34" x14ac:dyDescent="0.35">
      <c r="A3025" s="680">
        <v>41000</v>
      </c>
      <c r="B3025" s="558" t="s">
        <v>24</v>
      </c>
      <c r="C3025" s="558">
        <v>4</v>
      </c>
      <c r="D3025" s="559">
        <f t="shared" si="1376"/>
        <v>1</v>
      </c>
      <c r="E3025" s="561">
        <v>0</v>
      </c>
      <c r="F3025" s="699">
        <f t="shared" si="1382"/>
        <v>0</v>
      </c>
      <c r="G3025" s="712">
        <f t="shared" si="1383"/>
        <v>0</v>
      </c>
      <c r="H3025" s="699">
        <f t="shared" si="1377"/>
        <v>0</v>
      </c>
      <c r="I3025" s="712">
        <f t="shared" si="1378"/>
        <v>0</v>
      </c>
      <c r="J3025" s="699">
        <f t="shared" si="1384"/>
        <v>0</v>
      </c>
      <c r="K3025" s="681">
        <f t="shared" si="1385"/>
        <v>0</v>
      </c>
      <c r="L3025" s="711">
        <f>IF($L$5="Yes",HLOOKUP(B3025,'Outdoor Supply'!$D$32:$P$38,7,FALSE),0)</f>
        <v>0</v>
      </c>
      <c r="M3025" s="701">
        <f t="shared" si="1386"/>
        <v>0</v>
      </c>
      <c r="N3025" s="564">
        <f t="shared" si="1387"/>
        <v>0</v>
      </c>
      <c r="O3025" s="564">
        <f t="shared" si="1388"/>
        <v>0</v>
      </c>
      <c r="P3025" s="564">
        <f t="shared" si="1389"/>
        <v>0</v>
      </c>
      <c r="Q3025" s="564">
        <f t="shared" si="1390"/>
        <v>0</v>
      </c>
      <c r="R3025" s="661">
        <f t="shared" si="1379"/>
        <v>0</v>
      </c>
      <c r="S3025" s="662">
        <f t="shared" si="1380"/>
        <v>0</v>
      </c>
      <c r="T3025" s="699">
        <f t="shared" si="1381"/>
        <v>0</v>
      </c>
      <c r="U3025" s="681">
        <f t="shared" si="1391"/>
        <v>0</v>
      </c>
      <c r="V3025" s="701">
        <f t="shared" si="1392"/>
        <v>0</v>
      </c>
      <c r="W3025" s="662">
        <f t="shared" si="1393"/>
        <v>0</v>
      </c>
      <c r="X3025" s="662">
        <f t="shared" si="1394"/>
        <v>0</v>
      </c>
      <c r="Y3025" s="662">
        <f t="shared" si="1395"/>
        <v>0</v>
      </c>
      <c r="Z3025" s="699">
        <f t="shared" si="1396"/>
        <v>0</v>
      </c>
      <c r="AA3025" s="681">
        <f t="shared" si="1399"/>
        <v>0</v>
      </c>
      <c r="AB3025" s="701">
        <f t="shared" si="1400"/>
        <v>0</v>
      </c>
      <c r="AC3025" s="662">
        <f t="shared" si="1397"/>
        <v>0</v>
      </c>
      <c r="AD3025" s="662">
        <f t="shared" si="1401"/>
        <v>0</v>
      </c>
      <c r="AE3025" s="701">
        <f t="shared" si="1402"/>
        <v>0</v>
      </c>
      <c r="AF3025" s="662">
        <f t="shared" si="1398"/>
        <v>0</v>
      </c>
      <c r="AG3025" s="662">
        <f t="shared" si="1403"/>
        <v>0</v>
      </c>
      <c r="AH3025" s="701">
        <f t="shared" si="1404"/>
        <v>0</v>
      </c>
    </row>
    <row r="3026" spans="1:34" x14ac:dyDescent="0.35">
      <c r="A3026" s="680">
        <v>41001</v>
      </c>
      <c r="B3026" s="558" t="s">
        <v>24</v>
      </c>
      <c r="C3026" s="558">
        <v>4</v>
      </c>
      <c r="D3026" s="559">
        <f t="shared" si="1376"/>
        <v>2</v>
      </c>
      <c r="E3026" s="561">
        <v>0</v>
      </c>
      <c r="F3026" s="699">
        <f t="shared" si="1382"/>
        <v>0</v>
      </c>
      <c r="G3026" s="712">
        <f t="shared" si="1383"/>
        <v>0</v>
      </c>
      <c r="H3026" s="699">
        <f t="shared" si="1377"/>
        <v>0</v>
      </c>
      <c r="I3026" s="712">
        <f t="shared" si="1378"/>
        <v>0</v>
      </c>
      <c r="J3026" s="699">
        <f t="shared" si="1384"/>
        <v>0</v>
      </c>
      <c r="K3026" s="681">
        <f t="shared" si="1385"/>
        <v>0</v>
      </c>
      <c r="L3026" s="711">
        <f>IF($L$5="Yes",HLOOKUP(B3026,'Outdoor Supply'!$D$32:$P$38,7,FALSE),0)</f>
        <v>0</v>
      </c>
      <c r="M3026" s="701">
        <f t="shared" si="1386"/>
        <v>0</v>
      </c>
      <c r="N3026" s="564">
        <f t="shared" si="1387"/>
        <v>0</v>
      </c>
      <c r="O3026" s="564">
        <f t="shared" si="1388"/>
        <v>0</v>
      </c>
      <c r="P3026" s="564">
        <f t="shared" si="1389"/>
        <v>0</v>
      </c>
      <c r="Q3026" s="564">
        <f t="shared" si="1390"/>
        <v>0</v>
      </c>
      <c r="R3026" s="661">
        <f t="shared" si="1379"/>
        <v>0</v>
      </c>
      <c r="S3026" s="662">
        <f t="shared" si="1380"/>
        <v>0</v>
      </c>
      <c r="T3026" s="699">
        <f t="shared" si="1381"/>
        <v>0</v>
      </c>
      <c r="U3026" s="681">
        <f t="shared" si="1391"/>
        <v>0</v>
      </c>
      <c r="V3026" s="701">
        <f t="shared" si="1392"/>
        <v>0</v>
      </c>
      <c r="W3026" s="662">
        <f t="shared" si="1393"/>
        <v>0</v>
      </c>
      <c r="X3026" s="662">
        <f t="shared" si="1394"/>
        <v>0</v>
      </c>
      <c r="Y3026" s="662">
        <f t="shared" si="1395"/>
        <v>0</v>
      </c>
      <c r="Z3026" s="699">
        <f t="shared" si="1396"/>
        <v>0</v>
      </c>
      <c r="AA3026" s="681">
        <f t="shared" si="1399"/>
        <v>0</v>
      </c>
      <c r="AB3026" s="701">
        <f t="shared" si="1400"/>
        <v>0</v>
      </c>
      <c r="AC3026" s="662">
        <f t="shared" si="1397"/>
        <v>0</v>
      </c>
      <c r="AD3026" s="662">
        <f t="shared" si="1401"/>
        <v>0</v>
      </c>
      <c r="AE3026" s="701">
        <f t="shared" si="1402"/>
        <v>0</v>
      </c>
      <c r="AF3026" s="662">
        <f t="shared" si="1398"/>
        <v>0</v>
      </c>
      <c r="AG3026" s="662">
        <f t="shared" si="1403"/>
        <v>0</v>
      </c>
      <c r="AH3026" s="701">
        <f t="shared" si="1404"/>
        <v>0</v>
      </c>
    </row>
    <row r="3027" spans="1:34" x14ac:dyDescent="0.35">
      <c r="A3027" s="680">
        <v>41002</v>
      </c>
      <c r="B3027" s="558" t="s">
        <v>24</v>
      </c>
      <c r="C3027" s="558">
        <v>4</v>
      </c>
      <c r="D3027" s="559">
        <f t="shared" si="1376"/>
        <v>3</v>
      </c>
      <c r="E3027" s="561">
        <v>0</v>
      </c>
      <c r="F3027" s="699">
        <f t="shared" si="1382"/>
        <v>0</v>
      </c>
      <c r="G3027" s="712">
        <f t="shared" si="1383"/>
        <v>0</v>
      </c>
      <c r="H3027" s="699">
        <f t="shared" si="1377"/>
        <v>0</v>
      </c>
      <c r="I3027" s="712">
        <f t="shared" si="1378"/>
        <v>0</v>
      </c>
      <c r="J3027" s="699">
        <f t="shared" si="1384"/>
        <v>0</v>
      </c>
      <c r="K3027" s="681">
        <f t="shared" si="1385"/>
        <v>0</v>
      </c>
      <c r="L3027" s="711">
        <f>IF($L$5="Yes",HLOOKUP(B3027,'Outdoor Supply'!$D$32:$P$38,7,FALSE),0)</f>
        <v>0</v>
      </c>
      <c r="M3027" s="701">
        <f t="shared" si="1386"/>
        <v>0</v>
      </c>
      <c r="N3027" s="564">
        <f t="shared" si="1387"/>
        <v>0</v>
      </c>
      <c r="O3027" s="564">
        <f t="shared" si="1388"/>
        <v>0</v>
      </c>
      <c r="P3027" s="564">
        <f t="shared" si="1389"/>
        <v>0</v>
      </c>
      <c r="Q3027" s="564">
        <f t="shared" si="1390"/>
        <v>0</v>
      </c>
      <c r="R3027" s="661">
        <f t="shared" si="1379"/>
        <v>0</v>
      </c>
      <c r="S3027" s="662">
        <f t="shared" si="1380"/>
        <v>0</v>
      </c>
      <c r="T3027" s="699">
        <f t="shared" si="1381"/>
        <v>0</v>
      </c>
      <c r="U3027" s="681">
        <f t="shared" si="1391"/>
        <v>0</v>
      </c>
      <c r="V3027" s="701">
        <f t="shared" si="1392"/>
        <v>0</v>
      </c>
      <c r="W3027" s="662">
        <f t="shared" si="1393"/>
        <v>0</v>
      </c>
      <c r="X3027" s="662">
        <f t="shared" si="1394"/>
        <v>0</v>
      </c>
      <c r="Y3027" s="662">
        <f t="shared" si="1395"/>
        <v>0</v>
      </c>
      <c r="Z3027" s="699">
        <f t="shared" si="1396"/>
        <v>0</v>
      </c>
      <c r="AA3027" s="681">
        <f t="shared" si="1399"/>
        <v>0</v>
      </c>
      <c r="AB3027" s="701">
        <f t="shared" si="1400"/>
        <v>0</v>
      </c>
      <c r="AC3027" s="662">
        <f t="shared" si="1397"/>
        <v>0</v>
      </c>
      <c r="AD3027" s="662">
        <f t="shared" si="1401"/>
        <v>0</v>
      </c>
      <c r="AE3027" s="701">
        <f t="shared" si="1402"/>
        <v>0</v>
      </c>
      <c r="AF3027" s="662">
        <f t="shared" si="1398"/>
        <v>0</v>
      </c>
      <c r="AG3027" s="662">
        <f t="shared" si="1403"/>
        <v>0</v>
      </c>
      <c r="AH3027" s="701">
        <f t="shared" si="1404"/>
        <v>0</v>
      </c>
    </row>
    <row r="3028" spans="1:34" x14ac:dyDescent="0.35">
      <c r="A3028" s="680">
        <v>41003</v>
      </c>
      <c r="B3028" s="558" t="s">
        <v>24</v>
      </c>
      <c r="C3028" s="558">
        <v>4</v>
      </c>
      <c r="D3028" s="559">
        <f t="shared" si="1376"/>
        <v>4</v>
      </c>
      <c r="E3028" s="561">
        <v>7.9999999999984084E-2</v>
      </c>
      <c r="F3028" s="699">
        <f t="shared" si="1382"/>
        <v>0</v>
      </c>
      <c r="G3028" s="712">
        <f t="shared" si="1383"/>
        <v>0</v>
      </c>
      <c r="H3028" s="699">
        <f t="shared" si="1377"/>
        <v>0</v>
      </c>
      <c r="I3028" s="712">
        <f t="shared" si="1378"/>
        <v>0</v>
      </c>
      <c r="J3028" s="699">
        <f t="shared" si="1384"/>
        <v>0</v>
      </c>
      <c r="K3028" s="681">
        <f t="shared" si="1385"/>
        <v>0</v>
      </c>
      <c r="L3028" s="711">
        <f>IF($L$5="Yes",HLOOKUP(B3028,'Outdoor Supply'!$D$32:$P$38,7,FALSE),0)</f>
        <v>0</v>
      </c>
      <c r="M3028" s="701">
        <f t="shared" si="1386"/>
        <v>0</v>
      </c>
      <c r="N3028" s="564">
        <f t="shared" si="1387"/>
        <v>0</v>
      </c>
      <c r="O3028" s="564">
        <f t="shared" si="1388"/>
        <v>0</v>
      </c>
      <c r="P3028" s="564">
        <f t="shared" si="1389"/>
        <v>0</v>
      </c>
      <c r="Q3028" s="564">
        <f t="shared" si="1390"/>
        <v>0</v>
      </c>
      <c r="R3028" s="661">
        <f t="shared" si="1379"/>
        <v>0</v>
      </c>
      <c r="S3028" s="662">
        <f t="shared" si="1380"/>
        <v>0</v>
      </c>
      <c r="T3028" s="699">
        <f t="shared" si="1381"/>
        <v>0</v>
      </c>
      <c r="U3028" s="681">
        <f t="shared" si="1391"/>
        <v>0</v>
      </c>
      <c r="V3028" s="701">
        <f t="shared" si="1392"/>
        <v>0</v>
      </c>
      <c r="W3028" s="662">
        <f t="shared" si="1393"/>
        <v>0</v>
      </c>
      <c r="X3028" s="662">
        <f t="shared" si="1394"/>
        <v>0</v>
      </c>
      <c r="Y3028" s="662">
        <f t="shared" si="1395"/>
        <v>0</v>
      </c>
      <c r="Z3028" s="699">
        <f t="shared" si="1396"/>
        <v>0</v>
      </c>
      <c r="AA3028" s="681">
        <f t="shared" si="1399"/>
        <v>0</v>
      </c>
      <c r="AB3028" s="701">
        <f t="shared" si="1400"/>
        <v>0</v>
      </c>
      <c r="AC3028" s="662">
        <f t="shared" si="1397"/>
        <v>0</v>
      </c>
      <c r="AD3028" s="662">
        <f t="shared" si="1401"/>
        <v>0</v>
      </c>
      <c r="AE3028" s="701">
        <f t="shared" si="1402"/>
        <v>0</v>
      </c>
      <c r="AF3028" s="662">
        <f t="shared" si="1398"/>
        <v>0</v>
      </c>
      <c r="AG3028" s="662">
        <f t="shared" si="1403"/>
        <v>0</v>
      </c>
      <c r="AH3028" s="701">
        <f t="shared" si="1404"/>
        <v>0</v>
      </c>
    </row>
    <row r="3029" spans="1:34" x14ac:dyDescent="0.35">
      <c r="A3029" s="680">
        <v>41004</v>
      </c>
      <c r="B3029" s="558" t="s">
        <v>24</v>
      </c>
      <c r="C3029" s="558">
        <v>4</v>
      </c>
      <c r="D3029" s="559">
        <f t="shared" si="1376"/>
        <v>5</v>
      </c>
      <c r="E3029" s="561">
        <v>0</v>
      </c>
      <c r="F3029" s="699">
        <f t="shared" si="1382"/>
        <v>0</v>
      </c>
      <c r="G3029" s="712">
        <f t="shared" si="1383"/>
        <v>0</v>
      </c>
      <c r="H3029" s="699">
        <f t="shared" si="1377"/>
        <v>0</v>
      </c>
      <c r="I3029" s="712">
        <f t="shared" si="1378"/>
        <v>0</v>
      </c>
      <c r="J3029" s="699">
        <f t="shared" si="1384"/>
        <v>0</v>
      </c>
      <c r="K3029" s="681">
        <f t="shared" si="1385"/>
        <v>0</v>
      </c>
      <c r="L3029" s="711">
        <f>IF($L$5="Yes",HLOOKUP(B3029,'Outdoor Supply'!$D$32:$P$38,7,FALSE),0)</f>
        <v>0</v>
      </c>
      <c r="M3029" s="701">
        <f t="shared" si="1386"/>
        <v>0</v>
      </c>
      <c r="N3029" s="564">
        <f t="shared" si="1387"/>
        <v>0</v>
      </c>
      <c r="O3029" s="564">
        <f t="shared" si="1388"/>
        <v>0</v>
      </c>
      <c r="P3029" s="564">
        <f t="shared" si="1389"/>
        <v>0</v>
      </c>
      <c r="Q3029" s="564">
        <f t="shared" si="1390"/>
        <v>0</v>
      </c>
      <c r="R3029" s="661">
        <f t="shared" si="1379"/>
        <v>0</v>
      </c>
      <c r="S3029" s="662">
        <f t="shared" si="1380"/>
        <v>0</v>
      </c>
      <c r="T3029" s="699">
        <f t="shared" si="1381"/>
        <v>0</v>
      </c>
      <c r="U3029" s="681">
        <f t="shared" si="1391"/>
        <v>0</v>
      </c>
      <c r="V3029" s="701">
        <f t="shared" si="1392"/>
        <v>0</v>
      </c>
      <c r="W3029" s="662">
        <f t="shared" si="1393"/>
        <v>0</v>
      </c>
      <c r="X3029" s="662">
        <f t="shared" si="1394"/>
        <v>0</v>
      </c>
      <c r="Y3029" s="662">
        <f t="shared" si="1395"/>
        <v>0</v>
      </c>
      <c r="Z3029" s="699">
        <f t="shared" si="1396"/>
        <v>0</v>
      </c>
      <c r="AA3029" s="681">
        <f t="shared" si="1399"/>
        <v>0</v>
      </c>
      <c r="AB3029" s="701">
        <f t="shared" si="1400"/>
        <v>0</v>
      </c>
      <c r="AC3029" s="662">
        <f t="shared" si="1397"/>
        <v>0</v>
      </c>
      <c r="AD3029" s="662">
        <f t="shared" si="1401"/>
        <v>0</v>
      </c>
      <c r="AE3029" s="701">
        <f t="shared" si="1402"/>
        <v>0</v>
      </c>
      <c r="AF3029" s="662">
        <f t="shared" si="1398"/>
        <v>0</v>
      </c>
      <c r="AG3029" s="662">
        <f t="shared" si="1403"/>
        <v>0</v>
      </c>
      <c r="AH3029" s="701">
        <f t="shared" si="1404"/>
        <v>0</v>
      </c>
    </row>
    <row r="3030" spans="1:34" x14ac:dyDescent="0.35">
      <c r="A3030" s="680">
        <v>41005</v>
      </c>
      <c r="B3030" s="558" t="s">
        <v>24</v>
      </c>
      <c r="C3030" s="558">
        <v>4</v>
      </c>
      <c r="D3030" s="559">
        <f t="shared" si="1376"/>
        <v>6</v>
      </c>
      <c r="E3030" s="561">
        <v>0</v>
      </c>
      <c r="F3030" s="699">
        <f t="shared" si="1382"/>
        <v>0</v>
      </c>
      <c r="G3030" s="712">
        <f t="shared" si="1383"/>
        <v>0</v>
      </c>
      <c r="H3030" s="699">
        <f t="shared" si="1377"/>
        <v>0</v>
      </c>
      <c r="I3030" s="712">
        <f t="shared" si="1378"/>
        <v>0</v>
      </c>
      <c r="J3030" s="699">
        <f t="shared" si="1384"/>
        <v>0</v>
      </c>
      <c r="K3030" s="681">
        <f t="shared" si="1385"/>
        <v>0</v>
      </c>
      <c r="L3030" s="711">
        <f>IF($L$5="Yes",HLOOKUP(B3030,'Outdoor Supply'!$D$32:$P$38,7,FALSE),0)</f>
        <v>0</v>
      </c>
      <c r="M3030" s="701">
        <f t="shared" si="1386"/>
        <v>0</v>
      </c>
      <c r="N3030" s="564">
        <f t="shared" si="1387"/>
        <v>0</v>
      </c>
      <c r="O3030" s="564">
        <f t="shared" si="1388"/>
        <v>0</v>
      </c>
      <c r="P3030" s="564">
        <f t="shared" si="1389"/>
        <v>0</v>
      </c>
      <c r="Q3030" s="564">
        <f t="shared" si="1390"/>
        <v>0</v>
      </c>
      <c r="R3030" s="661">
        <f t="shared" si="1379"/>
        <v>0</v>
      </c>
      <c r="S3030" s="662">
        <f t="shared" si="1380"/>
        <v>0</v>
      </c>
      <c r="T3030" s="699">
        <f t="shared" si="1381"/>
        <v>0</v>
      </c>
      <c r="U3030" s="681">
        <f t="shared" si="1391"/>
        <v>0</v>
      </c>
      <c r="V3030" s="701">
        <f t="shared" si="1392"/>
        <v>0</v>
      </c>
      <c r="W3030" s="662">
        <f t="shared" si="1393"/>
        <v>0</v>
      </c>
      <c r="X3030" s="662">
        <f t="shared" si="1394"/>
        <v>0</v>
      </c>
      <c r="Y3030" s="662">
        <f t="shared" si="1395"/>
        <v>0</v>
      </c>
      <c r="Z3030" s="699">
        <f t="shared" si="1396"/>
        <v>0</v>
      </c>
      <c r="AA3030" s="681">
        <f t="shared" si="1399"/>
        <v>0</v>
      </c>
      <c r="AB3030" s="701">
        <f t="shared" si="1400"/>
        <v>0</v>
      </c>
      <c r="AC3030" s="662">
        <f t="shared" si="1397"/>
        <v>0</v>
      </c>
      <c r="AD3030" s="662">
        <f t="shared" si="1401"/>
        <v>0</v>
      </c>
      <c r="AE3030" s="701">
        <f t="shared" si="1402"/>
        <v>0</v>
      </c>
      <c r="AF3030" s="662">
        <f t="shared" si="1398"/>
        <v>0</v>
      </c>
      <c r="AG3030" s="662">
        <f t="shared" si="1403"/>
        <v>0</v>
      </c>
      <c r="AH3030" s="701">
        <f t="shared" si="1404"/>
        <v>0</v>
      </c>
    </row>
    <row r="3031" spans="1:34" x14ac:dyDescent="0.35">
      <c r="A3031" s="680">
        <v>41006</v>
      </c>
      <c r="B3031" s="558" t="s">
        <v>24</v>
      </c>
      <c r="C3031" s="558">
        <v>4</v>
      </c>
      <c r="D3031" s="559">
        <f t="shared" si="1376"/>
        <v>7</v>
      </c>
      <c r="E3031" s="561">
        <v>0</v>
      </c>
      <c r="F3031" s="699">
        <f t="shared" si="1382"/>
        <v>0</v>
      </c>
      <c r="G3031" s="712">
        <f t="shared" si="1383"/>
        <v>0</v>
      </c>
      <c r="H3031" s="699">
        <f t="shared" si="1377"/>
        <v>0</v>
      </c>
      <c r="I3031" s="712">
        <f t="shared" si="1378"/>
        <v>0</v>
      </c>
      <c r="J3031" s="699">
        <f t="shared" si="1384"/>
        <v>0</v>
      </c>
      <c r="K3031" s="681">
        <f t="shared" si="1385"/>
        <v>0</v>
      </c>
      <c r="L3031" s="711">
        <f>IF($L$5="Yes",HLOOKUP(B3031,'Outdoor Supply'!$D$32:$P$38,7,FALSE),0)</f>
        <v>0</v>
      </c>
      <c r="M3031" s="701">
        <f t="shared" si="1386"/>
        <v>0</v>
      </c>
      <c r="N3031" s="564">
        <f t="shared" si="1387"/>
        <v>0</v>
      </c>
      <c r="O3031" s="564">
        <f t="shared" si="1388"/>
        <v>0</v>
      </c>
      <c r="P3031" s="564">
        <f t="shared" si="1389"/>
        <v>0</v>
      </c>
      <c r="Q3031" s="564">
        <f t="shared" si="1390"/>
        <v>0</v>
      </c>
      <c r="R3031" s="661">
        <f t="shared" si="1379"/>
        <v>0</v>
      </c>
      <c r="S3031" s="662">
        <f t="shared" si="1380"/>
        <v>0</v>
      </c>
      <c r="T3031" s="699">
        <f t="shared" si="1381"/>
        <v>0</v>
      </c>
      <c r="U3031" s="681">
        <f t="shared" si="1391"/>
        <v>0</v>
      </c>
      <c r="V3031" s="701">
        <f t="shared" si="1392"/>
        <v>0</v>
      </c>
      <c r="W3031" s="662">
        <f t="shared" si="1393"/>
        <v>0</v>
      </c>
      <c r="X3031" s="662">
        <f t="shared" si="1394"/>
        <v>0</v>
      </c>
      <c r="Y3031" s="662">
        <f t="shared" si="1395"/>
        <v>0</v>
      </c>
      <c r="Z3031" s="699">
        <f t="shared" si="1396"/>
        <v>0</v>
      </c>
      <c r="AA3031" s="681">
        <f t="shared" si="1399"/>
        <v>0</v>
      </c>
      <c r="AB3031" s="701">
        <f t="shared" si="1400"/>
        <v>0</v>
      </c>
      <c r="AC3031" s="662">
        <f t="shared" si="1397"/>
        <v>0</v>
      </c>
      <c r="AD3031" s="662">
        <f t="shared" si="1401"/>
        <v>0</v>
      </c>
      <c r="AE3031" s="701">
        <f t="shared" si="1402"/>
        <v>0</v>
      </c>
      <c r="AF3031" s="662">
        <f t="shared" si="1398"/>
        <v>0</v>
      </c>
      <c r="AG3031" s="662">
        <f t="shared" si="1403"/>
        <v>0</v>
      </c>
      <c r="AH3031" s="701">
        <f t="shared" si="1404"/>
        <v>0</v>
      </c>
    </row>
    <row r="3032" spans="1:34" x14ac:dyDescent="0.35">
      <c r="A3032" s="680">
        <v>41007</v>
      </c>
      <c r="B3032" s="558" t="s">
        <v>24</v>
      </c>
      <c r="C3032" s="558">
        <v>4</v>
      </c>
      <c r="D3032" s="559">
        <f t="shared" si="1376"/>
        <v>1</v>
      </c>
      <c r="E3032" s="561">
        <v>0</v>
      </c>
      <c r="F3032" s="699">
        <f t="shared" si="1382"/>
        <v>0</v>
      </c>
      <c r="G3032" s="712">
        <f t="shared" si="1383"/>
        <v>0</v>
      </c>
      <c r="H3032" s="699">
        <f t="shared" si="1377"/>
        <v>0</v>
      </c>
      <c r="I3032" s="712">
        <f t="shared" si="1378"/>
        <v>0</v>
      </c>
      <c r="J3032" s="699">
        <f t="shared" si="1384"/>
        <v>0</v>
      </c>
      <c r="K3032" s="681">
        <f t="shared" si="1385"/>
        <v>0</v>
      </c>
      <c r="L3032" s="711">
        <f>IF($L$5="Yes",HLOOKUP(B3032,'Outdoor Supply'!$D$32:$P$38,7,FALSE),0)</f>
        <v>0</v>
      </c>
      <c r="M3032" s="701">
        <f t="shared" si="1386"/>
        <v>0</v>
      </c>
      <c r="N3032" s="564">
        <f t="shared" si="1387"/>
        <v>0</v>
      </c>
      <c r="O3032" s="564">
        <f t="shared" si="1388"/>
        <v>0</v>
      </c>
      <c r="P3032" s="564">
        <f t="shared" si="1389"/>
        <v>0</v>
      </c>
      <c r="Q3032" s="564">
        <f t="shared" si="1390"/>
        <v>0</v>
      </c>
      <c r="R3032" s="661">
        <f t="shared" si="1379"/>
        <v>0</v>
      </c>
      <c r="S3032" s="662">
        <f t="shared" si="1380"/>
        <v>0</v>
      </c>
      <c r="T3032" s="699">
        <f t="shared" si="1381"/>
        <v>0</v>
      </c>
      <c r="U3032" s="681">
        <f t="shared" si="1391"/>
        <v>0</v>
      </c>
      <c r="V3032" s="701">
        <f t="shared" si="1392"/>
        <v>0</v>
      </c>
      <c r="W3032" s="662">
        <f t="shared" si="1393"/>
        <v>0</v>
      </c>
      <c r="X3032" s="662">
        <f t="shared" si="1394"/>
        <v>0</v>
      </c>
      <c r="Y3032" s="662">
        <f t="shared" si="1395"/>
        <v>0</v>
      </c>
      <c r="Z3032" s="699">
        <f t="shared" si="1396"/>
        <v>0</v>
      </c>
      <c r="AA3032" s="681">
        <f t="shared" si="1399"/>
        <v>0</v>
      </c>
      <c r="AB3032" s="701">
        <f t="shared" si="1400"/>
        <v>0</v>
      </c>
      <c r="AC3032" s="662">
        <f t="shared" si="1397"/>
        <v>0</v>
      </c>
      <c r="AD3032" s="662">
        <f t="shared" si="1401"/>
        <v>0</v>
      </c>
      <c r="AE3032" s="701">
        <f t="shared" si="1402"/>
        <v>0</v>
      </c>
      <c r="AF3032" s="662">
        <f t="shared" si="1398"/>
        <v>0</v>
      </c>
      <c r="AG3032" s="662">
        <f t="shared" si="1403"/>
        <v>0</v>
      </c>
      <c r="AH3032" s="701">
        <f t="shared" si="1404"/>
        <v>0</v>
      </c>
    </row>
    <row r="3033" spans="1:34" x14ac:dyDescent="0.35">
      <c r="A3033" s="680">
        <v>41008</v>
      </c>
      <c r="B3033" s="558" t="s">
        <v>24</v>
      </c>
      <c r="C3033" s="558">
        <v>4</v>
      </c>
      <c r="D3033" s="559">
        <f t="shared" si="1376"/>
        <v>2</v>
      </c>
      <c r="E3033" s="561">
        <v>0</v>
      </c>
      <c r="F3033" s="699">
        <f t="shared" si="1382"/>
        <v>0</v>
      </c>
      <c r="G3033" s="712">
        <f t="shared" si="1383"/>
        <v>0</v>
      </c>
      <c r="H3033" s="699">
        <f t="shared" si="1377"/>
        <v>0</v>
      </c>
      <c r="I3033" s="712">
        <f t="shared" si="1378"/>
        <v>0</v>
      </c>
      <c r="J3033" s="699">
        <f t="shared" si="1384"/>
        <v>0</v>
      </c>
      <c r="K3033" s="681">
        <f t="shared" si="1385"/>
        <v>0</v>
      </c>
      <c r="L3033" s="711">
        <f>IF($L$5="Yes",HLOOKUP(B3033,'Outdoor Supply'!$D$32:$P$38,7,FALSE),0)</f>
        <v>0</v>
      </c>
      <c r="M3033" s="701">
        <f t="shared" si="1386"/>
        <v>0</v>
      </c>
      <c r="N3033" s="564">
        <f t="shared" si="1387"/>
        <v>0</v>
      </c>
      <c r="O3033" s="564">
        <f t="shared" si="1388"/>
        <v>0</v>
      </c>
      <c r="P3033" s="564">
        <f t="shared" si="1389"/>
        <v>0</v>
      </c>
      <c r="Q3033" s="564">
        <f t="shared" si="1390"/>
        <v>0</v>
      </c>
      <c r="R3033" s="661">
        <f t="shared" si="1379"/>
        <v>0</v>
      </c>
      <c r="S3033" s="662">
        <f t="shared" si="1380"/>
        <v>0</v>
      </c>
      <c r="T3033" s="699">
        <f t="shared" si="1381"/>
        <v>0</v>
      </c>
      <c r="U3033" s="681">
        <f t="shared" si="1391"/>
        <v>0</v>
      </c>
      <c r="V3033" s="701">
        <f t="shared" si="1392"/>
        <v>0</v>
      </c>
      <c r="W3033" s="662">
        <f t="shared" si="1393"/>
        <v>0</v>
      </c>
      <c r="X3033" s="662">
        <f t="shared" si="1394"/>
        <v>0</v>
      </c>
      <c r="Y3033" s="662">
        <f t="shared" si="1395"/>
        <v>0</v>
      </c>
      <c r="Z3033" s="699">
        <f t="shared" si="1396"/>
        <v>0</v>
      </c>
      <c r="AA3033" s="681">
        <f t="shared" si="1399"/>
        <v>0</v>
      </c>
      <c r="AB3033" s="701">
        <f t="shared" si="1400"/>
        <v>0</v>
      </c>
      <c r="AC3033" s="662">
        <f t="shared" si="1397"/>
        <v>0</v>
      </c>
      <c r="AD3033" s="662">
        <f t="shared" si="1401"/>
        <v>0</v>
      </c>
      <c r="AE3033" s="701">
        <f t="shared" si="1402"/>
        <v>0</v>
      </c>
      <c r="AF3033" s="662">
        <f t="shared" si="1398"/>
        <v>0</v>
      </c>
      <c r="AG3033" s="662">
        <f t="shared" si="1403"/>
        <v>0</v>
      </c>
      <c r="AH3033" s="701">
        <f t="shared" si="1404"/>
        <v>0</v>
      </c>
    </row>
    <row r="3034" spans="1:34" x14ac:dyDescent="0.35">
      <c r="A3034" s="680">
        <v>41009</v>
      </c>
      <c r="B3034" s="558" t="s">
        <v>24</v>
      </c>
      <c r="C3034" s="558">
        <v>4</v>
      </c>
      <c r="D3034" s="559">
        <f t="shared" si="1376"/>
        <v>3</v>
      </c>
      <c r="E3034" s="561">
        <v>0</v>
      </c>
      <c r="F3034" s="699">
        <f t="shared" si="1382"/>
        <v>0</v>
      </c>
      <c r="G3034" s="712">
        <f t="shared" si="1383"/>
        <v>0</v>
      </c>
      <c r="H3034" s="699">
        <f t="shared" si="1377"/>
        <v>0</v>
      </c>
      <c r="I3034" s="712">
        <f t="shared" si="1378"/>
        <v>0</v>
      </c>
      <c r="J3034" s="699">
        <f t="shared" si="1384"/>
        <v>0</v>
      </c>
      <c r="K3034" s="681">
        <f t="shared" si="1385"/>
        <v>0</v>
      </c>
      <c r="L3034" s="711">
        <f>IF($L$5="Yes",HLOOKUP(B3034,'Outdoor Supply'!$D$32:$P$38,7,FALSE),0)</f>
        <v>0</v>
      </c>
      <c r="M3034" s="701">
        <f t="shared" si="1386"/>
        <v>0</v>
      </c>
      <c r="N3034" s="564">
        <f t="shared" si="1387"/>
        <v>0</v>
      </c>
      <c r="O3034" s="564">
        <f t="shared" si="1388"/>
        <v>0</v>
      </c>
      <c r="P3034" s="564">
        <f t="shared" si="1389"/>
        <v>0</v>
      </c>
      <c r="Q3034" s="564">
        <f t="shared" si="1390"/>
        <v>0</v>
      </c>
      <c r="R3034" s="661">
        <f t="shared" si="1379"/>
        <v>0</v>
      </c>
      <c r="S3034" s="662">
        <f t="shared" si="1380"/>
        <v>0</v>
      </c>
      <c r="T3034" s="699">
        <f t="shared" si="1381"/>
        <v>0</v>
      </c>
      <c r="U3034" s="681">
        <f t="shared" si="1391"/>
        <v>0</v>
      </c>
      <c r="V3034" s="701">
        <f t="shared" si="1392"/>
        <v>0</v>
      </c>
      <c r="W3034" s="662">
        <f t="shared" si="1393"/>
        <v>0</v>
      </c>
      <c r="X3034" s="662">
        <f t="shared" si="1394"/>
        <v>0</v>
      </c>
      <c r="Y3034" s="662">
        <f t="shared" si="1395"/>
        <v>0</v>
      </c>
      <c r="Z3034" s="699">
        <f t="shared" si="1396"/>
        <v>0</v>
      </c>
      <c r="AA3034" s="681">
        <f t="shared" si="1399"/>
        <v>0</v>
      </c>
      <c r="AB3034" s="701">
        <f t="shared" si="1400"/>
        <v>0</v>
      </c>
      <c r="AC3034" s="662">
        <f t="shared" si="1397"/>
        <v>0</v>
      </c>
      <c r="AD3034" s="662">
        <f t="shared" si="1401"/>
        <v>0</v>
      </c>
      <c r="AE3034" s="701">
        <f t="shared" si="1402"/>
        <v>0</v>
      </c>
      <c r="AF3034" s="662">
        <f t="shared" si="1398"/>
        <v>0</v>
      </c>
      <c r="AG3034" s="662">
        <f t="shared" si="1403"/>
        <v>0</v>
      </c>
      <c r="AH3034" s="701">
        <f t="shared" si="1404"/>
        <v>0</v>
      </c>
    </row>
    <row r="3035" spans="1:34" x14ac:dyDescent="0.35">
      <c r="A3035" s="680">
        <v>41010</v>
      </c>
      <c r="B3035" s="558" t="s">
        <v>24</v>
      </c>
      <c r="C3035" s="558">
        <v>4</v>
      </c>
      <c r="D3035" s="559">
        <f t="shared" si="1376"/>
        <v>4</v>
      </c>
      <c r="E3035" s="561">
        <v>0</v>
      </c>
      <c r="F3035" s="699">
        <f t="shared" si="1382"/>
        <v>0</v>
      </c>
      <c r="G3035" s="712">
        <f t="shared" si="1383"/>
        <v>0</v>
      </c>
      <c r="H3035" s="699">
        <f t="shared" si="1377"/>
        <v>0</v>
      </c>
      <c r="I3035" s="712">
        <f t="shared" si="1378"/>
        <v>0</v>
      </c>
      <c r="J3035" s="699">
        <f t="shared" si="1384"/>
        <v>0</v>
      </c>
      <c r="K3035" s="681">
        <f t="shared" si="1385"/>
        <v>0</v>
      </c>
      <c r="L3035" s="711">
        <f>IF($L$5="Yes",HLOOKUP(B3035,'Outdoor Supply'!$D$32:$P$38,7,FALSE),0)</f>
        <v>0</v>
      </c>
      <c r="M3035" s="701">
        <f t="shared" si="1386"/>
        <v>0</v>
      </c>
      <c r="N3035" s="564">
        <f t="shared" si="1387"/>
        <v>0</v>
      </c>
      <c r="O3035" s="564">
        <f t="shared" si="1388"/>
        <v>0</v>
      </c>
      <c r="P3035" s="564">
        <f t="shared" si="1389"/>
        <v>0</v>
      </c>
      <c r="Q3035" s="564">
        <f t="shared" si="1390"/>
        <v>0</v>
      </c>
      <c r="R3035" s="661">
        <f t="shared" si="1379"/>
        <v>0</v>
      </c>
      <c r="S3035" s="662">
        <f t="shared" si="1380"/>
        <v>0</v>
      </c>
      <c r="T3035" s="699">
        <f t="shared" si="1381"/>
        <v>0</v>
      </c>
      <c r="U3035" s="681">
        <f t="shared" si="1391"/>
        <v>0</v>
      </c>
      <c r="V3035" s="701">
        <f t="shared" si="1392"/>
        <v>0</v>
      </c>
      <c r="W3035" s="662">
        <f t="shared" si="1393"/>
        <v>0</v>
      </c>
      <c r="X3035" s="662">
        <f t="shared" si="1394"/>
        <v>0</v>
      </c>
      <c r="Y3035" s="662">
        <f t="shared" si="1395"/>
        <v>0</v>
      </c>
      <c r="Z3035" s="699">
        <f t="shared" si="1396"/>
        <v>0</v>
      </c>
      <c r="AA3035" s="681">
        <f t="shared" si="1399"/>
        <v>0</v>
      </c>
      <c r="AB3035" s="701">
        <f t="shared" si="1400"/>
        <v>0</v>
      </c>
      <c r="AC3035" s="662">
        <f t="shared" si="1397"/>
        <v>0</v>
      </c>
      <c r="AD3035" s="662">
        <f t="shared" si="1401"/>
        <v>0</v>
      </c>
      <c r="AE3035" s="701">
        <f t="shared" si="1402"/>
        <v>0</v>
      </c>
      <c r="AF3035" s="662">
        <f t="shared" si="1398"/>
        <v>0</v>
      </c>
      <c r="AG3035" s="662">
        <f t="shared" si="1403"/>
        <v>0</v>
      </c>
      <c r="AH3035" s="701">
        <f t="shared" si="1404"/>
        <v>0</v>
      </c>
    </row>
    <row r="3036" spans="1:34" x14ac:dyDescent="0.35">
      <c r="A3036" s="680">
        <v>41011</v>
      </c>
      <c r="B3036" s="558" t="s">
        <v>24</v>
      </c>
      <c r="C3036" s="558">
        <v>4</v>
      </c>
      <c r="D3036" s="559">
        <f t="shared" si="1376"/>
        <v>5</v>
      </c>
      <c r="E3036" s="561">
        <v>0</v>
      </c>
      <c r="F3036" s="699">
        <f t="shared" si="1382"/>
        <v>0</v>
      </c>
      <c r="G3036" s="712">
        <f t="shared" si="1383"/>
        <v>0</v>
      </c>
      <c r="H3036" s="699">
        <f t="shared" si="1377"/>
        <v>0</v>
      </c>
      <c r="I3036" s="712">
        <f t="shared" si="1378"/>
        <v>0</v>
      </c>
      <c r="J3036" s="699">
        <f t="shared" si="1384"/>
        <v>0</v>
      </c>
      <c r="K3036" s="681">
        <f t="shared" si="1385"/>
        <v>0</v>
      </c>
      <c r="L3036" s="711">
        <f>IF($L$5="Yes",HLOOKUP(B3036,'Outdoor Supply'!$D$32:$P$38,7,FALSE),0)</f>
        <v>0</v>
      </c>
      <c r="M3036" s="701">
        <f t="shared" si="1386"/>
        <v>0</v>
      </c>
      <c r="N3036" s="564">
        <f t="shared" si="1387"/>
        <v>0</v>
      </c>
      <c r="O3036" s="564">
        <f t="shared" si="1388"/>
        <v>0</v>
      </c>
      <c r="P3036" s="564">
        <f t="shared" si="1389"/>
        <v>0</v>
      </c>
      <c r="Q3036" s="564">
        <f t="shared" si="1390"/>
        <v>0</v>
      </c>
      <c r="R3036" s="661">
        <f t="shared" si="1379"/>
        <v>0</v>
      </c>
      <c r="S3036" s="662">
        <f t="shared" si="1380"/>
        <v>0</v>
      </c>
      <c r="T3036" s="699">
        <f t="shared" si="1381"/>
        <v>0</v>
      </c>
      <c r="U3036" s="681">
        <f t="shared" si="1391"/>
        <v>0</v>
      </c>
      <c r="V3036" s="701">
        <f t="shared" si="1392"/>
        <v>0</v>
      </c>
      <c r="W3036" s="662">
        <f t="shared" si="1393"/>
        <v>0</v>
      </c>
      <c r="X3036" s="662">
        <f t="shared" si="1394"/>
        <v>0</v>
      </c>
      <c r="Y3036" s="662">
        <f t="shared" si="1395"/>
        <v>0</v>
      </c>
      <c r="Z3036" s="699">
        <f t="shared" si="1396"/>
        <v>0</v>
      </c>
      <c r="AA3036" s="681">
        <f t="shared" si="1399"/>
        <v>0</v>
      </c>
      <c r="AB3036" s="701">
        <f t="shared" si="1400"/>
        <v>0</v>
      </c>
      <c r="AC3036" s="662">
        <f t="shared" si="1397"/>
        <v>0</v>
      </c>
      <c r="AD3036" s="662">
        <f t="shared" si="1401"/>
        <v>0</v>
      </c>
      <c r="AE3036" s="701">
        <f t="shared" si="1402"/>
        <v>0</v>
      </c>
      <c r="AF3036" s="662">
        <f t="shared" si="1398"/>
        <v>0</v>
      </c>
      <c r="AG3036" s="662">
        <f t="shared" si="1403"/>
        <v>0</v>
      </c>
      <c r="AH3036" s="701">
        <f t="shared" si="1404"/>
        <v>0</v>
      </c>
    </row>
    <row r="3037" spans="1:34" x14ac:dyDescent="0.35">
      <c r="A3037" s="680">
        <v>41012</v>
      </c>
      <c r="B3037" s="558" t="s">
        <v>24</v>
      </c>
      <c r="C3037" s="558">
        <v>4</v>
      </c>
      <c r="D3037" s="559">
        <f t="shared" si="1376"/>
        <v>6</v>
      </c>
      <c r="E3037" s="561">
        <v>0</v>
      </c>
      <c r="F3037" s="699">
        <f t="shared" si="1382"/>
        <v>0</v>
      </c>
      <c r="G3037" s="712">
        <f t="shared" si="1383"/>
        <v>0</v>
      </c>
      <c r="H3037" s="699">
        <f t="shared" si="1377"/>
        <v>0</v>
      </c>
      <c r="I3037" s="712">
        <f t="shared" si="1378"/>
        <v>0</v>
      </c>
      <c r="J3037" s="699">
        <f t="shared" si="1384"/>
        <v>0</v>
      </c>
      <c r="K3037" s="681">
        <f t="shared" si="1385"/>
        <v>0</v>
      </c>
      <c r="L3037" s="711">
        <f>IF($L$5="Yes",HLOOKUP(B3037,'Outdoor Supply'!$D$32:$P$38,7,FALSE),0)</f>
        <v>0</v>
      </c>
      <c r="M3037" s="701">
        <f t="shared" si="1386"/>
        <v>0</v>
      </c>
      <c r="N3037" s="564">
        <f t="shared" si="1387"/>
        <v>0</v>
      </c>
      <c r="O3037" s="564">
        <f t="shared" si="1388"/>
        <v>0</v>
      </c>
      <c r="P3037" s="564">
        <f t="shared" si="1389"/>
        <v>0</v>
      </c>
      <c r="Q3037" s="564">
        <f t="shared" si="1390"/>
        <v>0</v>
      </c>
      <c r="R3037" s="661">
        <f t="shared" si="1379"/>
        <v>0</v>
      </c>
      <c r="S3037" s="662">
        <f t="shared" si="1380"/>
        <v>0</v>
      </c>
      <c r="T3037" s="699">
        <f t="shared" si="1381"/>
        <v>0</v>
      </c>
      <c r="U3037" s="681">
        <f t="shared" si="1391"/>
        <v>0</v>
      </c>
      <c r="V3037" s="701">
        <f t="shared" si="1392"/>
        <v>0</v>
      </c>
      <c r="W3037" s="662">
        <f t="shared" si="1393"/>
        <v>0</v>
      </c>
      <c r="X3037" s="662">
        <f t="shared" si="1394"/>
        <v>0</v>
      </c>
      <c r="Y3037" s="662">
        <f t="shared" si="1395"/>
        <v>0</v>
      </c>
      <c r="Z3037" s="699">
        <f t="shared" si="1396"/>
        <v>0</v>
      </c>
      <c r="AA3037" s="681">
        <f t="shared" si="1399"/>
        <v>0</v>
      </c>
      <c r="AB3037" s="701">
        <f t="shared" si="1400"/>
        <v>0</v>
      </c>
      <c r="AC3037" s="662">
        <f t="shared" si="1397"/>
        <v>0</v>
      </c>
      <c r="AD3037" s="662">
        <f t="shared" si="1401"/>
        <v>0</v>
      </c>
      <c r="AE3037" s="701">
        <f t="shared" si="1402"/>
        <v>0</v>
      </c>
      <c r="AF3037" s="662">
        <f t="shared" si="1398"/>
        <v>0</v>
      </c>
      <c r="AG3037" s="662">
        <f t="shared" si="1403"/>
        <v>0</v>
      </c>
      <c r="AH3037" s="701">
        <f t="shared" si="1404"/>
        <v>0</v>
      </c>
    </row>
    <row r="3038" spans="1:34" x14ac:dyDescent="0.35">
      <c r="A3038" s="680">
        <v>41013</v>
      </c>
      <c r="B3038" s="558" t="s">
        <v>24</v>
      </c>
      <c r="C3038" s="558">
        <v>4</v>
      </c>
      <c r="D3038" s="559">
        <f t="shared" si="1376"/>
        <v>7</v>
      </c>
      <c r="E3038" s="561">
        <v>0</v>
      </c>
      <c r="F3038" s="699">
        <f t="shared" si="1382"/>
        <v>0</v>
      </c>
      <c r="G3038" s="712">
        <f t="shared" si="1383"/>
        <v>0</v>
      </c>
      <c r="H3038" s="699">
        <f t="shared" si="1377"/>
        <v>0</v>
      </c>
      <c r="I3038" s="712">
        <f t="shared" si="1378"/>
        <v>0</v>
      </c>
      <c r="J3038" s="699">
        <f t="shared" si="1384"/>
        <v>0</v>
      </c>
      <c r="K3038" s="681">
        <f t="shared" si="1385"/>
        <v>0</v>
      </c>
      <c r="L3038" s="711">
        <f>IF($L$5="Yes",HLOOKUP(B3038,'Outdoor Supply'!$D$32:$P$38,7,FALSE),0)</f>
        <v>0</v>
      </c>
      <c r="M3038" s="701">
        <f t="shared" si="1386"/>
        <v>0</v>
      </c>
      <c r="N3038" s="564">
        <f t="shared" si="1387"/>
        <v>0</v>
      </c>
      <c r="O3038" s="564">
        <f t="shared" si="1388"/>
        <v>0</v>
      </c>
      <c r="P3038" s="564">
        <f t="shared" si="1389"/>
        <v>0</v>
      </c>
      <c r="Q3038" s="564">
        <f t="shared" si="1390"/>
        <v>0</v>
      </c>
      <c r="R3038" s="661">
        <f t="shared" si="1379"/>
        <v>0</v>
      </c>
      <c r="S3038" s="662">
        <f t="shared" si="1380"/>
        <v>0</v>
      </c>
      <c r="T3038" s="699">
        <f t="shared" si="1381"/>
        <v>0</v>
      </c>
      <c r="U3038" s="681">
        <f t="shared" si="1391"/>
        <v>0</v>
      </c>
      <c r="V3038" s="701">
        <f t="shared" si="1392"/>
        <v>0</v>
      </c>
      <c r="W3038" s="662">
        <f t="shared" si="1393"/>
        <v>0</v>
      </c>
      <c r="X3038" s="662">
        <f t="shared" si="1394"/>
        <v>0</v>
      </c>
      <c r="Y3038" s="662">
        <f t="shared" si="1395"/>
        <v>0</v>
      </c>
      <c r="Z3038" s="699">
        <f t="shared" si="1396"/>
        <v>0</v>
      </c>
      <c r="AA3038" s="681">
        <f t="shared" si="1399"/>
        <v>0</v>
      </c>
      <c r="AB3038" s="701">
        <f t="shared" si="1400"/>
        <v>0</v>
      </c>
      <c r="AC3038" s="662">
        <f t="shared" si="1397"/>
        <v>0</v>
      </c>
      <c r="AD3038" s="662">
        <f t="shared" si="1401"/>
        <v>0</v>
      </c>
      <c r="AE3038" s="701">
        <f t="shared" si="1402"/>
        <v>0</v>
      </c>
      <c r="AF3038" s="662">
        <f t="shared" si="1398"/>
        <v>0</v>
      </c>
      <c r="AG3038" s="662">
        <f t="shared" si="1403"/>
        <v>0</v>
      </c>
      <c r="AH3038" s="701">
        <f t="shared" si="1404"/>
        <v>0</v>
      </c>
    </row>
    <row r="3039" spans="1:34" x14ac:dyDescent="0.35">
      <c r="A3039" s="680">
        <v>41014</v>
      </c>
      <c r="B3039" s="558" t="s">
        <v>24</v>
      </c>
      <c r="C3039" s="558">
        <v>4</v>
      </c>
      <c r="D3039" s="559">
        <f t="shared" si="1376"/>
        <v>1</v>
      </c>
      <c r="E3039" s="561">
        <v>0.12000000000000455</v>
      </c>
      <c r="F3039" s="699">
        <f t="shared" si="1382"/>
        <v>0</v>
      </c>
      <c r="G3039" s="712">
        <f t="shared" si="1383"/>
        <v>0</v>
      </c>
      <c r="H3039" s="699">
        <f t="shared" si="1377"/>
        <v>0</v>
      </c>
      <c r="I3039" s="712">
        <f t="shared" si="1378"/>
        <v>0</v>
      </c>
      <c r="J3039" s="699">
        <f t="shared" si="1384"/>
        <v>0</v>
      </c>
      <c r="K3039" s="681">
        <f t="shared" si="1385"/>
        <v>0</v>
      </c>
      <c r="L3039" s="711">
        <f>IF($L$5="Yes",HLOOKUP(B3039,'Outdoor Supply'!$D$32:$P$38,7,FALSE),0)</f>
        <v>0</v>
      </c>
      <c r="M3039" s="701">
        <f t="shared" si="1386"/>
        <v>0</v>
      </c>
      <c r="N3039" s="564">
        <f t="shared" si="1387"/>
        <v>0</v>
      </c>
      <c r="O3039" s="564">
        <f t="shared" si="1388"/>
        <v>0</v>
      </c>
      <c r="P3039" s="564">
        <f t="shared" si="1389"/>
        <v>0</v>
      </c>
      <c r="Q3039" s="564">
        <f t="shared" si="1390"/>
        <v>0</v>
      </c>
      <c r="R3039" s="661">
        <f t="shared" si="1379"/>
        <v>0</v>
      </c>
      <c r="S3039" s="662">
        <f t="shared" si="1380"/>
        <v>0</v>
      </c>
      <c r="T3039" s="699">
        <f t="shared" si="1381"/>
        <v>0</v>
      </c>
      <c r="U3039" s="681">
        <f t="shared" si="1391"/>
        <v>0</v>
      </c>
      <c r="V3039" s="701">
        <f t="shared" si="1392"/>
        <v>0</v>
      </c>
      <c r="W3039" s="662">
        <f t="shared" si="1393"/>
        <v>0</v>
      </c>
      <c r="X3039" s="662">
        <f t="shared" si="1394"/>
        <v>0</v>
      </c>
      <c r="Y3039" s="662">
        <f t="shared" si="1395"/>
        <v>0</v>
      </c>
      <c r="Z3039" s="699">
        <f t="shared" si="1396"/>
        <v>0</v>
      </c>
      <c r="AA3039" s="681">
        <f t="shared" si="1399"/>
        <v>0</v>
      </c>
      <c r="AB3039" s="701">
        <f t="shared" si="1400"/>
        <v>0</v>
      </c>
      <c r="AC3039" s="662">
        <f t="shared" si="1397"/>
        <v>0</v>
      </c>
      <c r="AD3039" s="662">
        <f t="shared" si="1401"/>
        <v>0</v>
      </c>
      <c r="AE3039" s="701">
        <f t="shared" si="1402"/>
        <v>0</v>
      </c>
      <c r="AF3039" s="662">
        <f t="shared" si="1398"/>
        <v>0</v>
      </c>
      <c r="AG3039" s="662">
        <f t="shared" si="1403"/>
        <v>0</v>
      </c>
      <c r="AH3039" s="701">
        <f t="shared" si="1404"/>
        <v>0</v>
      </c>
    </row>
    <row r="3040" spans="1:34" x14ac:dyDescent="0.35">
      <c r="A3040" s="680">
        <v>41015</v>
      </c>
      <c r="B3040" s="558" t="s">
        <v>24</v>
      </c>
      <c r="C3040" s="558">
        <v>4</v>
      </c>
      <c r="D3040" s="559">
        <f t="shared" si="1376"/>
        <v>2</v>
      </c>
      <c r="E3040" s="561">
        <v>0</v>
      </c>
      <c r="F3040" s="699">
        <f t="shared" si="1382"/>
        <v>0</v>
      </c>
      <c r="G3040" s="712">
        <f t="shared" si="1383"/>
        <v>0</v>
      </c>
      <c r="H3040" s="699">
        <f t="shared" si="1377"/>
        <v>0</v>
      </c>
      <c r="I3040" s="712">
        <f t="shared" si="1378"/>
        <v>0</v>
      </c>
      <c r="J3040" s="699">
        <f t="shared" si="1384"/>
        <v>0</v>
      </c>
      <c r="K3040" s="681">
        <f t="shared" si="1385"/>
        <v>0</v>
      </c>
      <c r="L3040" s="711">
        <f>IF($L$5="Yes",HLOOKUP(B3040,'Outdoor Supply'!$D$32:$P$38,7,FALSE),0)</f>
        <v>0</v>
      </c>
      <c r="M3040" s="701">
        <f t="shared" si="1386"/>
        <v>0</v>
      </c>
      <c r="N3040" s="564">
        <f t="shared" si="1387"/>
        <v>0</v>
      </c>
      <c r="O3040" s="564">
        <f t="shared" si="1388"/>
        <v>0</v>
      </c>
      <c r="P3040" s="564">
        <f t="shared" si="1389"/>
        <v>0</v>
      </c>
      <c r="Q3040" s="564">
        <f t="shared" si="1390"/>
        <v>0</v>
      </c>
      <c r="R3040" s="661">
        <f t="shared" si="1379"/>
        <v>0</v>
      </c>
      <c r="S3040" s="662">
        <f t="shared" si="1380"/>
        <v>0</v>
      </c>
      <c r="T3040" s="699">
        <f t="shared" si="1381"/>
        <v>0</v>
      </c>
      <c r="U3040" s="681">
        <f t="shared" si="1391"/>
        <v>0</v>
      </c>
      <c r="V3040" s="701">
        <f t="shared" si="1392"/>
        <v>0</v>
      </c>
      <c r="W3040" s="662">
        <f t="shared" si="1393"/>
        <v>0</v>
      </c>
      <c r="X3040" s="662">
        <f t="shared" si="1394"/>
        <v>0</v>
      </c>
      <c r="Y3040" s="662">
        <f t="shared" si="1395"/>
        <v>0</v>
      </c>
      <c r="Z3040" s="699">
        <f t="shared" si="1396"/>
        <v>0</v>
      </c>
      <c r="AA3040" s="681">
        <f t="shared" si="1399"/>
        <v>0</v>
      </c>
      <c r="AB3040" s="701">
        <f t="shared" si="1400"/>
        <v>0</v>
      </c>
      <c r="AC3040" s="662">
        <f t="shared" si="1397"/>
        <v>0</v>
      </c>
      <c r="AD3040" s="662">
        <f t="shared" si="1401"/>
        <v>0</v>
      </c>
      <c r="AE3040" s="701">
        <f t="shared" si="1402"/>
        <v>0</v>
      </c>
      <c r="AF3040" s="662">
        <f t="shared" si="1398"/>
        <v>0</v>
      </c>
      <c r="AG3040" s="662">
        <f t="shared" si="1403"/>
        <v>0</v>
      </c>
      <c r="AH3040" s="701">
        <f t="shared" si="1404"/>
        <v>0</v>
      </c>
    </row>
    <row r="3041" spans="1:34" x14ac:dyDescent="0.35">
      <c r="A3041" s="680">
        <v>41016</v>
      </c>
      <c r="B3041" s="558" t="s">
        <v>24</v>
      </c>
      <c r="C3041" s="558">
        <v>4</v>
      </c>
      <c r="D3041" s="559">
        <f t="shared" si="1376"/>
        <v>3</v>
      </c>
      <c r="E3041" s="561">
        <v>0</v>
      </c>
      <c r="F3041" s="699">
        <f t="shared" si="1382"/>
        <v>0</v>
      </c>
      <c r="G3041" s="712">
        <f t="shared" si="1383"/>
        <v>0</v>
      </c>
      <c r="H3041" s="699">
        <f t="shared" si="1377"/>
        <v>0</v>
      </c>
      <c r="I3041" s="712">
        <f t="shared" si="1378"/>
        <v>0</v>
      </c>
      <c r="J3041" s="699">
        <f t="shared" si="1384"/>
        <v>0</v>
      </c>
      <c r="K3041" s="681">
        <f t="shared" si="1385"/>
        <v>0</v>
      </c>
      <c r="L3041" s="711">
        <f>IF($L$5="Yes",HLOOKUP(B3041,'Outdoor Supply'!$D$32:$P$38,7,FALSE),0)</f>
        <v>0</v>
      </c>
      <c r="M3041" s="701">
        <f t="shared" si="1386"/>
        <v>0</v>
      </c>
      <c r="N3041" s="564">
        <f t="shared" si="1387"/>
        <v>0</v>
      </c>
      <c r="O3041" s="564">
        <f t="shared" si="1388"/>
        <v>0</v>
      </c>
      <c r="P3041" s="564">
        <f t="shared" si="1389"/>
        <v>0</v>
      </c>
      <c r="Q3041" s="564">
        <f t="shared" si="1390"/>
        <v>0</v>
      </c>
      <c r="R3041" s="661">
        <f t="shared" si="1379"/>
        <v>0</v>
      </c>
      <c r="S3041" s="662">
        <f t="shared" si="1380"/>
        <v>0</v>
      </c>
      <c r="T3041" s="699">
        <f t="shared" si="1381"/>
        <v>0</v>
      </c>
      <c r="U3041" s="681">
        <f t="shared" si="1391"/>
        <v>0</v>
      </c>
      <c r="V3041" s="701">
        <f t="shared" si="1392"/>
        <v>0</v>
      </c>
      <c r="W3041" s="662">
        <f t="shared" si="1393"/>
        <v>0</v>
      </c>
      <c r="X3041" s="662">
        <f t="shared" si="1394"/>
        <v>0</v>
      </c>
      <c r="Y3041" s="662">
        <f t="shared" si="1395"/>
        <v>0</v>
      </c>
      <c r="Z3041" s="699">
        <f t="shared" si="1396"/>
        <v>0</v>
      </c>
      <c r="AA3041" s="681">
        <f t="shared" si="1399"/>
        <v>0</v>
      </c>
      <c r="AB3041" s="701">
        <f t="shared" si="1400"/>
        <v>0</v>
      </c>
      <c r="AC3041" s="662">
        <f t="shared" si="1397"/>
        <v>0</v>
      </c>
      <c r="AD3041" s="662">
        <f t="shared" si="1401"/>
        <v>0</v>
      </c>
      <c r="AE3041" s="701">
        <f t="shared" si="1402"/>
        <v>0</v>
      </c>
      <c r="AF3041" s="662">
        <f t="shared" si="1398"/>
        <v>0</v>
      </c>
      <c r="AG3041" s="662">
        <f t="shared" si="1403"/>
        <v>0</v>
      </c>
      <c r="AH3041" s="701">
        <f t="shared" si="1404"/>
        <v>0</v>
      </c>
    </row>
    <row r="3042" spans="1:34" x14ac:dyDescent="0.35">
      <c r="A3042" s="680">
        <v>41017</v>
      </c>
      <c r="B3042" s="558" t="s">
        <v>24</v>
      </c>
      <c r="C3042" s="558">
        <v>4</v>
      </c>
      <c r="D3042" s="559">
        <f t="shared" si="1376"/>
        <v>4</v>
      </c>
      <c r="E3042" s="561">
        <v>0</v>
      </c>
      <c r="F3042" s="699">
        <f t="shared" si="1382"/>
        <v>0</v>
      </c>
      <c r="G3042" s="712">
        <f t="shared" si="1383"/>
        <v>0</v>
      </c>
      <c r="H3042" s="699">
        <f t="shared" si="1377"/>
        <v>0</v>
      </c>
      <c r="I3042" s="712">
        <f t="shared" si="1378"/>
        <v>0</v>
      </c>
      <c r="J3042" s="699">
        <f t="shared" si="1384"/>
        <v>0</v>
      </c>
      <c r="K3042" s="681">
        <f t="shared" si="1385"/>
        <v>0</v>
      </c>
      <c r="L3042" s="711">
        <f>IF($L$5="Yes",HLOOKUP(B3042,'Outdoor Supply'!$D$32:$P$38,7,FALSE),0)</f>
        <v>0</v>
      </c>
      <c r="M3042" s="701">
        <f t="shared" si="1386"/>
        <v>0</v>
      </c>
      <c r="N3042" s="564">
        <f t="shared" si="1387"/>
        <v>0</v>
      </c>
      <c r="O3042" s="564">
        <f t="shared" si="1388"/>
        <v>0</v>
      </c>
      <c r="P3042" s="564">
        <f t="shared" si="1389"/>
        <v>0</v>
      </c>
      <c r="Q3042" s="564">
        <f t="shared" si="1390"/>
        <v>0</v>
      </c>
      <c r="R3042" s="661">
        <f t="shared" si="1379"/>
        <v>0</v>
      </c>
      <c r="S3042" s="662">
        <f t="shared" si="1380"/>
        <v>0</v>
      </c>
      <c r="T3042" s="699">
        <f t="shared" si="1381"/>
        <v>0</v>
      </c>
      <c r="U3042" s="681">
        <f t="shared" si="1391"/>
        <v>0</v>
      </c>
      <c r="V3042" s="701">
        <f t="shared" si="1392"/>
        <v>0</v>
      </c>
      <c r="W3042" s="662">
        <f t="shared" si="1393"/>
        <v>0</v>
      </c>
      <c r="X3042" s="662">
        <f t="shared" si="1394"/>
        <v>0</v>
      </c>
      <c r="Y3042" s="662">
        <f t="shared" si="1395"/>
        <v>0</v>
      </c>
      <c r="Z3042" s="699">
        <f t="shared" si="1396"/>
        <v>0</v>
      </c>
      <c r="AA3042" s="681">
        <f t="shared" si="1399"/>
        <v>0</v>
      </c>
      <c r="AB3042" s="701">
        <f t="shared" si="1400"/>
        <v>0</v>
      </c>
      <c r="AC3042" s="662">
        <f t="shared" si="1397"/>
        <v>0</v>
      </c>
      <c r="AD3042" s="662">
        <f t="shared" si="1401"/>
        <v>0</v>
      </c>
      <c r="AE3042" s="701">
        <f t="shared" si="1402"/>
        <v>0</v>
      </c>
      <c r="AF3042" s="662">
        <f t="shared" si="1398"/>
        <v>0</v>
      </c>
      <c r="AG3042" s="662">
        <f t="shared" si="1403"/>
        <v>0</v>
      </c>
      <c r="AH3042" s="701">
        <f t="shared" si="1404"/>
        <v>0</v>
      </c>
    </row>
    <row r="3043" spans="1:34" x14ac:dyDescent="0.35">
      <c r="A3043" s="680">
        <v>41018</v>
      </c>
      <c r="B3043" s="558" t="s">
        <v>24</v>
      </c>
      <c r="C3043" s="558">
        <v>4</v>
      </c>
      <c r="D3043" s="559">
        <f t="shared" si="1376"/>
        <v>5</v>
      </c>
      <c r="E3043" s="561">
        <v>0</v>
      </c>
      <c r="F3043" s="699">
        <f t="shared" si="1382"/>
        <v>0</v>
      </c>
      <c r="G3043" s="712">
        <f t="shared" si="1383"/>
        <v>0</v>
      </c>
      <c r="H3043" s="699">
        <f t="shared" si="1377"/>
        <v>0</v>
      </c>
      <c r="I3043" s="712">
        <f t="shared" si="1378"/>
        <v>0</v>
      </c>
      <c r="J3043" s="699">
        <f t="shared" si="1384"/>
        <v>0</v>
      </c>
      <c r="K3043" s="681">
        <f t="shared" si="1385"/>
        <v>0</v>
      </c>
      <c r="L3043" s="711">
        <f>IF($L$5="Yes",HLOOKUP(B3043,'Outdoor Supply'!$D$32:$P$38,7,FALSE),0)</f>
        <v>0</v>
      </c>
      <c r="M3043" s="701">
        <f t="shared" si="1386"/>
        <v>0</v>
      </c>
      <c r="N3043" s="564">
        <f t="shared" si="1387"/>
        <v>0</v>
      </c>
      <c r="O3043" s="564">
        <f t="shared" si="1388"/>
        <v>0</v>
      </c>
      <c r="P3043" s="564">
        <f t="shared" si="1389"/>
        <v>0</v>
      </c>
      <c r="Q3043" s="564">
        <f t="shared" si="1390"/>
        <v>0</v>
      </c>
      <c r="R3043" s="661">
        <f t="shared" si="1379"/>
        <v>0</v>
      </c>
      <c r="S3043" s="662">
        <f t="shared" si="1380"/>
        <v>0</v>
      </c>
      <c r="T3043" s="699">
        <f t="shared" si="1381"/>
        <v>0</v>
      </c>
      <c r="U3043" s="681">
        <f t="shared" si="1391"/>
        <v>0</v>
      </c>
      <c r="V3043" s="701">
        <f t="shared" si="1392"/>
        <v>0</v>
      </c>
      <c r="W3043" s="662">
        <f t="shared" si="1393"/>
        <v>0</v>
      </c>
      <c r="X3043" s="662">
        <f t="shared" si="1394"/>
        <v>0</v>
      </c>
      <c r="Y3043" s="662">
        <f t="shared" si="1395"/>
        <v>0</v>
      </c>
      <c r="Z3043" s="699">
        <f t="shared" si="1396"/>
        <v>0</v>
      </c>
      <c r="AA3043" s="681">
        <f t="shared" si="1399"/>
        <v>0</v>
      </c>
      <c r="AB3043" s="701">
        <f t="shared" si="1400"/>
        <v>0</v>
      </c>
      <c r="AC3043" s="662">
        <f t="shared" si="1397"/>
        <v>0</v>
      </c>
      <c r="AD3043" s="662">
        <f t="shared" si="1401"/>
        <v>0</v>
      </c>
      <c r="AE3043" s="701">
        <f t="shared" si="1402"/>
        <v>0</v>
      </c>
      <c r="AF3043" s="662">
        <f t="shared" si="1398"/>
        <v>0</v>
      </c>
      <c r="AG3043" s="662">
        <f t="shared" si="1403"/>
        <v>0</v>
      </c>
      <c r="AH3043" s="701">
        <f t="shared" si="1404"/>
        <v>0</v>
      </c>
    </row>
    <row r="3044" spans="1:34" x14ac:dyDescent="0.35">
      <c r="A3044" s="680">
        <v>41019</v>
      </c>
      <c r="B3044" s="558" t="s">
        <v>24</v>
      </c>
      <c r="C3044" s="558">
        <v>4</v>
      </c>
      <c r="D3044" s="559">
        <f t="shared" si="1376"/>
        <v>6</v>
      </c>
      <c r="E3044" s="561">
        <v>0</v>
      </c>
      <c r="F3044" s="699">
        <f t="shared" si="1382"/>
        <v>0</v>
      </c>
      <c r="G3044" s="712">
        <f t="shared" si="1383"/>
        <v>0</v>
      </c>
      <c r="H3044" s="699">
        <f t="shared" si="1377"/>
        <v>0</v>
      </c>
      <c r="I3044" s="712">
        <f t="shared" si="1378"/>
        <v>0</v>
      </c>
      <c r="J3044" s="699">
        <f t="shared" si="1384"/>
        <v>0</v>
      </c>
      <c r="K3044" s="681">
        <f t="shared" si="1385"/>
        <v>0</v>
      </c>
      <c r="L3044" s="711">
        <f>IF($L$5="Yes",HLOOKUP(B3044,'Outdoor Supply'!$D$32:$P$38,7,FALSE),0)</f>
        <v>0</v>
      </c>
      <c r="M3044" s="701">
        <f t="shared" si="1386"/>
        <v>0</v>
      </c>
      <c r="N3044" s="564">
        <f t="shared" si="1387"/>
        <v>0</v>
      </c>
      <c r="O3044" s="564">
        <f t="shared" si="1388"/>
        <v>0</v>
      </c>
      <c r="P3044" s="564">
        <f t="shared" si="1389"/>
        <v>0</v>
      </c>
      <c r="Q3044" s="564">
        <f t="shared" si="1390"/>
        <v>0</v>
      </c>
      <c r="R3044" s="661">
        <f t="shared" si="1379"/>
        <v>0</v>
      </c>
      <c r="S3044" s="662">
        <f t="shared" si="1380"/>
        <v>0</v>
      </c>
      <c r="T3044" s="699">
        <f t="shared" si="1381"/>
        <v>0</v>
      </c>
      <c r="U3044" s="681">
        <f t="shared" si="1391"/>
        <v>0</v>
      </c>
      <c r="V3044" s="701">
        <f t="shared" si="1392"/>
        <v>0</v>
      </c>
      <c r="W3044" s="662">
        <f t="shared" si="1393"/>
        <v>0</v>
      </c>
      <c r="X3044" s="662">
        <f t="shared" si="1394"/>
        <v>0</v>
      </c>
      <c r="Y3044" s="662">
        <f t="shared" si="1395"/>
        <v>0</v>
      </c>
      <c r="Z3044" s="699">
        <f t="shared" si="1396"/>
        <v>0</v>
      </c>
      <c r="AA3044" s="681">
        <f t="shared" si="1399"/>
        <v>0</v>
      </c>
      <c r="AB3044" s="701">
        <f t="shared" si="1400"/>
        <v>0</v>
      </c>
      <c r="AC3044" s="662">
        <f t="shared" si="1397"/>
        <v>0</v>
      </c>
      <c r="AD3044" s="662">
        <f t="shared" si="1401"/>
        <v>0</v>
      </c>
      <c r="AE3044" s="701">
        <f t="shared" si="1402"/>
        <v>0</v>
      </c>
      <c r="AF3044" s="662">
        <f t="shared" si="1398"/>
        <v>0</v>
      </c>
      <c r="AG3044" s="662">
        <f t="shared" si="1403"/>
        <v>0</v>
      </c>
      <c r="AH3044" s="701">
        <f t="shared" si="1404"/>
        <v>0</v>
      </c>
    </row>
    <row r="3045" spans="1:34" x14ac:dyDescent="0.35">
      <c r="A3045" s="680">
        <v>41020</v>
      </c>
      <c r="B3045" s="558" t="s">
        <v>24</v>
      </c>
      <c r="C3045" s="558">
        <v>4</v>
      </c>
      <c r="D3045" s="559">
        <f t="shared" si="1376"/>
        <v>7</v>
      </c>
      <c r="E3045" s="561">
        <v>1.999999999998181E-2</v>
      </c>
      <c r="F3045" s="699">
        <f t="shared" si="1382"/>
        <v>0</v>
      </c>
      <c r="G3045" s="712">
        <f t="shared" si="1383"/>
        <v>0</v>
      </c>
      <c r="H3045" s="699">
        <f t="shared" si="1377"/>
        <v>0</v>
      </c>
      <c r="I3045" s="712">
        <f t="shared" si="1378"/>
        <v>0</v>
      </c>
      <c r="J3045" s="699">
        <f t="shared" si="1384"/>
        <v>0</v>
      </c>
      <c r="K3045" s="681">
        <f t="shared" si="1385"/>
        <v>0</v>
      </c>
      <c r="L3045" s="711">
        <f>IF($L$5="Yes",HLOOKUP(B3045,'Outdoor Supply'!$D$32:$P$38,7,FALSE),0)</f>
        <v>0</v>
      </c>
      <c r="M3045" s="701">
        <f t="shared" si="1386"/>
        <v>0</v>
      </c>
      <c r="N3045" s="564">
        <f t="shared" si="1387"/>
        <v>0</v>
      </c>
      <c r="O3045" s="564">
        <f t="shared" si="1388"/>
        <v>0</v>
      </c>
      <c r="P3045" s="564">
        <f t="shared" si="1389"/>
        <v>0</v>
      </c>
      <c r="Q3045" s="564">
        <f t="shared" si="1390"/>
        <v>0</v>
      </c>
      <c r="R3045" s="661">
        <f t="shared" si="1379"/>
        <v>0</v>
      </c>
      <c r="S3045" s="662">
        <f t="shared" si="1380"/>
        <v>0</v>
      </c>
      <c r="T3045" s="699">
        <f t="shared" si="1381"/>
        <v>0</v>
      </c>
      <c r="U3045" s="681">
        <f t="shared" si="1391"/>
        <v>0</v>
      </c>
      <c r="V3045" s="701">
        <f t="shared" si="1392"/>
        <v>0</v>
      </c>
      <c r="W3045" s="662">
        <f t="shared" si="1393"/>
        <v>0</v>
      </c>
      <c r="X3045" s="662">
        <f t="shared" si="1394"/>
        <v>0</v>
      </c>
      <c r="Y3045" s="662">
        <f t="shared" si="1395"/>
        <v>0</v>
      </c>
      <c r="Z3045" s="699">
        <f t="shared" si="1396"/>
        <v>0</v>
      </c>
      <c r="AA3045" s="681">
        <f t="shared" si="1399"/>
        <v>0</v>
      </c>
      <c r="AB3045" s="701">
        <f t="shared" si="1400"/>
        <v>0</v>
      </c>
      <c r="AC3045" s="662">
        <f t="shared" si="1397"/>
        <v>0</v>
      </c>
      <c r="AD3045" s="662">
        <f t="shared" si="1401"/>
        <v>0</v>
      </c>
      <c r="AE3045" s="701">
        <f t="shared" si="1402"/>
        <v>0</v>
      </c>
      <c r="AF3045" s="662">
        <f t="shared" si="1398"/>
        <v>0</v>
      </c>
      <c r="AG3045" s="662">
        <f t="shared" si="1403"/>
        <v>0</v>
      </c>
      <c r="AH3045" s="701">
        <f t="shared" si="1404"/>
        <v>0</v>
      </c>
    </row>
    <row r="3046" spans="1:34" x14ac:dyDescent="0.35">
      <c r="A3046" s="680">
        <v>41021</v>
      </c>
      <c r="B3046" s="558" t="s">
        <v>24</v>
      </c>
      <c r="C3046" s="558">
        <v>4</v>
      </c>
      <c r="D3046" s="559">
        <f t="shared" si="1376"/>
        <v>1</v>
      </c>
      <c r="E3046" s="561">
        <v>0</v>
      </c>
      <c r="F3046" s="699">
        <f t="shared" si="1382"/>
        <v>0</v>
      </c>
      <c r="G3046" s="712">
        <f t="shared" si="1383"/>
        <v>0</v>
      </c>
      <c r="H3046" s="699">
        <f t="shared" si="1377"/>
        <v>0</v>
      </c>
      <c r="I3046" s="712">
        <f t="shared" si="1378"/>
        <v>0</v>
      </c>
      <c r="J3046" s="699">
        <f t="shared" si="1384"/>
        <v>0</v>
      </c>
      <c r="K3046" s="681">
        <f t="shared" si="1385"/>
        <v>0</v>
      </c>
      <c r="L3046" s="711">
        <f>IF($L$5="Yes",HLOOKUP(B3046,'Outdoor Supply'!$D$32:$P$38,7,FALSE),0)</f>
        <v>0</v>
      </c>
      <c r="M3046" s="701">
        <f t="shared" si="1386"/>
        <v>0</v>
      </c>
      <c r="N3046" s="564">
        <f t="shared" si="1387"/>
        <v>0</v>
      </c>
      <c r="O3046" s="564">
        <f t="shared" si="1388"/>
        <v>0</v>
      </c>
      <c r="P3046" s="564">
        <f t="shared" si="1389"/>
        <v>0</v>
      </c>
      <c r="Q3046" s="564">
        <f t="shared" si="1390"/>
        <v>0</v>
      </c>
      <c r="R3046" s="661">
        <f t="shared" si="1379"/>
        <v>0</v>
      </c>
      <c r="S3046" s="662">
        <f t="shared" si="1380"/>
        <v>0</v>
      </c>
      <c r="T3046" s="699">
        <f t="shared" si="1381"/>
        <v>0</v>
      </c>
      <c r="U3046" s="681">
        <f t="shared" si="1391"/>
        <v>0</v>
      </c>
      <c r="V3046" s="701">
        <f t="shared" si="1392"/>
        <v>0</v>
      </c>
      <c r="W3046" s="662">
        <f t="shared" si="1393"/>
        <v>0</v>
      </c>
      <c r="X3046" s="662">
        <f t="shared" si="1394"/>
        <v>0</v>
      </c>
      <c r="Y3046" s="662">
        <f t="shared" si="1395"/>
        <v>0</v>
      </c>
      <c r="Z3046" s="699">
        <f t="shared" si="1396"/>
        <v>0</v>
      </c>
      <c r="AA3046" s="681">
        <f t="shared" si="1399"/>
        <v>0</v>
      </c>
      <c r="AB3046" s="701">
        <f t="shared" si="1400"/>
        <v>0</v>
      </c>
      <c r="AC3046" s="662">
        <f t="shared" si="1397"/>
        <v>0</v>
      </c>
      <c r="AD3046" s="662">
        <f t="shared" si="1401"/>
        <v>0</v>
      </c>
      <c r="AE3046" s="701">
        <f t="shared" si="1402"/>
        <v>0</v>
      </c>
      <c r="AF3046" s="662">
        <f t="shared" si="1398"/>
        <v>0</v>
      </c>
      <c r="AG3046" s="662">
        <f t="shared" si="1403"/>
        <v>0</v>
      </c>
      <c r="AH3046" s="701">
        <f t="shared" si="1404"/>
        <v>0</v>
      </c>
    </row>
    <row r="3047" spans="1:34" x14ac:dyDescent="0.35">
      <c r="A3047" s="680">
        <v>41022</v>
      </c>
      <c r="B3047" s="558" t="s">
        <v>24</v>
      </c>
      <c r="C3047" s="558">
        <v>4</v>
      </c>
      <c r="D3047" s="559">
        <f t="shared" si="1376"/>
        <v>2</v>
      </c>
      <c r="E3047" s="561">
        <v>0</v>
      </c>
      <c r="F3047" s="699">
        <f t="shared" si="1382"/>
        <v>0</v>
      </c>
      <c r="G3047" s="712">
        <f t="shared" si="1383"/>
        <v>0</v>
      </c>
      <c r="H3047" s="699">
        <f t="shared" si="1377"/>
        <v>0</v>
      </c>
      <c r="I3047" s="712">
        <f t="shared" si="1378"/>
        <v>0</v>
      </c>
      <c r="J3047" s="699">
        <f t="shared" si="1384"/>
        <v>0</v>
      </c>
      <c r="K3047" s="681">
        <f t="shared" si="1385"/>
        <v>0</v>
      </c>
      <c r="L3047" s="711">
        <f>IF($L$5="Yes",HLOOKUP(B3047,'Outdoor Supply'!$D$32:$P$38,7,FALSE),0)</f>
        <v>0</v>
      </c>
      <c r="M3047" s="701">
        <f t="shared" si="1386"/>
        <v>0</v>
      </c>
      <c r="N3047" s="564">
        <f t="shared" si="1387"/>
        <v>0</v>
      </c>
      <c r="O3047" s="564">
        <f t="shared" si="1388"/>
        <v>0</v>
      </c>
      <c r="P3047" s="564">
        <f t="shared" si="1389"/>
        <v>0</v>
      </c>
      <c r="Q3047" s="564">
        <f t="shared" si="1390"/>
        <v>0</v>
      </c>
      <c r="R3047" s="661">
        <f t="shared" si="1379"/>
        <v>0</v>
      </c>
      <c r="S3047" s="662">
        <f t="shared" si="1380"/>
        <v>0</v>
      </c>
      <c r="T3047" s="699">
        <f t="shared" si="1381"/>
        <v>0</v>
      </c>
      <c r="U3047" s="681">
        <f t="shared" si="1391"/>
        <v>0</v>
      </c>
      <c r="V3047" s="701">
        <f t="shared" si="1392"/>
        <v>0</v>
      </c>
      <c r="W3047" s="662">
        <f t="shared" si="1393"/>
        <v>0</v>
      </c>
      <c r="X3047" s="662">
        <f t="shared" si="1394"/>
        <v>0</v>
      </c>
      <c r="Y3047" s="662">
        <f t="shared" si="1395"/>
        <v>0</v>
      </c>
      <c r="Z3047" s="699">
        <f t="shared" si="1396"/>
        <v>0</v>
      </c>
      <c r="AA3047" s="681">
        <f t="shared" si="1399"/>
        <v>0</v>
      </c>
      <c r="AB3047" s="701">
        <f t="shared" si="1400"/>
        <v>0</v>
      </c>
      <c r="AC3047" s="662">
        <f t="shared" si="1397"/>
        <v>0</v>
      </c>
      <c r="AD3047" s="662">
        <f t="shared" si="1401"/>
        <v>0</v>
      </c>
      <c r="AE3047" s="701">
        <f t="shared" si="1402"/>
        <v>0</v>
      </c>
      <c r="AF3047" s="662">
        <f t="shared" si="1398"/>
        <v>0</v>
      </c>
      <c r="AG3047" s="662">
        <f t="shared" si="1403"/>
        <v>0</v>
      </c>
      <c r="AH3047" s="701">
        <f t="shared" si="1404"/>
        <v>0</v>
      </c>
    </row>
    <row r="3048" spans="1:34" x14ac:dyDescent="0.35">
      <c r="A3048" s="680">
        <v>41023</v>
      </c>
      <c r="B3048" s="558" t="s">
        <v>24</v>
      </c>
      <c r="C3048" s="558">
        <v>4</v>
      </c>
      <c r="D3048" s="559">
        <f t="shared" si="1376"/>
        <v>3</v>
      </c>
      <c r="E3048" s="561">
        <v>0</v>
      </c>
      <c r="F3048" s="699">
        <f t="shared" si="1382"/>
        <v>0</v>
      </c>
      <c r="G3048" s="712">
        <f t="shared" si="1383"/>
        <v>0</v>
      </c>
      <c r="H3048" s="699">
        <f t="shared" si="1377"/>
        <v>0</v>
      </c>
      <c r="I3048" s="712">
        <f t="shared" si="1378"/>
        <v>0</v>
      </c>
      <c r="J3048" s="699">
        <f t="shared" si="1384"/>
        <v>0</v>
      </c>
      <c r="K3048" s="681">
        <f t="shared" si="1385"/>
        <v>0</v>
      </c>
      <c r="L3048" s="711">
        <f>IF($L$5="Yes",HLOOKUP(B3048,'Outdoor Supply'!$D$32:$P$38,7,FALSE),0)</f>
        <v>0</v>
      </c>
      <c r="M3048" s="701">
        <f t="shared" si="1386"/>
        <v>0</v>
      </c>
      <c r="N3048" s="564">
        <f t="shared" si="1387"/>
        <v>0</v>
      </c>
      <c r="O3048" s="564">
        <f t="shared" si="1388"/>
        <v>0</v>
      </c>
      <c r="P3048" s="564">
        <f t="shared" si="1389"/>
        <v>0</v>
      </c>
      <c r="Q3048" s="564">
        <f t="shared" si="1390"/>
        <v>0</v>
      </c>
      <c r="R3048" s="661">
        <f t="shared" si="1379"/>
        <v>0</v>
      </c>
      <c r="S3048" s="662">
        <f t="shared" si="1380"/>
        <v>0</v>
      </c>
      <c r="T3048" s="699">
        <f t="shared" si="1381"/>
        <v>0</v>
      </c>
      <c r="U3048" s="681">
        <f t="shared" si="1391"/>
        <v>0</v>
      </c>
      <c r="V3048" s="701">
        <f t="shared" si="1392"/>
        <v>0</v>
      </c>
      <c r="W3048" s="662">
        <f t="shared" si="1393"/>
        <v>0</v>
      </c>
      <c r="X3048" s="662">
        <f t="shared" si="1394"/>
        <v>0</v>
      </c>
      <c r="Y3048" s="662">
        <f t="shared" si="1395"/>
        <v>0</v>
      </c>
      <c r="Z3048" s="699">
        <f t="shared" si="1396"/>
        <v>0</v>
      </c>
      <c r="AA3048" s="681">
        <f t="shared" si="1399"/>
        <v>0</v>
      </c>
      <c r="AB3048" s="701">
        <f t="shared" si="1400"/>
        <v>0</v>
      </c>
      <c r="AC3048" s="662">
        <f t="shared" si="1397"/>
        <v>0</v>
      </c>
      <c r="AD3048" s="662">
        <f t="shared" si="1401"/>
        <v>0</v>
      </c>
      <c r="AE3048" s="701">
        <f t="shared" si="1402"/>
        <v>0</v>
      </c>
      <c r="AF3048" s="662">
        <f t="shared" si="1398"/>
        <v>0</v>
      </c>
      <c r="AG3048" s="662">
        <f t="shared" si="1403"/>
        <v>0</v>
      </c>
      <c r="AH3048" s="701">
        <f t="shared" si="1404"/>
        <v>0</v>
      </c>
    </row>
    <row r="3049" spans="1:34" x14ac:dyDescent="0.35">
      <c r="A3049" s="680">
        <v>41024</v>
      </c>
      <c r="B3049" s="558" t="s">
        <v>24</v>
      </c>
      <c r="C3049" s="558">
        <v>4</v>
      </c>
      <c r="D3049" s="559">
        <f t="shared" si="1376"/>
        <v>4</v>
      </c>
      <c r="E3049" s="561">
        <v>0</v>
      </c>
      <c r="F3049" s="699">
        <f t="shared" si="1382"/>
        <v>0</v>
      </c>
      <c r="G3049" s="712">
        <f t="shared" si="1383"/>
        <v>0</v>
      </c>
      <c r="H3049" s="699">
        <f t="shared" si="1377"/>
        <v>0</v>
      </c>
      <c r="I3049" s="712">
        <f t="shared" si="1378"/>
        <v>0</v>
      </c>
      <c r="J3049" s="699">
        <f t="shared" si="1384"/>
        <v>0</v>
      </c>
      <c r="K3049" s="681">
        <f t="shared" si="1385"/>
        <v>0</v>
      </c>
      <c r="L3049" s="711">
        <f>IF($L$5="Yes",HLOOKUP(B3049,'Outdoor Supply'!$D$32:$P$38,7,FALSE),0)</f>
        <v>0</v>
      </c>
      <c r="M3049" s="701">
        <f t="shared" si="1386"/>
        <v>0</v>
      </c>
      <c r="N3049" s="564">
        <f t="shared" si="1387"/>
        <v>0</v>
      </c>
      <c r="O3049" s="564">
        <f t="shared" si="1388"/>
        <v>0</v>
      </c>
      <c r="P3049" s="564">
        <f t="shared" si="1389"/>
        <v>0</v>
      </c>
      <c r="Q3049" s="564">
        <f t="shared" si="1390"/>
        <v>0</v>
      </c>
      <c r="R3049" s="661">
        <f t="shared" si="1379"/>
        <v>0</v>
      </c>
      <c r="S3049" s="662">
        <f t="shared" si="1380"/>
        <v>0</v>
      </c>
      <c r="T3049" s="699">
        <f t="shared" si="1381"/>
        <v>0</v>
      </c>
      <c r="U3049" s="681">
        <f t="shared" si="1391"/>
        <v>0</v>
      </c>
      <c r="V3049" s="701">
        <f t="shared" si="1392"/>
        <v>0</v>
      </c>
      <c r="W3049" s="662">
        <f t="shared" si="1393"/>
        <v>0</v>
      </c>
      <c r="X3049" s="662">
        <f t="shared" si="1394"/>
        <v>0</v>
      </c>
      <c r="Y3049" s="662">
        <f t="shared" si="1395"/>
        <v>0</v>
      </c>
      <c r="Z3049" s="699">
        <f t="shared" si="1396"/>
        <v>0</v>
      </c>
      <c r="AA3049" s="681">
        <f t="shared" si="1399"/>
        <v>0</v>
      </c>
      <c r="AB3049" s="701">
        <f t="shared" si="1400"/>
        <v>0</v>
      </c>
      <c r="AC3049" s="662">
        <f t="shared" si="1397"/>
        <v>0</v>
      </c>
      <c r="AD3049" s="662">
        <f t="shared" si="1401"/>
        <v>0</v>
      </c>
      <c r="AE3049" s="701">
        <f t="shared" si="1402"/>
        <v>0</v>
      </c>
      <c r="AF3049" s="662">
        <f t="shared" si="1398"/>
        <v>0</v>
      </c>
      <c r="AG3049" s="662">
        <f t="shared" si="1403"/>
        <v>0</v>
      </c>
      <c r="AH3049" s="701">
        <f t="shared" si="1404"/>
        <v>0</v>
      </c>
    </row>
    <row r="3050" spans="1:34" x14ac:dyDescent="0.35">
      <c r="A3050" s="680">
        <v>41025</v>
      </c>
      <c r="B3050" s="558" t="s">
        <v>24</v>
      </c>
      <c r="C3050" s="558">
        <v>4</v>
      </c>
      <c r="D3050" s="559">
        <f t="shared" si="1376"/>
        <v>5</v>
      </c>
      <c r="E3050" s="561">
        <v>0</v>
      </c>
      <c r="F3050" s="699">
        <f t="shared" si="1382"/>
        <v>0</v>
      </c>
      <c r="G3050" s="712">
        <f t="shared" si="1383"/>
        <v>0</v>
      </c>
      <c r="H3050" s="699">
        <f t="shared" si="1377"/>
        <v>0</v>
      </c>
      <c r="I3050" s="712">
        <f t="shared" si="1378"/>
        <v>0</v>
      </c>
      <c r="J3050" s="699">
        <f t="shared" si="1384"/>
        <v>0</v>
      </c>
      <c r="K3050" s="681">
        <f t="shared" si="1385"/>
        <v>0</v>
      </c>
      <c r="L3050" s="711">
        <f>IF($L$5="Yes",HLOOKUP(B3050,'Outdoor Supply'!$D$32:$P$38,7,FALSE),0)</f>
        <v>0</v>
      </c>
      <c r="M3050" s="701">
        <f t="shared" si="1386"/>
        <v>0</v>
      </c>
      <c r="N3050" s="564">
        <f t="shared" si="1387"/>
        <v>0</v>
      </c>
      <c r="O3050" s="564">
        <f t="shared" si="1388"/>
        <v>0</v>
      </c>
      <c r="P3050" s="564">
        <f t="shared" si="1389"/>
        <v>0</v>
      </c>
      <c r="Q3050" s="564">
        <f t="shared" si="1390"/>
        <v>0</v>
      </c>
      <c r="R3050" s="661">
        <f t="shared" si="1379"/>
        <v>0</v>
      </c>
      <c r="S3050" s="662">
        <f t="shared" si="1380"/>
        <v>0</v>
      </c>
      <c r="T3050" s="699">
        <f t="shared" si="1381"/>
        <v>0</v>
      </c>
      <c r="U3050" s="681">
        <f t="shared" si="1391"/>
        <v>0</v>
      </c>
      <c r="V3050" s="701">
        <f t="shared" si="1392"/>
        <v>0</v>
      </c>
      <c r="W3050" s="662">
        <f t="shared" si="1393"/>
        <v>0</v>
      </c>
      <c r="X3050" s="662">
        <f t="shared" si="1394"/>
        <v>0</v>
      </c>
      <c r="Y3050" s="662">
        <f t="shared" si="1395"/>
        <v>0</v>
      </c>
      <c r="Z3050" s="699">
        <f t="shared" si="1396"/>
        <v>0</v>
      </c>
      <c r="AA3050" s="681">
        <f t="shared" si="1399"/>
        <v>0</v>
      </c>
      <c r="AB3050" s="701">
        <f t="shared" si="1400"/>
        <v>0</v>
      </c>
      <c r="AC3050" s="662">
        <f t="shared" si="1397"/>
        <v>0</v>
      </c>
      <c r="AD3050" s="662">
        <f t="shared" si="1401"/>
        <v>0</v>
      </c>
      <c r="AE3050" s="701">
        <f t="shared" si="1402"/>
        <v>0</v>
      </c>
      <c r="AF3050" s="662">
        <f t="shared" si="1398"/>
        <v>0</v>
      </c>
      <c r="AG3050" s="662">
        <f t="shared" si="1403"/>
        <v>0</v>
      </c>
      <c r="AH3050" s="701">
        <f t="shared" si="1404"/>
        <v>0</v>
      </c>
    </row>
    <row r="3051" spans="1:34" x14ac:dyDescent="0.35">
      <c r="A3051" s="680">
        <v>41026</v>
      </c>
      <c r="B3051" s="558" t="s">
        <v>24</v>
      </c>
      <c r="C3051" s="558">
        <v>4</v>
      </c>
      <c r="D3051" s="559">
        <f t="shared" si="1376"/>
        <v>6</v>
      </c>
      <c r="E3051" s="561">
        <v>0</v>
      </c>
      <c r="F3051" s="699">
        <f t="shared" si="1382"/>
        <v>0</v>
      </c>
      <c r="G3051" s="712">
        <f t="shared" si="1383"/>
        <v>0</v>
      </c>
      <c r="H3051" s="699">
        <f t="shared" si="1377"/>
        <v>0</v>
      </c>
      <c r="I3051" s="712">
        <f t="shared" si="1378"/>
        <v>0</v>
      </c>
      <c r="J3051" s="699">
        <f t="shared" si="1384"/>
        <v>0</v>
      </c>
      <c r="K3051" s="681">
        <f t="shared" si="1385"/>
        <v>0</v>
      </c>
      <c r="L3051" s="711">
        <f>IF($L$5="Yes",HLOOKUP(B3051,'Outdoor Supply'!$D$32:$P$38,7,FALSE),0)</f>
        <v>0</v>
      </c>
      <c r="M3051" s="701">
        <f t="shared" si="1386"/>
        <v>0</v>
      </c>
      <c r="N3051" s="564">
        <f t="shared" si="1387"/>
        <v>0</v>
      </c>
      <c r="O3051" s="564">
        <f t="shared" si="1388"/>
        <v>0</v>
      </c>
      <c r="P3051" s="564">
        <f t="shared" si="1389"/>
        <v>0</v>
      </c>
      <c r="Q3051" s="564">
        <f t="shared" si="1390"/>
        <v>0</v>
      </c>
      <c r="R3051" s="661">
        <f t="shared" si="1379"/>
        <v>0</v>
      </c>
      <c r="S3051" s="662">
        <f t="shared" si="1380"/>
        <v>0</v>
      </c>
      <c r="T3051" s="699">
        <f t="shared" si="1381"/>
        <v>0</v>
      </c>
      <c r="U3051" s="681">
        <f t="shared" si="1391"/>
        <v>0</v>
      </c>
      <c r="V3051" s="701">
        <f t="shared" si="1392"/>
        <v>0</v>
      </c>
      <c r="W3051" s="662">
        <f t="shared" si="1393"/>
        <v>0</v>
      </c>
      <c r="X3051" s="662">
        <f t="shared" si="1394"/>
        <v>0</v>
      </c>
      <c r="Y3051" s="662">
        <f t="shared" si="1395"/>
        <v>0</v>
      </c>
      <c r="Z3051" s="699">
        <f t="shared" si="1396"/>
        <v>0</v>
      </c>
      <c r="AA3051" s="681">
        <f t="shared" si="1399"/>
        <v>0</v>
      </c>
      <c r="AB3051" s="701">
        <f t="shared" si="1400"/>
        <v>0</v>
      </c>
      <c r="AC3051" s="662">
        <f t="shared" si="1397"/>
        <v>0</v>
      </c>
      <c r="AD3051" s="662">
        <f t="shared" si="1401"/>
        <v>0</v>
      </c>
      <c r="AE3051" s="701">
        <f t="shared" si="1402"/>
        <v>0</v>
      </c>
      <c r="AF3051" s="662">
        <f t="shared" si="1398"/>
        <v>0</v>
      </c>
      <c r="AG3051" s="662">
        <f t="shared" si="1403"/>
        <v>0</v>
      </c>
      <c r="AH3051" s="701">
        <f t="shared" si="1404"/>
        <v>0</v>
      </c>
    </row>
    <row r="3052" spans="1:34" x14ac:dyDescent="0.35">
      <c r="A3052" s="680">
        <v>41027</v>
      </c>
      <c r="B3052" s="558" t="s">
        <v>24</v>
      </c>
      <c r="C3052" s="558">
        <v>4</v>
      </c>
      <c r="D3052" s="559">
        <f t="shared" si="1376"/>
        <v>7</v>
      </c>
      <c r="E3052" s="561">
        <v>0</v>
      </c>
      <c r="F3052" s="699">
        <f t="shared" si="1382"/>
        <v>0</v>
      </c>
      <c r="G3052" s="712">
        <f t="shared" si="1383"/>
        <v>0</v>
      </c>
      <c r="H3052" s="699">
        <f t="shared" si="1377"/>
        <v>0</v>
      </c>
      <c r="I3052" s="712">
        <f t="shared" si="1378"/>
        <v>0</v>
      </c>
      <c r="J3052" s="699">
        <f t="shared" si="1384"/>
        <v>0</v>
      </c>
      <c r="K3052" s="681">
        <f t="shared" si="1385"/>
        <v>0</v>
      </c>
      <c r="L3052" s="711">
        <f>IF($L$5="Yes",HLOOKUP(B3052,'Outdoor Supply'!$D$32:$P$38,7,FALSE),0)</f>
        <v>0</v>
      </c>
      <c r="M3052" s="701">
        <f t="shared" si="1386"/>
        <v>0</v>
      </c>
      <c r="N3052" s="564">
        <f t="shared" si="1387"/>
        <v>0</v>
      </c>
      <c r="O3052" s="564">
        <f t="shared" si="1388"/>
        <v>0</v>
      </c>
      <c r="P3052" s="564">
        <f t="shared" si="1389"/>
        <v>0</v>
      </c>
      <c r="Q3052" s="564">
        <f t="shared" si="1390"/>
        <v>0</v>
      </c>
      <c r="R3052" s="661">
        <f t="shared" si="1379"/>
        <v>0</v>
      </c>
      <c r="S3052" s="662">
        <f t="shared" si="1380"/>
        <v>0</v>
      </c>
      <c r="T3052" s="699">
        <f t="shared" si="1381"/>
        <v>0</v>
      </c>
      <c r="U3052" s="681">
        <f t="shared" si="1391"/>
        <v>0</v>
      </c>
      <c r="V3052" s="701">
        <f t="shared" si="1392"/>
        <v>0</v>
      </c>
      <c r="W3052" s="662">
        <f t="shared" si="1393"/>
        <v>0</v>
      </c>
      <c r="X3052" s="662">
        <f t="shared" si="1394"/>
        <v>0</v>
      </c>
      <c r="Y3052" s="662">
        <f t="shared" si="1395"/>
        <v>0</v>
      </c>
      <c r="Z3052" s="699">
        <f t="shared" si="1396"/>
        <v>0</v>
      </c>
      <c r="AA3052" s="681">
        <f t="shared" si="1399"/>
        <v>0</v>
      </c>
      <c r="AB3052" s="701">
        <f t="shared" si="1400"/>
        <v>0</v>
      </c>
      <c r="AC3052" s="662">
        <f t="shared" si="1397"/>
        <v>0</v>
      </c>
      <c r="AD3052" s="662">
        <f t="shared" si="1401"/>
        <v>0</v>
      </c>
      <c r="AE3052" s="701">
        <f t="shared" si="1402"/>
        <v>0</v>
      </c>
      <c r="AF3052" s="662">
        <f t="shared" si="1398"/>
        <v>0</v>
      </c>
      <c r="AG3052" s="662">
        <f t="shared" si="1403"/>
        <v>0</v>
      </c>
      <c r="AH3052" s="701">
        <f t="shared" si="1404"/>
        <v>0</v>
      </c>
    </row>
    <row r="3053" spans="1:34" x14ac:dyDescent="0.35">
      <c r="A3053" s="680">
        <v>41028</v>
      </c>
      <c r="B3053" s="558" t="s">
        <v>24</v>
      </c>
      <c r="C3053" s="558">
        <v>4</v>
      </c>
      <c r="D3053" s="559">
        <f t="shared" si="1376"/>
        <v>1</v>
      </c>
      <c r="E3053" s="561">
        <v>0</v>
      </c>
      <c r="F3053" s="699">
        <f t="shared" si="1382"/>
        <v>0</v>
      </c>
      <c r="G3053" s="712">
        <f t="shared" si="1383"/>
        <v>0</v>
      </c>
      <c r="H3053" s="699">
        <f t="shared" si="1377"/>
        <v>0</v>
      </c>
      <c r="I3053" s="712">
        <f t="shared" si="1378"/>
        <v>0</v>
      </c>
      <c r="J3053" s="699">
        <f t="shared" si="1384"/>
        <v>0</v>
      </c>
      <c r="K3053" s="681">
        <f t="shared" si="1385"/>
        <v>0</v>
      </c>
      <c r="L3053" s="711">
        <f>IF($L$5="Yes",HLOOKUP(B3053,'Outdoor Supply'!$D$32:$P$38,7,FALSE),0)</f>
        <v>0</v>
      </c>
      <c r="M3053" s="701">
        <f t="shared" si="1386"/>
        <v>0</v>
      </c>
      <c r="N3053" s="564">
        <f t="shared" si="1387"/>
        <v>0</v>
      </c>
      <c r="O3053" s="564">
        <f t="shared" si="1388"/>
        <v>0</v>
      </c>
      <c r="P3053" s="564">
        <f t="shared" si="1389"/>
        <v>0</v>
      </c>
      <c r="Q3053" s="564">
        <f t="shared" si="1390"/>
        <v>0</v>
      </c>
      <c r="R3053" s="661">
        <f t="shared" si="1379"/>
        <v>0</v>
      </c>
      <c r="S3053" s="662">
        <f t="shared" si="1380"/>
        <v>0</v>
      </c>
      <c r="T3053" s="699">
        <f t="shared" si="1381"/>
        <v>0</v>
      </c>
      <c r="U3053" s="681">
        <f t="shared" si="1391"/>
        <v>0</v>
      </c>
      <c r="V3053" s="701">
        <f t="shared" si="1392"/>
        <v>0</v>
      </c>
      <c r="W3053" s="662">
        <f t="shared" si="1393"/>
        <v>0</v>
      </c>
      <c r="X3053" s="662">
        <f t="shared" si="1394"/>
        <v>0</v>
      </c>
      <c r="Y3053" s="662">
        <f t="shared" si="1395"/>
        <v>0</v>
      </c>
      <c r="Z3053" s="699">
        <f t="shared" si="1396"/>
        <v>0</v>
      </c>
      <c r="AA3053" s="681">
        <f t="shared" si="1399"/>
        <v>0</v>
      </c>
      <c r="AB3053" s="701">
        <f t="shared" si="1400"/>
        <v>0</v>
      </c>
      <c r="AC3053" s="662">
        <f t="shared" si="1397"/>
        <v>0</v>
      </c>
      <c r="AD3053" s="662">
        <f t="shared" si="1401"/>
        <v>0</v>
      </c>
      <c r="AE3053" s="701">
        <f t="shared" si="1402"/>
        <v>0</v>
      </c>
      <c r="AF3053" s="662">
        <f t="shared" si="1398"/>
        <v>0</v>
      </c>
      <c r="AG3053" s="662">
        <f t="shared" si="1403"/>
        <v>0</v>
      </c>
      <c r="AH3053" s="701">
        <f t="shared" si="1404"/>
        <v>0</v>
      </c>
    </row>
    <row r="3054" spans="1:34" x14ac:dyDescent="0.35">
      <c r="A3054" s="680">
        <v>41029</v>
      </c>
      <c r="B3054" s="558" t="s">
        <v>24</v>
      </c>
      <c r="C3054" s="558">
        <v>4</v>
      </c>
      <c r="D3054" s="559">
        <f t="shared" si="1376"/>
        <v>2</v>
      </c>
      <c r="E3054" s="561">
        <v>0</v>
      </c>
      <c r="F3054" s="699">
        <f t="shared" si="1382"/>
        <v>0</v>
      </c>
      <c r="G3054" s="712">
        <f t="shared" si="1383"/>
        <v>0</v>
      </c>
      <c r="H3054" s="699">
        <f t="shared" si="1377"/>
        <v>0</v>
      </c>
      <c r="I3054" s="712">
        <f t="shared" si="1378"/>
        <v>0</v>
      </c>
      <c r="J3054" s="699">
        <f t="shared" si="1384"/>
        <v>0</v>
      </c>
      <c r="K3054" s="681">
        <f t="shared" si="1385"/>
        <v>0</v>
      </c>
      <c r="L3054" s="711">
        <f>IF($L$5="Yes",HLOOKUP(B3054,'Outdoor Supply'!$D$32:$P$38,7,FALSE),0)</f>
        <v>0</v>
      </c>
      <c r="M3054" s="701">
        <f t="shared" si="1386"/>
        <v>0</v>
      </c>
      <c r="N3054" s="564">
        <f t="shared" si="1387"/>
        <v>0</v>
      </c>
      <c r="O3054" s="564">
        <f t="shared" si="1388"/>
        <v>0</v>
      </c>
      <c r="P3054" s="564">
        <f t="shared" si="1389"/>
        <v>0</v>
      </c>
      <c r="Q3054" s="564">
        <f t="shared" si="1390"/>
        <v>0</v>
      </c>
      <c r="R3054" s="661">
        <f t="shared" si="1379"/>
        <v>0</v>
      </c>
      <c r="S3054" s="662">
        <f t="shared" si="1380"/>
        <v>0</v>
      </c>
      <c r="T3054" s="699">
        <f t="shared" si="1381"/>
        <v>0</v>
      </c>
      <c r="U3054" s="681">
        <f t="shared" si="1391"/>
        <v>0</v>
      </c>
      <c r="V3054" s="701">
        <f t="shared" si="1392"/>
        <v>0</v>
      </c>
      <c r="W3054" s="662">
        <f t="shared" si="1393"/>
        <v>0</v>
      </c>
      <c r="X3054" s="662">
        <f t="shared" si="1394"/>
        <v>0</v>
      </c>
      <c r="Y3054" s="662">
        <f t="shared" si="1395"/>
        <v>0</v>
      </c>
      <c r="Z3054" s="699">
        <f t="shared" si="1396"/>
        <v>0</v>
      </c>
      <c r="AA3054" s="681">
        <f t="shared" si="1399"/>
        <v>0</v>
      </c>
      <c r="AB3054" s="701">
        <f t="shared" si="1400"/>
        <v>0</v>
      </c>
      <c r="AC3054" s="662">
        <f t="shared" si="1397"/>
        <v>0</v>
      </c>
      <c r="AD3054" s="662">
        <f t="shared" si="1401"/>
        <v>0</v>
      </c>
      <c r="AE3054" s="701">
        <f t="shared" si="1402"/>
        <v>0</v>
      </c>
      <c r="AF3054" s="662">
        <f t="shared" si="1398"/>
        <v>0</v>
      </c>
      <c r="AG3054" s="662">
        <f t="shared" si="1403"/>
        <v>0</v>
      </c>
      <c r="AH3054" s="701">
        <f t="shared" si="1404"/>
        <v>0</v>
      </c>
    </row>
    <row r="3055" spans="1:34" x14ac:dyDescent="0.35">
      <c r="A3055" s="680">
        <v>41030</v>
      </c>
      <c r="B3055" s="558" t="s">
        <v>25</v>
      </c>
      <c r="C3055" s="558">
        <v>5</v>
      </c>
      <c r="D3055" s="559">
        <f t="shared" si="1376"/>
        <v>3</v>
      </c>
      <c r="E3055" s="561">
        <v>0</v>
      </c>
      <c r="F3055" s="699">
        <f t="shared" si="1382"/>
        <v>0</v>
      </c>
      <c r="G3055" s="712">
        <f t="shared" si="1383"/>
        <v>0</v>
      </c>
      <c r="H3055" s="699">
        <f t="shared" si="1377"/>
        <v>0</v>
      </c>
      <c r="I3055" s="712">
        <f t="shared" si="1378"/>
        <v>0</v>
      </c>
      <c r="J3055" s="699">
        <f t="shared" si="1384"/>
        <v>0</v>
      </c>
      <c r="K3055" s="681">
        <f t="shared" si="1385"/>
        <v>0</v>
      </c>
      <c r="L3055" s="711">
        <f>IF($L$5="Yes",HLOOKUP(B3055,'Outdoor Supply'!$D$32:$P$38,7,FALSE),0)</f>
        <v>0</v>
      </c>
      <c r="M3055" s="701">
        <f t="shared" si="1386"/>
        <v>0</v>
      </c>
      <c r="N3055" s="564">
        <f t="shared" si="1387"/>
        <v>0</v>
      </c>
      <c r="O3055" s="564">
        <f t="shared" si="1388"/>
        <v>0</v>
      </c>
      <c r="P3055" s="564">
        <f t="shared" si="1389"/>
        <v>0</v>
      </c>
      <c r="Q3055" s="564">
        <f t="shared" si="1390"/>
        <v>0</v>
      </c>
      <c r="R3055" s="661">
        <f t="shared" si="1379"/>
        <v>0</v>
      </c>
      <c r="S3055" s="662">
        <f t="shared" si="1380"/>
        <v>0</v>
      </c>
      <c r="T3055" s="699">
        <f t="shared" si="1381"/>
        <v>0</v>
      </c>
      <c r="U3055" s="681">
        <f t="shared" si="1391"/>
        <v>0</v>
      </c>
      <c r="V3055" s="701">
        <f t="shared" si="1392"/>
        <v>0</v>
      </c>
      <c r="W3055" s="662">
        <f t="shared" si="1393"/>
        <v>0</v>
      </c>
      <c r="X3055" s="662">
        <f t="shared" si="1394"/>
        <v>0</v>
      </c>
      <c r="Y3055" s="662">
        <f t="shared" si="1395"/>
        <v>0</v>
      </c>
      <c r="Z3055" s="699">
        <f t="shared" si="1396"/>
        <v>0</v>
      </c>
      <c r="AA3055" s="681">
        <f t="shared" si="1399"/>
        <v>0</v>
      </c>
      <c r="AB3055" s="701">
        <f t="shared" si="1400"/>
        <v>0</v>
      </c>
      <c r="AC3055" s="662">
        <f t="shared" si="1397"/>
        <v>0</v>
      </c>
      <c r="AD3055" s="662">
        <f t="shared" si="1401"/>
        <v>0</v>
      </c>
      <c r="AE3055" s="701">
        <f t="shared" si="1402"/>
        <v>0</v>
      </c>
      <c r="AF3055" s="662">
        <f t="shared" si="1398"/>
        <v>0</v>
      </c>
      <c r="AG3055" s="662">
        <f t="shared" si="1403"/>
        <v>0</v>
      </c>
      <c r="AH3055" s="701">
        <f t="shared" si="1404"/>
        <v>0</v>
      </c>
    </row>
    <row r="3056" spans="1:34" x14ac:dyDescent="0.35">
      <c r="A3056" s="680">
        <v>41031</v>
      </c>
      <c r="B3056" s="558" t="s">
        <v>25</v>
      </c>
      <c r="C3056" s="558">
        <v>5</v>
      </c>
      <c r="D3056" s="559">
        <f t="shared" si="1376"/>
        <v>4</v>
      </c>
      <c r="E3056" s="561">
        <v>0</v>
      </c>
      <c r="F3056" s="699">
        <f t="shared" si="1382"/>
        <v>0</v>
      </c>
      <c r="G3056" s="712">
        <f t="shared" si="1383"/>
        <v>0</v>
      </c>
      <c r="H3056" s="699">
        <f t="shared" si="1377"/>
        <v>0</v>
      </c>
      <c r="I3056" s="712">
        <f t="shared" si="1378"/>
        <v>0</v>
      </c>
      <c r="J3056" s="699">
        <f t="shared" si="1384"/>
        <v>0</v>
      </c>
      <c r="K3056" s="681">
        <f t="shared" si="1385"/>
        <v>0</v>
      </c>
      <c r="L3056" s="711">
        <f>IF($L$5="Yes",HLOOKUP(B3056,'Outdoor Supply'!$D$32:$P$38,7,FALSE),0)</f>
        <v>0</v>
      </c>
      <c r="M3056" s="701">
        <f t="shared" si="1386"/>
        <v>0</v>
      </c>
      <c r="N3056" s="564">
        <f t="shared" si="1387"/>
        <v>0</v>
      </c>
      <c r="O3056" s="564">
        <f t="shared" si="1388"/>
        <v>0</v>
      </c>
      <c r="P3056" s="564">
        <f t="shared" si="1389"/>
        <v>0</v>
      </c>
      <c r="Q3056" s="564">
        <f t="shared" si="1390"/>
        <v>0</v>
      </c>
      <c r="R3056" s="661">
        <f t="shared" si="1379"/>
        <v>0</v>
      </c>
      <c r="S3056" s="662">
        <f t="shared" si="1380"/>
        <v>0</v>
      </c>
      <c r="T3056" s="699">
        <f t="shared" si="1381"/>
        <v>0</v>
      </c>
      <c r="U3056" s="681">
        <f t="shared" si="1391"/>
        <v>0</v>
      </c>
      <c r="V3056" s="701">
        <f t="shared" si="1392"/>
        <v>0</v>
      </c>
      <c r="W3056" s="662">
        <f t="shared" si="1393"/>
        <v>0</v>
      </c>
      <c r="X3056" s="662">
        <f t="shared" si="1394"/>
        <v>0</v>
      </c>
      <c r="Y3056" s="662">
        <f t="shared" si="1395"/>
        <v>0</v>
      </c>
      <c r="Z3056" s="699">
        <f t="shared" si="1396"/>
        <v>0</v>
      </c>
      <c r="AA3056" s="681">
        <f t="shared" si="1399"/>
        <v>0</v>
      </c>
      <c r="AB3056" s="701">
        <f t="shared" si="1400"/>
        <v>0</v>
      </c>
      <c r="AC3056" s="662">
        <f t="shared" si="1397"/>
        <v>0</v>
      </c>
      <c r="AD3056" s="662">
        <f t="shared" si="1401"/>
        <v>0</v>
      </c>
      <c r="AE3056" s="701">
        <f t="shared" si="1402"/>
        <v>0</v>
      </c>
      <c r="AF3056" s="662">
        <f t="shared" si="1398"/>
        <v>0</v>
      </c>
      <c r="AG3056" s="662">
        <f t="shared" si="1403"/>
        <v>0</v>
      </c>
      <c r="AH3056" s="701">
        <f t="shared" si="1404"/>
        <v>0</v>
      </c>
    </row>
    <row r="3057" spans="1:34" x14ac:dyDescent="0.35">
      <c r="A3057" s="680">
        <v>41032</v>
      </c>
      <c r="B3057" s="558" t="s">
        <v>25</v>
      </c>
      <c r="C3057" s="558">
        <v>5</v>
      </c>
      <c r="D3057" s="559">
        <f t="shared" si="1376"/>
        <v>5</v>
      </c>
      <c r="E3057" s="561">
        <v>0</v>
      </c>
      <c r="F3057" s="699">
        <f t="shared" si="1382"/>
        <v>0</v>
      </c>
      <c r="G3057" s="712">
        <f t="shared" si="1383"/>
        <v>0</v>
      </c>
      <c r="H3057" s="699">
        <f t="shared" si="1377"/>
        <v>0</v>
      </c>
      <c r="I3057" s="712">
        <f t="shared" si="1378"/>
        <v>0</v>
      </c>
      <c r="J3057" s="699">
        <f t="shared" si="1384"/>
        <v>0</v>
      </c>
      <c r="K3057" s="681">
        <f t="shared" si="1385"/>
        <v>0</v>
      </c>
      <c r="L3057" s="711">
        <f>IF($L$5="Yes",HLOOKUP(B3057,'Outdoor Supply'!$D$32:$P$38,7,FALSE),0)</f>
        <v>0</v>
      </c>
      <c r="M3057" s="701">
        <f t="shared" si="1386"/>
        <v>0</v>
      </c>
      <c r="N3057" s="564">
        <f t="shared" si="1387"/>
        <v>0</v>
      </c>
      <c r="O3057" s="564">
        <f t="shared" si="1388"/>
        <v>0</v>
      </c>
      <c r="P3057" s="564">
        <f t="shared" si="1389"/>
        <v>0</v>
      </c>
      <c r="Q3057" s="564">
        <f t="shared" si="1390"/>
        <v>0</v>
      </c>
      <c r="R3057" s="661">
        <f t="shared" si="1379"/>
        <v>0</v>
      </c>
      <c r="S3057" s="662">
        <f t="shared" si="1380"/>
        <v>0</v>
      </c>
      <c r="T3057" s="699">
        <f t="shared" si="1381"/>
        <v>0</v>
      </c>
      <c r="U3057" s="681">
        <f t="shared" si="1391"/>
        <v>0</v>
      </c>
      <c r="V3057" s="701">
        <f t="shared" si="1392"/>
        <v>0</v>
      </c>
      <c r="W3057" s="662">
        <f t="shared" si="1393"/>
        <v>0</v>
      </c>
      <c r="X3057" s="662">
        <f t="shared" si="1394"/>
        <v>0</v>
      </c>
      <c r="Y3057" s="662">
        <f t="shared" si="1395"/>
        <v>0</v>
      </c>
      <c r="Z3057" s="699">
        <f t="shared" si="1396"/>
        <v>0</v>
      </c>
      <c r="AA3057" s="681">
        <f t="shared" si="1399"/>
        <v>0</v>
      </c>
      <c r="AB3057" s="701">
        <f t="shared" si="1400"/>
        <v>0</v>
      </c>
      <c r="AC3057" s="662">
        <f t="shared" si="1397"/>
        <v>0</v>
      </c>
      <c r="AD3057" s="662">
        <f t="shared" si="1401"/>
        <v>0</v>
      </c>
      <c r="AE3057" s="701">
        <f t="shared" si="1402"/>
        <v>0</v>
      </c>
      <c r="AF3057" s="662">
        <f t="shared" si="1398"/>
        <v>0</v>
      </c>
      <c r="AG3057" s="662">
        <f t="shared" si="1403"/>
        <v>0</v>
      </c>
      <c r="AH3057" s="701">
        <f t="shared" si="1404"/>
        <v>0</v>
      </c>
    </row>
    <row r="3058" spans="1:34" x14ac:dyDescent="0.35">
      <c r="A3058" s="680">
        <v>41033</v>
      </c>
      <c r="B3058" s="558" t="s">
        <v>25</v>
      </c>
      <c r="C3058" s="558">
        <v>5</v>
      </c>
      <c r="D3058" s="559">
        <f t="shared" si="1376"/>
        <v>6</v>
      </c>
      <c r="E3058" s="561">
        <v>0</v>
      </c>
      <c r="F3058" s="699">
        <f t="shared" si="1382"/>
        <v>0</v>
      </c>
      <c r="G3058" s="712">
        <f t="shared" si="1383"/>
        <v>0</v>
      </c>
      <c r="H3058" s="699">
        <f t="shared" si="1377"/>
        <v>0</v>
      </c>
      <c r="I3058" s="712">
        <f t="shared" si="1378"/>
        <v>0</v>
      </c>
      <c r="J3058" s="699">
        <f t="shared" si="1384"/>
        <v>0</v>
      </c>
      <c r="K3058" s="681">
        <f t="shared" si="1385"/>
        <v>0</v>
      </c>
      <c r="L3058" s="711">
        <f>IF($L$5="Yes",HLOOKUP(B3058,'Outdoor Supply'!$D$32:$P$38,7,FALSE),0)</f>
        <v>0</v>
      </c>
      <c r="M3058" s="701">
        <f t="shared" si="1386"/>
        <v>0</v>
      </c>
      <c r="N3058" s="564">
        <f t="shared" si="1387"/>
        <v>0</v>
      </c>
      <c r="O3058" s="564">
        <f t="shared" si="1388"/>
        <v>0</v>
      </c>
      <c r="P3058" s="564">
        <f t="shared" si="1389"/>
        <v>0</v>
      </c>
      <c r="Q3058" s="564">
        <f t="shared" si="1390"/>
        <v>0</v>
      </c>
      <c r="R3058" s="661">
        <f t="shared" si="1379"/>
        <v>0</v>
      </c>
      <c r="S3058" s="662">
        <f t="shared" si="1380"/>
        <v>0</v>
      </c>
      <c r="T3058" s="699">
        <f t="shared" si="1381"/>
        <v>0</v>
      </c>
      <c r="U3058" s="681">
        <f t="shared" si="1391"/>
        <v>0</v>
      </c>
      <c r="V3058" s="701">
        <f t="shared" si="1392"/>
        <v>0</v>
      </c>
      <c r="W3058" s="662">
        <f t="shared" si="1393"/>
        <v>0</v>
      </c>
      <c r="X3058" s="662">
        <f t="shared" si="1394"/>
        <v>0</v>
      </c>
      <c r="Y3058" s="662">
        <f t="shared" si="1395"/>
        <v>0</v>
      </c>
      <c r="Z3058" s="699">
        <f t="shared" si="1396"/>
        <v>0</v>
      </c>
      <c r="AA3058" s="681">
        <f t="shared" si="1399"/>
        <v>0</v>
      </c>
      <c r="AB3058" s="701">
        <f t="shared" si="1400"/>
        <v>0</v>
      </c>
      <c r="AC3058" s="662">
        <f t="shared" si="1397"/>
        <v>0</v>
      </c>
      <c r="AD3058" s="662">
        <f t="shared" si="1401"/>
        <v>0</v>
      </c>
      <c r="AE3058" s="701">
        <f t="shared" si="1402"/>
        <v>0</v>
      </c>
      <c r="AF3058" s="662">
        <f t="shared" si="1398"/>
        <v>0</v>
      </c>
      <c r="AG3058" s="662">
        <f t="shared" si="1403"/>
        <v>0</v>
      </c>
      <c r="AH3058" s="701">
        <f t="shared" si="1404"/>
        <v>0</v>
      </c>
    </row>
    <row r="3059" spans="1:34" x14ac:dyDescent="0.35">
      <c r="A3059" s="680">
        <v>41034</v>
      </c>
      <c r="B3059" s="558" t="s">
        <v>25</v>
      </c>
      <c r="C3059" s="558">
        <v>5</v>
      </c>
      <c r="D3059" s="559">
        <f t="shared" si="1376"/>
        <v>7</v>
      </c>
      <c r="E3059" s="561">
        <v>0</v>
      </c>
      <c r="F3059" s="699">
        <f t="shared" si="1382"/>
        <v>0</v>
      </c>
      <c r="G3059" s="712">
        <f t="shared" si="1383"/>
        <v>0</v>
      </c>
      <c r="H3059" s="699">
        <f t="shared" si="1377"/>
        <v>0</v>
      </c>
      <c r="I3059" s="712">
        <f t="shared" si="1378"/>
        <v>0</v>
      </c>
      <c r="J3059" s="699">
        <f t="shared" si="1384"/>
        <v>0</v>
      </c>
      <c r="K3059" s="681">
        <f t="shared" si="1385"/>
        <v>0</v>
      </c>
      <c r="L3059" s="711">
        <f>IF($L$5="Yes",HLOOKUP(B3059,'Outdoor Supply'!$D$32:$P$38,7,FALSE),0)</f>
        <v>0</v>
      </c>
      <c r="M3059" s="701">
        <f t="shared" si="1386"/>
        <v>0</v>
      </c>
      <c r="N3059" s="564">
        <f t="shared" si="1387"/>
        <v>0</v>
      </c>
      <c r="O3059" s="564">
        <f t="shared" si="1388"/>
        <v>0</v>
      </c>
      <c r="P3059" s="564">
        <f t="shared" si="1389"/>
        <v>0</v>
      </c>
      <c r="Q3059" s="564">
        <f t="shared" si="1390"/>
        <v>0</v>
      </c>
      <c r="R3059" s="661">
        <f t="shared" si="1379"/>
        <v>0</v>
      </c>
      <c r="S3059" s="662">
        <f t="shared" si="1380"/>
        <v>0</v>
      </c>
      <c r="T3059" s="699">
        <f t="shared" si="1381"/>
        <v>0</v>
      </c>
      <c r="U3059" s="681">
        <f t="shared" si="1391"/>
        <v>0</v>
      </c>
      <c r="V3059" s="701">
        <f t="shared" si="1392"/>
        <v>0</v>
      </c>
      <c r="W3059" s="662">
        <f t="shared" si="1393"/>
        <v>0</v>
      </c>
      <c r="X3059" s="662">
        <f t="shared" si="1394"/>
        <v>0</v>
      </c>
      <c r="Y3059" s="662">
        <f t="shared" si="1395"/>
        <v>0</v>
      </c>
      <c r="Z3059" s="699">
        <f t="shared" si="1396"/>
        <v>0</v>
      </c>
      <c r="AA3059" s="681">
        <f t="shared" si="1399"/>
        <v>0</v>
      </c>
      <c r="AB3059" s="701">
        <f t="shared" si="1400"/>
        <v>0</v>
      </c>
      <c r="AC3059" s="662">
        <f t="shared" si="1397"/>
        <v>0</v>
      </c>
      <c r="AD3059" s="662">
        <f t="shared" si="1401"/>
        <v>0</v>
      </c>
      <c r="AE3059" s="701">
        <f t="shared" si="1402"/>
        <v>0</v>
      </c>
      <c r="AF3059" s="662">
        <f t="shared" si="1398"/>
        <v>0</v>
      </c>
      <c r="AG3059" s="662">
        <f t="shared" si="1403"/>
        <v>0</v>
      </c>
      <c r="AH3059" s="701">
        <f t="shared" si="1404"/>
        <v>0</v>
      </c>
    </row>
    <row r="3060" spans="1:34" x14ac:dyDescent="0.35">
      <c r="A3060" s="680">
        <v>41035</v>
      </c>
      <c r="B3060" s="558" t="s">
        <v>25</v>
      </c>
      <c r="C3060" s="558">
        <v>5</v>
      </c>
      <c r="D3060" s="559">
        <f t="shared" si="1376"/>
        <v>1</v>
      </c>
      <c r="E3060" s="561">
        <v>0.79999999999995453</v>
      </c>
      <c r="F3060" s="699">
        <f t="shared" si="1382"/>
        <v>0</v>
      </c>
      <c r="G3060" s="712">
        <f t="shared" si="1383"/>
        <v>0</v>
      </c>
      <c r="H3060" s="699">
        <f t="shared" si="1377"/>
        <v>0</v>
      </c>
      <c r="I3060" s="712">
        <f t="shared" si="1378"/>
        <v>0</v>
      </c>
      <c r="J3060" s="699">
        <f t="shared" si="1384"/>
        <v>0</v>
      </c>
      <c r="K3060" s="681">
        <f t="shared" si="1385"/>
        <v>0</v>
      </c>
      <c r="L3060" s="711">
        <f>IF($L$5="Yes",HLOOKUP(B3060,'Outdoor Supply'!$D$32:$P$38,7,FALSE),0)</f>
        <v>0</v>
      </c>
      <c r="M3060" s="701">
        <f t="shared" si="1386"/>
        <v>0</v>
      </c>
      <c r="N3060" s="564">
        <f t="shared" si="1387"/>
        <v>0</v>
      </c>
      <c r="O3060" s="564">
        <f t="shared" si="1388"/>
        <v>0</v>
      </c>
      <c r="P3060" s="564">
        <f t="shared" si="1389"/>
        <v>0</v>
      </c>
      <c r="Q3060" s="564">
        <f t="shared" si="1390"/>
        <v>0</v>
      </c>
      <c r="R3060" s="661">
        <f t="shared" si="1379"/>
        <v>0</v>
      </c>
      <c r="S3060" s="662">
        <f t="shared" si="1380"/>
        <v>0</v>
      </c>
      <c r="T3060" s="699">
        <f t="shared" si="1381"/>
        <v>0</v>
      </c>
      <c r="U3060" s="681">
        <f t="shared" si="1391"/>
        <v>0</v>
      </c>
      <c r="V3060" s="701">
        <f t="shared" si="1392"/>
        <v>0</v>
      </c>
      <c r="W3060" s="662">
        <f t="shared" si="1393"/>
        <v>0</v>
      </c>
      <c r="X3060" s="662">
        <f t="shared" si="1394"/>
        <v>0</v>
      </c>
      <c r="Y3060" s="662">
        <f t="shared" si="1395"/>
        <v>0</v>
      </c>
      <c r="Z3060" s="699">
        <f t="shared" si="1396"/>
        <v>0</v>
      </c>
      <c r="AA3060" s="681">
        <f t="shared" si="1399"/>
        <v>0</v>
      </c>
      <c r="AB3060" s="701">
        <f t="shared" si="1400"/>
        <v>0</v>
      </c>
      <c r="AC3060" s="662">
        <f t="shared" si="1397"/>
        <v>0</v>
      </c>
      <c r="AD3060" s="662">
        <f t="shared" si="1401"/>
        <v>0</v>
      </c>
      <c r="AE3060" s="701">
        <f t="shared" si="1402"/>
        <v>0</v>
      </c>
      <c r="AF3060" s="662">
        <f t="shared" si="1398"/>
        <v>0</v>
      </c>
      <c r="AG3060" s="662">
        <f t="shared" si="1403"/>
        <v>0</v>
      </c>
      <c r="AH3060" s="701">
        <f t="shared" si="1404"/>
        <v>0</v>
      </c>
    </row>
    <row r="3061" spans="1:34" x14ac:dyDescent="0.35">
      <c r="A3061" s="680">
        <v>41036</v>
      </c>
      <c r="B3061" s="558" t="s">
        <v>25</v>
      </c>
      <c r="C3061" s="558">
        <v>5</v>
      </c>
      <c r="D3061" s="559">
        <f t="shared" si="1376"/>
        <v>2</v>
      </c>
      <c r="E3061" s="561">
        <v>0</v>
      </c>
      <c r="F3061" s="699">
        <f t="shared" si="1382"/>
        <v>0</v>
      </c>
      <c r="G3061" s="712">
        <f t="shared" si="1383"/>
        <v>0</v>
      </c>
      <c r="H3061" s="699">
        <f t="shared" si="1377"/>
        <v>0</v>
      </c>
      <c r="I3061" s="712">
        <f t="shared" si="1378"/>
        <v>0</v>
      </c>
      <c r="J3061" s="699">
        <f t="shared" si="1384"/>
        <v>0</v>
      </c>
      <c r="K3061" s="681">
        <f t="shared" si="1385"/>
        <v>0</v>
      </c>
      <c r="L3061" s="711">
        <f>IF($L$5="Yes",HLOOKUP(B3061,'Outdoor Supply'!$D$32:$P$38,7,FALSE),0)</f>
        <v>0</v>
      </c>
      <c r="M3061" s="701">
        <f t="shared" si="1386"/>
        <v>0</v>
      </c>
      <c r="N3061" s="564">
        <f t="shared" si="1387"/>
        <v>0</v>
      </c>
      <c r="O3061" s="564">
        <f t="shared" si="1388"/>
        <v>0</v>
      </c>
      <c r="P3061" s="564">
        <f t="shared" si="1389"/>
        <v>0</v>
      </c>
      <c r="Q3061" s="564">
        <f t="shared" si="1390"/>
        <v>0</v>
      </c>
      <c r="R3061" s="661">
        <f t="shared" si="1379"/>
        <v>0</v>
      </c>
      <c r="S3061" s="662">
        <f t="shared" si="1380"/>
        <v>0</v>
      </c>
      <c r="T3061" s="699">
        <f t="shared" si="1381"/>
        <v>0</v>
      </c>
      <c r="U3061" s="681">
        <f t="shared" si="1391"/>
        <v>0</v>
      </c>
      <c r="V3061" s="701">
        <f t="shared" si="1392"/>
        <v>0</v>
      </c>
      <c r="W3061" s="662">
        <f t="shared" si="1393"/>
        <v>0</v>
      </c>
      <c r="X3061" s="662">
        <f t="shared" si="1394"/>
        <v>0</v>
      </c>
      <c r="Y3061" s="662">
        <f t="shared" si="1395"/>
        <v>0</v>
      </c>
      <c r="Z3061" s="699">
        <f t="shared" si="1396"/>
        <v>0</v>
      </c>
      <c r="AA3061" s="681">
        <f t="shared" si="1399"/>
        <v>0</v>
      </c>
      <c r="AB3061" s="701">
        <f t="shared" si="1400"/>
        <v>0</v>
      </c>
      <c r="AC3061" s="662">
        <f t="shared" si="1397"/>
        <v>0</v>
      </c>
      <c r="AD3061" s="662">
        <f t="shared" si="1401"/>
        <v>0</v>
      </c>
      <c r="AE3061" s="701">
        <f t="shared" si="1402"/>
        <v>0</v>
      </c>
      <c r="AF3061" s="662">
        <f t="shared" si="1398"/>
        <v>0</v>
      </c>
      <c r="AG3061" s="662">
        <f t="shared" si="1403"/>
        <v>0</v>
      </c>
      <c r="AH3061" s="701">
        <f t="shared" si="1404"/>
        <v>0</v>
      </c>
    </row>
    <row r="3062" spans="1:34" x14ac:dyDescent="0.35">
      <c r="A3062" s="680">
        <v>41037</v>
      </c>
      <c r="B3062" s="558" t="s">
        <v>25</v>
      </c>
      <c r="C3062" s="558">
        <v>5</v>
      </c>
      <c r="D3062" s="559">
        <f t="shared" si="1376"/>
        <v>3</v>
      </c>
      <c r="E3062" s="561">
        <v>0.51999999999992497</v>
      </c>
      <c r="F3062" s="699">
        <f t="shared" si="1382"/>
        <v>0</v>
      </c>
      <c r="G3062" s="712">
        <f t="shared" si="1383"/>
        <v>0</v>
      </c>
      <c r="H3062" s="699">
        <f t="shared" si="1377"/>
        <v>0</v>
      </c>
      <c r="I3062" s="712">
        <f t="shared" si="1378"/>
        <v>0</v>
      </c>
      <c r="J3062" s="699">
        <f t="shared" si="1384"/>
        <v>0</v>
      </c>
      <c r="K3062" s="681">
        <f t="shared" si="1385"/>
        <v>0</v>
      </c>
      <c r="L3062" s="711">
        <f>IF($L$5="Yes",HLOOKUP(B3062,'Outdoor Supply'!$D$32:$P$38,7,FALSE),0)</f>
        <v>0</v>
      </c>
      <c r="M3062" s="701">
        <f t="shared" si="1386"/>
        <v>0</v>
      </c>
      <c r="N3062" s="564">
        <f t="shared" si="1387"/>
        <v>0</v>
      </c>
      <c r="O3062" s="564">
        <f t="shared" si="1388"/>
        <v>0</v>
      </c>
      <c r="P3062" s="564">
        <f t="shared" si="1389"/>
        <v>0</v>
      </c>
      <c r="Q3062" s="564">
        <f t="shared" si="1390"/>
        <v>0</v>
      </c>
      <c r="R3062" s="661">
        <f t="shared" si="1379"/>
        <v>0</v>
      </c>
      <c r="S3062" s="662">
        <f t="shared" si="1380"/>
        <v>0</v>
      </c>
      <c r="T3062" s="699">
        <f t="shared" si="1381"/>
        <v>0</v>
      </c>
      <c r="U3062" s="681">
        <f t="shared" si="1391"/>
        <v>0</v>
      </c>
      <c r="V3062" s="701">
        <f t="shared" si="1392"/>
        <v>0</v>
      </c>
      <c r="W3062" s="662">
        <f t="shared" si="1393"/>
        <v>0</v>
      </c>
      <c r="X3062" s="662">
        <f t="shared" si="1394"/>
        <v>0</v>
      </c>
      <c r="Y3062" s="662">
        <f t="shared" si="1395"/>
        <v>0</v>
      </c>
      <c r="Z3062" s="699">
        <f t="shared" si="1396"/>
        <v>0</v>
      </c>
      <c r="AA3062" s="681">
        <f t="shared" si="1399"/>
        <v>0</v>
      </c>
      <c r="AB3062" s="701">
        <f t="shared" si="1400"/>
        <v>0</v>
      </c>
      <c r="AC3062" s="662">
        <f t="shared" si="1397"/>
        <v>0</v>
      </c>
      <c r="AD3062" s="662">
        <f t="shared" si="1401"/>
        <v>0</v>
      </c>
      <c r="AE3062" s="701">
        <f t="shared" si="1402"/>
        <v>0</v>
      </c>
      <c r="AF3062" s="662">
        <f t="shared" si="1398"/>
        <v>0</v>
      </c>
      <c r="AG3062" s="662">
        <f t="shared" si="1403"/>
        <v>0</v>
      </c>
      <c r="AH3062" s="701">
        <f t="shared" si="1404"/>
        <v>0</v>
      </c>
    </row>
    <row r="3063" spans="1:34" x14ac:dyDescent="0.35">
      <c r="A3063" s="680">
        <v>41038</v>
      </c>
      <c r="B3063" s="558" t="s">
        <v>25</v>
      </c>
      <c r="C3063" s="558">
        <v>5</v>
      </c>
      <c r="D3063" s="559">
        <f t="shared" si="1376"/>
        <v>4</v>
      </c>
      <c r="E3063" s="561">
        <v>0.18999999999994088</v>
      </c>
      <c r="F3063" s="699">
        <f t="shared" si="1382"/>
        <v>0</v>
      </c>
      <c r="G3063" s="712">
        <f t="shared" si="1383"/>
        <v>0</v>
      </c>
      <c r="H3063" s="699">
        <f t="shared" si="1377"/>
        <v>0</v>
      </c>
      <c r="I3063" s="712">
        <f t="shared" si="1378"/>
        <v>0</v>
      </c>
      <c r="J3063" s="699">
        <f t="shared" si="1384"/>
        <v>0</v>
      </c>
      <c r="K3063" s="681">
        <f t="shared" si="1385"/>
        <v>0</v>
      </c>
      <c r="L3063" s="711">
        <f>IF($L$5="Yes",HLOOKUP(B3063,'Outdoor Supply'!$D$32:$P$38,7,FALSE),0)</f>
        <v>0</v>
      </c>
      <c r="M3063" s="701">
        <f t="shared" si="1386"/>
        <v>0</v>
      </c>
      <c r="N3063" s="564">
        <f t="shared" si="1387"/>
        <v>0</v>
      </c>
      <c r="O3063" s="564">
        <f t="shared" si="1388"/>
        <v>0</v>
      </c>
      <c r="P3063" s="564">
        <f t="shared" si="1389"/>
        <v>0</v>
      </c>
      <c r="Q3063" s="564">
        <f t="shared" si="1390"/>
        <v>0</v>
      </c>
      <c r="R3063" s="661">
        <f t="shared" si="1379"/>
        <v>0</v>
      </c>
      <c r="S3063" s="662">
        <f t="shared" si="1380"/>
        <v>0</v>
      </c>
      <c r="T3063" s="699">
        <f t="shared" si="1381"/>
        <v>0</v>
      </c>
      <c r="U3063" s="681">
        <f t="shared" si="1391"/>
        <v>0</v>
      </c>
      <c r="V3063" s="701">
        <f t="shared" si="1392"/>
        <v>0</v>
      </c>
      <c r="W3063" s="662">
        <f t="shared" si="1393"/>
        <v>0</v>
      </c>
      <c r="X3063" s="662">
        <f t="shared" si="1394"/>
        <v>0</v>
      </c>
      <c r="Y3063" s="662">
        <f t="shared" si="1395"/>
        <v>0</v>
      </c>
      <c r="Z3063" s="699">
        <f t="shared" si="1396"/>
        <v>0</v>
      </c>
      <c r="AA3063" s="681">
        <f t="shared" si="1399"/>
        <v>0</v>
      </c>
      <c r="AB3063" s="701">
        <f t="shared" si="1400"/>
        <v>0</v>
      </c>
      <c r="AC3063" s="662">
        <f t="shared" si="1397"/>
        <v>0</v>
      </c>
      <c r="AD3063" s="662">
        <f t="shared" si="1401"/>
        <v>0</v>
      </c>
      <c r="AE3063" s="701">
        <f t="shared" si="1402"/>
        <v>0</v>
      </c>
      <c r="AF3063" s="662">
        <f t="shared" si="1398"/>
        <v>0</v>
      </c>
      <c r="AG3063" s="662">
        <f t="shared" si="1403"/>
        <v>0</v>
      </c>
      <c r="AH3063" s="701">
        <f t="shared" si="1404"/>
        <v>0</v>
      </c>
    </row>
    <row r="3064" spans="1:34" x14ac:dyDescent="0.35">
      <c r="A3064" s="680">
        <v>41039</v>
      </c>
      <c r="B3064" s="558" t="s">
        <v>25</v>
      </c>
      <c r="C3064" s="558">
        <v>5</v>
      </c>
      <c r="D3064" s="559">
        <f t="shared" si="1376"/>
        <v>5</v>
      </c>
      <c r="E3064" s="561">
        <v>7.9999999999984084E-2</v>
      </c>
      <c r="F3064" s="699">
        <f t="shared" si="1382"/>
        <v>0</v>
      </c>
      <c r="G3064" s="712">
        <f t="shared" si="1383"/>
        <v>0</v>
      </c>
      <c r="H3064" s="699">
        <f t="shared" si="1377"/>
        <v>0</v>
      </c>
      <c r="I3064" s="712">
        <f t="shared" si="1378"/>
        <v>0</v>
      </c>
      <c r="J3064" s="699">
        <f t="shared" si="1384"/>
        <v>0</v>
      </c>
      <c r="K3064" s="681">
        <f t="shared" si="1385"/>
        <v>0</v>
      </c>
      <c r="L3064" s="711">
        <f>IF($L$5="Yes",HLOOKUP(B3064,'Outdoor Supply'!$D$32:$P$38,7,FALSE),0)</f>
        <v>0</v>
      </c>
      <c r="M3064" s="701">
        <f t="shared" si="1386"/>
        <v>0</v>
      </c>
      <c r="N3064" s="564">
        <f t="shared" si="1387"/>
        <v>0</v>
      </c>
      <c r="O3064" s="564">
        <f t="shared" si="1388"/>
        <v>0</v>
      </c>
      <c r="P3064" s="564">
        <f t="shared" si="1389"/>
        <v>0</v>
      </c>
      <c r="Q3064" s="564">
        <f t="shared" si="1390"/>
        <v>0</v>
      </c>
      <c r="R3064" s="661">
        <f t="shared" si="1379"/>
        <v>0</v>
      </c>
      <c r="S3064" s="662">
        <f t="shared" si="1380"/>
        <v>0</v>
      </c>
      <c r="T3064" s="699">
        <f t="shared" si="1381"/>
        <v>0</v>
      </c>
      <c r="U3064" s="681">
        <f t="shared" si="1391"/>
        <v>0</v>
      </c>
      <c r="V3064" s="701">
        <f t="shared" si="1392"/>
        <v>0</v>
      </c>
      <c r="W3064" s="662">
        <f t="shared" si="1393"/>
        <v>0</v>
      </c>
      <c r="X3064" s="662">
        <f t="shared" si="1394"/>
        <v>0</v>
      </c>
      <c r="Y3064" s="662">
        <f t="shared" si="1395"/>
        <v>0</v>
      </c>
      <c r="Z3064" s="699">
        <f t="shared" si="1396"/>
        <v>0</v>
      </c>
      <c r="AA3064" s="681">
        <f t="shared" si="1399"/>
        <v>0</v>
      </c>
      <c r="AB3064" s="701">
        <f t="shared" si="1400"/>
        <v>0</v>
      </c>
      <c r="AC3064" s="662">
        <f t="shared" si="1397"/>
        <v>0</v>
      </c>
      <c r="AD3064" s="662">
        <f t="shared" si="1401"/>
        <v>0</v>
      </c>
      <c r="AE3064" s="701">
        <f t="shared" si="1402"/>
        <v>0</v>
      </c>
      <c r="AF3064" s="662">
        <f t="shared" si="1398"/>
        <v>0</v>
      </c>
      <c r="AG3064" s="662">
        <f t="shared" si="1403"/>
        <v>0</v>
      </c>
      <c r="AH3064" s="701">
        <f t="shared" si="1404"/>
        <v>0</v>
      </c>
    </row>
    <row r="3065" spans="1:34" x14ac:dyDescent="0.35">
      <c r="A3065" s="680">
        <v>41040</v>
      </c>
      <c r="B3065" s="558" t="s">
        <v>25</v>
      </c>
      <c r="C3065" s="558">
        <v>5</v>
      </c>
      <c r="D3065" s="559">
        <f t="shared" si="1376"/>
        <v>6</v>
      </c>
      <c r="E3065" s="561">
        <v>2.6200000000000045</v>
      </c>
      <c r="F3065" s="699">
        <f t="shared" si="1382"/>
        <v>0</v>
      </c>
      <c r="G3065" s="712">
        <f t="shared" si="1383"/>
        <v>0</v>
      </c>
      <c r="H3065" s="699">
        <f t="shared" si="1377"/>
        <v>0</v>
      </c>
      <c r="I3065" s="712">
        <f t="shared" si="1378"/>
        <v>0</v>
      </c>
      <c r="J3065" s="699">
        <f t="shared" si="1384"/>
        <v>0</v>
      </c>
      <c r="K3065" s="681">
        <f t="shared" si="1385"/>
        <v>0</v>
      </c>
      <c r="L3065" s="711">
        <f>IF($L$5="Yes",HLOOKUP(B3065,'Outdoor Supply'!$D$32:$P$38,7,FALSE),0)</f>
        <v>0</v>
      </c>
      <c r="M3065" s="701">
        <f t="shared" si="1386"/>
        <v>0</v>
      </c>
      <c r="N3065" s="564">
        <f t="shared" si="1387"/>
        <v>0</v>
      </c>
      <c r="O3065" s="564">
        <f t="shared" si="1388"/>
        <v>0</v>
      </c>
      <c r="P3065" s="564">
        <f t="shared" si="1389"/>
        <v>0</v>
      </c>
      <c r="Q3065" s="564">
        <f t="shared" si="1390"/>
        <v>0</v>
      </c>
      <c r="R3065" s="661">
        <f t="shared" si="1379"/>
        <v>0</v>
      </c>
      <c r="S3065" s="662">
        <f t="shared" si="1380"/>
        <v>0</v>
      </c>
      <c r="T3065" s="699">
        <f t="shared" si="1381"/>
        <v>0</v>
      </c>
      <c r="U3065" s="681">
        <f t="shared" si="1391"/>
        <v>0</v>
      </c>
      <c r="V3065" s="701">
        <f t="shared" si="1392"/>
        <v>0</v>
      </c>
      <c r="W3065" s="662">
        <f t="shared" si="1393"/>
        <v>0</v>
      </c>
      <c r="X3065" s="662">
        <f t="shared" si="1394"/>
        <v>0</v>
      </c>
      <c r="Y3065" s="662">
        <f t="shared" si="1395"/>
        <v>0</v>
      </c>
      <c r="Z3065" s="699">
        <f t="shared" si="1396"/>
        <v>0</v>
      </c>
      <c r="AA3065" s="681">
        <f t="shared" si="1399"/>
        <v>0</v>
      </c>
      <c r="AB3065" s="701">
        <f t="shared" si="1400"/>
        <v>0</v>
      </c>
      <c r="AC3065" s="662">
        <f t="shared" si="1397"/>
        <v>0</v>
      </c>
      <c r="AD3065" s="662">
        <f t="shared" si="1401"/>
        <v>0</v>
      </c>
      <c r="AE3065" s="701">
        <f t="shared" si="1402"/>
        <v>0</v>
      </c>
      <c r="AF3065" s="662">
        <f t="shared" si="1398"/>
        <v>0</v>
      </c>
      <c r="AG3065" s="662">
        <f t="shared" si="1403"/>
        <v>0</v>
      </c>
      <c r="AH3065" s="701">
        <f t="shared" si="1404"/>
        <v>0</v>
      </c>
    </row>
    <row r="3066" spans="1:34" x14ac:dyDescent="0.35">
      <c r="A3066" s="680">
        <v>41041</v>
      </c>
      <c r="B3066" s="558" t="s">
        <v>25</v>
      </c>
      <c r="C3066" s="558">
        <v>5</v>
      </c>
      <c r="D3066" s="559">
        <f t="shared" si="1376"/>
        <v>7</v>
      </c>
      <c r="E3066" s="561">
        <v>2.9999999999972715E-2</v>
      </c>
      <c r="F3066" s="699">
        <f t="shared" si="1382"/>
        <v>0</v>
      </c>
      <c r="G3066" s="712">
        <f t="shared" si="1383"/>
        <v>0</v>
      </c>
      <c r="H3066" s="699">
        <f t="shared" si="1377"/>
        <v>0</v>
      </c>
      <c r="I3066" s="712">
        <f t="shared" si="1378"/>
        <v>0</v>
      </c>
      <c r="J3066" s="699">
        <f t="shared" si="1384"/>
        <v>0</v>
      </c>
      <c r="K3066" s="681">
        <f t="shared" si="1385"/>
        <v>0</v>
      </c>
      <c r="L3066" s="711">
        <f>IF($L$5="Yes",HLOOKUP(B3066,'Outdoor Supply'!$D$32:$P$38,7,FALSE),0)</f>
        <v>0</v>
      </c>
      <c r="M3066" s="701">
        <f t="shared" si="1386"/>
        <v>0</v>
      </c>
      <c r="N3066" s="564">
        <f t="shared" si="1387"/>
        <v>0</v>
      </c>
      <c r="O3066" s="564">
        <f t="shared" si="1388"/>
        <v>0</v>
      </c>
      <c r="P3066" s="564">
        <f t="shared" si="1389"/>
        <v>0</v>
      </c>
      <c r="Q3066" s="564">
        <f t="shared" si="1390"/>
        <v>0</v>
      </c>
      <c r="R3066" s="661">
        <f t="shared" si="1379"/>
        <v>0</v>
      </c>
      <c r="S3066" s="662">
        <f t="shared" si="1380"/>
        <v>0</v>
      </c>
      <c r="T3066" s="699">
        <f t="shared" si="1381"/>
        <v>0</v>
      </c>
      <c r="U3066" s="681">
        <f t="shared" si="1391"/>
        <v>0</v>
      </c>
      <c r="V3066" s="701">
        <f t="shared" si="1392"/>
        <v>0</v>
      </c>
      <c r="W3066" s="662">
        <f t="shared" si="1393"/>
        <v>0</v>
      </c>
      <c r="X3066" s="662">
        <f t="shared" si="1394"/>
        <v>0</v>
      </c>
      <c r="Y3066" s="662">
        <f t="shared" si="1395"/>
        <v>0</v>
      </c>
      <c r="Z3066" s="699">
        <f t="shared" si="1396"/>
        <v>0</v>
      </c>
      <c r="AA3066" s="681">
        <f t="shared" si="1399"/>
        <v>0</v>
      </c>
      <c r="AB3066" s="701">
        <f t="shared" si="1400"/>
        <v>0</v>
      </c>
      <c r="AC3066" s="662">
        <f t="shared" si="1397"/>
        <v>0</v>
      </c>
      <c r="AD3066" s="662">
        <f t="shared" si="1401"/>
        <v>0</v>
      </c>
      <c r="AE3066" s="701">
        <f t="shared" si="1402"/>
        <v>0</v>
      </c>
      <c r="AF3066" s="662">
        <f t="shared" si="1398"/>
        <v>0</v>
      </c>
      <c r="AG3066" s="662">
        <f t="shared" si="1403"/>
        <v>0</v>
      </c>
      <c r="AH3066" s="701">
        <f t="shared" si="1404"/>
        <v>0</v>
      </c>
    </row>
    <row r="3067" spans="1:34" x14ac:dyDescent="0.35">
      <c r="A3067" s="680">
        <v>41042</v>
      </c>
      <c r="B3067" s="558" t="s">
        <v>25</v>
      </c>
      <c r="C3067" s="558">
        <v>5</v>
      </c>
      <c r="D3067" s="559">
        <f t="shared" si="1376"/>
        <v>1</v>
      </c>
      <c r="E3067" s="561">
        <v>0</v>
      </c>
      <c r="F3067" s="699">
        <f t="shared" si="1382"/>
        <v>0</v>
      </c>
      <c r="G3067" s="712">
        <f t="shared" si="1383"/>
        <v>0</v>
      </c>
      <c r="H3067" s="699">
        <f t="shared" si="1377"/>
        <v>0</v>
      </c>
      <c r="I3067" s="712">
        <f t="shared" si="1378"/>
        <v>0</v>
      </c>
      <c r="J3067" s="699">
        <f t="shared" si="1384"/>
        <v>0</v>
      </c>
      <c r="K3067" s="681">
        <f t="shared" si="1385"/>
        <v>0</v>
      </c>
      <c r="L3067" s="711">
        <f>IF($L$5="Yes",HLOOKUP(B3067,'Outdoor Supply'!$D$32:$P$38,7,FALSE),0)</f>
        <v>0</v>
      </c>
      <c r="M3067" s="701">
        <f t="shared" si="1386"/>
        <v>0</v>
      </c>
      <c r="N3067" s="564">
        <f t="shared" si="1387"/>
        <v>0</v>
      </c>
      <c r="O3067" s="564">
        <f t="shared" si="1388"/>
        <v>0</v>
      </c>
      <c r="P3067" s="564">
        <f t="shared" si="1389"/>
        <v>0</v>
      </c>
      <c r="Q3067" s="564">
        <f t="shared" si="1390"/>
        <v>0</v>
      </c>
      <c r="R3067" s="661">
        <f t="shared" si="1379"/>
        <v>0</v>
      </c>
      <c r="S3067" s="662">
        <f t="shared" si="1380"/>
        <v>0</v>
      </c>
      <c r="T3067" s="699">
        <f t="shared" si="1381"/>
        <v>0</v>
      </c>
      <c r="U3067" s="681">
        <f t="shared" si="1391"/>
        <v>0</v>
      </c>
      <c r="V3067" s="701">
        <f t="shared" si="1392"/>
        <v>0</v>
      </c>
      <c r="W3067" s="662">
        <f t="shared" si="1393"/>
        <v>0</v>
      </c>
      <c r="X3067" s="662">
        <f t="shared" si="1394"/>
        <v>0</v>
      </c>
      <c r="Y3067" s="662">
        <f t="shared" si="1395"/>
        <v>0</v>
      </c>
      <c r="Z3067" s="699">
        <f t="shared" si="1396"/>
        <v>0</v>
      </c>
      <c r="AA3067" s="681">
        <f t="shared" si="1399"/>
        <v>0</v>
      </c>
      <c r="AB3067" s="701">
        <f t="shared" si="1400"/>
        <v>0</v>
      </c>
      <c r="AC3067" s="662">
        <f t="shared" si="1397"/>
        <v>0</v>
      </c>
      <c r="AD3067" s="662">
        <f t="shared" si="1401"/>
        <v>0</v>
      </c>
      <c r="AE3067" s="701">
        <f t="shared" si="1402"/>
        <v>0</v>
      </c>
      <c r="AF3067" s="662">
        <f t="shared" si="1398"/>
        <v>0</v>
      </c>
      <c r="AG3067" s="662">
        <f t="shared" si="1403"/>
        <v>0</v>
      </c>
      <c r="AH3067" s="701">
        <f t="shared" si="1404"/>
        <v>0</v>
      </c>
    </row>
    <row r="3068" spans="1:34" x14ac:dyDescent="0.35">
      <c r="A3068" s="680">
        <v>41043</v>
      </c>
      <c r="B3068" s="558" t="s">
        <v>25</v>
      </c>
      <c r="C3068" s="558">
        <v>5</v>
      </c>
      <c r="D3068" s="559">
        <f t="shared" si="1376"/>
        <v>2</v>
      </c>
      <c r="E3068" s="561">
        <v>0</v>
      </c>
      <c r="F3068" s="699">
        <f t="shared" si="1382"/>
        <v>0</v>
      </c>
      <c r="G3068" s="712">
        <f t="shared" si="1383"/>
        <v>0</v>
      </c>
      <c r="H3068" s="699">
        <f t="shared" si="1377"/>
        <v>0</v>
      </c>
      <c r="I3068" s="712">
        <f t="shared" si="1378"/>
        <v>0</v>
      </c>
      <c r="J3068" s="699">
        <f t="shared" si="1384"/>
        <v>0</v>
      </c>
      <c r="K3068" s="681">
        <f t="shared" si="1385"/>
        <v>0</v>
      </c>
      <c r="L3068" s="711">
        <f>IF($L$5="Yes",HLOOKUP(B3068,'Outdoor Supply'!$D$32:$P$38,7,FALSE),0)</f>
        <v>0</v>
      </c>
      <c r="M3068" s="701">
        <f t="shared" si="1386"/>
        <v>0</v>
      </c>
      <c r="N3068" s="564">
        <f t="shared" si="1387"/>
        <v>0</v>
      </c>
      <c r="O3068" s="564">
        <f t="shared" si="1388"/>
        <v>0</v>
      </c>
      <c r="P3068" s="564">
        <f t="shared" si="1389"/>
        <v>0</v>
      </c>
      <c r="Q3068" s="564">
        <f t="shared" si="1390"/>
        <v>0</v>
      </c>
      <c r="R3068" s="661">
        <f t="shared" si="1379"/>
        <v>0</v>
      </c>
      <c r="S3068" s="662">
        <f t="shared" si="1380"/>
        <v>0</v>
      </c>
      <c r="T3068" s="699">
        <f t="shared" si="1381"/>
        <v>0</v>
      </c>
      <c r="U3068" s="681">
        <f t="shared" si="1391"/>
        <v>0</v>
      </c>
      <c r="V3068" s="701">
        <f t="shared" si="1392"/>
        <v>0</v>
      </c>
      <c r="W3068" s="662">
        <f t="shared" si="1393"/>
        <v>0</v>
      </c>
      <c r="X3068" s="662">
        <f t="shared" si="1394"/>
        <v>0</v>
      </c>
      <c r="Y3068" s="662">
        <f t="shared" si="1395"/>
        <v>0</v>
      </c>
      <c r="Z3068" s="699">
        <f t="shared" si="1396"/>
        <v>0</v>
      </c>
      <c r="AA3068" s="681">
        <f t="shared" si="1399"/>
        <v>0</v>
      </c>
      <c r="AB3068" s="701">
        <f t="shared" si="1400"/>
        <v>0</v>
      </c>
      <c r="AC3068" s="662">
        <f t="shared" si="1397"/>
        <v>0</v>
      </c>
      <c r="AD3068" s="662">
        <f t="shared" si="1401"/>
        <v>0</v>
      </c>
      <c r="AE3068" s="701">
        <f t="shared" si="1402"/>
        <v>0</v>
      </c>
      <c r="AF3068" s="662">
        <f t="shared" si="1398"/>
        <v>0</v>
      </c>
      <c r="AG3068" s="662">
        <f t="shared" si="1403"/>
        <v>0</v>
      </c>
      <c r="AH3068" s="701">
        <f t="shared" si="1404"/>
        <v>0</v>
      </c>
    </row>
    <row r="3069" spans="1:34" x14ac:dyDescent="0.35">
      <c r="A3069" s="680">
        <v>41044</v>
      </c>
      <c r="B3069" s="558" t="s">
        <v>25</v>
      </c>
      <c r="C3069" s="558">
        <v>5</v>
      </c>
      <c r="D3069" s="559">
        <f t="shared" si="1376"/>
        <v>3</v>
      </c>
      <c r="E3069" s="561">
        <v>1.1999999999999318</v>
      </c>
      <c r="F3069" s="699">
        <f t="shared" si="1382"/>
        <v>0</v>
      </c>
      <c r="G3069" s="712">
        <f t="shared" si="1383"/>
        <v>0</v>
      </c>
      <c r="H3069" s="699">
        <f t="shared" si="1377"/>
        <v>0</v>
      </c>
      <c r="I3069" s="712">
        <f t="shared" si="1378"/>
        <v>0</v>
      </c>
      <c r="J3069" s="699">
        <f t="shared" si="1384"/>
        <v>0</v>
      </c>
      <c r="K3069" s="681">
        <f t="shared" si="1385"/>
        <v>0</v>
      </c>
      <c r="L3069" s="711">
        <f>IF($L$5="Yes",HLOOKUP(B3069,'Outdoor Supply'!$D$32:$P$38,7,FALSE),0)</f>
        <v>0</v>
      </c>
      <c r="M3069" s="701">
        <f t="shared" si="1386"/>
        <v>0</v>
      </c>
      <c r="N3069" s="564">
        <f t="shared" si="1387"/>
        <v>0</v>
      </c>
      <c r="O3069" s="564">
        <f t="shared" si="1388"/>
        <v>0</v>
      </c>
      <c r="P3069" s="564">
        <f t="shared" si="1389"/>
        <v>0</v>
      </c>
      <c r="Q3069" s="564">
        <f t="shared" si="1390"/>
        <v>0</v>
      </c>
      <c r="R3069" s="661">
        <f t="shared" si="1379"/>
        <v>0</v>
      </c>
      <c r="S3069" s="662">
        <f t="shared" si="1380"/>
        <v>0</v>
      </c>
      <c r="T3069" s="699">
        <f t="shared" si="1381"/>
        <v>0</v>
      </c>
      <c r="U3069" s="681">
        <f t="shared" si="1391"/>
        <v>0</v>
      </c>
      <c r="V3069" s="701">
        <f t="shared" si="1392"/>
        <v>0</v>
      </c>
      <c r="W3069" s="662">
        <f t="shared" si="1393"/>
        <v>0</v>
      </c>
      <c r="X3069" s="662">
        <f t="shared" si="1394"/>
        <v>0</v>
      </c>
      <c r="Y3069" s="662">
        <f t="shared" si="1395"/>
        <v>0</v>
      </c>
      <c r="Z3069" s="699">
        <f t="shared" si="1396"/>
        <v>0</v>
      </c>
      <c r="AA3069" s="681">
        <f t="shared" si="1399"/>
        <v>0</v>
      </c>
      <c r="AB3069" s="701">
        <f t="shared" si="1400"/>
        <v>0</v>
      </c>
      <c r="AC3069" s="662">
        <f t="shared" si="1397"/>
        <v>0</v>
      </c>
      <c r="AD3069" s="662">
        <f t="shared" si="1401"/>
        <v>0</v>
      </c>
      <c r="AE3069" s="701">
        <f t="shared" si="1402"/>
        <v>0</v>
      </c>
      <c r="AF3069" s="662">
        <f t="shared" si="1398"/>
        <v>0</v>
      </c>
      <c r="AG3069" s="662">
        <f t="shared" si="1403"/>
        <v>0</v>
      </c>
      <c r="AH3069" s="701">
        <f t="shared" si="1404"/>
        <v>0</v>
      </c>
    </row>
    <row r="3070" spans="1:34" x14ac:dyDescent="0.35">
      <c r="A3070" s="680">
        <v>41045</v>
      </c>
      <c r="B3070" s="558" t="s">
        <v>25</v>
      </c>
      <c r="C3070" s="558">
        <v>5</v>
      </c>
      <c r="D3070" s="559">
        <f t="shared" si="1376"/>
        <v>4</v>
      </c>
      <c r="E3070" s="561">
        <v>9.9999999999909051E-3</v>
      </c>
      <c r="F3070" s="699">
        <f t="shared" si="1382"/>
        <v>0</v>
      </c>
      <c r="G3070" s="712">
        <f t="shared" si="1383"/>
        <v>0</v>
      </c>
      <c r="H3070" s="699">
        <f t="shared" si="1377"/>
        <v>0</v>
      </c>
      <c r="I3070" s="712">
        <f t="shared" si="1378"/>
        <v>0</v>
      </c>
      <c r="J3070" s="699">
        <f t="shared" si="1384"/>
        <v>0</v>
      </c>
      <c r="K3070" s="681">
        <f t="shared" si="1385"/>
        <v>0</v>
      </c>
      <c r="L3070" s="711">
        <f>IF($L$5="Yes",HLOOKUP(B3070,'Outdoor Supply'!$D$32:$P$38,7,FALSE),0)</f>
        <v>0</v>
      </c>
      <c r="M3070" s="701">
        <f t="shared" si="1386"/>
        <v>0</v>
      </c>
      <c r="N3070" s="564">
        <f t="shared" si="1387"/>
        <v>0</v>
      </c>
      <c r="O3070" s="564">
        <f t="shared" si="1388"/>
        <v>0</v>
      </c>
      <c r="P3070" s="564">
        <f t="shared" si="1389"/>
        <v>0</v>
      </c>
      <c r="Q3070" s="564">
        <f t="shared" si="1390"/>
        <v>0</v>
      </c>
      <c r="R3070" s="661">
        <f t="shared" si="1379"/>
        <v>0</v>
      </c>
      <c r="S3070" s="662">
        <f t="shared" si="1380"/>
        <v>0</v>
      </c>
      <c r="T3070" s="699">
        <f t="shared" si="1381"/>
        <v>0</v>
      </c>
      <c r="U3070" s="681">
        <f t="shared" si="1391"/>
        <v>0</v>
      </c>
      <c r="V3070" s="701">
        <f t="shared" si="1392"/>
        <v>0</v>
      </c>
      <c r="W3070" s="662">
        <f t="shared" si="1393"/>
        <v>0</v>
      </c>
      <c r="X3070" s="662">
        <f t="shared" si="1394"/>
        <v>0</v>
      </c>
      <c r="Y3070" s="662">
        <f t="shared" si="1395"/>
        <v>0</v>
      </c>
      <c r="Z3070" s="699">
        <f t="shared" si="1396"/>
        <v>0</v>
      </c>
      <c r="AA3070" s="681">
        <f t="shared" si="1399"/>
        <v>0</v>
      </c>
      <c r="AB3070" s="701">
        <f t="shared" si="1400"/>
        <v>0</v>
      </c>
      <c r="AC3070" s="662">
        <f t="shared" si="1397"/>
        <v>0</v>
      </c>
      <c r="AD3070" s="662">
        <f t="shared" si="1401"/>
        <v>0</v>
      </c>
      <c r="AE3070" s="701">
        <f t="shared" si="1402"/>
        <v>0</v>
      </c>
      <c r="AF3070" s="662">
        <f t="shared" si="1398"/>
        <v>0</v>
      </c>
      <c r="AG3070" s="662">
        <f t="shared" si="1403"/>
        <v>0</v>
      </c>
      <c r="AH3070" s="701">
        <f t="shared" si="1404"/>
        <v>0</v>
      </c>
    </row>
    <row r="3071" spans="1:34" x14ac:dyDescent="0.35">
      <c r="A3071" s="680">
        <v>41046</v>
      </c>
      <c r="B3071" s="558" t="s">
        <v>25</v>
      </c>
      <c r="C3071" s="558">
        <v>5</v>
      </c>
      <c r="D3071" s="559">
        <f t="shared" si="1376"/>
        <v>5</v>
      </c>
      <c r="E3071" s="561">
        <v>0</v>
      </c>
      <c r="F3071" s="699">
        <f t="shared" si="1382"/>
        <v>0</v>
      </c>
      <c r="G3071" s="712">
        <f t="shared" si="1383"/>
        <v>0</v>
      </c>
      <c r="H3071" s="699">
        <f t="shared" si="1377"/>
        <v>0</v>
      </c>
      <c r="I3071" s="712">
        <f t="shared" si="1378"/>
        <v>0</v>
      </c>
      <c r="J3071" s="699">
        <f t="shared" si="1384"/>
        <v>0</v>
      </c>
      <c r="K3071" s="681">
        <f t="shared" si="1385"/>
        <v>0</v>
      </c>
      <c r="L3071" s="711">
        <f>IF($L$5="Yes",HLOOKUP(B3071,'Outdoor Supply'!$D$32:$P$38,7,FALSE),0)</f>
        <v>0</v>
      </c>
      <c r="M3071" s="701">
        <f t="shared" si="1386"/>
        <v>0</v>
      </c>
      <c r="N3071" s="564">
        <f t="shared" si="1387"/>
        <v>0</v>
      </c>
      <c r="O3071" s="564">
        <f t="shared" si="1388"/>
        <v>0</v>
      </c>
      <c r="P3071" s="564">
        <f t="shared" si="1389"/>
        <v>0</v>
      </c>
      <c r="Q3071" s="564">
        <f t="shared" si="1390"/>
        <v>0</v>
      </c>
      <c r="R3071" s="661">
        <f t="shared" si="1379"/>
        <v>0</v>
      </c>
      <c r="S3071" s="662">
        <f t="shared" si="1380"/>
        <v>0</v>
      </c>
      <c r="T3071" s="699">
        <f t="shared" si="1381"/>
        <v>0</v>
      </c>
      <c r="U3071" s="681">
        <f t="shared" si="1391"/>
        <v>0</v>
      </c>
      <c r="V3071" s="701">
        <f t="shared" si="1392"/>
        <v>0</v>
      </c>
      <c r="W3071" s="662">
        <f t="shared" si="1393"/>
        <v>0</v>
      </c>
      <c r="X3071" s="662">
        <f t="shared" si="1394"/>
        <v>0</v>
      </c>
      <c r="Y3071" s="662">
        <f t="shared" si="1395"/>
        <v>0</v>
      </c>
      <c r="Z3071" s="699">
        <f t="shared" si="1396"/>
        <v>0</v>
      </c>
      <c r="AA3071" s="681">
        <f t="shared" si="1399"/>
        <v>0</v>
      </c>
      <c r="AB3071" s="701">
        <f t="shared" si="1400"/>
        <v>0</v>
      </c>
      <c r="AC3071" s="662">
        <f t="shared" si="1397"/>
        <v>0</v>
      </c>
      <c r="AD3071" s="662">
        <f t="shared" si="1401"/>
        <v>0</v>
      </c>
      <c r="AE3071" s="701">
        <f t="shared" si="1402"/>
        <v>0</v>
      </c>
      <c r="AF3071" s="662">
        <f t="shared" si="1398"/>
        <v>0</v>
      </c>
      <c r="AG3071" s="662">
        <f t="shared" si="1403"/>
        <v>0</v>
      </c>
      <c r="AH3071" s="701">
        <f t="shared" si="1404"/>
        <v>0</v>
      </c>
    </row>
    <row r="3072" spans="1:34" x14ac:dyDescent="0.35">
      <c r="A3072" s="680">
        <v>41047</v>
      </c>
      <c r="B3072" s="558" t="s">
        <v>25</v>
      </c>
      <c r="C3072" s="558">
        <v>5</v>
      </c>
      <c r="D3072" s="559">
        <f t="shared" si="1376"/>
        <v>6</v>
      </c>
      <c r="E3072" s="561">
        <v>0</v>
      </c>
      <c r="F3072" s="699">
        <f t="shared" si="1382"/>
        <v>0</v>
      </c>
      <c r="G3072" s="712">
        <f t="shared" si="1383"/>
        <v>0</v>
      </c>
      <c r="H3072" s="699">
        <f t="shared" si="1377"/>
        <v>0</v>
      </c>
      <c r="I3072" s="712">
        <f t="shared" si="1378"/>
        <v>0</v>
      </c>
      <c r="J3072" s="699">
        <f t="shared" si="1384"/>
        <v>0</v>
      </c>
      <c r="K3072" s="681">
        <f t="shared" si="1385"/>
        <v>0</v>
      </c>
      <c r="L3072" s="711">
        <f>IF($L$5="Yes",HLOOKUP(B3072,'Outdoor Supply'!$D$32:$P$38,7,FALSE),0)</f>
        <v>0</v>
      </c>
      <c r="M3072" s="701">
        <f t="shared" si="1386"/>
        <v>0</v>
      </c>
      <c r="N3072" s="564">
        <f t="shared" si="1387"/>
        <v>0</v>
      </c>
      <c r="O3072" s="564">
        <f t="shared" si="1388"/>
        <v>0</v>
      </c>
      <c r="P3072" s="564">
        <f t="shared" si="1389"/>
        <v>0</v>
      </c>
      <c r="Q3072" s="564">
        <f t="shared" si="1390"/>
        <v>0</v>
      </c>
      <c r="R3072" s="661">
        <f t="shared" si="1379"/>
        <v>0</v>
      </c>
      <c r="S3072" s="662">
        <f t="shared" si="1380"/>
        <v>0</v>
      </c>
      <c r="T3072" s="699">
        <f t="shared" si="1381"/>
        <v>0</v>
      </c>
      <c r="U3072" s="681">
        <f t="shared" si="1391"/>
        <v>0</v>
      </c>
      <c r="V3072" s="701">
        <f t="shared" si="1392"/>
        <v>0</v>
      </c>
      <c r="W3072" s="662">
        <f t="shared" si="1393"/>
        <v>0</v>
      </c>
      <c r="X3072" s="662">
        <f t="shared" si="1394"/>
        <v>0</v>
      </c>
      <c r="Y3072" s="662">
        <f t="shared" si="1395"/>
        <v>0</v>
      </c>
      <c r="Z3072" s="699">
        <f t="shared" si="1396"/>
        <v>0</v>
      </c>
      <c r="AA3072" s="681">
        <f t="shared" si="1399"/>
        <v>0</v>
      </c>
      <c r="AB3072" s="701">
        <f t="shared" si="1400"/>
        <v>0</v>
      </c>
      <c r="AC3072" s="662">
        <f t="shared" si="1397"/>
        <v>0</v>
      </c>
      <c r="AD3072" s="662">
        <f t="shared" si="1401"/>
        <v>0</v>
      </c>
      <c r="AE3072" s="701">
        <f t="shared" si="1402"/>
        <v>0</v>
      </c>
      <c r="AF3072" s="662">
        <f t="shared" si="1398"/>
        <v>0</v>
      </c>
      <c r="AG3072" s="662">
        <f t="shared" si="1403"/>
        <v>0</v>
      </c>
      <c r="AH3072" s="701">
        <f t="shared" si="1404"/>
        <v>0</v>
      </c>
    </row>
    <row r="3073" spans="1:34" x14ac:dyDescent="0.35">
      <c r="A3073" s="680">
        <v>41048</v>
      </c>
      <c r="B3073" s="558" t="s">
        <v>25</v>
      </c>
      <c r="C3073" s="558">
        <v>5</v>
      </c>
      <c r="D3073" s="559">
        <f t="shared" si="1376"/>
        <v>7</v>
      </c>
      <c r="E3073" s="561">
        <v>0</v>
      </c>
      <c r="F3073" s="699">
        <f t="shared" si="1382"/>
        <v>0</v>
      </c>
      <c r="G3073" s="712">
        <f t="shared" si="1383"/>
        <v>0</v>
      </c>
      <c r="H3073" s="699">
        <f t="shared" si="1377"/>
        <v>0</v>
      </c>
      <c r="I3073" s="712">
        <f t="shared" si="1378"/>
        <v>0</v>
      </c>
      <c r="J3073" s="699">
        <f t="shared" si="1384"/>
        <v>0</v>
      </c>
      <c r="K3073" s="681">
        <f t="shared" si="1385"/>
        <v>0</v>
      </c>
      <c r="L3073" s="711">
        <f>IF($L$5="Yes",HLOOKUP(B3073,'Outdoor Supply'!$D$32:$P$38,7,FALSE),0)</f>
        <v>0</v>
      </c>
      <c r="M3073" s="701">
        <f t="shared" si="1386"/>
        <v>0</v>
      </c>
      <c r="N3073" s="564">
        <f t="shared" si="1387"/>
        <v>0</v>
      </c>
      <c r="O3073" s="564">
        <f t="shared" si="1388"/>
        <v>0</v>
      </c>
      <c r="P3073" s="564">
        <f t="shared" si="1389"/>
        <v>0</v>
      </c>
      <c r="Q3073" s="564">
        <f t="shared" si="1390"/>
        <v>0</v>
      </c>
      <c r="R3073" s="661">
        <f t="shared" si="1379"/>
        <v>0</v>
      </c>
      <c r="S3073" s="662">
        <f t="shared" si="1380"/>
        <v>0</v>
      </c>
      <c r="T3073" s="699">
        <f t="shared" si="1381"/>
        <v>0</v>
      </c>
      <c r="U3073" s="681">
        <f t="shared" si="1391"/>
        <v>0</v>
      </c>
      <c r="V3073" s="701">
        <f t="shared" si="1392"/>
        <v>0</v>
      </c>
      <c r="W3073" s="662">
        <f t="shared" si="1393"/>
        <v>0</v>
      </c>
      <c r="X3073" s="662">
        <f t="shared" si="1394"/>
        <v>0</v>
      </c>
      <c r="Y3073" s="662">
        <f t="shared" si="1395"/>
        <v>0</v>
      </c>
      <c r="Z3073" s="699">
        <f t="shared" si="1396"/>
        <v>0</v>
      </c>
      <c r="AA3073" s="681">
        <f t="shared" si="1399"/>
        <v>0</v>
      </c>
      <c r="AB3073" s="701">
        <f t="shared" si="1400"/>
        <v>0</v>
      </c>
      <c r="AC3073" s="662">
        <f t="shared" si="1397"/>
        <v>0</v>
      </c>
      <c r="AD3073" s="662">
        <f t="shared" si="1401"/>
        <v>0</v>
      </c>
      <c r="AE3073" s="701">
        <f t="shared" si="1402"/>
        <v>0</v>
      </c>
      <c r="AF3073" s="662">
        <f t="shared" si="1398"/>
        <v>0</v>
      </c>
      <c r="AG3073" s="662">
        <f t="shared" si="1403"/>
        <v>0</v>
      </c>
      <c r="AH3073" s="701">
        <f t="shared" si="1404"/>
        <v>0</v>
      </c>
    </row>
    <row r="3074" spans="1:34" x14ac:dyDescent="0.35">
      <c r="A3074" s="680">
        <v>41049</v>
      </c>
      <c r="B3074" s="558" t="s">
        <v>25</v>
      </c>
      <c r="C3074" s="558">
        <v>5</v>
      </c>
      <c r="D3074" s="559">
        <f t="shared" si="1376"/>
        <v>1</v>
      </c>
      <c r="E3074" s="561">
        <v>0</v>
      </c>
      <c r="F3074" s="699">
        <f t="shared" si="1382"/>
        <v>0</v>
      </c>
      <c r="G3074" s="712">
        <f t="shared" si="1383"/>
        <v>0</v>
      </c>
      <c r="H3074" s="699">
        <f t="shared" si="1377"/>
        <v>0</v>
      </c>
      <c r="I3074" s="712">
        <f t="shared" si="1378"/>
        <v>0</v>
      </c>
      <c r="J3074" s="699">
        <f t="shared" si="1384"/>
        <v>0</v>
      </c>
      <c r="K3074" s="681">
        <f t="shared" si="1385"/>
        <v>0</v>
      </c>
      <c r="L3074" s="711">
        <f>IF($L$5="Yes",HLOOKUP(B3074,'Outdoor Supply'!$D$32:$P$38,7,FALSE),0)</f>
        <v>0</v>
      </c>
      <c r="M3074" s="701">
        <f t="shared" si="1386"/>
        <v>0</v>
      </c>
      <c r="N3074" s="564">
        <f t="shared" si="1387"/>
        <v>0</v>
      </c>
      <c r="O3074" s="564">
        <f t="shared" si="1388"/>
        <v>0</v>
      </c>
      <c r="P3074" s="564">
        <f t="shared" si="1389"/>
        <v>0</v>
      </c>
      <c r="Q3074" s="564">
        <f t="shared" si="1390"/>
        <v>0</v>
      </c>
      <c r="R3074" s="661">
        <f t="shared" si="1379"/>
        <v>0</v>
      </c>
      <c r="S3074" s="662">
        <f t="shared" si="1380"/>
        <v>0</v>
      </c>
      <c r="T3074" s="699">
        <f t="shared" si="1381"/>
        <v>0</v>
      </c>
      <c r="U3074" s="681">
        <f t="shared" si="1391"/>
        <v>0</v>
      </c>
      <c r="V3074" s="701">
        <f t="shared" si="1392"/>
        <v>0</v>
      </c>
      <c r="W3074" s="662">
        <f t="shared" si="1393"/>
        <v>0</v>
      </c>
      <c r="X3074" s="662">
        <f t="shared" si="1394"/>
        <v>0</v>
      </c>
      <c r="Y3074" s="662">
        <f t="shared" si="1395"/>
        <v>0</v>
      </c>
      <c r="Z3074" s="699">
        <f t="shared" si="1396"/>
        <v>0</v>
      </c>
      <c r="AA3074" s="681">
        <f t="shared" si="1399"/>
        <v>0</v>
      </c>
      <c r="AB3074" s="701">
        <f t="shared" si="1400"/>
        <v>0</v>
      </c>
      <c r="AC3074" s="662">
        <f t="shared" si="1397"/>
        <v>0</v>
      </c>
      <c r="AD3074" s="662">
        <f t="shared" si="1401"/>
        <v>0</v>
      </c>
      <c r="AE3074" s="701">
        <f t="shared" si="1402"/>
        <v>0</v>
      </c>
      <c r="AF3074" s="662">
        <f t="shared" si="1398"/>
        <v>0</v>
      </c>
      <c r="AG3074" s="662">
        <f t="shared" si="1403"/>
        <v>0</v>
      </c>
      <c r="AH3074" s="701">
        <f t="shared" si="1404"/>
        <v>0</v>
      </c>
    </row>
    <row r="3075" spans="1:34" x14ac:dyDescent="0.35">
      <c r="A3075" s="680">
        <v>41050</v>
      </c>
      <c r="B3075" s="558" t="s">
        <v>25</v>
      </c>
      <c r="C3075" s="558">
        <v>5</v>
      </c>
      <c r="D3075" s="559">
        <f t="shared" si="1376"/>
        <v>2</v>
      </c>
      <c r="E3075" s="561">
        <v>0</v>
      </c>
      <c r="F3075" s="699">
        <f t="shared" si="1382"/>
        <v>0</v>
      </c>
      <c r="G3075" s="712">
        <f t="shared" si="1383"/>
        <v>0</v>
      </c>
      <c r="H3075" s="699">
        <f t="shared" si="1377"/>
        <v>0</v>
      </c>
      <c r="I3075" s="712">
        <f t="shared" si="1378"/>
        <v>0</v>
      </c>
      <c r="J3075" s="699">
        <f t="shared" si="1384"/>
        <v>0</v>
      </c>
      <c r="K3075" s="681">
        <f t="shared" si="1385"/>
        <v>0</v>
      </c>
      <c r="L3075" s="711">
        <f>IF($L$5="Yes",HLOOKUP(B3075,'Outdoor Supply'!$D$32:$P$38,7,FALSE),0)</f>
        <v>0</v>
      </c>
      <c r="M3075" s="701">
        <f t="shared" si="1386"/>
        <v>0</v>
      </c>
      <c r="N3075" s="564">
        <f t="shared" si="1387"/>
        <v>0</v>
      </c>
      <c r="O3075" s="564">
        <f t="shared" si="1388"/>
        <v>0</v>
      </c>
      <c r="P3075" s="564">
        <f t="shared" si="1389"/>
        <v>0</v>
      </c>
      <c r="Q3075" s="564">
        <f t="shared" si="1390"/>
        <v>0</v>
      </c>
      <c r="R3075" s="661">
        <f t="shared" si="1379"/>
        <v>0</v>
      </c>
      <c r="S3075" s="662">
        <f t="shared" si="1380"/>
        <v>0</v>
      </c>
      <c r="T3075" s="699">
        <f t="shared" si="1381"/>
        <v>0</v>
      </c>
      <c r="U3075" s="681">
        <f t="shared" si="1391"/>
        <v>0</v>
      </c>
      <c r="V3075" s="701">
        <f t="shared" si="1392"/>
        <v>0</v>
      </c>
      <c r="W3075" s="662">
        <f t="shared" si="1393"/>
        <v>0</v>
      </c>
      <c r="X3075" s="662">
        <f t="shared" si="1394"/>
        <v>0</v>
      </c>
      <c r="Y3075" s="662">
        <f t="shared" si="1395"/>
        <v>0</v>
      </c>
      <c r="Z3075" s="699">
        <f t="shared" si="1396"/>
        <v>0</v>
      </c>
      <c r="AA3075" s="681">
        <f t="shared" si="1399"/>
        <v>0</v>
      </c>
      <c r="AB3075" s="701">
        <f t="shared" si="1400"/>
        <v>0</v>
      </c>
      <c r="AC3075" s="662">
        <f t="shared" si="1397"/>
        <v>0</v>
      </c>
      <c r="AD3075" s="662">
        <f t="shared" si="1401"/>
        <v>0</v>
      </c>
      <c r="AE3075" s="701">
        <f t="shared" si="1402"/>
        <v>0</v>
      </c>
      <c r="AF3075" s="662">
        <f t="shared" si="1398"/>
        <v>0</v>
      </c>
      <c r="AG3075" s="662">
        <f t="shared" si="1403"/>
        <v>0</v>
      </c>
      <c r="AH3075" s="701">
        <f t="shared" si="1404"/>
        <v>0</v>
      </c>
    </row>
    <row r="3076" spans="1:34" x14ac:dyDescent="0.35">
      <c r="A3076" s="680">
        <v>41051</v>
      </c>
      <c r="B3076" s="558" t="s">
        <v>25</v>
      </c>
      <c r="C3076" s="558">
        <v>5</v>
      </c>
      <c r="D3076" s="559">
        <f t="shared" si="1376"/>
        <v>3</v>
      </c>
      <c r="E3076" s="561">
        <v>0</v>
      </c>
      <c r="F3076" s="699">
        <f t="shared" si="1382"/>
        <v>0</v>
      </c>
      <c r="G3076" s="712">
        <f t="shared" si="1383"/>
        <v>0</v>
      </c>
      <c r="H3076" s="699">
        <f t="shared" si="1377"/>
        <v>0</v>
      </c>
      <c r="I3076" s="712">
        <f t="shared" si="1378"/>
        <v>0</v>
      </c>
      <c r="J3076" s="699">
        <f t="shared" si="1384"/>
        <v>0</v>
      </c>
      <c r="K3076" s="681">
        <f t="shared" si="1385"/>
        <v>0</v>
      </c>
      <c r="L3076" s="711">
        <f>IF($L$5="Yes",HLOOKUP(B3076,'Outdoor Supply'!$D$32:$P$38,7,FALSE),0)</f>
        <v>0</v>
      </c>
      <c r="M3076" s="701">
        <f t="shared" si="1386"/>
        <v>0</v>
      </c>
      <c r="N3076" s="564">
        <f t="shared" si="1387"/>
        <v>0</v>
      </c>
      <c r="O3076" s="564">
        <f t="shared" si="1388"/>
        <v>0</v>
      </c>
      <c r="P3076" s="564">
        <f t="shared" si="1389"/>
        <v>0</v>
      </c>
      <c r="Q3076" s="564">
        <f t="shared" si="1390"/>
        <v>0</v>
      </c>
      <c r="R3076" s="661">
        <f t="shared" si="1379"/>
        <v>0</v>
      </c>
      <c r="S3076" s="662">
        <f t="shared" si="1380"/>
        <v>0</v>
      </c>
      <c r="T3076" s="699">
        <f t="shared" si="1381"/>
        <v>0</v>
      </c>
      <c r="U3076" s="681">
        <f t="shared" si="1391"/>
        <v>0</v>
      </c>
      <c r="V3076" s="701">
        <f t="shared" si="1392"/>
        <v>0</v>
      </c>
      <c r="W3076" s="662">
        <f t="shared" si="1393"/>
        <v>0</v>
      </c>
      <c r="X3076" s="662">
        <f t="shared" si="1394"/>
        <v>0</v>
      </c>
      <c r="Y3076" s="662">
        <f t="shared" si="1395"/>
        <v>0</v>
      </c>
      <c r="Z3076" s="699">
        <f t="shared" si="1396"/>
        <v>0</v>
      </c>
      <c r="AA3076" s="681">
        <f t="shared" si="1399"/>
        <v>0</v>
      </c>
      <c r="AB3076" s="701">
        <f t="shared" si="1400"/>
        <v>0</v>
      </c>
      <c r="AC3076" s="662">
        <f t="shared" si="1397"/>
        <v>0</v>
      </c>
      <c r="AD3076" s="662">
        <f t="shared" si="1401"/>
        <v>0</v>
      </c>
      <c r="AE3076" s="701">
        <f t="shared" si="1402"/>
        <v>0</v>
      </c>
      <c r="AF3076" s="662">
        <f t="shared" si="1398"/>
        <v>0</v>
      </c>
      <c r="AG3076" s="662">
        <f t="shared" si="1403"/>
        <v>0</v>
      </c>
      <c r="AH3076" s="701">
        <f t="shared" si="1404"/>
        <v>0</v>
      </c>
    </row>
    <row r="3077" spans="1:34" x14ac:dyDescent="0.35">
      <c r="A3077" s="680">
        <v>41052</v>
      </c>
      <c r="B3077" s="558" t="s">
        <v>25</v>
      </c>
      <c r="C3077" s="558">
        <v>5</v>
      </c>
      <c r="D3077" s="559">
        <f t="shared" si="1376"/>
        <v>4</v>
      </c>
      <c r="E3077" s="561">
        <v>0</v>
      </c>
      <c r="F3077" s="699">
        <f t="shared" si="1382"/>
        <v>0</v>
      </c>
      <c r="G3077" s="712">
        <f t="shared" si="1383"/>
        <v>0</v>
      </c>
      <c r="H3077" s="699">
        <f t="shared" si="1377"/>
        <v>0</v>
      </c>
      <c r="I3077" s="712">
        <f t="shared" si="1378"/>
        <v>0</v>
      </c>
      <c r="J3077" s="699">
        <f t="shared" si="1384"/>
        <v>0</v>
      </c>
      <c r="K3077" s="681">
        <f t="shared" si="1385"/>
        <v>0</v>
      </c>
      <c r="L3077" s="711">
        <f>IF($L$5="Yes",HLOOKUP(B3077,'Outdoor Supply'!$D$32:$P$38,7,FALSE),0)</f>
        <v>0</v>
      </c>
      <c r="M3077" s="701">
        <f t="shared" si="1386"/>
        <v>0</v>
      </c>
      <c r="N3077" s="564">
        <f t="shared" si="1387"/>
        <v>0</v>
      </c>
      <c r="O3077" s="564">
        <f t="shared" si="1388"/>
        <v>0</v>
      </c>
      <c r="P3077" s="564">
        <f t="shared" si="1389"/>
        <v>0</v>
      </c>
      <c r="Q3077" s="564">
        <f t="shared" si="1390"/>
        <v>0</v>
      </c>
      <c r="R3077" s="661">
        <f t="shared" si="1379"/>
        <v>0</v>
      </c>
      <c r="S3077" s="662">
        <f t="shared" si="1380"/>
        <v>0</v>
      </c>
      <c r="T3077" s="699">
        <f t="shared" si="1381"/>
        <v>0</v>
      </c>
      <c r="U3077" s="681">
        <f t="shared" si="1391"/>
        <v>0</v>
      </c>
      <c r="V3077" s="701">
        <f t="shared" si="1392"/>
        <v>0</v>
      </c>
      <c r="W3077" s="662">
        <f t="shared" si="1393"/>
        <v>0</v>
      </c>
      <c r="X3077" s="662">
        <f t="shared" si="1394"/>
        <v>0</v>
      </c>
      <c r="Y3077" s="662">
        <f t="shared" si="1395"/>
        <v>0</v>
      </c>
      <c r="Z3077" s="699">
        <f t="shared" si="1396"/>
        <v>0</v>
      </c>
      <c r="AA3077" s="681">
        <f t="shared" si="1399"/>
        <v>0</v>
      </c>
      <c r="AB3077" s="701">
        <f t="shared" si="1400"/>
        <v>0</v>
      </c>
      <c r="AC3077" s="662">
        <f t="shared" si="1397"/>
        <v>0</v>
      </c>
      <c r="AD3077" s="662">
        <f t="shared" si="1401"/>
        <v>0</v>
      </c>
      <c r="AE3077" s="701">
        <f t="shared" si="1402"/>
        <v>0</v>
      </c>
      <c r="AF3077" s="662">
        <f t="shared" si="1398"/>
        <v>0</v>
      </c>
      <c r="AG3077" s="662">
        <f t="shared" si="1403"/>
        <v>0</v>
      </c>
      <c r="AH3077" s="701">
        <f t="shared" si="1404"/>
        <v>0</v>
      </c>
    </row>
    <row r="3078" spans="1:34" x14ac:dyDescent="0.35">
      <c r="A3078" s="680">
        <v>41053</v>
      </c>
      <c r="B3078" s="558" t="s">
        <v>25</v>
      </c>
      <c r="C3078" s="558">
        <v>5</v>
      </c>
      <c r="D3078" s="559">
        <f t="shared" si="1376"/>
        <v>5</v>
      </c>
      <c r="E3078" s="561">
        <v>0</v>
      </c>
      <c r="F3078" s="699">
        <f t="shared" si="1382"/>
        <v>0</v>
      </c>
      <c r="G3078" s="712">
        <f t="shared" si="1383"/>
        <v>0</v>
      </c>
      <c r="H3078" s="699">
        <f t="shared" si="1377"/>
        <v>0</v>
      </c>
      <c r="I3078" s="712">
        <f t="shared" si="1378"/>
        <v>0</v>
      </c>
      <c r="J3078" s="699">
        <f t="shared" si="1384"/>
        <v>0</v>
      </c>
      <c r="K3078" s="681">
        <f t="shared" si="1385"/>
        <v>0</v>
      </c>
      <c r="L3078" s="711">
        <f>IF($L$5="Yes",HLOOKUP(B3078,'Outdoor Supply'!$D$32:$P$38,7,FALSE),0)</f>
        <v>0</v>
      </c>
      <c r="M3078" s="701">
        <f t="shared" si="1386"/>
        <v>0</v>
      </c>
      <c r="N3078" s="564">
        <f t="shared" si="1387"/>
        <v>0</v>
      </c>
      <c r="O3078" s="564">
        <f t="shared" si="1388"/>
        <v>0</v>
      </c>
      <c r="P3078" s="564">
        <f t="shared" si="1389"/>
        <v>0</v>
      </c>
      <c r="Q3078" s="564">
        <f t="shared" si="1390"/>
        <v>0</v>
      </c>
      <c r="R3078" s="661">
        <f t="shared" si="1379"/>
        <v>0</v>
      </c>
      <c r="S3078" s="662">
        <f t="shared" si="1380"/>
        <v>0</v>
      </c>
      <c r="T3078" s="699">
        <f t="shared" si="1381"/>
        <v>0</v>
      </c>
      <c r="U3078" s="681">
        <f t="shared" si="1391"/>
        <v>0</v>
      </c>
      <c r="V3078" s="701">
        <f t="shared" si="1392"/>
        <v>0</v>
      </c>
      <c r="W3078" s="662">
        <f t="shared" si="1393"/>
        <v>0</v>
      </c>
      <c r="X3078" s="662">
        <f t="shared" si="1394"/>
        <v>0</v>
      </c>
      <c r="Y3078" s="662">
        <f t="shared" si="1395"/>
        <v>0</v>
      </c>
      <c r="Z3078" s="699">
        <f t="shared" si="1396"/>
        <v>0</v>
      </c>
      <c r="AA3078" s="681">
        <f t="shared" si="1399"/>
        <v>0</v>
      </c>
      <c r="AB3078" s="701">
        <f t="shared" si="1400"/>
        <v>0</v>
      </c>
      <c r="AC3078" s="662">
        <f t="shared" si="1397"/>
        <v>0</v>
      </c>
      <c r="AD3078" s="662">
        <f t="shared" si="1401"/>
        <v>0</v>
      </c>
      <c r="AE3078" s="701">
        <f t="shared" si="1402"/>
        <v>0</v>
      </c>
      <c r="AF3078" s="662">
        <f t="shared" si="1398"/>
        <v>0</v>
      </c>
      <c r="AG3078" s="662">
        <f t="shared" si="1403"/>
        <v>0</v>
      </c>
      <c r="AH3078" s="701">
        <f t="shared" si="1404"/>
        <v>0</v>
      </c>
    </row>
    <row r="3079" spans="1:34" x14ac:dyDescent="0.35">
      <c r="A3079" s="680">
        <v>41054</v>
      </c>
      <c r="B3079" s="558" t="s">
        <v>25</v>
      </c>
      <c r="C3079" s="558">
        <v>5</v>
      </c>
      <c r="D3079" s="559">
        <f t="shared" si="1376"/>
        <v>6</v>
      </c>
      <c r="E3079" s="561">
        <v>0</v>
      </c>
      <c r="F3079" s="699">
        <f t="shared" si="1382"/>
        <v>0</v>
      </c>
      <c r="G3079" s="712">
        <f t="shared" si="1383"/>
        <v>0</v>
      </c>
      <c r="H3079" s="699">
        <f t="shared" si="1377"/>
        <v>0</v>
      </c>
      <c r="I3079" s="712">
        <f t="shared" si="1378"/>
        <v>0</v>
      </c>
      <c r="J3079" s="699">
        <f t="shared" si="1384"/>
        <v>0</v>
      </c>
      <c r="K3079" s="681">
        <f t="shared" si="1385"/>
        <v>0</v>
      </c>
      <c r="L3079" s="711">
        <f>IF($L$5="Yes",HLOOKUP(B3079,'Outdoor Supply'!$D$32:$P$38,7,FALSE),0)</f>
        <v>0</v>
      </c>
      <c r="M3079" s="701">
        <f t="shared" si="1386"/>
        <v>0</v>
      </c>
      <c r="N3079" s="564">
        <f t="shared" si="1387"/>
        <v>0</v>
      </c>
      <c r="O3079" s="564">
        <f t="shared" si="1388"/>
        <v>0</v>
      </c>
      <c r="P3079" s="564">
        <f t="shared" si="1389"/>
        <v>0</v>
      </c>
      <c r="Q3079" s="564">
        <f t="shared" si="1390"/>
        <v>0</v>
      </c>
      <c r="R3079" s="661">
        <f t="shared" si="1379"/>
        <v>0</v>
      </c>
      <c r="S3079" s="662">
        <f t="shared" si="1380"/>
        <v>0</v>
      </c>
      <c r="T3079" s="699">
        <f t="shared" si="1381"/>
        <v>0</v>
      </c>
      <c r="U3079" s="681">
        <f t="shared" si="1391"/>
        <v>0</v>
      </c>
      <c r="V3079" s="701">
        <f t="shared" si="1392"/>
        <v>0</v>
      </c>
      <c r="W3079" s="662">
        <f t="shared" si="1393"/>
        <v>0</v>
      </c>
      <c r="X3079" s="662">
        <f t="shared" si="1394"/>
        <v>0</v>
      </c>
      <c r="Y3079" s="662">
        <f t="shared" si="1395"/>
        <v>0</v>
      </c>
      <c r="Z3079" s="699">
        <f t="shared" si="1396"/>
        <v>0</v>
      </c>
      <c r="AA3079" s="681">
        <f t="shared" si="1399"/>
        <v>0</v>
      </c>
      <c r="AB3079" s="701">
        <f t="shared" si="1400"/>
        <v>0</v>
      </c>
      <c r="AC3079" s="662">
        <f t="shared" si="1397"/>
        <v>0</v>
      </c>
      <c r="AD3079" s="662">
        <f t="shared" si="1401"/>
        <v>0</v>
      </c>
      <c r="AE3079" s="701">
        <f t="shared" si="1402"/>
        <v>0</v>
      </c>
      <c r="AF3079" s="662">
        <f t="shared" si="1398"/>
        <v>0</v>
      </c>
      <c r="AG3079" s="662">
        <f t="shared" si="1403"/>
        <v>0</v>
      </c>
      <c r="AH3079" s="701">
        <f t="shared" si="1404"/>
        <v>0</v>
      </c>
    </row>
    <row r="3080" spans="1:34" x14ac:dyDescent="0.35">
      <c r="A3080" s="680">
        <v>41055</v>
      </c>
      <c r="B3080" s="558" t="s">
        <v>25</v>
      </c>
      <c r="C3080" s="558">
        <v>5</v>
      </c>
      <c r="D3080" s="559">
        <f t="shared" si="1376"/>
        <v>7</v>
      </c>
      <c r="E3080" s="561">
        <v>0</v>
      </c>
      <c r="F3080" s="699">
        <f t="shared" si="1382"/>
        <v>0</v>
      </c>
      <c r="G3080" s="712">
        <f t="shared" si="1383"/>
        <v>0</v>
      </c>
      <c r="H3080" s="699">
        <f t="shared" si="1377"/>
        <v>0</v>
      </c>
      <c r="I3080" s="712">
        <f t="shared" si="1378"/>
        <v>0</v>
      </c>
      <c r="J3080" s="699">
        <f t="shared" si="1384"/>
        <v>0</v>
      </c>
      <c r="K3080" s="681">
        <f t="shared" si="1385"/>
        <v>0</v>
      </c>
      <c r="L3080" s="711">
        <f>IF($L$5="Yes",HLOOKUP(B3080,'Outdoor Supply'!$D$32:$P$38,7,FALSE),0)</f>
        <v>0</v>
      </c>
      <c r="M3080" s="701">
        <f t="shared" si="1386"/>
        <v>0</v>
      </c>
      <c r="N3080" s="564">
        <f t="shared" si="1387"/>
        <v>0</v>
      </c>
      <c r="O3080" s="564">
        <f t="shared" si="1388"/>
        <v>0</v>
      </c>
      <c r="P3080" s="564">
        <f t="shared" si="1389"/>
        <v>0</v>
      </c>
      <c r="Q3080" s="564">
        <f t="shared" si="1390"/>
        <v>0</v>
      </c>
      <c r="R3080" s="661">
        <f t="shared" si="1379"/>
        <v>0</v>
      </c>
      <c r="S3080" s="662">
        <f t="shared" si="1380"/>
        <v>0</v>
      </c>
      <c r="T3080" s="699">
        <f t="shared" si="1381"/>
        <v>0</v>
      </c>
      <c r="U3080" s="681">
        <f t="shared" si="1391"/>
        <v>0</v>
      </c>
      <c r="V3080" s="701">
        <f t="shared" si="1392"/>
        <v>0</v>
      </c>
      <c r="W3080" s="662">
        <f t="shared" si="1393"/>
        <v>0</v>
      </c>
      <c r="X3080" s="662">
        <f t="shared" si="1394"/>
        <v>0</v>
      </c>
      <c r="Y3080" s="662">
        <f t="shared" si="1395"/>
        <v>0</v>
      </c>
      <c r="Z3080" s="699">
        <f t="shared" si="1396"/>
        <v>0</v>
      </c>
      <c r="AA3080" s="681">
        <f t="shared" si="1399"/>
        <v>0</v>
      </c>
      <c r="AB3080" s="701">
        <f t="shared" si="1400"/>
        <v>0</v>
      </c>
      <c r="AC3080" s="662">
        <f t="shared" si="1397"/>
        <v>0</v>
      </c>
      <c r="AD3080" s="662">
        <f t="shared" si="1401"/>
        <v>0</v>
      </c>
      <c r="AE3080" s="701">
        <f t="shared" si="1402"/>
        <v>0</v>
      </c>
      <c r="AF3080" s="662">
        <f t="shared" si="1398"/>
        <v>0</v>
      </c>
      <c r="AG3080" s="662">
        <f t="shared" si="1403"/>
        <v>0</v>
      </c>
      <c r="AH3080" s="701">
        <f t="shared" si="1404"/>
        <v>0</v>
      </c>
    </row>
    <row r="3081" spans="1:34" x14ac:dyDescent="0.35">
      <c r="A3081" s="680">
        <v>41056</v>
      </c>
      <c r="B3081" s="558" t="s">
        <v>25</v>
      </c>
      <c r="C3081" s="558">
        <v>5</v>
      </c>
      <c r="D3081" s="559">
        <f t="shared" si="1376"/>
        <v>1</v>
      </c>
      <c r="E3081" s="561">
        <v>0</v>
      </c>
      <c r="F3081" s="699">
        <f t="shared" si="1382"/>
        <v>0</v>
      </c>
      <c r="G3081" s="712">
        <f t="shared" si="1383"/>
        <v>0</v>
      </c>
      <c r="H3081" s="699">
        <f t="shared" si="1377"/>
        <v>0</v>
      </c>
      <c r="I3081" s="712">
        <f t="shared" si="1378"/>
        <v>0</v>
      </c>
      <c r="J3081" s="699">
        <f t="shared" si="1384"/>
        <v>0</v>
      </c>
      <c r="K3081" s="681">
        <f t="shared" si="1385"/>
        <v>0</v>
      </c>
      <c r="L3081" s="711">
        <f>IF($L$5="Yes",HLOOKUP(B3081,'Outdoor Supply'!$D$32:$P$38,7,FALSE),0)</f>
        <v>0</v>
      </c>
      <c r="M3081" s="701">
        <f t="shared" si="1386"/>
        <v>0</v>
      </c>
      <c r="N3081" s="564">
        <f t="shared" si="1387"/>
        <v>0</v>
      </c>
      <c r="O3081" s="564">
        <f t="shared" si="1388"/>
        <v>0</v>
      </c>
      <c r="P3081" s="564">
        <f t="shared" si="1389"/>
        <v>0</v>
      </c>
      <c r="Q3081" s="564">
        <f t="shared" si="1390"/>
        <v>0</v>
      </c>
      <c r="R3081" s="661">
        <f t="shared" si="1379"/>
        <v>0</v>
      </c>
      <c r="S3081" s="662">
        <f t="shared" si="1380"/>
        <v>0</v>
      </c>
      <c r="T3081" s="699">
        <f t="shared" si="1381"/>
        <v>0</v>
      </c>
      <c r="U3081" s="681">
        <f t="shared" si="1391"/>
        <v>0</v>
      </c>
      <c r="V3081" s="701">
        <f t="shared" si="1392"/>
        <v>0</v>
      </c>
      <c r="W3081" s="662">
        <f t="shared" si="1393"/>
        <v>0</v>
      </c>
      <c r="X3081" s="662">
        <f t="shared" si="1394"/>
        <v>0</v>
      </c>
      <c r="Y3081" s="662">
        <f t="shared" si="1395"/>
        <v>0</v>
      </c>
      <c r="Z3081" s="699">
        <f t="shared" si="1396"/>
        <v>0</v>
      </c>
      <c r="AA3081" s="681">
        <f t="shared" si="1399"/>
        <v>0</v>
      </c>
      <c r="AB3081" s="701">
        <f t="shared" si="1400"/>
        <v>0</v>
      </c>
      <c r="AC3081" s="662">
        <f t="shared" si="1397"/>
        <v>0</v>
      </c>
      <c r="AD3081" s="662">
        <f t="shared" si="1401"/>
        <v>0</v>
      </c>
      <c r="AE3081" s="701">
        <f t="shared" si="1402"/>
        <v>0</v>
      </c>
      <c r="AF3081" s="662">
        <f t="shared" si="1398"/>
        <v>0</v>
      </c>
      <c r="AG3081" s="662">
        <f t="shared" si="1403"/>
        <v>0</v>
      </c>
      <c r="AH3081" s="701">
        <f t="shared" si="1404"/>
        <v>0</v>
      </c>
    </row>
    <row r="3082" spans="1:34" x14ac:dyDescent="0.35">
      <c r="A3082" s="680">
        <v>41057</v>
      </c>
      <c r="B3082" s="558" t="s">
        <v>25</v>
      </c>
      <c r="C3082" s="558">
        <v>5</v>
      </c>
      <c r="D3082" s="559">
        <f t="shared" si="1376"/>
        <v>2</v>
      </c>
      <c r="E3082" s="561">
        <v>0</v>
      </c>
      <c r="F3082" s="699">
        <f t="shared" si="1382"/>
        <v>0</v>
      </c>
      <c r="G3082" s="712">
        <f t="shared" si="1383"/>
        <v>0</v>
      </c>
      <c r="H3082" s="699">
        <f t="shared" si="1377"/>
        <v>0</v>
      </c>
      <c r="I3082" s="712">
        <f t="shared" si="1378"/>
        <v>0</v>
      </c>
      <c r="J3082" s="699">
        <f t="shared" si="1384"/>
        <v>0</v>
      </c>
      <c r="K3082" s="681">
        <f t="shared" si="1385"/>
        <v>0</v>
      </c>
      <c r="L3082" s="711">
        <f>IF($L$5="Yes",HLOOKUP(B3082,'Outdoor Supply'!$D$32:$P$38,7,FALSE),0)</f>
        <v>0</v>
      </c>
      <c r="M3082" s="701">
        <f t="shared" si="1386"/>
        <v>0</v>
      </c>
      <c r="N3082" s="564">
        <f t="shared" si="1387"/>
        <v>0</v>
      </c>
      <c r="O3082" s="564">
        <f t="shared" si="1388"/>
        <v>0</v>
      </c>
      <c r="P3082" s="564">
        <f t="shared" si="1389"/>
        <v>0</v>
      </c>
      <c r="Q3082" s="564">
        <f t="shared" si="1390"/>
        <v>0</v>
      </c>
      <c r="R3082" s="661">
        <f t="shared" si="1379"/>
        <v>0</v>
      </c>
      <c r="S3082" s="662">
        <f t="shared" si="1380"/>
        <v>0</v>
      </c>
      <c r="T3082" s="699">
        <f t="shared" si="1381"/>
        <v>0</v>
      </c>
      <c r="U3082" s="681">
        <f t="shared" si="1391"/>
        <v>0</v>
      </c>
      <c r="V3082" s="701">
        <f t="shared" si="1392"/>
        <v>0</v>
      </c>
      <c r="W3082" s="662">
        <f t="shared" si="1393"/>
        <v>0</v>
      </c>
      <c r="X3082" s="662">
        <f t="shared" si="1394"/>
        <v>0</v>
      </c>
      <c r="Y3082" s="662">
        <f t="shared" si="1395"/>
        <v>0</v>
      </c>
      <c r="Z3082" s="699">
        <f t="shared" si="1396"/>
        <v>0</v>
      </c>
      <c r="AA3082" s="681">
        <f t="shared" si="1399"/>
        <v>0</v>
      </c>
      <c r="AB3082" s="701">
        <f t="shared" si="1400"/>
        <v>0</v>
      </c>
      <c r="AC3082" s="662">
        <f t="shared" si="1397"/>
        <v>0</v>
      </c>
      <c r="AD3082" s="662">
        <f t="shared" si="1401"/>
        <v>0</v>
      </c>
      <c r="AE3082" s="701">
        <f t="shared" si="1402"/>
        <v>0</v>
      </c>
      <c r="AF3082" s="662">
        <f t="shared" si="1398"/>
        <v>0</v>
      </c>
      <c r="AG3082" s="662">
        <f t="shared" si="1403"/>
        <v>0</v>
      </c>
      <c r="AH3082" s="701">
        <f t="shared" si="1404"/>
        <v>0</v>
      </c>
    </row>
    <row r="3083" spans="1:34" x14ac:dyDescent="0.35">
      <c r="A3083" s="680">
        <v>41058</v>
      </c>
      <c r="B3083" s="558" t="s">
        <v>25</v>
      </c>
      <c r="C3083" s="558">
        <v>5</v>
      </c>
      <c r="D3083" s="559">
        <f t="shared" ref="D3083:D3146" si="1405">WEEKDAY(A3083)</f>
        <v>3</v>
      </c>
      <c r="E3083" s="561">
        <v>0</v>
      </c>
      <c r="F3083" s="699">
        <f t="shared" si="1382"/>
        <v>0</v>
      </c>
      <c r="G3083" s="712">
        <f t="shared" si="1383"/>
        <v>0</v>
      </c>
      <c r="H3083" s="699">
        <f t="shared" ref="H3083:H3146" si="1406">$C$3*$F$3*(E3083/12)*7.48</f>
        <v>0</v>
      </c>
      <c r="I3083" s="712">
        <f t="shared" ref="I3083:I3146" si="1407">$C$4*$F$4*(E3083/12)*7.48</f>
        <v>0</v>
      </c>
      <c r="J3083" s="699">
        <f t="shared" si="1384"/>
        <v>0</v>
      </c>
      <c r="K3083" s="681">
        <f t="shared" si="1385"/>
        <v>0</v>
      </c>
      <c r="L3083" s="711">
        <f>IF($L$5="Yes",HLOOKUP(B3083,'Outdoor Supply'!$D$32:$P$38,7,FALSE),0)</f>
        <v>0</v>
      </c>
      <c r="M3083" s="701">
        <f t="shared" si="1386"/>
        <v>0</v>
      </c>
      <c r="N3083" s="564">
        <f t="shared" si="1387"/>
        <v>0</v>
      </c>
      <c r="O3083" s="564">
        <f t="shared" si="1388"/>
        <v>0</v>
      </c>
      <c r="P3083" s="564">
        <f t="shared" si="1389"/>
        <v>0</v>
      </c>
      <c r="Q3083" s="564">
        <f t="shared" si="1390"/>
        <v>0</v>
      </c>
      <c r="R3083" s="661">
        <f t="shared" ref="R3083:R3146" si="1408">$Q$3</f>
        <v>0</v>
      </c>
      <c r="S3083" s="662">
        <f t="shared" ref="S3083:S3146" si="1409">SUM(N3083:R3083)</f>
        <v>0</v>
      </c>
      <c r="T3083" s="699">
        <f t="shared" ref="T3083:T3146" si="1410">IF(V3083&lt;0,0,IF(V3083&gt;$G$3,$G$3,V3083))</f>
        <v>0</v>
      </c>
      <c r="U3083" s="681">
        <f t="shared" si="1391"/>
        <v>0</v>
      </c>
      <c r="V3083" s="701">
        <f t="shared" si="1392"/>
        <v>0</v>
      </c>
      <c r="W3083" s="662">
        <f t="shared" si="1393"/>
        <v>0</v>
      </c>
      <c r="X3083" s="662">
        <f t="shared" si="1394"/>
        <v>0</v>
      </c>
      <c r="Y3083" s="662">
        <f t="shared" si="1395"/>
        <v>0</v>
      </c>
      <c r="Z3083" s="699">
        <f t="shared" si="1396"/>
        <v>0</v>
      </c>
      <c r="AA3083" s="681">
        <f t="shared" si="1399"/>
        <v>0</v>
      </c>
      <c r="AB3083" s="701">
        <f t="shared" si="1400"/>
        <v>0</v>
      </c>
      <c r="AC3083" s="662">
        <f t="shared" si="1397"/>
        <v>0</v>
      </c>
      <c r="AD3083" s="662">
        <f t="shared" si="1401"/>
        <v>0</v>
      </c>
      <c r="AE3083" s="701">
        <f t="shared" si="1402"/>
        <v>0</v>
      </c>
      <c r="AF3083" s="662">
        <f t="shared" si="1398"/>
        <v>0</v>
      </c>
      <c r="AG3083" s="662">
        <f t="shared" si="1403"/>
        <v>0</v>
      </c>
      <c r="AH3083" s="701">
        <f t="shared" si="1404"/>
        <v>0</v>
      </c>
    </row>
    <row r="3084" spans="1:34" x14ac:dyDescent="0.35">
      <c r="A3084" s="680">
        <v>41059</v>
      </c>
      <c r="B3084" s="558" t="s">
        <v>25</v>
      </c>
      <c r="C3084" s="558">
        <v>5</v>
      </c>
      <c r="D3084" s="559">
        <f t="shared" si="1405"/>
        <v>4</v>
      </c>
      <c r="E3084" s="561">
        <v>0</v>
      </c>
      <c r="F3084" s="699">
        <f t="shared" ref="F3084:F3147" si="1411">$B$3*$F$3*(E3084/12)*7.48</f>
        <v>0</v>
      </c>
      <c r="G3084" s="712">
        <f t="shared" ref="G3084:G3147" si="1412">$B$4*$F$4*(E3084/12)*7.48</f>
        <v>0</v>
      </c>
      <c r="H3084" s="699">
        <f t="shared" si="1406"/>
        <v>0</v>
      </c>
      <c r="I3084" s="712">
        <f t="shared" si="1407"/>
        <v>0</v>
      </c>
      <c r="J3084" s="699">
        <f t="shared" ref="J3084:J3147" si="1413">IF($L$3="Yes",$M$3*$N$3*(E3084/12)*7.48,0)</f>
        <v>0</v>
      </c>
      <c r="K3084" s="681">
        <f t="shared" ref="K3084:K3147" si="1414">IF($L$4="Yes",$M$4*$N$4*(E3084/12)*7.48,0)</f>
        <v>0</v>
      </c>
      <c r="L3084" s="711">
        <f>IF($L$5="Yes",HLOOKUP(B3084,'Outdoor Supply'!$D$32:$P$38,7,FALSE),0)</f>
        <v>0</v>
      </c>
      <c r="M3084" s="701">
        <f t="shared" ref="M3084:M3147" si="1415">SUM(J3084:L3084)</f>
        <v>0</v>
      </c>
      <c r="N3084" s="564">
        <f t="shared" ref="N3084:N3147" si="1416">HLOOKUP(B3084,$U$2:$AF$6,2,FALSE)</f>
        <v>0</v>
      </c>
      <c r="O3084" s="564">
        <f t="shared" ref="O3084:O3147" si="1417">HLOOKUP(B3084,$U$2:$AF$6,3,FALSE)</f>
        <v>0</v>
      </c>
      <c r="P3084" s="564">
        <f t="shared" ref="P3084:P3147" si="1418">HLOOKUP(B3084,$U$2:$AF$6,4,FALSE)</f>
        <v>0</v>
      </c>
      <c r="Q3084" s="564">
        <f t="shared" ref="Q3084:Q3147" si="1419">HLOOKUP(B3084,$U$2:$AF$6,5,FALSE)</f>
        <v>0</v>
      </c>
      <c r="R3084" s="661">
        <f t="shared" si="1408"/>
        <v>0</v>
      </c>
      <c r="S3084" s="662">
        <f t="shared" si="1409"/>
        <v>0</v>
      </c>
      <c r="T3084" s="699">
        <f t="shared" si="1410"/>
        <v>0</v>
      </c>
      <c r="U3084" s="681">
        <f t="shared" ref="U3084:U3147" si="1420">IF(F3084+T3083&gt;S3084,S3084,F3084+T3083)</f>
        <v>0</v>
      </c>
      <c r="V3084" s="701">
        <f t="shared" ref="V3084:V3147" si="1421">T3083+F3084-S3084</f>
        <v>0</v>
      </c>
      <c r="W3084" s="662">
        <f t="shared" ref="W3084:W3147" si="1422">IF(Y3084&lt;0,0,IF(Y3084&gt;$G$4,$G$4,Y3084))</f>
        <v>0</v>
      </c>
      <c r="X3084" s="662">
        <f t="shared" ref="X3084:X3147" si="1423">IF(G3084+W3083&gt;S3084,S3084,G3084+W3083)</f>
        <v>0</v>
      </c>
      <c r="Y3084" s="662">
        <f t="shared" ref="Y3084:Y3147" si="1424">W3083+G3084-S3084</f>
        <v>0</v>
      </c>
      <c r="Z3084" s="699">
        <f t="shared" ref="Z3084:Z3147" si="1425">IF(AB3084&lt;0,0,IF(AB3084&gt;$H$3,$H$3,AB3084))</f>
        <v>0</v>
      </c>
      <c r="AA3084" s="681">
        <f t="shared" si="1399"/>
        <v>0</v>
      </c>
      <c r="AB3084" s="701">
        <f t="shared" si="1400"/>
        <v>0</v>
      </c>
      <c r="AC3084" s="662">
        <f t="shared" ref="AC3084:AC3147" si="1426">IF(AE3084&lt;0,0,IF(AE3084&gt;$H$4,$H$4,AE3084))</f>
        <v>0</v>
      </c>
      <c r="AD3084" s="662">
        <f t="shared" si="1401"/>
        <v>0</v>
      </c>
      <c r="AE3084" s="701">
        <f t="shared" si="1402"/>
        <v>0</v>
      </c>
      <c r="AF3084" s="662">
        <f t="shared" ref="AF3084:AF3147" si="1427">IF(AH3084&lt;0,0,IF(AH3084&gt;$O$3,$O$3,AH3084))</f>
        <v>0</v>
      </c>
      <c r="AG3084" s="662">
        <f t="shared" si="1403"/>
        <v>0</v>
      </c>
      <c r="AH3084" s="701">
        <f t="shared" si="1404"/>
        <v>0</v>
      </c>
    </row>
    <row r="3085" spans="1:34" x14ac:dyDescent="0.35">
      <c r="A3085" s="680">
        <v>41060</v>
      </c>
      <c r="B3085" s="558" t="s">
        <v>25</v>
      </c>
      <c r="C3085" s="558">
        <v>5</v>
      </c>
      <c r="D3085" s="559">
        <f t="shared" si="1405"/>
        <v>5</v>
      </c>
      <c r="E3085" s="561">
        <v>0</v>
      </c>
      <c r="F3085" s="699">
        <f t="shared" si="1411"/>
        <v>0</v>
      </c>
      <c r="G3085" s="712">
        <f t="shared" si="1412"/>
        <v>0</v>
      </c>
      <c r="H3085" s="699">
        <f t="shared" si="1406"/>
        <v>0</v>
      </c>
      <c r="I3085" s="712">
        <f t="shared" si="1407"/>
        <v>0</v>
      </c>
      <c r="J3085" s="699">
        <f t="shared" si="1413"/>
        <v>0</v>
      </c>
      <c r="K3085" s="681">
        <f t="shared" si="1414"/>
        <v>0</v>
      </c>
      <c r="L3085" s="711">
        <f>IF($L$5="Yes",HLOOKUP(B3085,'Outdoor Supply'!$D$32:$P$38,7,FALSE),0)</f>
        <v>0</v>
      </c>
      <c r="M3085" s="701">
        <f t="shared" si="1415"/>
        <v>0</v>
      </c>
      <c r="N3085" s="564">
        <f t="shared" si="1416"/>
        <v>0</v>
      </c>
      <c r="O3085" s="564">
        <f t="shared" si="1417"/>
        <v>0</v>
      </c>
      <c r="P3085" s="564">
        <f t="shared" si="1418"/>
        <v>0</v>
      </c>
      <c r="Q3085" s="564">
        <f t="shared" si="1419"/>
        <v>0</v>
      </c>
      <c r="R3085" s="661">
        <f t="shared" si="1408"/>
        <v>0</v>
      </c>
      <c r="S3085" s="662">
        <f t="shared" si="1409"/>
        <v>0</v>
      </c>
      <c r="T3085" s="699">
        <f t="shared" si="1410"/>
        <v>0</v>
      </c>
      <c r="U3085" s="681">
        <f t="shared" si="1420"/>
        <v>0</v>
      </c>
      <c r="V3085" s="701">
        <f t="shared" si="1421"/>
        <v>0</v>
      </c>
      <c r="W3085" s="662">
        <f t="shared" si="1422"/>
        <v>0</v>
      </c>
      <c r="X3085" s="662">
        <f t="shared" si="1423"/>
        <v>0</v>
      </c>
      <c r="Y3085" s="662">
        <f t="shared" si="1424"/>
        <v>0</v>
      </c>
      <c r="Z3085" s="699">
        <f t="shared" si="1425"/>
        <v>0</v>
      </c>
      <c r="AA3085" s="681">
        <f t="shared" ref="AA3085:AA3148" si="1428">IF(H3085+Z3084&gt;S3085,S3085,H3085+Z3084)</f>
        <v>0</v>
      </c>
      <c r="AB3085" s="701">
        <f t="shared" ref="AB3085:AB3148" si="1429">Z3084+H3085-S3085</f>
        <v>0</v>
      </c>
      <c r="AC3085" s="662">
        <f t="shared" si="1426"/>
        <v>0</v>
      </c>
      <c r="AD3085" s="662">
        <f t="shared" ref="AD3085:AD3148" si="1430">IF(I3085+AC3084&gt;S3085,S3085,I3085+AC3084)</f>
        <v>0</v>
      </c>
      <c r="AE3085" s="701">
        <f t="shared" ref="AE3085:AE3148" si="1431">AC3084+I3085-S3085</f>
        <v>0</v>
      </c>
      <c r="AF3085" s="662">
        <f t="shared" si="1427"/>
        <v>0</v>
      </c>
      <c r="AG3085" s="662">
        <f t="shared" ref="AG3085:AG3148" si="1432">IF(M3085+AF3084&gt;S3085,S3085,M3085+AF3084)</f>
        <v>0</v>
      </c>
      <c r="AH3085" s="701">
        <f t="shared" ref="AH3085:AH3148" si="1433">AF3084+M3085-S3085</f>
        <v>0</v>
      </c>
    </row>
    <row r="3086" spans="1:34" x14ac:dyDescent="0.35">
      <c r="A3086" s="680">
        <v>41061</v>
      </c>
      <c r="B3086" s="558" t="s">
        <v>26</v>
      </c>
      <c r="C3086" s="558">
        <v>6</v>
      </c>
      <c r="D3086" s="559">
        <f t="shared" si="1405"/>
        <v>6</v>
      </c>
      <c r="E3086" s="561">
        <v>0</v>
      </c>
      <c r="F3086" s="699">
        <f t="shared" si="1411"/>
        <v>0</v>
      </c>
      <c r="G3086" s="712">
        <f t="shared" si="1412"/>
        <v>0</v>
      </c>
      <c r="H3086" s="699">
        <f t="shared" si="1406"/>
        <v>0</v>
      </c>
      <c r="I3086" s="712">
        <f t="shared" si="1407"/>
        <v>0</v>
      </c>
      <c r="J3086" s="699">
        <f t="shared" si="1413"/>
        <v>0</v>
      </c>
      <c r="K3086" s="681">
        <f t="shared" si="1414"/>
        <v>0</v>
      </c>
      <c r="L3086" s="711">
        <f>IF($L$5="Yes",HLOOKUP(B3086,'Outdoor Supply'!$D$32:$P$38,7,FALSE),0)</f>
        <v>0</v>
      </c>
      <c r="M3086" s="701">
        <f t="shared" si="1415"/>
        <v>0</v>
      </c>
      <c r="N3086" s="564">
        <f t="shared" si="1416"/>
        <v>0</v>
      </c>
      <c r="O3086" s="564">
        <f t="shared" si="1417"/>
        <v>0</v>
      </c>
      <c r="P3086" s="564">
        <f t="shared" si="1418"/>
        <v>0</v>
      </c>
      <c r="Q3086" s="564">
        <f t="shared" si="1419"/>
        <v>0</v>
      </c>
      <c r="R3086" s="661">
        <f t="shared" si="1408"/>
        <v>0</v>
      </c>
      <c r="S3086" s="662">
        <f t="shared" si="1409"/>
        <v>0</v>
      </c>
      <c r="T3086" s="699">
        <f t="shared" si="1410"/>
        <v>0</v>
      </c>
      <c r="U3086" s="681">
        <f t="shared" si="1420"/>
        <v>0</v>
      </c>
      <c r="V3086" s="701">
        <f t="shared" si="1421"/>
        <v>0</v>
      </c>
      <c r="W3086" s="662">
        <f t="shared" si="1422"/>
        <v>0</v>
      </c>
      <c r="X3086" s="662">
        <f t="shared" si="1423"/>
        <v>0</v>
      </c>
      <c r="Y3086" s="662">
        <f t="shared" si="1424"/>
        <v>0</v>
      </c>
      <c r="Z3086" s="699">
        <f t="shared" si="1425"/>
        <v>0</v>
      </c>
      <c r="AA3086" s="681">
        <f t="shared" si="1428"/>
        <v>0</v>
      </c>
      <c r="AB3086" s="701">
        <f t="shared" si="1429"/>
        <v>0</v>
      </c>
      <c r="AC3086" s="662">
        <f t="shared" si="1426"/>
        <v>0</v>
      </c>
      <c r="AD3086" s="662">
        <f t="shared" si="1430"/>
        <v>0</v>
      </c>
      <c r="AE3086" s="701">
        <f t="shared" si="1431"/>
        <v>0</v>
      </c>
      <c r="AF3086" s="662">
        <f t="shared" si="1427"/>
        <v>0</v>
      </c>
      <c r="AG3086" s="662">
        <f t="shared" si="1432"/>
        <v>0</v>
      </c>
      <c r="AH3086" s="701">
        <f t="shared" si="1433"/>
        <v>0</v>
      </c>
    </row>
    <row r="3087" spans="1:34" x14ac:dyDescent="0.35">
      <c r="A3087" s="680">
        <v>41062</v>
      </c>
      <c r="B3087" s="558" t="s">
        <v>26</v>
      </c>
      <c r="C3087" s="558">
        <v>6</v>
      </c>
      <c r="D3087" s="559">
        <f t="shared" si="1405"/>
        <v>7</v>
      </c>
      <c r="E3087" s="561">
        <v>0</v>
      </c>
      <c r="F3087" s="699">
        <f t="shared" si="1411"/>
        <v>0</v>
      </c>
      <c r="G3087" s="712">
        <f t="shared" si="1412"/>
        <v>0</v>
      </c>
      <c r="H3087" s="699">
        <f t="shared" si="1406"/>
        <v>0</v>
      </c>
      <c r="I3087" s="712">
        <f t="shared" si="1407"/>
        <v>0</v>
      </c>
      <c r="J3087" s="699">
        <f t="shared" si="1413"/>
        <v>0</v>
      </c>
      <c r="K3087" s="681">
        <f t="shared" si="1414"/>
        <v>0</v>
      </c>
      <c r="L3087" s="711">
        <f>IF($L$5="Yes",HLOOKUP(B3087,'Outdoor Supply'!$D$32:$P$38,7,FALSE),0)</f>
        <v>0</v>
      </c>
      <c r="M3087" s="701">
        <f t="shared" si="1415"/>
        <v>0</v>
      </c>
      <c r="N3087" s="564">
        <f t="shared" si="1416"/>
        <v>0</v>
      </c>
      <c r="O3087" s="564">
        <f t="shared" si="1417"/>
        <v>0</v>
      </c>
      <c r="P3087" s="564">
        <f t="shared" si="1418"/>
        <v>0</v>
      </c>
      <c r="Q3087" s="564">
        <f t="shared" si="1419"/>
        <v>0</v>
      </c>
      <c r="R3087" s="661">
        <f t="shared" si="1408"/>
        <v>0</v>
      </c>
      <c r="S3087" s="662">
        <f t="shared" si="1409"/>
        <v>0</v>
      </c>
      <c r="T3087" s="699">
        <f t="shared" si="1410"/>
        <v>0</v>
      </c>
      <c r="U3087" s="681">
        <f t="shared" si="1420"/>
        <v>0</v>
      </c>
      <c r="V3087" s="701">
        <f t="shared" si="1421"/>
        <v>0</v>
      </c>
      <c r="W3087" s="662">
        <f t="shared" si="1422"/>
        <v>0</v>
      </c>
      <c r="X3087" s="662">
        <f t="shared" si="1423"/>
        <v>0</v>
      </c>
      <c r="Y3087" s="662">
        <f t="shared" si="1424"/>
        <v>0</v>
      </c>
      <c r="Z3087" s="699">
        <f t="shared" si="1425"/>
        <v>0</v>
      </c>
      <c r="AA3087" s="681">
        <f t="shared" si="1428"/>
        <v>0</v>
      </c>
      <c r="AB3087" s="701">
        <f t="shared" si="1429"/>
        <v>0</v>
      </c>
      <c r="AC3087" s="662">
        <f t="shared" si="1426"/>
        <v>0</v>
      </c>
      <c r="AD3087" s="662">
        <f t="shared" si="1430"/>
        <v>0</v>
      </c>
      <c r="AE3087" s="701">
        <f t="shared" si="1431"/>
        <v>0</v>
      </c>
      <c r="AF3087" s="662">
        <f t="shared" si="1427"/>
        <v>0</v>
      </c>
      <c r="AG3087" s="662">
        <f t="shared" si="1432"/>
        <v>0</v>
      </c>
      <c r="AH3087" s="701">
        <f t="shared" si="1433"/>
        <v>0</v>
      </c>
    </row>
    <row r="3088" spans="1:34" x14ac:dyDescent="0.35">
      <c r="A3088" s="680">
        <v>41063</v>
      </c>
      <c r="B3088" s="558" t="s">
        <v>26</v>
      </c>
      <c r="C3088" s="558">
        <v>6</v>
      </c>
      <c r="D3088" s="559">
        <f t="shared" si="1405"/>
        <v>1</v>
      </c>
      <c r="E3088" s="561">
        <v>0</v>
      </c>
      <c r="F3088" s="699">
        <f t="shared" si="1411"/>
        <v>0</v>
      </c>
      <c r="G3088" s="712">
        <f t="shared" si="1412"/>
        <v>0</v>
      </c>
      <c r="H3088" s="699">
        <f t="shared" si="1406"/>
        <v>0</v>
      </c>
      <c r="I3088" s="712">
        <f t="shared" si="1407"/>
        <v>0</v>
      </c>
      <c r="J3088" s="699">
        <f t="shared" si="1413"/>
        <v>0</v>
      </c>
      <c r="K3088" s="681">
        <f t="shared" si="1414"/>
        <v>0</v>
      </c>
      <c r="L3088" s="711">
        <f>IF($L$5="Yes",HLOOKUP(B3088,'Outdoor Supply'!$D$32:$P$38,7,FALSE),0)</f>
        <v>0</v>
      </c>
      <c r="M3088" s="701">
        <f t="shared" si="1415"/>
        <v>0</v>
      </c>
      <c r="N3088" s="564">
        <f t="shared" si="1416"/>
        <v>0</v>
      </c>
      <c r="O3088" s="564">
        <f t="shared" si="1417"/>
        <v>0</v>
      </c>
      <c r="P3088" s="564">
        <f t="shared" si="1418"/>
        <v>0</v>
      </c>
      <c r="Q3088" s="564">
        <f t="shared" si="1419"/>
        <v>0</v>
      </c>
      <c r="R3088" s="661">
        <f t="shared" si="1408"/>
        <v>0</v>
      </c>
      <c r="S3088" s="662">
        <f t="shared" si="1409"/>
        <v>0</v>
      </c>
      <c r="T3088" s="699">
        <f t="shared" si="1410"/>
        <v>0</v>
      </c>
      <c r="U3088" s="681">
        <f t="shared" si="1420"/>
        <v>0</v>
      </c>
      <c r="V3088" s="701">
        <f t="shared" si="1421"/>
        <v>0</v>
      </c>
      <c r="W3088" s="662">
        <f t="shared" si="1422"/>
        <v>0</v>
      </c>
      <c r="X3088" s="662">
        <f t="shared" si="1423"/>
        <v>0</v>
      </c>
      <c r="Y3088" s="662">
        <f t="shared" si="1424"/>
        <v>0</v>
      </c>
      <c r="Z3088" s="699">
        <f t="shared" si="1425"/>
        <v>0</v>
      </c>
      <c r="AA3088" s="681">
        <f t="shared" si="1428"/>
        <v>0</v>
      </c>
      <c r="AB3088" s="701">
        <f t="shared" si="1429"/>
        <v>0</v>
      </c>
      <c r="AC3088" s="662">
        <f t="shared" si="1426"/>
        <v>0</v>
      </c>
      <c r="AD3088" s="662">
        <f t="shared" si="1430"/>
        <v>0</v>
      </c>
      <c r="AE3088" s="701">
        <f t="shared" si="1431"/>
        <v>0</v>
      </c>
      <c r="AF3088" s="662">
        <f t="shared" si="1427"/>
        <v>0</v>
      </c>
      <c r="AG3088" s="662">
        <f t="shared" si="1432"/>
        <v>0</v>
      </c>
      <c r="AH3088" s="701">
        <f t="shared" si="1433"/>
        <v>0</v>
      </c>
    </row>
    <row r="3089" spans="1:34" x14ac:dyDescent="0.35">
      <c r="A3089" s="680">
        <v>41064</v>
      </c>
      <c r="B3089" s="558" t="s">
        <v>26</v>
      </c>
      <c r="C3089" s="558">
        <v>6</v>
      </c>
      <c r="D3089" s="559">
        <f t="shared" si="1405"/>
        <v>2</v>
      </c>
      <c r="E3089" s="561">
        <v>0</v>
      </c>
      <c r="F3089" s="699">
        <f t="shared" si="1411"/>
        <v>0</v>
      </c>
      <c r="G3089" s="712">
        <f t="shared" si="1412"/>
        <v>0</v>
      </c>
      <c r="H3089" s="699">
        <f t="shared" si="1406"/>
        <v>0</v>
      </c>
      <c r="I3089" s="712">
        <f t="shared" si="1407"/>
        <v>0</v>
      </c>
      <c r="J3089" s="699">
        <f t="shared" si="1413"/>
        <v>0</v>
      </c>
      <c r="K3089" s="681">
        <f t="shared" si="1414"/>
        <v>0</v>
      </c>
      <c r="L3089" s="711">
        <f>IF($L$5="Yes",HLOOKUP(B3089,'Outdoor Supply'!$D$32:$P$38,7,FALSE),0)</f>
        <v>0</v>
      </c>
      <c r="M3089" s="701">
        <f t="shared" si="1415"/>
        <v>0</v>
      </c>
      <c r="N3089" s="564">
        <f t="shared" si="1416"/>
        <v>0</v>
      </c>
      <c r="O3089" s="564">
        <f t="shared" si="1417"/>
        <v>0</v>
      </c>
      <c r="P3089" s="564">
        <f t="shared" si="1418"/>
        <v>0</v>
      </c>
      <c r="Q3089" s="564">
        <f t="shared" si="1419"/>
        <v>0</v>
      </c>
      <c r="R3089" s="661">
        <f t="shared" si="1408"/>
        <v>0</v>
      </c>
      <c r="S3089" s="662">
        <f t="shared" si="1409"/>
        <v>0</v>
      </c>
      <c r="T3089" s="699">
        <f t="shared" si="1410"/>
        <v>0</v>
      </c>
      <c r="U3089" s="681">
        <f t="shared" si="1420"/>
        <v>0</v>
      </c>
      <c r="V3089" s="701">
        <f t="shared" si="1421"/>
        <v>0</v>
      </c>
      <c r="W3089" s="662">
        <f t="shared" si="1422"/>
        <v>0</v>
      </c>
      <c r="X3089" s="662">
        <f t="shared" si="1423"/>
        <v>0</v>
      </c>
      <c r="Y3089" s="662">
        <f t="shared" si="1424"/>
        <v>0</v>
      </c>
      <c r="Z3089" s="699">
        <f t="shared" si="1425"/>
        <v>0</v>
      </c>
      <c r="AA3089" s="681">
        <f t="shared" si="1428"/>
        <v>0</v>
      </c>
      <c r="AB3089" s="701">
        <f t="shared" si="1429"/>
        <v>0</v>
      </c>
      <c r="AC3089" s="662">
        <f t="shared" si="1426"/>
        <v>0</v>
      </c>
      <c r="AD3089" s="662">
        <f t="shared" si="1430"/>
        <v>0</v>
      </c>
      <c r="AE3089" s="701">
        <f t="shared" si="1431"/>
        <v>0</v>
      </c>
      <c r="AF3089" s="662">
        <f t="shared" si="1427"/>
        <v>0</v>
      </c>
      <c r="AG3089" s="662">
        <f t="shared" si="1432"/>
        <v>0</v>
      </c>
      <c r="AH3089" s="701">
        <f t="shared" si="1433"/>
        <v>0</v>
      </c>
    </row>
    <row r="3090" spans="1:34" x14ac:dyDescent="0.35">
      <c r="A3090" s="680">
        <v>41065</v>
      </c>
      <c r="B3090" s="558" t="s">
        <v>26</v>
      </c>
      <c r="C3090" s="558">
        <v>6</v>
      </c>
      <c r="D3090" s="559">
        <f t="shared" si="1405"/>
        <v>3</v>
      </c>
      <c r="E3090" s="561">
        <v>0</v>
      </c>
      <c r="F3090" s="699">
        <f t="shared" si="1411"/>
        <v>0</v>
      </c>
      <c r="G3090" s="712">
        <f t="shared" si="1412"/>
        <v>0</v>
      </c>
      <c r="H3090" s="699">
        <f t="shared" si="1406"/>
        <v>0</v>
      </c>
      <c r="I3090" s="712">
        <f t="shared" si="1407"/>
        <v>0</v>
      </c>
      <c r="J3090" s="699">
        <f t="shared" si="1413"/>
        <v>0</v>
      </c>
      <c r="K3090" s="681">
        <f t="shared" si="1414"/>
        <v>0</v>
      </c>
      <c r="L3090" s="711">
        <f>IF($L$5="Yes",HLOOKUP(B3090,'Outdoor Supply'!$D$32:$P$38,7,FALSE),0)</f>
        <v>0</v>
      </c>
      <c r="M3090" s="701">
        <f t="shared" si="1415"/>
        <v>0</v>
      </c>
      <c r="N3090" s="564">
        <f t="shared" si="1416"/>
        <v>0</v>
      </c>
      <c r="O3090" s="564">
        <f t="shared" si="1417"/>
        <v>0</v>
      </c>
      <c r="P3090" s="564">
        <f t="shared" si="1418"/>
        <v>0</v>
      </c>
      <c r="Q3090" s="564">
        <f t="shared" si="1419"/>
        <v>0</v>
      </c>
      <c r="R3090" s="661">
        <f t="shared" si="1408"/>
        <v>0</v>
      </c>
      <c r="S3090" s="662">
        <f t="shared" si="1409"/>
        <v>0</v>
      </c>
      <c r="T3090" s="699">
        <f t="shared" si="1410"/>
        <v>0</v>
      </c>
      <c r="U3090" s="681">
        <f t="shared" si="1420"/>
        <v>0</v>
      </c>
      <c r="V3090" s="701">
        <f t="shared" si="1421"/>
        <v>0</v>
      </c>
      <c r="W3090" s="662">
        <f t="shared" si="1422"/>
        <v>0</v>
      </c>
      <c r="X3090" s="662">
        <f t="shared" si="1423"/>
        <v>0</v>
      </c>
      <c r="Y3090" s="662">
        <f t="shared" si="1424"/>
        <v>0</v>
      </c>
      <c r="Z3090" s="699">
        <f t="shared" si="1425"/>
        <v>0</v>
      </c>
      <c r="AA3090" s="681">
        <f t="shared" si="1428"/>
        <v>0</v>
      </c>
      <c r="AB3090" s="701">
        <f t="shared" si="1429"/>
        <v>0</v>
      </c>
      <c r="AC3090" s="662">
        <f t="shared" si="1426"/>
        <v>0</v>
      </c>
      <c r="AD3090" s="662">
        <f t="shared" si="1430"/>
        <v>0</v>
      </c>
      <c r="AE3090" s="701">
        <f t="shared" si="1431"/>
        <v>0</v>
      </c>
      <c r="AF3090" s="662">
        <f t="shared" si="1427"/>
        <v>0</v>
      </c>
      <c r="AG3090" s="662">
        <f t="shared" si="1432"/>
        <v>0</v>
      </c>
      <c r="AH3090" s="701">
        <f t="shared" si="1433"/>
        <v>0</v>
      </c>
    </row>
    <row r="3091" spans="1:34" x14ac:dyDescent="0.35">
      <c r="A3091" s="680">
        <v>41066</v>
      </c>
      <c r="B3091" s="558" t="s">
        <v>26</v>
      </c>
      <c r="C3091" s="558">
        <v>6</v>
      </c>
      <c r="D3091" s="559">
        <f t="shared" si="1405"/>
        <v>4</v>
      </c>
      <c r="E3091" s="561">
        <v>0</v>
      </c>
      <c r="F3091" s="699">
        <f t="shared" si="1411"/>
        <v>0</v>
      </c>
      <c r="G3091" s="712">
        <f t="shared" si="1412"/>
        <v>0</v>
      </c>
      <c r="H3091" s="699">
        <f t="shared" si="1406"/>
        <v>0</v>
      </c>
      <c r="I3091" s="712">
        <f t="shared" si="1407"/>
        <v>0</v>
      </c>
      <c r="J3091" s="699">
        <f t="shared" si="1413"/>
        <v>0</v>
      </c>
      <c r="K3091" s="681">
        <f t="shared" si="1414"/>
        <v>0</v>
      </c>
      <c r="L3091" s="711">
        <f>IF($L$5="Yes",HLOOKUP(B3091,'Outdoor Supply'!$D$32:$P$38,7,FALSE),0)</f>
        <v>0</v>
      </c>
      <c r="M3091" s="701">
        <f t="shared" si="1415"/>
        <v>0</v>
      </c>
      <c r="N3091" s="564">
        <f t="shared" si="1416"/>
        <v>0</v>
      </c>
      <c r="O3091" s="564">
        <f t="shared" si="1417"/>
        <v>0</v>
      </c>
      <c r="P3091" s="564">
        <f t="shared" si="1418"/>
        <v>0</v>
      </c>
      <c r="Q3091" s="564">
        <f t="shared" si="1419"/>
        <v>0</v>
      </c>
      <c r="R3091" s="661">
        <f t="shared" si="1408"/>
        <v>0</v>
      </c>
      <c r="S3091" s="662">
        <f t="shared" si="1409"/>
        <v>0</v>
      </c>
      <c r="T3091" s="699">
        <f t="shared" si="1410"/>
        <v>0</v>
      </c>
      <c r="U3091" s="681">
        <f t="shared" si="1420"/>
        <v>0</v>
      </c>
      <c r="V3091" s="701">
        <f t="shared" si="1421"/>
        <v>0</v>
      </c>
      <c r="W3091" s="662">
        <f t="shared" si="1422"/>
        <v>0</v>
      </c>
      <c r="X3091" s="662">
        <f t="shared" si="1423"/>
        <v>0</v>
      </c>
      <c r="Y3091" s="662">
        <f t="shared" si="1424"/>
        <v>0</v>
      </c>
      <c r="Z3091" s="699">
        <f t="shared" si="1425"/>
        <v>0</v>
      </c>
      <c r="AA3091" s="681">
        <f t="shared" si="1428"/>
        <v>0</v>
      </c>
      <c r="AB3091" s="701">
        <f t="shared" si="1429"/>
        <v>0</v>
      </c>
      <c r="AC3091" s="662">
        <f t="shared" si="1426"/>
        <v>0</v>
      </c>
      <c r="AD3091" s="662">
        <f t="shared" si="1430"/>
        <v>0</v>
      </c>
      <c r="AE3091" s="701">
        <f t="shared" si="1431"/>
        <v>0</v>
      </c>
      <c r="AF3091" s="662">
        <f t="shared" si="1427"/>
        <v>0</v>
      </c>
      <c r="AG3091" s="662">
        <f t="shared" si="1432"/>
        <v>0</v>
      </c>
      <c r="AH3091" s="701">
        <f t="shared" si="1433"/>
        <v>0</v>
      </c>
    </row>
    <row r="3092" spans="1:34" x14ac:dyDescent="0.35">
      <c r="A3092" s="680">
        <v>41067</v>
      </c>
      <c r="B3092" s="558" t="s">
        <v>26</v>
      </c>
      <c r="C3092" s="558">
        <v>6</v>
      </c>
      <c r="D3092" s="559">
        <f t="shared" si="1405"/>
        <v>5</v>
      </c>
      <c r="E3092" s="561">
        <v>0</v>
      </c>
      <c r="F3092" s="699">
        <f t="shared" si="1411"/>
        <v>0</v>
      </c>
      <c r="G3092" s="712">
        <f t="shared" si="1412"/>
        <v>0</v>
      </c>
      <c r="H3092" s="699">
        <f t="shared" si="1406"/>
        <v>0</v>
      </c>
      <c r="I3092" s="712">
        <f t="shared" si="1407"/>
        <v>0</v>
      </c>
      <c r="J3092" s="699">
        <f t="shared" si="1413"/>
        <v>0</v>
      </c>
      <c r="K3092" s="681">
        <f t="shared" si="1414"/>
        <v>0</v>
      </c>
      <c r="L3092" s="711">
        <f>IF($L$5="Yes",HLOOKUP(B3092,'Outdoor Supply'!$D$32:$P$38,7,FALSE),0)</f>
        <v>0</v>
      </c>
      <c r="M3092" s="701">
        <f t="shared" si="1415"/>
        <v>0</v>
      </c>
      <c r="N3092" s="564">
        <f t="shared" si="1416"/>
        <v>0</v>
      </c>
      <c r="O3092" s="564">
        <f t="shared" si="1417"/>
        <v>0</v>
      </c>
      <c r="P3092" s="564">
        <f t="shared" si="1418"/>
        <v>0</v>
      </c>
      <c r="Q3092" s="564">
        <f t="shared" si="1419"/>
        <v>0</v>
      </c>
      <c r="R3092" s="661">
        <f t="shared" si="1408"/>
        <v>0</v>
      </c>
      <c r="S3092" s="662">
        <f t="shared" si="1409"/>
        <v>0</v>
      </c>
      <c r="T3092" s="699">
        <f t="shared" si="1410"/>
        <v>0</v>
      </c>
      <c r="U3092" s="681">
        <f t="shared" si="1420"/>
        <v>0</v>
      </c>
      <c r="V3092" s="701">
        <f t="shared" si="1421"/>
        <v>0</v>
      </c>
      <c r="W3092" s="662">
        <f t="shared" si="1422"/>
        <v>0</v>
      </c>
      <c r="X3092" s="662">
        <f t="shared" si="1423"/>
        <v>0</v>
      </c>
      <c r="Y3092" s="662">
        <f t="shared" si="1424"/>
        <v>0</v>
      </c>
      <c r="Z3092" s="699">
        <f t="shared" si="1425"/>
        <v>0</v>
      </c>
      <c r="AA3092" s="681">
        <f t="shared" si="1428"/>
        <v>0</v>
      </c>
      <c r="AB3092" s="701">
        <f t="shared" si="1429"/>
        <v>0</v>
      </c>
      <c r="AC3092" s="662">
        <f t="shared" si="1426"/>
        <v>0</v>
      </c>
      <c r="AD3092" s="662">
        <f t="shared" si="1430"/>
        <v>0</v>
      </c>
      <c r="AE3092" s="701">
        <f t="shared" si="1431"/>
        <v>0</v>
      </c>
      <c r="AF3092" s="662">
        <f t="shared" si="1427"/>
        <v>0</v>
      </c>
      <c r="AG3092" s="662">
        <f t="shared" si="1432"/>
        <v>0</v>
      </c>
      <c r="AH3092" s="701">
        <f t="shared" si="1433"/>
        <v>0</v>
      </c>
    </row>
    <row r="3093" spans="1:34" x14ac:dyDescent="0.35">
      <c r="A3093" s="680">
        <v>41068</v>
      </c>
      <c r="B3093" s="558" t="s">
        <v>26</v>
      </c>
      <c r="C3093" s="558">
        <v>6</v>
      </c>
      <c r="D3093" s="559">
        <f t="shared" si="1405"/>
        <v>6</v>
      </c>
      <c r="E3093" s="561">
        <v>9.9999999999909051E-3</v>
      </c>
      <c r="F3093" s="699">
        <f t="shared" si="1411"/>
        <v>0</v>
      </c>
      <c r="G3093" s="712">
        <f t="shared" si="1412"/>
        <v>0</v>
      </c>
      <c r="H3093" s="699">
        <f t="shared" si="1406"/>
        <v>0</v>
      </c>
      <c r="I3093" s="712">
        <f t="shared" si="1407"/>
        <v>0</v>
      </c>
      <c r="J3093" s="699">
        <f t="shared" si="1413"/>
        <v>0</v>
      </c>
      <c r="K3093" s="681">
        <f t="shared" si="1414"/>
        <v>0</v>
      </c>
      <c r="L3093" s="711">
        <f>IF($L$5="Yes",HLOOKUP(B3093,'Outdoor Supply'!$D$32:$P$38,7,FALSE),0)</f>
        <v>0</v>
      </c>
      <c r="M3093" s="701">
        <f t="shared" si="1415"/>
        <v>0</v>
      </c>
      <c r="N3093" s="564">
        <f t="shared" si="1416"/>
        <v>0</v>
      </c>
      <c r="O3093" s="564">
        <f t="shared" si="1417"/>
        <v>0</v>
      </c>
      <c r="P3093" s="564">
        <f t="shared" si="1418"/>
        <v>0</v>
      </c>
      <c r="Q3093" s="564">
        <f t="shared" si="1419"/>
        <v>0</v>
      </c>
      <c r="R3093" s="661">
        <f t="shared" si="1408"/>
        <v>0</v>
      </c>
      <c r="S3093" s="662">
        <f t="shared" si="1409"/>
        <v>0</v>
      </c>
      <c r="T3093" s="699">
        <f t="shared" si="1410"/>
        <v>0</v>
      </c>
      <c r="U3093" s="681">
        <f t="shared" si="1420"/>
        <v>0</v>
      </c>
      <c r="V3093" s="701">
        <f t="shared" si="1421"/>
        <v>0</v>
      </c>
      <c r="W3093" s="662">
        <f t="shared" si="1422"/>
        <v>0</v>
      </c>
      <c r="X3093" s="662">
        <f t="shared" si="1423"/>
        <v>0</v>
      </c>
      <c r="Y3093" s="662">
        <f t="shared" si="1424"/>
        <v>0</v>
      </c>
      <c r="Z3093" s="699">
        <f t="shared" si="1425"/>
        <v>0</v>
      </c>
      <c r="AA3093" s="681">
        <f t="shared" si="1428"/>
        <v>0</v>
      </c>
      <c r="AB3093" s="701">
        <f t="shared" si="1429"/>
        <v>0</v>
      </c>
      <c r="AC3093" s="662">
        <f t="shared" si="1426"/>
        <v>0</v>
      </c>
      <c r="AD3093" s="662">
        <f t="shared" si="1430"/>
        <v>0</v>
      </c>
      <c r="AE3093" s="701">
        <f t="shared" si="1431"/>
        <v>0</v>
      </c>
      <c r="AF3093" s="662">
        <f t="shared" si="1427"/>
        <v>0</v>
      </c>
      <c r="AG3093" s="662">
        <f t="shared" si="1432"/>
        <v>0</v>
      </c>
      <c r="AH3093" s="701">
        <f t="shared" si="1433"/>
        <v>0</v>
      </c>
    </row>
    <row r="3094" spans="1:34" x14ac:dyDescent="0.35">
      <c r="A3094" s="680">
        <v>41069</v>
      </c>
      <c r="B3094" s="558" t="s">
        <v>26</v>
      </c>
      <c r="C3094" s="558">
        <v>6</v>
      </c>
      <c r="D3094" s="559">
        <f t="shared" si="1405"/>
        <v>7</v>
      </c>
      <c r="E3094" s="561">
        <v>0</v>
      </c>
      <c r="F3094" s="699">
        <f t="shared" si="1411"/>
        <v>0</v>
      </c>
      <c r="G3094" s="712">
        <f t="shared" si="1412"/>
        <v>0</v>
      </c>
      <c r="H3094" s="699">
        <f t="shared" si="1406"/>
        <v>0</v>
      </c>
      <c r="I3094" s="712">
        <f t="shared" si="1407"/>
        <v>0</v>
      </c>
      <c r="J3094" s="699">
        <f t="shared" si="1413"/>
        <v>0</v>
      </c>
      <c r="K3094" s="681">
        <f t="shared" si="1414"/>
        <v>0</v>
      </c>
      <c r="L3094" s="711">
        <f>IF($L$5="Yes",HLOOKUP(B3094,'Outdoor Supply'!$D$32:$P$38,7,FALSE),0)</f>
        <v>0</v>
      </c>
      <c r="M3094" s="701">
        <f t="shared" si="1415"/>
        <v>0</v>
      </c>
      <c r="N3094" s="564">
        <f t="shared" si="1416"/>
        <v>0</v>
      </c>
      <c r="O3094" s="564">
        <f t="shared" si="1417"/>
        <v>0</v>
      </c>
      <c r="P3094" s="564">
        <f t="shared" si="1418"/>
        <v>0</v>
      </c>
      <c r="Q3094" s="564">
        <f t="shared" si="1419"/>
        <v>0</v>
      </c>
      <c r="R3094" s="661">
        <f t="shared" si="1408"/>
        <v>0</v>
      </c>
      <c r="S3094" s="662">
        <f t="shared" si="1409"/>
        <v>0</v>
      </c>
      <c r="T3094" s="699">
        <f t="shared" si="1410"/>
        <v>0</v>
      </c>
      <c r="U3094" s="681">
        <f t="shared" si="1420"/>
        <v>0</v>
      </c>
      <c r="V3094" s="701">
        <f t="shared" si="1421"/>
        <v>0</v>
      </c>
      <c r="W3094" s="662">
        <f t="shared" si="1422"/>
        <v>0</v>
      </c>
      <c r="X3094" s="662">
        <f t="shared" si="1423"/>
        <v>0</v>
      </c>
      <c r="Y3094" s="662">
        <f t="shared" si="1424"/>
        <v>0</v>
      </c>
      <c r="Z3094" s="699">
        <f t="shared" si="1425"/>
        <v>0</v>
      </c>
      <c r="AA3094" s="681">
        <f t="shared" si="1428"/>
        <v>0</v>
      </c>
      <c r="AB3094" s="701">
        <f t="shared" si="1429"/>
        <v>0</v>
      </c>
      <c r="AC3094" s="662">
        <f t="shared" si="1426"/>
        <v>0</v>
      </c>
      <c r="AD3094" s="662">
        <f t="shared" si="1430"/>
        <v>0</v>
      </c>
      <c r="AE3094" s="701">
        <f t="shared" si="1431"/>
        <v>0</v>
      </c>
      <c r="AF3094" s="662">
        <f t="shared" si="1427"/>
        <v>0</v>
      </c>
      <c r="AG3094" s="662">
        <f t="shared" si="1432"/>
        <v>0</v>
      </c>
      <c r="AH3094" s="701">
        <f t="shared" si="1433"/>
        <v>0</v>
      </c>
    </row>
    <row r="3095" spans="1:34" x14ac:dyDescent="0.35">
      <c r="A3095" s="680">
        <v>41070</v>
      </c>
      <c r="B3095" s="558" t="s">
        <v>26</v>
      </c>
      <c r="C3095" s="558">
        <v>6</v>
      </c>
      <c r="D3095" s="559">
        <f t="shared" si="1405"/>
        <v>1</v>
      </c>
      <c r="E3095" s="561">
        <v>0</v>
      </c>
      <c r="F3095" s="699">
        <f t="shared" si="1411"/>
        <v>0</v>
      </c>
      <c r="G3095" s="712">
        <f t="shared" si="1412"/>
        <v>0</v>
      </c>
      <c r="H3095" s="699">
        <f t="shared" si="1406"/>
        <v>0</v>
      </c>
      <c r="I3095" s="712">
        <f t="shared" si="1407"/>
        <v>0</v>
      </c>
      <c r="J3095" s="699">
        <f t="shared" si="1413"/>
        <v>0</v>
      </c>
      <c r="K3095" s="681">
        <f t="shared" si="1414"/>
        <v>0</v>
      </c>
      <c r="L3095" s="711">
        <f>IF($L$5="Yes",HLOOKUP(B3095,'Outdoor Supply'!$D$32:$P$38,7,FALSE),0)</f>
        <v>0</v>
      </c>
      <c r="M3095" s="701">
        <f t="shared" si="1415"/>
        <v>0</v>
      </c>
      <c r="N3095" s="564">
        <f t="shared" si="1416"/>
        <v>0</v>
      </c>
      <c r="O3095" s="564">
        <f t="shared" si="1417"/>
        <v>0</v>
      </c>
      <c r="P3095" s="564">
        <f t="shared" si="1418"/>
        <v>0</v>
      </c>
      <c r="Q3095" s="564">
        <f t="shared" si="1419"/>
        <v>0</v>
      </c>
      <c r="R3095" s="661">
        <f t="shared" si="1408"/>
        <v>0</v>
      </c>
      <c r="S3095" s="662">
        <f t="shared" si="1409"/>
        <v>0</v>
      </c>
      <c r="T3095" s="699">
        <f t="shared" si="1410"/>
        <v>0</v>
      </c>
      <c r="U3095" s="681">
        <f t="shared" si="1420"/>
        <v>0</v>
      </c>
      <c r="V3095" s="701">
        <f t="shared" si="1421"/>
        <v>0</v>
      </c>
      <c r="W3095" s="662">
        <f t="shared" si="1422"/>
        <v>0</v>
      </c>
      <c r="X3095" s="662">
        <f t="shared" si="1423"/>
        <v>0</v>
      </c>
      <c r="Y3095" s="662">
        <f t="shared" si="1424"/>
        <v>0</v>
      </c>
      <c r="Z3095" s="699">
        <f t="shared" si="1425"/>
        <v>0</v>
      </c>
      <c r="AA3095" s="681">
        <f t="shared" si="1428"/>
        <v>0</v>
      </c>
      <c r="AB3095" s="701">
        <f t="shared" si="1429"/>
        <v>0</v>
      </c>
      <c r="AC3095" s="662">
        <f t="shared" si="1426"/>
        <v>0</v>
      </c>
      <c r="AD3095" s="662">
        <f t="shared" si="1430"/>
        <v>0</v>
      </c>
      <c r="AE3095" s="701">
        <f t="shared" si="1431"/>
        <v>0</v>
      </c>
      <c r="AF3095" s="662">
        <f t="shared" si="1427"/>
        <v>0</v>
      </c>
      <c r="AG3095" s="662">
        <f t="shared" si="1432"/>
        <v>0</v>
      </c>
      <c r="AH3095" s="701">
        <f t="shared" si="1433"/>
        <v>0</v>
      </c>
    </row>
    <row r="3096" spans="1:34" x14ac:dyDescent="0.35">
      <c r="A3096" s="680">
        <v>41071</v>
      </c>
      <c r="B3096" s="558" t="s">
        <v>26</v>
      </c>
      <c r="C3096" s="558">
        <v>6</v>
      </c>
      <c r="D3096" s="559">
        <f t="shared" si="1405"/>
        <v>2</v>
      </c>
      <c r="E3096" s="561">
        <v>0</v>
      </c>
      <c r="F3096" s="699">
        <f t="shared" si="1411"/>
        <v>0</v>
      </c>
      <c r="G3096" s="712">
        <f t="shared" si="1412"/>
        <v>0</v>
      </c>
      <c r="H3096" s="699">
        <f t="shared" si="1406"/>
        <v>0</v>
      </c>
      <c r="I3096" s="712">
        <f t="shared" si="1407"/>
        <v>0</v>
      </c>
      <c r="J3096" s="699">
        <f t="shared" si="1413"/>
        <v>0</v>
      </c>
      <c r="K3096" s="681">
        <f t="shared" si="1414"/>
        <v>0</v>
      </c>
      <c r="L3096" s="711">
        <f>IF($L$5="Yes",HLOOKUP(B3096,'Outdoor Supply'!$D$32:$P$38,7,FALSE),0)</f>
        <v>0</v>
      </c>
      <c r="M3096" s="701">
        <f t="shared" si="1415"/>
        <v>0</v>
      </c>
      <c r="N3096" s="564">
        <f t="shared" si="1416"/>
        <v>0</v>
      </c>
      <c r="O3096" s="564">
        <f t="shared" si="1417"/>
        <v>0</v>
      </c>
      <c r="P3096" s="564">
        <f t="shared" si="1418"/>
        <v>0</v>
      </c>
      <c r="Q3096" s="564">
        <f t="shared" si="1419"/>
        <v>0</v>
      </c>
      <c r="R3096" s="661">
        <f t="shared" si="1408"/>
        <v>0</v>
      </c>
      <c r="S3096" s="662">
        <f t="shared" si="1409"/>
        <v>0</v>
      </c>
      <c r="T3096" s="699">
        <f t="shared" si="1410"/>
        <v>0</v>
      </c>
      <c r="U3096" s="681">
        <f t="shared" si="1420"/>
        <v>0</v>
      </c>
      <c r="V3096" s="701">
        <f t="shared" si="1421"/>
        <v>0</v>
      </c>
      <c r="W3096" s="662">
        <f t="shared" si="1422"/>
        <v>0</v>
      </c>
      <c r="X3096" s="662">
        <f t="shared" si="1423"/>
        <v>0</v>
      </c>
      <c r="Y3096" s="662">
        <f t="shared" si="1424"/>
        <v>0</v>
      </c>
      <c r="Z3096" s="699">
        <f t="shared" si="1425"/>
        <v>0</v>
      </c>
      <c r="AA3096" s="681">
        <f t="shared" si="1428"/>
        <v>0</v>
      </c>
      <c r="AB3096" s="701">
        <f t="shared" si="1429"/>
        <v>0</v>
      </c>
      <c r="AC3096" s="662">
        <f t="shared" si="1426"/>
        <v>0</v>
      </c>
      <c r="AD3096" s="662">
        <f t="shared" si="1430"/>
        <v>0</v>
      </c>
      <c r="AE3096" s="701">
        <f t="shared" si="1431"/>
        <v>0</v>
      </c>
      <c r="AF3096" s="662">
        <f t="shared" si="1427"/>
        <v>0</v>
      </c>
      <c r="AG3096" s="662">
        <f t="shared" si="1432"/>
        <v>0</v>
      </c>
      <c r="AH3096" s="701">
        <f t="shared" si="1433"/>
        <v>0</v>
      </c>
    </row>
    <row r="3097" spans="1:34" x14ac:dyDescent="0.35">
      <c r="A3097" s="680">
        <v>41072</v>
      </c>
      <c r="B3097" s="558" t="s">
        <v>26</v>
      </c>
      <c r="C3097" s="558">
        <v>6</v>
      </c>
      <c r="D3097" s="559">
        <f t="shared" si="1405"/>
        <v>3</v>
      </c>
      <c r="E3097" s="561">
        <v>0</v>
      </c>
      <c r="F3097" s="699">
        <f t="shared" si="1411"/>
        <v>0</v>
      </c>
      <c r="G3097" s="712">
        <f t="shared" si="1412"/>
        <v>0</v>
      </c>
      <c r="H3097" s="699">
        <f t="shared" si="1406"/>
        <v>0</v>
      </c>
      <c r="I3097" s="712">
        <f t="shared" si="1407"/>
        <v>0</v>
      </c>
      <c r="J3097" s="699">
        <f t="shared" si="1413"/>
        <v>0</v>
      </c>
      <c r="K3097" s="681">
        <f t="shared" si="1414"/>
        <v>0</v>
      </c>
      <c r="L3097" s="711">
        <f>IF($L$5="Yes",HLOOKUP(B3097,'Outdoor Supply'!$D$32:$P$38,7,FALSE),0)</f>
        <v>0</v>
      </c>
      <c r="M3097" s="701">
        <f t="shared" si="1415"/>
        <v>0</v>
      </c>
      <c r="N3097" s="564">
        <f t="shared" si="1416"/>
        <v>0</v>
      </c>
      <c r="O3097" s="564">
        <f t="shared" si="1417"/>
        <v>0</v>
      </c>
      <c r="P3097" s="564">
        <f t="shared" si="1418"/>
        <v>0</v>
      </c>
      <c r="Q3097" s="564">
        <f t="shared" si="1419"/>
        <v>0</v>
      </c>
      <c r="R3097" s="661">
        <f t="shared" si="1408"/>
        <v>0</v>
      </c>
      <c r="S3097" s="662">
        <f t="shared" si="1409"/>
        <v>0</v>
      </c>
      <c r="T3097" s="699">
        <f t="shared" si="1410"/>
        <v>0</v>
      </c>
      <c r="U3097" s="681">
        <f t="shared" si="1420"/>
        <v>0</v>
      </c>
      <c r="V3097" s="701">
        <f t="shared" si="1421"/>
        <v>0</v>
      </c>
      <c r="W3097" s="662">
        <f t="shared" si="1422"/>
        <v>0</v>
      </c>
      <c r="X3097" s="662">
        <f t="shared" si="1423"/>
        <v>0</v>
      </c>
      <c r="Y3097" s="662">
        <f t="shared" si="1424"/>
        <v>0</v>
      </c>
      <c r="Z3097" s="699">
        <f t="shared" si="1425"/>
        <v>0</v>
      </c>
      <c r="AA3097" s="681">
        <f t="shared" si="1428"/>
        <v>0</v>
      </c>
      <c r="AB3097" s="701">
        <f t="shared" si="1429"/>
        <v>0</v>
      </c>
      <c r="AC3097" s="662">
        <f t="shared" si="1426"/>
        <v>0</v>
      </c>
      <c r="AD3097" s="662">
        <f t="shared" si="1430"/>
        <v>0</v>
      </c>
      <c r="AE3097" s="701">
        <f t="shared" si="1431"/>
        <v>0</v>
      </c>
      <c r="AF3097" s="662">
        <f t="shared" si="1427"/>
        <v>0</v>
      </c>
      <c r="AG3097" s="662">
        <f t="shared" si="1432"/>
        <v>0</v>
      </c>
      <c r="AH3097" s="701">
        <f t="shared" si="1433"/>
        <v>0</v>
      </c>
    </row>
    <row r="3098" spans="1:34" x14ac:dyDescent="0.35">
      <c r="A3098" s="680">
        <v>41073</v>
      </c>
      <c r="B3098" s="558" t="s">
        <v>26</v>
      </c>
      <c r="C3098" s="558">
        <v>6</v>
      </c>
      <c r="D3098" s="559">
        <f t="shared" si="1405"/>
        <v>4</v>
      </c>
      <c r="E3098" s="561">
        <v>2.9999999999972715E-2</v>
      </c>
      <c r="F3098" s="699">
        <f t="shared" si="1411"/>
        <v>0</v>
      </c>
      <c r="G3098" s="712">
        <f t="shared" si="1412"/>
        <v>0</v>
      </c>
      <c r="H3098" s="699">
        <f t="shared" si="1406"/>
        <v>0</v>
      </c>
      <c r="I3098" s="712">
        <f t="shared" si="1407"/>
        <v>0</v>
      </c>
      <c r="J3098" s="699">
        <f t="shared" si="1413"/>
        <v>0</v>
      </c>
      <c r="K3098" s="681">
        <f t="shared" si="1414"/>
        <v>0</v>
      </c>
      <c r="L3098" s="711">
        <f>IF($L$5="Yes",HLOOKUP(B3098,'Outdoor Supply'!$D$32:$P$38,7,FALSE),0)</f>
        <v>0</v>
      </c>
      <c r="M3098" s="701">
        <f t="shared" si="1415"/>
        <v>0</v>
      </c>
      <c r="N3098" s="564">
        <f t="shared" si="1416"/>
        <v>0</v>
      </c>
      <c r="O3098" s="564">
        <f t="shared" si="1417"/>
        <v>0</v>
      </c>
      <c r="P3098" s="564">
        <f t="shared" si="1418"/>
        <v>0</v>
      </c>
      <c r="Q3098" s="564">
        <f t="shared" si="1419"/>
        <v>0</v>
      </c>
      <c r="R3098" s="661">
        <f t="shared" si="1408"/>
        <v>0</v>
      </c>
      <c r="S3098" s="662">
        <f t="shared" si="1409"/>
        <v>0</v>
      </c>
      <c r="T3098" s="699">
        <f t="shared" si="1410"/>
        <v>0</v>
      </c>
      <c r="U3098" s="681">
        <f t="shared" si="1420"/>
        <v>0</v>
      </c>
      <c r="V3098" s="701">
        <f t="shared" si="1421"/>
        <v>0</v>
      </c>
      <c r="W3098" s="662">
        <f t="shared" si="1422"/>
        <v>0</v>
      </c>
      <c r="X3098" s="662">
        <f t="shared" si="1423"/>
        <v>0</v>
      </c>
      <c r="Y3098" s="662">
        <f t="shared" si="1424"/>
        <v>0</v>
      </c>
      <c r="Z3098" s="699">
        <f t="shared" si="1425"/>
        <v>0</v>
      </c>
      <c r="AA3098" s="681">
        <f t="shared" si="1428"/>
        <v>0</v>
      </c>
      <c r="AB3098" s="701">
        <f t="shared" si="1429"/>
        <v>0</v>
      </c>
      <c r="AC3098" s="662">
        <f t="shared" si="1426"/>
        <v>0</v>
      </c>
      <c r="AD3098" s="662">
        <f t="shared" si="1430"/>
        <v>0</v>
      </c>
      <c r="AE3098" s="701">
        <f t="shared" si="1431"/>
        <v>0</v>
      </c>
      <c r="AF3098" s="662">
        <f t="shared" si="1427"/>
        <v>0</v>
      </c>
      <c r="AG3098" s="662">
        <f t="shared" si="1432"/>
        <v>0</v>
      </c>
      <c r="AH3098" s="701">
        <f t="shared" si="1433"/>
        <v>0</v>
      </c>
    </row>
    <row r="3099" spans="1:34" x14ac:dyDescent="0.35">
      <c r="A3099" s="680">
        <v>41074</v>
      </c>
      <c r="B3099" s="558" t="s">
        <v>26</v>
      </c>
      <c r="C3099" s="558">
        <v>6</v>
      </c>
      <c r="D3099" s="559">
        <f t="shared" si="1405"/>
        <v>5</v>
      </c>
      <c r="E3099" s="561">
        <v>0</v>
      </c>
      <c r="F3099" s="699">
        <f t="shared" si="1411"/>
        <v>0</v>
      </c>
      <c r="G3099" s="712">
        <f t="shared" si="1412"/>
        <v>0</v>
      </c>
      <c r="H3099" s="699">
        <f t="shared" si="1406"/>
        <v>0</v>
      </c>
      <c r="I3099" s="712">
        <f t="shared" si="1407"/>
        <v>0</v>
      </c>
      <c r="J3099" s="699">
        <f t="shared" si="1413"/>
        <v>0</v>
      </c>
      <c r="K3099" s="681">
        <f t="shared" si="1414"/>
        <v>0</v>
      </c>
      <c r="L3099" s="711">
        <f>IF($L$5="Yes",HLOOKUP(B3099,'Outdoor Supply'!$D$32:$P$38,7,FALSE),0)</f>
        <v>0</v>
      </c>
      <c r="M3099" s="701">
        <f t="shared" si="1415"/>
        <v>0</v>
      </c>
      <c r="N3099" s="564">
        <f t="shared" si="1416"/>
        <v>0</v>
      </c>
      <c r="O3099" s="564">
        <f t="shared" si="1417"/>
        <v>0</v>
      </c>
      <c r="P3099" s="564">
        <f t="shared" si="1418"/>
        <v>0</v>
      </c>
      <c r="Q3099" s="564">
        <f t="shared" si="1419"/>
        <v>0</v>
      </c>
      <c r="R3099" s="661">
        <f t="shared" si="1408"/>
        <v>0</v>
      </c>
      <c r="S3099" s="662">
        <f t="shared" si="1409"/>
        <v>0</v>
      </c>
      <c r="T3099" s="699">
        <f t="shared" si="1410"/>
        <v>0</v>
      </c>
      <c r="U3099" s="681">
        <f t="shared" si="1420"/>
        <v>0</v>
      </c>
      <c r="V3099" s="701">
        <f t="shared" si="1421"/>
        <v>0</v>
      </c>
      <c r="W3099" s="662">
        <f t="shared" si="1422"/>
        <v>0</v>
      </c>
      <c r="X3099" s="662">
        <f t="shared" si="1423"/>
        <v>0</v>
      </c>
      <c r="Y3099" s="662">
        <f t="shared" si="1424"/>
        <v>0</v>
      </c>
      <c r="Z3099" s="699">
        <f t="shared" si="1425"/>
        <v>0</v>
      </c>
      <c r="AA3099" s="681">
        <f t="shared" si="1428"/>
        <v>0</v>
      </c>
      <c r="AB3099" s="701">
        <f t="shared" si="1429"/>
        <v>0</v>
      </c>
      <c r="AC3099" s="662">
        <f t="shared" si="1426"/>
        <v>0</v>
      </c>
      <c r="AD3099" s="662">
        <f t="shared" si="1430"/>
        <v>0</v>
      </c>
      <c r="AE3099" s="701">
        <f t="shared" si="1431"/>
        <v>0</v>
      </c>
      <c r="AF3099" s="662">
        <f t="shared" si="1427"/>
        <v>0</v>
      </c>
      <c r="AG3099" s="662">
        <f t="shared" si="1432"/>
        <v>0</v>
      </c>
      <c r="AH3099" s="701">
        <f t="shared" si="1433"/>
        <v>0</v>
      </c>
    </row>
    <row r="3100" spans="1:34" x14ac:dyDescent="0.35">
      <c r="A3100" s="680">
        <v>41075</v>
      </c>
      <c r="B3100" s="558" t="s">
        <v>26</v>
      </c>
      <c r="C3100" s="558">
        <v>6</v>
      </c>
      <c r="D3100" s="559">
        <f t="shared" si="1405"/>
        <v>6</v>
      </c>
      <c r="E3100" s="561">
        <v>0</v>
      </c>
      <c r="F3100" s="699">
        <f t="shared" si="1411"/>
        <v>0</v>
      </c>
      <c r="G3100" s="712">
        <f t="shared" si="1412"/>
        <v>0</v>
      </c>
      <c r="H3100" s="699">
        <f t="shared" si="1406"/>
        <v>0</v>
      </c>
      <c r="I3100" s="712">
        <f t="shared" si="1407"/>
        <v>0</v>
      </c>
      <c r="J3100" s="699">
        <f t="shared" si="1413"/>
        <v>0</v>
      </c>
      <c r="K3100" s="681">
        <f t="shared" si="1414"/>
        <v>0</v>
      </c>
      <c r="L3100" s="711">
        <f>IF($L$5="Yes",HLOOKUP(B3100,'Outdoor Supply'!$D$32:$P$38,7,FALSE),0)</f>
        <v>0</v>
      </c>
      <c r="M3100" s="701">
        <f t="shared" si="1415"/>
        <v>0</v>
      </c>
      <c r="N3100" s="564">
        <f t="shared" si="1416"/>
        <v>0</v>
      </c>
      <c r="O3100" s="564">
        <f t="shared" si="1417"/>
        <v>0</v>
      </c>
      <c r="P3100" s="564">
        <f t="shared" si="1418"/>
        <v>0</v>
      </c>
      <c r="Q3100" s="564">
        <f t="shared" si="1419"/>
        <v>0</v>
      </c>
      <c r="R3100" s="661">
        <f t="shared" si="1408"/>
        <v>0</v>
      </c>
      <c r="S3100" s="662">
        <f t="shared" si="1409"/>
        <v>0</v>
      </c>
      <c r="T3100" s="699">
        <f t="shared" si="1410"/>
        <v>0</v>
      </c>
      <c r="U3100" s="681">
        <f t="shared" si="1420"/>
        <v>0</v>
      </c>
      <c r="V3100" s="701">
        <f t="shared" si="1421"/>
        <v>0</v>
      </c>
      <c r="W3100" s="662">
        <f t="shared" si="1422"/>
        <v>0</v>
      </c>
      <c r="X3100" s="662">
        <f t="shared" si="1423"/>
        <v>0</v>
      </c>
      <c r="Y3100" s="662">
        <f t="shared" si="1424"/>
        <v>0</v>
      </c>
      <c r="Z3100" s="699">
        <f t="shared" si="1425"/>
        <v>0</v>
      </c>
      <c r="AA3100" s="681">
        <f t="shared" si="1428"/>
        <v>0</v>
      </c>
      <c r="AB3100" s="701">
        <f t="shared" si="1429"/>
        <v>0</v>
      </c>
      <c r="AC3100" s="662">
        <f t="shared" si="1426"/>
        <v>0</v>
      </c>
      <c r="AD3100" s="662">
        <f t="shared" si="1430"/>
        <v>0</v>
      </c>
      <c r="AE3100" s="701">
        <f t="shared" si="1431"/>
        <v>0</v>
      </c>
      <c r="AF3100" s="662">
        <f t="shared" si="1427"/>
        <v>0</v>
      </c>
      <c r="AG3100" s="662">
        <f t="shared" si="1432"/>
        <v>0</v>
      </c>
      <c r="AH3100" s="701">
        <f t="shared" si="1433"/>
        <v>0</v>
      </c>
    </row>
    <row r="3101" spans="1:34" x14ac:dyDescent="0.35">
      <c r="A3101" s="680">
        <v>41076</v>
      </c>
      <c r="B3101" s="558" t="s">
        <v>26</v>
      </c>
      <c r="C3101" s="558">
        <v>6</v>
      </c>
      <c r="D3101" s="559">
        <f t="shared" si="1405"/>
        <v>7</v>
      </c>
      <c r="E3101" s="561">
        <v>0</v>
      </c>
      <c r="F3101" s="699">
        <f t="shared" si="1411"/>
        <v>0</v>
      </c>
      <c r="G3101" s="712">
        <f t="shared" si="1412"/>
        <v>0</v>
      </c>
      <c r="H3101" s="699">
        <f t="shared" si="1406"/>
        <v>0</v>
      </c>
      <c r="I3101" s="712">
        <f t="shared" si="1407"/>
        <v>0</v>
      </c>
      <c r="J3101" s="699">
        <f t="shared" si="1413"/>
        <v>0</v>
      </c>
      <c r="K3101" s="681">
        <f t="shared" si="1414"/>
        <v>0</v>
      </c>
      <c r="L3101" s="711">
        <f>IF($L$5="Yes",HLOOKUP(B3101,'Outdoor Supply'!$D$32:$P$38,7,FALSE),0)</f>
        <v>0</v>
      </c>
      <c r="M3101" s="701">
        <f t="shared" si="1415"/>
        <v>0</v>
      </c>
      <c r="N3101" s="564">
        <f t="shared" si="1416"/>
        <v>0</v>
      </c>
      <c r="O3101" s="564">
        <f t="shared" si="1417"/>
        <v>0</v>
      </c>
      <c r="P3101" s="564">
        <f t="shared" si="1418"/>
        <v>0</v>
      </c>
      <c r="Q3101" s="564">
        <f t="shared" si="1419"/>
        <v>0</v>
      </c>
      <c r="R3101" s="661">
        <f t="shared" si="1408"/>
        <v>0</v>
      </c>
      <c r="S3101" s="662">
        <f t="shared" si="1409"/>
        <v>0</v>
      </c>
      <c r="T3101" s="699">
        <f t="shared" si="1410"/>
        <v>0</v>
      </c>
      <c r="U3101" s="681">
        <f t="shared" si="1420"/>
        <v>0</v>
      </c>
      <c r="V3101" s="701">
        <f t="shared" si="1421"/>
        <v>0</v>
      </c>
      <c r="W3101" s="662">
        <f t="shared" si="1422"/>
        <v>0</v>
      </c>
      <c r="X3101" s="662">
        <f t="shared" si="1423"/>
        <v>0</v>
      </c>
      <c r="Y3101" s="662">
        <f t="shared" si="1424"/>
        <v>0</v>
      </c>
      <c r="Z3101" s="699">
        <f t="shared" si="1425"/>
        <v>0</v>
      </c>
      <c r="AA3101" s="681">
        <f t="shared" si="1428"/>
        <v>0</v>
      </c>
      <c r="AB3101" s="701">
        <f t="shared" si="1429"/>
        <v>0</v>
      </c>
      <c r="AC3101" s="662">
        <f t="shared" si="1426"/>
        <v>0</v>
      </c>
      <c r="AD3101" s="662">
        <f t="shared" si="1430"/>
        <v>0</v>
      </c>
      <c r="AE3101" s="701">
        <f t="shared" si="1431"/>
        <v>0</v>
      </c>
      <c r="AF3101" s="662">
        <f t="shared" si="1427"/>
        <v>0</v>
      </c>
      <c r="AG3101" s="662">
        <f t="shared" si="1432"/>
        <v>0</v>
      </c>
      <c r="AH3101" s="701">
        <f t="shared" si="1433"/>
        <v>0</v>
      </c>
    </row>
    <row r="3102" spans="1:34" x14ac:dyDescent="0.35">
      <c r="A3102" s="680">
        <v>41077</v>
      </c>
      <c r="B3102" s="558" t="s">
        <v>26</v>
      </c>
      <c r="C3102" s="558">
        <v>6</v>
      </c>
      <c r="D3102" s="559">
        <f t="shared" si="1405"/>
        <v>1</v>
      </c>
      <c r="E3102" s="561">
        <v>0</v>
      </c>
      <c r="F3102" s="699">
        <f t="shared" si="1411"/>
        <v>0</v>
      </c>
      <c r="G3102" s="712">
        <f t="shared" si="1412"/>
        <v>0</v>
      </c>
      <c r="H3102" s="699">
        <f t="shared" si="1406"/>
        <v>0</v>
      </c>
      <c r="I3102" s="712">
        <f t="shared" si="1407"/>
        <v>0</v>
      </c>
      <c r="J3102" s="699">
        <f t="shared" si="1413"/>
        <v>0</v>
      </c>
      <c r="K3102" s="681">
        <f t="shared" si="1414"/>
        <v>0</v>
      </c>
      <c r="L3102" s="711">
        <f>IF($L$5="Yes",HLOOKUP(B3102,'Outdoor Supply'!$D$32:$P$38,7,FALSE),0)</f>
        <v>0</v>
      </c>
      <c r="M3102" s="701">
        <f t="shared" si="1415"/>
        <v>0</v>
      </c>
      <c r="N3102" s="564">
        <f t="shared" si="1416"/>
        <v>0</v>
      </c>
      <c r="O3102" s="564">
        <f t="shared" si="1417"/>
        <v>0</v>
      </c>
      <c r="P3102" s="564">
        <f t="shared" si="1418"/>
        <v>0</v>
      </c>
      <c r="Q3102" s="564">
        <f t="shared" si="1419"/>
        <v>0</v>
      </c>
      <c r="R3102" s="661">
        <f t="shared" si="1408"/>
        <v>0</v>
      </c>
      <c r="S3102" s="662">
        <f t="shared" si="1409"/>
        <v>0</v>
      </c>
      <c r="T3102" s="699">
        <f t="shared" si="1410"/>
        <v>0</v>
      </c>
      <c r="U3102" s="681">
        <f t="shared" si="1420"/>
        <v>0</v>
      </c>
      <c r="V3102" s="701">
        <f t="shared" si="1421"/>
        <v>0</v>
      </c>
      <c r="W3102" s="662">
        <f t="shared" si="1422"/>
        <v>0</v>
      </c>
      <c r="X3102" s="662">
        <f t="shared" si="1423"/>
        <v>0</v>
      </c>
      <c r="Y3102" s="662">
        <f t="shared" si="1424"/>
        <v>0</v>
      </c>
      <c r="Z3102" s="699">
        <f t="shared" si="1425"/>
        <v>0</v>
      </c>
      <c r="AA3102" s="681">
        <f t="shared" si="1428"/>
        <v>0</v>
      </c>
      <c r="AB3102" s="701">
        <f t="shared" si="1429"/>
        <v>0</v>
      </c>
      <c r="AC3102" s="662">
        <f t="shared" si="1426"/>
        <v>0</v>
      </c>
      <c r="AD3102" s="662">
        <f t="shared" si="1430"/>
        <v>0</v>
      </c>
      <c r="AE3102" s="701">
        <f t="shared" si="1431"/>
        <v>0</v>
      </c>
      <c r="AF3102" s="662">
        <f t="shared" si="1427"/>
        <v>0</v>
      </c>
      <c r="AG3102" s="662">
        <f t="shared" si="1432"/>
        <v>0</v>
      </c>
      <c r="AH3102" s="701">
        <f t="shared" si="1433"/>
        <v>0</v>
      </c>
    </row>
    <row r="3103" spans="1:34" x14ac:dyDescent="0.35">
      <c r="A3103" s="680">
        <v>41078</v>
      </c>
      <c r="B3103" s="558" t="s">
        <v>26</v>
      </c>
      <c r="C3103" s="558">
        <v>6</v>
      </c>
      <c r="D3103" s="559">
        <f t="shared" si="1405"/>
        <v>2</v>
      </c>
      <c r="E3103" s="561">
        <v>0</v>
      </c>
      <c r="F3103" s="699">
        <f t="shared" si="1411"/>
        <v>0</v>
      </c>
      <c r="G3103" s="712">
        <f t="shared" si="1412"/>
        <v>0</v>
      </c>
      <c r="H3103" s="699">
        <f t="shared" si="1406"/>
        <v>0</v>
      </c>
      <c r="I3103" s="712">
        <f t="shared" si="1407"/>
        <v>0</v>
      </c>
      <c r="J3103" s="699">
        <f t="shared" si="1413"/>
        <v>0</v>
      </c>
      <c r="K3103" s="681">
        <f t="shared" si="1414"/>
        <v>0</v>
      </c>
      <c r="L3103" s="711">
        <f>IF($L$5="Yes",HLOOKUP(B3103,'Outdoor Supply'!$D$32:$P$38,7,FALSE),0)</f>
        <v>0</v>
      </c>
      <c r="M3103" s="701">
        <f t="shared" si="1415"/>
        <v>0</v>
      </c>
      <c r="N3103" s="564">
        <f t="shared" si="1416"/>
        <v>0</v>
      </c>
      <c r="O3103" s="564">
        <f t="shared" si="1417"/>
        <v>0</v>
      </c>
      <c r="P3103" s="564">
        <f t="shared" si="1418"/>
        <v>0</v>
      </c>
      <c r="Q3103" s="564">
        <f t="shared" si="1419"/>
        <v>0</v>
      </c>
      <c r="R3103" s="661">
        <f t="shared" si="1408"/>
        <v>0</v>
      </c>
      <c r="S3103" s="662">
        <f t="shared" si="1409"/>
        <v>0</v>
      </c>
      <c r="T3103" s="699">
        <f t="shared" si="1410"/>
        <v>0</v>
      </c>
      <c r="U3103" s="681">
        <f t="shared" si="1420"/>
        <v>0</v>
      </c>
      <c r="V3103" s="701">
        <f t="shared" si="1421"/>
        <v>0</v>
      </c>
      <c r="W3103" s="662">
        <f t="shared" si="1422"/>
        <v>0</v>
      </c>
      <c r="X3103" s="662">
        <f t="shared" si="1423"/>
        <v>0</v>
      </c>
      <c r="Y3103" s="662">
        <f t="shared" si="1424"/>
        <v>0</v>
      </c>
      <c r="Z3103" s="699">
        <f t="shared" si="1425"/>
        <v>0</v>
      </c>
      <c r="AA3103" s="681">
        <f t="shared" si="1428"/>
        <v>0</v>
      </c>
      <c r="AB3103" s="701">
        <f t="shared" si="1429"/>
        <v>0</v>
      </c>
      <c r="AC3103" s="662">
        <f t="shared" si="1426"/>
        <v>0</v>
      </c>
      <c r="AD3103" s="662">
        <f t="shared" si="1430"/>
        <v>0</v>
      </c>
      <c r="AE3103" s="701">
        <f t="shared" si="1431"/>
        <v>0</v>
      </c>
      <c r="AF3103" s="662">
        <f t="shared" si="1427"/>
        <v>0</v>
      </c>
      <c r="AG3103" s="662">
        <f t="shared" si="1432"/>
        <v>0</v>
      </c>
      <c r="AH3103" s="701">
        <f t="shared" si="1433"/>
        <v>0</v>
      </c>
    </row>
    <row r="3104" spans="1:34" x14ac:dyDescent="0.35">
      <c r="A3104" s="680">
        <v>41079</v>
      </c>
      <c r="B3104" s="558" t="s">
        <v>26</v>
      </c>
      <c r="C3104" s="558">
        <v>6</v>
      </c>
      <c r="D3104" s="559">
        <f t="shared" si="1405"/>
        <v>3</v>
      </c>
      <c r="E3104" s="561">
        <v>0</v>
      </c>
      <c r="F3104" s="699">
        <f t="shared" si="1411"/>
        <v>0</v>
      </c>
      <c r="G3104" s="712">
        <f t="shared" si="1412"/>
        <v>0</v>
      </c>
      <c r="H3104" s="699">
        <f t="shared" si="1406"/>
        <v>0</v>
      </c>
      <c r="I3104" s="712">
        <f t="shared" si="1407"/>
        <v>0</v>
      </c>
      <c r="J3104" s="699">
        <f t="shared" si="1413"/>
        <v>0</v>
      </c>
      <c r="K3104" s="681">
        <f t="shared" si="1414"/>
        <v>0</v>
      </c>
      <c r="L3104" s="711">
        <f>IF($L$5="Yes",HLOOKUP(B3104,'Outdoor Supply'!$D$32:$P$38,7,FALSE),0)</f>
        <v>0</v>
      </c>
      <c r="M3104" s="701">
        <f t="shared" si="1415"/>
        <v>0</v>
      </c>
      <c r="N3104" s="564">
        <f t="shared" si="1416"/>
        <v>0</v>
      </c>
      <c r="O3104" s="564">
        <f t="shared" si="1417"/>
        <v>0</v>
      </c>
      <c r="P3104" s="564">
        <f t="shared" si="1418"/>
        <v>0</v>
      </c>
      <c r="Q3104" s="564">
        <f t="shared" si="1419"/>
        <v>0</v>
      </c>
      <c r="R3104" s="661">
        <f t="shared" si="1408"/>
        <v>0</v>
      </c>
      <c r="S3104" s="662">
        <f t="shared" si="1409"/>
        <v>0</v>
      </c>
      <c r="T3104" s="699">
        <f t="shared" si="1410"/>
        <v>0</v>
      </c>
      <c r="U3104" s="681">
        <f t="shared" si="1420"/>
        <v>0</v>
      </c>
      <c r="V3104" s="701">
        <f t="shared" si="1421"/>
        <v>0</v>
      </c>
      <c r="W3104" s="662">
        <f t="shared" si="1422"/>
        <v>0</v>
      </c>
      <c r="X3104" s="662">
        <f t="shared" si="1423"/>
        <v>0</v>
      </c>
      <c r="Y3104" s="662">
        <f t="shared" si="1424"/>
        <v>0</v>
      </c>
      <c r="Z3104" s="699">
        <f t="shared" si="1425"/>
        <v>0</v>
      </c>
      <c r="AA3104" s="681">
        <f t="shared" si="1428"/>
        <v>0</v>
      </c>
      <c r="AB3104" s="701">
        <f t="shared" si="1429"/>
        <v>0</v>
      </c>
      <c r="AC3104" s="662">
        <f t="shared" si="1426"/>
        <v>0</v>
      </c>
      <c r="AD3104" s="662">
        <f t="shared" si="1430"/>
        <v>0</v>
      </c>
      <c r="AE3104" s="701">
        <f t="shared" si="1431"/>
        <v>0</v>
      </c>
      <c r="AF3104" s="662">
        <f t="shared" si="1427"/>
        <v>0</v>
      </c>
      <c r="AG3104" s="662">
        <f t="shared" si="1432"/>
        <v>0</v>
      </c>
      <c r="AH3104" s="701">
        <f t="shared" si="1433"/>
        <v>0</v>
      </c>
    </row>
    <row r="3105" spans="1:34" x14ac:dyDescent="0.35">
      <c r="A3105" s="680">
        <v>41080</v>
      </c>
      <c r="B3105" s="558" t="s">
        <v>26</v>
      </c>
      <c r="C3105" s="558">
        <v>6</v>
      </c>
      <c r="D3105" s="559">
        <f t="shared" si="1405"/>
        <v>4</v>
      </c>
      <c r="E3105" s="561">
        <v>1.999999999998181E-2</v>
      </c>
      <c r="F3105" s="699">
        <f t="shared" si="1411"/>
        <v>0</v>
      </c>
      <c r="G3105" s="712">
        <f t="shared" si="1412"/>
        <v>0</v>
      </c>
      <c r="H3105" s="699">
        <f t="shared" si="1406"/>
        <v>0</v>
      </c>
      <c r="I3105" s="712">
        <f t="shared" si="1407"/>
        <v>0</v>
      </c>
      <c r="J3105" s="699">
        <f t="shared" si="1413"/>
        <v>0</v>
      </c>
      <c r="K3105" s="681">
        <f t="shared" si="1414"/>
        <v>0</v>
      </c>
      <c r="L3105" s="711">
        <f>IF($L$5="Yes",HLOOKUP(B3105,'Outdoor Supply'!$D$32:$P$38,7,FALSE),0)</f>
        <v>0</v>
      </c>
      <c r="M3105" s="701">
        <f t="shared" si="1415"/>
        <v>0</v>
      </c>
      <c r="N3105" s="564">
        <f t="shared" si="1416"/>
        <v>0</v>
      </c>
      <c r="O3105" s="564">
        <f t="shared" si="1417"/>
        <v>0</v>
      </c>
      <c r="P3105" s="564">
        <f t="shared" si="1418"/>
        <v>0</v>
      </c>
      <c r="Q3105" s="564">
        <f t="shared" si="1419"/>
        <v>0</v>
      </c>
      <c r="R3105" s="661">
        <f t="shared" si="1408"/>
        <v>0</v>
      </c>
      <c r="S3105" s="662">
        <f t="shared" si="1409"/>
        <v>0</v>
      </c>
      <c r="T3105" s="699">
        <f t="shared" si="1410"/>
        <v>0</v>
      </c>
      <c r="U3105" s="681">
        <f t="shared" si="1420"/>
        <v>0</v>
      </c>
      <c r="V3105" s="701">
        <f t="shared" si="1421"/>
        <v>0</v>
      </c>
      <c r="W3105" s="662">
        <f t="shared" si="1422"/>
        <v>0</v>
      </c>
      <c r="X3105" s="662">
        <f t="shared" si="1423"/>
        <v>0</v>
      </c>
      <c r="Y3105" s="662">
        <f t="shared" si="1424"/>
        <v>0</v>
      </c>
      <c r="Z3105" s="699">
        <f t="shared" si="1425"/>
        <v>0</v>
      </c>
      <c r="AA3105" s="681">
        <f t="shared" si="1428"/>
        <v>0</v>
      </c>
      <c r="AB3105" s="701">
        <f t="shared" si="1429"/>
        <v>0</v>
      </c>
      <c r="AC3105" s="662">
        <f t="shared" si="1426"/>
        <v>0</v>
      </c>
      <c r="AD3105" s="662">
        <f t="shared" si="1430"/>
        <v>0</v>
      </c>
      <c r="AE3105" s="701">
        <f t="shared" si="1431"/>
        <v>0</v>
      </c>
      <c r="AF3105" s="662">
        <f t="shared" si="1427"/>
        <v>0</v>
      </c>
      <c r="AG3105" s="662">
        <f t="shared" si="1432"/>
        <v>0</v>
      </c>
      <c r="AH3105" s="701">
        <f t="shared" si="1433"/>
        <v>0</v>
      </c>
    </row>
    <row r="3106" spans="1:34" x14ac:dyDescent="0.35">
      <c r="A3106" s="680">
        <v>41081</v>
      </c>
      <c r="B3106" s="558" t="s">
        <v>26</v>
      </c>
      <c r="C3106" s="558">
        <v>6</v>
      </c>
      <c r="D3106" s="559">
        <f t="shared" si="1405"/>
        <v>5</v>
      </c>
      <c r="E3106" s="561">
        <v>0</v>
      </c>
      <c r="F3106" s="699">
        <f t="shared" si="1411"/>
        <v>0</v>
      </c>
      <c r="G3106" s="712">
        <f t="shared" si="1412"/>
        <v>0</v>
      </c>
      <c r="H3106" s="699">
        <f t="shared" si="1406"/>
        <v>0</v>
      </c>
      <c r="I3106" s="712">
        <f t="shared" si="1407"/>
        <v>0</v>
      </c>
      <c r="J3106" s="699">
        <f t="shared" si="1413"/>
        <v>0</v>
      </c>
      <c r="K3106" s="681">
        <f t="shared" si="1414"/>
        <v>0</v>
      </c>
      <c r="L3106" s="711">
        <f>IF($L$5="Yes",HLOOKUP(B3106,'Outdoor Supply'!$D$32:$P$38,7,FALSE),0)</f>
        <v>0</v>
      </c>
      <c r="M3106" s="701">
        <f t="shared" si="1415"/>
        <v>0</v>
      </c>
      <c r="N3106" s="564">
        <f t="shared" si="1416"/>
        <v>0</v>
      </c>
      <c r="O3106" s="564">
        <f t="shared" si="1417"/>
        <v>0</v>
      </c>
      <c r="P3106" s="564">
        <f t="shared" si="1418"/>
        <v>0</v>
      </c>
      <c r="Q3106" s="564">
        <f t="shared" si="1419"/>
        <v>0</v>
      </c>
      <c r="R3106" s="661">
        <f t="shared" si="1408"/>
        <v>0</v>
      </c>
      <c r="S3106" s="662">
        <f t="shared" si="1409"/>
        <v>0</v>
      </c>
      <c r="T3106" s="699">
        <f t="shared" si="1410"/>
        <v>0</v>
      </c>
      <c r="U3106" s="681">
        <f t="shared" si="1420"/>
        <v>0</v>
      </c>
      <c r="V3106" s="701">
        <f t="shared" si="1421"/>
        <v>0</v>
      </c>
      <c r="W3106" s="662">
        <f t="shared" si="1422"/>
        <v>0</v>
      </c>
      <c r="X3106" s="662">
        <f t="shared" si="1423"/>
        <v>0</v>
      </c>
      <c r="Y3106" s="662">
        <f t="shared" si="1424"/>
        <v>0</v>
      </c>
      <c r="Z3106" s="699">
        <f t="shared" si="1425"/>
        <v>0</v>
      </c>
      <c r="AA3106" s="681">
        <f t="shared" si="1428"/>
        <v>0</v>
      </c>
      <c r="AB3106" s="701">
        <f t="shared" si="1429"/>
        <v>0</v>
      </c>
      <c r="AC3106" s="662">
        <f t="shared" si="1426"/>
        <v>0</v>
      </c>
      <c r="AD3106" s="662">
        <f t="shared" si="1430"/>
        <v>0</v>
      </c>
      <c r="AE3106" s="701">
        <f t="shared" si="1431"/>
        <v>0</v>
      </c>
      <c r="AF3106" s="662">
        <f t="shared" si="1427"/>
        <v>0</v>
      </c>
      <c r="AG3106" s="662">
        <f t="shared" si="1432"/>
        <v>0</v>
      </c>
      <c r="AH3106" s="701">
        <f t="shared" si="1433"/>
        <v>0</v>
      </c>
    </row>
    <row r="3107" spans="1:34" x14ac:dyDescent="0.35">
      <c r="A3107" s="680">
        <v>41082</v>
      </c>
      <c r="B3107" s="558" t="s">
        <v>26</v>
      </c>
      <c r="C3107" s="558">
        <v>6</v>
      </c>
      <c r="D3107" s="559">
        <f t="shared" si="1405"/>
        <v>6</v>
      </c>
      <c r="E3107" s="561">
        <v>0</v>
      </c>
      <c r="F3107" s="699">
        <f t="shared" si="1411"/>
        <v>0</v>
      </c>
      <c r="G3107" s="712">
        <f t="shared" si="1412"/>
        <v>0</v>
      </c>
      <c r="H3107" s="699">
        <f t="shared" si="1406"/>
        <v>0</v>
      </c>
      <c r="I3107" s="712">
        <f t="shared" si="1407"/>
        <v>0</v>
      </c>
      <c r="J3107" s="699">
        <f t="shared" si="1413"/>
        <v>0</v>
      </c>
      <c r="K3107" s="681">
        <f t="shared" si="1414"/>
        <v>0</v>
      </c>
      <c r="L3107" s="711">
        <f>IF($L$5="Yes",HLOOKUP(B3107,'Outdoor Supply'!$D$32:$P$38,7,FALSE),0)</f>
        <v>0</v>
      </c>
      <c r="M3107" s="701">
        <f t="shared" si="1415"/>
        <v>0</v>
      </c>
      <c r="N3107" s="564">
        <f t="shared" si="1416"/>
        <v>0</v>
      </c>
      <c r="O3107" s="564">
        <f t="shared" si="1417"/>
        <v>0</v>
      </c>
      <c r="P3107" s="564">
        <f t="shared" si="1418"/>
        <v>0</v>
      </c>
      <c r="Q3107" s="564">
        <f t="shared" si="1419"/>
        <v>0</v>
      </c>
      <c r="R3107" s="661">
        <f t="shared" si="1408"/>
        <v>0</v>
      </c>
      <c r="S3107" s="662">
        <f t="shared" si="1409"/>
        <v>0</v>
      </c>
      <c r="T3107" s="699">
        <f t="shared" si="1410"/>
        <v>0</v>
      </c>
      <c r="U3107" s="681">
        <f t="shared" si="1420"/>
        <v>0</v>
      </c>
      <c r="V3107" s="701">
        <f t="shared" si="1421"/>
        <v>0</v>
      </c>
      <c r="W3107" s="662">
        <f t="shared" si="1422"/>
        <v>0</v>
      </c>
      <c r="X3107" s="662">
        <f t="shared" si="1423"/>
        <v>0</v>
      </c>
      <c r="Y3107" s="662">
        <f t="shared" si="1424"/>
        <v>0</v>
      </c>
      <c r="Z3107" s="699">
        <f t="shared" si="1425"/>
        <v>0</v>
      </c>
      <c r="AA3107" s="681">
        <f t="shared" si="1428"/>
        <v>0</v>
      </c>
      <c r="AB3107" s="701">
        <f t="shared" si="1429"/>
        <v>0</v>
      </c>
      <c r="AC3107" s="662">
        <f t="shared" si="1426"/>
        <v>0</v>
      </c>
      <c r="AD3107" s="662">
        <f t="shared" si="1430"/>
        <v>0</v>
      </c>
      <c r="AE3107" s="701">
        <f t="shared" si="1431"/>
        <v>0</v>
      </c>
      <c r="AF3107" s="662">
        <f t="shared" si="1427"/>
        <v>0</v>
      </c>
      <c r="AG3107" s="662">
        <f t="shared" si="1432"/>
        <v>0</v>
      </c>
      <c r="AH3107" s="701">
        <f t="shared" si="1433"/>
        <v>0</v>
      </c>
    </row>
    <row r="3108" spans="1:34" x14ac:dyDescent="0.35">
      <c r="A3108" s="680">
        <v>41083</v>
      </c>
      <c r="B3108" s="558" t="s">
        <v>26</v>
      </c>
      <c r="C3108" s="558">
        <v>6</v>
      </c>
      <c r="D3108" s="559">
        <f t="shared" si="1405"/>
        <v>7</v>
      </c>
      <c r="E3108" s="561">
        <v>0</v>
      </c>
      <c r="F3108" s="699">
        <f t="shared" si="1411"/>
        <v>0</v>
      </c>
      <c r="G3108" s="712">
        <f t="shared" si="1412"/>
        <v>0</v>
      </c>
      <c r="H3108" s="699">
        <f t="shared" si="1406"/>
        <v>0</v>
      </c>
      <c r="I3108" s="712">
        <f t="shared" si="1407"/>
        <v>0</v>
      </c>
      <c r="J3108" s="699">
        <f t="shared" si="1413"/>
        <v>0</v>
      </c>
      <c r="K3108" s="681">
        <f t="shared" si="1414"/>
        <v>0</v>
      </c>
      <c r="L3108" s="711">
        <f>IF($L$5="Yes",HLOOKUP(B3108,'Outdoor Supply'!$D$32:$P$38,7,FALSE),0)</f>
        <v>0</v>
      </c>
      <c r="M3108" s="701">
        <f t="shared" si="1415"/>
        <v>0</v>
      </c>
      <c r="N3108" s="564">
        <f t="shared" si="1416"/>
        <v>0</v>
      </c>
      <c r="O3108" s="564">
        <f t="shared" si="1417"/>
        <v>0</v>
      </c>
      <c r="P3108" s="564">
        <f t="shared" si="1418"/>
        <v>0</v>
      </c>
      <c r="Q3108" s="564">
        <f t="shared" si="1419"/>
        <v>0</v>
      </c>
      <c r="R3108" s="661">
        <f t="shared" si="1408"/>
        <v>0</v>
      </c>
      <c r="S3108" s="662">
        <f t="shared" si="1409"/>
        <v>0</v>
      </c>
      <c r="T3108" s="699">
        <f t="shared" si="1410"/>
        <v>0</v>
      </c>
      <c r="U3108" s="681">
        <f t="shared" si="1420"/>
        <v>0</v>
      </c>
      <c r="V3108" s="701">
        <f t="shared" si="1421"/>
        <v>0</v>
      </c>
      <c r="W3108" s="662">
        <f t="shared" si="1422"/>
        <v>0</v>
      </c>
      <c r="X3108" s="662">
        <f t="shared" si="1423"/>
        <v>0</v>
      </c>
      <c r="Y3108" s="662">
        <f t="shared" si="1424"/>
        <v>0</v>
      </c>
      <c r="Z3108" s="699">
        <f t="shared" si="1425"/>
        <v>0</v>
      </c>
      <c r="AA3108" s="681">
        <f t="shared" si="1428"/>
        <v>0</v>
      </c>
      <c r="AB3108" s="701">
        <f t="shared" si="1429"/>
        <v>0</v>
      </c>
      <c r="AC3108" s="662">
        <f t="shared" si="1426"/>
        <v>0</v>
      </c>
      <c r="AD3108" s="662">
        <f t="shared" si="1430"/>
        <v>0</v>
      </c>
      <c r="AE3108" s="701">
        <f t="shared" si="1431"/>
        <v>0</v>
      </c>
      <c r="AF3108" s="662">
        <f t="shared" si="1427"/>
        <v>0</v>
      </c>
      <c r="AG3108" s="662">
        <f t="shared" si="1432"/>
        <v>0</v>
      </c>
      <c r="AH3108" s="701">
        <f t="shared" si="1433"/>
        <v>0</v>
      </c>
    </row>
    <row r="3109" spans="1:34" x14ac:dyDescent="0.35">
      <c r="A3109" s="680">
        <v>41084</v>
      </c>
      <c r="B3109" s="558" t="s">
        <v>26</v>
      </c>
      <c r="C3109" s="558">
        <v>6</v>
      </c>
      <c r="D3109" s="559">
        <f t="shared" si="1405"/>
        <v>1</v>
      </c>
      <c r="E3109" s="561">
        <v>0</v>
      </c>
      <c r="F3109" s="699">
        <f t="shared" si="1411"/>
        <v>0</v>
      </c>
      <c r="G3109" s="712">
        <f t="shared" si="1412"/>
        <v>0</v>
      </c>
      <c r="H3109" s="699">
        <f t="shared" si="1406"/>
        <v>0</v>
      </c>
      <c r="I3109" s="712">
        <f t="shared" si="1407"/>
        <v>0</v>
      </c>
      <c r="J3109" s="699">
        <f t="shared" si="1413"/>
        <v>0</v>
      </c>
      <c r="K3109" s="681">
        <f t="shared" si="1414"/>
        <v>0</v>
      </c>
      <c r="L3109" s="711">
        <f>IF($L$5="Yes",HLOOKUP(B3109,'Outdoor Supply'!$D$32:$P$38,7,FALSE),0)</f>
        <v>0</v>
      </c>
      <c r="M3109" s="701">
        <f t="shared" si="1415"/>
        <v>0</v>
      </c>
      <c r="N3109" s="564">
        <f t="shared" si="1416"/>
        <v>0</v>
      </c>
      <c r="O3109" s="564">
        <f t="shared" si="1417"/>
        <v>0</v>
      </c>
      <c r="P3109" s="564">
        <f t="shared" si="1418"/>
        <v>0</v>
      </c>
      <c r="Q3109" s="564">
        <f t="shared" si="1419"/>
        <v>0</v>
      </c>
      <c r="R3109" s="661">
        <f t="shared" si="1408"/>
        <v>0</v>
      </c>
      <c r="S3109" s="662">
        <f t="shared" si="1409"/>
        <v>0</v>
      </c>
      <c r="T3109" s="699">
        <f t="shared" si="1410"/>
        <v>0</v>
      </c>
      <c r="U3109" s="681">
        <f t="shared" si="1420"/>
        <v>0</v>
      </c>
      <c r="V3109" s="701">
        <f t="shared" si="1421"/>
        <v>0</v>
      </c>
      <c r="W3109" s="662">
        <f t="shared" si="1422"/>
        <v>0</v>
      </c>
      <c r="X3109" s="662">
        <f t="shared" si="1423"/>
        <v>0</v>
      </c>
      <c r="Y3109" s="662">
        <f t="shared" si="1424"/>
        <v>0</v>
      </c>
      <c r="Z3109" s="699">
        <f t="shared" si="1425"/>
        <v>0</v>
      </c>
      <c r="AA3109" s="681">
        <f t="shared" si="1428"/>
        <v>0</v>
      </c>
      <c r="AB3109" s="701">
        <f t="shared" si="1429"/>
        <v>0</v>
      </c>
      <c r="AC3109" s="662">
        <f t="shared" si="1426"/>
        <v>0</v>
      </c>
      <c r="AD3109" s="662">
        <f t="shared" si="1430"/>
        <v>0</v>
      </c>
      <c r="AE3109" s="701">
        <f t="shared" si="1431"/>
        <v>0</v>
      </c>
      <c r="AF3109" s="662">
        <f t="shared" si="1427"/>
        <v>0</v>
      </c>
      <c r="AG3109" s="662">
        <f t="shared" si="1432"/>
        <v>0</v>
      </c>
      <c r="AH3109" s="701">
        <f t="shared" si="1433"/>
        <v>0</v>
      </c>
    </row>
    <row r="3110" spans="1:34" x14ac:dyDescent="0.35">
      <c r="A3110" s="680">
        <v>41085</v>
      </c>
      <c r="B3110" s="558" t="s">
        <v>26</v>
      </c>
      <c r="C3110" s="558">
        <v>6</v>
      </c>
      <c r="D3110" s="559">
        <f t="shared" si="1405"/>
        <v>2</v>
      </c>
      <c r="E3110" s="561">
        <v>0</v>
      </c>
      <c r="F3110" s="699">
        <f t="shared" si="1411"/>
        <v>0</v>
      </c>
      <c r="G3110" s="712">
        <f t="shared" si="1412"/>
        <v>0</v>
      </c>
      <c r="H3110" s="699">
        <f t="shared" si="1406"/>
        <v>0</v>
      </c>
      <c r="I3110" s="712">
        <f t="shared" si="1407"/>
        <v>0</v>
      </c>
      <c r="J3110" s="699">
        <f t="shared" si="1413"/>
        <v>0</v>
      </c>
      <c r="K3110" s="681">
        <f t="shared" si="1414"/>
        <v>0</v>
      </c>
      <c r="L3110" s="711">
        <f>IF($L$5="Yes",HLOOKUP(B3110,'Outdoor Supply'!$D$32:$P$38,7,FALSE),0)</f>
        <v>0</v>
      </c>
      <c r="M3110" s="701">
        <f t="shared" si="1415"/>
        <v>0</v>
      </c>
      <c r="N3110" s="564">
        <f t="shared" si="1416"/>
        <v>0</v>
      </c>
      <c r="O3110" s="564">
        <f t="shared" si="1417"/>
        <v>0</v>
      </c>
      <c r="P3110" s="564">
        <f t="shared" si="1418"/>
        <v>0</v>
      </c>
      <c r="Q3110" s="564">
        <f t="shared" si="1419"/>
        <v>0</v>
      </c>
      <c r="R3110" s="661">
        <f t="shared" si="1408"/>
        <v>0</v>
      </c>
      <c r="S3110" s="662">
        <f t="shared" si="1409"/>
        <v>0</v>
      </c>
      <c r="T3110" s="699">
        <f t="shared" si="1410"/>
        <v>0</v>
      </c>
      <c r="U3110" s="681">
        <f t="shared" si="1420"/>
        <v>0</v>
      </c>
      <c r="V3110" s="701">
        <f t="shared" si="1421"/>
        <v>0</v>
      </c>
      <c r="W3110" s="662">
        <f t="shared" si="1422"/>
        <v>0</v>
      </c>
      <c r="X3110" s="662">
        <f t="shared" si="1423"/>
        <v>0</v>
      </c>
      <c r="Y3110" s="662">
        <f t="shared" si="1424"/>
        <v>0</v>
      </c>
      <c r="Z3110" s="699">
        <f t="shared" si="1425"/>
        <v>0</v>
      </c>
      <c r="AA3110" s="681">
        <f t="shared" si="1428"/>
        <v>0</v>
      </c>
      <c r="AB3110" s="701">
        <f t="shared" si="1429"/>
        <v>0</v>
      </c>
      <c r="AC3110" s="662">
        <f t="shared" si="1426"/>
        <v>0</v>
      </c>
      <c r="AD3110" s="662">
        <f t="shared" si="1430"/>
        <v>0</v>
      </c>
      <c r="AE3110" s="701">
        <f t="shared" si="1431"/>
        <v>0</v>
      </c>
      <c r="AF3110" s="662">
        <f t="shared" si="1427"/>
        <v>0</v>
      </c>
      <c r="AG3110" s="662">
        <f t="shared" si="1432"/>
        <v>0</v>
      </c>
      <c r="AH3110" s="701">
        <f t="shared" si="1433"/>
        <v>0</v>
      </c>
    </row>
    <row r="3111" spans="1:34" x14ac:dyDescent="0.35">
      <c r="A3111" s="680">
        <v>41086</v>
      </c>
      <c r="B3111" s="558" t="s">
        <v>26</v>
      </c>
      <c r="C3111" s="558">
        <v>6</v>
      </c>
      <c r="D3111" s="559">
        <f t="shared" si="1405"/>
        <v>3</v>
      </c>
      <c r="E3111" s="561">
        <v>0</v>
      </c>
      <c r="F3111" s="699">
        <f t="shared" si="1411"/>
        <v>0</v>
      </c>
      <c r="G3111" s="712">
        <f t="shared" si="1412"/>
        <v>0</v>
      </c>
      <c r="H3111" s="699">
        <f t="shared" si="1406"/>
        <v>0</v>
      </c>
      <c r="I3111" s="712">
        <f t="shared" si="1407"/>
        <v>0</v>
      </c>
      <c r="J3111" s="699">
        <f t="shared" si="1413"/>
        <v>0</v>
      </c>
      <c r="K3111" s="681">
        <f t="shared" si="1414"/>
        <v>0</v>
      </c>
      <c r="L3111" s="711">
        <f>IF($L$5="Yes",HLOOKUP(B3111,'Outdoor Supply'!$D$32:$P$38,7,FALSE),0)</f>
        <v>0</v>
      </c>
      <c r="M3111" s="701">
        <f t="shared" si="1415"/>
        <v>0</v>
      </c>
      <c r="N3111" s="564">
        <f t="shared" si="1416"/>
        <v>0</v>
      </c>
      <c r="O3111" s="564">
        <f t="shared" si="1417"/>
        <v>0</v>
      </c>
      <c r="P3111" s="564">
        <f t="shared" si="1418"/>
        <v>0</v>
      </c>
      <c r="Q3111" s="564">
        <f t="shared" si="1419"/>
        <v>0</v>
      </c>
      <c r="R3111" s="661">
        <f t="shared" si="1408"/>
        <v>0</v>
      </c>
      <c r="S3111" s="662">
        <f t="shared" si="1409"/>
        <v>0</v>
      </c>
      <c r="T3111" s="699">
        <f t="shared" si="1410"/>
        <v>0</v>
      </c>
      <c r="U3111" s="681">
        <f t="shared" si="1420"/>
        <v>0</v>
      </c>
      <c r="V3111" s="701">
        <f t="shared" si="1421"/>
        <v>0</v>
      </c>
      <c r="W3111" s="662">
        <f t="shared" si="1422"/>
        <v>0</v>
      </c>
      <c r="X3111" s="662">
        <f t="shared" si="1423"/>
        <v>0</v>
      </c>
      <c r="Y3111" s="662">
        <f t="shared" si="1424"/>
        <v>0</v>
      </c>
      <c r="Z3111" s="699">
        <f t="shared" si="1425"/>
        <v>0</v>
      </c>
      <c r="AA3111" s="681">
        <f t="shared" si="1428"/>
        <v>0</v>
      </c>
      <c r="AB3111" s="701">
        <f t="shared" si="1429"/>
        <v>0</v>
      </c>
      <c r="AC3111" s="662">
        <f t="shared" si="1426"/>
        <v>0</v>
      </c>
      <c r="AD3111" s="662">
        <f t="shared" si="1430"/>
        <v>0</v>
      </c>
      <c r="AE3111" s="701">
        <f t="shared" si="1431"/>
        <v>0</v>
      </c>
      <c r="AF3111" s="662">
        <f t="shared" si="1427"/>
        <v>0</v>
      </c>
      <c r="AG3111" s="662">
        <f t="shared" si="1432"/>
        <v>0</v>
      </c>
      <c r="AH3111" s="701">
        <f t="shared" si="1433"/>
        <v>0</v>
      </c>
    </row>
    <row r="3112" spans="1:34" x14ac:dyDescent="0.35">
      <c r="A3112" s="680">
        <v>41087</v>
      </c>
      <c r="B3112" s="558" t="s">
        <v>26</v>
      </c>
      <c r="C3112" s="558">
        <v>6</v>
      </c>
      <c r="D3112" s="559">
        <f t="shared" si="1405"/>
        <v>4</v>
      </c>
      <c r="E3112" s="561">
        <v>0</v>
      </c>
      <c r="F3112" s="699">
        <f t="shared" si="1411"/>
        <v>0</v>
      </c>
      <c r="G3112" s="712">
        <f t="shared" si="1412"/>
        <v>0</v>
      </c>
      <c r="H3112" s="699">
        <f t="shared" si="1406"/>
        <v>0</v>
      </c>
      <c r="I3112" s="712">
        <f t="shared" si="1407"/>
        <v>0</v>
      </c>
      <c r="J3112" s="699">
        <f t="shared" si="1413"/>
        <v>0</v>
      </c>
      <c r="K3112" s="681">
        <f t="shared" si="1414"/>
        <v>0</v>
      </c>
      <c r="L3112" s="711">
        <f>IF($L$5="Yes",HLOOKUP(B3112,'Outdoor Supply'!$D$32:$P$38,7,FALSE),0)</f>
        <v>0</v>
      </c>
      <c r="M3112" s="701">
        <f t="shared" si="1415"/>
        <v>0</v>
      </c>
      <c r="N3112" s="564">
        <f t="shared" si="1416"/>
        <v>0</v>
      </c>
      <c r="O3112" s="564">
        <f t="shared" si="1417"/>
        <v>0</v>
      </c>
      <c r="P3112" s="564">
        <f t="shared" si="1418"/>
        <v>0</v>
      </c>
      <c r="Q3112" s="564">
        <f t="shared" si="1419"/>
        <v>0</v>
      </c>
      <c r="R3112" s="661">
        <f t="shared" si="1408"/>
        <v>0</v>
      </c>
      <c r="S3112" s="662">
        <f t="shared" si="1409"/>
        <v>0</v>
      </c>
      <c r="T3112" s="699">
        <f t="shared" si="1410"/>
        <v>0</v>
      </c>
      <c r="U3112" s="681">
        <f t="shared" si="1420"/>
        <v>0</v>
      </c>
      <c r="V3112" s="701">
        <f t="shared" si="1421"/>
        <v>0</v>
      </c>
      <c r="W3112" s="662">
        <f t="shared" si="1422"/>
        <v>0</v>
      </c>
      <c r="X3112" s="662">
        <f t="shared" si="1423"/>
        <v>0</v>
      </c>
      <c r="Y3112" s="662">
        <f t="shared" si="1424"/>
        <v>0</v>
      </c>
      <c r="Z3112" s="699">
        <f t="shared" si="1425"/>
        <v>0</v>
      </c>
      <c r="AA3112" s="681">
        <f t="shared" si="1428"/>
        <v>0</v>
      </c>
      <c r="AB3112" s="701">
        <f t="shared" si="1429"/>
        <v>0</v>
      </c>
      <c r="AC3112" s="662">
        <f t="shared" si="1426"/>
        <v>0</v>
      </c>
      <c r="AD3112" s="662">
        <f t="shared" si="1430"/>
        <v>0</v>
      </c>
      <c r="AE3112" s="701">
        <f t="shared" si="1431"/>
        <v>0</v>
      </c>
      <c r="AF3112" s="662">
        <f t="shared" si="1427"/>
        <v>0</v>
      </c>
      <c r="AG3112" s="662">
        <f t="shared" si="1432"/>
        <v>0</v>
      </c>
      <c r="AH3112" s="701">
        <f t="shared" si="1433"/>
        <v>0</v>
      </c>
    </row>
    <row r="3113" spans="1:34" x14ac:dyDescent="0.35">
      <c r="A3113" s="680">
        <v>41088</v>
      </c>
      <c r="B3113" s="558" t="s">
        <v>26</v>
      </c>
      <c r="C3113" s="558">
        <v>6</v>
      </c>
      <c r="D3113" s="559">
        <f t="shared" si="1405"/>
        <v>5</v>
      </c>
      <c r="E3113" s="561">
        <v>0</v>
      </c>
      <c r="F3113" s="699">
        <f t="shared" si="1411"/>
        <v>0</v>
      </c>
      <c r="G3113" s="712">
        <f t="shared" si="1412"/>
        <v>0</v>
      </c>
      <c r="H3113" s="699">
        <f t="shared" si="1406"/>
        <v>0</v>
      </c>
      <c r="I3113" s="712">
        <f t="shared" si="1407"/>
        <v>0</v>
      </c>
      <c r="J3113" s="699">
        <f t="shared" si="1413"/>
        <v>0</v>
      </c>
      <c r="K3113" s="681">
        <f t="shared" si="1414"/>
        <v>0</v>
      </c>
      <c r="L3113" s="711">
        <f>IF($L$5="Yes",HLOOKUP(B3113,'Outdoor Supply'!$D$32:$P$38,7,FALSE),0)</f>
        <v>0</v>
      </c>
      <c r="M3113" s="701">
        <f t="shared" si="1415"/>
        <v>0</v>
      </c>
      <c r="N3113" s="564">
        <f t="shared" si="1416"/>
        <v>0</v>
      </c>
      <c r="O3113" s="564">
        <f t="shared" si="1417"/>
        <v>0</v>
      </c>
      <c r="P3113" s="564">
        <f t="shared" si="1418"/>
        <v>0</v>
      </c>
      <c r="Q3113" s="564">
        <f t="shared" si="1419"/>
        <v>0</v>
      </c>
      <c r="R3113" s="661">
        <f t="shared" si="1408"/>
        <v>0</v>
      </c>
      <c r="S3113" s="662">
        <f t="shared" si="1409"/>
        <v>0</v>
      </c>
      <c r="T3113" s="699">
        <f t="shared" si="1410"/>
        <v>0</v>
      </c>
      <c r="U3113" s="681">
        <f t="shared" si="1420"/>
        <v>0</v>
      </c>
      <c r="V3113" s="701">
        <f t="shared" si="1421"/>
        <v>0</v>
      </c>
      <c r="W3113" s="662">
        <f t="shared" si="1422"/>
        <v>0</v>
      </c>
      <c r="X3113" s="662">
        <f t="shared" si="1423"/>
        <v>0</v>
      </c>
      <c r="Y3113" s="662">
        <f t="shared" si="1424"/>
        <v>0</v>
      </c>
      <c r="Z3113" s="699">
        <f t="shared" si="1425"/>
        <v>0</v>
      </c>
      <c r="AA3113" s="681">
        <f t="shared" si="1428"/>
        <v>0</v>
      </c>
      <c r="AB3113" s="701">
        <f t="shared" si="1429"/>
        <v>0</v>
      </c>
      <c r="AC3113" s="662">
        <f t="shared" si="1426"/>
        <v>0</v>
      </c>
      <c r="AD3113" s="662">
        <f t="shared" si="1430"/>
        <v>0</v>
      </c>
      <c r="AE3113" s="701">
        <f t="shared" si="1431"/>
        <v>0</v>
      </c>
      <c r="AF3113" s="662">
        <f t="shared" si="1427"/>
        <v>0</v>
      </c>
      <c r="AG3113" s="662">
        <f t="shared" si="1432"/>
        <v>0</v>
      </c>
      <c r="AH3113" s="701">
        <f t="shared" si="1433"/>
        <v>0</v>
      </c>
    </row>
    <row r="3114" spans="1:34" x14ac:dyDescent="0.35">
      <c r="A3114" s="680">
        <v>41089</v>
      </c>
      <c r="B3114" s="558" t="s">
        <v>26</v>
      </c>
      <c r="C3114" s="558">
        <v>6</v>
      </c>
      <c r="D3114" s="559">
        <f t="shared" si="1405"/>
        <v>6</v>
      </c>
      <c r="E3114" s="561">
        <v>0</v>
      </c>
      <c r="F3114" s="699">
        <f t="shared" si="1411"/>
        <v>0</v>
      </c>
      <c r="G3114" s="712">
        <f t="shared" si="1412"/>
        <v>0</v>
      </c>
      <c r="H3114" s="699">
        <f t="shared" si="1406"/>
        <v>0</v>
      </c>
      <c r="I3114" s="712">
        <f t="shared" si="1407"/>
        <v>0</v>
      </c>
      <c r="J3114" s="699">
        <f t="shared" si="1413"/>
        <v>0</v>
      </c>
      <c r="K3114" s="681">
        <f t="shared" si="1414"/>
        <v>0</v>
      </c>
      <c r="L3114" s="711">
        <f>IF($L$5="Yes",HLOOKUP(B3114,'Outdoor Supply'!$D$32:$P$38,7,FALSE),0)</f>
        <v>0</v>
      </c>
      <c r="M3114" s="701">
        <f t="shared" si="1415"/>
        <v>0</v>
      </c>
      <c r="N3114" s="564">
        <f t="shared" si="1416"/>
        <v>0</v>
      </c>
      <c r="O3114" s="564">
        <f t="shared" si="1417"/>
        <v>0</v>
      </c>
      <c r="P3114" s="564">
        <f t="shared" si="1418"/>
        <v>0</v>
      </c>
      <c r="Q3114" s="564">
        <f t="shared" si="1419"/>
        <v>0</v>
      </c>
      <c r="R3114" s="661">
        <f t="shared" si="1408"/>
        <v>0</v>
      </c>
      <c r="S3114" s="662">
        <f t="shared" si="1409"/>
        <v>0</v>
      </c>
      <c r="T3114" s="699">
        <f t="shared" si="1410"/>
        <v>0</v>
      </c>
      <c r="U3114" s="681">
        <f t="shared" si="1420"/>
        <v>0</v>
      </c>
      <c r="V3114" s="701">
        <f t="shared" si="1421"/>
        <v>0</v>
      </c>
      <c r="W3114" s="662">
        <f t="shared" si="1422"/>
        <v>0</v>
      </c>
      <c r="X3114" s="662">
        <f t="shared" si="1423"/>
        <v>0</v>
      </c>
      <c r="Y3114" s="662">
        <f t="shared" si="1424"/>
        <v>0</v>
      </c>
      <c r="Z3114" s="699">
        <f t="shared" si="1425"/>
        <v>0</v>
      </c>
      <c r="AA3114" s="681">
        <f t="shared" si="1428"/>
        <v>0</v>
      </c>
      <c r="AB3114" s="701">
        <f t="shared" si="1429"/>
        <v>0</v>
      </c>
      <c r="AC3114" s="662">
        <f t="shared" si="1426"/>
        <v>0</v>
      </c>
      <c r="AD3114" s="662">
        <f t="shared" si="1430"/>
        <v>0</v>
      </c>
      <c r="AE3114" s="701">
        <f t="shared" si="1431"/>
        <v>0</v>
      </c>
      <c r="AF3114" s="662">
        <f t="shared" si="1427"/>
        <v>0</v>
      </c>
      <c r="AG3114" s="662">
        <f t="shared" si="1432"/>
        <v>0</v>
      </c>
      <c r="AH3114" s="701">
        <f t="shared" si="1433"/>
        <v>0</v>
      </c>
    </row>
    <row r="3115" spans="1:34" x14ac:dyDescent="0.35">
      <c r="A3115" s="680">
        <v>41090</v>
      </c>
      <c r="B3115" s="558" t="s">
        <v>26</v>
      </c>
      <c r="C3115" s="558">
        <v>6</v>
      </c>
      <c r="D3115" s="559">
        <f t="shared" si="1405"/>
        <v>7</v>
      </c>
      <c r="E3115" s="561">
        <v>0</v>
      </c>
      <c r="F3115" s="699">
        <f t="shared" si="1411"/>
        <v>0</v>
      </c>
      <c r="G3115" s="712">
        <f t="shared" si="1412"/>
        <v>0</v>
      </c>
      <c r="H3115" s="699">
        <f t="shared" si="1406"/>
        <v>0</v>
      </c>
      <c r="I3115" s="712">
        <f t="shared" si="1407"/>
        <v>0</v>
      </c>
      <c r="J3115" s="699">
        <f t="shared" si="1413"/>
        <v>0</v>
      </c>
      <c r="K3115" s="681">
        <f t="shared" si="1414"/>
        <v>0</v>
      </c>
      <c r="L3115" s="711">
        <f>IF($L$5="Yes",HLOOKUP(B3115,'Outdoor Supply'!$D$32:$P$38,7,FALSE),0)</f>
        <v>0</v>
      </c>
      <c r="M3115" s="701">
        <f t="shared" si="1415"/>
        <v>0</v>
      </c>
      <c r="N3115" s="564">
        <f t="shared" si="1416"/>
        <v>0</v>
      </c>
      <c r="O3115" s="564">
        <f t="shared" si="1417"/>
        <v>0</v>
      </c>
      <c r="P3115" s="564">
        <f t="shared" si="1418"/>
        <v>0</v>
      </c>
      <c r="Q3115" s="564">
        <f t="shared" si="1419"/>
        <v>0</v>
      </c>
      <c r="R3115" s="661">
        <f t="shared" si="1408"/>
        <v>0</v>
      </c>
      <c r="S3115" s="662">
        <f t="shared" si="1409"/>
        <v>0</v>
      </c>
      <c r="T3115" s="699">
        <f t="shared" si="1410"/>
        <v>0</v>
      </c>
      <c r="U3115" s="681">
        <f t="shared" si="1420"/>
        <v>0</v>
      </c>
      <c r="V3115" s="701">
        <f t="shared" si="1421"/>
        <v>0</v>
      </c>
      <c r="W3115" s="662">
        <f t="shared" si="1422"/>
        <v>0</v>
      </c>
      <c r="X3115" s="662">
        <f t="shared" si="1423"/>
        <v>0</v>
      </c>
      <c r="Y3115" s="662">
        <f t="shared" si="1424"/>
        <v>0</v>
      </c>
      <c r="Z3115" s="699">
        <f t="shared" si="1425"/>
        <v>0</v>
      </c>
      <c r="AA3115" s="681">
        <f t="shared" si="1428"/>
        <v>0</v>
      </c>
      <c r="AB3115" s="701">
        <f t="shared" si="1429"/>
        <v>0</v>
      </c>
      <c r="AC3115" s="662">
        <f t="shared" si="1426"/>
        <v>0</v>
      </c>
      <c r="AD3115" s="662">
        <f t="shared" si="1430"/>
        <v>0</v>
      </c>
      <c r="AE3115" s="701">
        <f t="shared" si="1431"/>
        <v>0</v>
      </c>
      <c r="AF3115" s="662">
        <f t="shared" si="1427"/>
        <v>0</v>
      </c>
      <c r="AG3115" s="662">
        <f t="shared" si="1432"/>
        <v>0</v>
      </c>
      <c r="AH3115" s="701">
        <f t="shared" si="1433"/>
        <v>0</v>
      </c>
    </row>
    <row r="3116" spans="1:34" x14ac:dyDescent="0.35">
      <c r="A3116" s="680">
        <v>41091</v>
      </c>
      <c r="B3116" s="558" t="s">
        <v>27</v>
      </c>
      <c r="C3116" s="558">
        <v>7</v>
      </c>
      <c r="D3116" s="559">
        <f t="shared" si="1405"/>
        <v>1</v>
      </c>
      <c r="E3116" s="561">
        <v>0.37999999999999545</v>
      </c>
      <c r="F3116" s="699">
        <f t="shared" si="1411"/>
        <v>0</v>
      </c>
      <c r="G3116" s="712">
        <f t="shared" si="1412"/>
        <v>0</v>
      </c>
      <c r="H3116" s="699">
        <f t="shared" si="1406"/>
        <v>0</v>
      </c>
      <c r="I3116" s="712">
        <f t="shared" si="1407"/>
        <v>0</v>
      </c>
      <c r="J3116" s="699">
        <f t="shared" si="1413"/>
        <v>0</v>
      </c>
      <c r="K3116" s="681">
        <f t="shared" si="1414"/>
        <v>0</v>
      </c>
      <c r="L3116" s="711">
        <f>IF($L$5="Yes",HLOOKUP(B3116,'Outdoor Supply'!$D$32:$P$38,7,FALSE),0)</f>
        <v>0</v>
      </c>
      <c r="M3116" s="701">
        <f t="shared" si="1415"/>
        <v>0</v>
      </c>
      <c r="N3116" s="564">
        <f t="shared" si="1416"/>
        <v>0</v>
      </c>
      <c r="O3116" s="564">
        <f t="shared" si="1417"/>
        <v>0</v>
      </c>
      <c r="P3116" s="564">
        <f t="shared" si="1418"/>
        <v>0</v>
      </c>
      <c r="Q3116" s="564">
        <f t="shared" si="1419"/>
        <v>0</v>
      </c>
      <c r="R3116" s="661">
        <f t="shared" si="1408"/>
        <v>0</v>
      </c>
      <c r="S3116" s="662">
        <f t="shared" si="1409"/>
        <v>0</v>
      </c>
      <c r="T3116" s="699">
        <f t="shared" si="1410"/>
        <v>0</v>
      </c>
      <c r="U3116" s="681">
        <f t="shared" si="1420"/>
        <v>0</v>
      </c>
      <c r="V3116" s="701">
        <f t="shared" si="1421"/>
        <v>0</v>
      </c>
      <c r="W3116" s="662">
        <f t="shared" si="1422"/>
        <v>0</v>
      </c>
      <c r="X3116" s="662">
        <f t="shared" si="1423"/>
        <v>0</v>
      </c>
      <c r="Y3116" s="662">
        <f t="shared" si="1424"/>
        <v>0</v>
      </c>
      <c r="Z3116" s="699">
        <f t="shared" si="1425"/>
        <v>0</v>
      </c>
      <c r="AA3116" s="681">
        <f t="shared" si="1428"/>
        <v>0</v>
      </c>
      <c r="AB3116" s="701">
        <f t="shared" si="1429"/>
        <v>0</v>
      </c>
      <c r="AC3116" s="662">
        <f t="shared" si="1426"/>
        <v>0</v>
      </c>
      <c r="AD3116" s="662">
        <f t="shared" si="1430"/>
        <v>0</v>
      </c>
      <c r="AE3116" s="701">
        <f t="shared" si="1431"/>
        <v>0</v>
      </c>
      <c r="AF3116" s="662">
        <f t="shared" si="1427"/>
        <v>0</v>
      </c>
      <c r="AG3116" s="662">
        <f t="shared" si="1432"/>
        <v>0</v>
      </c>
      <c r="AH3116" s="701">
        <f t="shared" si="1433"/>
        <v>0</v>
      </c>
    </row>
    <row r="3117" spans="1:34" x14ac:dyDescent="0.35">
      <c r="A3117" s="680">
        <v>41092</v>
      </c>
      <c r="B3117" s="558" t="s">
        <v>27</v>
      </c>
      <c r="C3117" s="558">
        <v>7</v>
      </c>
      <c r="D3117" s="559">
        <f t="shared" si="1405"/>
        <v>2</v>
      </c>
      <c r="E3117" s="561">
        <v>0</v>
      </c>
      <c r="F3117" s="699">
        <f t="shared" si="1411"/>
        <v>0</v>
      </c>
      <c r="G3117" s="712">
        <f t="shared" si="1412"/>
        <v>0</v>
      </c>
      <c r="H3117" s="699">
        <f t="shared" si="1406"/>
        <v>0</v>
      </c>
      <c r="I3117" s="712">
        <f t="shared" si="1407"/>
        <v>0</v>
      </c>
      <c r="J3117" s="699">
        <f t="shared" si="1413"/>
        <v>0</v>
      </c>
      <c r="K3117" s="681">
        <f t="shared" si="1414"/>
        <v>0</v>
      </c>
      <c r="L3117" s="711">
        <f>IF($L$5="Yes",HLOOKUP(B3117,'Outdoor Supply'!$D$32:$P$38,7,FALSE),0)</f>
        <v>0</v>
      </c>
      <c r="M3117" s="701">
        <f t="shared" si="1415"/>
        <v>0</v>
      </c>
      <c r="N3117" s="564">
        <f t="shared" si="1416"/>
        <v>0</v>
      </c>
      <c r="O3117" s="564">
        <f t="shared" si="1417"/>
        <v>0</v>
      </c>
      <c r="P3117" s="564">
        <f t="shared" si="1418"/>
        <v>0</v>
      </c>
      <c r="Q3117" s="564">
        <f t="shared" si="1419"/>
        <v>0</v>
      </c>
      <c r="R3117" s="661">
        <f t="shared" si="1408"/>
        <v>0</v>
      </c>
      <c r="S3117" s="662">
        <f t="shared" si="1409"/>
        <v>0</v>
      </c>
      <c r="T3117" s="699">
        <f t="shared" si="1410"/>
        <v>0</v>
      </c>
      <c r="U3117" s="681">
        <f t="shared" si="1420"/>
        <v>0</v>
      </c>
      <c r="V3117" s="701">
        <f t="shared" si="1421"/>
        <v>0</v>
      </c>
      <c r="W3117" s="662">
        <f t="shared" si="1422"/>
        <v>0</v>
      </c>
      <c r="X3117" s="662">
        <f t="shared" si="1423"/>
        <v>0</v>
      </c>
      <c r="Y3117" s="662">
        <f t="shared" si="1424"/>
        <v>0</v>
      </c>
      <c r="Z3117" s="699">
        <f t="shared" si="1425"/>
        <v>0</v>
      </c>
      <c r="AA3117" s="681">
        <f t="shared" si="1428"/>
        <v>0</v>
      </c>
      <c r="AB3117" s="701">
        <f t="shared" si="1429"/>
        <v>0</v>
      </c>
      <c r="AC3117" s="662">
        <f t="shared" si="1426"/>
        <v>0</v>
      </c>
      <c r="AD3117" s="662">
        <f t="shared" si="1430"/>
        <v>0</v>
      </c>
      <c r="AE3117" s="701">
        <f t="shared" si="1431"/>
        <v>0</v>
      </c>
      <c r="AF3117" s="662">
        <f t="shared" si="1427"/>
        <v>0</v>
      </c>
      <c r="AG3117" s="662">
        <f t="shared" si="1432"/>
        <v>0</v>
      </c>
      <c r="AH3117" s="701">
        <f t="shared" si="1433"/>
        <v>0</v>
      </c>
    </row>
    <row r="3118" spans="1:34" x14ac:dyDescent="0.35">
      <c r="A3118" s="680">
        <v>41093</v>
      </c>
      <c r="B3118" s="558" t="s">
        <v>27</v>
      </c>
      <c r="C3118" s="558">
        <v>7</v>
      </c>
      <c r="D3118" s="559">
        <f t="shared" si="1405"/>
        <v>3</v>
      </c>
      <c r="E3118" s="561">
        <v>0</v>
      </c>
      <c r="F3118" s="699">
        <f t="shared" si="1411"/>
        <v>0</v>
      </c>
      <c r="G3118" s="712">
        <f t="shared" si="1412"/>
        <v>0</v>
      </c>
      <c r="H3118" s="699">
        <f t="shared" si="1406"/>
        <v>0</v>
      </c>
      <c r="I3118" s="712">
        <f t="shared" si="1407"/>
        <v>0</v>
      </c>
      <c r="J3118" s="699">
        <f t="shared" si="1413"/>
        <v>0</v>
      </c>
      <c r="K3118" s="681">
        <f t="shared" si="1414"/>
        <v>0</v>
      </c>
      <c r="L3118" s="711">
        <f>IF($L$5="Yes",HLOOKUP(B3118,'Outdoor Supply'!$D$32:$P$38,7,FALSE),0)</f>
        <v>0</v>
      </c>
      <c r="M3118" s="701">
        <f t="shared" si="1415"/>
        <v>0</v>
      </c>
      <c r="N3118" s="564">
        <f t="shared" si="1416"/>
        <v>0</v>
      </c>
      <c r="O3118" s="564">
        <f t="shared" si="1417"/>
        <v>0</v>
      </c>
      <c r="P3118" s="564">
        <f t="shared" si="1418"/>
        <v>0</v>
      </c>
      <c r="Q3118" s="564">
        <f t="shared" si="1419"/>
        <v>0</v>
      </c>
      <c r="R3118" s="661">
        <f t="shared" si="1408"/>
        <v>0</v>
      </c>
      <c r="S3118" s="662">
        <f t="shared" si="1409"/>
        <v>0</v>
      </c>
      <c r="T3118" s="699">
        <f t="shared" si="1410"/>
        <v>0</v>
      </c>
      <c r="U3118" s="681">
        <f t="shared" si="1420"/>
        <v>0</v>
      </c>
      <c r="V3118" s="701">
        <f t="shared" si="1421"/>
        <v>0</v>
      </c>
      <c r="W3118" s="662">
        <f t="shared" si="1422"/>
        <v>0</v>
      </c>
      <c r="X3118" s="662">
        <f t="shared" si="1423"/>
        <v>0</v>
      </c>
      <c r="Y3118" s="662">
        <f t="shared" si="1424"/>
        <v>0</v>
      </c>
      <c r="Z3118" s="699">
        <f t="shared" si="1425"/>
        <v>0</v>
      </c>
      <c r="AA3118" s="681">
        <f t="shared" si="1428"/>
        <v>0</v>
      </c>
      <c r="AB3118" s="701">
        <f t="shared" si="1429"/>
        <v>0</v>
      </c>
      <c r="AC3118" s="662">
        <f t="shared" si="1426"/>
        <v>0</v>
      </c>
      <c r="AD3118" s="662">
        <f t="shared" si="1430"/>
        <v>0</v>
      </c>
      <c r="AE3118" s="701">
        <f t="shared" si="1431"/>
        <v>0</v>
      </c>
      <c r="AF3118" s="662">
        <f t="shared" si="1427"/>
        <v>0</v>
      </c>
      <c r="AG3118" s="662">
        <f t="shared" si="1432"/>
        <v>0</v>
      </c>
      <c r="AH3118" s="701">
        <f t="shared" si="1433"/>
        <v>0</v>
      </c>
    </row>
    <row r="3119" spans="1:34" x14ac:dyDescent="0.35">
      <c r="A3119" s="680">
        <v>41094</v>
      </c>
      <c r="B3119" s="558" t="s">
        <v>27</v>
      </c>
      <c r="C3119" s="558">
        <v>7</v>
      </c>
      <c r="D3119" s="559">
        <f t="shared" si="1405"/>
        <v>4</v>
      </c>
      <c r="E3119" s="561">
        <v>0</v>
      </c>
      <c r="F3119" s="699">
        <f t="shared" si="1411"/>
        <v>0</v>
      </c>
      <c r="G3119" s="712">
        <f t="shared" si="1412"/>
        <v>0</v>
      </c>
      <c r="H3119" s="699">
        <f t="shared" si="1406"/>
        <v>0</v>
      </c>
      <c r="I3119" s="712">
        <f t="shared" si="1407"/>
        <v>0</v>
      </c>
      <c r="J3119" s="699">
        <f t="shared" si="1413"/>
        <v>0</v>
      </c>
      <c r="K3119" s="681">
        <f t="shared" si="1414"/>
        <v>0</v>
      </c>
      <c r="L3119" s="711">
        <f>IF($L$5="Yes",HLOOKUP(B3119,'Outdoor Supply'!$D$32:$P$38,7,FALSE),0)</f>
        <v>0</v>
      </c>
      <c r="M3119" s="701">
        <f t="shared" si="1415"/>
        <v>0</v>
      </c>
      <c r="N3119" s="564">
        <f t="shared" si="1416"/>
        <v>0</v>
      </c>
      <c r="O3119" s="564">
        <f t="shared" si="1417"/>
        <v>0</v>
      </c>
      <c r="P3119" s="564">
        <f t="shared" si="1418"/>
        <v>0</v>
      </c>
      <c r="Q3119" s="564">
        <f t="shared" si="1419"/>
        <v>0</v>
      </c>
      <c r="R3119" s="661">
        <f t="shared" si="1408"/>
        <v>0</v>
      </c>
      <c r="S3119" s="662">
        <f t="shared" si="1409"/>
        <v>0</v>
      </c>
      <c r="T3119" s="699">
        <f t="shared" si="1410"/>
        <v>0</v>
      </c>
      <c r="U3119" s="681">
        <f t="shared" si="1420"/>
        <v>0</v>
      </c>
      <c r="V3119" s="701">
        <f t="shared" si="1421"/>
        <v>0</v>
      </c>
      <c r="W3119" s="662">
        <f t="shared" si="1422"/>
        <v>0</v>
      </c>
      <c r="X3119" s="662">
        <f t="shared" si="1423"/>
        <v>0</v>
      </c>
      <c r="Y3119" s="662">
        <f t="shared" si="1424"/>
        <v>0</v>
      </c>
      <c r="Z3119" s="699">
        <f t="shared" si="1425"/>
        <v>0</v>
      </c>
      <c r="AA3119" s="681">
        <f t="shared" si="1428"/>
        <v>0</v>
      </c>
      <c r="AB3119" s="701">
        <f t="shared" si="1429"/>
        <v>0</v>
      </c>
      <c r="AC3119" s="662">
        <f t="shared" si="1426"/>
        <v>0</v>
      </c>
      <c r="AD3119" s="662">
        <f t="shared" si="1430"/>
        <v>0</v>
      </c>
      <c r="AE3119" s="701">
        <f t="shared" si="1431"/>
        <v>0</v>
      </c>
      <c r="AF3119" s="662">
        <f t="shared" si="1427"/>
        <v>0</v>
      </c>
      <c r="AG3119" s="662">
        <f t="shared" si="1432"/>
        <v>0</v>
      </c>
      <c r="AH3119" s="701">
        <f t="shared" si="1433"/>
        <v>0</v>
      </c>
    </row>
    <row r="3120" spans="1:34" x14ac:dyDescent="0.35">
      <c r="A3120" s="680">
        <v>41095</v>
      </c>
      <c r="B3120" s="558" t="s">
        <v>27</v>
      </c>
      <c r="C3120" s="558">
        <v>7</v>
      </c>
      <c r="D3120" s="559">
        <f t="shared" si="1405"/>
        <v>5</v>
      </c>
      <c r="E3120" s="561">
        <v>0</v>
      </c>
      <c r="F3120" s="699">
        <f t="shared" si="1411"/>
        <v>0</v>
      </c>
      <c r="G3120" s="712">
        <f t="shared" si="1412"/>
        <v>0</v>
      </c>
      <c r="H3120" s="699">
        <f t="shared" si="1406"/>
        <v>0</v>
      </c>
      <c r="I3120" s="712">
        <f t="shared" si="1407"/>
        <v>0</v>
      </c>
      <c r="J3120" s="699">
        <f t="shared" si="1413"/>
        <v>0</v>
      </c>
      <c r="K3120" s="681">
        <f t="shared" si="1414"/>
        <v>0</v>
      </c>
      <c r="L3120" s="711">
        <f>IF($L$5="Yes",HLOOKUP(B3120,'Outdoor Supply'!$D$32:$P$38,7,FALSE),0)</f>
        <v>0</v>
      </c>
      <c r="M3120" s="701">
        <f t="shared" si="1415"/>
        <v>0</v>
      </c>
      <c r="N3120" s="564">
        <f t="shared" si="1416"/>
        <v>0</v>
      </c>
      <c r="O3120" s="564">
        <f t="shared" si="1417"/>
        <v>0</v>
      </c>
      <c r="P3120" s="564">
        <f t="shared" si="1418"/>
        <v>0</v>
      </c>
      <c r="Q3120" s="564">
        <f t="shared" si="1419"/>
        <v>0</v>
      </c>
      <c r="R3120" s="661">
        <f t="shared" si="1408"/>
        <v>0</v>
      </c>
      <c r="S3120" s="662">
        <f t="shared" si="1409"/>
        <v>0</v>
      </c>
      <c r="T3120" s="699">
        <f t="shared" si="1410"/>
        <v>0</v>
      </c>
      <c r="U3120" s="681">
        <f t="shared" si="1420"/>
        <v>0</v>
      </c>
      <c r="V3120" s="701">
        <f t="shared" si="1421"/>
        <v>0</v>
      </c>
      <c r="W3120" s="662">
        <f t="shared" si="1422"/>
        <v>0</v>
      </c>
      <c r="X3120" s="662">
        <f t="shared" si="1423"/>
        <v>0</v>
      </c>
      <c r="Y3120" s="662">
        <f t="shared" si="1424"/>
        <v>0</v>
      </c>
      <c r="Z3120" s="699">
        <f t="shared" si="1425"/>
        <v>0</v>
      </c>
      <c r="AA3120" s="681">
        <f t="shared" si="1428"/>
        <v>0</v>
      </c>
      <c r="AB3120" s="701">
        <f t="shared" si="1429"/>
        <v>0</v>
      </c>
      <c r="AC3120" s="662">
        <f t="shared" si="1426"/>
        <v>0</v>
      </c>
      <c r="AD3120" s="662">
        <f t="shared" si="1430"/>
        <v>0</v>
      </c>
      <c r="AE3120" s="701">
        <f t="shared" si="1431"/>
        <v>0</v>
      </c>
      <c r="AF3120" s="662">
        <f t="shared" si="1427"/>
        <v>0</v>
      </c>
      <c r="AG3120" s="662">
        <f t="shared" si="1432"/>
        <v>0</v>
      </c>
      <c r="AH3120" s="701">
        <f t="shared" si="1433"/>
        <v>0</v>
      </c>
    </row>
    <row r="3121" spans="1:34" x14ac:dyDescent="0.35">
      <c r="A3121" s="680">
        <v>41096</v>
      </c>
      <c r="B3121" s="558" t="s">
        <v>27</v>
      </c>
      <c r="C3121" s="558">
        <v>7</v>
      </c>
      <c r="D3121" s="559">
        <f t="shared" si="1405"/>
        <v>6</v>
      </c>
      <c r="E3121" s="561">
        <v>0</v>
      </c>
      <c r="F3121" s="699">
        <f t="shared" si="1411"/>
        <v>0</v>
      </c>
      <c r="G3121" s="712">
        <f t="shared" si="1412"/>
        <v>0</v>
      </c>
      <c r="H3121" s="699">
        <f t="shared" si="1406"/>
        <v>0</v>
      </c>
      <c r="I3121" s="712">
        <f t="shared" si="1407"/>
        <v>0</v>
      </c>
      <c r="J3121" s="699">
        <f t="shared" si="1413"/>
        <v>0</v>
      </c>
      <c r="K3121" s="681">
        <f t="shared" si="1414"/>
        <v>0</v>
      </c>
      <c r="L3121" s="711">
        <f>IF($L$5="Yes",HLOOKUP(B3121,'Outdoor Supply'!$D$32:$P$38,7,FALSE),0)</f>
        <v>0</v>
      </c>
      <c r="M3121" s="701">
        <f t="shared" si="1415"/>
        <v>0</v>
      </c>
      <c r="N3121" s="564">
        <f t="shared" si="1416"/>
        <v>0</v>
      </c>
      <c r="O3121" s="564">
        <f t="shared" si="1417"/>
        <v>0</v>
      </c>
      <c r="P3121" s="564">
        <f t="shared" si="1418"/>
        <v>0</v>
      </c>
      <c r="Q3121" s="564">
        <f t="shared" si="1419"/>
        <v>0</v>
      </c>
      <c r="R3121" s="661">
        <f t="shared" si="1408"/>
        <v>0</v>
      </c>
      <c r="S3121" s="662">
        <f t="shared" si="1409"/>
        <v>0</v>
      </c>
      <c r="T3121" s="699">
        <f t="shared" si="1410"/>
        <v>0</v>
      </c>
      <c r="U3121" s="681">
        <f t="shared" si="1420"/>
        <v>0</v>
      </c>
      <c r="V3121" s="701">
        <f t="shared" si="1421"/>
        <v>0</v>
      </c>
      <c r="W3121" s="662">
        <f t="shared" si="1422"/>
        <v>0</v>
      </c>
      <c r="X3121" s="662">
        <f t="shared" si="1423"/>
        <v>0</v>
      </c>
      <c r="Y3121" s="662">
        <f t="shared" si="1424"/>
        <v>0</v>
      </c>
      <c r="Z3121" s="699">
        <f t="shared" si="1425"/>
        <v>0</v>
      </c>
      <c r="AA3121" s="681">
        <f t="shared" si="1428"/>
        <v>0</v>
      </c>
      <c r="AB3121" s="701">
        <f t="shared" si="1429"/>
        <v>0</v>
      </c>
      <c r="AC3121" s="662">
        <f t="shared" si="1426"/>
        <v>0</v>
      </c>
      <c r="AD3121" s="662">
        <f t="shared" si="1430"/>
        <v>0</v>
      </c>
      <c r="AE3121" s="701">
        <f t="shared" si="1431"/>
        <v>0</v>
      </c>
      <c r="AF3121" s="662">
        <f t="shared" si="1427"/>
        <v>0</v>
      </c>
      <c r="AG3121" s="662">
        <f t="shared" si="1432"/>
        <v>0</v>
      </c>
      <c r="AH3121" s="701">
        <f t="shared" si="1433"/>
        <v>0</v>
      </c>
    </row>
    <row r="3122" spans="1:34" x14ac:dyDescent="0.35">
      <c r="A3122" s="680">
        <v>41097</v>
      </c>
      <c r="B3122" s="558" t="s">
        <v>27</v>
      </c>
      <c r="C3122" s="558">
        <v>7</v>
      </c>
      <c r="D3122" s="559">
        <f t="shared" si="1405"/>
        <v>7</v>
      </c>
      <c r="E3122" s="561">
        <v>0</v>
      </c>
      <c r="F3122" s="699">
        <f t="shared" si="1411"/>
        <v>0</v>
      </c>
      <c r="G3122" s="712">
        <f t="shared" si="1412"/>
        <v>0</v>
      </c>
      <c r="H3122" s="699">
        <f t="shared" si="1406"/>
        <v>0</v>
      </c>
      <c r="I3122" s="712">
        <f t="shared" si="1407"/>
        <v>0</v>
      </c>
      <c r="J3122" s="699">
        <f t="shared" si="1413"/>
        <v>0</v>
      </c>
      <c r="K3122" s="681">
        <f t="shared" si="1414"/>
        <v>0</v>
      </c>
      <c r="L3122" s="711">
        <f>IF($L$5="Yes",HLOOKUP(B3122,'Outdoor Supply'!$D$32:$P$38,7,FALSE),0)</f>
        <v>0</v>
      </c>
      <c r="M3122" s="701">
        <f t="shared" si="1415"/>
        <v>0</v>
      </c>
      <c r="N3122" s="564">
        <f t="shared" si="1416"/>
        <v>0</v>
      </c>
      <c r="O3122" s="564">
        <f t="shared" si="1417"/>
        <v>0</v>
      </c>
      <c r="P3122" s="564">
        <f t="shared" si="1418"/>
        <v>0</v>
      </c>
      <c r="Q3122" s="564">
        <f t="shared" si="1419"/>
        <v>0</v>
      </c>
      <c r="R3122" s="661">
        <f t="shared" si="1408"/>
        <v>0</v>
      </c>
      <c r="S3122" s="662">
        <f t="shared" si="1409"/>
        <v>0</v>
      </c>
      <c r="T3122" s="699">
        <f t="shared" si="1410"/>
        <v>0</v>
      </c>
      <c r="U3122" s="681">
        <f t="shared" si="1420"/>
        <v>0</v>
      </c>
      <c r="V3122" s="701">
        <f t="shared" si="1421"/>
        <v>0</v>
      </c>
      <c r="W3122" s="662">
        <f t="shared" si="1422"/>
        <v>0</v>
      </c>
      <c r="X3122" s="662">
        <f t="shared" si="1423"/>
        <v>0</v>
      </c>
      <c r="Y3122" s="662">
        <f t="shared" si="1424"/>
        <v>0</v>
      </c>
      <c r="Z3122" s="699">
        <f t="shared" si="1425"/>
        <v>0</v>
      </c>
      <c r="AA3122" s="681">
        <f t="shared" si="1428"/>
        <v>0</v>
      </c>
      <c r="AB3122" s="701">
        <f t="shared" si="1429"/>
        <v>0</v>
      </c>
      <c r="AC3122" s="662">
        <f t="shared" si="1426"/>
        <v>0</v>
      </c>
      <c r="AD3122" s="662">
        <f t="shared" si="1430"/>
        <v>0</v>
      </c>
      <c r="AE3122" s="701">
        <f t="shared" si="1431"/>
        <v>0</v>
      </c>
      <c r="AF3122" s="662">
        <f t="shared" si="1427"/>
        <v>0</v>
      </c>
      <c r="AG3122" s="662">
        <f t="shared" si="1432"/>
        <v>0</v>
      </c>
      <c r="AH3122" s="701">
        <f t="shared" si="1433"/>
        <v>0</v>
      </c>
    </row>
    <row r="3123" spans="1:34" x14ac:dyDescent="0.35">
      <c r="A3123" s="680">
        <v>41098</v>
      </c>
      <c r="B3123" s="558" t="s">
        <v>27</v>
      </c>
      <c r="C3123" s="558">
        <v>7</v>
      </c>
      <c r="D3123" s="559">
        <f t="shared" si="1405"/>
        <v>1</v>
      </c>
      <c r="E3123" s="561">
        <v>9.9999999999909051E-3</v>
      </c>
      <c r="F3123" s="699">
        <f t="shared" si="1411"/>
        <v>0</v>
      </c>
      <c r="G3123" s="712">
        <f t="shared" si="1412"/>
        <v>0</v>
      </c>
      <c r="H3123" s="699">
        <f t="shared" si="1406"/>
        <v>0</v>
      </c>
      <c r="I3123" s="712">
        <f t="shared" si="1407"/>
        <v>0</v>
      </c>
      <c r="J3123" s="699">
        <f t="shared" si="1413"/>
        <v>0</v>
      </c>
      <c r="K3123" s="681">
        <f t="shared" si="1414"/>
        <v>0</v>
      </c>
      <c r="L3123" s="711">
        <f>IF($L$5="Yes",HLOOKUP(B3123,'Outdoor Supply'!$D$32:$P$38,7,FALSE),0)</f>
        <v>0</v>
      </c>
      <c r="M3123" s="701">
        <f t="shared" si="1415"/>
        <v>0</v>
      </c>
      <c r="N3123" s="564">
        <f t="shared" si="1416"/>
        <v>0</v>
      </c>
      <c r="O3123" s="564">
        <f t="shared" si="1417"/>
        <v>0</v>
      </c>
      <c r="P3123" s="564">
        <f t="shared" si="1418"/>
        <v>0</v>
      </c>
      <c r="Q3123" s="564">
        <f t="shared" si="1419"/>
        <v>0</v>
      </c>
      <c r="R3123" s="661">
        <f t="shared" si="1408"/>
        <v>0</v>
      </c>
      <c r="S3123" s="662">
        <f t="shared" si="1409"/>
        <v>0</v>
      </c>
      <c r="T3123" s="699">
        <f t="shared" si="1410"/>
        <v>0</v>
      </c>
      <c r="U3123" s="681">
        <f t="shared" si="1420"/>
        <v>0</v>
      </c>
      <c r="V3123" s="701">
        <f t="shared" si="1421"/>
        <v>0</v>
      </c>
      <c r="W3123" s="662">
        <f t="shared" si="1422"/>
        <v>0</v>
      </c>
      <c r="X3123" s="662">
        <f t="shared" si="1423"/>
        <v>0</v>
      </c>
      <c r="Y3123" s="662">
        <f t="shared" si="1424"/>
        <v>0</v>
      </c>
      <c r="Z3123" s="699">
        <f t="shared" si="1425"/>
        <v>0</v>
      </c>
      <c r="AA3123" s="681">
        <f t="shared" si="1428"/>
        <v>0</v>
      </c>
      <c r="AB3123" s="701">
        <f t="shared" si="1429"/>
        <v>0</v>
      </c>
      <c r="AC3123" s="662">
        <f t="shared" si="1426"/>
        <v>0</v>
      </c>
      <c r="AD3123" s="662">
        <f t="shared" si="1430"/>
        <v>0</v>
      </c>
      <c r="AE3123" s="701">
        <f t="shared" si="1431"/>
        <v>0</v>
      </c>
      <c r="AF3123" s="662">
        <f t="shared" si="1427"/>
        <v>0</v>
      </c>
      <c r="AG3123" s="662">
        <f t="shared" si="1432"/>
        <v>0</v>
      </c>
      <c r="AH3123" s="701">
        <f t="shared" si="1433"/>
        <v>0</v>
      </c>
    </row>
    <row r="3124" spans="1:34" x14ac:dyDescent="0.35">
      <c r="A3124" s="680">
        <v>41099</v>
      </c>
      <c r="B3124" s="558" t="s">
        <v>27</v>
      </c>
      <c r="C3124" s="558">
        <v>7</v>
      </c>
      <c r="D3124" s="559">
        <f t="shared" si="1405"/>
        <v>2</v>
      </c>
      <c r="E3124" s="561">
        <v>0</v>
      </c>
      <c r="F3124" s="699">
        <f t="shared" si="1411"/>
        <v>0</v>
      </c>
      <c r="G3124" s="712">
        <f t="shared" si="1412"/>
        <v>0</v>
      </c>
      <c r="H3124" s="699">
        <f t="shared" si="1406"/>
        <v>0</v>
      </c>
      <c r="I3124" s="712">
        <f t="shared" si="1407"/>
        <v>0</v>
      </c>
      <c r="J3124" s="699">
        <f t="shared" si="1413"/>
        <v>0</v>
      </c>
      <c r="K3124" s="681">
        <f t="shared" si="1414"/>
        <v>0</v>
      </c>
      <c r="L3124" s="711">
        <f>IF($L$5="Yes",HLOOKUP(B3124,'Outdoor Supply'!$D$32:$P$38,7,FALSE),0)</f>
        <v>0</v>
      </c>
      <c r="M3124" s="701">
        <f t="shared" si="1415"/>
        <v>0</v>
      </c>
      <c r="N3124" s="564">
        <f t="shared" si="1416"/>
        <v>0</v>
      </c>
      <c r="O3124" s="564">
        <f t="shared" si="1417"/>
        <v>0</v>
      </c>
      <c r="P3124" s="564">
        <f t="shared" si="1418"/>
        <v>0</v>
      </c>
      <c r="Q3124" s="564">
        <f t="shared" si="1419"/>
        <v>0</v>
      </c>
      <c r="R3124" s="661">
        <f t="shared" si="1408"/>
        <v>0</v>
      </c>
      <c r="S3124" s="662">
        <f t="shared" si="1409"/>
        <v>0</v>
      </c>
      <c r="T3124" s="699">
        <f t="shared" si="1410"/>
        <v>0</v>
      </c>
      <c r="U3124" s="681">
        <f t="shared" si="1420"/>
        <v>0</v>
      </c>
      <c r="V3124" s="701">
        <f t="shared" si="1421"/>
        <v>0</v>
      </c>
      <c r="W3124" s="662">
        <f t="shared" si="1422"/>
        <v>0</v>
      </c>
      <c r="X3124" s="662">
        <f t="shared" si="1423"/>
        <v>0</v>
      </c>
      <c r="Y3124" s="662">
        <f t="shared" si="1424"/>
        <v>0</v>
      </c>
      <c r="Z3124" s="699">
        <f t="shared" si="1425"/>
        <v>0</v>
      </c>
      <c r="AA3124" s="681">
        <f t="shared" si="1428"/>
        <v>0</v>
      </c>
      <c r="AB3124" s="701">
        <f t="shared" si="1429"/>
        <v>0</v>
      </c>
      <c r="AC3124" s="662">
        <f t="shared" si="1426"/>
        <v>0</v>
      </c>
      <c r="AD3124" s="662">
        <f t="shared" si="1430"/>
        <v>0</v>
      </c>
      <c r="AE3124" s="701">
        <f t="shared" si="1431"/>
        <v>0</v>
      </c>
      <c r="AF3124" s="662">
        <f t="shared" si="1427"/>
        <v>0</v>
      </c>
      <c r="AG3124" s="662">
        <f t="shared" si="1432"/>
        <v>0</v>
      </c>
      <c r="AH3124" s="701">
        <f t="shared" si="1433"/>
        <v>0</v>
      </c>
    </row>
    <row r="3125" spans="1:34" x14ac:dyDescent="0.35">
      <c r="A3125" s="680">
        <v>41100</v>
      </c>
      <c r="B3125" s="558" t="s">
        <v>27</v>
      </c>
      <c r="C3125" s="558">
        <v>7</v>
      </c>
      <c r="D3125" s="559">
        <f t="shared" si="1405"/>
        <v>3</v>
      </c>
      <c r="E3125" s="561">
        <v>0.84999999999996589</v>
      </c>
      <c r="F3125" s="699">
        <f t="shared" si="1411"/>
        <v>0</v>
      </c>
      <c r="G3125" s="712">
        <f t="shared" si="1412"/>
        <v>0</v>
      </c>
      <c r="H3125" s="699">
        <f t="shared" si="1406"/>
        <v>0</v>
      </c>
      <c r="I3125" s="712">
        <f t="shared" si="1407"/>
        <v>0</v>
      </c>
      <c r="J3125" s="699">
        <f t="shared" si="1413"/>
        <v>0</v>
      </c>
      <c r="K3125" s="681">
        <f t="shared" si="1414"/>
        <v>0</v>
      </c>
      <c r="L3125" s="711">
        <f>IF($L$5="Yes",HLOOKUP(B3125,'Outdoor Supply'!$D$32:$P$38,7,FALSE),0)</f>
        <v>0</v>
      </c>
      <c r="M3125" s="701">
        <f t="shared" si="1415"/>
        <v>0</v>
      </c>
      <c r="N3125" s="564">
        <f t="shared" si="1416"/>
        <v>0</v>
      </c>
      <c r="O3125" s="564">
        <f t="shared" si="1417"/>
        <v>0</v>
      </c>
      <c r="P3125" s="564">
        <f t="shared" si="1418"/>
        <v>0</v>
      </c>
      <c r="Q3125" s="564">
        <f t="shared" si="1419"/>
        <v>0</v>
      </c>
      <c r="R3125" s="661">
        <f t="shared" si="1408"/>
        <v>0</v>
      </c>
      <c r="S3125" s="662">
        <f t="shared" si="1409"/>
        <v>0</v>
      </c>
      <c r="T3125" s="699">
        <f t="shared" si="1410"/>
        <v>0</v>
      </c>
      <c r="U3125" s="681">
        <f t="shared" si="1420"/>
        <v>0</v>
      </c>
      <c r="V3125" s="701">
        <f t="shared" si="1421"/>
        <v>0</v>
      </c>
      <c r="W3125" s="662">
        <f t="shared" si="1422"/>
        <v>0</v>
      </c>
      <c r="X3125" s="662">
        <f t="shared" si="1423"/>
        <v>0</v>
      </c>
      <c r="Y3125" s="662">
        <f t="shared" si="1424"/>
        <v>0</v>
      </c>
      <c r="Z3125" s="699">
        <f t="shared" si="1425"/>
        <v>0</v>
      </c>
      <c r="AA3125" s="681">
        <f t="shared" si="1428"/>
        <v>0</v>
      </c>
      <c r="AB3125" s="701">
        <f t="shared" si="1429"/>
        <v>0</v>
      </c>
      <c r="AC3125" s="662">
        <f t="shared" si="1426"/>
        <v>0</v>
      </c>
      <c r="AD3125" s="662">
        <f t="shared" si="1430"/>
        <v>0</v>
      </c>
      <c r="AE3125" s="701">
        <f t="shared" si="1431"/>
        <v>0</v>
      </c>
      <c r="AF3125" s="662">
        <f t="shared" si="1427"/>
        <v>0</v>
      </c>
      <c r="AG3125" s="662">
        <f t="shared" si="1432"/>
        <v>0</v>
      </c>
      <c r="AH3125" s="701">
        <f t="shared" si="1433"/>
        <v>0</v>
      </c>
    </row>
    <row r="3126" spans="1:34" x14ac:dyDescent="0.35">
      <c r="A3126" s="680">
        <v>41101</v>
      </c>
      <c r="B3126" s="558" t="s">
        <v>27</v>
      </c>
      <c r="C3126" s="558">
        <v>7</v>
      </c>
      <c r="D3126" s="559">
        <f t="shared" si="1405"/>
        <v>4</v>
      </c>
      <c r="E3126" s="561">
        <v>0.50999999999999091</v>
      </c>
      <c r="F3126" s="699">
        <f t="shared" si="1411"/>
        <v>0</v>
      </c>
      <c r="G3126" s="712">
        <f t="shared" si="1412"/>
        <v>0</v>
      </c>
      <c r="H3126" s="699">
        <f t="shared" si="1406"/>
        <v>0</v>
      </c>
      <c r="I3126" s="712">
        <f t="shared" si="1407"/>
        <v>0</v>
      </c>
      <c r="J3126" s="699">
        <f t="shared" si="1413"/>
        <v>0</v>
      </c>
      <c r="K3126" s="681">
        <f t="shared" si="1414"/>
        <v>0</v>
      </c>
      <c r="L3126" s="711">
        <f>IF($L$5="Yes",HLOOKUP(B3126,'Outdoor Supply'!$D$32:$P$38,7,FALSE),0)</f>
        <v>0</v>
      </c>
      <c r="M3126" s="701">
        <f t="shared" si="1415"/>
        <v>0</v>
      </c>
      <c r="N3126" s="564">
        <f t="shared" si="1416"/>
        <v>0</v>
      </c>
      <c r="O3126" s="564">
        <f t="shared" si="1417"/>
        <v>0</v>
      </c>
      <c r="P3126" s="564">
        <f t="shared" si="1418"/>
        <v>0</v>
      </c>
      <c r="Q3126" s="564">
        <f t="shared" si="1419"/>
        <v>0</v>
      </c>
      <c r="R3126" s="661">
        <f t="shared" si="1408"/>
        <v>0</v>
      </c>
      <c r="S3126" s="662">
        <f t="shared" si="1409"/>
        <v>0</v>
      </c>
      <c r="T3126" s="699">
        <f t="shared" si="1410"/>
        <v>0</v>
      </c>
      <c r="U3126" s="681">
        <f t="shared" si="1420"/>
        <v>0</v>
      </c>
      <c r="V3126" s="701">
        <f t="shared" si="1421"/>
        <v>0</v>
      </c>
      <c r="W3126" s="662">
        <f t="shared" si="1422"/>
        <v>0</v>
      </c>
      <c r="X3126" s="662">
        <f t="shared" si="1423"/>
        <v>0</v>
      </c>
      <c r="Y3126" s="662">
        <f t="shared" si="1424"/>
        <v>0</v>
      </c>
      <c r="Z3126" s="699">
        <f t="shared" si="1425"/>
        <v>0</v>
      </c>
      <c r="AA3126" s="681">
        <f t="shared" si="1428"/>
        <v>0</v>
      </c>
      <c r="AB3126" s="701">
        <f t="shared" si="1429"/>
        <v>0</v>
      </c>
      <c r="AC3126" s="662">
        <f t="shared" si="1426"/>
        <v>0</v>
      </c>
      <c r="AD3126" s="662">
        <f t="shared" si="1430"/>
        <v>0</v>
      </c>
      <c r="AE3126" s="701">
        <f t="shared" si="1431"/>
        <v>0</v>
      </c>
      <c r="AF3126" s="662">
        <f t="shared" si="1427"/>
        <v>0</v>
      </c>
      <c r="AG3126" s="662">
        <f t="shared" si="1432"/>
        <v>0</v>
      </c>
      <c r="AH3126" s="701">
        <f t="shared" si="1433"/>
        <v>0</v>
      </c>
    </row>
    <row r="3127" spans="1:34" x14ac:dyDescent="0.35">
      <c r="A3127" s="680">
        <v>41102</v>
      </c>
      <c r="B3127" s="558" t="s">
        <v>27</v>
      </c>
      <c r="C3127" s="558">
        <v>7</v>
      </c>
      <c r="D3127" s="559">
        <f t="shared" si="1405"/>
        <v>5</v>
      </c>
      <c r="E3127" s="561">
        <v>0.12000000000006139</v>
      </c>
      <c r="F3127" s="699">
        <f t="shared" si="1411"/>
        <v>0</v>
      </c>
      <c r="G3127" s="712">
        <f t="shared" si="1412"/>
        <v>0</v>
      </c>
      <c r="H3127" s="699">
        <f t="shared" si="1406"/>
        <v>0</v>
      </c>
      <c r="I3127" s="712">
        <f t="shared" si="1407"/>
        <v>0</v>
      </c>
      <c r="J3127" s="699">
        <f t="shared" si="1413"/>
        <v>0</v>
      </c>
      <c r="K3127" s="681">
        <f t="shared" si="1414"/>
        <v>0</v>
      </c>
      <c r="L3127" s="711">
        <f>IF($L$5="Yes",HLOOKUP(B3127,'Outdoor Supply'!$D$32:$P$38,7,FALSE),0)</f>
        <v>0</v>
      </c>
      <c r="M3127" s="701">
        <f t="shared" si="1415"/>
        <v>0</v>
      </c>
      <c r="N3127" s="564">
        <f t="shared" si="1416"/>
        <v>0</v>
      </c>
      <c r="O3127" s="564">
        <f t="shared" si="1417"/>
        <v>0</v>
      </c>
      <c r="P3127" s="564">
        <f t="shared" si="1418"/>
        <v>0</v>
      </c>
      <c r="Q3127" s="564">
        <f t="shared" si="1419"/>
        <v>0</v>
      </c>
      <c r="R3127" s="661">
        <f t="shared" si="1408"/>
        <v>0</v>
      </c>
      <c r="S3127" s="662">
        <f t="shared" si="1409"/>
        <v>0</v>
      </c>
      <c r="T3127" s="699">
        <f t="shared" si="1410"/>
        <v>0</v>
      </c>
      <c r="U3127" s="681">
        <f t="shared" si="1420"/>
        <v>0</v>
      </c>
      <c r="V3127" s="701">
        <f t="shared" si="1421"/>
        <v>0</v>
      </c>
      <c r="W3127" s="662">
        <f t="shared" si="1422"/>
        <v>0</v>
      </c>
      <c r="X3127" s="662">
        <f t="shared" si="1423"/>
        <v>0</v>
      </c>
      <c r="Y3127" s="662">
        <f t="shared" si="1424"/>
        <v>0</v>
      </c>
      <c r="Z3127" s="699">
        <f t="shared" si="1425"/>
        <v>0</v>
      </c>
      <c r="AA3127" s="681">
        <f t="shared" si="1428"/>
        <v>0</v>
      </c>
      <c r="AB3127" s="701">
        <f t="shared" si="1429"/>
        <v>0</v>
      </c>
      <c r="AC3127" s="662">
        <f t="shared" si="1426"/>
        <v>0</v>
      </c>
      <c r="AD3127" s="662">
        <f t="shared" si="1430"/>
        <v>0</v>
      </c>
      <c r="AE3127" s="701">
        <f t="shared" si="1431"/>
        <v>0</v>
      </c>
      <c r="AF3127" s="662">
        <f t="shared" si="1427"/>
        <v>0</v>
      </c>
      <c r="AG3127" s="662">
        <f t="shared" si="1432"/>
        <v>0</v>
      </c>
      <c r="AH3127" s="701">
        <f t="shared" si="1433"/>
        <v>0</v>
      </c>
    </row>
    <row r="3128" spans="1:34" x14ac:dyDescent="0.35">
      <c r="A3128" s="680">
        <v>41103</v>
      </c>
      <c r="B3128" s="558" t="s">
        <v>27</v>
      </c>
      <c r="C3128" s="558">
        <v>7</v>
      </c>
      <c r="D3128" s="559">
        <f t="shared" si="1405"/>
        <v>6</v>
      </c>
      <c r="E3128" s="561">
        <v>0</v>
      </c>
      <c r="F3128" s="699">
        <f t="shared" si="1411"/>
        <v>0</v>
      </c>
      <c r="G3128" s="712">
        <f t="shared" si="1412"/>
        <v>0</v>
      </c>
      <c r="H3128" s="699">
        <f t="shared" si="1406"/>
        <v>0</v>
      </c>
      <c r="I3128" s="712">
        <f t="shared" si="1407"/>
        <v>0</v>
      </c>
      <c r="J3128" s="699">
        <f t="shared" si="1413"/>
        <v>0</v>
      </c>
      <c r="K3128" s="681">
        <f t="shared" si="1414"/>
        <v>0</v>
      </c>
      <c r="L3128" s="711">
        <f>IF($L$5="Yes",HLOOKUP(B3128,'Outdoor Supply'!$D$32:$P$38,7,FALSE),0)</f>
        <v>0</v>
      </c>
      <c r="M3128" s="701">
        <f t="shared" si="1415"/>
        <v>0</v>
      </c>
      <c r="N3128" s="564">
        <f t="shared" si="1416"/>
        <v>0</v>
      </c>
      <c r="O3128" s="564">
        <f t="shared" si="1417"/>
        <v>0</v>
      </c>
      <c r="P3128" s="564">
        <f t="shared" si="1418"/>
        <v>0</v>
      </c>
      <c r="Q3128" s="564">
        <f t="shared" si="1419"/>
        <v>0</v>
      </c>
      <c r="R3128" s="661">
        <f t="shared" si="1408"/>
        <v>0</v>
      </c>
      <c r="S3128" s="662">
        <f t="shared" si="1409"/>
        <v>0</v>
      </c>
      <c r="T3128" s="699">
        <f t="shared" si="1410"/>
        <v>0</v>
      </c>
      <c r="U3128" s="681">
        <f t="shared" si="1420"/>
        <v>0</v>
      </c>
      <c r="V3128" s="701">
        <f t="shared" si="1421"/>
        <v>0</v>
      </c>
      <c r="W3128" s="662">
        <f t="shared" si="1422"/>
        <v>0</v>
      </c>
      <c r="X3128" s="662">
        <f t="shared" si="1423"/>
        <v>0</v>
      </c>
      <c r="Y3128" s="662">
        <f t="shared" si="1424"/>
        <v>0</v>
      </c>
      <c r="Z3128" s="699">
        <f t="shared" si="1425"/>
        <v>0</v>
      </c>
      <c r="AA3128" s="681">
        <f t="shared" si="1428"/>
        <v>0</v>
      </c>
      <c r="AB3128" s="701">
        <f t="shared" si="1429"/>
        <v>0</v>
      </c>
      <c r="AC3128" s="662">
        <f t="shared" si="1426"/>
        <v>0</v>
      </c>
      <c r="AD3128" s="662">
        <f t="shared" si="1430"/>
        <v>0</v>
      </c>
      <c r="AE3128" s="701">
        <f t="shared" si="1431"/>
        <v>0</v>
      </c>
      <c r="AF3128" s="662">
        <f t="shared" si="1427"/>
        <v>0</v>
      </c>
      <c r="AG3128" s="662">
        <f t="shared" si="1432"/>
        <v>0</v>
      </c>
      <c r="AH3128" s="701">
        <f t="shared" si="1433"/>
        <v>0</v>
      </c>
    </row>
    <row r="3129" spans="1:34" x14ac:dyDescent="0.35">
      <c r="A3129" s="680">
        <v>41104</v>
      </c>
      <c r="B3129" s="558" t="s">
        <v>27</v>
      </c>
      <c r="C3129" s="558">
        <v>7</v>
      </c>
      <c r="D3129" s="559">
        <f t="shared" si="1405"/>
        <v>7</v>
      </c>
      <c r="E3129" s="561">
        <v>9.9999999999909051E-3</v>
      </c>
      <c r="F3129" s="699">
        <f t="shared" si="1411"/>
        <v>0</v>
      </c>
      <c r="G3129" s="712">
        <f t="shared" si="1412"/>
        <v>0</v>
      </c>
      <c r="H3129" s="699">
        <f t="shared" si="1406"/>
        <v>0</v>
      </c>
      <c r="I3129" s="712">
        <f t="shared" si="1407"/>
        <v>0</v>
      </c>
      <c r="J3129" s="699">
        <f t="shared" si="1413"/>
        <v>0</v>
      </c>
      <c r="K3129" s="681">
        <f t="shared" si="1414"/>
        <v>0</v>
      </c>
      <c r="L3129" s="711">
        <f>IF($L$5="Yes",HLOOKUP(B3129,'Outdoor Supply'!$D$32:$P$38,7,FALSE),0)</f>
        <v>0</v>
      </c>
      <c r="M3129" s="701">
        <f t="shared" si="1415"/>
        <v>0</v>
      </c>
      <c r="N3129" s="564">
        <f t="shared" si="1416"/>
        <v>0</v>
      </c>
      <c r="O3129" s="564">
        <f t="shared" si="1417"/>
        <v>0</v>
      </c>
      <c r="P3129" s="564">
        <f t="shared" si="1418"/>
        <v>0</v>
      </c>
      <c r="Q3129" s="564">
        <f t="shared" si="1419"/>
        <v>0</v>
      </c>
      <c r="R3129" s="661">
        <f t="shared" si="1408"/>
        <v>0</v>
      </c>
      <c r="S3129" s="662">
        <f t="shared" si="1409"/>
        <v>0</v>
      </c>
      <c r="T3129" s="699">
        <f t="shared" si="1410"/>
        <v>0</v>
      </c>
      <c r="U3129" s="681">
        <f t="shared" si="1420"/>
        <v>0</v>
      </c>
      <c r="V3129" s="701">
        <f t="shared" si="1421"/>
        <v>0</v>
      </c>
      <c r="W3129" s="662">
        <f t="shared" si="1422"/>
        <v>0</v>
      </c>
      <c r="X3129" s="662">
        <f t="shared" si="1423"/>
        <v>0</v>
      </c>
      <c r="Y3129" s="662">
        <f t="shared" si="1424"/>
        <v>0</v>
      </c>
      <c r="Z3129" s="699">
        <f t="shared" si="1425"/>
        <v>0</v>
      </c>
      <c r="AA3129" s="681">
        <f t="shared" si="1428"/>
        <v>0</v>
      </c>
      <c r="AB3129" s="701">
        <f t="shared" si="1429"/>
        <v>0</v>
      </c>
      <c r="AC3129" s="662">
        <f t="shared" si="1426"/>
        <v>0</v>
      </c>
      <c r="AD3129" s="662">
        <f t="shared" si="1430"/>
        <v>0</v>
      </c>
      <c r="AE3129" s="701">
        <f t="shared" si="1431"/>
        <v>0</v>
      </c>
      <c r="AF3129" s="662">
        <f t="shared" si="1427"/>
        <v>0</v>
      </c>
      <c r="AG3129" s="662">
        <f t="shared" si="1432"/>
        <v>0</v>
      </c>
      <c r="AH3129" s="701">
        <f t="shared" si="1433"/>
        <v>0</v>
      </c>
    </row>
    <row r="3130" spans="1:34" x14ac:dyDescent="0.35">
      <c r="A3130" s="680">
        <v>41105</v>
      </c>
      <c r="B3130" s="558" t="s">
        <v>27</v>
      </c>
      <c r="C3130" s="558">
        <v>7</v>
      </c>
      <c r="D3130" s="559">
        <f t="shared" si="1405"/>
        <v>1</v>
      </c>
      <c r="E3130" s="561">
        <v>1.2599999999999909</v>
      </c>
      <c r="F3130" s="699">
        <f t="shared" si="1411"/>
        <v>0</v>
      </c>
      <c r="G3130" s="712">
        <f t="shared" si="1412"/>
        <v>0</v>
      </c>
      <c r="H3130" s="699">
        <f t="shared" si="1406"/>
        <v>0</v>
      </c>
      <c r="I3130" s="712">
        <f t="shared" si="1407"/>
        <v>0</v>
      </c>
      <c r="J3130" s="699">
        <f t="shared" si="1413"/>
        <v>0</v>
      </c>
      <c r="K3130" s="681">
        <f t="shared" si="1414"/>
        <v>0</v>
      </c>
      <c r="L3130" s="711">
        <f>IF($L$5="Yes",HLOOKUP(B3130,'Outdoor Supply'!$D$32:$P$38,7,FALSE),0)</f>
        <v>0</v>
      </c>
      <c r="M3130" s="701">
        <f t="shared" si="1415"/>
        <v>0</v>
      </c>
      <c r="N3130" s="564">
        <f t="shared" si="1416"/>
        <v>0</v>
      </c>
      <c r="O3130" s="564">
        <f t="shared" si="1417"/>
        <v>0</v>
      </c>
      <c r="P3130" s="564">
        <f t="shared" si="1418"/>
        <v>0</v>
      </c>
      <c r="Q3130" s="564">
        <f t="shared" si="1419"/>
        <v>0</v>
      </c>
      <c r="R3130" s="661">
        <f t="shared" si="1408"/>
        <v>0</v>
      </c>
      <c r="S3130" s="662">
        <f t="shared" si="1409"/>
        <v>0</v>
      </c>
      <c r="T3130" s="699">
        <f t="shared" si="1410"/>
        <v>0</v>
      </c>
      <c r="U3130" s="681">
        <f t="shared" si="1420"/>
        <v>0</v>
      </c>
      <c r="V3130" s="701">
        <f t="shared" si="1421"/>
        <v>0</v>
      </c>
      <c r="W3130" s="662">
        <f t="shared" si="1422"/>
        <v>0</v>
      </c>
      <c r="X3130" s="662">
        <f t="shared" si="1423"/>
        <v>0</v>
      </c>
      <c r="Y3130" s="662">
        <f t="shared" si="1424"/>
        <v>0</v>
      </c>
      <c r="Z3130" s="699">
        <f t="shared" si="1425"/>
        <v>0</v>
      </c>
      <c r="AA3130" s="681">
        <f t="shared" si="1428"/>
        <v>0</v>
      </c>
      <c r="AB3130" s="701">
        <f t="shared" si="1429"/>
        <v>0</v>
      </c>
      <c r="AC3130" s="662">
        <f t="shared" si="1426"/>
        <v>0</v>
      </c>
      <c r="AD3130" s="662">
        <f t="shared" si="1430"/>
        <v>0</v>
      </c>
      <c r="AE3130" s="701">
        <f t="shared" si="1431"/>
        <v>0</v>
      </c>
      <c r="AF3130" s="662">
        <f t="shared" si="1427"/>
        <v>0</v>
      </c>
      <c r="AG3130" s="662">
        <f t="shared" si="1432"/>
        <v>0</v>
      </c>
      <c r="AH3130" s="701">
        <f t="shared" si="1433"/>
        <v>0</v>
      </c>
    </row>
    <row r="3131" spans="1:34" x14ac:dyDescent="0.35">
      <c r="A3131" s="680">
        <v>41106</v>
      </c>
      <c r="B3131" s="558" t="s">
        <v>27</v>
      </c>
      <c r="C3131" s="558">
        <v>7</v>
      </c>
      <c r="D3131" s="559">
        <f t="shared" si="1405"/>
        <v>2</v>
      </c>
      <c r="E3131" s="561">
        <v>2.6800000000000068</v>
      </c>
      <c r="F3131" s="699">
        <f t="shared" si="1411"/>
        <v>0</v>
      </c>
      <c r="G3131" s="712">
        <f t="shared" si="1412"/>
        <v>0</v>
      </c>
      <c r="H3131" s="699">
        <f t="shared" si="1406"/>
        <v>0</v>
      </c>
      <c r="I3131" s="712">
        <f t="shared" si="1407"/>
        <v>0</v>
      </c>
      <c r="J3131" s="699">
        <f t="shared" si="1413"/>
        <v>0</v>
      </c>
      <c r="K3131" s="681">
        <f t="shared" si="1414"/>
        <v>0</v>
      </c>
      <c r="L3131" s="711">
        <f>IF($L$5="Yes",HLOOKUP(B3131,'Outdoor Supply'!$D$32:$P$38,7,FALSE),0)</f>
        <v>0</v>
      </c>
      <c r="M3131" s="701">
        <f t="shared" si="1415"/>
        <v>0</v>
      </c>
      <c r="N3131" s="564">
        <f t="shared" si="1416"/>
        <v>0</v>
      </c>
      <c r="O3131" s="564">
        <f t="shared" si="1417"/>
        <v>0</v>
      </c>
      <c r="P3131" s="564">
        <f t="shared" si="1418"/>
        <v>0</v>
      </c>
      <c r="Q3131" s="564">
        <f t="shared" si="1419"/>
        <v>0</v>
      </c>
      <c r="R3131" s="661">
        <f t="shared" si="1408"/>
        <v>0</v>
      </c>
      <c r="S3131" s="662">
        <f t="shared" si="1409"/>
        <v>0</v>
      </c>
      <c r="T3131" s="699">
        <f t="shared" si="1410"/>
        <v>0</v>
      </c>
      <c r="U3131" s="681">
        <f t="shared" si="1420"/>
        <v>0</v>
      </c>
      <c r="V3131" s="701">
        <f t="shared" si="1421"/>
        <v>0</v>
      </c>
      <c r="W3131" s="662">
        <f t="shared" si="1422"/>
        <v>0</v>
      </c>
      <c r="X3131" s="662">
        <f t="shared" si="1423"/>
        <v>0</v>
      </c>
      <c r="Y3131" s="662">
        <f t="shared" si="1424"/>
        <v>0</v>
      </c>
      <c r="Z3131" s="699">
        <f t="shared" si="1425"/>
        <v>0</v>
      </c>
      <c r="AA3131" s="681">
        <f t="shared" si="1428"/>
        <v>0</v>
      </c>
      <c r="AB3131" s="701">
        <f t="shared" si="1429"/>
        <v>0</v>
      </c>
      <c r="AC3131" s="662">
        <f t="shared" si="1426"/>
        <v>0</v>
      </c>
      <c r="AD3131" s="662">
        <f t="shared" si="1430"/>
        <v>0</v>
      </c>
      <c r="AE3131" s="701">
        <f t="shared" si="1431"/>
        <v>0</v>
      </c>
      <c r="AF3131" s="662">
        <f t="shared" si="1427"/>
        <v>0</v>
      </c>
      <c r="AG3131" s="662">
        <f t="shared" si="1432"/>
        <v>0</v>
      </c>
      <c r="AH3131" s="701">
        <f t="shared" si="1433"/>
        <v>0</v>
      </c>
    </row>
    <row r="3132" spans="1:34" x14ac:dyDescent="0.35">
      <c r="A3132" s="680">
        <v>41107</v>
      </c>
      <c r="B3132" s="558" t="s">
        <v>27</v>
      </c>
      <c r="C3132" s="558">
        <v>7</v>
      </c>
      <c r="D3132" s="559">
        <f t="shared" si="1405"/>
        <v>3</v>
      </c>
      <c r="E3132" s="561">
        <v>0</v>
      </c>
      <c r="F3132" s="699">
        <f t="shared" si="1411"/>
        <v>0</v>
      </c>
      <c r="G3132" s="712">
        <f t="shared" si="1412"/>
        <v>0</v>
      </c>
      <c r="H3132" s="699">
        <f t="shared" si="1406"/>
        <v>0</v>
      </c>
      <c r="I3132" s="712">
        <f t="shared" si="1407"/>
        <v>0</v>
      </c>
      <c r="J3132" s="699">
        <f t="shared" si="1413"/>
        <v>0</v>
      </c>
      <c r="K3132" s="681">
        <f t="shared" si="1414"/>
        <v>0</v>
      </c>
      <c r="L3132" s="711">
        <f>IF($L$5="Yes",HLOOKUP(B3132,'Outdoor Supply'!$D$32:$P$38,7,FALSE),0)</f>
        <v>0</v>
      </c>
      <c r="M3132" s="701">
        <f t="shared" si="1415"/>
        <v>0</v>
      </c>
      <c r="N3132" s="564">
        <f t="shared" si="1416"/>
        <v>0</v>
      </c>
      <c r="O3132" s="564">
        <f t="shared" si="1417"/>
        <v>0</v>
      </c>
      <c r="P3132" s="564">
        <f t="shared" si="1418"/>
        <v>0</v>
      </c>
      <c r="Q3132" s="564">
        <f t="shared" si="1419"/>
        <v>0</v>
      </c>
      <c r="R3132" s="661">
        <f t="shared" si="1408"/>
        <v>0</v>
      </c>
      <c r="S3132" s="662">
        <f t="shared" si="1409"/>
        <v>0</v>
      </c>
      <c r="T3132" s="699">
        <f t="shared" si="1410"/>
        <v>0</v>
      </c>
      <c r="U3132" s="681">
        <f t="shared" si="1420"/>
        <v>0</v>
      </c>
      <c r="V3132" s="701">
        <f t="shared" si="1421"/>
        <v>0</v>
      </c>
      <c r="W3132" s="662">
        <f t="shared" si="1422"/>
        <v>0</v>
      </c>
      <c r="X3132" s="662">
        <f t="shared" si="1423"/>
        <v>0</v>
      </c>
      <c r="Y3132" s="662">
        <f t="shared" si="1424"/>
        <v>0</v>
      </c>
      <c r="Z3132" s="699">
        <f t="shared" si="1425"/>
        <v>0</v>
      </c>
      <c r="AA3132" s="681">
        <f t="shared" si="1428"/>
        <v>0</v>
      </c>
      <c r="AB3132" s="701">
        <f t="shared" si="1429"/>
        <v>0</v>
      </c>
      <c r="AC3132" s="662">
        <f t="shared" si="1426"/>
        <v>0</v>
      </c>
      <c r="AD3132" s="662">
        <f t="shared" si="1430"/>
        <v>0</v>
      </c>
      <c r="AE3132" s="701">
        <f t="shared" si="1431"/>
        <v>0</v>
      </c>
      <c r="AF3132" s="662">
        <f t="shared" si="1427"/>
        <v>0</v>
      </c>
      <c r="AG3132" s="662">
        <f t="shared" si="1432"/>
        <v>0</v>
      </c>
      <c r="AH3132" s="701">
        <f t="shared" si="1433"/>
        <v>0</v>
      </c>
    </row>
    <row r="3133" spans="1:34" x14ac:dyDescent="0.35">
      <c r="A3133" s="680">
        <v>41108</v>
      </c>
      <c r="B3133" s="558" t="s">
        <v>27</v>
      </c>
      <c r="C3133" s="558">
        <v>7</v>
      </c>
      <c r="D3133" s="559">
        <f t="shared" si="1405"/>
        <v>4</v>
      </c>
      <c r="E3133" s="561">
        <v>0</v>
      </c>
      <c r="F3133" s="699">
        <f t="shared" si="1411"/>
        <v>0</v>
      </c>
      <c r="G3133" s="712">
        <f t="shared" si="1412"/>
        <v>0</v>
      </c>
      <c r="H3133" s="699">
        <f t="shared" si="1406"/>
        <v>0</v>
      </c>
      <c r="I3133" s="712">
        <f t="shared" si="1407"/>
        <v>0</v>
      </c>
      <c r="J3133" s="699">
        <f t="shared" si="1413"/>
        <v>0</v>
      </c>
      <c r="K3133" s="681">
        <f t="shared" si="1414"/>
        <v>0</v>
      </c>
      <c r="L3133" s="711">
        <f>IF($L$5="Yes",HLOOKUP(B3133,'Outdoor Supply'!$D$32:$P$38,7,FALSE),0)</f>
        <v>0</v>
      </c>
      <c r="M3133" s="701">
        <f t="shared" si="1415"/>
        <v>0</v>
      </c>
      <c r="N3133" s="564">
        <f t="shared" si="1416"/>
        <v>0</v>
      </c>
      <c r="O3133" s="564">
        <f t="shared" si="1417"/>
        <v>0</v>
      </c>
      <c r="P3133" s="564">
        <f t="shared" si="1418"/>
        <v>0</v>
      </c>
      <c r="Q3133" s="564">
        <f t="shared" si="1419"/>
        <v>0</v>
      </c>
      <c r="R3133" s="661">
        <f t="shared" si="1408"/>
        <v>0</v>
      </c>
      <c r="S3133" s="662">
        <f t="shared" si="1409"/>
        <v>0</v>
      </c>
      <c r="T3133" s="699">
        <f t="shared" si="1410"/>
        <v>0</v>
      </c>
      <c r="U3133" s="681">
        <f t="shared" si="1420"/>
        <v>0</v>
      </c>
      <c r="V3133" s="701">
        <f t="shared" si="1421"/>
        <v>0</v>
      </c>
      <c r="W3133" s="662">
        <f t="shared" si="1422"/>
        <v>0</v>
      </c>
      <c r="X3133" s="662">
        <f t="shared" si="1423"/>
        <v>0</v>
      </c>
      <c r="Y3133" s="662">
        <f t="shared" si="1424"/>
        <v>0</v>
      </c>
      <c r="Z3133" s="699">
        <f t="shared" si="1425"/>
        <v>0</v>
      </c>
      <c r="AA3133" s="681">
        <f t="shared" si="1428"/>
        <v>0</v>
      </c>
      <c r="AB3133" s="701">
        <f t="shared" si="1429"/>
        <v>0</v>
      </c>
      <c r="AC3133" s="662">
        <f t="shared" si="1426"/>
        <v>0</v>
      </c>
      <c r="AD3133" s="662">
        <f t="shared" si="1430"/>
        <v>0</v>
      </c>
      <c r="AE3133" s="701">
        <f t="shared" si="1431"/>
        <v>0</v>
      </c>
      <c r="AF3133" s="662">
        <f t="shared" si="1427"/>
        <v>0</v>
      </c>
      <c r="AG3133" s="662">
        <f t="shared" si="1432"/>
        <v>0</v>
      </c>
      <c r="AH3133" s="701">
        <f t="shared" si="1433"/>
        <v>0</v>
      </c>
    </row>
    <row r="3134" spans="1:34" x14ac:dyDescent="0.35">
      <c r="A3134" s="680">
        <v>41109</v>
      </c>
      <c r="B3134" s="558" t="s">
        <v>27</v>
      </c>
      <c r="C3134" s="558">
        <v>7</v>
      </c>
      <c r="D3134" s="559">
        <f t="shared" si="1405"/>
        <v>5</v>
      </c>
      <c r="E3134" s="561">
        <v>0</v>
      </c>
      <c r="F3134" s="699">
        <f t="shared" si="1411"/>
        <v>0</v>
      </c>
      <c r="G3134" s="712">
        <f t="shared" si="1412"/>
        <v>0</v>
      </c>
      <c r="H3134" s="699">
        <f t="shared" si="1406"/>
        <v>0</v>
      </c>
      <c r="I3134" s="712">
        <f t="shared" si="1407"/>
        <v>0</v>
      </c>
      <c r="J3134" s="699">
        <f t="shared" si="1413"/>
        <v>0</v>
      </c>
      <c r="K3134" s="681">
        <f t="shared" si="1414"/>
        <v>0</v>
      </c>
      <c r="L3134" s="711">
        <f>IF($L$5="Yes",HLOOKUP(B3134,'Outdoor Supply'!$D$32:$P$38,7,FALSE),0)</f>
        <v>0</v>
      </c>
      <c r="M3134" s="701">
        <f t="shared" si="1415"/>
        <v>0</v>
      </c>
      <c r="N3134" s="564">
        <f t="shared" si="1416"/>
        <v>0</v>
      </c>
      <c r="O3134" s="564">
        <f t="shared" si="1417"/>
        <v>0</v>
      </c>
      <c r="P3134" s="564">
        <f t="shared" si="1418"/>
        <v>0</v>
      </c>
      <c r="Q3134" s="564">
        <f t="shared" si="1419"/>
        <v>0</v>
      </c>
      <c r="R3134" s="661">
        <f t="shared" si="1408"/>
        <v>0</v>
      </c>
      <c r="S3134" s="662">
        <f t="shared" si="1409"/>
        <v>0</v>
      </c>
      <c r="T3134" s="699">
        <f t="shared" si="1410"/>
        <v>0</v>
      </c>
      <c r="U3134" s="681">
        <f t="shared" si="1420"/>
        <v>0</v>
      </c>
      <c r="V3134" s="701">
        <f t="shared" si="1421"/>
        <v>0</v>
      </c>
      <c r="W3134" s="662">
        <f t="shared" si="1422"/>
        <v>0</v>
      </c>
      <c r="X3134" s="662">
        <f t="shared" si="1423"/>
        <v>0</v>
      </c>
      <c r="Y3134" s="662">
        <f t="shared" si="1424"/>
        <v>0</v>
      </c>
      <c r="Z3134" s="699">
        <f t="shared" si="1425"/>
        <v>0</v>
      </c>
      <c r="AA3134" s="681">
        <f t="shared" si="1428"/>
        <v>0</v>
      </c>
      <c r="AB3134" s="701">
        <f t="shared" si="1429"/>
        <v>0</v>
      </c>
      <c r="AC3134" s="662">
        <f t="shared" si="1426"/>
        <v>0</v>
      </c>
      <c r="AD3134" s="662">
        <f t="shared" si="1430"/>
        <v>0</v>
      </c>
      <c r="AE3134" s="701">
        <f t="shared" si="1431"/>
        <v>0</v>
      </c>
      <c r="AF3134" s="662">
        <f t="shared" si="1427"/>
        <v>0</v>
      </c>
      <c r="AG3134" s="662">
        <f t="shared" si="1432"/>
        <v>0</v>
      </c>
      <c r="AH3134" s="701">
        <f t="shared" si="1433"/>
        <v>0</v>
      </c>
    </row>
    <row r="3135" spans="1:34" x14ac:dyDescent="0.35">
      <c r="A3135" s="680">
        <v>41110</v>
      </c>
      <c r="B3135" s="558" t="s">
        <v>27</v>
      </c>
      <c r="C3135" s="558">
        <v>7</v>
      </c>
      <c r="D3135" s="559">
        <f t="shared" si="1405"/>
        <v>6</v>
      </c>
      <c r="E3135" s="561">
        <v>0</v>
      </c>
      <c r="F3135" s="699">
        <f t="shared" si="1411"/>
        <v>0</v>
      </c>
      <c r="G3135" s="712">
        <f t="shared" si="1412"/>
        <v>0</v>
      </c>
      <c r="H3135" s="699">
        <f t="shared" si="1406"/>
        <v>0</v>
      </c>
      <c r="I3135" s="712">
        <f t="shared" si="1407"/>
        <v>0</v>
      </c>
      <c r="J3135" s="699">
        <f t="shared" si="1413"/>
        <v>0</v>
      </c>
      <c r="K3135" s="681">
        <f t="shared" si="1414"/>
        <v>0</v>
      </c>
      <c r="L3135" s="711">
        <f>IF($L$5="Yes",HLOOKUP(B3135,'Outdoor Supply'!$D$32:$P$38,7,FALSE),0)</f>
        <v>0</v>
      </c>
      <c r="M3135" s="701">
        <f t="shared" si="1415"/>
        <v>0</v>
      </c>
      <c r="N3135" s="564">
        <f t="shared" si="1416"/>
        <v>0</v>
      </c>
      <c r="O3135" s="564">
        <f t="shared" si="1417"/>
        <v>0</v>
      </c>
      <c r="P3135" s="564">
        <f t="shared" si="1418"/>
        <v>0</v>
      </c>
      <c r="Q3135" s="564">
        <f t="shared" si="1419"/>
        <v>0</v>
      </c>
      <c r="R3135" s="661">
        <f t="shared" si="1408"/>
        <v>0</v>
      </c>
      <c r="S3135" s="662">
        <f t="shared" si="1409"/>
        <v>0</v>
      </c>
      <c r="T3135" s="699">
        <f t="shared" si="1410"/>
        <v>0</v>
      </c>
      <c r="U3135" s="681">
        <f t="shared" si="1420"/>
        <v>0</v>
      </c>
      <c r="V3135" s="701">
        <f t="shared" si="1421"/>
        <v>0</v>
      </c>
      <c r="W3135" s="662">
        <f t="shared" si="1422"/>
        <v>0</v>
      </c>
      <c r="X3135" s="662">
        <f t="shared" si="1423"/>
        <v>0</v>
      </c>
      <c r="Y3135" s="662">
        <f t="shared" si="1424"/>
        <v>0</v>
      </c>
      <c r="Z3135" s="699">
        <f t="shared" si="1425"/>
        <v>0</v>
      </c>
      <c r="AA3135" s="681">
        <f t="shared" si="1428"/>
        <v>0</v>
      </c>
      <c r="AB3135" s="701">
        <f t="shared" si="1429"/>
        <v>0</v>
      </c>
      <c r="AC3135" s="662">
        <f t="shared" si="1426"/>
        <v>0</v>
      </c>
      <c r="AD3135" s="662">
        <f t="shared" si="1430"/>
        <v>0</v>
      </c>
      <c r="AE3135" s="701">
        <f t="shared" si="1431"/>
        <v>0</v>
      </c>
      <c r="AF3135" s="662">
        <f t="shared" si="1427"/>
        <v>0</v>
      </c>
      <c r="AG3135" s="662">
        <f t="shared" si="1432"/>
        <v>0</v>
      </c>
      <c r="AH3135" s="701">
        <f t="shared" si="1433"/>
        <v>0</v>
      </c>
    </row>
    <row r="3136" spans="1:34" x14ac:dyDescent="0.35">
      <c r="A3136" s="680">
        <v>41111</v>
      </c>
      <c r="B3136" s="558" t="s">
        <v>27</v>
      </c>
      <c r="C3136" s="558">
        <v>7</v>
      </c>
      <c r="D3136" s="559">
        <f t="shared" si="1405"/>
        <v>7</v>
      </c>
      <c r="E3136" s="561">
        <v>0</v>
      </c>
      <c r="F3136" s="699">
        <f t="shared" si="1411"/>
        <v>0</v>
      </c>
      <c r="G3136" s="712">
        <f t="shared" si="1412"/>
        <v>0</v>
      </c>
      <c r="H3136" s="699">
        <f t="shared" si="1406"/>
        <v>0</v>
      </c>
      <c r="I3136" s="712">
        <f t="shared" si="1407"/>
        <v>0</v>
      </c>
      <c r="J3136" s="699">
        <f t="shared" si="1413"/>
        <v>0</v>
      </c>
      <c r="K3136" s="681">
        <f t="shared" si="1414"/>
        <v>0</v>
      </c>
      <c r="L3136" s="711">
        <f>IF($L$5="Yes",HLOOKUP(B3136,'Outdoor Supply'!$D$32:$P$38,7,FALSE),0)</f>
        <v>0</v>
      </c>
      <c r="M3136" s="701">
        <f t="shared" si="1415"/>
        <v>0</v>
      </c>
      <c r="N3136" s="564">
        <f t="shared" si="1416"/>
        <v>0</v>
      </c>
      <c r="O3136" s="564">
        <f t="shared" si="1417"/>
        <v>0</v>
      </c>
      <c r="P3136" s="564">
        <f t="shared" si="1418"/>
        <v>0</v>
      </c>
      <c r="Q3136" s="564">
        <f t="shared" si="1419"/>
        <v>0</v>
      </c>
      <c r="R3136" s="661">
        <f t="shared" si="1408"/>
        <v>0</v>
      </c>
      <c r="S3136" s="662">
        <f t="shared" si="1409"/>
        <v>0</v>
      </c>
      <c r="T3136" s="699">
        <f t="shared" si="1410"/>
        <v>0</v>
      </c>
      <c r="U3136" s="681">
        <f t="shared" si="1420"/>
        <v>0</v>
      </c>
      <c r="V3136" s="701">
        <f t="shared" si="1421"/>
        <v>0</v>
      </c>
      <c r="W3136" s="662">
        <f t="shared" si="1422"/>
        <v>0</v>
      </c>
      <c r="X3136" s="662">
        <f t="shared" si="1423"/>
        <v>0</v>
      </c>
      <c r="Y3136" s="662">
        <f t="shared" si="1424"/>
        <v>0</v>
      </c>
      <c r="Z3136" s="699">
        <f t="shared" si="1425"/>
        <v>0</v>
      </c>
      <c r="AA3136" s="681">
        <f t="shared" si="1428"/>
        <v>0</v>
      </c>
      <c r="AB3136" s="701">
        <f t="shared" si="1429"/>
        <v>0</v>
      </c>
      <c r="AC3136" s="662">
        <f t="shared" si="1426"/>
        <v>0</v>
      </c>
      <c r="AD3136" s="662">
        <f t="shared" si="1430"/>
        <v>0</v>
      </c>
      <c r="AE3136" s="701">
        <f t="shared" si="1431"/>
        <v>0</v>
      </c>
      <c r="AF3136" s="662">
        <f t="shared" si="1427"/>
        <v>0</v>
      </c>
      <c r="AG3136" s="662">
        <f t="shared" si="1432"/>
        <v>0</v>
      </c>
      <c r="AH3136" s="701">
        <f t="shared" si="1433"/>
        <v>0</v>
      </c>
    </row>
    <row r="3137" spans="1:34" x14ac:dyDescent="0.35">
      <c r="A3137" s="680">
        <v>41112</v>
      </c>
      <c r="B3137" s="558" t="s">
        <v>27</v>
      </c>
      <c r="C3137" s="558">
        <v>7</v>
      </c>
      <c r="D3137" s="559">
        <f t="shared" si="1405"/>
        <v>1</v>
      </c>
      <c r="E3137" s="561">
        <v>0</v>
      </c>
      <c r="F3137" s="699">
        <f t="shared" si="1411"/>
        <v>0</v>
      </c>
      <c r="G3137" s="712">
        <f t="shared" si="1412"/>
        <v>0</v>
      </c>
      <c r="H3137" s="699">
        <f t="shared" si="1406"/>
        <v>0</v>
      </c>
      <c r="I3137" s="712">
        <f t="shared" si="1407"/>
        <v>0</v>
      </c>
      <c r="J3137" s="699">
        <f t="shared" si="1413"/>
        <v>0</v>
      </c>
      <c r="K3137" s="681">
        <f t="shared" si="1414"/>
        <v>0</v>
      </c>
      <c r="L3137" s="711">
        <f>IF($L$5="Yes",HLOOKUP(B3137,'Outdoor Supply'!$D$32:$P$38,7,FALSE),0)</f>
        <v>0</v>
      </c>
      <c r="M3137" s="701">
        <f t="shared" si="1415"/>
        <v>0</v>
      </c>
      <c r="N3137" s="564">
        <f t="shared" si="1416"/>
        <v>0</v>
      </c>
      <c r="O3137" s="564">
        <f t="shared" si="1417"/>
        <v>0</v>
      </c>
      <c r="P3137" s="564">
        <f t="shared" si="1418"/>
        <v>0</v>
      </c>
      <c r="Q3137" s="564">
        <f t="shared" si="1419"/>
        <v>0</v>
      </c>
      <c r="R3137" s="661">
        <f t="shared" si="1408"/>
        <v>0</v>
      </c>
      <c r="S3137" s="662">
        <f t="shared" si="1409"/>
        <v>0</v>
      </c>
      <c r="T3137" s="699">
        <f t="shared" si="1410"/>
        <v>0</v>
      </c>
      <c r="U3137" s="681">
        <f t="shared" si="1420"/>
        <v>0</v>
      </c>
      <c r="V3137" s="701">
        <f t="shared" si="1421"/>
        <v>0</v>
      </c>
      <c r="W3137" s="662">
        <f t="shared" si="1422"/>
        <v>0</v>
      </c>
      <c r="X3137" s="662">
        <f t="shared" si="1423"/>
        <v>0</v>
      </c>
      <c r="Y3137" s="662">
        <f t="shared" si="1424"/>
        <v>0</v>
      </c>
      <c r="Z3137" s="699">
        <f t="shared" si="1425"/>
        <v>0</v>
      </c>
      <c r="AA3137" s="681">
        <f t="shared" si="1428"/>
        <v>0</v>
      </c>
      <c r="AB3137" s="701">
        <f t="shared" si="1429"/>
        <v>0</v>
      </c>
      <c r="AC3137" s="662">
        <f t="shared" si="1426"/>
        <v>0</v>
      </c>
      <c r="AD3137" s="662">
        <f t="shared" si="1430"/>
        <v>0</v>
      </c>
      <c r="AE3137" s="701">
        <f t="shared" si="1431"/>
        <v>0</v>
      </c>
      <c r="AF3137" s="662">
        <f t="shared" si="1427"/>
        <v>0</v>
      </c>
      <c r="AG3137" s="662">
        <f t="shared" si="1432"/>
        <v>0</v>
      </c>
      <c r="AH3137" s="701">
        <f t="shared" si="1433"/>
        <v>0</v>
      </c>
    </row>
    <row r="3138" spans="1:34" x14ac:dyDescent="0.35">
      <c r="A3138" s="680">
        <v>41113</v>
      </c>
      <c r="B3138" s="558" t="s">
        <v>27</v>
      </c>
      <c r="C3138" s="558">
        <v>7</v>
      </c>
      <c r="D3138" s="559">
        <f t="shared" si="1405"/>
        <v>2</v>
      </c>
      <c r="E3138" s="561">
        <v>0</v>
      </c>
      <c r="F3138" s="699">
        <f t="shared" si="1411"/>
        <v>0</v>
      </c>
      <c r="G3138" s="712">
        <f t="shared" si="1412"/>
        <v>0</v>
      </c>
      <c r="H3138" s="699">
        <f t="shared" si="1406"/>
        <v>0</v>
      </c>
      <c r="I3138" s="712">
        <f t="shared" si="1407"/>
        <v>0</v>
      </c>
      <c r="J3138" s="699">
        <f t="shared" si="1413"/>
        <v>0</v>
      </c>
      <c r="K3138" s="681">
        <f t="shared" si="1414"/>
        <v>0</v>
      </c>
      <c r="L3138" s="711">
        <f>IF($L$5="Yes",HLOOKUP(B3138,'Outdoor Supply'!$D$32:$P$38,7,FALSE),0)</f>
        <v>0</v>
      </c>
      <c r="M3138" s="701">
        <f t="shared" si="1415"/>
        <v>0</v>
      </c>
      <c r="N3138" s="564">
        <f t="shared" si="1416"/>
        <v>0</v>
      </c>
      <c r="O3138" s="564">
        <f t="shared" si="1417"/>
        <v>0</v>
      </c>
      <c r="P3138" s="564">
        <f t="shared" si="1418"/>
        <v>0</v>
      </c>
      <c r="Q3138" s="564">
        <f t="shared" si="1419"/>
        <v>0</v>
      </c>
      <c r="R3138" s="661">
        <f t="shared" si="1408"/>
        <v>0</v>
      </c>
      <c r="S3138" s="662">
        <f t="shared" si="1409"/>
        <v>0</v>
      </c>
      <c r="T3138" s="699">
        <f t="shared" si="1410"/>
        <v>0</v>
      </c>
      <c r="U3138" s="681">
        <f t="shared" si="1420"/>
        <v>0</v>
      </c>
      <c r="V3138" s="701">
        <f t="shared" si="1421"/>
        <v>0</v>
      </c>
      <c r="W3138" s="662">
        <f t="shared" si="1422"/>
        <v>0</v>
      </c>
      <c r="X3138" s="662">
        <f t="shared" si="1423"/>
        <v>0</v>
      </c>
      <c r="Y3138" s="662">
        <f t="shared" si="1424"/>
        <v>0</v>
      </c>
      <c r="Z3138" s="699">
        <f t="shared" si="1425"/>
        <v>0</v>
      </c>
      <c r="AA3138" s="681">
        <f t="shared" si="1428"/>
        <v>0</v>
      </c>
      <c r="AB3138" s="701">
        <f t="shared" si="1429"/>
        <v>0</v>
      </c>
      <c r="AC3138" s="662">
        <f t="shared" si="1426"/>
        <v>0</v>
      </c>
      <c r="AD3138" s="662">
        <f t="shared" si="1430"/>
        <v>0</v>
      </c>
      <c r="AE3138" s="701">
        <f t="shared" si="1431"/>
        <v>0</v>
      </c>
      <c r="AF3138" s="662">
        <f t="shared" si="1427"/>
        <v>0</v>
      </c>
      <c r="AG3138" s="662">
        <f t="shared" si="1432"/>
        <v>0</v>
      </c>
      <c r="AH3138" s="701">
        <f t="shared" si="1433"/>
        <v>0</v>
      </c>
    </row>
    <row r="3139" spans="1:34" x14ac:dyDescent="0.35">
      <c r="A3139" s="680">
        <v>41114</v>
      </c>
      <c r="B3139" s="558" t="s">
        <v>27</v>
      </c>
      <c r="C3139" s="558">
        <v>7</v>
      </c>
      <c r="D3139" s="559">
        <f t="shared" si="1405"/>
        <v>3</v>
      </c>
      <c r="E3139" s="561">
        <v>0</v>
      </c>
      <c r="F3139" s="699">
        <f t="shared" si="1411"/>
        <v>0</v>
      </c>
      <c r="G3139" s="712">
        <f t="shared" si="1412"/>
        <v>0</v>
      </c>
      <c r="H3139" s="699">
        <f t="shared" si="1406"/>
        <v>0</v>
      </c>
      <c r="I3139" s="712">
        <f t="shared" si="1407"/>
        <v>0</v>
      </c>
      <c r="J3139" s="699">
        <f t="shared" si="1413"/>
        <v>0</v>
      </c>
      <c r="K3139" s="681">
        <f t="shared" si="1414"/>
        <v>0</v>
      </c>
      <c r="L3139" s="711">
        <f>IF($L$5="Yes",HLOOKUP(B3139,'Outdoor Supply'!$D$32:$P$38,7,FALSE),0)</f>
        <v>0</v>
      </c>
      <c r="M3139" s="701">
        <f t="shared" si="1415"/>
        <v>0</v>
      </c>
      <c r="N3139" s="564">
        <f t="shared" si="1416"/>
        <v>0</v>
      </c>
      <c r="O3139" s="564">
        <f t="shared" si="1417"/>
        <v>0</v>
      </c>
      <c r="P3139" s="564">
        <f t="shared" si="1418"/>
        <v>0</v>
      </c>
      <c r="Q3139" s="564">
        <f t="shared" si="1419"/>
        <v>0</v>
      </c>
      <c r="R3139" s="661">
        <f t="shared" si="1408"/>
        <v>0</v>
      </c>
      <c r="S3139" s="662">
        <f t="shared" si="1409"/>
        <v>0</v>
      </c>
      <c r="T3139" s="699">
        <f t="shared" si="1410"/>
        <v>0</v>
      </c>
      <c r="U3139" s="681">
        <f t="shared" si="1420"/>
        <v>0</v>
      </c>
      <c r="V3139" s="701">
        <f t="shared" si="1421"/>
        <v>0</v>
      </c>
      <c r="W3139" s="662">
        <f t="shared" si="1422"/>
        <v>0</v>
      </c>
      <c r="X3139" s="662">
        <f t="shared" si="1423"/>
        <v>0</v>
      </c>
      <c r="Y3139" s="662">
        <f t="shared" si="1424"/>
        <v>0</v>
      </c>
      <c r="Z3139" s="699">
        <f t="shared" si="1425"/>
        <v>0</v>
      </c>
      <c r="AA3139" s="681">
        <f t="shared" si="1428"/>
        <v>0</v>
      </c>
      <c r="AB3139" s="701">
        <f t="shared" si="1429"/>
        <v>0</v>
      </c>
      <c r="AC3139" s="662">
        <f t="shared" si="1426"/>
        <v>0</v>
      </c>
      <c r="AD3139" s="662">
        <f t="shared" si="1430"/>
        <v>0</v>
      </c>
      <c r="AE3139" s="701">
        <f t="shared" si="1431"/>
        <v>0</v>
      </c>
      <c r="AF3139" s="662">
        <f t="shared" si="1427"/>
        <v>0</v>
      </c>
      <c r="AG3139" s="662">
        <f t="shared" si="1432"/>
        <v>0</v>
      </c>
      <c r="AH3139" s="701">
        <f t="shared" si="1433"/>
        <v>0</v>
      </c>
    </row>
    <row r="3140" spans="1:34" x14ac:dyDescent="0.35">
      <c r="A3140" s="680">
        <v>41115</v>
      </c>
      <c r="B3140" s="558" t="s">
        <v>27</v>
      </c>
      <c r="C3140" s="558">
        <v>7</v>
      </c>
      <c r="D3140" s="559">
        <f t="shared" si="1405"/>
        <v>4</v>
      </c>
      <c r="E3140" s="561">
        <v>0</v>
      </c>
      <c r="F3140" s="699">
        <f t="shared" si="1411"/>
        <v>0</v>
      </c>
      <c r="G3140" s="712">
        <f t="shared" si="1412"/>
        <v>0</v>
      </c>
      <c r="H3140" s="699">
        <f t="shared" si="1406"/>
        <v>0</v>
      </c>
      <c r="I3140" s="712">
        <f t="shared" si="1407"/>
        <v>0</v>
      </c>
      <c r="J3140" s="699">
        <f t="shared" si="1413"/>
        <v>0</v>
      </c>
      <c r="K3140" s="681">
        <f t="shared" si="1414"/>
        <v>0</v>
      </c>
      <c r="L3140" s="711">
        <f>IF($L$5="Yes",HLOOKUP(B3140,'Outdoor Supply'!$D$32:$P$38,7,FALSE),0)</f>
        <v>0</v>
      </c>
      <c r="M3140" s="701">
        <f t="shared" si="1415"/>
        <v>0</v>
      </c>
      <c r="N3140" s="564">
        <f t="shared" si="1416"/>
        <v>0</v>
      </c>
      <c r="O3140" s="564">
        <f t="shared" si="1417"/>
        <v>0</v>
      </c>
      <c r="P3140" s="564">
        <f t="shared" si="1418"/>
        <v>0</v>
      </c>
      <c r="Q3140" s="564">
        <f t="shared" si="1419"/>
        <v>0</v>
      </c>
      <c r="R3140" s="661">
        <f t="shared" si="1408"/>
        <v>0</v>
      </c>
      <c r="S3140" s="662">
        <f t="shared" si="1409"/>
        <v>0</v>
      </c>
      <c r="T3140" s="699">
        <f t="shared" si="1410"/>
        <v>0</v>
      </c>
      <c r="U3140" s="681">
        <f t="shared" si="1420"/>
        <v>0</v>
      </c>
      <c r="V3140" s="701">
        <f t="shared" si="1421"/>
        <v>0</v>
      </c>
      <c r="W3140" s="662">
        <f t="shared" si="1422"/>
        <v>0</v>
      </c>
      <c r="X3140" s="662">
        <f t="shared" si="1423"/>
        <v>0</v>
      </c>
      <c r="Y3140" s="662">
        <f t="shared" si="1424"/>
        <v>0</v>
      </c>
      <c r="Z3140" s="699">
        <f t="shared" si="1425"/>
        <v>0</v>
      </c>
      <c r="AA3140" s="681">
        <f t="shared" si="1428"/>
        <v>0</v>
      </c>
      <c r="AB3140" s="701">
        <f t="shared" si="1429"/>
        <v>0</v>
      </c>
      <c r="AC3140" s="662">
        <f t="shared" si="1426"/>
        <v>0</v>
      </c>
      <c r="AD3140" s="662">
        <f t="shared" si="1430"/>
        <v>0</v>
      </c>
      <c r="AE3140" s="701">
        <f t="shared" si="1431"/>
        <v>0</v>
      </c>
      <c r="AF3140" s="662">
        <f t="shared" si="1427"/>
        <v>0</v>
      </c>
      <c r="AG3140" s="662">
        <f t="shared" si="1432"/>
        <v>0</v>
      </c>
      <c r="AH3140" s="701">
        <f t="shared" si="1433"/>
        <v>0</v>
      </c>
    </row>
    <row r="3141" spans="1:34" x14ac:dyDescent="0.35">
      <c r="A3141" s="680">
        <v>41116</v>
      </c>
      <c r="B3141" s="558" t="s">
        <v>27</v>
      </c>
      <c r="C3141" s="558">
        <v>7</v>
      </c>
      <c r="D3141" s="559">
        <f t="shared" si="1405"/>
        <v>5</v>
      </c>
      <c r="E3141" s="561">
        <v>0</v>
      </c>
      <c r="F3141" s="699">
        <f t="shared" si="1411"/>
        <v>0</v>
      </c>
      <c r="G3141" s="712">
        <f t="shared" si="1412"/>
        <v>0</v>
      </c>
      <c r="H3141" s="699">
        <f t="shared" si="1406"/>
        <v>0</v>
      </c>
      <c r="I3141" s="712">
        <f t="shared" si="1407"/>
        <v>0</v>
      </c>
      <c r="J3141" s="699">
        <f t="shared" si="1413"/>
        <v>0</v>
      </c>
      <c r="K3141" s="681">
        <f t="shared" si="1414"/>
        <v>0</v>
      </c>
      <c r="L3141" s="711">
        <f>IF($L$5="Yes",HLOOKUP(B3141,'Outdoor Supply'!$D$32:$P$38,7,FALSE),0)</f>
        <v>0</v>
      </c>
      <c r="M3141" s="701">
        <f t="shared" si="1415"/>
        <v>0</v>
      </c>
      <c r="N3141" s="564">
        <f t="shared" si="1416"/>
        <v>0</v>
      </c>
      <c r="O3141" s="564">
        <f t="shared" si="1417"/>
        <v>0</v>
      </c>
      <c r="P3141" s="564">
        <f t="shared" si="1418"/>
        <v>0</v>
      </c>
      <c r="Q3141" s="564">
        <f t="shared" si="1419"/>
        <v>0</v>
      </c>
      <c r="R3141" s="661">
        <f t="shared" si="1408"/>
        <v>0</v>
      </c>
      <c r="S3141" s="662">
        <f t="shared" si="1409"/>
        <v>0</v>
      </c>
      <c r="T3141" s="699">
        <f t="shared" si="1410"/>
        <v>0</v>
      </c>
      <c r="U3141" s="681">
        <f t="shared" si="1420"/>
        <v>0</v>
      </c>
      <c r="V3141" s="701">
        <f t="shared" si="1421"/>
        <v>0</v>
      </c>
      <c r="W3141" s="662">
        <f t="shared" si="1422"/>
        <v>0</v>
      </c>
      <c r="X3141" s="662">
        <f t="shared" si="1423"/>
        <v>0</v>
      </c>
      <c r="Y3141" s="662">
        <f t="shared" si="1424"/>
        <v>0</v>
      </c>
      <c r="Z3141" s="699">
        <f t="shared" si="1425"/>
        <v>0</v>
      </c>
      <c r="AA3141" s="681">
        <f t="shared" si="1428"/>
        <v>0</v>
      </c>
      <c r="AB3141" s="701">
        <f t="shared" si="1429"/>
        <v>0</v>
      </c>
      <c r="AC3141" s="662">
        <f t="shared" si="1426"/>
        <v>0</v>
      </c>
      <c r="AD3141" s="662">
        <f t="shared" si="1430"/>
        <v>0</v>
      </c>
      <c r="AE3141" s="701">
        <f t="shared" si="1431"/>
        <v>0</v>
      </c>
      <c r="AF3141" s="662">
        <f t="shared" si="1427"/>
        <v>0</v>
      </c>
      <c r="AG3141" s="662">
        <f t="shared" si="1432"/>
        <v>0</v>
      </c>
      <c r="AH3141" s="701">
        <f t="shared" si="1433"/>
        <v>0</v>
      </c>
    </row>
    <row r="3142" spans="1:34" x14ac:dyDescent="0.35">
      <c r="A3142" s="680">
        <v>41117</v>
      </c>
      <c r="B3142" s="558" t="s">
        <v>27</v>
      </c>
      <c r="C3142" s="558">
        <v>7</v>
      </c>
      <c r="D3142" s="559">
        <f t="shared" si="1405"/>
        <v>6</v>
      </c>
      <c r="E3142" s="561">
        <v>0</v>
      </c>
      <c r="F3142" s="699">
        <f t="shared" si="1411"/>
        <v>0</v>
      </c>
      <c r="G3142" s="712">
        <f t="shared" si="1412"/>
        <v>0</v>
      </c>
      <c r="H3142" s="699">
        <f t="shared" si="1406"/>
        <v>0</v>
      </c>
      <c r="I3142" s="712">
        <f t="shared" si="1407"/>
        <v>0</v>
      </c>
      <c r="J3142" s="699">
        <f t="shared" si="1413"/>
        <v>0</v>
      </c>
      <c r="K3142" s="681">
        <f t="shared" si="1414"/>
        <v>0</v>
      </c>
      <c r="L3142" s="711">
        <f>IF($L$5="Yes",HLOOKUP(B3142,'Outdoor Supply'!$D$32:$P$38,7,FALSE),0)</f>
        <v>0</v>
      </c>
      <c r="M3142" s="701">
        <f t="shared" si="1415"/>
        <v>0</v>
      </c>
      <c r="N3142" s="564">
        <f t="shared" si="1416"/>
        <v>0</v>
      </c>
      <c r="O3142" s="564">
        <f t="shared" si="1417"/>
        <v>0</v>
      </c>
      <c r="P3142" s="564">
        <f t="shared" si="1418"/>
        <v>0</v>
      </c>
      <c r="Q3142" s="564">
        <f t="shared" si="1419"/>
        <v>0</v>
      </c>
      <c r="R3142" s="661">
        <f t="shared" si="1408"/>
        <v>0</v>
      </c>
      <c r="S3142" s="662">
        <f t="shared" si="1409"/>
        <v>0</v>
      </c>
      <c r="T3142" s="699">
        <f t="shared" si="1410"/>
        <v>0</v>
      </c>
      <c r="U3142" s="681">
        <f t="shared" si="1420"/>
        <v>0</v>
      </c>
      <c r="V3142" s="701">
        <f t="shared" si="1421"/>
        <v>0</v>
      </c>
      <c r="W3142" s="662">
        <f t="shared" si="1422"/>
        <v>0</v>
      </c>
      <c r="X3142" s="662">
        <f t="shared" si="1423"/>
        <v>0</v>
      </c>
      <c r="Y3142" s="662">
        <f t="shared" si="1424"/>
        <v>0</v>
      </c>
      <c r="Z3142" s="699">
        <f t="shared" si="1425"/>
        <v>0</v>
      </c>
      <c r="AA3142" s="681">
        <f t="shared" si="1428"/>
        <v>0</v>
      </c>
      <c r="AB3142" s="701">
        <f t="shared" si="1429"/>
        <v>0</v>
      </c>
      <c r="AC3142" s="662">
        <f t="shared" si="1426"/>
        <v>0</v>
      </c>
      <c r="AD3142" s="662">
        <f t="shared" si="1430"/>
        <v>0</v>
      </c>
      <c r="AE3142" s="701">
        <f t="shared" si="1431"/>
        <v>0</v>
      </c>
      <c r="AF3142" s="662">
        <f t="shared" si="1427"/>
        <v>0</v>
      </c>
      <c r="AG3142" s="662">
        <f t="shared" si="1432"/>
        <v>0</v>
      </c>
      <c r="AH3142" s="701">
        <f t="shared" si="1433"/>
        <v>0</v>
      </c>
    </row>
    <row r="3143" spans="1:34" x14ac:dyDescent="0.35">
      <c r="A3143" s="680">
        <v>41118</v>
      </c>
      <c r="B3143" s="558" t="s">
        <v>27</v>
      </c>
      <c r="C3143" s="558">
        <v>7</v>
      </c>
      <c r="D3143" s="559">
        <f t="shared" si="1405"/>
        <v>7</v>
      </c>
      <c r="E3143" s="561">
        <v>0</v>
      </c>
      <c r="F3143" s="699">
        <f t="shared" si="1411"/>
        <v>0</v>
      </c>
      <c r="G3143" s="712">
        <f t="shared" si="1412"/>
        <v>0</v>
      </c>
      <c r="H3143" s="699">
        <f t="shared" si="1406"/>
        <v>0</v>
      </c>
      <c r="I3143" s="712">
        <f t="shared" si="1407"/>
        <v>0</v>
      </c>
      <c r="J3143" s="699">
        <f t="shared" si="1413"/>
        <v>0</v>
      </c>
      <c r="K3143" s="681">
        <f t="shared" si="1414"/>
        <v>0</v>
      </c>
      <c r="L3143" s="711">
        <f>IF($L$5="Yes",HLOOKUP(B3143,'Outdoor Supply'!$D$32:$P$38,7,FALSE),0)</f>
        <v>0</v>
      </c>
      <c r="M3143" s="701">
        <f t="shared" si="1415"/>
        <v>0</v>
      </c>
      <c r="N3143" s="564">
        <f t="shared" si="1416"/>
        <v>0</v>
      </c>
      <c r="O3143" s="564">
        <f t="shared" si="1417"/>
        <v>0</v>
      </c>
      <c r="P3143" s="564">
        <f t="shared" si="1418"/>
        <v>0</v>
      </c>
      <c r="Q3143" s="564">
        <f t="shared" si="1419"/>
        <v>0</v>
      </c>
      <c r="R3143" s="661">
        <f t="shared" si="1408"/>
        <v>0</v>
      </c>
      <c r="S3143" s="662">
        <f t="shared" si="1409"/>
        <v>0</v>
      </c>
      <c r="T3143" s="699">
        <f t="shared" si="1410"/>
        <v>0</v>
      </c>
      <c r="U3143" s="681">
        <f t="shared" si="1420"/>
        <v>0</v>
      </c>
      <c r="V3143" s="701">
        <f t="shared" si="1421"/>
        <v>0</v>
      </c>
      <c r="W3143" s="662">
        <f t="shared" si="1422"/>
        <v>0</v>
      </c>
      <c r="X3143" s="662">
        <f t="shared" si="1423"/>
        <v>0</v>
      </c>
      <c r="Y3143" s="662">
        <f t="shared" si="1424"/>
        <v>0</v>
      </c>
      <c r="Z3143" s="699">
        <f t="shared" si="1425"/>
        <v>0</v>
      </c>
      <c r="AA3143" s="681">
        <f t="shared" si="1428"/>
        <v>0</v>
      </c>
      <c r="AB3143" s="701">
        <f t="shared" si="1429"/>
        <v>0</v>
      </c>
      <c r="AC3143" s="662">
        <f t="shared" si="1426"/>
        <v>0</v>
      </c>
      <c r="AD3143" s="662">
        <f t="shared" si="1430"/>
        <v>0</v>
      </c>
      <c r="AE3143" s="701">
        <f t="shared" si="1431"/>
        <v>0</v>
      </c>
      <c r="AF3143" s="662">
        <f t="shared" si="1427"/>
        <v>0</v>
      </c>
      <c r="AG3143" s="662">
        <f t="shared" si="1432"/>
        <v>0</v>
      </c>
      <c r="AH3143" s="701">
        <f t="shared" si="1433"/>
        <v>0</v>
      </c>
    </row>
    <row r="3144" spans="1:34" x14ac:dyDescent="0.35">
      <c r="A3144" s="680">
        <v>41119</v>
      </c>
      <c r="B3144" s="558" t="s">
        <v>27</v>
      </c>
      <c r="C3144" s="558">
        <v>7</v>
      </c>
      <c r="D3144" s="559">
        <f t="shared" si="1405"/>
        <v>1</v>
      </c>
      <c r="E3144" s="561">
        <v>0</v>
      </c>
      <c r="F3144" s="699">
        <f t="shared" si="1411"/>
        <v>0</v>
      </c>
      <c r="G3144" s="712">
        <f t="shared" si="1412"/>
        <v>0</v>
      </c>
      <c r="H3144" s="699">
        <f t="shared" si="1406"/>
        <v>0</v>
      </c>
      <c r="I3144" s="712">
        <f t="shared" si="1407"/>
        <v>0</v>
      </c>
      <c r="J3144" s="699">
        <f t="shared" si="1413"/>
        <v>0</v>
      </c>
      <c r="K3144" s="681">
        <f t="shared" si="1414"/>
        <v>0</v>
      </c>
      <c r="L3144" s="711">
        <f>IF($L$5="Yes",HLOOKUP(B3144,'Outdoor Supply'!$D$32:$P$38,7,FALSE),0)</f>
        <v>0</v>
      </c>
      <c r="M3144" s="701">
        <f t="shared" si="1415"/>
        <v>0</v>
      </c>
      <c r="N3144" s="564">
        <f t="shared" si="1416"/>
        <v>0</v>
      </c>
      <c r="O3144" s="564">
        <f t="shared" si="1417"/>
        <v>0</v>
      </c>
      <c r="P3144" s="564">
        <f t="shared" si="1418"/>
        <v>0</v>
      </c>
      <c r="Q3144" s="564">
        <f t="shared" si="1419"/>
        <v>0</v>
      </c>
      <c r="R3144" s="661">
        <f t="shared" si="1408"/>
        <v>0</v>
      </c>
      <c r="S3144" s="662">
        <f t="shared" si="1409"/>
        <v>0</v>
      </c>
      <c r="T3144" s="699">
        <f t="shared" si="1410"/>
        <v>0</v>
      </c>
      <c r="U3144" s="681">
        <f t="shared" si="1420"/>
        <v>0</v>
      </c>
      <c r="V3144" s="701">
        <f t="shared" si="1421"/>
        <v>0</v>
      </c>
      <c r="W3144" s="662">
        <f t="shared" si="1422"/>
        <v>0</v>
      </c>
      <c r="X3144" s="662">
        <f t="shared" si="1423"/>
        <v>0</v>
      </c>
      <c r="Y3144" s="662">
        <f t="shared" si="1424"/>
        <v>0</v>
      </c>
      <c r="Z3144" s="699">
        <f t="shared" si="1425"/>
        <v>0</v>
      </c>
      <c r="AA3144" s="681">
        <f t="shared" si="1428"/>
        <v>0</v>
      </c>
      <c r="AB3144" s="701">
        <f t="shared" si="1429"/>
        <v>0</v>
      </c>
      <c r="AC3144" s="662">
        <f t="shared" si="1426"/>
        <v>0</v>
      </c>
      <c r="AD3144" s="662">
        <f t="shared" si="1430"/>
        <v>0</v>
      </c>
      <c r="AE3144" s="701">
        <f t="shared" si="1431"/>
        <v>0</v>
      </c>
      <c r="AF3144" s="662">
        <f t="shared" si="1427"/>
        <v>0</v>
      </c>
      <c r="AG3144" s="662">
        <f t="shared" si="1432"/>
        <v>0</v>
      </c>
      <c r="AH3144" s="701">
        <f t="shared" si="1433"/>
        <v>0</v>
      </c>
    </row>
    <row r="3145" spans="1:34" x14ac:dyDescent="0.35">
      <c r="A3145" s="680">
        <v>41120</v>
      </c>
      <c r="B3145" s="558" t="s">
        <v>27</v>
      </c>
      <c r="C3145" s="558">
        <v>7</v>
      </c>
      <c r="D3145" s="559">
        <f t="shared" si="1405"/>
        <v>2</v>
      </c>
      <c r="E3145" s="561">
        <v>0</v>
      </c>
      <c r="F3145" s="699">
        <f t="shared" si="1411"/>
        <v>0</v>
      </c>
      <c r="G3145" s="712">
        <f t="shared" si="1412"/>
        <v>0</v>
      </c>
      <c r="H3145" s="699">
        <f t="shared" si="1406"/>
        <v>0</v>
      </c>
      <c r="I3145" s="712">
        <f t="shared" si="1407"/>
        <v>0</v>
      </c>
      <c r="J3145" s="699">
        <f t="shared" si="1413"/>
        <v>0</v>
      </c>
      <c r="K3145" s="681">
        <f t="shared" si="1414"/>
        <v>0</v>
      </c>
      <c r="L3145" s="711">
        <f>IF($L$5="Yes",HLOOKUP(B3145,'Outdoor Supply'!$D$32:$P$38,7,FALSE),0)</f>
        <v>0</v>
      </c>
      <c r="M3145" s="701">
        <f t="shared" si="1415"/>
        <v>0</v>
      </c>
      <c r="N3145" s="564">
        <f t="shared" si="1416"/>
        <v>0</v>
      </c>
      <c r="O3145" s="564">
        <f t="shared" si="1417"/>
        <v>0</v>
      </c>
      <c r="P3145" s="564">
        <f t="shared" si="1418"/>
        <v>0</v>
      </c>
      <c r="Q3145" s="564">
        <f t="shared" si="1419"/>
        <v>0</v>
      </c>
      <c r="R3145" s="661">
        <f t="shared" si="1408"/>
        <v>0</v>
      </c>
      <c r="S3145" s="662">
        <f t="shared" si="1409"/>
        <v>0</v>
      </c>
      <c r="T3145" s="699">
        <f t="shared" si="1410"/>
        <v>0</v>
      </c>
      <c r="U3145" s="681">
        <f t="shared" si="1420"/>
        <v>0</v>
      </c>
      <c r="V3145" s="701">
        <f t="shared" si="1421"/>
        <v>0</v>
      </c>
      <c r="W3145" s="662">
        <f t="shared" si="1422"/>
        <v>0</v>
      </c>
      <c r="X3145" s="662">
        <f t="shared" si="1423"/>
        <v>0</v>
      </c>
      <c r="Y3145" s="662">
        <f t="shared" si="1424"/>
        <v>0</v>
      </c>
      <c r="Z3145" s="699">
        <f t="shared" si="1425"/>
        <v>0</v>
      </c>
      <c r="AA3145" s="681">
        <f t="shared" si="1428"/>
        <v>0</v>
      </c>
      <c r="AB3145" s="701">
        <f t="shared" si="1429"/>
        <v>0</v>
      </c>
      <c r="AC3145" s="662">
        <f t="shared" si="1426"/>
        <v>0</v>
      </c>
      <c r="AD3145" s="662">
        <f t="shared" si="1430"/>
        <v>0</v>
      </c>
      <c r="AE3145" s="701">
        <f t="shared" si="1431"/>
        <v>0</v>
      </c>
      <c r="AF3145" s="662">
        <f t="shared" si="1427"/>
        <v>0</v>
      </c>
      <c r="AG3145" s="662">
        <f t="shared" si="1432"/>
        <v>0</v>
      </c>
      <c r="AH3145" s="701">
        <f t="shared" si="1433"/>
        <v>0</v>
      </c>
    </row>
    <row r="3146" spans="1:34" x14ac:dyDescent="0.35">
      <c r="A3146" s="680">
        <v>41121</v>
      </c>
      <c r="B3146" s="558" t="s">
        <v>27</v>
      </c>
      <c r="C3146" s="558">
        <v>7</v>
      </c>
      <c r="D3146" s="559">
        <f t="shared" si="1405"/>
        <v>3</v>
      </c>
      <c r="E3146" s="561">
        <v>0</v>
      </c>
      <c r="F3146" s="699">
        <f t="shared" si="1411"/>
        <v>0</v>
      </c>
      <c r="G3146" s="712">
        <f t="shared" si="1412"/>
        <v>0</v>
      </c>
      <c r="H3146" s="699">
        <f t="shared" si="1406"/>
        <v>0</v>
      </c>
      <c r="I3146" s="712">
        <f t="shared" si="1407"/>
        <v>0</v>
      </c>
      <c r="J3146" s="699">
        <f t="shared" si="1413"/>
        <v>0</v>
      </c>
      <c r="K3146" s="681">
        <f t="shared" si="1414"/>
        <v>0</v>
      </c>
      <c r="L3146" s="711">
        <f>IF($L$5="Yes",HLOOKUP(B3146,'Outdoor Supply'!$D$32:$P$38,7,FALSE),0)</f>
        <v>0</v>
      </c>
      <c r="M3146" s="701">
        <f t="shared" si="1415"/>
        <v>0</v>
      </c>
      <c r="N3146" s="564">
        <f t="shared" si="1416"/>
        <v>0</v>
      </c>
      <c r="O3146" s="564">
        <f t="shared" si="1417"/>
        <v>0</v>
      </c>
      <c r="P3146" s="564">
        <f t="shared" si="1418"/>
        <v>0</v>
      </c>
      <c r="Q3146" s="564">
        <f t="shared" si="1419"/>
        <v>0</v>
      </c>
      <c r="R3146" s="661">
        <f t="shared" si="1408"/>
        <v>0</v>
      </c>
      <c r="S3146" s="662">
        <f t="shared" si="1409"/>
        <v>0</v>
      </c>
      <c r="T3146" s="699">
        <f t="shared" si="1410"/>
        <v>0</v>
      </c>
      <c r="U3146" s="681">
        <f t="shared" si="1420"/>
        <v>0</v>
      </c>
      <c r="V3146" s="701">
        <f t="shared" si="1421"/>
        <v>0</v>
      </c>
      <c r="W3146" s="662">
        <f t="shared" si="1422"/>
        <v>0</v>
      </c>
      <c r="X3146" s="662">
        <f t="shared" si="1423"/>
        <v>0</v>
      </c>
      <c r="Y3146" s="662">
        <f t="shared" si="1424"/>
        <v>0</v>
      </c>
      <c r="Z3146" s="699">
        <f t="shared" si="1425"/>
        <v>0</v>
      </c>
      <c r="AA3146" s="681">
        <f t="shared" si="1428"/>
        <v>0</v>
      </c>
      <c r="AB3146" s="701">
        <f t="shared" si="1429"/>
        <v>0</v>
      </c>
      <c r="AC3146" s="662">
        <f t="shared" si="1426"/>
        <v>0</v>
      </c>
      <c r="AD3146" s="662">
        <f t="shared" si="1430"/>
        <v>0</v>
      </c>
      <c r="AE3146" s="701">
        <f t="shared" si="1431"/>
        <v>0</v>
      </c>
      <c r="AF3146" s="662">
        <f t="shared" si="1427"/>
        <v>0</v>
      </c>
      <c r="AG3146" s="662">
        <f t="shared" si="1432"/>
        <v>0</v>
      </c>
      <c r="AH3146" s="701">
        <f t="shared" si="1433"/>
        <v>0</v>
      </c>
    </row>
    <row r="3147" spans="1:34" x14ac:dyDescent="0.35">
      <c r="A3147" s="680">
        <v>41122</v>
      </c>
      <c r="B3147" s="558" t="s">
        <v>28</v>
      </c>
      <c r="C3147" s="558">
        <v>8</v>
      </c>
      <c r="D3147" s="559">
        <f t="shared" ref="D3147:D3210" si="1434">WEEKDAY(A3147)</f>
        <v>4</v>
      </c>
      <c r="E3147" s="561">
        <v>0</v>
      </c>
      <c r="F3147" s="699">
        <f t="shared" si="1411"/>
        <v>0</v>
      </c>
      <c r="G3147" s="712">
        <f t="shared" si="1412"/>
        <v>0</v>
      </c>
      <c r="H3147" s="699">
        <f t="shared" ref="H3147:H3210" si="1435">$C$3*$F$3*(E3147/12)*7.48</f>
        <v>0</v>
      </c>
      <c r="I3147" s="712">
        <f t="shared" ref="I3147:I3210" si="1436">$C$4*$F$4*(E3147/12)*7.48</f>
        <v>0</v>
      </c>
      <c r="J3147" s="699">
        <f t="shared" si="1413"/>
        <v>0</v>
      </c>
      <c r="K3147" s="681">
        <f t="shared" si="1414"/>
        <v>0</v>
      </c>
      <c r="L3147" s="711">
        <f>IF($L$5="Yes",HLOOKUP(B3147,'Outdoor Supply'!$D$32:$P$38,7,FALSE),0)</f>
        <v>0</v>
      </c>
      <c r="M3147" s="701">
        <f t="shared" si="1415"/>
        <v>0</v>
      </c>
      <c r="N3147" s="564">
        <f t="shared" si="1416"/>
        <v>0</v>
      </c>
      <c r="O3147" s="564">
        <f t="shared" si="1417"/>
        <v>0</v>
      </c>
      <c r="P3147" s="564">
        <f t="shared" si="1418"/>
        <v>0</v>
      </c>
      <c r="Q3147" s="564">
        <f t="shared" si="1419"/>
        <v>0</v>
      </c>
      <c r="R3147" s="661">
        <f t="shared" ref="R3147:R3210" si="1437">$Q$3</f>
        <v>0</v>
      </c>
      <c r="S3147" s="662">
        <f t="shared" ref="S3147:S3210" si="1438">SUM(N3147:R3147)</f>
        <v>0</v>
      </c>
      <c r="T3147" s="699">
        <f t="shared" ref="T3147:T3210" si="1439">IF(V3147&lt;0,0,IF(V3147&gt;$G$3,$G$3,V3147))</f>
        <v>0</v>
      </c>
      <c r="U3147" s="681">
        <f t="shared" si="1420"/>
        <v>0</v>
      </c>
      <c r="V3147" s="701">
        <f t="shared" si="1421"/>
        <v>0</v>
      </c>
      <c r="W3147" s="662">
        <f t="shared" si="1422"/>
        <v>0</v>
      </c>
      <c r="X3147" s="662">
        <f t="shared" si="1423"/>
        <v>0</v>
      </c>
      <c r="Y3147" s="662">
        <f t="shared" si="1424"/>
        <v>0</v>
      </c>
      <c r="Z3147" s="699">
        <f t="shared" si="1425"/>
        <v>0</v>
      </c>
      <c r="AA3147" s="681">
        <f t="shared" si="1428"/>
        <v>0</v>
      </c>
      <c r="AB3147" s="701">
        <f t="shared" si="1429"/>
        <v>0</v>
      </c>
      <c r="AC3147" s="662">
        <f t="shared" si="1426"/>
        <v>0</v>
      </c>
      <c r="AD3147" s="662">
        <f t="shared" si="1430"/>
        <v>0</v>
      </c>
      <c r="AE3147" s="701">
        <f t="shared" si="1431"/>
        <v>0</v>
      </c>
      <c r="AF3147" s="662">
        <f t="shared" si="1427"/>
        <v>0</v>
      </c>
      <c r="AG3147" s="662">
        <f t="shared" si="1432"/>
        <v>0</v>
      </c>
      <c r="AH3147" s="701">
        <f t="shared" si="1433"/>
        <v>0</v>
      </c>
    </row>
    <row r="3148" spans="1:34" x14ac:dyDescent="0.35">
      <c r="A3148" s="680">
        <v>41123</v>
      </c>
      <c r="B3148" s="558" t="s">
        <v>28</v>
      </c>
      <c r="C3148" s="558">
        <v>8</v>
      </c>
      <c r="D3148" s="559">
        <f t="shared" si="1434"/>
        <v>5</v>
      </c>
      <c r="E3148" s="561">
        <v>0</v>
      </c>
      <c r="F3148" s="699">
        <f t="shared" ref="F3148:F3211" si="1440">$B$3*$F$3*(E3148/12)*7.48</f>
        <v>0</v>
      </c>
      <c r="G3148" s="712">
        <f t="shared" ref="G3148:G3211" si="1441">$B$4*$F$4*(E3148/12)*7.48</f>
        <v>0</v>
      </c>
      <c r="H3148" s="699">
        <f t="shared" si="1435"/>
        <v>0</v>
      </c>
      <c r="I3148" s="712">
        <f t="shared" si="1436"/>
        <v>0</v>
      </c>
      <c r="J3148" s="699">
        <f t="shared" ref="J3148:J3211" si="1442">IF($L$3="Yes",$M$3*$N$3*(E3148/12)*7.48,0)</f>
        <v>0</v>
      </c>
      <c r="K3148" s="681">
        <f t="shared" ref="K3148:K3211" si="1443">IF($L$4="Yes",$M$4*$N$4*(E3148/12)*7.48,0)</f>
        <v>0</v>
      </c>
      <c r="L3148" s="711">
        <f>IF($L$5="Yes",HLOOKUP(B3148,'Outdoor Supply'!$D$32:$P$38,7,FALSE),0)</f>
        <v>0</v>
      </c>
      <c r="M3148" s="701">
        <f t="shared" ref="M3148:M3211" si="1444">SUM(J3148:L3148)</f>
        <v>0</v>
      </c>
      <c r="N3148" s="564">
        <f t="shared" ref="N3148:N3211" si="1445">HLOOKUP(B3148,$U$2:$AF$6,2,FALSE)</f>
        <v>0</v>
      </c>
      <c r="O3148" s="564">
        <f t="shared" ref="O3148:O3211" si="1446">HLOOKUP(B3148,$U$2:$AF$6,3,FALSE)</f>
        <v>0</v>
      </c>
      <c r="P3148" s="564">
        <f t="shared" ref="P3148:P3211" si="1447">HLOOKUP(B3148,$U$2:$AF$6,4,FALSE)</f>
        <v>0</v>
      </c>
      <c r="Q3148" s="564">
        <f t="shared" ref="Q3148:Q3211" si="1448">HLOOKUP(B3148,$U$2:$AF$6,5,FALSE)</f>
        <v>0</v>
      </c>
      <c r="R3148" s="661">
        <f t="shared" si="1437"/>
        <v>0</v>
      </c>
      <c r="S3148" s="662">
        <f t="shared" si="1438"/>
        <v>0</v>
      </c>
      <c r="T3148" s="699">
        <f t="shared" si="1439"/>
        <v>0</v>
      </c>
      <c r="U3148" s="681">
        <f t="shared" ref="U3148:U3211" si="1449">IF(F3148+T3147&gt;S3148,S3148,F3148+T3147)</f>
        <v>0</v>
      </c>
      <c r="V3148" s="701">
        <f t="shared" ref="V3148:V3211" si="1450">T3147+F3148-S3148</f>
        <v>0</v>
      </c>
      <c r="W3148" s="662">
        <f t="shared" ref="W3148:W3211" si="1451">IF(Y3148&lt;0,0,IF(Y3148&gt;$G$4,$G$4,Y3148))</f>
        <v>0</v>
      </c>
      <c r="X3148" s="662">
        <f t="shared" ref="X3148:X3211" si="1452">IF(G3148+W3147&gt;S3148,S3148,G3148+W3147)</f>
        <v>0</v>
      </c>
      <c r="Y3148" s="662">
        <f t="shared" ref="Y3148:Y3211" si="1453">W3147+G3148-S3148</f>
        <v>0</v>
      </c>
      <c r="Z3148" s="699">
        <f t="shared" ref="Z3148:Z3211" si="1454">IF(AB3148&lt;0,0,IF(AB3148&gt;$H$3,$H$3,AB3148))</f>
        <v>0</v>
      </c>
      <c r="AA3148" s="681">
        <f t="shared" si="1428"/>
        <v>0</v>
      </c>
      <c r="AB3148" s="701">
        <f t="shared" si="1429"/>
        <v>0</v>
      </c>
      <c r="AC3148" s="662">
        <f t="shared" ref="AC3148:AC3211" si="1455">IF(AE3148&lt;0,0,IF(AE3148&gt;$H$4,$H$4,AE3148))</f>
        <v>0</v>
      </c>
      <c r="AD3148" s="662">
        <f t="shared" si="1430"/>
        <v>0</v>
      </c>
      <c r="AE3148" s="701">
        <f t="shared" si="1431"/>
        <v>0</v>
      </c>
      <c r="AF3148" s="662">
        <f t="shared" ref="AF3148:AF3211" si="1456">IF(AH3148&lt;0,0,IF(AH3148&gt;$O$3,$O$3,AH3148))</f>
        <v>0</v>
      </c>
      <c r="AG3148" s="662">
        <f t="shared" si="1432"/>
        <v>0</v>
      </c>
      <c r="AH3148" s="701">
        <f t="shared" si="1433"/>
        <v>0</v>
      </c>
    </row>
    <row r="3149" spans="1:34" x14ac:dyDescent="0.35">
      <c r="A3149" s="680">
        <v>41124</v>
      </c>
      <c r="B3149" s="558" t="s">
        <v>28</v>
      </c>
      <c r="C3149" s="558">
        <v>8</v>
      </c>
      <c r="D3149" s="559">
        <f t="shared" si="1434"/>
        <v>6</v>
      </c>
      <c r="E3149" s="561">
        <v>0</v>
      </c>
      <c r="F3149" s="699">
        <f t="shared" si="1440"/>
        <v>0</v>
      </c>
      <c r="G3149" s="712">
        <f t="shared" si="1441"/>
        <v>0</v>
      </c>
      <c r="H3149" s="699">
        <f t="shared" si="1435"/>
        <v>0</v>
      </c>
      <c r="I3149" s="712">
        <f t="shared" si="1436"/>
        <v>0</v>
      </c>
      <c r="J3149" s="699">
        <f t="shared" si="1442"/>
        <v>0</v>
      </c>
      <c r="K3149" s="681">
        <f t="shared" si="1443"/>
        <v>0</v>
      </c>
      <c r="L3149" s="711">
        <f>IF($L$5="Yes",HLOOKUP(B3149,'Outdoor Supply'!$D$32:$P$38,7,FALSE),0)</f>
        <v>0</v>
      </c>
      <c r="M3149" s="701">
        <f t="shared" si="1444"/>
        <v>0</v>
      </c>
      <c r="N3149" s="564">
        <f t="shared" si="1445"/>
        <v>0</v>
      </c>
      <c r="O3149" s="564">
        <f t="shared" si="1446"/>
        <v>0</v>
      </c>
      <c r="P3149" s="564">
        <f t="shared" si="1447"/>
        <v>0</v>
      </c>
      <c r="Q3149" s="564">
        <f t="shared" si="1448"/>
        <v>0</v>
      </c>
      <c r="R3149" s="661">
        <f t="shared" si="1437"/>
        <v>0</v>
      </c>
      <c r="S3149" s="662">
        <f t="shared" si="1438"/>
        <v>0</v>
      </c>
      <c r="T3149" s="699">
        <f t="shared" si="1439"/>
        <v>0</v>
      </c>
      <c r="U3149" s="681">
        <f t="shared" si="1449"/>
        <v>0</v>
      </c>
      <c r="V3149" s="701">
        <f t="shared" si="1450"/>
        <v>0</v>
      </c>
      <c r="W3149" s="662">
        <f t="shared" si="1451"/>
        <v>0</v>
      </c>
      <c r="X3149" s="662">
        <f t="shared" si="1452"/>
        <v>0</v>
      </c>
      <c r="Y3149" s="662">
        <f t="shared" si="1453"/>
        <v>0</v>
      </c>
      <c r="Z3149" s="699">
        <f t="shared" si="1454"/>
        <v>0</v>
      </c>
      <c r="AA3149" s="681">
        <f t="shared" ref="AA3149:AA3212" si="1457">IF(H3149+Z3148&gt;S3149,S3149,H3149+Z3148)</f>
        <v>0</v>
      </c>
      <c r="AB3149" s="701">
        <f t="shared" ref="AB3149:AB3212" si="1458">Z3148+H3149-S3149</f>
        <v>0</v>
      </c>
      <c r="AC3149" s="662">
        <f t="shared" si="1455"/>
        <v>0</v>
      </c>
      <c r="AD3149" s="662">
        <f t="shared" ref="AD3149:AD3212" si="1459">IF(I3149+AC3148&gt;S3149,S3149,I3149+AC3148)</f>
        <v>0</v>
      </c>
      <c r="AE3149" s="701">
        <f t="shared" ref="AE3149:AE3212" si="1460">AC3148+I3149-S3149</f>
        <v>0</v>
      </c>
      <c r="AF3149" s="662">
        <f t="shared" si="1456"/>
        <v>0</v>
      </c>
      <c r="AG3149" s="662">
        <f t="shared" ref="AG3149:AG3212" si="1461">IF(M3149+AF3148&gt;S3149,S3149,M3149+AF3148)</f>
        <v>0</v>
      </c>
      <c r="AH3149" s="701">
        <f t="shared" ref="AH3149:AH3212" si="1462">AF3148+M3149-S3149</f>
        <v>0</v>
      </c>
    </row>
    <row r="3150" spans="1:34" x14ac:dyDescent="0.35">
      <c r="A3150" s="680">
        <v>41125</v>
      </c>
      <c r="B3150" s="558" t="s">
        <v>28</v>
      </c>
      <c r="C3150" s="558">
        <v>8</v>
      </c>
      <c r="D3150" s="559">
        <f t="shared" si="1434"/>
        <v>7</v>
      </c>
      <c r="E3150" s="561">
        <v>0</v>
      </c>
      <c r="F3150" s="699">
        <f t="shared" si="1440"/>
        <v>0</v>
      </c>
      <c r="G3150" s="712">
        <f t="shared" si="1441"/>
        <v>0</v>
      </c>
      <c r="H3150" s="699">
        <f t="shared" si="1435"/>
        <v>0</v>
      </c>
      <c r="I3150" s="712">
        <f t="shared" si="1436"/>
        <v>0</v>
      </c>
      <c r="J3150" s="699">
        <f t="shared" si="1442"/>
        <v>0</v>
      </c>
      <c r="K3150" s="681">
        <f t="shared" si="1443"/>
        <v>0</v>
      </c>
      <c r="L3150" s="711">
        <f>IF($L$5="Yes",HLOOKUP(B3150,'Outdoor Supply'!$D$32:$P$38,7,FALSE),0)</f>
        <v>0</v>
      </c>
      <c r="M3150" s="701">
        <f t="shared" si="1444"/>
        <v>0</v>
      </c>
      <c r="N3150" s="564">
        <f t="shared" si="1445"/>
        <v>0</v>
      </c>
      <c r="O3150" s="564">
        <f t="shared" si="1446"/>
        <v>0</v>
      </c>
      <c r="P3150" s="564">
        <f t="shared" si="1447"/>
        <v>0</v>
      </c>
      <c r="Q3150" s="564">
        <f t="shared" si="1448"/>
        <v>0</v>
      </c>
      <c r="R3150" s="661">
        <f t="shared" si="1437"/>
        <v>0</v>
      </c>
      <c r="S3150" s="662">
        <f t="shared" si="1438"/>
        <v>0</v>
      </c>
      <c r="T3150" s="699">
        <f t="shared" si="1439"/>
        <v>0</v>
      </c>
      <c r="U3150" s="681">
        <f t="shared" si="1449"/>
        <v>0</v>
      </c>
      <c r="V3150" s="701">
        <f t="shared" si="1450"/>
        <v>0</v>
      </c>
      <c r="W3150" s="662">
        <f t="shared" si="1451"/>
        <v>0</v>
      </c>
      <c r="X3150" s="662">
        <f t="shared" si="1452"/>
        <v>0</v>
      </c>
      <c r="Y3150" s="662">
        <f t="shared" si="1453"/>
        <v>0</v>
      </c>
      <c r="Z3150" s="699">
        <f t="shared" si="1454"/>
        <v>0</v>
      </c>
      <c r="AA3150" s="681">
        <f t="shared" si="1457"/>
        <v>0</v>
      </c>
      <c r="AB3150" s="701">
        <f t="shared" si="1458"/>
        <v>0</v>
      </c>
      <c r="AC3150" s="662">
        <f t="shared" si="1455"/>
        <v>0</v>
      </c>
      <c r="AD3150" s="662">
        <f t="shared" si="1459"/>
        <v>0</v>
      </c>
      <c r="AE3150" s="701">
        <f t="shared" si="1460"/>
        <v>0</v>
      </c>
      <c r="AF3150" s="662">
        <f t="shared" si="1456"/>
        <v>0</v>
      </c>
      <c r="AG3150" s="662">
        <f t="shared" si="1461"/>
        <v>0</v>
      </c>
      <c r="AH3150" s="701">
        <f t="shared" si="1462"/>
        <v>0</v>
      </c>
    </row>
    <row r="3151" spans="1:34" x14ac:dyDescent="0.35">
      <c r="A3151" s="680">
        <v>41126</v>
      </c>
      <c r="B3151" s="558" t="s">
        <v>28</v>
      </c>
      <c r="C3151" s="558">
        <v>8</v>
      </c>
      <c r="D3151" s="559">
        <f t="shared" si="1434"/>
        <v>1</v>
      </c>
      <c r="E3151" s="561">
        <v>0</v>
      </c>
      <c r="F3151" s="699">
        <f t="shared" si="1440"/>
        <v>0</v>
      </c>
      <c r="G3151" s="712">
        <f t="shared" si="1441"/>
        <v>0</v>
      </c>
      <c r="H3151" s="699">
        <f t="shared" si="1435"/>
        <v>0</v>
      </c>
      <c r="I3151" s="712">
        <f t="shared" si="1436"/>
        <v>0</v>
      </c>
      <c r="J3151" s="699">
        <f t="shared" si="1442"/>
        <v>0</v>
      </c>
      <c r="K3151" s="681">
        <f t="shared" si="1443"/>
        <v>0</v>
      </c>
      <c r="L3151" s="711">
        <f>IF($L$5="Yes",HLOOKUP(B3151,'Outdoor Supply'!$D$32:$P$38,7,FALSE),0)</f>
        <v>0</v>
      </c>
      <c r="M3151" s="701">
        <f t="shared" si="1444"/>
        <v>0</v>
      </c>
      <c r="N3151" s="564">
        <f t="shared" si="1445"/>
        <v>0</v>
      </c>
      <c r="O3151" s="564">
        <f t="shared" si="1446"/>
        <v>0</v>
      </c>
      <c r="P3151" s="564">
        <f t="shared" si="1447"/>
        <v>0</v>
      </c>
      <c r="Q3151" s="564">
        <f t="shared" si="1448"/>
        <v>0</v>
      </c>
      <c r="R3151" s="661">
        <f t="shared" si="1437"/>
        <v>0</v>
      </c>
      <c r="S3151" s="662">
        <f t="shared" si="1438"/>
        <v>0</v>
      </c>
      <c r="T3151" s="699">
        <f t="shared" si="1439"/>
        <v>0</v>
      </c>
      <c r="U3151" s="681">
        <f t="shared" si="1449"/>
        <v>0</v>
      </c>
      <c r="V3151" s="701">
        <f t="shared" si="1450"/>
        <v>0</v>
      </c>
      <c r="W3151" s="662">
        <f t="shared" si="1451"/>
        <v>0</v>
      </c>
      <c r="X3151" s="662">
        <f t="shared" si="1452"/>
        <v>0</v>
      </c>
      <c r="Y3151" s="662">
        <f t="shared" si="1453"/>
        <v>0</v>
      </c>
      <c r="Z3151" s="699">
        <f t="shared" si="1454"/>
        <v>0</v>
      </c>
      <c r="AA3151" s="681">
        <f t="shared" si="1457"/>
        <v>0</v>
      </c>
      <c r="AB3151" s="701">
        <f t="shared" si="1458"/>
        <v>0</v>
      </c>
      <c r="AC3151" s="662">
        <f t="shared" si="1455"/>
        <v>0</v>
      </c>
      <c r="AD3151" s="662">
        <f t="shared" si="1459"/>
        <v>0</v>
      </c>
      <c r="AE3151" s="701">
        <f t="shared" si="1460"/>
        <v>0</v>
      </c>
      <c r="AF3151" s="662">
        <f t="shared" si="1456"/>
        <v>0</v>
      </c>
      <c r="AG3151" s="662">
        <f t="shared" si="1461"/>
        <v>0</v>
      </c>
      <c r="AH3151" s="701">
        <f t="shared" si="1462"/>
        <v>0</v>
      </c>
    </row>
    <row r="3152" spans="1:34" x14ac:dyDescent="0.35">
      <c r="A3152" s="680">
        <v>41127</v>
      </c>
      <c r="B3152" s="558" t="s">
        <v>28</v>
      </c>
      <c r="C3152" s="558">
        <v>8</v>
      </c>
      <c r="D3152" s="559">
        <f t="shared" si="1434"/>
        <v>2</v>
      </c>
      <c r="E3152" s="561">
        <v>0</v>
      </c>
      <c r="F3152" s="699">
        <f t="shared" si="1440"/>
        <v>0</v>
      </c>
      <c r="G3152" s="712">
        <f t="shared" si="1441"/>
        <v>0</v>
      </c>
      <c r="H3152" s="699">
        <f t="shared" si="1435"/>
        <v>0</v>
      </c>
      <c r="I3152" s="712">
        <f t="shared" si="1436"/>
        <v>0</v>
      </c>
      <c r="J3152" s="699">
        <f t="shared" si="1442"/>
        <v>0</v>
      </c>
      <c r="K3152" s="681">
        <f t="shared" si="1443"/>
        <v>0</v>
      </c>
      <c r="L3152" s="711">
        <f>IF($L$5="Yes",HLOOKUP(B3152,'Outdoor Supply'!$D$32:$P$38,7,FALSE),0)</f>
        <v>0</v>
      </c>
      <c r="M3152" s="701">
        <f t="shared" si="1444"/>
        <v>0</v>
      </c>
      <c r="N3152" s="564">
        <f t="shared" si="1445"/>
        <v>0</v>
      </c>
      <c r="O3152" s="564">
        <f t="shared" si="1446"/>
        <v>0</v>
      </c>
      <c r="P3152" s="564">
        <f t="shared" si="1447"/>
        <v>0</v>
      </c>
      <c r="Q3152" s="564">
        <f t="shared" si="1448"/>
        <v>0</v>
      </c>
      <c r="R3152" s="661">
        <f t="shared" si="1437"/>
        <v>0</v>
      </c>
      <c r="S3152" s="662">
        <f t="shared" si="1438"/>
        <v>0</v>
      </c>
      <c r="T3152" s="699">
        <f t="shared" si="1439"/>
        <v>0</v>
      </c>
      <c r="U3152" s="681">
        <f t="shared" si="1449"/>
        <v>0</v>
      </c>
      <c r="V3152" s="701">
        <f t="shared" si="1450"/>
        <v>0</v>
      </c>
      <c r="W3152" s="662">
        <f t="shared" si="1451"/>
        <v>0</v>
      </c>
      <c r="X3152" s="662">
        <f t="shared" si="1452"/>
        <v>0</v>
      </c>
      <c r="Y3152" s="662">
        <f t="shared" si="1453"/>
        <v>0</v>
      </c>
      <c r="Z3152" s="699">
        <f t="shared" si="1454"/>
        <v>0</v>
      </c>
      <c r="AA3152" s="681">
        <f t="shared" si="1457"/>
        <v>0</v>
      </c>
      <c r="AB3152" s="701">
        <f t="shared" si="1458"/>
        <v>0</v>
      </c>
      <c r="AC3152" s="662">
        <f t="shared" si="1455"/>
        <v>0</v>
      </c>
      <c r="AD3152" s="662">
        <f t="shared" si="1459"/>
        <v>0</v>
      </c>
      <c r="AE3152" s="701">
        <f t="shared" si="1460"/>
        <v>0</v>
      </c>
      <c r="AF3152" s="662">
        <f t="shared" si="1456"/>
        <v>0</v>
      </c>
      <c r="AG3152" s="662">
        <f t="shared" si="1461"/>
        <v>0</v>
      </c>
      <c r="AH3152" s="701">
        <f t="shared" si="1462"/>
        <v>0</v>
      </c>
    </row>
    <row r="3153" spans="1:34" x14ac:dyDescent="0.35">
      <c r="A3153" s="680">
        <v>41128</v>
      </c>
      <c r="B3153" s="558" t="s">
        <v>28</v>
      </c>
      <c r="C3153" s="558">
        <v>8</v>
      </c>
      <c r="D3153" s="559">
        <f t="shared" si="1434"/>
        <v>3</v>
      </c>
      <c r="E3153" s="561">
        <v>0</v>
      </c>
      <c r="F3153" s="699">
        <f t="shared" si="1440"/>
        <v>0</v>
      </c>
      <c r="G3153" s="712">
        <f t="shared" si="1441"/>
        <v>0</v>
      </c>
      <c r="H3153" s="699">
        <f t="shared" si="1435"/>
        <v>0</v>
      </c>
      <c r="I3153" s="712">
        <f t="shared" si="1436"/>
        <v>0</v>
      </c>
      <c r="J3153" s="699">
        <f t="shared" si="1442"/>
        <v>0</v>
      </c>
      <c r="K3153" s="681">
        <f t="shared" si="1443"/>
        <v>0</v>
      </c>
      <c r="L3153" s="711">
        <f>IF($L$5="Yes",HLOOKUP(B3153,'Outdoor Supply'!$D$32:$P$38,7,FALSE),0)</f>
        <v>0</v>
      </c>
      <c r="M3153" s="701">
        <f t="shared" si="1444"/>
        <v>0</v>
      </c>
      <c r="N3153" s="564">
        <f t="shared" si="1445"/>
        <v>0</v>
      </c>
      <c r="O3153" s="564">
        <f t="shared" si="1446"/>
        <v>0</v>
      </c>
      <c r="P3153" s="564">
        <f t="shared" si="1447"/>
        <v>0</v>
      </c>
      <c r="Q3153" s="564">
        <f t="shared" si="1448"/>
        <v>0</v>
      </c>
      <c r="R3153" s="661">
        <f t="shared" si="1437"/>
        <v>0</v>
      </c>
      <c r="S3153" s="662">
        <f t="shared" si="1438"/>
        <v>0</v>
      </c>
      <c r="T3153" s="699">
        <f t="shared" si="1439"/>
        <v>0</v>
      </c>
      <c r="U3153" s="681">
        <f t="shared" si="1449"/>
        <v>0</v>
      </c>
      <c r="V3153" s="701">
        <f t="shared" si="1450"/>
        <v>0</v>
      </c>
      <c r="W3153" s="662">
        <f t="shared" si="1451"/>
        <v>0</v>
      </c>
      <c r="X3153" s="662">
        <f t="shared" si="1452"/>
        <v>0</v>
      </c>
      <c r="Y3153" s="662">
        <f t="shared" si="1453"/>
        <v>0</v>
      </c>
      <c r="Z3153" s="699">
        <f t="shared" si="1454"/>
        <v>0</v>
      </c>
      <c r="AA3153" s="681">
        <f t="shared" si="1457"/>
        <v>0</v>
      </c>
      <c r="AB3153" s="701">
        <f t="shared" si="1458"/>
        <v>0</v>
      </c>
      <c r="AC3153" s="662">
        <f t="shared" si="1455"/>
        <v>0</v>
      </c>
      <c r="AD3153" s="662">
        <f t="shared" si="1459"/>
        <v>0</v>
      </c>
      <c r="AE3153" s="701">
        <f t="shared" si="1460"/>
        <v>0</v>
      </c>
      <c r="AF3153" s="662">
        <f t="shared" si="1456"/>
        <v>0</v>
      </c>
      <c r="AG3153" s="662">
        <f t="shared" si="1461"/>
        <v>0</v>
      </c>
      <c r="AH3153" s="701">
        <f t="shared" si="1462"/>
        <v>0</v>
      </c>
    </row>
    <row r="3154" spans="1:34" x14ac:dyDescent="0.35">
      <c r="A3154" s="680">
        <v>41129</v>
      </c>
      <c r="B3154" s="558" t="s">
        <v>28</v>
      </c>
      <c r="C3154" s="558">
        <v>8</v>
      </c>
      <c r="D3154" s="559">
        <f t="shared" si="1434"/>
        <v>4</v>
      </c>
      <c r="E3154" s="561">
        <v>0</v>
      </c>
      <c r="F3154" s="699">
        <f t="shared" si="1440"/>
        <v>0</v>
      </c>
      <c r="G3154" s="712">
        <f t="shared" si="1441"/>
        <v>0</v>
      </c>
      <c r="H3154" s="699">
        <f t="shared" si="1435"/>
        <v>0</v>
      </c>
      <c r="I3154" s="712">
        <f t="shared" si="1436"/>
        <v>0</v>
      </c>
      <c r="J3154" s="699">
        <f t="shared" si="1442"/>
        <v>0</v>
      </c>
      <c r="K3154" s="681">
        <f t="shared" si="1443"/>
        <v>0</v>
      </c>
      <c r="L3154" s="711">
        <f>IF($L$5="Yes",HLOOKUP(B3154,'Outdoor Supply'!$D$32:$P$38,7,FALSE),0)</f>
        <v>0</v>
      </c>
      <c r="M3154" s="701">
        <f t="shared" si="1444"/>
        <v>0</v>
      </c>
      <c r="N3154" s="564">
        <f t="shared" si="1445"/>
        <v>0</v>
      </c>
      <c r="O3154" s="564">
        <f t="shared" si="1446"/>
        <v>0</v>
      </c>
      <c r="P3154" s="564">
        <f t="shared" si="1447"/>
        <v>0</v>
      </c>
      <c r="Q3154" s="564">
        <f t="shared" si="1448"/>
        <v>0</v>
      </c>
      <c r="R3154" s="661">
        <f t="shared" si="1437"/>
        <v>0</v>
      </c>
      <c r="S3154" s="662">
        <f t="shared" si="1438"/>
        <v>0</v>
      </c>
      <c r="T3154" s="699">
        <f t="shared" si="1439"/>
        <v>0</v>
      </c>
      <c r="U3154" s="681">
        <f t="shared" si="1449"/>
        <v>0</v>
      </c>
      <c r="V3154" s="701">
        <f t="shared" si="1450"/>
        <v>0</v>
      </c>
      <c r="W3154" s="662">
        <f t="shared" si="1451"/>
        <v>0</v>
      </c>
      <c r="X3154" s="662">
        <f t="shared" si="1452"/>
        <v>0</v>
      </c>
      <c r="Y3154" s="662">
        <f t="shared" si="1453"/>
        <v>0</v>
      </c>
      <c r="Z3154" s="699">
        <f t="shared" si="1454"/>
        <v>0</v>
      </c>
      <c r="AA3154" s="681">
        <f t="shared" si="1457"/>
        <v>0</v>
      </c>
      <c r="AB3154" s="701">
        <f t="shared" si="1458"/>
        <v>0</v>
      </c>
      <c r="AC3154" s="662">
        <f t="shared" si="1455"/>
        <v>0</v>
      </c>
      <c r="AD3154" s="662">
        <f t="shared" si="1459"/>
        <v>0</v>
      </c>
      <c r="AE3154" s="701">
        <f t="shared" si="1460"/>
        <v>0</v>
      </c>
      <c r="AF3154" s="662">
        <f t="shared" si="1456"/>
        <v>0</v>
      </c>
      <c r="AG3154" s="662">
        <f t="shared" si="1461"/>
        <v>0</v>
      </c>
      <c r="AH3154" s="701">
        <f t="shared" si="1462"/>
        <v>0</v>
      </c>
    </row>
    <row r="3155" spans="1:34" x14ac:dyDescent="0.35">
      <c r="A3155" s="680">
        <v>41130</v>
      </c>
      <c r="B3155" s="558" t="s">
        <v>28</v>
      </c>
      <c r="C3155" s="558">
        <v>8</v>
      </c>
      <c r="D3155" s="559">
        <f t="shared" si="1434"/>
        <v>5</v>
      </c>
      <c r="E3155" s="561">
        <v>0</v>
      </c>
      <c r="F3155" s="699">
        <f t="shared" si="1440"/>
        <v>0</v>
      </c>
      <c r="G3155" s="712">
        <f t="shared" si="1441"/>
        <v>0</v>
      </c>
      <c r="H3155" s="699">
        <f t="shared" si="1435"/>
        <v>0</v>
      </c>
      <c r="I3155" s="712">
        <f t="shared" si="1436"/>
        <v>0</v>
      </c>
      <c r="J3155" s="699">
        <f t="shared" si="1442"/>
        <v>0</v>
      </c>
      <c r="K3155" s="681">
        <f t="shared" si="1443"/>
        <v>0</v>
      </c>
      <c r="L3155" s="711">
        <f>IF($L$5="Yes",HLOOKUP(B3155,'Outdoor Supply'!$D$32:$P$38,7,FALSE),0)</f>
        <v>0</v>
      </c>
      <c r="M3155" s="701">
        <f t="shared" si="1444"/>
        <v>0</v>
      </c>
      <c r="N3155" s="564">
        <f t="shared" si="1445"/>
        <v>0</v>
      </c>
      <c r="O3155" s="564">
        <f t="shared" si="1446"/>
        <v>0</v>
      </c>
      <c r="P3155" s="564">
        <f t="shared" si="1447"/>
        <v>0</v>
      </c>
      <c r="Q3155" s="564">
        <f t="shared" si="1448"/>
        <v>0</v>
      </c>
      <c r="R3155" s="661">
        <f t="shared" si="1437"/>
        <v>0</v>
      </c>
      <c r="S3155" s="662">
        <f t="shared" si="1438"/>
        <v>0</v>
      </c>
      <c r="T3155" s="699">
        <f t="shared" si="1439"/>
        <v>0</v>
      </c>
      <c r="U3155" s="681">
        <f t="shared" si="1449"/>
        <v>0</v>
      </c>
      <c r="V3155" s="701">
        <f t="shared" si="1450"/>
        <v>0</v>
      </c>
      <c r="W3155" s="662">
        <f t="shared" si="1451"/>
        <v>0</v>
      </c>
      <c r="X3155" s="662">
        <f t="shared" si="1452"/>
        <v>0</v>
      </c>
      <c r="Y3155" s="662">
        <f t="shared" si="1453"/>
        <v>0</v>
      </c>
      <c r="Z3155" s="699">
        <f t="shared" si="1454"/>
        <v>0</v>
      </c>
      <c r="AA3155" s="681">
        <f t="shared" si="1457"/>
        <v>0</v>
      </c>
      <c r="AB3155" s="701">
        <f t="shared" si="1458"/>
        <v>0</v>
      </c>
      <c r="AC3155" s="662">
        <f t="shared" si="1455"/>
        <v>0</v>
      </c>
      <c r="AD3155" s="662">
        <f t="shared" si="1459"/>
        <v>0</v>
      </c>
      <c r="AE3155" s="701">
        <f t="shared" si="1460"/>
        <v>0</v>
      </c>
      <c r="AF3155" s="662">
        <f t="shared" si="1456"/>
        <v>0</v>
      </c>
      <c r="AG3155" s="662">
        <f t="shared" si="1461"/>
        <v>0</v>
      </c>
      <c r="AH3155" s="701">
        <f t="shared" si="1462"/>
        <v>0</v>
      </c>
    </row>
    <row r="3156" spans="1:34" x14ac:dyDescent="0.35">
      <c r="A3156" s="680">
        <v>41131</v>
      </c>
      <c r="B3156" s="558" t="s">
        <v>28</v>
      </c>
      <c r="C3156" s="558">
        <v>8</v>
      </c>
      <c r="D3156" s="559">
        <f t="shared" si="1434"/>
        <v>6</v>
      </c>
      <c r="E3156" s="561">
        <v>0</v>
      </c>
      <c r="F3156" s="699">
        <f t="shared" si="1440"/>
        <v>0</v>
      </c>
      <c r="G3156" s="712">
        <f t="shared" si="1441"/>
        <v>0</v>
      </c>
      <c r="H3156" s="699">
        <f t="shared" si="1435"/>
        <v>0</v>
      </c>
      <c r="I3156" s="712">
        <f t="shared" si="1436"/>
        <v>0</v>
      </c>
      <c r="J3156" s="699">
        <f t="shared" si="1442"/>
        <v>0</v>
      </c>
      <c r="K3156" s="681">
        <f t="shared" si="1443"/>
        <v>0</v>
      </c>
      <c r="L3156" s="711">
        <f>IF($L$5="Yes",HLOOKUP(B3156,'Outdoor Supply'!$D$32:$P$38,7,FALSE),0)</f>
        <v>0</v>
      </c>
      <c r="M3156" s="701">
        <f t="shared" si="1444"/>
        <v>0</v>
      </c>
      <c r="N3156" s="564">
        <f t="shared" si="1445"/>
        <v>0</v>
      </c>
      <c r="O3156" s="564">
        <f t="shared" si="1446"/>
        <v>0</v>
      </c>
      <c r="P3156" s="564">
        <f t="shared" si="1447"/>
        <v>0</v>
      </c>
      <c r="Q3156" s="564">
        <f t="shared" si="1448"/>
        <v>0</v>
      </c>
      <c r="R3156" s="661">
        <f t="shared" si="1437"/>
        <v>0</v>
      </c>
      <c r="S3156" s="662">
        <f t="shared" si="1438"/>
        <v>0</v>
      </c>
      <c r="T3156" s="699">
        <f t="shared" si="1439"/>
        <v>0</v>
      </c>
      <c r="U3156" s="681">
        <f t="shared" si="1449"/>
        <v>0</v>
      </c>
      <c r="V3156" s="701">
        <f t="shared" si="1450"/>
        <v>0</v>
      </c>
      <c r="W3156" s="662">
        <f t="shared" si="1451"/>
        <v>0</v>
      </c>
      <c r="X3156" s="662">
        <f t="shared" si="1452"/>
        <v>0</v>
      </c>
      <c r="Y3156" s="662">
        <f t="shared" si="1453"/>
        <v>0</v>
      </c>
      <c r="Z3156" s="699">
        <f t="shared" si="1454"/>
        <v>0</v>
      </c>
      <c r="AA3156" s="681">
        <f t="shared" si="1457"/>
        <v>0</v>
      </c>
      <c r="AB3156" s="701">
        <f t="shared" si="1458"/>
        <v>0</v>
      </c>
      <c r="AC3156" s="662">
        <f t="shared" si="1455"/>
        <v>0</v>
      </c>
      <c r="AD3156" s="662">
        <f t="shared" si="1459"/>
        <v>0</v>
      </c>
      <c r="AE3156" s="701">
        <f t="shared" si="1460"/>
        <v>0</v>
      </c>
      <c r="AF3156" s="662">
        <f t="shared" si="1456"/>
        <v>0</v>
      </c>
      <c r="AG3156" s="662">
        <f t="shared" si="1461"/>
        <v>0</v>
      </c>
      <c r="AH3156" s="701">
        <f t="shared" si="1462"/>
        <v>0</v>
      </c>
    </row>
    <row r="3157" spans="1:34" x14ac:dyDescent="0.35">
      <c r="A3157" s="680">
        <v>41132</v>
      </c>
      <c r="B3157" s="558" t="s">
        <v>28</v>
      </c>
      <c r="C3157" s="558">
        <v>8</v>
      </c>
      <c r="D3157" s="559">
        <f t="shared" si="1434"/>
        <v>7</v>
      </c>
      <c r="E3157" s="561">
        <v>2.9999999999972715E-2</v>
      </c>
      <c r="F3157" s="699">
        <f t="shared" si="1440"/>
        <v>0</v>
      </c>
      <c r="G3157" s="712">
        <f t="shared" si="1441"/>
        <v>0</v>
      </c>
      <c r="H3157" s="699">
        <f t="shared" si="1435"/>
        <v>0</v>
      </c>
      <c r="I3157" s="712">
        <f t="shared" si="1436"/>
        <v>0</v>
      </c>
      <c r="J3157" s="699">
        <f t="shared" si="1442"/>
        <v>0</v>
      </c>
      <c r="K3157" s="681">
        <f t="shared" si="1443"/>
        <v>0</v>
      </c>
      <c r="L3157" s="711">
        <f>IF($L$5="Yes",HLOOKUP(B3157,'Outdoor Supply'!$D$32:$P$38,7,FALSE),0)</f>
        <v>0</v>
      </c>
      <c r="M3157" s="701">
        <f t="shared" si="1444"/>
        <v>0</v>
      </c>
      <c r="N3157" s="564">
        <f t="shared" si="1445"/>
        <v>0</v>
      </c>
      <c r="O3157" s="564">
        <f t="shared" si="1446"/>
        <v>0</v>
      </c>
      <c r="P3157" s="564">
        <f t="shared" si="1447"/>
        <v>0</v>
      </c>
      <c r="Q3157" s="564">
        <f t="shared" si="1448"/>
        <v>0</v>
      </c>
      <c r="R3157" s="661">
        <f t="shared" si="1437"/>
        <v>0</v>
      </c>
      <c r="S3157" s="662">
        <f t="shared" si="1438"/>
        <v>0</v>
      </c>
      <c r="T3157" s="699">
        <f t="shared" si="1439"/>
        <v>0</v>
      </c>
      <c r="U3157" s="681">
        <f t="shared" si="1449"/>
        <v>0</v>
      </c>
      <c r="V3157" s="701">
        <f t="shared" si="1450"/>
        <v>0</v>
      </c>
      <c r="W3157" s="662">
        <f t="shared" si="1451"/>
        <v>0</v>
      </c>
      <c r="X3157" s="662">
        <f t="shared" si="1452"/>
        <v>0</v>
      </c>
      <c r="Y3157" s="662">
        <f t="shared" si="1453"/>
        <v>0</v>
      </c>
      <c r="Z3157" s="699">
        <f t="shared" si="1454"/>
        <v>0</v>
      </c>
      <c r="AA3157" s="681">
        <f t="shared" si="1457"/>
        <v>0</v>
      </c>
      <c r="AB3157" s="701">
        <f t="shared" si="1458"/>
        <v>0</v>
      </c>
      <c r="AC3157" s="662">
        <f t="shared" si="1455"/>
        <v>0</v>
      </c>
      <c r="AD3157" s="662">
        <f t="shared" si="1459"/>
        <v>0</v>
      </c>
      <c r="AE3157" s="701">
        <f t="shared" si="1460"/>
        <v>0</v>
      </c>
      <c r="AF3157" s="662">
        <f t="shared" si="1456"/>
        <v>0</v>
      </c>
      <c r="AG3157" s="662">
        <f t="shared" si="1461"/>
        <v>0</v>
      </c>
      <c r="AH3157" s="701">
        <f t="shared" si="1462"/>
        <v>0</v>
      </c>
    </row>
    <row r="3158" spans="1:34" x14ac:dyDescent="0.35">
      <c r="A3158" s="680">
        <v>41133</v>
      </c>
      <c r="B3158" s="558" t="s">
        <v>28</v>
      </c>
      <c r="C3158" s="558">
        <v>8</v>
      </c>
      <c r="D3158" s="559">
        <f t="shared" si="1434"/>
        <v>1</v>
      </c>
      <c r="E3158" s="561">
        <v>0</v>
      </c>
      <c r="F3158" s="699">
        <f t="shared" si="1440"/>
        <v>0</v>
      </c>
      <c r="G3158" s="712">
        <f t="shared" si="1441"/>
        <v>0</v>
      </c>
      <c r="H3158" s="699">
        <f t="shared" si="1435"/>
        <v>0</v>
      </c>
      <c r="I3158" s="712">
        <f t="shared" si="1436"/>
        <v>0</v>
      </c>
      <c r="J3158" s="699">
        <f t="shared" si="1442"/>
        <v>0</v>
      </c>
      <c r="K3158" s="681">
        <f t="shared" si="1443"/>
        <v>0</v>
      </c>
      <c r="L3158" s="711">
        <f>IF($L$5="Yes",HLOOKUP(B3158,'Outdoor Supply'!$D$32:$P$38,7,FALSE),0)</f>
        <v>0</v>
      </c>
      <c r="M3158" s="701">
        <f t="shared" si="1444"/>
        <v>0</v>
      </c>
      <c r="N3158" s="564">
        <f t="shared" si="1445"/>
        <v>0</v>
      </c>
      <c r="O3158" s="564">
        <f t="shared" si="1446"/>
        <v>0</v>
      </c>
      <c r="P3158" s="564">
        <f t="shared" si="1447"/>
        <v>0</v>
      </c>
      <c r="Q3158" s="564">
        <f t="shared" si="1448"/>
        <v>0</v>
      </c>
      <c r="R3158" s="661">
        <f t="shared" si="1437"/>
        <v>0</v>
      </c>
      <c r="S3158" s="662">
        <f t="shared" si="1438"/>
        <v>0</v>
      </c>
      <c r="T3158" s="699">
        <f t="shared" si="1439"/>
        <v>0</v>
      </c>
      <c r="U3158" s="681">
        <f t="shared" si="1449"/>
        <v>0</v>
      </c>
      <c r="V3158" s="701">
        <f t="shared" si="1450"/>
        <v>0</v>
      </c>
      <c r="W3158" s="662">
        <f t="shared" si="1451"/>
        <v>0</v>
      </c>
      <c r="X3158" s="662">
        <f t="shared" si="1452"/>
        <v>0</v>
      </c>
      <c r="Y3158" s="662">
        <f t="shared" si="1453"/>
        <v>0</v>
      </c>
      <c r="Z3158" s="699">
        <f t="shared" si="1454"/>
        <v>0</v>
      </c>
      <c r="AA3158" s="681">
        <f t="shared" si="1457"/>
        <v>0</v>
      </c>
      <c r="AB3158" s="701">
        <f t="shared" si="1458"/>
        <v>0</v>
      </c>
      <c r="AC3158" s="662">
        <f t="shared" si="1455"/>
        <v>0</v>
      </c>
      <c r="AD3158" s="662">
        <f t="shared" si="1459"/>
        <v>0</v>
      </c>
      <c r="AE3158" s="701">
        <f t="shared" si="1460"/>
        <v>0</v>
      </c>
      <c r="AF3158" s="662">
        <f t="shared" si="1456"/>
        <v>0</v>
      </c>
      <c r="AG3158" s="662">
        <f t="shared" si="1461"/>
        <v>0</v>
      </c>
      <c r="AH3158" s="701">
        <f t="shared" si="1462"/>
        <v>0</v>
      </c>
    </row>
    <row r="3159" spans="1:34" x14ac:dyDescent="0.35">
      <c r="A3159" s="680">
        <v>41134</v>
      </c>
      <c r="B3159" s="558" t="s">
        <v>28</v>
      </c>
      <c r="C3159" s="558">
        <v>8</v>
      </c>
      <c r="D3159" s="559">
        <f t="shared" si="1434"/>
        <v>2</v>
      </c>
      <c r="E3159" s="561">
        <v>0</v>
      </c>
      <c r="F3159" s="699">
        <f t="shared" si="1440"/>
        <v>0</v>
      </c>
      <c r="G3159" s="712">
        <f t="shared" si="1441"/>
        <v>0</v>
      </c>
      <c r="H3159" s="699">
        <f t="shared" si="1435"/>
        <v>0</v>
      </c>
      <c r="I3159" s="712">
        <f t="shared" si="1436"/>
        <v>0</v>
      </c>
      <c r="J3159" s="699">
        <f t="shared" si="1442"/>
        <v>0</v>
      </c>
      <c r="K3159" s="681">
        <f t="shared" si="1443"/>
        <v>0</v>
      </c>
      <c r="L3159" s="711">
        <f>IF($L$5="Yes",HLOOKUP(B3159,'Outdoor Supply'!$D$32:$P$38,7,FALSE),0)</f>
        <v>0</v>
      </c>
      <c r="M3159" s="701">
        <f t="shared" si="1444"/>
        <v>0</v>
      </c>
      <c r="N3159" s="564">
        <f t="shared" si="1445"/>
        <v>0</v>
      </c>
      <c r="O3159" s="564">
        <f t="shared" si="1446"/>
        <v>0</v>
      </c>
      <c r="P3159" s="564">
        <f t="shared" si="1447"/>
        <v>0</v>
      </c>
      <c r="Q3159" s="564">
        <f t="shared" si="1448"/>
        <v>0</v>
      </c>
      <c r="R3159" s="661">
        <f t="shared" si="1437"/>
        <v>0</v>
      </c>
      <c r="S3159" s="662">
        <f t="shared" si="1438"/>
        <v>0</v>
      </c>
      <c r="T3159" s="699">
        <f t="shared" si="1439"/>
        <v>0</v>
      </c>
      <c r="U3159" s="681">
        <f t="shared" si="1449"/>
        <v>0</v>
      </c>
      <c r="V3159" s="701">
        <f t="shared" si="1450"/>
        <v>0</v>
      </c>
      <c r="W3159" s="662">
        <f t="shared" si="1451"/>
        <v>0</v>
      </c>
      <c r="X3159" s="662">
        <f t="shared" si="1452"/>
        <v>0</v>
      </c>
      <c r="Y3159" s="662">
        <f t="shared" si="1453"/>
        <v>0</v>
      </c>
      <c r="Z3159" s="699">
        <f t="shared" si="1454"/>
        <v>0</v>
      </c>
      <c r="AA3159" s="681">
        <f t="shared" si="1457"/>
        <v>0</v>
      </c>
      <c r="AB3159" s="701">
        <f t="shared" si="1458"/>
        <v>0</v>
      </c>
      <c r="AC3159" s="662">
        <f t="shared" si="1455"/>
        <v>0</v>
      </c>
      <c r="AD3159" s="662">
        <f t="shared" si="1459"/>
        <v>0</v>
      </c>
      <c r="AE3159" s="701">
        <f t="shared" si="1460"/>
        <v>0</v>
      </c>
      <c r="AF3159" s="662">
        <f t="shared" si="1456"/>
        <v>0</v>
      </c>
      <c r="AG3159" s="662">
        <f t="shared" si="1461"/>
        <v>0</v>
      </c>
      <c r="AH3159" s="701">
        <f t="shared" si="1462"/>
        <v>0</v>
      </c>
    </row>
    <row r="3160" spans="1:34" x14ac:dyDescent="0.35">
      <c r="A3160" s="680">
        <v>41135</v>
      </c>
      <c r="B3160" s="558" t="s">
        <v>28</v>
      </c>
      <c r="C3160" s="558">
        <v>8</v>
      </c>
      <c r="D3160" s="559">
        <f t="shared" si="1434"/>
        <v>3</v>
      </c>
      <c r="E3160" s="561">
        <v>0</v>
      </c>
      <c r="F3160" s="699">
        <f t="shared" si="1440"/>
        <v>0</v>
      </c>
      <c r="G3160" s="712">
        <f t="shared" si="1441"/>
        <v>0</v>
      </c>
      <c r="H3160" s="699">
        <f t="shared" si="1435"/>
        <v>0</v>
      </c>
      <c r="I3160" s="712">
        <f t="shared" si="1436"/>
        <v>0</v>
      </c>
      <c r="J3160" s="699">
        <f t="shared" si="1442"/>
        <v>0</v>
      </c>
      <c r="K3160" s="681">
        <f t="shared" si="1443"/>
        <v>0</v>
      </c>
      <c r="L3160" s="711">
        <f>IF($L$5="Yes",HLOOKUP(B3160,'Outdoor Supply'!$D$32:$P$38,7,FALSE),0)</f>
        <v>0</v>
      </c>
      <c r="M3160" s="701">
        <f t="shared" si="1444"/>
        <v>0</v>
      </c>
      <c r="N3160" s="564">
        <f t="shared" si="1445"/>
        <v>0</v>
      </c>
      <c r="O3160" s="564">
        <f t="shared" si="1446"/>
        <v>0</v>
      </c>
      <c r="P3160" s="564">
        <f t="shared" si="1447"/>
        <v>0</v>
      </c>
      <c r="Q3160" s="564">
        <f t="shared" si="1448"/>
        <v>0</v>
      </c>
      <c r="R3160" s="661">
        <f t="shared" si="1437"/>
        <v>0</v>
      </c>
      <c r="S3160" s="662">
        <f t="shared" si="1438"/>
        <v>0</v>
      </c>
      <c r="T3160" s="699">
        <f t="shared" si="1439"/>
        <v>0</v>
      </c>
      <c r="U3160" s="681">
        <f t="shared" si="1449"/>
        <v>0</v>
      </c>
      <c r="V3160" s="701">
        <f t="shared" si="1450"/>
        <v>0</v>
      </c>
      <c r="W3160" s="662">
        <f t="shared" si="1451"/>
        <v>0</v>
      </c>
      <c r="X3160" s="662">
        <f t="shared" si="1452"/>
        <v>0</v>
      </c>
      <c r="Y3160" s="662">
        <f t="shared" si="1453"/>
        <v>0</v>
      </c>
      <c r="Z3160" s="699">
        <f t="shared" si="1454"/>
        <v>0</v>
      </c>
      <c r="AA3160" s="681">
        <f t="shared" si="1457"/>
        <v>0</v>
      </c>
      <c r="AB3160" s="701">
        <f t="shared" si="1458"/>
        <v>0</v>
      </c>
      <c r="AC3160" s="662">
        <f t="shared" si="1455"/>
        <v>0</v>
      </c>
      <c r="AD3160" s="662">
        <f t="shared" si="1459"/>
        <v>0</v>
      </c>
      <c r="AE3160" s="701">
        <f t="shared" si="1460"/>
        <v>0</v>
      </c>
      <c r="AF3160" s="662">
        <f t="shared" si="1456"/>
        <v>0</v>
      </c>
      <c r="AG3160" s="662">
        <f t="shared" si="1461"/>
        <v>0</v>
      </c>
      <c r="AH3160" s="701">
        <f t="shared" si="1462"/>
        <v>0</v>
      </c>
    </row>
    <row r="3161" spans="1:34" x14ac:dyDescent="0.35">
      <c r="A3161" s="680">
        <v>41136</v>
      </c>
      <c r="B3161" s="558" t="s">
        <v>28</v>
      </c>
      <c r="C3161" s="558">
        <v>8</v>
      </c>
      <c r="D3161" s="559">
        <f t="shared" si="1434"/>
        <v>4</v>
      </c>
      <c r="E3161" s="561">
        <v>0</v>
      </c>
      <c r="F3161" s="699">
        <f t="shared" si="1440"/>
        <v>0</v>
      </c>
      <c r="G3161" s="712">
        <f t="shared" si="1441"/>
        <v>0</v>
      </c>
      <c r="H3161" s="699">
        <f t="shared" si="1435"/>
        <v>0</v>
      </c>
      <c r="I3161" s="712">
        <f t="shared" si="1436"/>
        <v>0</v>
      </c>
      <c r="J3161" s="699">
        <f t="shared" si="1442"/>
        <v>0</v>
      </c>
      <c r="K3161" s="681">
        <f t="shared" si="1443"/>
        <v>0</v>
      </c>
      <c r="L3161" s="711">
        <f>IF($L$5="Yes",HLOOKUP(B3161,'Outdoor Supply'!$D$32:$P$38,7,FALSE),0)</f>
        <v>0</v>
      </c>
      <c r="M3161" s="701">
        <f t="shared" si="1444"/>
        <v>0</v>
      </c>
      <c r="N3161" s="564">
        <f t="shared" si="1445"/>
        <v>0</v>
      </c>
      <c r="O3161" s="564">
        <f t="shared" si="1446"/>
        <v>0</v>
      </c>
      <c r="P3161" s="564">
        <f t="shared" si="1447"/>
        <v>0</v>
      </c>
      <c r="Q3161" s="564">
        <f t="shared" si="1448"/>
        <v>0</v>
      </c>
      <c r="R3161" s="661">
        <f t="shared" si="1437"/>
        <v>0</v>
      </c>
      <c r="S3161" s="662">
        <f t="shared" si="1438"/>
        <v>0</v>
      </c>
      <c r="T3161" s="699">
        <f t="shared" si="1439"/>
        <v>0</v>
      </c>
      <c r="U3161" s="681">
        <f t="shared" si="1449"/>
        <v>0</v>
      </c>
      <c r="V3161" s="701">
        <f t="shared" si="1450"/>
        <v>0</v>
      </c>
      <c r="W3161" s="662">
        <f t="shared" si="1451"/>
        <v>0</v>
      </c>
      <c r="X3161" s="662">
        <f t="shared" si="1452"/>
        <v>0</v>
      </c>
      <c r="Y3161" s="662">
        <f t="shared" si="1453"/>
        <v>0</v>
      </c>
      <c r="Z3161" s="699">
        <f t="shared" si="1454"/>
        <v>0</v>
      </c>
      <c r="AA3161" s="681">
        <f t="shared" si="1457"/>
        <v>0</v>
      </c>
      <c r="AB3161" s="701">
        <f t="shared" si="1458"/>
        <v>0</v>
      </c>
      <c r="AC3161" s="662">
        <f t="shared" si="1455"/>
        <v>0</v>
      </c>
      <c r="AD3161" s="662">
        <f t="shared" si="1459"/>
        <v>0</v>
      </c>
      <c r="AE3161" s="701">
        <f t="shared" si="1460"/>
        <v>0</v>
      </c>
      <c r="AF3161" s="662">
        <f t="shared" si="1456"/>
        <v>0</v>
      </c>
      <c r="AG3161" s="662">
        <f t="shared" si="1461"/>
        <v>0</v>
      </c>
      <c r="AH3161" s="701">
        <f t="shared" si="1462"/>
        <v>0</v>
      </c>
    </row>
    <row r="3162" spans="1:34" x14ac:dyDescent="0.35">
      <c r="A3162" s="680">
        <v>41137</v>
      </c>
      <c r="B3162" s="558" t="s">
        <v>28</v>
      </c>
      <c r="C3162" s="558">
        <v>8</v>
      </c>
      <c r="D3162" s="559">
        <f t="shared" si="1434"/>
        <v>5</v>
      </c>
      <c r="E3162" s="561">
        <v>0</v>
      </c>
      <c r="F3162" s="699">
        <f t="shared" si="1440"/>
        <v>0</v>
      </c>
      <c r="G3162" s="712">
        <f t="shared" si="1441"/>
        <v>0</v>
      </c>
      <c r="H3162" s="699">
        <f t="shared" si="1435"/>
        <v>0</v>
      </c>
      <c r="I3162" s="712">
        <f t="shared" si="1436"/>
        <v>0</v>
      </c>
      <c r="J3162" s="699">
        <f t="shared" si="1442"/>
        <v>0</v>
      </c>
      <c r="K3162" s="681">
        <f t="shared" si="1443"/>
        <v>0</v>
      </c>
      <c r="L3162" s="711">
        <f>IF($L$5="Yes",HLOOKUP(B3162,'Outdoor Supply'!$D$32:$P$38,7,FALSE),0)</f>
        <v>0</v>
      </c>
      <c r="M3162" s="701">
        <f t="shared" si="1444"/>
        <v>0</v>
      </c>
      <c r="N3162" s="564">
        <f t="shared" si="1445"/>
        <v>0</v>
      </c>
      <c r="O3162" s="564">
        <f t="shared" si="1446"/>
        <v>0</v>
      </c>
      <c r="P3162" s="564">
        <f t="shared" si="1447"/>
        <v>0</v>
      </c>
      <c r="Q3162" s="564">
        <f t="shared" si="1448"/>
        <v>0</v>
      </c>
      <c r="R3162" s="661">
        <f t="shared" si="1437"/>
        <v>0</v>
      </c>
      <c r="S3162" s="662">
        <f t="shared" si="1438"/>
        <v>0</v>
      </c>
      <c r="T3162" s="699">
        <f t="shared" si="1439"/>
        <v>0</v>
      </c>
      <c r="U3162" s="681">
        <f t="shared" si="1449"/>
        <v>0</v>
      </c>
      <c r="V3162" s="701">
        <f t="shared" si="1450"/>
        <v>0</v>
      </c>
      <c r="W3162" s="662">
        <f t="shared" si="1451"/>
        <v>0</v>
      </c>
      <c r="X3162" s="662">
        <f t="shared" si="1452"/>
        <v>0</v>
      </c>
      <c r="Y3162" s="662">
        <f t="shared" si="1453"/>
        <v>0</v>
      </c>
      <c r="Z3162" s="699">
        <f t="shared" si="1454"/>
        <v>0</v>
      </c>
      <c r="AA3162" s="681">
        <f t="shared" si="1457"/>
        <v>0</v>
      </c>
      <c r="AB3162" s="701">
        <f t="shared" si="1458"/>
        <v>0</v>
      </c>
      <c r="AC3162" s="662">
        <f t="shared" si="1455"/>
        <v>0</v>
      </c>
      <c r="AD3162" s="662">
        <f t="shared" si="1459"/>
        <v>0</v>
      </c>
      <c r="AE3162" s="701">
        <f t="shared" si="1460"/>
        <v>0</v>
      </c>
      <c r="AF3162" s="662">
        <f t="shared" si="1456"/>
        <v>0</v>
      </c>
      <c r="AG3162" s="662">
        <f t="shared" si="1461"/>
        <v>0</v>
      </c>
      <c r="AH3162" s="701">
        <f t="shared" si="1462"/>
        <v>0</v>
      </c>
    </row>
    <row r="3163" spans="1:34" x14ac:dyDescent="0.35">
      <c r="A3163" s="680">
        <v>41138</v>
      </c>
      <c r="B3163" s="558" t="s">
        <v>28</v>
      </c>
      <c r="C3163" s="558">
        <v>8</v>
      </c>
      <c r="D3163" s="559">
        <f t="shared" si="1434"/>
        <v>6</v>
      </c>
      <c r="E3163" s="561">
        <v>0</v>
      </c>
      <c r="F3163" s="699">
        <f t="shared" si="1440"/>
        <v>0</v>
      </c>
      <c r="G3163" s="712">
        <f t="shared" si="1441"/>
        <v>0</v>
      </c>
      <c r="H3163" s="699">
        <f t="shared" si="1435"/>
        <v>0</v>
      </c>
      <c r="I3163" s="712">
        <f t="shared" si="1436"/>
        <v>0</v>
      </c>
      <c r="J3163" s="699">
        <f t="shared" si="1442"/>
        <v>0</v>
      </c>
      <c r="K3163" s="681">
        <f t="shared" si="1443"/>
        <v>0</v>
      </c>
      <c r="L3163" s="711">
        <f>IF($L$5="Yes",HLOOKUP(B3163,'Outdoor Supply'!$D$32:$P$38,7,FALSE),0)</f>
        <v>0</v>
      </c>
      <c r="M3163" s="701">
        <f t="shared" si="1444"/>
        <v>0</v>
      </c>
      <c r="N3163" s="564">
        <f t="shared" si="1445"/>
        <v>0</v>
      </c>
      <c r="O3163" s="564">
        <f t="shared" si="1446"/>
        <v>0</v>
      </c>
      <c r="P3163" s="564">
        <f t="shared" si="1447"/>
        <v>0</v>
      </c>
      <c r="Q3163" s="564">
        <f t="shared" si="1448"/>
        <v>0</v>
      </c>
      <c r="R3163" s="661">
        <f t="shared" si="1437"/>
        <v>0</v>
      </c>
      <c r="S3163" s="662">
        <f t="shared" si="1438"/>
        <v>0</v>
      </c>
      <c r="T3163" s="699">
        <f t="shared" si="1439"/>
        <v>0</v>
      </c>
      <c r="U3163" s="681">
        <f t="shared" si="1449"/>
        <v>0</v>
      </c>
      <c r="V3163" s="701">
        <f t="shared" si="1450"/>
        <v>0</v>
      </c>
      <c r="W3163" s="662">
        <f t="shared" si="1451"/>
        <v>0</v>
      </c>
      <c r="X3163" s="662">
        <f t="shared" si="1452"/>
        <v>0</v>
      </c>
      <c r="Y3163" s="662">
        <f t="shared" si="1453"/>
        <v>0</v>
      </c>
      <c r="Z3163" s="699">
        <f t="shared" si="1454"/>
        <v>0</v>
      </c>
      <c r="AA3163" s="681">
        <f t="shared" si="1457"/>
        <v>0</v>
      </c>
      <c r="AB3163" s="701">
        <f t="shared" si="1458"/>
        <v>0</v>
      </c>
      <c r="AC3163" s="662">
        <f t="shared" si="1455"/>
        <v>0</v>
      </c>
      <c r="AD3163" s="662">
        <f t="shared" si="1459"/>
        <v>0</v>
      </c>
      <c r="AE3163" s="701">
        <f t="shared" si="1460"/>
        <v>0</v>
      </c>
      <c r="AF3163" s="662">
        <f t="shared" si="1456"/>
        <v>0</v>
      </c>
      <c r="AG3163" s="662">
        <f t="shared" si="1461"/>
        <v>0</v>
      </c>
      <c r="AH3163" s="701">
        <f t="shared" si="1462"/>
        <v>0</v>
      </c>
    </row>
    <row r="3164" spans="1:34" x14ac:dyDescent="0.35">
      <c r="A3164" s="680">
        <v>41139</v>
      </c>
      <c r="B3164" s="558" t="s">
        <v>28</v>
      </c>
      <c r="C3164" s="558">
        <v>8</v>
      </c>
      <c r="D3164" s="559">
        <f t="shared" si="1434"/>
        <v>7</v>
      </c>
      <c r="E3164" s="561">
        <v>0.11000000000001364</v>
      </c>
      <c r="F3164" s="699">
        <f t="shared" si="1440"/>
        <v>0</v>
      </c>
      <c r="G3164" s="712">
        <f t="shared" si="1441"/>
        <v>0</v>
      </c>
      <c r="H3164" s="699">
        <f t="shared" si="1435"/>
        <v>0</v>
      </c>
      <c r="I3164" s="712">
        <f t="shared" si="1436"/>
        <v>0</v>
      </c>
      <c r="J3164" s="699">
        <f t="shared" si="1442"/>
        <v>0</v>
      </c>
      <c r="K3164" s="681">
        <f t="shared" si="1443"/>
        <v>0</v>
      </c>
      <c r="L3164" s="711">
        <f>IF($L$5="Yes",HLOOKUP(B3164,'Outdoor Supply'!$D$32:$P$38,7,FALSE),0)</f>
        <v>0</v>
      </c>
      <c r="M3164" s="701">
        <f t="shared" si="1444"/>
        <v>0</v>
      </c>
      <c r="N3164" s="564">
        <f t="shared" si="1445"/>
        <v>0</v>
      </c>
      <c r="O3164" s="564">
        <f t="shared" si="1446"/>
        <v>0</v>
      </c>
      <c r="P3164" s="564">
        <f t="shared" si="1447"/>
        <v>0</v>
      </c>
      <c r="Q3164" s="564">
        <f t="shared" si="1448"/>
        <v>0</v>
      </c>
      <c r="R3164" s="661">
        <f t="shared" si="1437"/>
        <v>0</v>
      </c>
      <c r="S3164" s="662">
        <f t="shared" si="1438"/>
        <v>0</v>
      </c>
      <c r="T3164" s="699">
        <f t="shared" si="1439"/>
        <v>0</v>
      </c>
      <c r="U3164" s="681">
        <f t="shared" si="1449"/>
        <v>0</v>
      </c>
      <c r="V3164" s="701">
        <f t="shared" si="1450"/>
        <v>0</v>
      </c>
      <c r="W3164" s="662">
        <f t="shared" si="1451"/>
        <v>0</v>
      </c>
      <c r="X3164" s="662">
        <f t="shared" si="1452"/>
        <v>0</v>
      </c>
      <c r="Y3164" s="662">
        <f t="shared" si="1453"/>
        <v>0</v>
      </c>
      <c r="Z3164" s="699">
        <f t="shared" si="1454"/>
        <v>0</v>
      </c>
      <c r="AA3164" s="681">
        <f t="shared" si="1457"/>
        <v>0</v>
      </c>
      <c r="AB3164" s="701">
        <f t="shared" si="1458"/>
        <v>0</v>
      </c>
      <c r="AC3164" s="662">
        <f t="shared" si="1455"/>
        <v>0</v>
      </c>
      <c r="AD3164" s="662">
        <f t="shared" si="1459"/>
        <v>0</v>
      </c>
      <c r="AE3164" s="701">
        <f t="shared" si="1460"/>
        <v>0</v>
      </c>
      <c r="AF3164" s="662">
        <f t="shared" si="1456"/>
        <v>0</v>
      </c>
      <c r="AG3164" s="662">
        <f t="shared" si="1461"/>
        <v>0</v>
      </c>
      <c r="AH3164" s="701">
        <f t="shared" si="1462"/>
        <v>0</v>
      </c>
    </row>
    <row r="3165" spans="1:34" x14ac:dyDescent="0.35">
      <c r="A3165" s="680">
        <v>41140</v>
      </c>
      <c r="B3165" s="558" t="s">
        <v>28</v>
      </c>
      <c r="C3165" s="558">
        <v>8</v>
      </c>
      <c r="D3165" s="559">
        <f t="shared" si="1434"/>
        <v>1</v>
      </c>
      <c r="E3165" s="561">
        <v>1.1000000000000227</v>
      </c>
      <c r="F3165" s="699">
        <f t="shared" si="1440"/>
        <v>0</v>
      </c>
      <c r="G3165" s="712">
        <f t="shared" si="1441"/>
        <v>0</v>
      </c>
      <c r="H3165" s="699">
        <f t="shared" si="1435"/>
        <v>0</v>
      </c>
      <c r="I3165" s="712">
        <f t="shared" si="1436"/>
        <v>0</v>
      </c>
      <c r="J3165" s="699">
        <f t="shared" si="1442"/>
        <v>0</v>
      </c>
      <c r="K3165" s="681">
        <f t="shared" si="1443"/>
        <v>0</v>
      </c>
      <c r="L3165" s="711">
        <f>IF($L$5="Yes",HLOOKUP(B3165,'Outdoor Supply'!$D$32:$P$38,7,FALSE),0)</f>
        <v>0</v>
      </c>
      <c r="M3165" s="701">
        <f t="shared" si="1444"/>
        <v>0</v>
      </c>
      <c r="N3165" s="564">
        <f t="shared" si="1445"/>
        <v>0</v>
      </c>
      <c r="O3165" s="564">
        <f t="shared" si="1446"/>
        <v>0</v>
      </c>
      <c r="P3165" s="564">
        <f t="shared" si="1447"/>
        <v>0</v>
      </c>
      <c r="Q3165" s="564">
        <f t="shared" si="1448"/>
        <v>0</v>
      </c>
      <c r="R3165" s="661">
        <f t="shared" si="1437"/>
        <v>0</v>
      </c>
      <c r="S3165" s="662">
        <f t="shared" si="1438"/>
        <v>0</v>
      </c>
      <c r="T3165" s="699">
        <f t="shared" si="1439"/>
        <v>0</v>
      </c>
      <c r="U3165" s="681">
        <f t="shared" si="1449"/>
        <v>0</v>
      </c>
      <c r="V3165" s="701">
        <f t="shared" si="1450"/>
        <v>0</v>
      </c>
      <c r="W3165" s="662">
        <f t="shared" si="1451"/>
        <v>0</v>
      </c>
      <c r="X3165" s="662">
        <f t="shared" si="1452"/>
        <v>0</v>
      </c>
      <c r="Y3165" s="662">
        <f t="shared" si="1453"/>
        <v>0</v>
      </c>
      <c r="Z3165" s="699">
        <f t="shared" si="1454"/>
        <v>0</v>
      </c>
      <c r="AA3165" s="681">
        <f t="shared" si="1457"/>
        <v>0</v>
      </c>
      <c r="AB3165" s="701">
        <f t="shared" si="1458"/>
        <v>0</v>
      </c>
      <c r="AC3165" s="662">
        <f t="shared" si="1455"/>
        <v>0</v>
      </c>
      <c r="AD3165" s="662">
        <f t="shared" si="1459"/>
        <v>0</v>
      </c>
      <c r="AE3165" s="701">
        <f t="shared" si="1460"/>
        <v>0</v>
      </c>
      <c r="AF3165" s="662">
        <f t="shared" si="1456"/>
        <v>0</v>
      </c>
      <c r="AG3165" s="662">
        <f t="shared" si="1461"/>
        <v>0</v>
      </c>
      <c r="AH3165" s="701">
        <f t="shared" si="1462"/>
        <v>0</v>
      </c>
    </row>
    <row r="3166" spans="1:34" x14ac:dyDescent="0.35">
      <c r="A3166" s="680">
        <v>41141</v>
      </c>
      <c r="B3166" s="558" t="s">
        <v>28</v>
      </c>
      <c r="C3166" s="558">
        <v>8</v>
      </c>
      <c r="D3166" s="559">
        <f t="shared" si="1434"/>
        <v>2</v>
      </c>
      <c r="E3166" s="561">
        <v>0</v>
      </c>
      <c r="F3166" s="699">
        <f t="shared" si="1440"/>
        <v>0</v>
      </c>
      <c r="G3166" s="712">
        <f t="shared" si="1441"/>
        <v>0</v>
      </c>
      <c r="H3166" s="699">
        <f t="shared" si="1435"/>
        <v>0</v>
      </c>
      <c r="I3166" s="712">
        <f t="shared" si="1436"/>
        <v>0</v>
      </c>
      <c r="J3166" s="699">
        <f t="shared" si="1442"/>
        <v>0</v>
      </c>
      <c r="K3166" s="681">
        <f t="shared" si="1443"/>
        <v>0</v>
      </c>
      <c r="L3166" s="711">
        <f>IF($L$5="Yes",HLOOKUP(B3166,'Outdoor Supply'!$D$32:$P$38,7,FALSE),0)</f>
        <v>0</v>
      </c>
      <c r="M3166" s="701">
        <f t="shared" si="1444"/>
        <v>0</v>
      </c>
      <c r="N3166" s="564">
        <f t="shared" si="1445"/>
        <v>0</v>
      </c>
      <c r="O3166" s="564">
        <f t="shared" si="1446"/>
        <v>0</v>
      </c>
      <c r="P3166" s="564">
        <f t="shared" si="1447"/>
        <v>0</v>
      </c>
      <c r="Q3166" s="564">
        <f t="shared" si="1448"/>
        <v>0</v>
      </c>
      <c r="R3166" s="661">
        <f t="shared" si="1437"/>
        <v>0</v>
      </c>
      <c r="S3166" s="662">
        <f t="shared" si="1438"/>
        <v>0</v>
      </c>
      <c r="T3166" s="699">
        <f t="shared" si="1439"/>
        <v>0</v>
      </c>
      <c r="U3166" s="681">
        <f t="shared" si="1449"/>
        <v>0</v>
      </c>
      <c r="V3166" s="701">
        <f t="shared" si="1450"/>
        <v>0</v>
      </c>
      <c r="W3166" s="662">
        <f t="shared" si="1451"/>
        <v>0</v>
      </c>
      <c r="X3166" s="662">
        <f t="shared" si="1452"/>
        <v>0</v>
      </c>
      <c r="Y3166" s="662">
        <f t="shared" si="1453"/>
        <v>0</v>
      </c>
      <c r="Z3166" s="699">
        <f t="shared" si="1454"/>
        <v>0</v>
      </c>
      <c r="AA3166" s="681">
        <f t="shared" si="1457"/>
        <v>0</v>
      </c>
      <c r="AB3166" s="701">
        <f t="shared" si="1458"/>
        <v>0</v>
      </c>
      <c r="AC3166" s="662">
        <f t="shared" si="1455"/>
        <v>0</v>
      </c>
      <c r="AD3166" s="662">
        <f t="shared" si="1459"/>
        <v>0</v>
      </c>
      <c r="AE3166" s="701">
        <f t="shared" si="1460"/>
        <v>0</v>
      </c>
      <c r="AF3166" s="662">
        <f t="shared" si="1456"/>
        <v>0</v>
      </c>
      <c r="AG3166" s="662">
        <f t="shared" si="1461"/>
        <v>0</v>
      </c>
      <c r="AH3166" s="701">
        <f t="shared" si="1462"/>
        <v>0</v>
      </c>
    </row>
    <row r="3167" spans="1:34" x14ac:dyDescent="0.35">
      <c r="A3167" s="680">
        <v>41142</v>
      </c>
      <c r="B3167" s="558" t="s">
        <v>28</v>
      </c>
      <c r="C3167" s="558">
        <v>8</v>
      </c>
      <c r="D3167" s="559">
        <f t="shared" si="1434"/>
        <v>3</v>
      </c>
      <c r="E3167" s="561">
        <v>0</v>
      </c>
      <c r="F3167" s="699">
        <f t="shared" si="1440"/>
        <v>0</v>
      </c>
      <c r="G3167" s="712">
        <f t="shared" si="1441"/>
        <v>0</v>
      </c>
      <c r="H3167" s="699">
        <f t="shared" si="1435"/>
        <v>0</v>
      </c>
      <c r="I3167" s="712">
        <f t="shared" si="1436"/>
        <v>0</v>
      </c>
      <c r="J3167" s="699">
        <f t="shared" si="1442"/>
        <v>0</v>
      </c>
      <c r="K3167" s="681">
        <f t="shared" si="1443"/>
        <v>0</v>
      </c>
      <c r="L3167" s="711">
        <f>IF($L$5="Yes",HLOOKUP(B3167,'Outdoor Supply'!$D$32:$P$38,7,FALSE),0)</f>
        <v>0</v>
      </c>
      <c r="M3167" s="701">
        <f t="shared" si="1444"/>
        <v>0</v>
      </c>
      <c r="N3167" s="564">
        <f t="shared" si="1445"/>
        <v>0</v>
      </c>
      <c r="O3167" s="564">
        <f t="shared" si="1446"/>
        <v>0</v>
      </c>
      <c r="P3167" s="564">
        <f t="shared" si="1447"/>
        <v>0</v>
      </c>
      <c r="Q3167" s="564">
        <f t="shared" si="1448"/>
        <v>0</v>
      </c>
      <c r="R3167" s="661">
        <f t="shared" si="1437"/>
        <v>0</v>
      </c>
      <c r="S3167" s="662">
        <f t="shared" si="1438"/>
        <v>0</v>
      </c>
      <c r="T3167" s="699">
        <f t="shared" si="1439"/>
        <v>0</v>
      </c>
      <c r="U3167" s="681">
        <f t="shared" si="1449"/>
        <v>0</v>
      </c>
      <c r="V3167" s="701">
        <f t="shared" si="1450"/>
        <v>0</v>
      </c>
      <c r="W3167" s="662">
        <f t="shared" si="1451"/>
        <v>0</v>
      </c>
      <c r="X3167" s="662">
        <f t="shared" si="1452"/>
        <v>0</v>
      </c>
      <c r="Y3167" s="662">
        <f t="shared" si="1453"/>
        <v>0</v>
      </c>
      <c r="Z3167" s="699">
        <f t="shared" si="1454"/>
        <v>0</v>
      </c>
      <c r="AA3167" s="681">
        <f t="shared" si="1457"/>
        <v>0</v>
      </c>
      <c r="AB3167" s="701">
        <f t="shared" si="1458"/>
        <v>0</v>
      </c>
      <c r="AC3167" s="662">
        <f t="shared" si="1455"/>
        <v>0</v>
      </c>
      <c r="AD3167" s="662">
        <f t="shared" si="1459"/>
        <v>0</v>
      </c>
      <c r="AE3167" s="701">
        <f t="shared" si="1460"/>
        <v>0</v>
      </c>
      <c r="AF3167" s="662">
        <f t="shared" si="1456"/>
        <v>0</v>
      </c>
      <c r="AG3167" s="662">
        <f t="shared" si="1461"/>
        <v>0</v>
      </c>
      <c r="AH3167" s="701">
        <f t="shared" si="1462"/>
        <v>0</v>
      </c>
    </row>
    <row r="3168" spans="1:34" x14ac:dyDescent="0.35">
      <c r="A3168" s="680">
        <v>41143</v>
      </c>
      <c r="B3168" s="558" t="s">
        <v>28</v>
      </c>
      <c r="C3168" s="558">
        <v>8</v>
      </c>
      <c r="D3168" s="559">
        <f t="shared" si="1434"/>
        <v>4</v>
      </c>
      <c r="E3168" s="561">
        <v>0</v>
      </c>
      <c r="F3168" s="699">
        <f t="shared" si="1440"/>
        <v>0</v>
      </c>
      <c r="G3168" s="712">
        <f t="shared" si="1441"/>
        <v>0</v>
      </c>
      <c r="H3168" s="699">
        <f t="shared" si="1435"/>
        <v>0</v>
      </c>
      <c r="I3168" s="712">
        <f t="shared" si="1436"/>
        <v>0</v>
      </c>
      <c r="J3168" s="699">
        <f t="shared" si="1442"/>
        <v>0</v>
      </c>
      <c r="K3168" s="681">
        <f t="shared" si="1443"/>
        <v>0</v>
      </c>
      <c r="L3168" s="711">
        <f>IF($L$5="Yes",HLOOKUP(B3168,'Outdoor Supply'!$D$32:$P$38,7,FALSE),0)</f>
        <v>0</v>
      </c>
      <c r="M3168" s="701">
        <f t="shared" si="1444"/>
        <v>0</v>
      </c>
      <c r="N3168" s="564">
        <f t="shared" si="1445"/>
        <v>0</v>
      </c>
      <c r="O3168" s="564">
        <f t="shared" si="1446"/>
        <v>0</v>
      </c>
      <c r="P3168" s="564">
        <f t="shared" si="1447"/>
        <v>0</v>
      </c>
      <c r="Q3168" s="564">
        <f t="shared" si="1448"/>
        <v>0</v>
      </c>
      <c r="R3168" s="661">
        <f t="shared" si="1437"/>
        <v>0</v>
      </c>
      <c r="S3168" s="662">
        <f t="shared" si="1438"/>
        <v>0</v>
      </c>
      <c r="T3168" s="699">
        <f t="shared" si="1439"/>
        <v>0</v>
      </c>
      <c r="U3168" s="681">
        <f t="shared" si="1449"/>
        <v>0</v>
      </c>
      <c r="V3168" s="701">
        <f t="shared" si="1450"/>
        <v>0</v>
      </c>
      <c r="W3168" s="662">
        <f t="shared" si="1451"/>
        <v>0</v>
      </c>
      <c r="X3168" s="662">
        <f t="shared" si="1452"/>
        <v>0</v>
      </c>
      <c r="Y3168" s="662">
        <f t="shared" si="1453"/>
        <v>0</v>
      </c>
      <c r="Z3168" s="699">
        <f t="shared" si="1454"/>
        <v>0</v>
      </c>
      <c r="AA3168" s="681">
        <f t="shared" si="1457"/>
        <v>0</v>
      </c>
      <c r="AB3168" s="701">
        <f t="shared" si="1458"/>
        <v>0</v>
      </c>
      <c r="AC3168" s="662">
        <f t="shared" si="1455"/>
        <v>0</v>
      </c>
      <c r="AD3168" s="662">
        <f t="shared" si="1459"/>
        <v>0</v>
      </c>
      <c r="AE3168" s="701">
        <f t="shared" si="1460"/>
        <v>0</v>
      </c>
      <c r="AF3168" s="662">
        <f t="shared" si="1456"/>
        <v>0</v>
      </c>
      <c r="AG3168" s="662">
        <f t="shared" si="1461"/>
        <v>0</v>
      </c>
      <c r="AH3168" s="701">
        <f t="shared" si="1462"/>
        <v>0</v>
      </c>
    </row>
    <row r="3169" spans="1:34" x14ac:dyDescent="0.35">
      <c r="A3169" s="680">
        <v>41144</v>
      </c>
      <c r="B3169" s="558" t="s">
        <v>28</v>
      </c>
      <c r="C3169" s="558">
        <v>8</v>
      </c>
      <c r="D3169" s="559">
        <f t="shared" si="1434"/>
        <v>5</v>
      </c>
      <c r="E3169" s="561">
        <v>0</v>
      </c>
      <c r="F3169" s="699">
        <f t="shared" si="1440"/>
        <v>0</v>
      </c>
      <c r="G3169" s="712">
        <f t="shared" si="1441"/>
        <v>0</v>
      </c>
      <c r="H3169" s="699">
        <f t="shared" si="1435"/>
        <v>0</v>
      </c>
      <c r="I3169" s="712">
        <f t="shared" si="1436"/>
        <v>0</v>
      </c>
      <c r="J3169" s="699">
        <f t="shared" si="1442"/>
        <v>0</v>
      </c>
      <c r="K3169" s="681">
        <f t="shared" si="1443"/>
        <v>0</v>
      </c>
      <c r="L3169" s="711">
        <f>IF($L$5="Yes",HLOOKUP(B3169,'Outdoor Supply'!$D$32:$P$38,7,FALSE),0)</f>
        <v>0</v>
      </c>
      <c r="M3169" s="701">
        <f t="shared" si="1444"/>
        <v>0</v>
      </c>
      <c r="N3169" s="564">
        <f t="shared" si="1445"/>
        <v>0</v>
      </c>
      <c r="O3169" s="564">
        <f t="shared" si="1446"/>
        <v>0</v>
      </c>
      <c r="P3169" s="564">
        <f t="shared" si="1447"/>
        <v>0</v>
      </c>
      <c r="Q3169" s="564">
        <f t="shared" si="1448"/>
        <v>0</v>
      </c>
      <c r="R3169" s="661">
        <f t="shared" si="1437"/>
        <v>0</v>
      </c>
      <c r="S3169" s="662">
        <f t="shared" si="1438"/>
        <v>0</v>
      </c>
      <c r="T3169" s="699">
        <f t="shared" si="1439"/>
        <v>0</v>
      </c>
      <c r="U3169" s="681">
        <f t="shared" si="1449"/>
        <v>0</v>
      </c>
      <c r="V3169" s="701">
        <f t="shared" si="1450"/>
        <v>0</v>
      </c>
      <c r="W3169" s="662">
        <f t="shared" si="1451"/>
        <v>0</v>
      </c>
      <c r="X3169" s="662">
        <f t="shared" si="1452"/>
        <v>0</v>
      </c>
      <c r="Y3169" s="662">
        <f t="shared" si="1453"/>
        <v>0</v>
      </c>
      <c r="Z3169" s="699">
        <f t="shared" si="1454"/>
        <v>0</v>
      </c>
      <c r="AA3169" s="681">
        <f t="shared" si="1457"/>
        <v>0</v>
      </c>
      <c r="AB3169" s="701">
        <f t="shared" si="1458"/>
        <v>0</v>
      </c>
      <c r="AC3169" s="662">
        <f t="shared" si="1455"/>
        <v>0</v>
      </c>
      <c r="AD3169" s="662">
        <f t="shared" si="1459"/>
        <v>0</v>
      </c>
      <c r="AE3169" s="701">
        <f t="shared" si="1460"/>
        <v>0</v>
      </c>
      <c r="AF3169" s="662">
        <f t="shared" si="1456"/>
        <v>0</v>
      </c>
      <c r="AG3169" s="662">
        <f t="shared" si="1461"/>
        <v>0</v>
      </c>
      <c r="AH3169" s="701">
        <f t="shared" si="1462"/>
        <v>0</v>
      </c>
    </row>
    <row r="3170" spans="1:34" x14ac:dyDescent="0.35">
      <c r="A3170" s="680">
        <v>41145</v>
      </c>
      <c r="B3170" s="558" t="s">
        <v>28</v>
      </c>
      <c r="C3170" s="558">
        <v>8</v>
      </c>
      <c r="D3170" s="559">
        <f t="shared" si="1434"/>
        <v>6</v>
      </c>
      <c r="E3170" s="561">
        <v>0</v>
      </c>
      <c r="F3170" s="699">
        <f t="shared" si="1440"/>
        <v>0</v>
      </c>
      <c r="G3170" s="712">
        <f t="shared" si="1441"/>
        <v>0</v>
      </c>
      <c r="H3170" s="699">
        <f t="shared" si="1435"/>
        <v>0</v>
      </c>
      <c r="I3170" s="712">
        <f t="shared" si="1436"/>
        <v>0</v>
      </c>
      <c r="J3170" s="699">
        <f t="shared" si="1442"/>
        <v>0</v>
      </c>
      <c r="K3170" s="681">
        <f t="shared" si="1443"/>
        <v>0</v>
      </c>
      <c r="L3170" s="711">
        <f>IF($L$5="Yes",HLOOKUP(B3170,'Outdoor Supply'!$D$32:$P$38,7,FALSE),0)</f>
        <v>0</v>
      </c>
      <c r="M3170" s="701">
        <f t="shared" si="1444"/>
        <v>0</v>
      </c>
      <c r="N3170" s="564">
        <f t="shared" si="1445"/>
        <v>0</v>
      </c>
      <c r="O3170" s="564">
        <f t="shared" si="1446"/>
        <v>0</v>
      </c>
      <c r="P3170" s="564">
        <f t="shared" si="1447"/>
        <v>0</v>
      </c>
      <c r="Q3170" s="564">
        <f t="shared" si="1448"/>
        <v>0</v>
      </c>
      <c r="R3170" s="661">
        <f t="shared" si="1437"/>
        <v>0</v>
      </c>
      <c r="S3170" s="662">
        <f t="shared" si="1438"/>
        <v>0</v>
      </c>
      <c r="T3170" s="699">
        <f t="shared" si="1439"/>
        <v>0</v>
      </c>
      <c r="U3170" s="681">
        <f t="shared" si="1449"/>
        <v>0</v>
      </c>
      <c r="V3170" s="701">
        <f t="shared" si="1450"/>
        <v>0</v>
      </c>
      <c r="W3170" s="662">
        <f t="shared" si="1451"/>
        <v>0</v>
      </c>
      <c r="X3170" s="662">
        <f t="shared" si="1452"/>
        <v>0</v>
      </c>
      <c r="Y3170" s="662">
        <f t="shared" si="1453"/>
        <v>0</v>
      </c>
      <c r="Z3170" s="699">
        <f t="shared" si="1454"/>
        <v>0</v>
      </c>
      <c r="AA3170" s="681">
        <f t="shared" si="1457"/>
        <v>0</v>
      </c>
      <c r="AB3170" s="701">
        <f t="shared" si="1458"/>
        <v>0</v>
      </c>
      <c r="AC3170" s="662">
        <f t="shared" si="1455"/>
        <v>0</v>
      </c>
      <c r="AD3170" s="662">
        <f t="shared" si="1459"/>
        <v>0</v>
      </c>
      <c r="AE3170" s="701">
        <f t="shared" si="1460"/>
        <v>0</v>
      </c>
      <c r="AF3170" s="662">
        <f t="shared" si="1456"/>
        <v>0</v>
      </c>
      <c r="AG3170" s="662">
        <f t="shared" si="1461"/>
        <v>0</v>
      </c>
      <c r="AH3170" s="701">
        <f t="shared" si="1462"/>
        <v>0</v>
      </c>
    </row>
    <row r="3171" spans="1:34" x14ac:dyDescent="0.35">
      <c r="A3171" s="680">
        <v>41146</v>
      </c>
      <c r="B3171" s="558" t="s">
        <v>28</v>
      </c>
      <c r="C3171" s="558">
        <v>8</v>
      </c>
      <c r="D3171" s="559">
        <f t="shared" si="1434"/>
        <v>7</v>
      </c>
      <c r="E3171" s="561">
        <v>0</v>
      </c>
      <c r="F3171" s="699">
        <f t="shared" si="1440"/>
        <v>0</v>
      </c>
      <c r="G3171" s="712">
        <f t="shared" si="1441"/>
        <v>0</v>
      </c>
      <c r="H3171" s="699">
        <f t="shared" si="1435"/>
        <v>0</v>
      </c>
      <c r="I3171" s="712">
        <f t="shared" si="1436"/>
        <v>0</v>
      </c>
      <c r="J3171" s="699">
        <f t="shared" si="1442"/>
        <v>0</v>
      </c>
      <c r="K3171" s="681">
        <f t="shared" si="1443"/>
        <v>0</v>
      </c>
      <c r="L3171" s="711">
        <f>IF($L$5="Yes",HLOOKUP(B3171,'Outdoor Supply'!$D$32:$P$38,7,FALSE),0)</f>
        <v>0</v>
      </c>
      <c r="M3171" s="701">
        <f t="shared" si="1444"/>
        <v>0</v>
      </c>
      <c r="N3171" s="564">
        <f t="shared" si="1445"/>
        <v>0</v>
      </c>
      <c r="O3171" s="564">
        <f t="shared" si="1446"/>
        <v>0</v>
      </c>
      <c r="P3171" s="564">
        <f t="shared" si="1447"/>
        <v>0</v>
      </c>
      <c r="Q3171" s="564">
        <f t="shared" si="1448"/>
        <v>0</v>
      </c>
      <c r="R3171" s="661">
        <f t="shared" si="1437"/>
        <v>0</v>
      </c>
      <c r="S3171" s="662">
        <f t="shared" si="1438"/>
        <v>0</v>
      </c>
      <c r="T3171" s="699">
        <f t="shared" si="1439"/>
        <v>0</v>
      </c>
      <c r="U3171" s="681">
        <f t="shared" si="1449"/>
        <v>0</v>
      </c>
      <c r="V3171" s="701">
        <f t="shared" si="1450"/>
        <v>0</v>
      </c>
      <c r="W3171" s="662">
        <f t="shared" si="1451"/>
        <v>0</v>
      </c>
      <c r="X3171" s="662">
        <f t="shared" si="1452"/>
        <v>0</v>
      </c>
      <c r="Y3171" s="662">
        <f t="shared" si="1453"/>
        <v>0</v>
      </c>
      <c r="Z3171" s="699">
        <f t="shared" si="1454"/>
        <v>0</v>
      </c>
      <c r="AA3171" s="681">
        <f t="shared" si="1457"/>
        <v>0</v>
      </c>
      <c r="AB3171" s="701">
        <f t="shared" si="1458"/>
        <v>0</v>
      </c>
      <c r="AC3171" s="662">
        <f t="shared" si="1455"/>
        <v>0</v>
      </c>
      <c r="AD3171" s="662">
        <f t="shared" si="1459"/>
        <v>0</v>
      </c>
      <c r="AE3171" s="701">
        <f t="shared" si="1460"/>
        <v>0</v>
      </c>
      <c r="AF3171" s="662">
        <f t="shared" si="1456"/>
        <v>0</v>
      </c>
      <c r="AG3171" s="662">
        <f t="shared" si="1461"/>
        <v>0</v>
      </c>
      <c r="AH3171" s="701">
        <f t="shared" si="1462"/>
        <v>0</v>
      </c>
    </row>
    <row r="3172" spans="1:34" x14ac:dyDescent="0.35">
      <c r="A3172" s="680">
        <v>41147</v>
      </c>
      <c r="B3172" s="558" t="s">
        <v>28</v>
      </c>
      <c r="C3172" s="558">
        <v>8</v>
      </c>
      <c r="D3172" s="559">
        <f t="shared" si="1434"/>
        <v>1</v>
      </c>
      <c r="E3172" s="561">
        <v>9.9999999999909051E-3</v>
      </c>
      <c r="F3172" s="699">
        <f t="shared" si="1440"/>
        <v>0</v>
      </c>
      <c r="G3172" s="712">
        <f t="shared" si="1441"/>
        <v>0</v>
      </c>
      <c r="H3172" s="699">
        <f t="shared" si="1435"/>
        <v>0</v>
      </c>
      <c r="I3172" s="712">
        <f t="shared" si="1436"/>
        <v>0</v>
      </c>
      <c r="J3172" s="699">
        <f t="shared" si="1442"/>
        <v>0</v>
      </c>
      <c r="K3172" s="681">
        <f t="shared" si="1443"/>
        <v>0</v>
      </c>
      <c r="L3172" s="711">
        <f>IF($L$5="Yes",HLOOKUP(B3172,'Outdoor Supply'!$D$32:$P$38,7,FALSE),0)</f>
        <v>0</v>
      </c>
      <c r="M3172" s="701">
        <f t="shared" si="1444"/>
        <v>0</v>
      </c>
      <c r="N3172" s="564">
        <f t="shared" si="1445"/>
        <v>0</v>
      </c>
      <c r="O3172" s="564">
        <f t="shared" si="1446"/>
        <v>0</v>
      </c>
      <c r="P3172" s="564">
        <f t="shared" si="1447"/>
        <v>0</v>
      </c>
      <c r="Q3172" s="564">
        <f t="shared" si="1448"/>
        <v>0</v>
      </c>
      <c r="R3172" s="661">
        <f t="shared" si="1437"/>
        <v>0</v>
      </c>
      <c r="S3172" s="662">
        <f t="shared" si="1438"/>
        <v>0</v>
      </c>
      <c r="T3172" s="699">
        <f t="shared" si="1439"/>
        <v>0</v>
      </c>
      <c r="U3172" s="681">
        <f t="shared" si="1449"/>
        <v>0</v>
      </c>
      <c r="V3172" s="701">
        <f t="shared" si="1450"/>
        <v>0</v>
      </c>
      <c r="W3172" s="662">
        <f t="shared" si="1451"/>
        <v>0</v>
      </c>
      <c r="X3172" s="662">
        <f t="shared" si="1452"/>
        <v>0</v>
      </c>
      <c r="Y3172" s="662">
        <f t="shared" si="1453"/>
        <v>0</v>
      </c>
      <c r="Z3172" s="699">
        <f t="shared" si="1454"/>
        <v>0</v>
      </c>
      <c r="AA3172" s="681">
        <f t="shared" si="1457"/>
        <v>0</v>
      </c>
      <c r="AB3172" s="701">
        <f t="shared" si="1458"/>
        <v>0</v>
      </c>
      <c r="AC3172" s="662">
        <f t="shared" si="1455"/>
        <v>0</v>
      </c>
      <c r="AD3172" s="662">
        <f t="shared" si="1459"/>
        <v>0</v>
      </c>
      <c r="AE3172" s="701">
        <f t="shared" si="1460"/>
        <v>0</v>
      </c>
      <c r="AF3172" s="662">
        <f t="shared" si="1456"/>
        <v>0</v>
      </c>
      <c r="AG3172" s="662">
        <f t="shared" si="1461"/>
        <v>0</v>
      </c>
      <c r="AH3172" s="701">
        <f t="shared" si="1462"/>
        <v>0</v>
      </c>
    </row>
    <row r="3173" spans="1:34" x14ac:dyDescent="0.35">
      <c r="A3173" s="680">
        <v>41148</v>
      </c>
      <c r="B3173" s="558" t="s">
        <v>28</v>
      </c>
      <c r="C3173" s="558">
        <v>8</v>
      </c>
      <c r="D3173" s="559">
        <f t="shared" si="1434"/>
        <v>2</v>
      </c>
      <c r="E3173" s="561">
        <v>0</v>
      </c>
      <c r="F3173" s="699">
        <f t="shared" si="1440"/>
        <v>0</v>
      </c>
      <c r="G3173" s="712">
        <f t="shared" si="1441"/>
        <v>0</v>
      </c>
      <c r="H3173" s="699">
        <f t="shared" si="1435"/>
        <v>0</v>
      </c>
      <c r="I3173" s="712">
        <f t="shared" si="1436"/>
        <v>0</v>
      </c>
      <c r="J3173" s="699">
        <f t="shared" si="1442"/>
        <v>0</v>
      </c>
      <c r="K3173" s="681">
        <f t="shared" si="1443"/>
        <v>0</v>
      </c>
      <c r="L3173" s="711">
        <f>IF($L$5="Yes",HLOOKUP(B3173,'Outdoor Supply'!$D$32:$P$38,7,FALSE),0)</f>
        <v>0</v>
      </c>
      <c r="M3173" s="701">
        <f t="shared" si="1444"/>
        <v>0</v>
      </c>
      <c r="N3173" s="564">
        <f t="shared" si="1445"/>
        <v>0</v>
      </c>
      <c r="O3173" s="564">
        <f t="shared" si="1446"/>
        <v>0</v>
      </c>
      <c r="P3173" s="564">
        <f t="shared" si="1447"/>
        <v>0</v>
      </c>
      <c r="Q3173" s="564">
        <f t="shared" si="1448"/>
        <v>0</v>
      </c>
      <c r="R3173" s="661">
        <f t="shared" si="1437"/>
        <v>0</v>
      </c>
      <c r="S3173" s="662">
        <f t="shared" si="1438"/>
        <v>0</v>
      </c>
      <c r="T3173" s="699">
        <f t="shared" si="1439"/>
        <v>0</v>
      </c>
      <c r="U3173" s="681">
        <f t="shared" si="1449"/>
        <v>0</v>
      </c>
      <c r="V3173" s="701">
        <f t="shared" si="1450"/>
        <v>0</v>
      </c>
      <c r="W3173" s="662">
        <f t="shared" si="1451"/>
        <v>0</v>
      </c>
      <c r="X3173" s="662">
        <f t="shared" si="1452"/>
        <v>0</v>
      </c>
      <c r="Y3173" s="662">
        <f t="shared" si="1453"/>
        <v>0</v>
      </c>
      <c r="Z3173" s="699">
        <f t="shared" si="1454"/>
        <v>0</v>
      </c>
      <c r="AA3173" s="681">
        <f t="shared" si="1457"/>
        <v>0</v>
      </c>
      <c r="AB3173" s="701">
        <f t="shared" si="1458"/>
        <v>0</v>
      </c>
      <c r="AC3173" s="662">
        <f t="shared" si="1455"/>
        <v>0</v>
      </c>
      <c r="AD3173" s="662">
        <f t="shared" si="1459"/>
        <v>0</v>
      </c>
      <c r="AE3173" s="701">
        <f t="shared" si="1460"/>
        <v>0</v>
      </c>
      <c r="AF3173" s="662">
        <f t="shared" si="1456"/>
        <v>0</v>
      </c>
      <c r="AG3173" s="662">
        <f t="shared" si="1461"/>
        <v>0</v>
      </c>
      <c r="AH3173" s="701">
        <f t="shared" si="1462"/>
        <v>0</v>
      </c>
    </row>
    <row r="3174" spans="1:34" x14ac:dyDescent="0.35">
      <c r="A3174" s="680">
        <v>41149</v>
      </c>
      <c r="B3174" s="558" t="s">
        <v>28</v>
      </c>
      <c r="C3174" s="558">
        <v>8</v>
      </c>
      <c r="D3174" s="559">
        <f t="shared" si="1434"/>
        <v>3</v>
      </c>
      <c r="E3174" s="561">
        <v>0</v>
      </c>
      <c r="F3174" s="699">
        <f t="shared" si="1440"/>
        <v>0</v>
      </c>
      <c r="G3174" s="712">
        <f t="shared" si="1441"/>
        <v>0</v>
      </c>
      <c r="H3174" s="699">
        <f t="shared" si="1435"/>
        <v>0</v>
      </c>
      <c r="I3174" s="712">
        <f t="shared" si="1436"/>
        <v>0</v>
      </c>
      <c r="J3174" s="699">
        <f t="shared" si="1442"/>
        <v>0</v>
      </c>
      <c r="K3174" s="681">
        <f t="shared" si="1443"/>
        <v>0</v>
      </c>
      <c r="L3174" s="711">
        <f>IF($L$5="Yes",HLOOKUP(B3174,'Outdoor Supply'!$D$32:$P$38,7,FALSE),0)</f>
        <v>0</v>
      </c>
      <c r="M3174" s="701">
        <f t="shared" si="1444"/>
        <v>0</v>
      </c>
      <c r="N3174" s="564">
        <f t="shared" si="1445"/>
        <v>0</v>
      </c>
      <c r="O3174" s="564">
        <f t="shared" si="1446"/>
        <v>0</v>
      </c>
      <c r="P3174" s="564">
        <f t="shared" si="1447"/>
        <v>0</v>
      </c>
      <c r="Q3174" s="564">
        <f t="shared" si="1448"/>
        <v>0</v>
      </c>
      <c r="R3174" s="661">
        <f t="shared" si="1437"/>
        <v>0</v>
      </c>
      <c r="S3174" s="662">
        <f t="shared" si="1438"/>
        <v>0</v>
      </c>
      <c r="T3174" s="699">
        <f t="shared" si="1439"/>
        <v>0</v>
      </c>
      <c r="U3174" s="681">
        <f t="shared" si="1449"/>
        <v>0</v>
      </c>
      <c r="V3174" s="701">
        <f t="shared" si="1450"/>
        <v>0</v>
      </c>
      <c r="W3174" s="662">
        <f t="shared" si="1451"/>
        <v>0</v>
      </c>
      <c r="X3174" s="662">
        <f t="shared" si="1452"/>
        <v>0</v>
      </c>
      <c r="Y3174" s="662">
        <f t="shared" si="1453"/>
        <v>0</v>
      </c>
      <c r="Z3174" s="699">
        <f t="shared" si="1454"/>
        <v>0</v>
      </c>
      <c r="AA3174" s="681">
        <f t="shared" si="1457"/>
        <v>0</v>
      </c>
      <c r="AB3174" s="701">
        <f t="shared" si="1458"/>
        <v>0</v>
      </c>
      <c r="AC3174" s="662">
        <f t="shared" si="1455"/>
        <v>0</v>
      </c>
      <c r="AD3174" s="662">
        <f t="shared" si="1459"/>
        <v>0</v>
      </c>
      <c r="AE3174" s="701">
        <f t="shared" si="1460"/>
        <v>0</v>
      </c>
      <c r="AF3174" s="662">
        <f t="shared" si="1456"/>
        <v>0</v>
      </c>
      <c r="AG3174" s="662">
        <f t="shared" si="1461"/>
        <v>0</v>
      </c>
      <c r="AH3174" s="701">
        <f t="shared" si="1462"/>
        <v>0</v>
      </c>
    </row>
    <row r="3175" spans="1:34" x14ac:dyDescent="0.35">
      <c r="A3175" s="680">
        <v>41150</v>
      </c>
      <c r="B3175" s="558" t="s">
        <v>28</v>
      </c>
      <c r="C3175" s="558">
        <v>8</v>
      </c>
      <c r="D3175" s="559">
        <f t="shared" si="1434"/>
        <v>4</v>
      </c>
      <c r="E3175" s="561">
        <v>0</v>
      </c>
      <c r="F3175" s="699">
        <f t="shared" si="1440"/>
        <v>0</v>
      </c>
      <c r="G3175" s="712">
        <f t="shared" si="1441"/>
        <v>0</v>
      </c>
      <c r="H3175" s="699">
        <f t="shared" si="1435"/>
        <v>0</v>
      </c>
      <c r="I3175" s="712">
        <f t="shared" si="1436"/>
        <v>0</v>
      </c>
      <c r="J3175" s="699">
        <f t="shared" si="1442"/>
        <v>0</v>
      </c>
      <c r="K3175" s="681">
        <f t="shared" si="1443"/>
        <v>0</v>
      </c>
      <c r="L3175" s="711">
        <f>IF($L$5="Yes",HLOOKUP(B3175,'Outdoor Supply'!$D$32:$P$38,7,FALSE),0)</f>
        <v>0</v>
      </c>
      <c r="M3175" s="701">
        <f t="shared" si="1444"/>
        <v>0</v>
      </c>
      <c r="N3175" s="564">
        <f t="shared" si="1445"/>
        <v>0</v>
      </c>
      <c r="O3175" s="564">
        <f t="shared" si="1446"/>
        <v>0</v>
      </c>
      <c r="P3175" s="564">
        <f t="shared" si="1447"/>
        <v>0</v>
      </c>
      <c r="Q3175" s="564">
        <f t="shared" si="1448"/>
        <v>0</v>
      </c>
      <c r="R3175" s="661">
        <f t="shared" si="1437"/>
        <v>0</v>
      </c>
      <c r="S3175" s="662">
        <f t="shared" si="1438"/>
        <v>0</v>
      </c>
      <c r="T3175" s="699">
        <f t="shared" si="1439"/>
        <v>0</v>
      </c>
      <c r="U3175" s="681">
        <f t="shared" si="1449"/>
        <v>0</v>
      </c>
      <c r="V3175" s="701">
        <f t="shared" si="1450"/>
        <v>0</v>
      </c>
      <c r="W3175" s="662">
        <f t="shared" si="1451"/>
        <v>0</v>
      </c>
      <c r="X3175" s="662">
        <f t="shared" si="1452"/>
        <v>0</v>
      </c>
      <c r="Y3175" s="662">
        <f t="shared" si="1453"/>
        <v>0</v>
      </c>
      <c r="Z3175" s="699">
        <f t="shared" si="1454"/>
        <v>0</v>
      </c>
      <c r="AA3175" s="681">
        <f t="shared" si="1457"/>
        <v>0</v>
      </c>
      <c r="AB3175" s="701">
        <f t="shared" si="1458"/>
        <v>0</v>
      </c>
      <c r="AC3175" s="662">
        <f t="shared" si="1455"/>
        <v>0</v>
      </c>
      <c r="AD3175" s="662">
        <f t="shared" si="1459"/>
        <v>0</v>
      </c>
      <c r="AE3175" s="701">
        <f t="shared" si="1460"/>
        <v>0</v>
      </c>
      <c r="AF3175" s="662">
        <f t="shared" si="1456"/>
        <v>0</v>
      </c>
      <c r="AG3175" s="662">
        <f t="shared" si="1461"/>
        <v>0</v>
      </c>
      <c r="AH3175" s="701">
        <f t="shared" si="1462"/>
        <v>0</v>
      </c>
    </row>
    <row r="3176" spans="1:34" x14ac:dyDescent="0.35">
      <c r="A3176" s="680">
        <v>41151</v>
      </c>
      <c r="B3176" s="558" t="s">
        <v>28</v>
      </c>
      <c r="C3176" s="558">
        <v>8</v>
      </c>
      <c r="D3176" s="559">
        <f t="shared" si="1434"/>
        <v>5</v>
      </c>
      <c r="E3176" s="561">
        <v>0</v>
      </c>
      <c r="F3176" s="699">
        <f t="shared" si="1440"/>
        <v>0</v>
      </c>
      <c r="G3176" s="712">
        <f t="shared" si="1441"/>
        <v>0</v>
      </c>
      <c r="H3176" s="699">
        <f t="shared" si="1435"/>
        <v>0</v>
      </c>
      <c r="I3176" s="712">
        <f t="shared" si="1436"/>
        <v>0</v>
      </c>
      <c r="J3176" s="699">
        <f t="shared" si="1442"/>
        <v>0</v>
      </c>
      <c r="K3176" s="681">
        <f t="shared" si="1443"/>
        <v>0</v>
      </c>
      <c r="L3176" s="711">
        <f>IF($L$5="Yes",HLOOKUP(B3176,'Outdoor Supply'!$D$32:$P$38,7,FALSE),0)</f>
        <v>0</v>
      </c>
      <c r="M3176" s="701">
        <f t="shared" si="1444"/>
        <v>0</v>
      </c>
      <c r="N3176" s="564">
        <f t="shared" si="1445"/>
        <v>0</v>
      </c>
      <c r="O3176" s="564">
        <f t="shared" si="1446"/>
        <v>0</v>
      </c>
      <c r="P3176" s="564">
        <f t="shared" si="1447"/>
        <v>0</v>
      </c>
      <c r="Q3176" s="564">
        <f t="shared" si="1448"/>
        <v>0</v>
      </c>
      <c r="R3176" s="661">
        <f t="shared" si="1437"/>
        <v>0</v>
      </c>
      <c r="S3176" s="662">
        <f t="shared" si="1438"/>
        <v>0</v>
      </c>
      <c r="T3176" s="699">
        <f t="shared" si="1439"/>
        <v>0</v>
      </c>
      <c r="U3176" s="681">
        <f t="shared" si="1449"/>
        <v>0</v>
      </c>
      <c r="V3176" s="701">
        <f t="shared" si="1450"/>
        <v>0</v>
      </c>
      <c r="W3176" s="662">
        <f t="shared" si="1451"/>
        <v>0</v>
      </c>
      <c r="X3176" s="662">
        <f t="shared" si="1452"/>
        <v>0</v>
      </c>
      <c r="Y3176" s="662">
        <f t="shared" si="1453"/>
        <v>0</v>
      </c>
      <c r="Z3176" s="699">
        <f t="shared" si="1454"/>
        <v>0</v>
      </c>
      <c r="AA3176" s="681">
        <f t="shared" si="1457"/>
        <v>0</v>
      </c>
      <c r="AB3176" s="701">
        <f t="shared" si="1458"/>
        <v>0</v>
      </c>
      <c r="AC3176" s="662">
        <f t="shared" si="1455"/>
        <v>0</v>
      </c>
      <c r="AD3176" s="662">
        <f t="shared" si="1459"/>
        <v>0</v>
      </c>
      <c r="AE3176" s="701">
        <f t="shared" si="1460"/>
        <v>0</v>
      </c>
      <c r="AF3176" s="662">
        <f t="shared" si="1456"/>
        <v>0</v>
      </c>
      <c r="AG3176" s="662">
        <f t="shared" si="1461"/>
        <v>0</v>
      </c>
      <c r="AH3176" s="701">
        <f t="shared" si="1462"/>
        <v>0</v>
      </c>
    </row>
    <row r="3177" spans="1:34" x14ac:dyDescent="0.35">
      <c r="A3177" s="680">
        <v>41152</v>
      </c>
      <c r="B3177" s="558" t="s">
        <v>28</v>
      </c>
      <c r="C3177" s="558">
        <v>8</v>
      </c>
      <c r="D3177" s="559">
        <f t="shared" si="1434"/>
        <v>6</v>
      </c>
      <c r="E3177" s="561">
        <v>0</v>
      </c>
      <c r="F3177" s="699">
        <f t="shared" si="1440"/>
        <v>0</v>
      </c>
      <c r="G3177" s="712">
        <f t="shared" si="1441"/>
        <v>0</v>
      </c>
      <c r="H3177" s="699">
        <f t="shared" si="1435"/>
        <v>0</v>
      </c>
      <c r="I3177" s="712">
        <f t="shared" si="1436"/>
        <v>0</v>
      </c>
      <c r="J3177" s="699">
        <f t="shared" si="1442"/>
        <v>0</v>
      </c>
      <c r="K3177" s="681">
        <f t="shared" si="1443"/>
        <v>0</v>
      </c>
      <c r="L3177" s="711">
        <f>IF($L$5="Yes",HLOOKUP(B3177,'Outdoor Supply'!$D$32:$P$38,7,FALSE),0)</f>
        <v>0</v>
      </c>
      <c r="M3177" s="701">
        <f t="shared" si="1444"/>
        <v>0</v>
      </c>
      <c r="N3177" s="564">
        <f t="shared" si="1445"/>
        <v>0</v>
      </c>
      <c r="O3177" s="564">
        <f t="shared" si="1446"/>
        <v>0</v>
      </c>
      <c r="P3177" s="564">
        <f t="shared" si="1447"/>
        <v>0</v>
      </c>
      <c r="Q3177" s="564">
        <f t="shared" si="1448"/>
        <v>0</v>
      </c>
      <c r="R3177" s="661">
        <f t="shared" si="1437"/>
        <v>0</v>
      </c>
      <c r="S3177" s="662">
        <f t="shared" si="1438"/>
        <v>0</v>
      </c>
      <c r="T3177" s="699">
        <f t="shared" si="1439"/>
        <v>0</v>
      </c>
      <c r="U3177" s="681">
        <f t="shared" si="1449"/>
        <v>0</v>
      </c>
      <c r="V3177" s="701">
        <f t="shared" si="1450"/>
        <v>0</v>
      </c>
      <c r="W3177" s="662">
        <f t="shared" si="1451"/>
        <v>0</v>
      </c>
      <c r="X3177" s="662">
        <f t="shared" si="1452"/>
        <v>0</v>
      </c>
      <c r="Y3177" s="662">
        <f t="shared" si="1453"/>
        <v>0</v>
      </c>
      <c r="Z3177" s="699">
        <f t="shared" si="1454"/>
        <v>0</v>
      </c>
      <c r="AA3177" s="681">
        <f t="shared" si="1457"/>
        <v>0</v>
      </c>
      <c r="AB3177" s="701">
        <f t="shared" si="1458"/>
        <v>0</v>
      </c>
      <c r="AC3177" s="662">
        <f t="shared" si="1455"/>
        <v>0</v>
      </c>
      <c r="AD3177" s="662">
        <f t="shared" si="1459"/>
        <v>0</v>
      </c>
      <c r="AE3177" s="701">
        <f t="shared" si="1460"/>
        <v>0</v>
      </c>
      <c r="AF3177" s="662">
        <f t="shared" si="1456"/>
        <v>0</v>
      </c>
      <c r="AG3177" s="662">
        <f t="shared" si="1461"/>
        <v>0</v>
      </c>
      <c r="AH3177" s="701">
        <f t="shared" si="1462"/>
        <v>0</v>
      </c>
    </row>
    <row r="3178" spans="1:34" x14ac:dyDescent="0.35">
      <c r="A3178" s="680">
        <v>41153</v>
      </c>
      <c r="B3178" s="558" t="s">
        <v>29</v>
      </c>
      <c r="C3178" s="558">
        <v>9</v>
      </c>
      <c r="D3178" s="559">
        <f t="shared" si="1434"/>
        <v>7</v>
      </c>
      <c r="E3178" s="561">
        <v>0</v>
      </c>
      <c r="F3178" s="699">
        <f t="shared" si="1440"/>
        <v>0</v>
      </c>
      <c r="G3178" s="712">
        <f t="shared" si="1441"/>
        <v>0</v>
      </c>
      <c r="H3178" s="699">
        <f t="shared" si="1435"/>
        <v>0</v>
      </c>
      <c r="I3178" s="712">
        <f t="shared" si="1436"/>
        <v>0</v>
      </c>
      <c r="J3178" s="699">
        <f t="shared" si="1442"/>
        <v>0</v>
      </c>
      <c r="K3178" s="681">
        <f t="shared" si="1443"/>
        <v>0</v>
      </c>
      <c r="L3178" s="711">
        <f>IF($L$5="Yes",HLOOKUP(B3178,'Outdoor Supply'!$D$32:$P$38,7,FALSE),0)</f>
        <v>0</v>
      </c>
      <c r="M3178" s="701">
        <f t="shared" si="1444"/>
        <v>0</v>
      </c>
      <c r="N3178" s="564">
        <f t="shared" si="1445"/>
        <v>0</v>
      </c>
      <c r="O3178" s="564">
        <f t="shared" si="1446"/>
        <v>0</v>
      </c>
      <c r="P3178" s="564">
        <f t="shared" si="1447"/>
        <v>0</v>
      </c>
      <c r="Q3178" s="564">
        <f t="shared" si="1448"/>
        <v>0</v>
      </c>
      <c r="R3178" s="661">
        <f t="shared" si="1437"/>
        <v>0</v>
      </c>
      <c r="S3178" s="662">
        <f t="shared" si="1438"/>
        <v>0</v>
      </c>
      <c r="T3178" s="699">
        <f t="shared" si="1439"/>
        <v>0</v>
      </c>
      <c r="U3178" s="681">
        <f t="shared" si="1449"/>
        <v>0</v>
      </c>
      <c r="V3178" s="701">
        <f t="shared" si="1450"/>
        <v>0</v>
      </c>
      <c r="W3178" s="662">
        <f t="shared" si="1451"/>
        <v>0</v>
      </c>
      <c r="X3178" s="662">
        <f t="shared" si="1452"/>
        <v>0</v>
      </c>
      <c r="Y3178" s="662">
        <f t="shared" si="1453"/>
        <v>0</v>
      </c>
      <c r="Z3178" s="699">
        <f t="shared" si="1454"/>
        <v>0</v>
      </c>
      <c r="AA3178" s="681">
        <f t="shared" si="1457"/>
        <v>0</v>
      </c>
      <c r="AB3178" s="701">
        <f t="shared" si="1458"/>
        <v>0</v>
      </c>
      <c r="AC3178" s="662">
        <f t="shared" si="1455"/>
        <v>0</v>
      </c>
      <c r="AD3178" s="662">
        <f t="shared" si="1459"/>
        <v>0</v>
      </c>
      <c r="AE3178" s="701">
        <f t="shared" si="1460"/>
        <v>0</v>
      </c>
      <c r="AF3178" s="662">
        <f t="shared" si="1456"/>
        <v>0</v>
      </c>
      <c r="AG3178" s="662">
        <f t="shared" si="1461"/>
        <v>0</v>
      </c>
      <c r="AH3178" s="701">
        <f t="shared" si="1462"/>
        <v>0</v>
      </c>
    </row>
    <row r="3179" spans="1:34" x14ac:dyDescent="0.35">
      <c r="A3179" s="680">
        <v>41154</v>
      </c>
      <c r="B3179" s="558" t="s">
        <v>29</v>
      </c>
      <c r="C3179" s="558">
        <v>9</v>
      </c>
      <c r="D3179" s="559">
        <f t="shared" si="1434"/>
        <v>1</v>
      </c>
      <c r="E3179" s="561">
        <v>0</v>
      </c>
      <c r="F3179" s="699">
        <f t="shared" si="1440"/>
        <v>0</v>
      </c>
      <c r="G3179" s="712">
        <f t="shared" si="1441"/>
        <v>0</v>
      </c>
      <c r="H3179" s="699">
        <f t="shared" si="1435"/>
        <v>0</v>
      </c>
      <c r="I3179" s="712">
        <f t="shared" si="1436"/>
        <v>0</v>
      </c>
      <c r="J3179" s="699">
        <f t="shared" si="1442"/>
        <v>0</v>
      </c>
      <c r="K3179" s="681">
        <f t="shared" si="1443"/>
        <v>0</v>
      </c>
      <c r="L3179" s="711">
        <f>IF($L$5="Yes",HLOOKUP(B3179,'Outdoor Supply'!$D$32:$P$38,7,FALSE),0)</f>
        <v>0</v>
      </c>
      <c r="M3179" s="701">
        <f t="shared" si="1444"/>
        <v>0</v>
      </c>
      <c r="N3179" s="564">
        <f t="shared" si="1445"/>
        <v>0</v>
      </c>
      <c r="O3179" s="564">
        <f t="shared" si="1446"/>
        <v>0</v>
      </c>
      <c r="P3179" s="564">
        <f t="shared" si="1447"/>
        <v>0</v>
      </c>
      <c r="Q3179" s="564">
        <f t="shared" si="1448"/>
        <v>0</v>
      </c>
      <c r="R3179" s="661">
        <f t="shared" si="1437"/>
        <v>0</v>
      </c>
      <c r="S3179" s="662">
        <f t="shared" si="1438"/>
        <v>0</v>
      </c>
      <c r="T3179" s="699">
        <f t="shared" si="1439"/>
        <v>0</v>
      </c>
      <c r="U3179" s="681">
        <f t="shared" si="1449"/>
        <v>0</v>
      </c>
      <c r="V3179" s="701">
        <f t="shared" si="1450"/>
        <v>0</v>
      </c>
      <c r="W3179" s="662">
        <f t="shared" si="1451"/>
        <v>0</v>
      </c>
      <c r="X3179" s="662">
        <f t="shared" si="1452"/>
        <v>0</v>
      </c>
      <c r="Y3179" s="662">
        <f t="shared" si="1453"/>
        <v>0</v>
      </c>
      <c r="Z3179" s="699">
        <f t="shared" si="1454"/>
        <v>0</v>
      </c>
      <c r="AA3179" s="681">
        <f t="shared" si="1457"/>
        <v>0</v>
      </c>
      <c r="AB3179" s="701">
        <f t="shared" si="1458"/>
        <v>0</v>
      </c>
      <c r="AC3179" s="662">
        <f t="shared" si="1455"/>
        <v>0</v>
      </c>
      <c r="AD3179" s="662">
        <f t="shared" si="1459"/>
        <v>0</v>
      </c>
      <c r="AE3179" s="701">
        <f t="shared" si="1460"/>
        <v>0</v>
      </c>
      <c r="AF3179" s="662">
        <f t="shared" si="1456"/>
        <v>0</v>
      </c>
      <c r="AG3179" s="662">
        <f t="shared" si="1461"/>
        <v>0</v>
      </c>
      <c r="AH3179" s="701">
        <f t="shared" si="1462"/>
        <v>0</v>
      </c>
    </row>
    <row r="3180" spans="1:34" x14ac:dyDescent="0.35">
      <c r="A3180" s="680">
        <v>41155</v>
      </c>
      <c r="B3180" s="558" t="s">
        <v>29</v>
      </c>
      <c r="C3180" s="558">
        <v>9</v>
      </c>
      <c r="D3180" s="559">
        <f t="shared" si="1434"/>
        <v>2</v>
      </c>
      <c r="E3180" s="561">
        <v>0</v>
      </c>
      <c r="F3180" s="699">
        <f t="shared" si="1440"/>
        <v>0</v>
      </c>
      <c r="G3180" s="712">
        <f t="shared" si="1441"/>
        <v>0</v>
      </c>
      <c r="H3180" s="699">
        <f t="shared" si="1435"/>
        <v>0</v>
      </c>
      <c r="I3180" s="712">
        <f t="shared" si="1436"/>
        <v>0</v>
      </c>
      <c r="J3180" s="699">
        <f t="shared" si="1442"/>
        <v>0</v>
      </c>
      <c r="K3180" s="681">
        <f t="shared" si="1443"/>
        <v>0</v>
      </c>
      <c r="L3180" s="711">
        <f>IF($L$5="Yes",HLOOKUP(B3180,'Outdoor Supply'!$D$32:$P$38,7,FALSE),0)</f>
        <v>0</v>
      </c>
      <c r="M3180" s="701">
        <f t="shared" si="1444"/>
        <v>0</v>
      </c>
      <c r="N3180" s="564">
        <f t="shared" si="1445"/>
        <v>0</v>
      </c>
      <c r="O3180" s="564">
        <f t="shared" si="1446"/>
        <v>0</v>
      </c>
      <c r="P3180" s="564">
        <f t="shared" si="1447"/>
        <v>0</v>
      </c>
      <c r="Q3180" s="564">
        <f t="shared" si="1448"/>
        <v>0</v>
      </c>
      <c r="R3180" s="661">
        <f t="shared" si="1437"/>
        <v>0</v>
      </c>
      <c r="S3180" s="662">
        <f t="shared" si="1438"/>
        <v>0</v>
      </c>
      <c r="T3180" s="699">
        <f t="shared" si="1439"/>
        <v>0</v>
      </c>
      <c r="U3180" s="681">
        <f t="shared" si="1449"/>
        <v>0</v>
      </c>
      <c r="V3180" s="701">
        <f t="shared" si="1450"/>
        <v>0</v>
      </c>
      <c r="W3180" s="662">
        <f t="shared" si="1451"/>
        <v>0</v>
      </c>
      <c r="X3180" s="662">
        <f t="shared" si="1452"/>
        <v>0</v>
      </c>
      <c r="Y3180" s="662">
        <f t="shared" si="1453"/>
        <v>0</v>
      </c>
      <c r="Z3180" s="699">
        <f t="shared" si="1454"/>
        <v>0</v>
      </c>
      <c r="AA3180" s="681">
        <f t="shared" si="1457"/>
        <v>0</v>
      </c>
      <c r="AB3180" s="701">
        <f t="shared" si="1458"/>
        <v>0</v>
      </c>
      <c r="AC3180" s="662">
        <f t="shared" si="1455"/>
        <v>0</v>
      </c>
      <c r="AD3180" s="662">
        <f t="shared" si="1459"/>
        <v>0</v>
      </c>
      <c r="AE3180" s="701">
        <f t="shared" si="1460"/>
        <v>0</v>
      </c>
      <c r="AF3180" s="662">
        <f t="shared" si="1456"/>
        <v>0</v>
      </c>
      <c r="AG3180" s="662">
        <f t="shared" si="1461"/>
        <v>0</v>
      </c>
      <c r="AH3180" s="701">
        <f t="shared" si="1462"/>
        <v>0</v>
      </c>
    </row>
    <row r="3181" spans="1:34" x14ac:dyDescent="0.35">
      <c r="A3181" s="680">
        <v>41156</v>
      </c>
      <c r="B3181" s="558" t="s">
        <v>29</v>
      </c>
      <c r="C3181" s="558">
        <v>9</v>
      </c>
      <c r="D3181" s="559">
        <f t="shared" si="1434"/>
        <v>3</v>
      </c>
      <c r="E3181" s="561">
        <v>0</v>
      </c>
      <c r="F3181" s="699">
        <f t="shared" si="1440"/>
        <v>0</v>
      </c>
      <c r="G3181" s="712">
        <f t="shared" si="1441"/>
        <v>0</v>
      </c>
      <c r="H3181" s="699">
        <f t="shared" si="1435"/>
        <v>0</v>
      </c>
      <c r="I3181" s="712">
        <f t="shared" si="1436"/>
        <v>0</v>
      </c>
      <c r="J3181" s="699">
        <f t="shared" si="1442"/>
        <v>0</v>
      </c>
      <c r="K3181" s="681">
        <f t="shared" si="1443"/>
        <v>0</v>
      </c>
      <c r="L3181" s="711">
        <f>IF($L$5="Yes",HLOOKUP(B3181,'Outdoor Supply'!$D$32:$P$38,7,FALSE),0)</f>
        <v>0</v>
      </c>
      <c r="M3181" s="701">
        <f t="shared" si="1444"/>
        <v>0</v>
      </c>
      <c r="N3181" s="564">
        <f t="shared" si="1445"/>
        <v>0</v>
      </c>
      <c r="O3181" s="564">
        <f t="shared" si="1446"/>
        <v>0</v>
      </c>
      <c r="P3181" s="564">
        <f t="shared" si="1447"/>
        <v>0</v>
      </c>
      <c r="Q3181" s="564">
        <f t="shared" si="1448"/>
        <v>0</v>
      </c>
      <c r="R3181" s="661">
        <f t="shared" si="1437"/>
        <v>0</v>
      </c>
      <c r="S3181" s="662">
        <f t="shared" si="1438"/>
        <v>0</v>
      </c>
      <c r="T3181" s="699">
        <f t="shared" si="1439"/>
        <v>0</v>
      </c>
      <c r="U3181" s="681">
        <f t="shared" si="1449"/>
        <v>0</v>
      </c>
      <c r="V3181" s="701">
        <f t="shared" si="1450"/>
        <v>0</v>
      </c>
      <c r="W3181" s="662">
        <f t="shared" si="1451"/>
        <v>0</v>
      </c>
      <c r="X3181" s="662">
        <f t="shared" si="1452"/>
        <v>0</v>
      </c>
      <c r="Y3181" s="662">
        <f t="shared" si="1453"/>
        <v>0</v>
      </c>
      <c r="Z3181" s="699">
        <f t="shared" si="1454"/>
        <v>0</v>
      </c>
      <c r="AA3181" s="681">
        <f t="shared" si="1457"/>
        <v>0</v>
      </c>
      <c r="AB3181" s="701">
        <f t="shared" si="1458"/>
        <v>0</v>
      </c>
      <c r="AC3181" s="662">
        <f t="shared" si="1455"/>
        <v>0</v>
      </c>
      <c r="AD3181" s="662">
        <f t="shared" si="1459"/>
        <v>0</v>
      </c>
      <c r="AE3181" s="701">
        <f t="shared" si="1460"/>
        <v>0</v>
      </c>
      <c r="AF3181" s="662">
        <f t="shared" si="1456"/>
        <v>0</v>
      </c>
      <c r="AG3181" s="662">
        <f t="shared" si="1461"/>
        <v>0</v>
      </c>
      <c r="AH3181" s="701">
        <f t="shared" si="1462"/>
        <v>0</v>
      </c>
    </row>
    <row r="3182" spans="1:34" x14ac:dyDescent="0.35">
      <c r="A3182" s="680">
        <v>41157</v>
      </c>
      <c r="B3182" s="558" t="s">
        <v>29</v>
      </c>
      <c r="C3182" s="558">
        <v>9</v>
      </c>
      <c r="D3182" s="559">
        <f t="shared" si="1434"/>
        <v>4</v>
      </c>
      <c r="E3182" s="561">
        <v>0</v>
      </c>
      <c r="F3182" s="699">
        <f t="shared" si="1440"/>
        <v>0</v>
      </c>
      <c r="G3182" s="712">
        <f t="shared" si="1441"/>
        <v>0</v>
      </c>
      <c r="H3182" s="699">
        <f t="shared" si="1435"/>
        <v>0</v>
      </c>
      <c r="I3182" s="712">
        <f t="shared" si="1436"/>
        <v>0</v>
      </c>
      <c r="J3182" s="699">
        <f t="shared" si="1442"/>
        <v>0</v>
      </c>
      <c r="K3182" s="681">
        <f t="shared" si="1443"/>
        <v>0</v>
      </c>
      <c r="L3182" s="711">
        <f>IF($L$5="Yes",HLOOKUP(B3182,'Outdoor Supply'!$D$32:$P$38,7,FALSE),0)</f>
        <v>0</v>
      </c>
      <c r="M3182" s="701">
        <f t="shared" si="1444"/>
        <v>0</v>
      </c>
      <c r="N3182" s="564">
        <f t="shared" si="1445"/>
        <v>0</v>
      </c>
      <c r="O3182" s="564">
        <f t="shared" si="1446"/>
        <v>0</v>
      </c>
      <c r="P3182" s="564">
        <f t="shared" si="1447"/>
        <v>0</v>
      </c>
      <c r="Q3182" s="564">
        <f t="shared" si="1448"/>
        <v>0</v>
      </c>
      <c r="R3182" s="661">
        <f t="shared" si="1437"/>
        <v>0</v>
      </c>
      <c r="S3182" s="662">
        <f t="shared" si="1438"/>
        <v>0</v>
      </c>
      <c r="T3182" s="699">
        <f t="shared" si="1439"/>
        <v>0</v>
      </c>
      <c r="U3182" s="681">
        <f t="shared" si="1449"/>
        <v>0</v>
      </c>
      <c r="V3182" s="701">
        <f t="shared" si="1450"/>
        <v>0</v>
      </c>
      <c r="W3182" s="662">
        <f t="shared" si="1451"/>
        <v>0</v>
      </c>
      <c r="X3182" s="662">
        <f t="shared" si="1452"/>
        <v>0</v>
      </c>
      <c r="Y3182" s="662">
        <f t="shared" si="1453"/>
        <v>0</v>
      </c>
      <c r="Z3182" s="699">
        <f t="shared" si="1454"/>
        <v>0</v>
      </c>
      <c r="AA3182" s="681">
        <f t="shared" si="1457"/>
        <v>0</v>
      </c>
      <c r="AB3182" s="701">
        <f t="shared" si="1458"/>
        <v>0</v>
      </c>
      <c r="AC3182" s="662">
        <f t="shared" si="1455"/>
        <v>0</v>
      </c>
      <c r="AD3182" s="662">
        <f t="shared" si="1459"/>
        <v>0</v>
      </c>
      <c r="AE3182" s="701">
        <f t="shared" si="1460"/>
        <v>0</v>
      </c>
      <c r="AF3182" s="662">
        <f t="shared" si="1456"/>
        <v>0</v>
      </c>
      <c r="AG3182" s="662">
        <f t="shared" si="1461"/>
        <v>0</v>
      </c>
      <c r="AH3182" s="701">
        <f t="shared" si="1462"/>
        <v>0</v>
      </c>
    </row>
    <row r="3183" spans="1:34" x14ac:dyDescent="0.35">
      <c r="A3183" s="680">
        <v>41158</v>
      </c>
      <c r="B3183" s="558" t="s">
        <v>29</v>
      </c>
      <c r="C3183" s="558">
        <v>9</v>
      </c>
      <c r="D3183" s="559">
        <f t="shared" si="1434"/>
        <v>5</v>
      </c>
      <c r="E3183" s="561">
        <v>0</v>
      </c>
      <c r="F3183" s="699">
        <f t="shared" si="1440"/>
        <v>0</v>
      </c>
      <c r="G3183" s="712">
        <f t="shared" si="1441"/>
        <v>0</v>
      </c>
      <c r="H3183" s="699">
        <f t="shared" si="1435"/>
        <v>0</v>
      </c>
      <c r="I3183" s="712">
        <f t="shared" si="1436"/>
        <v>0</v>
      </c>
      <c r="J3183" s="699">
        <f t="shared" si="1442"/>
        <v>0</v>
      </c>
      <c r="K3183" s="681">
        <f t="shared" si="1443"/>
        <v>0</v>
      </c>
      <c r="L3183" s="711">
        <f>IF($L$5="Yes",HLOOKUP(B3183,'Outdoor Supply'!$D$32:$P$38,7,FALSE),0)</f>
        <v>0</v>
      </c>
      <c r="M3183" s="701">
        <f t="shared" si="1444"/>
        <v>0</v>
      </c>
      <c r="N3183" s="564">
        <f t="shared" si="1445"/>
        <v>0</v>
      </c>
      <c r="O3183" s="564">
        <f t="shared" si="1446"/>
        <v>0</v>
      </c>
      <c r="P3183" s="564">
        <f t="shared" si="1447"/>
        <v>0</v>
      </c>
      <c r="Q3183" s="564">
        <f t="shared" si="1448"/>
        <v>0</v>
      </c>
      <c r="R3183" s="661">
        <f t="shared" si="1437"/>
        <v>0</v>
      </c>
      <c r="S3183" s="662">
        <f t="shared" si="1438"/>
        <v>0</v>
      </c>
      <c r="T3183" s="699">
        <f t="shared" si="1439"/>
        <v>0</v>
      </c>
      <c r="U3183" s="681">
        <f t="shared" si="1449"/>
        <v>0</v>
      </c>
      <c r="V3183" s="701">
        <f t="shared" si="1450"/>
        <v>0</v>
      </c>
      <c r="W3183" s="662">
        <f t="shared" si="1451"/>
        <v>0</v>
      </c>
      <c r="X3183" s="662">
        <f t="shared" si="1452"/>
        <v>0</v>
      </c>
      <c r="Y3183" s="662">
        <f t="shared" si="1453"/>
        <v>0</v>
      </c>
      <c r="Z3183" s="699">
        <f t="shared" si="1454"/>
        <v>0</v>
      </c>
      <c r="AA3183" s="681">
        <f t="shared" si="1457"/>
        <v>0</v>
      </c>
      <c r="AB3183" s="701">
        <f t="shared" si="1458"/>
        <v>0</v>
      </c>
      <c r="AC3183" s="662">
        <f t="shared" si="1455"/>
        <v>0</v>
      </c>
      <c r="AD3183" s="662">
        <f t="shared" si="1459"/>
        <v>0</v>
      </c>
      <c r="AE3183" s="701">
        <f t="shared" si="1460"/>
        <v>0</v>
      </c>
      <c r="AF3183" s="662">
        <f t="shared" si="1456"/>
        <v>0</v>
      </c>
      <c r="AG3183" s="662">
        <f t="shared" si="1461"/>
        <v>0</v>
      </c>
      <c r="AH3183" s="701">
        <f t="shared" si="1462"/>
        <v>0</v>
      </c>
    </row>
    <row r="3184" spans="1:34" x14ac:dyDescent="0.35">
      <c r="A3184" s="680">
        <v>41159</v>
      </c>
      <c r="B3184" s="558" t="s">
        <v>29</v>
      </c>
      <c r="C3184" s="558">
        <v>9</v>
      </c>
      <c r="D3184" s="559">
        <f t="shared" si="1434"/>
        <v>6</v>
      </c>
      <c r="E3184" s="561">
        <v>0</v>
      </c>
      <c r="F3184" s="699">
        <f t="shared" si="1440"/>
        <v>0</v>
      </c>
      <c r="G3184" s="712">
        <f t="shared" si="1441"/>
        <v>0</v>
      </c>
      <c r="H3184" s="699">
        <f t="shared" si="1435"/>
        <v>0</v>
      </c>
      <c r="I3184" s="712">
        <f t="shared" si="1436"/>
        <v>0</v>
      </c>
      <c r="J3184" s="699">
        <f t="shared" si="1442"/>
        <v>0</v>
      </c>
      <c r="K3184" s="681">
        <f t="shared" si="1443"/>
        <v>0</v>
      </c>
      <c r="L3184" s="711">
        <f>IF($L$5="Yes",HLOOKUP(B3184,'Outdoor Supply'!$D$32:$P$38,7,FALSE),0)</f>
        <v>0</v>
      </c>
      <c r="M3184" s="701">
        <f t="shared" si="1444"/>
        <v>0</v>
      </c>
      <c r="N3184" s="564">
        <f t="shared" si="1445"/>
        <v>0</v>
      </c>
      <c r="O3184" s="564">
        <f t="shared" si="1446"/>
        <v>0</v>
      </c>
      <c r="P3184" s="564">
        <f t="shared" si="1447"/>
        <v>0</v>
      </c>
      <c r="Q3184" s="564">
        <f t="shared" si="1448"/>
        <v>0</v>
      </c>
      <c r="R3184" s="661">
        <f t="shared" si="1437"/>
        <v>0</v>
      </c>
      <c r="S3184" s="662">
        <f t="shared" si="1438"/>
        <v>0</v>
      </c>
      <c r="T3184" s="699">
        <f t="shared" si="1439"/>
        <v>0</v>
      </c>
      <c r="U3184" s="681">
        <f t="shared" si="1449"/>
        <v>0</v>
      </c>
      <c r="V3184" s="701">
        <f t="shared" si="1450"/>
        <v>0</v>
      </c>
      <c r="W3184" s="662">
        <f t="shared" si="1451"/>
        <v>0</v>
      </c>
      <c r="X3184" s="662">
        <f t="shared" si="1452"/>
        <v>0</v>
      </c>
      <c r="Y3184" s="662">
        <f t="shared" si="1453"/>
        <v>0</v>
      </c>
      <c r="Z3184" s="699">
        <f t="shared" si="1454"/>
        <v>0</v>
      </c>
      <c r="AA3184" s="681">
        <f t="shared" si="1457"/>
        <v>0</v>
      </c>
      <c r="AB3184" s="701">
        <f t="shared" si="1458"/>
        <v>0</v>
      </c>
      <c r="AC3184" s="662">
        <f t="shared" si="1455"/>
        <v>0</v>
      </c>
      <c r="AD3184" s="662">
        <f t="shared" si="1459"/>
        <v>0</v>
      </c>
      <c r="AE3184" s="701">
        <f t="shared" si="1460"/>
        <v>0</v>
      </c>
      <c r="AF3184" s="662">
        <f t="shared" si="1456"/>
        <v>0</v>
      </c>
      <c r="AG3184" s="662">
        <f t="shared" si="1461"/>
        <v>0</v>
      </c>
      <c r="AH3184" s="701">
        <f t="shared" si="1462"/>
        <v>0</v>
      </c>
    </row>
    <row r="3185" spans="1:34" x14ac:dyDescent="0.35">
      <c r="A3185" s="680">
        <v>41160</v>
      </c>
      <c r="B3185" s="558" t="s">
        <v>29</v>
      </c>
      <c r="C3185" s="558">
        <v>9</v>
      </c>
      <c r="D3185" s="559">
        <f t="shared" si="1434"/>
        <v>7</v>
      </c>
      <c r="E3185" s="561">
        <v>0</v>
      </c>
      <c r="F3185" s="699">
        <f t="shared" si="1440"/>
        <v>0</v>
      </c>
      <c r="G3185" s="712">
        <f t="shared" si="1441"/>
        <v>0</v>
      </c>
      <c r="H3185" s="699">
        <f t="shared" si="1435"/>
        <v>0</v>
      </c>
      <c r="I3185" s="712">
        <f t="shared" si="1436"/>
        <v>0</v>
      </c>
      <c r="J3185" s="699">
        <f t="shared" si="1442"/>
        <v>0</v>
      </c>
      <c r="K3185" s="681">
        <f t="shared" si="1443"/>
        <v>0</v>
      </c>
      <c r="L3185" s="711">
        <f>IF($L$5="Yes",HLOOKUP(B3185,'Outdoor Supply'!$D$32:$P$38,7,FALSE),0)</f>
        <v>0</v>
      </c>
      <c r="M3185" s="701">
        <f t="shared" si="1444"/>
        <v>0</v>
      </c>
      <c r="N3185" s="564">
        <f t="shared" si="1445"/>
        <v>0</v>
      </c>
      <c r="O3185" s="564">
        <f t="shared" si="1446"/>
        <v>0</v>
      </c>
      <c r="P3185" s="564">
        <f t="shared" si="1447"/>
        <v>0</v>
      </c>
      <c r="Q3185" s="564">
        <f t="shared" si="1448"/>
        <v>0</v>
      </c>
      <c r="R3185" s="661">
        <f t="shared" si="1437"/>
        <v>0</v>
      </c>
      <c r="S3185" s="662">
        <f t="shared" si="1438"/>
        <v>0</v>
      </c>
      <c r="T3185" s="699">
        <f t="shared" si="1439"/>
        <v>0</v>
      </c>
      <c r="U3185" s="681">
        <f t="shared" si="1449"/>
        <v>0</v>
      </c>
      <c r="V3185" s="701">
        <f t="shared" si="1450"/>
        <v>0</v>
      </c>
      <c r="W3185" s="662">
        <f t="shared" si="1451"/>
        <v>0</v>
      </c>
      <c r="X3185" s="662">
        <f t="shared" si="1452"/>
        <v>0</v>
      </c>
      <c r="Y3185" s="662">
        <f t="shared" si="1453"/>
        <v>0</v>
      </c>
      <c r="Z3185" s="699">
        <f t="shared" si="1454"/>
        <v>0</v>
      </c>
      <c r="AA3185" s="681">
        <f t="shared" si="1457"/>
        <v>0</v>
      </c>
      <c r="AB3185" s="701">
        <f t="shared" si="1458"/>
        <v>0</v>
      </c>
      <c r="AC3185" s="662">
        <f t="shared" si="1455"/>
        <v>0</v>
      </c>
      <c r="AD3185" s="662">
        <f t="shared" si="1459"/>
        <v>0</v>
      </c>
      <c r="AE3185" s="701">
        <f t="shared" si="1460"/>
        <v>0</v>
      </c>
      <c r="AF3185" s="662">
        <f t="shared" si="1456"/>
        <v>0</v>
      </c>
      <c r="AG3185" s="662">
        <f t="shared" si="1461"/>
        <v>0</v>
      </c>
      <c r="AH3185" s="701">
        <f t="shared" si="1462"/>
        <v>0</v>
      </c>
    </row>
    <row r="3186" spans="1:34" x14ac:dyDescent="0.35">
      <c r="A3186" s="680">
        <v>41161</v>
      </c>
      <c r="B3186" s="558" t="s">
        <v>29</v>
      </c>
      <c r="C3186" s="558">
        <v>9</v>
      </c>
      <c r="D3186" s="559">
        <f t="shared" si="1434"/>
        <v>1</v>
      </c>
      <c r="E3186" s="561">
        <v>0</v>
      </c>
      <c r="F3186" s="699">
        <f t="shared" si="1440"/>
        <v>0</v>
      </c>
      <c r="G3186" s="712">
        <f t="shared" si="1441"/>
        <v>0</v>
      </c>
      <c r="H3186" s="699">
        <f t="shared" si="1435"/>
        <v>0</v>
      </c>
      <c r="I3186" s="712">
        <f t="shared" si="1436"/>
        <v>0</v>
      </c>
      <c r="J3186" s="699">
        <f t="shared" si="1442"/>
        <v>0</v>
      </c>
      <c r="K3186" s="681">
        <f t="shared" si="1443"/>
        <v>0</v>
      </c>
      <c r="L3186" s="711">
        <f>IF($L$5="Yes",HLOOKUP(B3186,'Outdoor Supply'!$D$32:$P$38,7,FALSE),0)</f>
        <v>0</v>
      </c>
      <c r="M3186" s="701">
        <f t="shared" si="1444"/>
        <v>0</v>
      </c>
      <c r="N3186" s="564">
        <f t="shared" si="1445"/>
        <v>0</v>
      </c>
      <c r="O3186" s="564">
        <f t="shared" si="1446"/>
        <v>0</v>
      </c>
      <c r="P3186" s="564">
        <f t="shared" si="1447"/>
        <v>0</v>
      </c>
      <c r="Q3186" s="564">
        <f t="shared" si="1448"/>
        <v>0</v>
      </c>
      <c r="R3186" s="661">
        <f t="shared" si="1437"/>
        <v>0</v>
      </c>
      <c r="S3186" s="662">
        <f t="shared" si="1438"/>
        <v>0</v>
      </c>
      <c r="T3186" s="699">
        <f t="shared" si="1439"/>
        <v>0</v>
      </c>
      <c r="U3186" s="681">
        <f t="shared" si="1449"/>
        <v>0</v>
      </c>
      <c r="V3186" s="701">
        <f t="shared" si="1450"/>
        <v>0</v>
      </c>
      <c r="W3186" s="662">
        <f t="shared" si="1451"/>
        <v>0</v>
      </c>
      <c r="X3186" s="662">
        <f t="shared" si="1452"/>
        <v>0</v>
      </c>
      <c r="Y3186" s="662">
        <f t="shared" si="1453"/>
        <v>0</v>
      </c>
      <c r="Z3186" s="699">
        <f t="shared" si="1454"/>
        <v>0</v>
      </c>
      <c r="AA3186" s="681">
        <f t="shared" si="1457"/>
        <v>0</v>
      </c>
      <c r="AB3186" s="701">
        <f t="shared" si="1458"/>
        <v>0</v>
      </c>
      <c r="AC3186" s="662">
        <f t="shared" si="1455"/>
        <v>0</v>
      </c>
      <c r="AD3186" s="662">
        <f t="shared" si="1459"/>
        <v>0</v>
      </c>
      <c r="AE3186" s="701">
        <f t="shared" si="1460"/>
        <v>0</v>
      </c>
      <c r="AF3186" s="662">
        <f t="shared" si="1456"/>
        <v>0</v>
      </c>
      <c r="AG3186" s="662">
        <f t="shared" si="1461"/>
        <v>0</v>
      </c>
      <c r="AH3186" s="701">
        <f t="shared" si="1462"/>
        <v>0</v>
      </c>
    </row>
    <row r="3187" spans="1:34" x14ac:dyDescent="0.35">
      <c r="A3187" s="680">
        <v>41162</v>
      </c>
      <c r="B3187" s="558" t="s">
        <v>29</v>
      </c>
      <c r="C3187" s="558">
        <v>9</v>
      </c>
      <c r="D3187" s="559">
        <f t="shared" si="1434"/>
        <v>2</v>
      </c>
      <c r="E3187" s="561">
        <v>0</v>
      </c>
      <c r="F3187" s="699">
        <f t="shared" si="1440"/>
        <v>0</v>
      </c>
      <c r="G3187" s="712">
        <f t="shared" si="1441"/>
        <v>0</v>
      </c>
      <c r="H3187" s="699">
        <f t="shared" si="1435"/>
        <v>0</v>
      </c>
      <c r="I3187" s="712">
        <f t="shared" si="1436"/>
        <v>0</v>
      </c>
      <c r="J3187" s="699">
        <f t="shared" si="1442"/>
        <v>0</v>
      </c>
      <c r="K3187" s="681">
        <f t="shared" si="1443"/>
        <v>0</v>
      </c>
      <c r="L3187" s="711">
        <f>IF($L$5="Yes",HLOOKUP(B3187,'Outdoor Supply'!$D$32:$P$38,7,FALSE),0)</f>
        <v>0</v>
      </c>
      <c r="M3187" s="701">
        <f t="shared" si="1444"/>
        <v>0</v>
      </c>
      <c r="N3187" s="564">
        <f t="shared" si="1445"/>
        <v>0</v>
      </c>
      <c r="O3187" s="564">
        <f t="shared" si="1446"/>
        <v>0</v>
      </c>
      <c r="P3187" s="564">
        <f t="shared" si="1447"/>
        <v>0</v>
      </c>
      <c r="Q3187" s="564">
        <f t="shared" si="1448"/>
        <v>0</v>
      </c>
      <c r="R3187" s="661">
        <f t="shared" si="1437"/>
        <v>0</v>
      </c>
      <c r="S3187" s="662">
        <f t="shared" si="1438"/>
        <v>0</v>
      </c>
      <c r="T3187" s="699">
        <f t="shared" si="1439"/>
        <v>0</v>
      </c>
      <c r="U3187" s="681">
        <f t="shared" si="1449"/>
        <v>0</v>
      </c>
      <c r="V3187" s="701">
        <f t="shared" si="1450"/>
        <v>0</v>
      </c>
      <c r="W3187" s="662">
        <f t="shared" si="1451"/>
        <v>0</v>
      </c>
      <c r="X3187" s="662">
        <f t="shared" si="1452"/>
        <v>0</v>
      </c>
      <c r="Y3187" s="662">
        <f t="shared" si="1453"/>
        <v>0</v>
      </c>
      <c r="Z3187" s="699">
        <f t="shared" si="1454"/>
        <v>0</v>
      </c>
      <c r="AA3187" s="681">
        <f t="shared" si="1457"/>
        <v>0</v>
      </c>
      <c r="AB3187" s="701">
        <f t="shared" si="1458"/>
        <v>0</v>
      </c>
      <c r="AC3187" s="662">
        <f t="shared" si="1455"/>
        <v>0</v>
      </c>
      <c r="AD3187" s="662">
        <f t="shared" si="1459"/>
        <v>0</v>
      </c>
      <c r="AE3187" s="701">
        <f t="shared" si="1460"/>
        <v>0</v>
      </c>
      <c r="AF3187" s="662">
        <f t="shared" si="1456"/>
        <v>0</v>
      </c>
      <c r="AG3187" s="662">
        <f t="shared" si="1461"/>
        <v>0</v>
      </c>
      <c r="AH3187" s="701">
        <f t="shared" si="1462"/>
        <v>0</v>
      </c>
    </row>
    <row r="3188" spans="1:34" x14ac:dyDescent="0.35">
      <c r="A3188" s="680">
        <v>41163</v>
      </c>
      <c r="B3188" s="558" t="s">
        <v>29</v>
      </c>
      <c r="C3188" s="558">
        <v>9</v>
      </c>
      <c r="D3188" s="559">
        <f t="shared" si="1434"/>
        <v>3</v>
      </c>
      <c r="E3188" s="561">
        <v>0</v>
      </c>
      <c r="F3188" s="699">
        <f t="shared" si="1440"/>
        <v>0</v>
      </c>
      <c r="G3188" s="712">
        <f t="shared" si="1441"/>
        <v>0</v>
      </c>
      <c r="H3188" s="699">
        <f t="shared" si="1435"/>
        <v>0</v>
      </c>
      <c r="I3188" s="712">
        <f t="shared" si="1436"/>
        <v>0</v>
      </c>
      <c r="J3188" s="699">
        <f t="shared" si="1442"/>
        <v>0</v>
      </c>
      <c r="K3188" s="681">
        <f t="shared" si="1443"/>
        <v>0</v>
      </c>
      <c r="L3188" s="711">
        <f>IF($L$5="Yes",HLOOKUP(B3188,'Outdoor Supply'!$D$32:$P$38,7,FALSE),0)</f>
        <v>0</v>
      </c>
      <c r="M3188" s="701">
        <f t="shared" si="1444"/>
        <v>0</v>
      </c>
      <c r="N3188" s="564">
        <f t="shared" si="1445"/>
        <v>0</v>
      </c>
      <c r="O3188" s="564">
        <f t="shared" si="1446"/>
        <v>0</v>
      </c>
      <c r="P3188" s="564">
        <f t="shared" si="1447"/>
        <v>0</v>
      </c>
      <c r="Q3188" s="564">
        <f t="shared" si="1448"/>
        <v>0</v>
      </c>
      <c r="R3188" s="661">
        <f t="shared" si="1437"/>
        <v>0</v>
      </c>
      <c r="S3188" s="662">
        <f t="shared" si="1438"/>
        <v>0</v>
      </c>
      <c r="T3188" s="699">
        <f t="shared" si="1439"/>
        <v>0</v>
      </c>
      <c r="U3188" s="681">
        <f t="shared" si="1449"/>
        <v>0</v>
      </c>
      <c r="V3188" s="701">
        <f t="shared" si="1450"/>
        <v>0</v>
      </c>
      <c r="W3188" s="662">
        <f t="shared" si="1451"/>
        <v>0</v>
      </c>
      <c r="X3188" s="662">
        <f t="shared" si="1452"/>
        <v>0</v>
      </c>
      <c r="Y3188" s="662">
        <f t="shared" si="1453"/>
        <v>0</v>
      </c>
      <c r="Z3188" s="699">
        <f t="shared" si="1454"/>
        <v>0</v>
      </c>
      <c r="AA3188" s="681">
        <f t="shared" si="1457"/>
        <v>0</v>
      </c>
      <c r="AB3188" s="701">
        <f t="shared" si="1458"/>
        <v>0</v>
      </c>
      <c r="AC3188" s="662">
        <f t="shared" si="1455"/>
        <v>0</v>
      </c>
      <c r="AD3188" s="662">
        <f t="shared" si="1459"/>
        <v>0</v>
      </c>
      <c r="AE3188" s="701">
        <f t="shared" si="1460"/>
        <v>0</v>
      </c>
      <c r="AF3188" s="662">
        <f t="shared" si="1456"/>
        <v>0</v>
      </c>
      <c r="AG3188" s="662">
        <f t="shared" si="1461"/>
        <v>0</v>
      </c>
      <c r="AH3188" s="701">
        <f t="shared" si="1462"/>
        <v>0</v>
      </c>
    </row>
    <row r="3189" spans="1:34" x14ac:dyDescent="0.35">
      <c r="A3189" s="680">
        <v>41164</v>
      </c>
      <c r="B3189" s="558" t="s">
        <v>29</v>
      </c>
      <c r="C3189" s="558">
        <v>9</v>
      </c>
      <c r="D3189" s="559">
        <f t="shared" si="1434"/>
        <v>4</v>
      </c>
      <c r="E3189" s="561">
        <v>0</v>
      </c>
      <c r="F3189" s="699">
        <f t="shared" si="1440"/>
        <v>0</v>
      </c>
      <c r="G3189" s="712">
        <f t="shared" si="1441"/>
        <v>0</v>
      </c>
      <c r="H3189" s="699">
        <f t="shared" si="1435"/>
        <v>0</v>
      </c>
      <c r="I3189" s="712">
        <f t="shared" si="1436"/>
        <v>0</v>
      </c>
      <c r="J3189" s="699">
        <f t="shared" si="1442"/>
        <v>0</v>
      </c>
      <c r="K3189" s="681">
        <f t="shared" si="1443"/>
        <v>0</v>
      </c>
      <c r="L3189" s="711">
        <f>IF($L$5="Yes",HLOOKUP(B3189,'Outdoor Supply'!$D$32:$P$38,7,FALSE),0)</f>
        <v>0</v>
      </c>
      <c r="M3189" s="701">
        <f t="shared" si="1444"/>
        <v>0</v>
      </c>
      <c r="N3189" s="564">
        <f t="shared" si="1445"/>
        <v>0</v>
      </c>
      <c r="O3189" s="564">
        <f t="shared" si="1446"/>
        <v>0</v>
      </c>
      <c r="P3189" s="564">
        <f t="shared" si="1447"/>
        <v>0</v>
      </c>
      <c r="Q3189" s="564">
        <f t="shared" si="1448"/>
        <v>0</v>
      </c>
      <c r="R3189" s="661">
        <f t="shared" si="1437"/>
        <v>0</v>
      </c>
      <c r="S3189" s="662">
        <f t="shared" si="1438"/>
        <v>0</v>
      </c>
      <c r="T3189" s="699">
        <f t="shared" si="1439"/>
        <v>0</v>
      </c>
      <c r="U3189" s="681">
        <f t="shared" si="1449"/>
        <v>0</v>
      </c>
      <c r="V3189" s="701">
        <f t="shared" si="1450"/>
        <v>0</v>
      </c>
      <c r="W3189" s="662">
        <f t="shared" si="1451"/>
        <v>0</v>
      </c>
      <c r="X3189" s="662">
        <f t="shared" si="1452"/>
        <v>0</v>
      </c>
      <c r="Y3189" s="662">
        <f t="shared" si="1453"/>
        <v>0</v>
      </c>
      <c r="Z3189" s="699">
        <f t="shared" si="1454"/>
        <v>0</v>
      </c>
      <c r="AA3189" s="681">
        <f t="shared" si="1457"/>
        <v>0</v>
      </c>
      <c r="AB3189" s="701">
        <f t="shared" si="1458"/>
        <v>0</v>
      </c>
      <c r="AC3189" s="662">
        <f t="shared" si="1455"/>
        <v>0</v>
      </c>
      <c r="AD3189" s="662">
        <f t="shared" si="1459"/>
        <v>0</v>
      </c>
      <c r="AE3189" s="701">
        <f t="shared" si="1460"/>
        <v>0</v>
      </c>
      <c r="AF3189" s="662">
        <f t="shared" si="1456"/>
        <v>0</v>
      </c>
      <c r="AG3189" s="662">
        <f t="shared" si="1461"/>
        <v>0</v>
      </c>
      <c r="AH3189" s="701">
        <f t="shared" si="1462"/>
        <v>0</v>
      </c>
    </row>
    <row r="3190" spans="1:34" x14ac:dyDescent="0.35">
      <c r="A3190" s="680">
        <v>41165</v>
      </c>
      <c r="B3190" s="558" t="s">
        <v>29</v>
      </c>
      <c r="C3190" s="558">
        <v>9</v>
      </c>
      <c r="D3190" s="559">
        <f t="shared" si="1434"/>
        <v>5</v>
      </c>
      <c r="E3190" s="561">
        <v>9.9999999999909051E-3</v>
      </c>
      <c r="F3190" s="699">
        <f t="shared" si="1440"/>
        <v>0</v>
      </c>
      <c r="G3190" s="712">
        <f t="shared" si="1441"/>
        <v>0</v>
      </c>
      <c r="H3190" s="699">
        <f t="shared" si="1435"/>
        <v>0</v>
      </c>
      <c r="I3190" s="712">
        <f t="shared" si="1436"/>
        <v>0</v>
      </c>
      <c r="J3190" s="699">
        <f t="shared" si="1442"/>
        <v>0</v>
      </c>
      <c r="K3190" s="681">
        <f t="shared" si="1443"/>
        <v>0</v>
      </c>
      <c r="L3190" s="711">
        <f>IF($L$5="Yes",HLOOKUP(B3190,'Outdoor Supply'!$D$32:$P$38,7,FALSE),0)</f>
        <v>0</v>
      </c>
      <c r="M3190" s="701">
        <f t="shared" si="1444"/>
        <v>0</v>
      </c>
      <c r="N3190" s="564">
        <f t="shared" si="1445"/>
        <v>0</v>
      </c>
      <c r="O3190" s="564">
        <f t="shared" si="1446"/>
        <v>0</v>
      </c>
      <c r="P3190" s="564">
        <f t="shared" si="1447"/>
        <v>0</v>
      </c>
      <c r="Q3190" s="564">
        <f t="shared" si="1448"/>
        <v>0</v>
      </c>
      <c r="R3190" s="661">
        <f t="shared" si="1437"/>
        <v>0</v>
      </c>
      <c r="S3190" s="662">
        <f t="shared" si="1438"/>
        <v>0</v>
      </c>
      <c r="T3190" s="699">
        <f t="shared" si="1439"/>
        <v>0</v>
      </c>
      <c r="U3190" s="681">
        <f t="shared" si="1449"/>
        <v>0</v>
      </c>
      <c r="V3190" s="701">
        <f t="shared" si="1450"/>
        <v>0</v>
      </c>
      <c r="W3190" s="662">
        <f t="shared" si="1451"/>
        <v>0</v>
      </c>
      <c r="X3190" s="662">
        <f t="shared" si="1452"/>
        <v>0</v>
      </c>
      <c r="Y3190" s="662">
        <f t="shared" si="1453"/>
        <v>0</v>
      </c>
      <c r="Z3190" s="699">
        <f t="shared" si="1454"/>
        <v>0</v>
      </c>
      <c r="AA3190" s="681">
        <f t="shared" si="1457"/>
        <v>0</v>
      </c>
      <c r="AB3190" s="701">
        <f t="shared" si="1458"/>
        <v>0</v>
      </c>
      <c r="AC3190" s="662">
        <f t="shared" si="1455"/>
        <v>0</v>
      </c>
      <c r="AD3190" s="662">
        <f t="shared" si="1459"/>
        <v>0</v>
      </c>
      <c r="AE3190" s="701">
        <f t="shared" si="1460"/>
        <v>0</v>
      </c>
      <c r="AF3190" s="662">
        <f t="shared" si="1456"/>
        <v>0</v>
      </c>
      <c r="AG3190" s="662">
        <f t="shared" si="1461"/>
        <v>0</v>
      </c>
      <c r="AH3190" s="701">
        <f t="shared" si="1462"/>
        <v>0</v>
      </c>
    </row>
    <row r="3191" spans="1:34" x14ac:dyDescent="0.35">
      <c r="A3191" s="680">
        <v>41166</v>
      </c>
      <c r="B3191" s="558" t="s">
        <v>29</v>
      </c>
      <c r="C3191" s="558">
        <v>9</v>
      </c>
      <c r="D3191" s="559">
        <f t="shared" si="1434"/>
        <v>6</v>
      </c>
      <c r="E3191" s="561">
        <v>1.1999999999999318</v>
      </c>
      <c r="F3191" s="699">
        <f t="shared" si="1440"/>
        <v>0</v>
      </c>
      <c r="G3191" s="712">
        <f t="shared" si="1441"/>
        <v>0</v>
      </c>
      <c r="H3191" s="699">
        <f t="shared" si="1435"/>
        <v>0</v>
      </c>
      <c r="I3191" s="712">
        <f t="shared" si="1436"/>
        <v>0</v>
      </c>
      <c r="J3191" s="699">
        <f t="shared" si="1442"/>
        <v>0</v>
      </c>
      <c r="K3191" s="681">
        <f t="shared" si="1443"/>
        <v>0</v>
      </c>
      <c r="L3191" s="711">
        <f>IF($L$5="Yes",HLOOKUP(B3191,'Outdoor Supply'!$D$32:$P$38,7,FALSE),0)</f>
        <v>0</v>
      </c>
      <c r="M3191" s="701">
        <f t="shared" si="1444"/>
        <v>0</v>
      </c>
      <c r="N3191" s="564">
        <f t="shared" si="1445"/>
        <v>0</v>
      </c>
      <c r="O3191" s="564">
        <f t="shared" si="1446"/>
        <v>0</v>
      </c>
      <c r="P3191" s="564">
        <f t="shared" si="1447"/>
        <v>0</v>
      </c>
      <c r="Q3191" s="564">
        <f t="shared" si="1448"/>
        <v>0</v>
      </c>
      <c r="R3191" s="661">
        <f t="shared" si="1437"/>
        <v>0</v>
      </c>
      <c r="S3191" s="662">
        <f t="shared" si="1438"/>
        <v>0</v>
      </c>
      <c r="T3191" s="699">
        <f t="shared" si="1439"/>
        <v>0</v>
      </c>
      <c r="U3191" s="681">
        <f t="shared" si="1449"/>
        <v>0</v>
      </c>
      <c r="V3191" s="701">
        <f t="shared" si="1450"/>
        <v>0</v>
      </c>
      <c r="W3191" s="662">
        <f t="shared" si="1451"/>
        <v>0</v>
      </c>
      <c r="X3191" s="662">
        <f t="shared" si="1452"/>
        <v>0</v>
      </c>
      <c r="Y3191" s="662">
        <f t="shared" si="1453"/>
        <v>0</v>
      </c>
      <c r="Z3191" s="699">
        <f t="shared" si="1454"/>
        <v>0</v>
      </c>
      <c r="AA3191" s="681">
        <f t="shared" si="1457"/>
        <v>0</v>
      </c>
      <c r="AB3191" s="701">
        <f t="shared" si="1458"/>
        <v>0</v>
      </c>
      <c r="AC3191" s="662">
        <f t="shared" si="1455"/>
        <v>0</v>
      </c>
      <c r="AD3191" s="662">
        <f t="shared" si="1459"/>
        <v>0</v>
      </c>
      <c r="AE3191" s="701">
        <f t="shared" si="1460"/>
        <v>0</v>
      </c>
      <c r="AF3191" s="662">
        <f t="shared" si="1456"/>
        <v>0</v>
      </c>
      <c r="AG3191" s="662">
        <f t="shared" si="1461"/>
        <v>0</v>
      </c>
      <c r="AH3191" s="701">
        <f t="shared" si="1462"/>
        <v>0</v>
      </c>
    </row>
    <row r="3192" spans="1:34" x14ac:dyDescent="0.35">
      <c r="A3192" s="680">
        <v>41167</v>
      </c>
      <c r="B3192" s="558" t="s">
        <v>29</v>
      </c>
      <c r="C3192" s="558">
        <v>9</v>
      </c>
      <c r="D3192" s="559">
        <f t="shared" si="1434"/>
        <v>7</v>
      </c>
      <c r="E3192" s="561">
        <v>0</v>
      </c>
      <c r="F3192" s="699">
        <f t="shared" si="1440"/>
        <v>0</v>
      </c>
      <c r="G3192" s="712">
        <f t="shared" si="1441"/>
        <v>0</v>
      </c>
      <c r="H3192" s="699">
        <f t="shared" si="1435"/>
        <v>0</v>
      </c>
      <c r="I3192" s="712">
        <f t="shared" si="1436"/>
        <v>0</v>
      </c>
      <c r="J3192" s="699">
        <f t="shared" si="1442"/>
        <v>0</v>
      </c>
      <c r="K3192" s="681">
        <f t="shared" si="1443"/>
        <v>0</v>
      </c>
      <c r="L3192" s="711">
        <f>IF($L$5="Yes",HLOOKUP(B3192,'Outdoor Supply'!$D$32:$P$38,7,FALSE),0)</f>
        <v>0</v>
      </c>
      <c r="M3192" s="701">
        <f t="shared" si="1444"/>
        <v>0</v>
      </c>
      <c r="N3192" s="564">
        <f t="shared" si="1445"/>
        <v>0</v>
      </c>
      <c r="O3192" s="564">
        <f t="shared" si="1446"/>
        <v>0</v>
      </c>
      <c r="P3192" s="564">
        <f t="shared" si="1447"/>
        <v>0</v>
      </c>
      <c r="Q3192" s="564">
        <f t="shared" si="1448"/>
        <v>0</v>
      </c>
      <c r="R3192" s="661">
        <f t="shared" si="1437"/>
        <v>0</v>
      </c>
      <c r="S3192" s="662">
        <f t="shared" si="1438"/>
        <v>0</v>
      </c>
      <c r="T3192" s="699">
        <f t="shared" si="1439"/>
        <v>0</v>
      </c>
      <c r="U3192" s="681">
        <f t="shared" si="1449"/>
        <v>0</v>
      </c>
      <c r="V3192" s="701">
        <f t="shared" si="1450"/>
        <v>0</v>
      </c>
      <c r="W3192" s="662">
        <f t="shared" si="1451"/>
        <v>0</v>
      </c>
      <c r="X3192" s="662">
        <f t="shared" si="1452"/>
        <v>0</v>
      </c>
      <c r="Y3192" s="662">
        <f t="shared" si="1453"/>
        <v>0</v>
      </c>
      <c r="Z3192" s="699">
        <f t="shared" si="1454"/>
        <v>0</v>
      </c>
      <c r="AA3192" s="681">
        <f t="shared" si="1457"/>
        <v>0</v>
      </c>
      <c r="AB3192" s="701">
        <f t="shared" si="1458"/>
        <v>0</v>
      </c>
      <c r="AC3192" s="662">
        <f t="shared" si="1455"/>
        <v>0</v>
      </c>
      <c r="AD3192" s="662">
        <f t="shared" si="1459"/>
        <v>0</v>
      </c>
      <c r="AE3192" s="701">
        <f t="shared" si="1460"/>
        <v>0</v>
      </c>
      <c r="AF3192" s="662">
        <f t="shared" si="1456"/>
        <v>0</v>
      </c>
      <c r="AG3192" s="662">
        <f t="shared" si="1461"/>
        <v>0</v>
      </c>
      <c r="AH3192" s="701">
        <f t="shared" si="1462"/>
        <v>0</v>
      </c>
    </row>
    <row r="3193" spans="1:34" x14ac:dyDescent="0.35">
      <c r="A3193" s="680">
        <v>41168</v>
      </c>
      <c r="B3193" s="558" t="s">
        <v>29</v>
      </c>
      <c r="C3193" s="558">
        <v>9</v>
      </c>
      <c r="D3193" s="559">
        <f t="shared" si="1434"/>
        <v>1</v>
      </c>
      <c r="E3193" s="561">
        <v>1.4900000000000091</v>
      </c>
      <c r="F3193" s="699">
        <f t="shared" si="1440"/>
        <v>0</v>
      </c>
      <c r="G3193" s="712">
        <f t="shared" si="1441"/>
        <v>0</v>
      </c>
      <c r="H3193" s="699">
        <f t="shared" si="1435"/>
        <v>0</v>
      </c>
      <c r="I3193" s="712">
        <f t="shared" si="1436"/>
        <v>0</v>
      </c>
      <c r="J3193" s="699">
        <f t="shared" si="1442"/>
        <v>0</v>
      </c>
      <c r="K3193" s="681">
        <f t="shared" si="1443"/>
        <v>0</v>
      </c>
      <c r="L3193" s="711">
        <f>IF($L$5="Yes",HLOOKUP(B3193,'Outdoor Supply'!$D$32:$P$38,7,FALSE),0)</f>
        <v>0</v>
      </c>
      <c r="M3193" s="701">
        <f t="shared" si="1444"/>
        <v>0</v>
      </c>
      <c r="N3193" s="564">
        <f t="shared" si="1445"/>
        <v>0</v>
      </c>
      <c r="O3193" s="564">
        <f t="shared" si="1446"/>
        <v>0</v>
      </c>
      <c r="P3193" s="564">
        <f t="shared" si="1447"/>
        <v>0</v>
      </c>
      <c r="Q3193" s="564">
        <f t="shared" si="1448"/>
        <v>0</v>
      </c>
      <c r="R3193" s="661">
        <f t="shared" si="1437"/>
        <v>0</v>
      </c>
      <c r="S3193" s="662">
        <f t="shared" si="1438"/>
        <v>0</v>
      </c>
      <c r="T3193" s="699">
        <f t="shared" si="1439"/>
        <v>0</v>
      </c>
      <c r="U3193" s="681">
        <f t="shared" si="1449"/>
        <v>0</v>
      </c>
      <c r="V3193" s="701">
        <f t="shared" si="1450"/>
        <v>0</v>
      </c>
      <c r="W3193" s="662">
        <f t="shared" si="1451"/>
        <v>0</v>
      </c>
      <c r="X3193" s="662">
        <f t="shared" si="1452"/>
        <v>0</v>
      </c>
      <c r="Y3193" s="662">
        <f t="shared" si="1453"/>
        <v>0</v>
      </c>
      <c r="Z3193" s="699">
        <f t="shared" si="1454"/>
        <v>0</v>
      </c>
      <c r="AA3193" s="681">
        <f t="shared" si="1457"/>
        <v>0</v>
      </c>
      <c r="AB3193" s="701">
        <f t="shared" si="1458"/>
        <v>0</v>
      </c>
      <c r="AC3193" s="662">
        <f t="shared" si="1455"/>
        <v>0</v>
      </c>
      <c r="AD3193" s="662">
        <f t="shared" si="1459"/>
        <v>0</v>
      </c>
      <c r="AE3193" s="701">
        <f t="shared" si="1460"/>
        <v>0</v>
      </c>
      <c r="AF3193" s="662">
        <f t="shared" si="1456"/>
        <v>0</v>
      </c>
      <c r="AG3193" s="662">
        <f t="shared" si="1461"/>
        <v>0</v>
      </c>
      <c r="AH3193" s="701">
        <f t="shared" si="1462"/>
        <v>0</v>
      </c>
    </row>
    <row r="3194" spans="1:34" x14ac:dyDescent="0.35">
      <c r="A3194" s="680">
        <v>41169</v>
      </c>
      <c r="B3194" s="558" t="s">
        <v>29</v>
      </c>
      <c r="C3194" s="558">
        <v>9</v>
      </c>
      <c r="D3194" s="559">
        <f t="shared" si="1434"/>
        <v>2</v>
      </c>
      <c r="E3194" s="561">
        <v>0.77999999999985903</v>
      </c>
      <c r="F3194" s="699">
        <f t="shared" si="1440"/>
        <v>0</v>
      </c>
      <c r="G3194" s="712">
        <f t="shared" si="1441"/>
        <v>0</v>
      </c>
      <c r="H3194" s="699">
        <f t="shared" si="1435"/>
        <v>0</v>
      </c>
      <c r="I3194" s="712">
        <f t="shared" si="1436"/>
        <v>0</v>
      </c>
      <c r="J3194" s="699">
        <f t="shared" si="1442"/>
        <v>0</v>
      </c>
      <c r="K3194" s="681">
        <f t="shared" si="1443"/>
        <v>0</v>
      </c>
      <c r="L3194" s="711">
        <f>IF($L$5="Yes",HLOOKUP(B3194,'Outdoor Supply'!$D$32:$P$38,7,FALSE),0)</f>
        <v>0</v>
      </c>
      <c r="M3194" s="701">
        <f t="shared" si="1444"/>
        <v>0</v>
      </c>
      <c r="N3194" s="564">
        <f t="shared" si="1445"/>
        <v>0</v>
      </c>
      <c r="O3194" s="564">
        <f t="shared" si="1446"/>
        <v>0</v>
      </c>
      <c r="P3194" s="564">
        <f t="shared" si="1447"/>
        <v>0</v>
      </c>
      <c r="Q3194" s="564">
        <f t="shared" si="1448"/>
        <v>0</v>
      </c>
      <c r="R3194" s="661">
        <f t="shared" si="1437"/>
        <v>0</v>
      </c>
      <c r="S3194" s="662">
        <f t="shared" si="1438"/>
        <v>0</v>
      </c>
      <c r="T3194" s="699">
        <f t="shared" si="1439"/>
        <v>0</v>
      </c>
      <c r="U3194" s="681">
        <f t="shared" si="1449"/>
        <v>0</v>
      </c>
      <c r="V3194" s="701">
        <f t="shared" si="1450"/>
        <v>0</v>
      </c>
      <c r="W3194" s="662">
        <f t="shared" si="1451"/>
        <v>0</v>
      </c>
      <c r="X3194" s="662">
        <f t="shared" si="1452"/>
        <v>0</v>
      </c>
      <c r="Y3194" s="662">
        <f t="shared" si="1453"/>
        <v>0</v>
      </c>
      <c r="Z3194" s="699">
        <f t="shared" si="1454"/>
        <v>0</v>
      </c>
      <c r="AA3194" s="681">
        <f t="shared" si="1457"/>
        <v>0</v>
      </c>
      <c r="AB3194" s="701">
        <f t="shared" si="1458"/>
        <v>0</v>
      </c>
      <c r="AC3194" s="662">
        <f t="shared" si="1455"/>
        <v>0</v>
      </c>
      <c r="AD3194" s="662">
        <f t="shared" si="1459"/>
        <v>0</v>
      </c>
      <c r="AE3194" s="701">
        <f t="shared" si="1460"/>
        <v>0</v>
      </c>
      <c r="AF3194" s="662">
        <f t="shared" si="1456"/>
        <v>0</v>
      </c>
      <c r="AG3194" s="662">
        <f t="shared" si="1461"/>
        <v>0</v>
      </c>
      <c r="AH3194" s="701">
        <f t="shared" si="1462"/>
        <v>0</v>
      </c>
    </row>
    <row r="3195" spans="1:34" x14ac:dyDescent="0.35">
      <c r="A3195" s="680">
        <v>41170</v>
      </c>
      <c r="B3195" s="558" t="s">
        <v>29</v>
      </c>
      <c r="C3195" s="558">
        <v>9</v>
      </c>
      <c r="D3195" s="559">
        <f t="shared" si="1434"/>
        <v>3</v>
      </c>
      <c r="E3195" s="561">
        <v>0</v>
      </c>
      <c r="F3195" s="699">
        <f t="shared" si="1440"/>
        <v>0</v>
      </c>
      <c r="G3195" s="712">
        <f t="shared" si="1441"/>
        <v>0</v>
      </c>
      <c r="H3195" s="699">
        <f t="shared" si="1435"/>
        <v>0</v>
      </c>
      <c r="I3195" s="712">
        <f t="shared" si="1436"/>
        <v>0</v>
      </c>
      <c r="J3195" s="699">
        <f t="shared" si="1442"/>
        <v>0</v>
      </c>
      <c r="K3195" s="681">
        <f t="shared" si="1443"/>
        <v>0</v>
      </c>
      <c r="L3195" s="711">
        <f>IF($L$5="Yes",HLOOKUP(B3195,'Outdoor Supply'!$D$32:$P$38,7,FALSE),0)</f>
        <v>0</v>
      </c>
      <c r="M3195" s="701">
        <f t="shared" si="1444"/>
        <v>0</v>
      </c>
      <c r="N3195" s="564">
        <f t="shared" si="1445"/>
        <v>0</v>
      </c>
      <c r="O3195" s="564">
        <f t="shared" si="1446"/>
        <v>0</v>
      </c>
      <c r="P3195" s="564">
        <f t="shared" si="1447"/>
        <v>0</v>
      </c>
      <c r="Q3195" s="564">
        <f t="shared" si="1448"/>
        <v>0</v>
      </c>
      <c r="R3195" s="661">
        <f t="shared" si="1437"/>
        <v>0</v>
      </c>
      <c r="S3195" s="662">
        <f t="shared" si="1438"/>
        <v>0</v>
      </c>
      <c r="T3195" s="699">
        <f t="shared" si="1439"/>
        <v>0</v>
      </c>
      <c r="U3195" s="681">
        <f t="shared" si="1449"/>
        <v>0</v>
      </c>
      <c r="V3195" s="701">
        <f t="shared" si="1450"/>
        <v>0</v>
      </c>
      <c r="W3195" s="662">
        <f t="shared" si="1451"/>
        <v>0</v>
      </c>
      <c r="X3195" s="662">
        <f t="shared" si="1452"/>
        <v>0</v>
      </c>
      <c r="Y3195" s="662">
        <f t="shared" si="1453"/>
        <v>0</v>
      </c>
      <c r="Z3195" s="699">
        <f t="shared" si="1454"/>
        <v>0</v>
      </c>
      <c r="AA3195" s="681">
        <f t="shared" si="1457"/>
        <v>0</v>
      </c>
      <c r="AB3195" s="701">
        <f t="shared" si="1458"/>
        <v>0</v>
      </c>
      <c r="AC3195" s="662">
        <f t="shared" si="1455"/>
        <v>0</v>
      </c>
      <c r="AD3195" s="662">
        <f t="shared" si="1459"/>
        <v>0</v>
      </c>
      <c r="AE3195" s="701">
        <f t="shared" si="1460"/>
        <v>0</v>
      </c>
      <c r="AF3195" s="662">
        <f t="shared" si="1456"/>
        <v>0</v>
      </c>
      <c r="AG3195" s="662">
        <f t="shared" si="1461"/>
        <v>0</v>
      </c>
      <c r="AH3195" s="701">
        <f t="shared" si="1462"/>
        <v>0</v>
      </c>
    </row>
    <row r="3196" spans="1:34" x14ac:dyDescent="0.35">
      <c r="A3196" s="680">
        <v>41171</v>
      </c>
      <c r="B3196" s="558" t="s">
        <v>29</v>
      </c>
      <c r="C3196" s="558">
        <v>9</v>
      </c>
      <c r="D3196" s="559">
        <f t="shared" si="1434"/>
        <v>4</v>
      </c>
      <c r="E3196" s="561">
        <v>0</v>
      </c>
      <c r="F3196" s="699">
        <f t="shared" si="1440"/>
        <v>0</v>
      </c>
      <c r="G3196" s="712">
        <f t="shared" si="1441"/>
        <v>0</v>
      </c>
      <c r="H3196" s="699">
        <f t="shared" si="1435"/>
        <v>0</v>
      </c>
      <c r="I3196" s="712">
        <f t="shared" si="1436"/>
        <v>0</v>
      </c>
      <c r="J3196" s="699">
        <f t="shared" si="1442"/>
        <v>0</v>
      </c>
      <c r="K3196" s="681">
        <f t="shared" si="1443"/>
        <v>0</v>
      </c>
      <c r="L3196" s="711">
        <f>IF($L$5="Yes",HLOOKUP(B3196,'Outdoor Supply'!$D$32:$P$38,7,FALSE),0)</f>
        <v>0</v>
      </c>
      <c r="M3196" s="701">
        <f t="shared" si="1444"/>
        <v>0</v>
      </c>
      <c r="N3196" s="564">
        <f t="shared" si="1445"/>
        <v>0</v>
      </c>
      <c r="O3196" s="564">
        <f t="shared" si="1446"/>
        <v>0</v>
      </c>
      <c r="P3196" s="564">
        <f t="shared" si="1447"/>
        <v>0</v>
      </c>
      <c r="Q3196" s="564">
        <f t="shared" si="1448"/>
        <v>0</v>
      </c>
      <c r="R3196" s="661">
        <f t="shared" si="1437"/>
        <v>0</v>
      </c>
      <c r="S3196" s="662">
        <f t="shared" si="1438"/>
        <v>0</v>
      </c>
      <c r="T3196" s="699">
        <f t="shared" si="1439"/>
        <v>0</v>
      </c>
      <c r="U3196" s="681">
        <f t="shared" si="1449"/>
        <v>0</v>
      </c>
      <c r="V3196" s="701">
        <f t="shared" si="1450"/>
        <v>0</v>
      </c>
      <c r="W3196" s="662">
        <f t="shared" si="1451"/>
        <v>0</v>
      </c>
      <c r="X3196" s="662">
        <f t="shared" si="1452"/>
        <v>0</v>
      </c>
      <c r="Y3196" s="662">
        <f t="shared" si="1453"/>
        <v>0</v>
      </c>
      <c r="Z3196" s="699">
        <f t="shared" si="1454"/>
        <v>0</v>
      </c>
      <c r="AA3196" s="681">
        <f t="shared" si="1457"/>
        <v>0</v>
      </c>
      <c r="AB3196" s="701">
        <f t="shared" si="1458"/>
        <v>0</v>
      </c>
      <c r="AC3196" s="662">
        <f t="shared" si="1455"/>
        <v>0</v>
      </c>
      <c r="AD3196" s="662">
        <f t="shared" si="1459"/>
        <v>0</v>
      </c>
      <c r="AE3196" s="701">
        <f t="shared" si="1460"/>
        <v>0</v>
      </c>
      <c r="AF3196" s="662">
        <f t="shared" si="1456"/>
        <v>0</v>
      </c>
      <c r="AG3196" s="662">
        <f t="shared" si="1461"/>
        <v>0</v>
      </c>
      <c r="AH3196" s="701">
        <f t="shared" si="1462"/>
        <v>0</v>
      </c>
    </row>
    <row r="3197" spans="1:34" x14ac:dyDescent="0.35">
      <c r="A3197" s="680">
        <v>41172</v>
      </c>
      <c r="B3197" s="558" t="s">
        <v>29</v>
      </c>
      <c r="C3197" s="558">
        <v>9</v>
      </c>
      <c r="D3197" s="559">
        <f t="shared" si="1434"/>
        <v>5</v>
      </c>
      <c r="E3197" s="561">
        <v>0</v>
      </c>
      <c r="F3197" s="699">
        <f t="shared" si="1440"/>
        <v>0</v>
      </c>
      <c r="G3197" s="712">
        <f t="shared" si="1441"/>
        <v>0</v>
      </c>
      <c r="H3197" s="699">
        <f t="shared" si="1435"/>
        <v>0</v>
      </c>
      <c r="I3197" s="712">
        <f t="shared" si="1436"/>
        <v>0</v>
      </c>
      <c r="J3197" s="699">
        <f t="shared" si="1442"/>
        <v>0</v>
      </c>
      <c r="K3197" s="681">
        <f t="shared" si="1443"/>
        <v>0</v>
      </c>
      <c r="L3197" s="711">
        <f>IF($L$5="Yes",HLOOKUP(B3197,'Outdoor Supply'!$D$32:$P$38,7,FALSE),0)</f>
        <v>0</v>
      </c>
      <c r="M3197" s="701">
        <f t="shared" si="1444"/>
        <v>0</v>
      </c>
      <c r="N3197" s="564">
        <f t="shared" si="1445"/>
        <v>0</v>
      </c>
      <c r="O3197" s="564">
        <f t="shared" si="1446"/>
        <v>0</v>
      </c>
      <c r="P3197" s="564">
        <f t="shared" si="1447"/>
        <v>0</v>
      </c>
      <c r="Q3197" s="564">
        <f t="shared" si="1448"/>
        <v>0</v>
      </c>
      <c r="R3197" s="661">
        <f t="shared" si="1437"/>
        <v>0</v>
      </c>
      <c r="S3197" s="662">
        <f t="shared" si="1438"/>
        <v>0</v>
      </c>
      <c r="T3197" s="699">
        <f t="shared" si="1439"/>
        <v>0</v>
      </c>
      <c r="U3197" s="681">
        <f t="shared" si="1449"/>
        <v>0</v>
      </c>
      <c r="V3197" s="701">
        <f t="shared" si="1450"/>
        <v>0</v>
      </c>
      <c r="W3197" s="662">
        <f t="shared" si="1451"/>
        <v>0</v>
      </c>
      <c r="X3197" s="662">
        <f t="shared" si="1452"/>
        <v>0</v>
      </c>
      <c r="Y3197" s="662">
        <f t="shared" si="1453"/>
        <v>0</v>
      </c>
      <c r="Z3197" s="699">
        <f t="shared" si="1454"/>
        <v>0</v>
      </c>
      <c r="AA3197" s="681">
        <f t="shared" si="1457"/>
        <v>0</v>
      </c>
      <c r="AB3197" s="701">
        <f t="shared" si="1458"/>
        <v>0</v>
      </c>
      <c r="AC3197" s="662">
        <f t="shared" si="1455"/>
        <v>0</v>
      </c>
      <c r="AD3197" s="662">
        <f t="shared" si="1459"/>
        <v>0</v>
      </c>
      <c r="AE3197" s="701">
        <f t="shared" si="1460"/>
        <v>0</v>
      </c>
      <c r="AF3197" s="662">
        <f t="shared" si="1456"/>
        <v>0</v>
      </c>
      <c r="AG3197" s="662">
        <f t="shared" si="1461"/>
        <v>0</v>
      </c>
      <c r="AH3197" s="701">
        <f t="shared" si="1462"/>
        <v>0</v>
      </c>
    </row>
    <row r="3198" spans="1:34" x14ac:dyDescent="0.35">
      <c r="A3198" s="680">
        <v>41173</v>
      </c>
      <c r="B3198" s="558" t="s">
        <v>29</v>
      </c>
      <c r="C3198" s="558">
        <v>9</v>
      </c>
      <c r="D3198" s="559">
        <f t="shared" si="1434"/>
        <v>6</v>
      </c>
      <c r="E3198" s="561">
        <v>0</v>
      </c>
      <c r="F3198" s="699">
        <f t="shared" si="1440"/>
        <v>0</v>
      </c>
      <c r="G3198" s="712">
        <f t="shared" si="1441"/>
        <v>0</v>
      </c>
      <c r="H3198" s="699">
        <f t="shared" si="1435"/>
        <v>0</v>
      </c>
      <c r="I3198" s="712">
        <f t="shared" si="1436"/>
        <v>0</v>
      </c>
      <c r="J3198" s="699">
        <f t="shared" si="1442"/>
        <v>0</v>
      </c>
      <c r="K3198" s="681">
        <f t="shared" si="1443"/>
        <v>0</v>
      </c>
      <c r="L3198" s="711">
        <f>IF($L$5="Yes",HLOOKUP(B3198,'Outdoor Supply'!$D$32:$P$38,7,FALSE),0)</f>
        <v>0</v>
      </c>
      <c r="M3198" s="701">
        <f t="shared" si="1444"/>
        <v>0</v>
      </c>
      <c r="N3198" s="564">
        <f t="shared" si="1445"/>
        <v>0</v>
      </c>
      <c r="O3198" s="564">
        <f t="shared" si="1446"/>
        <v>0</v>
      </c>
      <c r="P3198" s="564">
        <f t="shared" si="1447"/>
        <v>0</v>
      </c>
      <c r="Q3198" s="564">
        <f t="shared" si="1448"/>
        <v>0</v>
      </c>
      <c r="R3198" s="661">
        <f t="shared" si="1437"/>
        <v>0</v>
      </c>
      <c r="S3198" s="662">
        <f t="shared" si="1438"/>
        <v>0</v>
      </c>
      <c r="T3198" s="699">
        <f t="shared" si="1439"/>
        <v>0</v>
      </c>
      <c r="U3198" s="681">
        <f t="shared" si="1449"/>
        <v>0</v>
      </c>
      <c r="V3198" s="701">
        <f t="shared" si="1450"/>
        <v>0</v>
      </c>
      <c r="W3198" s="662">
        <f t="shared" si="1451"/>
        <v>0</v>
      </c>
      <c r="X3198" s="662">
        <f t="shared" si="1452"/>
        <v>0</v>
      </c>
      <c r="Y3198" s="662">
        <f t="shared" si="1453"/>
        <v>0</v>
      </c>
      <c r="Z3198" s="699">
        <f t="shared" si="1454"/>
        <v>0</v>
      </c>
      <c r="AA3198" s="681">
        <f t="shared" si="1457"/>
        <v>0</v>
      </c>
      <c r="AB3198" s="701">
        <f t="shared" si="1458"/>
        <v>0</v>
      </c>
      <c r="AC3198" s="662">
        <f t="shared" si="1455"/>
        <v>0</v>
      </c>
      <c r="AD3198" s="662">
        <f t="shared" si="1459"/>
        <v>0</v>
      </c>
      <c r="AE3198" s="701">
        <f t="shared" si="1460"/>
        <v>0</v>
      </c>
      <c r="AF3198" s="662">
        <f t="shared" si="1456"/>
        <v>0</v>
      </c>
      <c r="AG3198" s="662">
        <f t="shared" si="1461"/>
        <v>0</v>
      </c>
      <c r="AH3198" s="701">
        <f t="shared" si="1462"/>
        <v>0</v>
      </c>
    </row>
    <row r="3199" spans="1:34" x14ac:dyDescent="0.35">
      <c r="A3199" s="680">
        <v>41174</v>
      </c>
      <c r="B3199" s="558" t="s">
        <v>29</v>
      </c>
      <c r="C3199" s="558">
        <v>9</v>
      </c>
      <c r="D3199" s="559">
        <f t="shared" si="1434"/>
        <v>7</v>
      </c>
      <c r="E3199" s="561">
        <v>0</v>
      </c>
      <c r="F3199" s="699">
        <f t="shared" si="1440"/>
        <v>0</v>
      </c>
      <c r="G3199" s="712">
        <f t="shared" si="1441"/>
        <v>0</v>
      </c>
      <c r="H3199" s="699">
        <f t="shared" si="1435"/>
        <v>0</v>
      </c>
      <c r="I3199" s="712">
        <f t="shared" si="1436"/>
        <v>0</v>
      </c>
      <c r="J3199" s="699">
        <f t="shared" si="1442"/>
        <v>0</v>
      </c>
      <c r="K3199" s="681">
        <f t="shared" si="1443"/>
        <v>0</v>
      </c>
      <c r="L3199" s="711">
        <f>IF($L$5="Yes",HLOOKUP(B3199,'Outdoor Supply'!$D$32:$P$38,7,FALSE),0)</f>
        <v>0</v>
      </c>
      <c r="M3199" s="701">
        <f t="shared" si="1444"/>
        <v>0</v>
      </c>
      <c r="N3199" s="564">
        <f t="shared" si="1445"/>
        <v>0</v>
      </c>
      <c r="O3199" s="564">
        <f t="shared" si="1446"/>
        <v>0</v>
      </c>
      <c r="P3199" s="564">
        <f t="shared" si="1447"/>
        <v>0</v>
      </c>
      <c r="Q3199" s="564">
        <f t="shared" si="1448"/>
        <v>0</v>
      </c>
      <c r="R3199" s="661">
        <f t="shared" si="1437"/>
        <v>0</v>
      </c>
      <c r="S3199" s="662">
        <f t="shared" si="1438"/>
        <v>0</v>
      </c>
      <c r="T3199" s="699">
        <f t="shared" si="1439"/>
        <v>0</v>
      </c>
      <c r="U3199" s="681">
        <f t="shared" si="1449"/>
        <v>0</v>
      </c>
      <c r="V3199" s="701">
        <f t="shared" si="1450"/>
        <v>0</v>
      </c>
      <c r="W3199" s="662">
        <f t="shared" si="1451"/>
        <v>0</v>
      </c>
      <c r="X3199" s="662">
        <f t="shared" si="1452"/>
        <v>0</v>
      </c>
      <c r="Y3199" s="662">
        <f t="shared" si="1453"/>
        <v>0</v>
      </c>
      <c r="Z3199" s="699">
        <f t="shared" si="1454"/>
        <v>0</v>
      </c>
      <c r="AA3199" s="681">
        <f t="shared" si="1457"/>
        <v>0</v>
      </c>
      <c r="AB3199" s="701">
        <f t="shared" si="1458"/>
        <v>0</v>
      </c>
      <c r="AC3199" s="662">
        <f t="shared" si="1455"/>
        <v>0</v>
      </c>
      <c r="AD3199" s="662">
        <f t="shared" si="1459"/>
        <v>0</v>
      </c>
      <c r="AE3199" s="701">
        <f t="shared" si="1460"/>
        <v>0</v>
      </c>
      <c r="AF3199" s="662">
        <f t="shared" si="1456"/>
        <v>0</v>
      </c>
      <c r="AG3199" s="662">
        <f t="shared" si="1461"/>
        <v>0</v>
      </c>
      <c r="AH3199" s="701">
        <f t="shared" si="1462"/>
        <v>0</v>
      </c>
    </row>
    <row r="3200" spans="1:34" x14ac:dyDescent="0.35">
      <c r="A3200" s="680">
        <v>41175</v>
      </c>
      <c r="B3200" s="558" t="s">
        <v>29</v>
      </c>
      <c r="C3200" s="558">
        <v>9</v>
      </c>
      <c r="D3200" s="559">
        <f t="shared" si="1434"/>
        <v>1</v>
      </c>
      <c r="E3200" s="561">
        <v>0</v>
      </c>
      <c r="F3200" s="699">
        <f t="shared" si="1440"/>
        <v>0</v>
      </c>
      <c r="G3200" s="712">
        <f t="shared" si="1441"/>
        <v>0</v>
      </c>
      <c r="H3200" s="699">
        <f t="shared" si="1435"/>
        <v>0</v>
      </c>
      <c r="I3200" s="712">
        <f t="shared" si="1436"/>
        <v>0</v>
      </c>
      <c r="J3200" s="699">
        <f t="shared" si="1442"/>
        <v>0</v>
      </c>
      <c r="K3200" s="681">
        <f t="shared" si="1443"/>
        <v>0</v>
      </c>
      <c r="L3200" s="711">
        <f>IF($L$5="Yes",HLOOKUP(B3200,'Outdoor Supply'!$D$32:$P$38,7,FALSE),0)</f>
        <v>0</v>
      </c>
      <c r="M3200" s="701">
        <f t="shared" si="1444"/>
        <v>0</v>
      </c>
      <c r="N3200" s="564">
        <f t="shared" si="1445"/>
        <v>0</v>
      </c>
      <c r="O3200" s="564">
        <f t="shared" si="1446"/>
        <v>0</v>
      </c>
      <c r="P3200" s="564">
        <f t="shared" si="1447"/>
        <v>0</v>
      </c>
      <c r="Q3200" s="564">
        <f t="shared" si="1448"/>
        <v>0</v>
      </c>
      <c r="R3200" s="661">
        <f t="shared" si="1437"/>
        <v>0</v>
      </c>
      <c r="S3200" s="662">
        <f t="shared" si="1438"/>
        <v>0</v>
      </c>
      <c r="T3200" s="699">
        <f t="shared" si="1439"/>
        <v>0</v>
      </c>
      <c r="U3200" s="681">
        <f t="shared" si="1449"/>
        <v>0</v>
      </c>
      <c r="V3200" s="701">
        <f t="shared" si="1450"/>
        <v>0</v>
      </c>
      <c r="W3200" s="662">
        <f t="shared" si="1451"/>
        <v>0</v>
      </c>
      <c r="X3200" s="662">
        <f t="shared" si="1452"/>
        <v>0</v>
      </c>
      <c r="Y3200" s="662">
        <f t="shared" si="1453"/>
        <v>0</v>
      </c>
      <c r="Z3200" s="699">
        <f t="shared" si="1454"/>
        <v>0</v>
      </c>
      <c r="AA3200" s="681">
        <f t="shared" si="1457"/>
        <v>0</v>
      </c>
      <c r="AB3200" s="701">
        <f t="shared" si="1458"/>
        <v>0</v>
      </c>
      <c r="AC3200" s="662">
        <f t="shared" si="1455"/>
        <v>0</v>
      </c>
      <c r="AD3200" s="662">
        <f t="shared" si="1459"/>
        <v>0</v>
      </c>
      <c r="AE3200" s="701">
        <f t="shared" si="1460"/>
        <v>0</v>
      </c>
      <c r="AF3200" s="662">
        <f t="shared" si="1456"/>
        <v>0</v>
      </c>
      <c r="AG3200" s="662">
        <f t="shared" si="1461"/>
        <v>0</v>
      </c>
      <c r="AH3200" s="701">
        <f t="shared" si="1462"/>
        <v>0</v>
      </c>
    </row>
    <row r="3201" spans="1:34" x14ac:dyDescent="0.35">
      <c r="A3201" s="680">
        <v>41176</v>
      </c>
      <c r="B3201" s="558" t="s">
        <v>29</v>
      </c>
      <c r="C3201" s="558">
        <v>9</v>
      </c>
      <c r="D3201" s="559">
        <f t="shared" si="1434"/>
        <v>2</v>
      </c>
      <c r="E3201" s="561">
        <v>0</v>
      </c>
      <c r="F3201" s="699">
        <f t="shared" si="1440"/>
        <v>0</v>
      </c>
      <c r="G3201" s="712">
        <f t="shared" si="1441"/>
        <v>0</v>
      </c>
      <c r="H3201" s="699">
        <f t="shared" si="1435"/>
        <v>0</v>
      </c>
      <c r="I3201" s="712">
        <f t="shared" si="1436"/>
        <v>0</v>
      </c>
      <c r="J3201" s="699">
        <f t="shared" si="1442"/>
        <v>0</v>
      </c>
      <c r="K3201" s="681">
        <f t="shared" si="1443"/>
        <v>0</v>
      </c>
      <c r="L3201" s="711">
        <f>IF($L$5="Yes",HLOOKUP(B3201,'Outdoor Supply'!$D$32:$P$38,7,FALSE),0)</f>
        <v>0</v>
      </c>
      <c r="M3201" s="701">
        <f t="shared" si="1444"/>
        <v>0</v>
      </c>
      <c r="N3201" s="564">
        <f t="shared" si="1445"/>
        <v>0</v>
      </c>
      <c r="O3201" s="564">
        <f t="shared" si="1446"/>
        <v>0</v>
      </c>
      <c r="P3201" s="564">
        <f t="shared" si="1447"/>
        <v>0</v>
      </c>
      <c r="Q3201" s="564">
        <f t="shared" si="1448"/>
        <v>0</v>
      </c>
      <c r="R3201" s="661">
        <f t="shared" si="1437"/>
        <v>0</v>
      </c>
      <c r="S3201" s="662">
        <f t="shared" si="1438"/>
        <v>0</v>
      </c>
      <c r="T3201" s="699">
        <f t="shared" si="1439"/>
        <v>0</v>
      </c>
      <c r="U3201" s="681">
        <f t="shared" si="1449"/>
        <v>0</v>
      </c>
      <c r="V3201" s="701">
        <f t="shared" si="1450"/>
        <v>0</v>
      </c>
      <c r="W3201" s="662">
        <f t="shared" si="1451"/>
        <v>0</v>
      </c>
      <c r="X3201" s="662">
        <f t="shared" si="1452"/>
        <v>0</v>
      </c>
      <c r="Y3201" s="662">
        <f t="shared" si="1453"/>
        <v>0</v>
      </c>
      <c r="Z3201" s="699">
        <f t="shared" si="1454"/>
        <v>0</v>
      </c>
      <c r="AA3201" s="681">
        <f t="shared" si="1457"/>
        <v>0</v>
      </c>
      <c r="AB3201" s="701">
        <f t="shared" si="1458"/>
        <v>0</v>
      </c>
      <c r="AC3201" s="662">
        <f t="shared" si="1455"/>
        <v>0</v>
      </c>
      <c r="AD3201" s="662">
        <f t="shared" si="1459"/>
        <v>0</v>
      </c>
      <c r="AE3201" s="701">
        <f t="shared" si="1460"/>
        <v>0</v>
      </c>
      <c r="AF3201" s="662">
        <f t="shared" si="1456"/>
        <v>0</v>
      </c>
      <c r="AG3201" s="662">
        <f t="shared" si="1461"/>
        <v>0</v>
      </c>
      <c r="AH3201" s="701">
        <f t="shared" si="1462"/>
        <v>0</v>
      </c>
    </row>
    <row r="3202" spans="1:34" x14ac:dyDescent="0.35">
      <c r="A3202" s="680">
        <v>41177</v>
      </c>
      <c r="B3202" s="558" t="s">
        <v>29</v>
      </c>
      <c r="C3202" s="558">
        <v>9</v>
      </c>
      <c r="D3202" s="559">
        <f t="shared" si="1434"/>
        <v>3</v>
      </c>
      <c r="E3202" s="561">
        <v>0</v>
      </c>
      <c r="F3202" s="699">
        <f t="shared" si="1440"/>
        <v>0</v>
      </c>
      <c r="G3202" s="712">
        <f t="shared" si="1441"/>
        <v>0</v>
      </c>
      <c r="H3202" s="699">
        <f t="shared" si="1435"/>
        <v>0</v>
      </c>
      <c r="I3202" s="712">
        <f t="shared" si="1436"/>
        <v>0</v>
      </c>
      <c r="J3202" s="699">
        <f t="shared" si="1442"/>
        <v>0</v>
      </c>
      <c r="K3202" s="681">
        <f t="shared" si="1443"/>
        <v>0</v>
      </c>
      <c r="L3202" s="711">
        <f>IF($L$5="Yes",HLOOKUP(B3202,'Outdoor Supply'!$D$32:$P$38,7,FALSE),0)</f>
        <v>0</v>
      </c>
      <c r="M3202" s="701">
        <f t="shared" si="1444"/>
        <v>0</v>
      </c>
      <c r="N3202" s="564">
        <f t="shared" si="1445"/>
        <v>0</v>
      </c>
      <c r="O3202" s="564">
        <f t="shared" si="1446"/>
        <v>0</v>
      </c>
      <c r="P3202" s="564">
        <f t="shared" si="1447"/>
        <v>0</v>
      </c>
      <c r="Q3202" s="564">
        <f t="shared" si="1448"/>
        <v>0</v>
      </c>
      <c r="R3202" s="661">
        <f t="shared" si="1437"/>
        <v>0</v>
      </c>
      <c r="S3202" s="662">
        <f t="shared" si="1438"/>
        <v>0</v>
      </c>
      <c r="T3202" s="699">
        <f t="shared" si="1439"/>
        <v>0</v>
      </c>
      <c r="U3202" s="681">
        <f t="shared" si="1449"/>
        <v>0</v>
      </c>
      <c r="V3202" s="701">
        <f t="shared" si="1450"/>
        <v>0</v>
      </c>
      <c r="W3202" s="662">
        <f t="shared" si="1451"/>
        <v>0</v>
      </c>
      <c r="X3202" s="662">
        <f t="shared" si="1452"/>
        <v>0</v>
      </c>
      <c r="Y3202" s="662">
        <f t="shared" si="1453"/>
        <v>0</v>
      </c>
      <c r="Z3202" s="699">
        <f t="shared" si="1454"/>
        <v>0</v>
      </c>
      <c r="AA3202" s="681">
        <f t="shared" si="1457"/>
        <v>0</v>
      </c>
      <c r="AB3202" s="701">
        <f t="shared" si="1458"/>
        <v>0</v>
      </c>
      <c r="AC3202" s="662">
        <f t="shared" si="1455"/>
        <v>0</v>
      </c>
      <c r="AD3202" s="662">
        <f t="shared" si="1459"/>
        <v>0</v>
      </c>
      <c r="AE3202" s="701">
        <f t="shared" si="1460"/>
        <v>0</v>
      </c>
      <c r="AF3202" s="662">
        <f t="shared" si="1456"/>
        <v>0</v>
      </c>
      <c r="AG3202" s="662">
        <f t="shared" si="1461"/>
        <v>0</v>
      </c>
      <c r="AH3202" s="701">
        <f t="shared" si="1462"/>
        <v>0</v>
      </c>
    </row>
    <row r="3203" spans="1:34" x14ac:dyDescent="0.35">
      <c r="A3203" s="680">
        <v>41178</v>
      </c>
      <c r="B3203" s="558" t="s">
        <v>29</v>
      </c>
      <c r="C3203" s="558">
        <v>9</v>
      </c>
      <c r="D3203" s="559">
        <f t="shared" si="1434"/>
        <v>4</v>
      </c>
      <c r="E3203" s="561">
        <v>0</v>
      </c>
      <c r="F3203" s="699">
        <f t="shared" si="1440"/>
        <v>0</v>
      </c>
      <c r="G3203" s="712">
        <f t="shared" si="1441"/>
        <v>0</v>
      </c>
      <c r="H3203" s="699">
        <f t="shared" si="1435"/>
        <v>0</v>
      </c>
      <c r="I3203" s="712">
        <f t="shared" si="1436"/>
        <v>0</v>
      </c>
      <c r="J3203" s="699">
        <f t="shared" si="1442"/>
        <v>0</v>
      </c>
      <c r="K3203" s="681">
        <f t="shared" si="1443"/>
        <v>0</v>
      </c>
      <c r="L3203" s="711">
        <f>IF($L$5="Yes",HLOOKUP(B3203,'Outdoor Supply'!$D$32:$P$38,7,FALSE),0)</f>
        <v>0</v>
      </c>
      <c r="M3203" s="701">
        <f t="shared" si="1444"/>
        <v>0</v>
      </c>
      <c r="N3203" s="564">
        <f t="shared" si="1445"/>
        <v>0</v>
      </c>
      <c r="O3203" s="564">
        <f t="shared" si="1446"/>
        <v>0</v>
      </c>
      <c r="P3203" s="564">
        <f t="shared" si="1447"/>
        <v>0</v>
      </c>
      <c r="Q3203" s="564">
        <f t="shared" si="1448"/>
        <v>0</v>
      </c>
      <c r="R3203" s="661">
        <f t="shared" si="1437"/>
        <v>0</v>
      </c>
      <c r="S3203" s="662">
        <f t="shared" si="1438"/>
        <v>0</v>
      </c>
      <c r="T3203" s="699">
        <f t="shared" si="1439"/>
        <v>0</v>
      </c>
      <c r="U3203" s="681">
        <f t="shared" si="1449"/>
        <v>0</v>
      </c>
      <c r="V3203" s="701">
        <f t="shared" si="1450"/>
        <v>0</v>
      </c>
      <c r="W3203" s="662">
        <f t="shared" si="1451"/>
        <v>0</v>
      </c>
      <c r="X3203" s="662">
        <f t="shared" si="1452"/>
        <v>0</v>
      </c>
      <c r="Y3203" s="662">
        <f t="shared" si="1453"/>
        <v>0</v>
      </c>
      <c r="Z3203" s="699">
        <f t="shared" si="1454"/>
        <v>0</v>
      </c>
      <c r="AA3203" s="681">
        <f t="shared" si="1457"/>
        <v>0</v>
      </c>
      <c r="AB3203" s="701">
        <f t="shared" si="1458"/>
        <v>0</v>
      </c>
      <c r="AC3203" s="662">
        <f t="shared" si="1455"/>
        <v>0</v>
      </c>
      <c r="AD3203" s="662">
        <f t="shared" si="1459"/>
        <v>0</v>
      </c>
      <c r="AE3203" s="701">
        <f t="shared" si="1460"/>
        <v>0</v>
      </c>
      <c r="AF3203" s="662">
        <f t="shared" si="1456"/>
        <v>0</v>
      </c>
      <c r="AG3203" s="662">
        <f t="shared" si="1461"/>
        <v>0</v>
      </c>
      <c r="AH3203" s="701">
        <f t="shared" si="1462"/>
        <v>0</v>
      </c>
    </row>
    <row r="3204" spans="1:34" x14ac:dyDescent="0.35">
      <c r="A3204" s="680">
        <v>41179</v>
      </c>
      <c r="B3204" s="558" t="s">
        <v>29</v>
      </c>
      <c r="C3204" s="558">
        <v>9</v>
      </c>
      <c r="D3204" s="559">
        <f t="shared" si="1434"/>
        <v>5</v>
      </c>
      <c r="E3204" s="561">
        <v>0</v>
      </c>
      <c r="F3204" s="699">
        <f t="shared" si="1440"/>
        <v>0</v>
      </c>
      <c r="G3204" s="712">
        <f t="shared" si="1441"/>
        <v>0</v>
      </c>
      <c r="H3204" s="699">
        <f t="shared" si="1435"/>
        <v>0</v>
      </c>
      <c r="I3204" s="712">
        <f t="shared" si="1436"/>
        <v>0</v>
      </c>
      <c r="J3204" s="699">
        <f t="shared" si="1442"/>
        <v>0</v>
      </c>
      <c r="K3204" s="681">
        <f t="shared" si="1443"/>
        <v>0</v>
      </c>
      <c r="L3204" s="711">
        <f>IF($L$5="Yes",HLOOKUP(B3204,'Outdoor Supply'!$D$32:$P$38,7,FALSE),0)</f>
        <v>0</v>
      </c>
      <c r="M3204" s="701">
        <f t="shared" si="1444"/>
        <v>0</v>
      </c>
      <c r="N3204" s="564">
        <f t="shared" si="1445"/>
        <v>0</v>
      </c>
      <c r="O3204" s="564">
        <f t="shared" si="1446"/>
        <v>0</v>
      </c>
      <c r="P3204" s="564">
        <f t="shared" si="1447"/>
        <v>0</v>
      </c>
      <c r="Q3204" s="564">
        <f t="shared" si="1448"/>
        <v>0</v>
      </c>
      <c r="R3204" s="661">
        <f t="shared" si="1437"/>
        <v>0</v>
      </c>
      <c r="S3204" s="662">
        <f t="shared" si="1438"/>
        <v>0</v>
      </c>
      <c r="T3204" s="699">
        <f t="shared" si="1439"/>
        <v>0</v>
      </c>
      <c r="U3204" s="681">
        <f t="shared" si="1449"/>
        <v>0</v>
      </c>
      <c r="V3204" s="701">
        <f t="shared" si="1450"/>
        <v>0</v>
      </c>
      <c r="W3204" s="662">
        <f t="shared" si="1451"/>
        <v>0</v>
      </c>
      <c r="X3204" s="662">
        <f t="shared" si="1452"/>
        <v>0</v>
      </c>
      <c r="Y3204" s="662">
        <f t="shared" si="1453"/>
        <v>0</v>
      </c>
      <c r="Z3204" s="699">
        <f t="shared" si="1454"/>
        <v>0</v>
      </c>
      <c r="AA3204" s="681">
        <f t="shared" si="1457"/>
        <v>0</v>
      </c>
      <c r="AB3204" s="701">
        <f t="shared" si="1458"/>
        <v>0</v>
      </c>
      <c r="AC3204" s="662">
        <f t="shared" si="1455"/>
        <v>0</v>
      </c>
      <c r="AD3204" s="662">
        <f t="shared" si="1459"/>
        <v>0</v>
      </c>
      <c r="AE3204" s="701">
        <f t="shared" si="1460"/>
        <v>0</v>
      </c>
      <c r="AF3204" s="662">
        <f t="shared" si="1456"/>
        <v>0</v>
      </c>
      <c r="AG3204" s="662">
        <f t="shared" si="1461"/>
        <v>0</v>
      </c>
      <c r="AH3204" s="701">
        <f t="shared" si="1462"/>
        <v>0</v>
      </c>
    </row>
    <row r="3205" spans="1:34" x14ac:dyDescent="0.35">
      <c r="A3205" s="680">
        <v>41180</v>
      </c>
      <c r="B3205" s="558" t="s">
        <v>29</v>
      </c>
      <c r="C3205" s="558">
        <v>9</v>
      </c>
      <c r="D3205" s="559">
        <f t="shared" si="1434"/>
        <v>6</v>
      </c>
      <c r="E3205" s="561">
        <v>0</v>
      </c>
      <c r="F3205" s="699">
        <f t="shared" si="1440"/>
        <v>0</v>
      </c>
      <c r="G3205" s="712">
        <f t="shared" si="1441"/>
        <v>0</v>
      </c>
      <c r="H3205" s="699">
        <f t="shared" si="1435"/>
        <v>0</v>
      </c>
      <c r="I3205" s="712">
        <f t="shared" si="1436"/>
        <v>0</v>
      </c>
      <c r="J3205" s="699">
        <f t="shared" si="1442"/>
        <v>0</v>
      </c>
      <c r="K3205" s="681">
        <f t="shared" si="1443"/>
        <v>0</v>
      </c>
      <c r="L3205" s="711">
        <f>IF($L$5="Yes",HLOOKUP(B3205,'Outdoor Supply'!$D$32:$P$38,7,FALSE),0)</f>
        <v>0</v>
      </c>
      <c r="M3205" s="701">
        <f t="shared" si="1444"/>
        <v>0</v>
      </c>
      <c r="N3205" s="564">
        <f t="shared" si="1445"/>
        <v>0</v>
      </c>
      <c r="O3205" s="564">
        <f t="shared" si="1446"/>
        <v>0</v>
      </c>
      <c r="P3205" s="564">
        <f t="shared" si="1447"/>
        <v>0</v>
      </c>
      <c r="Q3205" s="564">
        <f t="shared" si="1448"/>
        <v>0</v>
      </c>
      <c r="R3205" s="661">
        <f t="shared" si="1437"/>
        <v>0</v>
      </c>
      <c r="S3205" s="662">
        <f t="shared" si="1438"/>
        <v>0</v>
      </c>
      <c r="T3205" s="699">
        <f t="shared" si="1439"/>
        <v>0</v>
      </c>
      <c r="U3205" s="681">
        <f t="shared" si="1449"/>
        <v>0</v>
      </c>
      <c r="V3205" s="701">
        <f t="shared" si="1450"/>
        <v>0</v>
      </c>
      <c r="W3205" s="662">
        <f t="shared" si="1451"/>
        <v>0</v>
      </c>
      <c r="X3205" s="662">
        <f t="shared" si="1452"/>
        <v>0</v>
      </c>
      <c r="Y3205" s="662">
        <f t="shared" si="1453"/>
        <v>0</v>
      </c>
      <c r="Z3205" s="699">
        <f t="shared" si="1454"/>
        <v>0</v>
      </c>
      <c r="AA3205" s="681">
        <f t="shared" si="1457"/>
        <v>0</v>
      </c>
      <c r="AB3205" s="701">
        <f t="shared" si="1458"/>
        <v>0</v>
      </c>
      <c r="AC3205" s="662">
        <f t="shared" si="1455"/>
        <v>0</v>
      </c>
      <c r="AD3205" s="662">
        <f t="shared" si="1459"/>
        <v>0</v>
      </c>
      <c r="AE3205" s="701">
        <f t="shared" si="1460"/>
        <v>0</v>
      </c>
      <c r="AF3205" s="662">
        <f t="shared" si="1456"/>
        <v>0</v>
      </c>
      <c r="AG3205" s="662">
        <f t="shared" si="1461"/>
        <v>0</v>
      </c>
      <c r="AH3205" s="701">
        <f t="shared" si="1462"/>
        <v>0</v>
      </c>
    </row>
    <row r="3206" spans="1:34" x14ac:dyDescent="0.35">
      <c r="A3206" s="680">
        <v>41181</v>
      </c>
      <c r="B3206" s="558" t="s">
        <v>29</v>
      </c>
      <c r="C3206" s="558">
        <v>9</v>
      </c>
      <c r="D3206" s="559">
        <f t="shared" si="1434"/>
        <v>7</v>
      </c>
      <c r="E3206" s="561">
        <v>1.689999999999884</v>
      </c>
      <c r="F3206" s="699">
        <f t="shared" si="1440"/>
        <v>0</v>
      </c>
      <c r="G3206" s="712">
        <f t="shared" si="1441"/>
        <v>0</v>
      </c>
      <c r="H3206" s="699">
        <f t="shared" si="1435"/>
        <v>0</v>
      </c>
      <c r="I3206" s="712">
        <f t="shared" si="1436"/>
        <v>0</v>
      </c>
      <c r="J3206" s="699">
        <f t="shared" si="1442"/>
        <v>0</v>
      </c>
      <c r="K3206" s="681">
        <f t="shared" si="1443"/>
        <v>0</v>
      </c>
      <c r="L3206" s="711">
        <f>IF($L$5="Yes",HLOOKUP(B3206,'Outdoor Supply'!$D$32:$P$38,7,FALSE),0)</f>
        <v>0</v>
      </c>
      <c r="M3206" s="701">
        <f t="shared" si="1444"/>
        <v>0</v>
      </c>
      <c r="N3206" s="564">
        <f t="shared" si="1445"/>
        <v>0</v>
      </c>
      <c r="O3206" s="564">
        <f t="shared" si="1446"/>
        <v>0</v>
      </c>
      <c r="P3206" s="564">
        <f t="shared" si="1447"/>
        <v>0</v>
      </c>
      <c r="Q3206" s="564">
        <f t="shared" si="1448"/>
        <v>0</v>
      </c>
      <c r="R3206" s="661">
        <f t="shared" si="1437"/>
        <v>0</v>
      </c>
      <c r="S3206" s="662">
        <f t="shared" si="1438"/>
        <v>0</v>
      </c>
      <c r="T3206" s="699">
        <f t="shared" si="1439"/>
        <v>0</v>
      </c>
      <c r="U3206" s="681">
        <f t="shared" si="1449"/>
        <v>0</v>
      </c>
      <c r="V3206" s="701">
        <f t="shared" si="1450"/>
        <v>0</v>
      </c>
      <c r="W3206" s="662">
        <f t="shared" si="1451"/>
        <v>0</v>
      </c>
      <c r="X3206" s="662">
        <f t="shared" si="1452"/>
        <v>0</v>
      </c>
      <c r="Y3206" s="662">
        <f t="shared" si="1453"/>
        <v>0</v>
      </c>
      <c r="Z3206" s="699">
        <f t="shared" si="1454"/>
        <v>0</v>
      </c>
      <c r="AA3206" s="681">
        <f t="shared" si="1457"/>
        <v>0</v>
      </c>
      <c r="AB3206" s="701">
        <f t="shared" si="1458"/>
        <v>0</v>
      </c>
      <c r="AC3206" s="662">
        <f t="shared" si="1455"/>
        <v>0</v>
      </c>
      <c r="AD3206" s="662">
        <f t="shared" si="1459"/>
        <v>0</v>
      </c>
      <c r="AE3206" s="701">
        <f t="shared" si="1460"/>
        <v>0</v>
      </c>
      <c r="AF3206" s="662">
        <f t="shared" si="1456"/>
        <v>0</v>
      </c>
      <c r="AG3206" s="662">
        <f t="shared" si="1461"/>
        <v>0</v>
      </c>
      <c r="AH3206" s="701">
        <f t="shared" si="1462"/>
        <v>0</v>
      </c>
    </row>
    <row r="3207" spans="1:34" x14ac:dyDescent="0.35">
      <c r="A3207" s="680">
        <v>41182</v>
      </c>
      <c r="B3207" s="558" t="s">
        <v>29</v>
      </c>
      <c r="C3207" s="558">
        <v>9</v>
      </c>
      <c r="D3207" s="559">
        <f t="shared" si="1434"/>
        <v>1</v>
      </c>
      <c r="E3207" s="561">
        <v>0.52999999999997272</v>
      </c>
      <c r="F3207" s="699">
        <f t="shared" si="1440"/>
        <v>0</v>
      </c>
      <c r="G3207" s="712">
        <f t="shared" si="1441"/>
        <v>0</v>
      </c>
      <c r="H3207" s="699">
        <f t="shared" si="1435"/>
        <v>0</v>
      </c>
      <c r="I3207" s="712">
        <f t="shared" si="1436"/>
        <v>0</v>
      </c>
      <c r="J3207" s="699">
        <f t="shared" si="1442"/>
        <v>0</v>
      </c>
      <c r="K3207" s="681">
        <f t="shared" si="1443"/>
        <v>0</v>
      </c>
      <c r="L3207" s="711">
        <f>IF($L$5="Yes",HLOOKUP(B3207,'Outdoor Supply'!$D$32:$P$38,7,FALSE),0)</f>
        <v>0</v>
      </c>
      <c r="M3207" s="701">
        <f t="shared" si="1444"/>
        <v>0</v>
      </c>
      <c r="N3207" s="564">
        <f t="shared" si="1445"/>
        <v>0</v>
      </c>
      <c r="O3207" s="564">
        <f t="shared" si="1446"/>
        <v>0</v>
      </c>
      <c r="P3207" s="564">
        <f t="shared" si="1447"/>
        <v>0</v>
      </c>
      <c r="Q3207" s="564">
        <f t="shared" si="1448"/>
        <v>0</v>
      </c>
      <c r="R3207" s="661">
        <f t="shared" si="1437"/>
        <v>0</v>
      </c>
      <c r="S3207" s="662">
        <f t="shared" si="1438"/>
        <v>0</v>
      </c>
      <c r="T3207" s="699">
        <f t="shared" si="1439"/>
        <v>0</v>
      </c>
      <c r="U3207" s="681">
        <f t="shared" si="1449"/>
        <v>0</v>
      </c>
      <c r="V3207" s="701">
        <f t="shared" si="1450"/>
        <v>0</v>
      </c>
      <c r="W3207" s="662">
        <f t="shared" si="1451"/>
        <v>0</v>
      </c>
      <c r="X3207" s="662">
        <f t="shared" si="1452"/>
        <v>0</v>
      </c>
      <c r="Y3207" s="662">
        <f t="shared" si="1453"/>
        <v>0</v>
      </c>
      <c r="Z3207" s="699">
        <f t="shared" si="1454"/>
        <v>0</v>
      </c>
      <c r="AA3207" s="681">
        <f t="shared" si="1457"/>
        <v>0</v>
      </c>
      <c r="AB3207" s="701">
        <f t="shared" si="1458"/>
        <v>0</v>
      </c>
      <c r="AC3207" s="662">
        <f t="shared" si="1455"/>
        <v>0</v>
      </c>
      <c r="AD3207" s="662">
        <f t="shared" si="1459"/>
        <v>0</v>
      </c>
      <c r="AE3207" s="701">
        <f t="shared" si="1460"/>
        <v>0</v>
      </c>
      <c r="AF3207" s="662">
        <f t="shared" si="1456"/>
        <v>0</v>
      </c>
      <c r="AG3207" s="662">
        <f t="shared" si="1461"/>
        <v>0</v>
      </c>
      <c r="AH3207" s="701">
        <f t="shared" si="1462"/>
        <v>0</v>
      </c>
    </row>
    <row r="3208" spans="1:34" x14ac:dyDescent="0.35">
      <c r="A3208" s="680">
        <v>41183</v>
      </c>
      <c r="B3208" s="558" t="s">
        <v>30</v>
      </c>
      <c r="C3208" s="558">
        <v>10</v>
      </c>
      <c r="D3208" s="559">
        <f t="shared" si="1434"/>
        <v>2</v>
      </c>
      <c r="E3208" s="561">
        <v>0</v>
      </c>
      <c r="F3208" s="699">
        <f t="shared" si="1440"/>
        <v>0</v>
      </c>
      <c r="G3208" s="712">
        <f t="shared" si="1441"/>
        <v>0</v>
      </c>
      <c r="H3208" s="699">
        <f t="shared" si="1435"/>
        <v>0</v>
      </c>
      <c r="I3208" s="712">
        <f t="shared" si="1436"/>
        <v>0</v>
      </c>
      <c r="J3208" s="699">
        <f t="shared" si="1442"/>
        <v>0</v>
      </c>
      <c r="K3208" s="681">
        <f t="shared" si="1443"/>
        <v>0</v>
      </c>
      <c r="L3208" s="711">
        <f>IF($L$5="Yes",HLOOKUP(B3208,'Outdoor Supply'!$D$32:$P$38,7,FALSE),0)</f>
        <v>0</v>
      </c>
      <c r="M3208" s="701">
        <f t="shared" si="1444"/>
        <v>0</v>
      </c>
      <c r="N3208" s="564">
        <f t="shared" si="1445"/>
        <v>0</v>
      </c>
      <c r="O3208" s="564">
        <f t="shared" si="1446"/>
        <v>0</v>
      </c>
      <c r="P3208" s="564">
        <f t="shared" si="1447"/>
        <v>0</v>
      </c>
      <c r="Q3208" s="564">
        <f t="shared" si="1448"/>
        <v>0</v>
      </c>
      <c r="R3208" s="661">
        <f t="shared" si="1437"/>
        <v>0</v>
      </c>
      <c r="S3208" s="662">
        <f t="shared" si="1438"/>
        <v>0</v>
      </c>
      <c r="T3208" s="699">
        <f t="shared" si="1439"/>
        <v>0</v>
      </c>
      <c r="U3208" s="681">
        <f t="shared" si="1449"/>
        <v>0</v>
      </c>
      <c r="V3208" s="701">
        <f t="shared" si="1450"/>
        <v>0</v>
      </c>
      <c r="W3208" s="662">
        <f t="shared" si="1451"/>
        <v>0</v>
      </c>
      <c r="X3208" s="662">
        <f t="shared" si="1452"/>
        <v>0</v>
      </c>
      <c r="Y3208" s="662">
        <f t="shared" si="1453"/>
        <v>0</v>
      </c>
      <c r="Z3208" s="699">
        <f t="shared" si="1454"/>
        <v>0</v>
      </c>
      <c r="AA3208" s="681">
        <f t="shared" si="1457"/>
        <v>0</v>
      </c>
      <c r="AB3208" s="701">
        <f t="shared" si="1458"/>
        <v>0</v>
      </c>
      <c r="AC3208" s="662">
        <f t="shared" si="1455"/>
        <v>0</v>
      </c>
      <c r="AD3208" s="662">
        <f t="shared" si="1459"/>
        <v>0</v>
      </c>
      <c r="AE3208" s="701">
        <f t="shared" si="1460"/>
        <v>0</v>
      </c>
      <c r="AF3208" s="662">
        <f t="shared" si="1456"/>
        <v>0</v>
      </c>
      <c r="AG3208" s="662">
        <f t="shared" si="1461"/>
        <v>0</v>
      </c>
      <c r="AH3208" s="701">
        <f t="shared" si="1462"/>
        <v>0</v>
      </c>
    </row>
    <row r="3209" spans="1:34" x14ac:dyDescent="0.35">
      <c r="A3209" s="680">
        <v>41184</v>
      </c>
      <c r="B3209" s="558" t="s">
        <v>30</v>
      </c>
      <c r="C3209" s="558">
        <v>10</v>
      </c>
      <c r="D3209" s="559">
        <f t="shared" si="1434"/>
        <v>3</v>
      </c>
      <c r="E3209" s="561">
        <v>0</v>
      </c>
      <c r="F3209" s="699">
        <f t="shared" si="1440"/>
        <v>0</v>
      </c>
      <c r="G3209" s="712">
        <f t="shared" si="1441"/>
        <v>0</v>
      </c>
      <c r="H3209" s="699">
        <f t="shared" si="1435"/>
        <v>0</v>
      </c>
      <c r="I3209" s="712">
        <f t="shared" si="1436"/>
        <v>0</v>
      </c>
      <c r="J3209" s="699">
        <f t="shared" si="1442"/>
        <v>0</v>
      </c>
      <c r="K3209" s="681">
        <f t="shared" si="1443"/>
        <v>0</v>
      </c>
      <c r="L3209" s="711">
        <f>IF($L$5="Yes",HLOOKUP(B3209,'Outdoor Supply'!$D$32:$P$38,7,FALSE),0)</f>
        <v>0</v>
      </c>
      <c r="M3209" s="701">
        <f t="shared" si="1444"/>
        <v>0</v>
      </c>
      <c r="N3209" s="564">
        <f t="shared" si="1445"/>
        <v>0</v>
      </c>
      <c r="O3209" s="564">
        <f t="shared" si="1446"/>
        <v>0</v>
      </c>
      <c r="P3209" s="564">
        <f t="shared" si="1447"/>
        <v>0</v>
      </c>
      <c r="Q3209" s="564">
        <f t="shared" si="1448"/>
        <v>0</v>
      </c>
      <c r="R3209" s="661">
        <f t="shared" si="1437"/>
        <v>0</v>
      </c>
      <c r="S3209" s="662">
        <f t="shared" si="1438"/>
        <v>0</v>
      </c>
      <c r="T3209" s="699">
        <f t="shared" si="1439"/>
        <v>0</v>
      </c>
      <c r="U3209" s="681">
        <f t="shared" si="1449"/>
        <v>0</v>
      </c>
      <c r="V3209" s="701">
        <f t="shared" si="1450"/>
        <v>0</v>
      </c>
      <c r="W3209" s="662">
        <f t="shared" si="1451"/>
        <v>0</v>
      </c>
      <c r="X3209" s="662">
        <f t="shared" si="1452"/>
        <v>0</v>
      </c>
      <c r="Y3209" s="662">
        <f t="shared" si="1453"/>
        <v>0</v>
      </c>
      <c r="Z3209" s="699">
        <f t="shared" si="1454"/>
        <v>0</v>
      </c>
      <c r="AA3209" s="681">
        <f t="shared" si="1457"/>
        <v>0</v>
      </c>
      <c r="AB3209" s="701">
        <f t="shared" si="1458"/>
        <v>0</v>
      </c>
      <c r="AC3209" s="662">
        <f t="shared" si="1455"/>
        <v>0</v>
      </c>
      <c r="AD3209" s="662">
        <f t="shared" si="1459"/>
        <v>0</v>
      </c>
      <c r="AE3209" s="701">
        <f t="shared" si="1460"/>
        <v>0</v>
      </c>
      <c r="AF3209" s="662">
        <f t="shared" si="1456"/>
        <v>0</v>
      </c>
      <c r="AG3209" s="662">
        <f t="shared" si="1461"/>
        <v>0</v>
      </c>
      <c r="AH3209" s="701">
        <f t="shared" si="1462"/>
        <v>0</v>
      </c>
    </row>
    <row r="3210" spans="1:34" x14ac:dyDescent="0.35">
      <c r="A3210" s="680">
        <v>41185</v>
      </c>
      <c r="B3210" s="558" t="s">
        <v>30</v>
      </c>
      <c r="C3210" s="558">
        <v>10</v>
      </c>
      <c r="D3210" s="559">
        <f t="shared" si="1434"/>
        <v>4</v>
      </c>
      <c r="E3210" s="561">
        <v>0</v>
      </c>
      <c r="F3210" s="699">
        <f t="shared" si="1440"/>
        <v>0</v>
      </c>
      <c r="G3210" s="712">
        <f t="shared" si="1441"/>
        <v>0</v>
      </c>
      <c r="H3210" s="699">
        <f t="shared" si="1435"/>
        <v>0</v>
      </c>
      <c r="I3210" s="712">
        <f t="shared" si="1436"/>
        <v>0</v>
      </c>
      <c r="J3210" s="699">
        <f t="shared" si="1442"/>
        <v>0</v>
      </c>
      <c r="K3210" s="681">
        <f t="shared" si="1443"/>
        <v>0</v>
      </c>
      <c r="L3210" s="711">
        <f>IF($L$5="Yes",HLOOKUP(B3210,'Outdoor Supply'!$D$32:$P$38,7,FALSE),0)</f>
        <v>0</v>
      </c>
      <c r="M3210" s="701">
        <f t="shared" si="1444"/>
        <v>0</v>
      </c>
      <c r="N3210" s="564">
        <f t="shared" si="1445"/>
        <v>0</v>
      </c>
      <c r="O3210" s="564">
        <f t="shared" si="1446"/>
        <v>0</v>
      </c>
      <c r="P3210" s="564">
        <f t="shared" si="1447"/>
        <v>0</v>
      </c>
      <c r="Q3210" s="564">
        <f t="shared" si="1448"/>
        <v>0</v>
      </c>
      <c r="R3210" s="661">
        <f t="shared" si="1437"/>
        <v>0</v>
      </c>
      <c r="S3210" s="662">
        <f t="shared" si="1438"/>
        <v>0</v>
      </c>
      <c r="T3210" s="699">
        <f t="shared" si="1439"/>
        <v>0</v>
      </c>
      <c r="U3210" s="681">
        <f t="shared" si="1449"/>
        <v>0</v>
      </c>
      <c r="V3210" s="701">
        <f t="shared" si="1450"/>
        <v>0</v>
      </c>
      <c r="W3210" s="662">
        <f t="shared" si="1451"/>
        <v>0</v>
      </c>
      <c r="X3210" s="662">
        <f t="shared" si="1452"/>
        <v>0</v>
      </c>
      <c r="Y3210" s="662">
        <f t="shared" si="1453"/>
        <v>0</v>
      </c>
      <c r="Z3210" s="699">
        <f t="shared" si="1454"/>
        <v>0</v>
      </c>
      <c r="AA3210" s="681">
        <f t="shared" si="1457"/>
        <v>0</v>
      </c>
      <c r="AB3210" s="701">
        <f t="shared" si="1458"/>
        <v>0</v>
      </c>
      <c r="AC3210" s="662">
        <f t="shared" si="1455"/>
        <v>0</v>
      </c>
      <c r="AD3210" s="662">
        <f t="shared" si="1459"/>
        <v>0</v>
      </c>
      <c r="AE3210" s="701">
        <f t="shared" si="1460"/>
        <v>0</v>
      </c>
      <c r="AF3210" s="662">
        <f t="shared" si="1456"/>
        <v>0</v>
      </c>
      <c r="AG3210" s="662">
        <f t="shared" si="1461"/>
        <v>0</v>
      </c>
      <c r="AH3210" s="701">
        <f t="shared" si="1462"/>
        <v>0</v>
      </c>
    </row>
    <row r="3211" spans="1:34" x14ac:dyDescent="0.35">
      <c r="A3211" s="680">
        <v>41186</v>
      </c>
      <c r="B3211" s="558" t="s">
        <v>30</v>
      </c>
      <c r="C3211" s="558">
        <v>10</v>
      </c>
      <c r="D3211" s="559">
        <f t="shared" ref="D3211:D3274" si="1463">WEEKDAY(A3211)</f>
        <v>5</v>
      </c>
      <c r="E3211" s="561">
        <v>0</v>
      </c>
      <c r="F3211" s="699">
        <f t="shared" si="1440"/>
        <v>0</v>
      </c>
      <c r="G3211" s="712">
        <f t="shared" si="1441"/>
        <v>0</v>
      </c>
      <c r="H3211" s="699">
        <f t="shared" ref="H3211:H3274" si="1464">$C$3*$F$3*(E3211/12)*7.48</f>
        <v>0</v>
      </c>
      <c r="I3211" s="712">
        <f t="shared" ref="I3211:I3274" si="1465">$C$4*$F$4*(E3211/12)*7.48</f>
        <v>0</v>
      </c>
      <c r="J3211" s="699">
        <f t="shared" si="1442"/>
        <v>0</v>
      </c>
      <c r="K3211" s="681">
        <f t="shared" si="1443"/>
        <v>0</v>
      </c>
      <c r="L3211" s="711">
        <f>IF($L$5="Yes",HLOOKUP(B3211,'Outdoor Supply'!$D$32:$P$38,7,FALSE),0)</f>
        <v>0</v>
      </c>
      <c r="M3211" s="701">
        <f t="shared" si="1444"/>
        <v>0</v>
      </c>
      <c r="N3211" s="564">
        <f t="shared" si="1445"/>
        <v>0</v>
      </c>
      <c r="O3211" s="564">
        <f t="shared" si="1446"/>
        <v>0</v>
      </c>
      <c r="P3211" s="564">
        <f t="shared" si="1447"/>
        <v>0</v>
      </c>
      <c r="Q3211" s="564">
        <f t="shared" si="1448"/>
        <v>0</v>
      </c>
      <c r="R3211" s="661">
        <f t="shared" ref="R3211:R3274" si="1466">$Q$3</f>
        <v>0</v>
      </c>
      <c r="S3211" s="662">
        <f t="shared" ref="S3211:S3274" si="1467">SUM(N3211:R3211)</f>
        <v>0</v>
      </c>
      <c r="T3211" s="699">
        <f t="shared" ref="T3211:T3274" si="1468">IF(V3211&lt;0,0,IF(V3211&gt;$G$3,$G$3,V3211))</f>
        <v>0</v>
      </c>
      <c r="U3211" s="681">
        <f t="shared" si="1449"/>
        <v>0</v>
      </c>
      <c r="V3211" s="701">
        <f t="shared" si="1450"/>
        <v>0</v>
      </c>
      <c r="W3211" s="662">
        <f t="shared" si="1451"/>
        <v>0</v>
      </c>
      <c r="X3211" s="662">
        <f t="shared" si="1452"/>
        <v>0</v>
      </c>
      <c r="Y3211" s="662">
        <f t="shared" si="1453"/>
        <v>0</v>
      </c>
      <c r="Z3211" s="699">
        <f t="shared" si="1454"/>
        <v>0</v>
      </c>
      <c r="AA3211" s="681">
        <f t="shared" si="1457"/>
        <v>0</v>
      </c>
      <c r="AB3211" s="701">
        <f t="shared" si="1458"/>
        <v>0</v>
      </c>
      <c r="AC3211" s="662">
        <f t="shared" si="1455"/>
        <v>0</v>
      </c>
      <c r="AD3211" s="662">
        <f t="shared" si="1459"/>
        <v>0</v>
      </c>
      <c r="AE3211" s="701">
        <f t="shared" si="1460"/>
        <v>0</v>
      </c>
      <c r="AF3211" s="662">
        <f t="shared" si="1456"/>
        <v>0</v>
      </c>
      <c r="AG3211" s="662">
        <f t="shared" si="1461"/>
        <v>0</v>
      </c>
      <c r="AH3211" s="701">
        <f t="shared" si="1462"/>
        <v>0</v>
      </c>
    </row>
    <row r="3212" spans="1:34" x14ac:dyDescent="0.35">
      <c r="A3212" s="680">
        <v>41187</v>
      </c>
      <c r="B3212" s="558" t="s">
        <v>30</v>
      </c>
      <c r="C3212" s="558">
        <v>10</v>
      </c>
      <c r="D3212" s="559">
        <f t="shared" si="1463"/>
        <v>6</v>
      </c>
      <c r="E3212" s="561">
        <v>0</v>
      </c>
      <c r="F3212" s="699">
        <f t="shared" ref="F3212:F3275" si="1469">$B$3*$F$3*(E3212/12)*7.48</f>
        <v>0</v>
      </c>
      <c r="G3212" s="712">
        <f t="shared" ref="G3212:G3275" si="1470">$B$4*$F$4*(E3212/12)*7.48</f>
        <v>0</v>
      </c>
      <c r="H3212" s="699">
        <f t="shared" si="1464"/>
        <v>0</v>
      </c>
      <c r="I3212" s="712">
        <f t="shared" si="1465"/>
        <v>0</v>
      </c>
      <c r="J3212" s="699">
        <f t="shared" ref="J3212:J3275" si="1471">IF($L$3="Yes",$M$3*$N$3*(E3212/12)*7.48,0)</f>
        <v>0</v>
      </c>
      <c r="K3212" s="681">
        <f t="shared" ref="K3212:K3275" si="1472">IF($L$4="Yes",$M$4*$N$4*(E3212/12)*7.48,0)</f>
        <v>0</v>
      </c>
      <c r="L3212" s="711">
        <f>IF($L$5="Yes",HLOOKUP(B3212,'Outdoor Supply'!$D$32:$P$38,7,FALSE),0)</f>
        <v>0</v>
      </c>
      <c r="M3212" s="701">
        <f t="shared" ref="M3212:M3275" si="1473">SUM(J3212:L3212)</f>
        <v>0</v>
      </c>
      <c r="N3212" s="564">
        <f t="shared" ref="N3212:N3275" si="1474">HLOOKUP(B3212,$U$2:$AF$6,2,FALSE)</f>
        <v>0</v>
      </c>
      <c r="O3212" s="564">
        <f t="shared" ref="O3212:O3275" si="1475">HLOOKUP(B3212,$U$2:$AF$6,3,FALSE)</f>
        <v>0</v>
      </c>
      <c r="P3212" s="564">
        <f t="shared" ref="P3212:P3275" si="1476">HLOOKUP(B3212,$U$2:$AF$6,4,FALSE)</f>
        <v>0</v>
      </c>
      <c r="Q3212" s="564">
        <f t="shared" ref="Q3212:Q3275" si="1477">HLOOKUP(B3212,$U$2:$AF$6,5,FALSE)</f>
        <v>0</v>
      </c>
      <c r="R3212" s="661">
        <f t="shared" si="1466"/>
        <v>0</v>
      </c>
      <c r="S3212" s="662">
        <f t="shared" si="1467"/>
        <v>0</v>
      </c>
      <c r="T3212" s="699">
        <f t="shared" si="1468"/>
        <v>0</v>
      </c>
      <c r="U3212" s="681">
        <f t="shared" ref="U3212:U3275" si="1478">IF(F3212+T3211&gt;S3212,S3212,F3212+T3211)</f>
        <v>0</v>
      </c>
      <c r="V3212" s="701">
        <f t="shared" ref="V3212:V3275" si="1479">T3211+F3212-S3212</f>
        <v>0</v>
      </c>
      <c r="W3212" s="662">
        <f t="shared" ref="W3212:W3275" si="1480">IF(Y3212&lt;0,0,IF(Y3212&gt;$G$4,$G$4,Y3212))</f>
        <v>0</v>
      </c>
      <c r="X3212" s="662">
        <f t="shared" ref="X3212:X3275" si="1481">IF(G3212+W3211&gt;S3212,S3212,G3212+W3211)</f>
        <v>0</v>
      </c>
      <c r="Y3212" s="662">
        <f t="shared" ref="Y3212:Y3275" si="1482">W3211+G3212-S3212</f>
        <v>0</v>
      </c>
      <c r="Z3212" s="699">
        <f t="shared" ref="Z3212:Z3275" si="1483">IF(AB3212&lt;0,0,IF(AB3212&gt;$H$3,$H$3,AB3212))</f>
        <v>0</v>
      </c>
      <c r="AA3212" s="681">
        <f t="shared" si="1457"/>
        <v>0</v>
      </c>
      <c r="AB3212" s="701">
        <f t="shared" si="1458"/>
        <v>0</v>
      </c>
      <c r="AC3212" s="662">
        <f t="shared" ref="AC3212:AC3275" si="1484">IF(AE3212&lt;0,0,IF(AE3212&gt;$H$4,$H$4,AE3212))</f>
        <v>0</v>
      </c>
      <c r="AD3212" s="662">
        <f t="shared" si="1459"/>
        <v>0</v>
      </c>
      <c r="AE3212" s="701">
        <f t="shared" si="1460"/>
        <v>0</v>
      </c>
      <c r="AF3212" s="662">
        <f t="shared" ref="AF3212:AF3275" si="1485">IF(AH3212&lt;0,0,IF(AH3212&gt;$O$3,$O$3,AH3212))</f>
        <v>0</v>
      </c>
      <c r="AG3212" s="662">
        <f t="shared" si="1461"/>
        <v>0</v>
      </c>
      <c r="AH3212" s="701">
        <f t="shared" si="1462"/>
        <v>0</v>
      </c>
    </row>
    <row r="3213" spans="1:34" x14ac:dyDescent="0.35">
      <c r="A3213" s="680">
        <v>41188</v>
      </c>
      <c r="B3213" s="558" t="s">
        <v>30</v>
      </c>
      <c r="C3213" s="558">
        <v>10</v>
      </c>
      <c r="D3213" s="559">
        <f t="shared" si="1463"/>
        <v>7</v>
      </c>
      <c r="E3213" s="561">
        <v>0</v>
      </c>
      <c r="F3213" s="699">
        <f t="shared" si="1469"/>
        <v>0</v>
      </c>
      <c r="G3213" s="712">
        <f t="shared" si="1470"/>
        <v>0</v>
      </c>
      <c r="H3213" s="699">
        <f t="shared" si="1464"/>
        <v>0</v>
      </c>
      <c r="I3213" s="712">
        <f t="shared" si="1465"/>
        <v>0</v>
      </c>
      <c r="J3213" s="699">
        <f t="shared" si="1471"/>
        <v>0</v>
      </c>
      <c r="K3213" s="681">
        <f t="shared" si="1472"/>
        <v>0</v>
      </c>
      <c r="L3213" s="711">
        <f>IF($L$5="Yes",HLOOKUP(B3213,'Outdoor Supply'!$D$32:$P$38,7,FALSE),0)</f>
        <v>0</v>
      </c>
      <c r="M3213" s="701">
        <f t="shared" si="1473"/>
        <v>0</v>
      </c>
      <c r="N3213" s="564">
        <f t="shared" si="1474"/>
        <v>0</v>
      </c>
      <c r="O3213" s="564">
        <f t="shared" si="1475"/>
        <v>0</v>
      </c>
      <c r="P3213" s="564">
        <f t="shared" si="1476"/>
        <v>0</v>
      </c>
      <c r="Q3213" s="564">
        <f t="shared" si="1477"/>
        <v>0</v>
      </c>
      <c r="R3213" s="661">
        <f t="shared" si="1466"/>
        <v>0</v>
      </c>
      <c r="S3213" s="662">
        <f t="shared" si="1467"/>
        <v>0</v>
      </c>
      <c r="T3213" s="699">
        <f t="shared" si="1468"/>
        <v>0</v>
      </c>
      <c r="U3213" s="681">
        <f t="shared" si="1478"/>
        <v>0</v>
      </c>
      <c r="V3213" s="701">
        <f t="shared" si="1479"/>
        <v>0</v>
      </c>
      <c r="W3213" s="662">
        <f t="shared" si="1480"/>
        <v>0</v>
      </c>
      <c r="X3213" s="662">
        <f t="shared" si="1481"/>
        <v>0</v>
      </c>
      <c r="Y3213" s="662">
        <f t="shared" si="1482"/>
        <v>0</v>
      </c>
      <c r="Z3213" s="699">
        <f t="shared" si="1483"/>
        <v>0</v>
      </c>
      <c r="AA3213" s="681">
        <f t="shared" ref="AA3213:AA3276" si="1486">IF(H3213+Z3212&gt;S3213,S3213,H3213+Z3212)</f>
        <v>0</v>
      </c>
      <c r="AB3213" s="701">
        <f t="shared" ref="AB3213:AB3276" si="1487">Z3212+H3213-S3213</f>
        <v>0</v>
      </c>
      <c r="AC3213" s="662">
        <f t="shared" si="1484"/>
        <v>0</v>
      </c>
      <c r="AD3213" s="662">
        <f t="shared" ref="AD3213:AD3276" si="1488">IF(I3213+AC3212&gt;S3213,S3213,I3213+AC3212)</f>
        <v>0</v>
      </c>
      <c r="AE3213" s="701">
        <f t="shared" ref="AE3213:AE3276" si="1489">AC3212+I3213-S3213</f>
        <v>0</v>
      </c>
      <c r="AF3213" s="662">
        <f t="shared" si="1485"/>
        <v>0</v>
      </c>
      <c r="AG3213" s="662">
        <f t="shared" ref="AG3213:AG3276" si="1490">IF(M3213+AF3212&gt;S3213,S3213,M3213+AF3212)</f>
        <v>0</v>
      </c>
      <c r="AH3213" s="701">
        <f t="shared" ref="AH3213:AH3276" si="1491">AF3212+M3213-S3213</f>
        <v>0</v>
      </c>
    </row>
    <row r="3214" spans="1:34" x14ac:dyDescent="0.35">
      <c r="A3214" s="680">
        <v>41189</v>
      </c>
      <c r="B3214" s="558" t="s">
        <v>30</v>
      </c>
      <c r="C3214" s="558">
        <v>10</v>
      </c>
      <c r="D3214" s="559">
        <f t="shared" si="1463"/>
        <v>1</v>
      </c>
      <c r="E3214" s="561">
        <v>0</v>
      </c>
      <c r="F3214" s="699">
        <f t="shared" si="1469"/>
        <v>0</v>
      </c>
      <c r="G3214" s="712">
        <f t="shared" si="1470"/>
        <v>0</v>
      </c>
      <c r="H3214" s="699">
        <f t="shared" si="1464"/>
        <v>0</v>
      </c>
      <c r="I3214" s="712">
        <f t="shared" si="1465"/>
        <v>0</v>
      </c>
      <c r="J3214" s="699">
        <f t="shared" si="1471"/>
        <v>0</v>
      </c>
      <c r="K3214" s="681">
        <f t="shared" si="1472"/>
        <v>0</v>
      </c>
      <c r="L3214" s="711">
        <f>IF($L$5="Yes",HLOOKUP(B3214,'Outdoor Supply'!$D$32:$P$38,7,FALSE),0)</f>
        <v>0</v>
      </c>
      <c r="M3214" s="701">
        <f t="shared" si="1473"/>
        <v>0</v>
      </c>
      <c r="N3214" s="564">
        <f t="shared" si="1474"/>
        <v>0</v>
      </c>
      <c r="O3214" s="564">
        <f t="shared" si="1475"/>
        <v>0</v>
      </c>
      <c r="P3214" s="564">
        <f t="shared" si="1476"/>
        <v>0</v>
      </c>
      <c r="Q3214" s="564">
        <f t="shared" si="1477"/>
        <v>0</v>
      </c>
      <c r="R3214" s="661">
        <f t="shared" si="1466"/>
        <v>0</v>
      </c>
      <c r="S3214" s="662">
        <f t="shared" si="1467"/>
        <v>0</v>
      </c>
      <c r="T3214" s="699">
        <f t="shared" si="1468"/>
        <v>0</v>
      </c>
      <c r="U3214" s="681">
        <f t="shared" si="1478"/>
        <v>0</v>
      </c>
      <c r="V3214" s="701">
        <f t="shared" si="1479"/>
        <v>0</v>
      </c>
      <c r="W3214" s="662">
        <f t="shared" si="1480"/>
        <v>0</v>
      </c>
      <c r="X3214" s="662">
        <f t="shared" si="1481"/>
        <v>0</v>
      </c>
      <c r="Y3214" s="662">
        <f t="shared" si="1482"/>
        <v>0</v>
      </c>
      <c r="Z3214" s="699">
        <f t="shared" si="1483"/>
        <v>0</v>
      </c>
      <c r="AA3214" s="681">
        <f t="shared" si="1486"/>
        <v>0</v>
      </c>
      <c r="AB3214" s="701">
        <f t="shared" si="1487"/>
        <v>0</v>
      </c>
      <c r="AC3214" s="662">
        <f t="shared" si="1484"/>
        <v>0</v>
      </c>
      <c r="AD3214" s="662">
        <f t="shared" si="1488"/>
        <v>0</v>
      </c>
      <c r="AE3214" s="701">
        <f t="shared" si="1489"/>
        <v>0</v>
      </c>
      <c r="AF3214" s="662">
        <f t="shared" si="1485"/>
        <v>0</v>
      </c>
      <c r="AG3214" s="662">
        <f t="shared" si="1490"/>
        <v>0</v>
      </c>
      <c r="AH3214" s="701">
        <f t="shared" si="1491"/>
        <v>0</v>
      </c>
    </row>
    <row r="3215" spans="1:34" x14ac:dyDescent="0.35">
      <c r="A3215" s="680">
        <v>41190</v>
      </c>
      <c r="B3215" s="558" t="s">
        <v>30</v>
      </c>
      <c r="C3215" s="558">
        <v>10</v>
      </c>
      <c r="D3215" s="559">
        <f t="shared" si="1463"/>
        <v>2</v>
      </c>
      <c r="E3215" s="561">
        <v>0</v>
      </c>
      <c r="F3215" s="699">
        <f t="shared" si="1469"/>
        <v>0</v>
      </c>
      <c r="G3215" s="712">
        <f t="shared" si="1470"/>
        <v>0</v>
      </c>
      <c r="H3215" s="699">
        <f t="shared" si="1464"/>
        <v>0</v>
      </c>
      <c r="I3215" s="712">
        <f t="shared" si="1465"/>
        <v>0</v>
      </c>
      <c r="J3215" s="699">
        <f t="shared" si="1471"/>
        <v>0</v>
      </c>
      <c r="K3215" s="681">
        <f t="shared" si="1472"/>
        <v>0</v>
      </c>
      <c r="L3215" s="711">
        <f>IF($L$5="Yes",HLOOKUP(B3215,'Outdoor Supply'!$D$32:$P$38,7,FALSE),0)</f>
        <v>0</v>
      </c>
      <c r="M3215" s="701">
        <f t="shared" si="1473"/>
        <v>0</v>
      </c>
      <c r="N3215" s="564">
        <f t="shared" si="1474"/>
        <v>0</v>
      </c>
      <c r="O3215" s="564">
        <f t="shared" si="1475"/>
        <v>0</v>
      </c>
      <c r="P3215" s="564">
        <f t="shared" si="1476"/>
        <v>0</v>
      </c>
      <c r="Q3215" s="564">
        <f t="shared" si="1477"/>
        <v>0</v>
      </c>
      <c r="R3215" s="661">
        <f t="shared" si="1466"/>
        <v>0</v>
      </c>
      <c r="S3215" s="662">
        <f t="shared" si="1467"/>
        <v>0</v>
      </c>
      <c r="T3215" s="699">
        <f t="shared" si="1468"/>
        <v>0</v>
      </c>
      <c r="U3215" s="681">
        <f t="shared" si="1478"/>
        <v>0</v>
      </c>
      <c r="V3215" s="701">
        <f t="shared" si="1479"/>
        <v>0</v>
      </c>
      <c r="W3215" s="662">
        <f t="shared" si="1480"/>
        <v>0</v>
      </c>
      <c r="X3215" s="662">
        <f t="shared" si="1481"/>
        <v>0</v>
      </c>
      <c r="Y3215" s="662">
        <f t="shared" si="1482"/>
        <v>0</v>
      </c>
      <c r="Z3215" s="699">
        <f t="shared" si="1483"/>
        <v>0</v>
      </c>
      <c r="AA3215" s="681">
        <f t="shared" si="1486"/>
        <v>0</v>
      </c>
      <c r="AB3215" s="701">
        <f t="shared" si="1487"/>
        <v>0</v>
      </c>
      <c r="AC3215" s="662">
        <f t="shared" si="1484"/>
        <v>0</v>
      </c>
      <c r="AD3215" s="662">
        <f t="shared" si="1488"/>
        <v>0</v>
      </c>
      <c r="AE3215" s="701">
        <f t="shared" si="1489"/>
        <v>0</v>
      </c>
      <c r="AF3215" s="662">
        <f t="shared" si="1485"/>
        <v>0</v>
      </c>
      <c r="AG3215" s="662">
        <f t="shared" si="1490"/>
        <v>0</v>
      </c>
      <c r="AH3215" s="701">
        <f t="shared" si="1491"/>
        <v>0</v>
      </c>
    </row>
    <row r="3216" spans="1:34" x14ac:dyDescent="0.35">
      <c r="A3216" s="680">
        <v>41191</v>
      </c>
      <c r="B3216" s="558" t="s">
        <v>30</v>
      </c>
      <c r="C3216" s="558">
        <v>10</v>
      </c>
      <c r="D3216" s="559">
        <f t="shared" si="1463"/>
        <v>3</v>
      </c>
      <c r="E3216" s="561">
        <v>0</v>
      </c>
      <c r="F3216" s="699">
        <f t="shared" si="1469"/>
        <v>0</v>
      </c>
      <c r="G3216" s="712">
        <f t="shared" si="1470"/>
        <v>0</v>
      </c>
      <c r="H3216" s="699">
        <f t="shared" si="1464"/>
        <v>0</v>
      </c>
      <c r="I3216" s="712">
        <f t="shared" si="1465"/>
        <v>0</v>
      </c>
      <c r="J3216" s="699">
        <f t="shared" si="1471"/>
        <v>0</v>
      </c>
      <c r="K3216" s="681">
        <f t="shared" si="1472"/>
        <v>0</v>
      </c>
      <c r="L3216" s="711">
        <f>IF($L$5="Yes",HLOOKUP(B3216,'Outdoor Supply'!$D$32:$P$38,7,FALSE),0)</f>
        <v>0</v>
      </c>
      <c r="M3216" s="701">
        <f t="shared" si="1473"/>
        <v>0</v>
      </c>
      <c r="N3216" s="564">
        <f t="shared" si="1474"/>
        <v>0</v>
      </c>
      <c r="O3216" s="564">
        <f t="shared" si="1475"/>
        <v>0</v>
      </c>
      <c r="P3216" s="564">
        <f t="shared" si="1476"/>
        <v>0</v>
      </c>
      <c r="Q3216" s="564">
        <f t="shared" si="1477"/>
        <v>0</v>
      </c>
      <c r="R3216" s="661">
        <f t="shared" si="1466"/>
        <v>0</v>
      </c>
      <c r="S3216" s="662">
        <f t="shared" si="1467"/>
        <v>0</v>
      </c>
      <c r="T3216" s="699">
        <f t="shared" si="1468"/>
        <v>0</v>
      </c>
      <c r="U3216" s="681">
        <f t="shared" si="1478"/>
        <v>0</v>
      </c>
      <c r="V3216" s="701">
        <f t="shared" si="1479"/>
        <v>0</v>
      </c>
      <c r="W3216" s="662">
        <f t="shared" si="1480"/>
        <v>0</v>
      </c>
      <c r="X3216" s="662">
        <f t="shared" si="1481"/>
        <v>0</v>
      </c>
      <c r="Y3216" s="662">
        <f t="shared" si="1482"/>
        <v>0</v>
      </c>
      <c r="Z3216" s="699">
        <f t="shared" si="1483"/>
        <v>0</v>
      </c>
      <c r="AA3216" s="681">
        <f t="shared" si="1486"/>
        <v>0</v>
      </c>
      <c r="AB3216" s="701">
        <f t="shared" si="1487"/>
        <v>0</v>
      </c>
      <c r="AC3216" s="662">
        <f t="shared" si="1484"/>
        <v>0</v>
      </c>
      <c r="AD3216" s="662">
        <f t="shared" si="1488"/>
        <v>0</v>
      </c>
      <c r="AE3216" s="701">
        <f t="shared" si="1489"/>
        <v>0</v>
      </c>
      <c r="AF3216" s="662">
        <f t="shared" si="1485"/>
        <v>0</v>
      </c>
      <c r="AG3216" s="662">
        <f t="shared" si="1490"/>
        <v>0</v>
      </c>
      <c r="AH3216" s="701">
        <f t="shared" si="1491"/>
        <v>0</v>
      </c>
    </row>
    <row r="3217" spans="1:34" x14ac:dyDescent="0.35">
      <c r="A3217" s="680">
        <v>41192</v>
      </c>
      <c r="B3217" s="558" t="s">
        <v>30</v>
      </c>
      <c r="C3217" s="558">
        <v>10</v>
      </c>
      <c r="D3217" s="559">
        <f t="shared" si="1463"/>
        <v>4</v>
      </c>
      <c r="E3217" s="561">
        <v>0</v>
      </c>
      <c r="F3217" s="699">
        <f t="shared" si="1469"/>
        <v>0</v>
      </c>
      <c r="G3217" s="712">
        <f t="shared" si="1470"/>
        <v>0</v>
      </c>
      <c r="H3217" s="699">
        <f t="shared" si="1464"/>
        <v>0</v>
      </c>
      <c r="I3217" s="712">
        <f t="shared" si="1465"/>
        <v>0</v>
      </c>
      <c r="J3217" s="699">
        <f t="shared" si="1471"/>
        <v>0</v>
      </c>
      <c r="K3217" s="681">
        <f t="shared" si="1472"/>
        <v>0</v>
      </c>
      <c r="L3217" s="711">
        <f>IF($L$5="Yes",HLOOKUP(B3217,'Outdoor Supply'!$D$32:$P$38,7,FALSE),0)</f>
        <v>0</v>
      </c>
      <c r="M3217" s="701">
        <f t="shared" si="1473"/>
        <v>0</v>
      </c>
      <c r="N3217" s="564">
        <f t="shared" si="1474"/>
        <v>0</v>
      </c>
      <c r="O3217" s="564">
        <f t="shared" si="1475"/>
        <v>0</v>
      </c>
      <c r="P3217" s="564">
        <f t="shared" si="1476"/>
        <v>0</v>
      </c>
      <c r="Q3217" s="564">
        <f t="shared" si="1477"/>
        <v>0</v>
      </c>
      <c r="R3217" s="661">
        <f t="shared" si="1466"/>
        <v>0</v>
      </c>
      <c r="S3217" s="662">
        <f t="shared" si="1467"/>
        <v>0</v>
      </c>
      <c r="T3217" s="699">
        <f t="shared" si="1468"/>
        <v>0</v>
      </c>
      <c r="U3217" s="681">
        <f t="shared" si="1478"/>
        <v>0</v>
      </c>
      <c r="V3217" s="701">
        <f t="shared" si="1479"/>
        <v>0</v>
      </c>
      <c r="W3217" s="662">
        <f t="shared" si="1480"/>
        <v>0</v>
      </c>
      <c r="X3217" s="662">
        <f t="shared" si="1481"/>
        <v>0</v>
      </c>
      <c r="Y3217" s="662">
        <f t="shared" si="1482"/>
        <v>0</v>
      </c>
      <c r="Z3217" s="699">
        <f t="shared" si="1483"/>
        <v>0</v>
      </c>
      <c r="AA3217" s="681">
        <f t="shared" si="1486"/>
        <v>0</v>
      </c>
      <c r="AB3217" s="701">
        <f t="shared" si="1487"/>
        <v>0</v>
      </c>
      <c r="AC3217" s="662">
        <f t="shared" si="1484"/>
        <v>0</v>
      </c>
      <c r="AD3217" s="662">
        <f t="shared" si="1488"/>
        <v>0</v>
      </c>
      <c r="AE3217" s="701">
        <f t="shared" si="1489"/>
        <v>0</v>
      </c>
      <c r="AF3217" s="662">
        <f t="shared" si="1485"/>
        <v>0</v>
      </c>
      <c r="AG3217" s="662">
        <f t="shared" si="1490"/>
        <v>0</v>
      </c>
      <c r="AH3217" s="701">
        <f t="shared" si="1491"/>
        <v>0</v>
      </c>
    </row>
    <row r="3218" spans="1:34" x14ac:dyDescent="0.35">
      <c r="A3218" s="680">
        <v>41193</v>
      </c>
      <c r="B3218" s="558" t="s">
        <v>30</v>
      </c>
      <c r="C3218" s="558">
        <v>10</v>
      </c>
      <c r="D3218" s="559">
        <f t="shared" si="1463"/>
        <v>5</v>
      </c>
      <c r="E3218" s="561">
        <v>0.52000000000003865</v>
      </c>
      <c r="F3218" s="699">
        <f t="shared" si="1469"/>
        <v>0</v>
      </c>
      <c r="G3218" s="712">
        <f t="shared" si="1470"/>
        <v>0</v>
      </c>
      <c r="H3218" s="699">
        <f t="shared" si="1464"/>
        <v>0</v>
      </c>
      <c r="I3218" s="712">
        <f t="shared" si="1465"/>
        <v>0</v>
      </c>
      <c r="J3218" s="699">
        <f t="shared" si="1471"/>
        <v>0</v>
      </c>
      <c r="K3218" s="681">
        <f t="shared" si="1472"/>
        <v>0</v>
      </c>
      <c r="L3218" s="711">
        <f>IF($L$5="Yes",HLOOKUP(B3218,'Outdoor Supply'!$D$32:$P$38,7,FALSE),0)</f>
        <v>0</v>
      </c>
      <c r="M3218" s="701">
        <f t="shared" si="1473"/>
        <v>0</v>
      </c>
      <c r="N3218" s="564">
        <f t="shared" si="1474"/>
        <v>0</v>
      </c>
      <c r="O3218" s="564">
        <f t="shared" si="1475"/>
        <v>0</v>
      </c>
      <c r="P3218" s="564">
        <f t="shared" si="1476"/>
        <v>0</v>
      </c>
      <c r="Q3218" s="564">
        <f t="shared" si="1477"/>
        <v>0</v>
      </c>
      <c r="R3218" s="661">
        <f t="shared" si="1466"/>
        <v>0</v>
      </c>
      <c r="S3218" s="662">
        <f t="shared" si="1467"/>
        <v>0</v>
      </c>
      <c r="T3218" s="699">
        <f t="shared" si="1468"/>
        <v>0</v>
      </c>
      <c r="U3218" s="681">
        <f t="shared" si="1478"/>
        <v>0</v>
      </c>
      <c r="V3218" s="701">
        <f t="shared" si="1479"/>
        <v>0</v>
      </c>
      <c r="W3218" s="662">
        <f t="shared" si="1480"/>
        <v>0</v>
      </c>
      <c r="X3218" s="662">
        <f t="shared" si="1481"/>
        <v>0</v>
      </c>
      <c r="Y3218" s="662">
        <f t="shared" si="1482"/>
        <v>0</v>
      </c>
      <c r="Z3218" s="699">
        <f t="shared" si="1483"/>
        <v>0</v>
      </c>
      <c r="AA3218" s="681">
        <f t="shared" si="1486"/>
        <v>0</v>
      </c>
      <c r="AB3218" s="701">
        <f t="shared" si="1487"/>
        <v>0</v>
      </c>
      <c r="AC3218" s="662">
        <f t="shared" si="1484"/>
        <v>0</v>
      </c>
      <c r="AD3218" s="662">
        <f t="shared" si="1488"/>
        <v>0</v>
      </c>
      <c r="AE3218" s="701">
        <f t="shared" si="1489"/>
        <v>0</v>
      </c>
      <c r="AF3218" s="662">
        <f t="shared" si="1485"/>
        <v>0</v>
      </c>
      <c r="AG3218" s="662">
        <f t="shared" si="1490"/>
        <v>0</v>
      </c>
      <c r="AH3218" s="701">
        <f t="shared" si="1491"/>
        <v>0</v>
      </c>
    </row>
    <row r="3219" spans="1:34" x14ac:dyDescent="0.35">
      <c r="A3219" s="680">
        <v>41194</v>
      </c>
      <c r="B3219" s="558" t="s">
        <v>30</v>
      </c>
      <c r="C3219" s="558">
        <v>10</v>
      </c>
      <c r="D3219" s="559">
        <f t="shared" si="1463"/>
        <v>6</v>
      </c>
      <c r="E3219" s="561">
        <v>0</v>
      </c>
      <c r="F3219" s="699">
        <f t="shared" si="1469"/>
        <v>0</v>
      </c>
      <c r="G3219" s="712">
        <f t="shared" si="1470"/>
        <v>0</v>
      </c>
      <c r="H3219" s="699">
        <f t="shared" si="1464"/>
        <v>0</v>
      </c>
      <c r="I3219" s="712">
        <f t="shared" si="1465"/>
        <v>0</v>
      </c>
      <c r="J3219" s="699">
        <f t="shared" si="1471"/>
        <v>0</v>
      </c>
      <c r="K3219" s="681">
        <f t="shared" si="1472"/>
        <v>0</v>
      </c>
      <c r="L3219" s="711">
        <f>IF($L$5="Yes",HLOOKUP(B3219,'Outdoor Supply'!$D$32:$P$38,7,FALSE),0)</f>
        <v>0</v>
      </c>
      <c r="M3219" s="701">
        <f t="shared" si="1473"/>
        <v>0</v>
      </c>
      <c r="N3219" s="564">
        <f t="shared" si="1474"/>
        <v>0</v>
      </c>
      <c r="O3219" s="564">
        <f t="shared" si="1475"/>
        <v>0</v>
      </c>
      <c r="P3219" s="564">
        <f t="shared" si="1476"/>
        <v>0</v>
      </c>
      <c r="Q3219" s="564">
        <f t="shared" si="1477"/>
        <v>0</v>
      </c>
      <c r="R3219" s="661">
        <f t="shared" si="1466"/>
        <v>0</v>
      </c>
      <c r="S3219" s="662">
        <f t="shared" si="1467"/>
        <v>0</v>
      </c>
      <c r="T3219" s="699">
        <f t="shared" si="1468"/>
        <v>0</v>
      </c>
      <c r="U3219" s="681">
        <f t="shared" si="1478"/>
        <v>0</v>
      </c>
      <c r="V3219" s="701">
        <f t="shared" si="1479"/>
        <v>0</v>
      </c>
      <c r="W3219" s="662">
        <f t="shared" si="1480"/>
        <v>0</v>
      </c>
      <c r="X3219" s="662">
        <f t="shared" si="1481"/>
        <v>0</v>
      </c>
      <c r="Y3219" s="662">
        <f t="shared" si="1482"/>
        <v>0</v>
      </c>
      <c r="Z3219" s="699">
        <f t="shared" si="1483"/>
        <v>0</v>
      </c>
      <c r="AA3219" s="681">
        <f t="shared" si="1486"/>
        <v>0</v>
      </c>
      <c r="AB3219" s="701">
        <f t="shared" si="1487"/>
        <v>0</v>
      </c>
      <c r="AC3219" s="662">
        <f t="shared" si="1484"/>
        <v>0</v>
      </c>
      <c r="AD3219" s="662">
        <f t="shared" si="1488"/>
        <v>0</v>
      </c>
      <c r="AE3219" s="701">
        <f t="shared" si="1489"/>
        <v>0</v>
      </c>
      <c r="AF3219" s="662">
        <f t="shared" si="1485"/>
        <v>0</v>
      </c>
      <c r="AG3219" s="662">
        <f t="shared" si="1490"/>
        <v>0</v>
      </c>
      <c r="AH3219" s="701">
        <f t="shared" si="1491"/>
        <v>0</v>
      </c>
    </row>
    <row r="3220" spans="1:34" x14ac:dyDescent="0.35">
      <c r="A3220" s="680">
        <v>41195</v>
      </c>
      <c r="B3220" s="558" t="s">
        <v>30</v>
      </c>
      <c r="C3220" s="558">
        <v>10</v>
      </c>
      <c r="D3220" s="559">
        <f t="shared" si="1463"/>
        <v>7</v>
      </c>
      <c r="E3220" s="561">
        <v>9.9999999999909051E-3</v>
      </c>
      <c r="F3220" s="699">
        <f t="shared" si="1469"/>
        <v>0</v>
      </c>
      <c r="G3220" s="712">
        <f t="shared" si="1470"/>
        <v>0</v>
      </c>
      <c r="H3220" s="699">
        <f t="shared" si="1464"/>
        <v>0</v>
      </c>
      <c r="I3220" s="712">
        <f t="shared" si="1465"/>
        <v>0</v>
      </c>
      <c r="J3220" s="699">
        <f t="shared" si="1471"/>
        <v>0</v>
      </c>
      <c r="K3220" s="681">
        <f t="shared" si="1472"/>
        <v>0</v>
      </c>
      <c r="L3220" s="711">
        <f>IF($L$5="Yes",HLOOKUP(B3220,'Outdoor Supply'!$D$32:$P$38,7,FALSE),0)</f>
        <v>0</v>
      </c>
      <c r="M3220" s="701">
        <f t="shared" si="1473"/>
        <v>0</v>
      </c>
      <c r="N3220" s="564">
        <f t="shared" si="1474"/>
        <v>0</v>
      </c>
      <c r="O3220" s="564">
        <f t="shared" si="1475"/>
        <v>0</v>
      </c>
      <c r="P3220" s="564">
        <f t="shared" si="1476"/>
        <v>0</v>
      </c>
      <c r="Q3220" s="564">
        <f t="shared" si="1477"/>
        <v>0</v>
      </c>
      <c r="R3220" s="661">
        <f t="shared" si="1466"/>
        <v>0</v>
      </c>
      <c r="S3220" s="662">
        <f t="shared" si="1467"/>
        <v>0</v>
      </c>
      <c r="T3220" s="699">
        <f t="shared" si="1468"/>
        <v>0</v>
      </c>
      <c r="U3220" s="681">
        <f t="shared" si="1478"/>
        <v>0</v>
      </c>
      <c r="V3220" s="701">
        <f t="shared" si="1479"/>
        <v>0</v>
      </c>
      <c r="W3220" s="662">
        <f t="shared" si="1480"/>
        <v>0</v>
      </c>
      <c r="X3220" s="662">
        <f t="shared" si="1481"/>
        <v>0</v>
      </c>
      <c r="Y3220" s="662">
        <f t="shared" si="1482"/>
        <v>0</v>
      </c>
      <c r="Z3220" s="699">
        <f t="shared" si="1483"/>
        <v>0</v>
      </c>
      <c r="AA3220" s="681">
        <f t="shared" si="1486"/>
        <v>0</v>
      </c>
      <c r="AB3220" s="701">
        <f t="shared" si="1487"/>
        <v>0</v>
      </c>
      <c r="AC3220" s="662">
        <f t="shared" si="1484"/>
        <v>0</v>
      </c>
      <c r="AD3220" s="662">
        <f t="shared" si="1488"/>
        <v>0</v>
      </c>
      <c r="AE3220" s="701">
        <f t="shared" si="1489"/>
        <v>0</v>
      </c>
      <c r="AF3220" s="662">
        <f t="shared" si="1485"/>
        <v>0</v>
      </c>
      <c r="AG3220" s="662">
        <f t="shared" si="1490"/>
        <v>0</v>
      </c>
      <c r="AH3220" s="701">
        <f t="shared" si="1491"/>
        <v>0</v>
      </c>
    </row>
    <row r="3221" spans="1:34" x14ac:dyDescent="0.35">
      <c r="A3221" s="680">
        <v>41196</v>
      </c>
      <c r="B3221" s="558" t="s">
        <v>30</v>
      </c>
      <c r="C3221" s="558">
        <v>10</v>
      </c>
      <c r="D3221" s="559">
        <f t="shared" si="1463"/>
        <v>1</v>
      </c>
      <c r="E3221" s="561">
        <v>0.19999999999998863</v>
      </c>
      <c r="F3221" s="699">
        <f t="shared" si="1469"/>
        <v>0</v>
      </c>
      <c r="G3221" s="712">
        <f t="shared" si="1470"/>
        <v>0</v>
      </c>
      <c r="H3221" s="699">
        <f t="shared" si="1464"/>
        <v>0</v>
      </c>
      <c r="I3221" s="712">
        <f t="shared" si="1465"/>
        <v>0</v>
      </c>
      <c r="J3221" s="699">
        <f t="shared" si="1471"/>
        <v>0</v>
      </c>
      <c r="K3221" s="681">
        <f t="shared" si="1472"/>
        <v>0</v>
      </c>
      <c r="L3221" s="711">
        <f>IF($L$5="Yes",HLOOKUP(B3221,'Outdoor Supply'!$D$32:$P$38,7,FALSE),0)</f>
        <v>0</v>
      </c>
      <c r="M3221" s="701">
        <f t="shared" si="1473"/>
        <v>0</v>
      </c>
      <c r="N3221" s="564">
        <f t="shared" si="1474"/>
        <v>0</v>
      </c>
      <c r="O3221" s="564">
        <f t="shared" si="1475"/>
        <v>0</v>
      </c>
      <c r="P3221" s="564">
        <f t="shared" si="1476"/>
        <v>0</v>
      </c>
      <c r="Q3221" s="564">
        <f t="shared" si="1477"/>
        <v>0</v>
      </c>
      <c r="R3221" s="661">
        <f t="shared" si="1466"/>
        <v>0</v>
      </c>
      <c r="S3221" s="662">
        <f t="shared" si="1467"/>
        <v>0</v>
      </c>
      <c r="T3221" s="699">
        <f t="shared" si="1468"/>
        <v>0</v>
      </c>
      <c r="U3221" s="681">
        <f t="shared" si="1478"/>
        <v>0</v>
      </c>
      <c r="V3221" s="701">
        <f t="shared" si="1479"/>
        <v>0</v>
      </c>
      <c r="W3221" s="662">
        <f t="shared" si="1480"/>
        <v>0</v>
      </c>
      <c r="X3221" s="662">
        <f t="shared" si="1481"/>
        <v>0</v>
      </c>
      <c r="Y3221" s="662">
        <f t="shared" si="1482"/>
        <v>0</v>
      </c>
      <c r="Z3221" s="699">
        <f t="shared" si="1483"/>
        <v>0</v>
      </c>
      <c r="AA3221" s="681">
        <f t="shared" si="1486"/>
        <v>0</v>
      </c>
      <c r="AB3221" s="701">
        <f t="shared" si="1487"/>
        <v>0</v>
      </c>
      <c r="AC3221" s="662">
        <f t="shared" si="1484"/>
        <v>0</v>
      </c>
      <c r="AD3221" s="662">
        <f t="shared" si="1488"/>
        <v>0</v>
      </c>
      <c r="AE3221" s="701">
        <f t="shared" si="1489"/>
        <v>0</v>
      </c>
      <c r="AF3221" s="662">
        <f t="shared" si="1485"/>
        <v>0</v>
      </c>
      <c r="AG3221" s="662">
        <f t="shared" si="1490"/>
        <v>0</v>
      </c>
      <c r="AH3221" s="701">
        <f t="shared" si="1491"/>
        <v>0</v>
      </c>
    </row>
    <row r="3222" spans="1:34" x14ac:dyDescent="0.35">
      <c r="A3222" s="680">
        <v>41197</v>
      </c>
      <c r="B3222" s="558" t="s">
        <v>30</v>
      </c>
      <c r="C3222" s="558">
        <v>10</v>
      </c>
      <c r="D3222" s="559">
        <f t="shared" si="1463"/>
        <v>2</v>
      </c>
      <c r="E3222" s="561">
        <v>0</v>
      </c>
      <c r="F3222" s="699">
        <f t="shared" si="1469"/>
        <v>0</v>
      </c>
      <c r="G3222" s="712">
        <f t="shared" si="1470"/>
        <v>0</v>
      </c>
      <c r="H3222" s="699">
        <f t="shared" si="1464"/>
        <v>0</v>
      </c>
      <c r="I3222" s="712">
        <f t="shared" si="1465"/>
        <v>0</v>
      </c>
      <c r="J3222" s="699">
        <f t="shared" si="1471"/>
        <v>0</v>
      </c>
      <c r="K3222" s="681">
        <f t="shared" si="1472"/>
        <v>0</v>
      </c>
      <c r="L3222" s="711">
        <f>IF($L$5="Yes",HLOOKUP(B3222,'Outdoor Supply'!$D$32:$P$38,7,FALSE),0)</f>
        <v>0</v>
      </c>
      <c r="M3222" s="701">
        <f t="shared" si="1473"/>
        <v>0</v>
      </c>
      <c r="N3222" s="564">
        <f t="shared" si="1474"/>
        <v>0</v>
      </c>
      <c r="O3222" s="564">
        <f t="shared" si="1475"/>
        <v>0</v>
      </c>
      <c r="P3222" s="564">
        <f t="shared" si="1476"/>
        <v>0</v>
      </c>
      <c r="Q3222" s="564">
        <f t="shared" si="1477"/>
        <v>0</v>
      </c>
      <c r="R3222" s="661">
        <f t="shared" si="1466"/>
        <v>0</v>
      </c>
      <c r="S3222" s="662">
        <f t="shared" si="1467"/>
        <v>0</v>
      </c>
      <c r="T3222" s="699">
        <f t="shared" si="1468"/>
        <v>0</v>
      </c>
      <c r="U3222" s="681">
        <f t="shared" si="1478"/>
        <v>0</v>
      </c>
      <c r="V3222" s="701">
        <f t="shared" si="1479"/>
        <v>0</v>
      </c>
      <c r="W3222" s="662">
        <f t="shared" si="1480"/>
        <v>0</v>
      </c>
      <c r="X3222" s="662">
        <f t="shared" si="1481"/>
        <v>0</v>
      </c>
      <c r="Y3222" s="662">
        <f t="shared" si="1482"/>
        <v>0</v>
      </c>
      <c r="Z3222" s="699">
        <f t="shared" si="1483"/>
        <v>0</v>
      </c>
      <c r="AA3222" s="681">
        <f t="shared" si="1486"/>
        <v>0</v>
      </c>
      <c r="AB3222" s="701">
        <f t="shared" si="1487"/>
        <v>0</v>
      </c>
      <c r="AC3222" s="662">
        <f t="shared" si="1484"/>
        <v>0</v>
      </c>
      <c r="AD3222" s="662">
        <f t="shared" si="1488"/>
        <v>0</v>
      </c>
      <c r="AE3222" s="701">
        <f t="shared" si="1489"/>
        <v>0</v>
      </c>
      <c r="AF3222" s="662">
        <f t="shared" si="1485"/>
        <v>0</v>
      </c>
      <c r="AG3222" s="662">
        <f t="shared" si="1490"/>
        <v>0</v>
      </c>
      <c r="AH3222" s="701">
        <f t="shared" si="1491"/>
        <v>0</v>
      </c>
    </row>
    <row r="3223" spans="1:34" x14ac:dyDescent="0.35">
      <c r="A3223" s="680">
        <v>41198</v>
      </c>
      <c r="B3223" s="558" t="s">
        <v>30</v>
      </c>
      <c r="C3223" s="558">
        <v>10</v>
      </c>
      <c r="D3223" s="559">
        <f t="shared" si="1463"/>
        <v>3</v>
      </c>
      <c r="E3223" s="561">
        <v>0</v>
      </c>
      <c r="F3223" s="699">
        <f t="shared" si="1469"/>
        <v>0</v>
      </c>
      <c r="G3223" s="712">
        <f t="shared" si="1470"/>
        <v>0</v>
      </c>
      <c r="H3223" s="699">
        <f t="shared" si="1464"/>
        <v>0</v>
      </c>
      <c r="I3223" s="712">
        <f t="shared" si="1465"/>
        <v>0</v>
      </c>
      <c r="J3223" s="699">
        <f t="shared" si="1471"/>
        <v>0</v>
      </c>
      <c r="K3223" s="681">
        <f t="shared" si="1472"/>
        <v>0</v>
      </c>
      <c r="L3223" s="711">
        <f>IF($L$5="Yes",HLOOKUP(B3223,'Outdoor Supply'!$D$32:$P$38,7,FALSE),0)</f>
        <v>0</v>
      </c>
      <c r="M3223" s="701">
        <f t="shared" si="1473"/>
        <v>0</v>
      </c>
      <c r="N3223" s="564">
        <f t="shared" si="1474"/>
        <v>0</v>
      </c>
      <c r="O3223" s="564">
        <f t="shared" si="1475"/>
        <v>0</v>
      </c>
      <c r="P3223" s="564">
        <f t="shared" si="1476"/>
        <v>0</v>
      </c>
      <c r="Q3223" s="564">
        <f t="shared" si="1477"/>
        <v>0</v>
      </c>
      <c r="R3223" s="661">
        <f t="shared" si="1466"/>
        <v>0</v>
      </c>
      <c r="S3223" s="662">
        <f t="shared" si="1467"/>
        <v>0</v>
      </c>
      <c r="T3223" s="699">
        <f t="shared" si="1468"/>
        <v>0</v>
      </c>
      <c r="U3223" s="681">
        <f t="shared" si="1478"/>
        <v>0</v>
      </c>
      <c r="V3223" s="701">
        <f t="shared" si="1479"/>
        <v>0</v>
      </c>
      <c r="W3223" s="662">
        <f t="shared" si="1480"/>
        <v>0</v>
      </c>
      <c r="X3223" s="662">
        <f t="shared" si="1481"/>
        <v>0</v>
      </c>
      <c r="Y3223" s="662">
        <f t="shared" si="1482"/>
        <v>0</v>
      </c>
      <c r="Z3223" s="699">
        <f t="shared" si="1483"/>
        <v>0</v>
      </c>
      <c r="AA3223" s="681">
        <f t="shared" si="1486"/>
        <v>0</v>
      </c>
      <c r="AB3223" s="701">
        <f t="shared" si="1487"/>
        <v>0</v>
      </c>
      <c r="AC3223" s="662">
        <f t="shared" si="1484"/>
        <v>0</v>
      </c>
      <c r="AD3223" s="662">
        <f t="shared" si="1488"/>
        <v>0</v>
      </c>
      <c r="AE3223" s="701">
        <f t="shared" si="1489"/>
        <v>0</v>
      </c>
      <c r="AF3223" s="662">
        <f t="shared" si="1485"/>
        <v>0</v>
      </c>
      <c r="AG3223" s="662">
        <f t="shared" si="1490"/>
        <v>0</v>
      </c>
      <c r="AH3223" s="701">
        <f t="shared" si="1491"/>
        <v>0</v>
      </c>
    </row>
    <row r="3224" spans="1:34" x14ac:dyDescent="0.35">
      <c r="A3224" s="680">
        <v>41199</v>
      </c>
      <c r="B3224" s="558" t="s">
        <v>30</v>
      </c>
      <c r="C3224" s="558">
        <v>10</v>
      </c>
      <c r="D3224" s="559">
        <f t="shared" si="1463"/>
        <v>4</v>
      </c>
      <c r="E3224" s="561">
        <v>0.1199999999999477</v>
      </c>
      <c r="F3224" s="699">
        <f t="shared" si="1469"/>
        <v>0</v>
      </c>
      <c r="G3224" s="712">
        <f t="shared" si="1470"/>
        <v>0</v>
      </c>
      <c r="H3224" s="699">
        <f t="shared" si="1464"/>
        <v>0</v>
      </c>
      <c r="I3224" s="712">
        <f t="shared" si="1465"/>
        <v>0</v>
      </c>
      <c r="J3224" s="699">
        <f t="shared" si="1471"/>
        <v>0</v>
      </c>
      <c r="K3224" s="681">
        <f t="shared" si="1472"/>
        <v>0</v>
      </c>
      <c r="L3224" s="711">
        <f>IF($L$5="Yes",HLOOKUP(B3224,'Outdoor Supply'!$D$32:$P$38,7,FALSE),0)</f>
        <v>0</v>
      </c>
      <c r="M3224" s="701">
        <f t="shared" si="1473"/>
        <v>0</v>
      </c>
      <c r="N3224" s="564">
        <f t="shared" si="1474"/>
        <v>0</v>
      </c>
      <c r="O3224" s="564">
        <f t="shared" si="1475"/>
        <v>0</v>
      </c>
      <c r="P3224" s="564">
        <f t="shared" si="1476"/>
        <v>0</v>
      </c>
      <c r="Q3224" s="564">
        <f t="shared" si="1477"/>
        <v>0</v>
      </c>
      <c r="R3224" s="661">
        <f t="shared" si="1466"/>
        <v>0</v>
      </c>
      <c r="S3224" s="662">
        <f t="shared" si="1467"/>
        <v>0</v>
      </c>
      <c r="T3224" s="699">
        <f t="shared" si="1468"/>
        <v>0</v>
      </c>
      <c r="U3224" s="681">
        <f t="shared" si="1478"/>
        <v>0</v>
      </c>
      <c r="V3224" s="701">
        <f t="shared" si="1479"/>
        <v>0</v>
      </c>
      <c r="W3224" s="662">
        <f t="shared" si="1480"/>
        <v>0</v>
      </c>
      <c r="X3224" s="662">
        <f t="shared" si="1481"/>
        <v>0</v>
      </c>
      <c r="Y3224" s="662">
        <f t="shared" si="1482"/>
        <v>0</v>
      </c>
      <c r="Z3224" s="699">
        <f t="shared" si="1483"/>
        <v>0</v>
      </c>
      <c r="AA3224" s="681">
        <f t="shared" si="1486"/>
        <v>0</v>
      </c>
      <c r="AB3224" s="701">
        <f t="shared" si="1487"/>
        <v>0</v>
      </c>
      <c r="AC3224" s="662">
        <f t="shared" si="1484"/>
        <v>0</v>
      </c>
      <c r="AD3224" s="662">
        <f t="shared" si="1488"/>
        <v>0</v>
      </c>
      <c r="AE3224" s="701">
        <f t="shared" si="1489"/>
        <v>0</v>
      </c>
      <c r="AF3224" s="662">
        <f t="shared" si="1485"/>
        <v>0</v>
      </c>
      <c r="AG3224" s="662">
        <f t="shared" si="1490"/>
        <v>0</v>
      </c>
      <c r="AH3224" s="701">
        <f t="shared" si="1491"/>
        <v>0</v>
      </c>
    </row>
    <row r="3225" spans="1:34" x14ac:dyDescent="0.35">
      <c r="A3225" s="680">
        <v>41200</v>
      </c>
      <c r="B3225" s="558" t="s">
        <v>30</v>
      </c>
      <c r="C3225" s="558">
        <v>10</v>
      </c>
      <c r="D3225" s="559">
        <f t="shared" si="1463"/>
        <v>5</v>
      </c>
      <c r="E3225" s="561">
        <v>0</v>
      </c>
      <c r="F3225" s="699">
        <f t="shared" si="1469"/>
        <v>0</v>
      </c>
      <c r="G3225" s="712">
        <f t="shared" si="1470"/>
        <v>0</v>
      </c>
      <c r="H3225" s="699">
        <f t="shared" si="1464"/>
        <v>0</v>
      </c>
      <c r="I3225" s="712">
        <f t="shared" si="1465"/>
        <v>0</v>
      </c>
      <c r="J3225" s="699">
        <f t="shared" si="1471"/>
        <v>0</v>
      </c>
      <c r="K3225" s="681">
        <f t="shared" si="1472"/>
        <v>0</v>
      </c>
      <c r="L3225" s="711">
        <f>IF($L$5="Yes",HLOOKUP(B3225,'Outdoor Supply'!$D$32:$P$38,7,FALSE),0)</f>
        <v>0</v>
      </c>
      <c r="M3225" s="701">
        <f t="shared" si="1473"/>
        <v>0</v>
      </c>
      <c r="N3225" s="564">
        <f t="shared" si="1474"/>
        <v>0</v>
      </c>
      <c r="O3225" s="564">
        <f t="shared" si="1475"/>
        <v>0</v>
      </c>
      <c r="P3225" s="564">
        <f t="shared" si="1476"/>
        <v>0</v>
      </c>
      <c r="Q3225" s="564">
        <f t="shared" si="1477"/>
        <v>0</v>
      </c>
      <c r="R3225" s="661">
        <f t="shared" si="1466"/>
        <v>0</v>
      </c>
      <c r="S3225" s="662">
        <f t="shared" si="1467"/>
        <v>0</v>
      </c>
      <c r="T3225" s="699">
        <f t="shared" si="1468"/>
        <v>0</v>
      </c>
      <c r="U3225" s="681">
        <f t="shared" si="1478"/>
        <v>0</v>
      </c>
      <c r="V3225" s="701">
        <f t="shared" si="1479"/>
        <v>0</v>
      </c>
      <c r="W3225" s="662">
        <f t="shared" si="1480"/>
        <v>0</v>
      </c>
      <c r="X3225" s="662">
        <f t="shared" si="1481"/>
        <v>0</v>
      </c>
      <c r="Y3225" s="662">
        <f t="shared" si="1482"/>
        <v>0</v>
      </c>
      <c r="Z3225" s="699">
        <f t="shared" si="1483"/>
        <v>0</v>
      </c>
      <c r="AA3225" s="681">
        <f t="shared" si="1486"/>
        <v>0</v>
      </c>
      <c r="AB3225" s="701">
        <f t="shared" si="1487"/>
        <v>0</v>
      </c>
      <c r="AC3225" s="662">
        <f t="shared" si="1484"/>
        <v>0</v>
      </c>
      <c r="AD3225" s="662">
        <f t="shared" si="1488"/>
        <v>0</v>
      </c>
      <c r="AE3225" s="701">
        <f t="shared" si="1489"/>
        <v>0</v>
      </c>
      <c r="AF3225" s="662">
        <f t="shared" si="1485"/>
        <v>0</v>
      </c>
      <c r="AG3225" s="662">
        <f t="shared" si="1490"/>
        <v>0</v>
      </c>
      <c r="AH3225" s="701">
        <f t="shared" si="1491"/>
        <v>0</v>
      </c>
    </row>
    <row r="3226" spans="1:34" x14ac:dyDescent="0.35">
      <c r="A3226" s="680">
        <v>41201</v>
      </c>
      <c r="B3226" s="558" t="s">
        <v>30</v>
      </c>
      <c r="C3226" s="558">
        <v>10</v>
      </c>
      <c r="D3226" s="559">
        <f t="shared" si="1463"/>
        <v>6</v>
      </c>
      <c r="E3226" s="561">
        <v>0</v>
      </c>
      <c r="F3226" s="699">
        <f t="shared" si="1469"/>
        <v>0</v>
      </c>
      <c r="G3226" s="712">
        <f t="shared" si="1470"/>
        <v>0</v>
      </c>
      <c r="H3226" s="699">
        <f t="shared" si="1464"/>
        <v>0</v>
      </c>
      <c r="I3226" s="712">
        <f t="shared" si="1465"/>
        <v>0</v>
      </c>
      <c r="J3226" s="699">
        <f t="shared" si="1471"/>
        <v>0</v>
      </c>
      <c r="K3226" s="681">
        <f t="shared" si="1472"/>
        <v>0</v>
      </c>
      <c r="L3226" s="711">
        <f>IF($L$5="Yes",HLOOKUP(B3226,'Outdoor Supply'!$D$32:$P$38,7,FALSE),0)</f>
        <v>0</v>
      </c>
      <c r="M3226" s="701">
        <f t="shared" si="1473"/>
        <v>0</v>
      </c>
      <c r="N3226" s="564">
        <f t="shared" si="1474"/>
        <v>0</v>
      </c>
      <c r="O3226" s="564">
        <f t="shared" si="1475"/>
        <v>0</v>
      </c>
      <c r="P3226" s="564">
        <f t="shared" si="1476"/>
        <v>0</v>
      </c>
      <c r="Q3226" s="564">
        <f t="shared" si="1477"/>
        <v>0</v>
      </c>
      <c r="R3226" s="661">
        <f t="shared" si="1466"/>
        <v>0</v>
      </c>
      <c r="S3226" s="662">
        <f t="shared" si="1467"/>
        <v>0</v>
      </c>
      <c r="T3226" s="699">
        <f t="shared" si="1468"/>
        <v>0</v>
      </c>
      <c r="U3226" s="681">
        <f t="shared" si="1478"/>
        <v>0</v>
      </c>
      <c r="V3226" s="701">
        <f t="shared" si="1479"/>
        <v>0</v>
      </c>
      <c r="W3226" s="662">
        <f t="shared" si="1480"/>
        <v>0</v>
      </c>
      <c r="X3226" s="662">
        <f t="shared" si="1481"/>
        <v>0</v>
      </c>
      <c r="Y3226" s="662">
        <f t="shared" si="1482"/>
        <v>0</v>
      </c>
      <c r="Z3226" s="699">
        <f t="shared" si="1483"/>
        <v>0</v>
      </c>
      <c r="AA3226" s="681">
        <f t="shared" si="1486"/>
        <v>0</v>
      </c>
      <c r="AB3226" s="701">
        <f t="shared" si="1487"/>
        <v>0</v>
      </c>
      <c r="AC3226" s="662">
        <f t="shared" si="1484"/>
        <v>0</v>
      </c>
      <c r="AD3226" s="662">
        <f t="shared" si="1488"/>
        <v>0</v>
      </c>
      <c r="AE3226" s="701">
        <f t="shared" si="1489"/>
        <v>0</v>
      </c>
      <c r="AF3226" s="662">
        <f t="shared" si="1485"/>
        <v>0</v>
      </c>
      <c r="AG3226" s="662">
        <f t="shared" si="1490"/>
        <v>0</v>
      </c>
      <c r="AH3226" s="701">
        <f t="shared" si="1491"/>
        <v>0</v>
      </c>
    </row>
    <row r="3227" spans="1:34" x14ac:dyDescent="0.35">
      <c r="A3227" s="680">
        <v>41202</v>
      </c>
      <c r="B3227" s="558" t="s">
        <v>30</v>
      </c>
      <c r="C3227" s="558">
        <v>10</v>
      </c>
      <c r="D3227" s="559">
        <f t="shared" si="1463"/>
        <v>7</v>
      </c>
      <c r="E3227" s="561">
        <v>0</v>
      </c>
      <c r="F3227" s="699">
        <f t="shared" si="1469"/>
        <v>0</v>
      </c>
      <c r="G3227" s="712">
        <f t="shared" si="1470"/>
        <v>0</v>
      </c>
      <c r="H3227" s="699">
        <f t="shared" si="1464"/>
        <v>0</v>
      </c>
      <c r="I3227" s="712">
        <f t="shared" si="1465"/>
        <v>0</v>
      </c>
      <c r="J3227" s="699">
        <f t="shared" si="1471"/>
        <v>0</v>
      </c>
      <c r="K3227" s="681">
        <f t="shared" si="1472"/>
        <v>0</v>
      </c>
      <c r="L3227" s="711">
        <f>IF($L$5="Yes",HLOOKUP(B3227,'Outdoor Supply'!$D$32:$P$38,7,FALSE),0)</f>
        <v>0</v>
      </c>
      <c r="M3227" s="701">
        <f t="shared" si="1473"/>
        <v>0</v>
      </c>
      <c r="N3227" s="564">
        <f t="shared" si="1474"/>
        <v>0</v>
      </c>
      <c r="O3227" s="564">
        <f t="shared" si="1475"/>
        <v>0</v>
      </c>
      <c r="P3227" s="564">
        <f t="shared" si="1476"/>
        <v>0</v>
      </c>
      <c r="Q3227" s="564">
        <f t="shared" si="1477"/>
        <v>0</v>
      </c>
      <c r="R3227" s="661">
        <f t="shared" si="1466"/>
        <v>0</v>
      </c>
      <c r="S3227" s="662">
        <f t="shared" si="1467"/>
        <v>0</v>
      </c>
      <c r="T3227" s="699">
        <f t="shared" si="1468"/>
        <v>0</v>
      </c>
      <c r="U3227" s="681">
        <f t="shared" si="1478"/>
        <v>0</v>
      </c>
      <c r="V3227" s="701">
        <f t="shared" si="1479"/>
        <v>0</v>
      </c>
      <c r="W3227" s="662">
        <f t="shared" si="1480"/>
        <v>0</v>
      </c>
      <c r="X3227" s="662">
        <f t="shared" si="1481"/>
        <v>0</v>
      </c>
      <c r="Y3227" s="662">
        <f t="shared" si="1482"/>
        <v>0</v>
      </c>
      <c r="Z3227" s="699">
        <f t="shared" si="1483"/>
        <v>0</v>
      </c>
      <c r="AA3227" s="681">
        <f t="shared" si="1486"/>
        <v>0</v>
      </c>
      <c r="AB3227" s="701">
        <f t="shared" si="1487"/>
        <v>0</v>
      </c>
      <c r="AC3227" s="662">
        <f t="shared" si="1484"/>
        <v>0</v>
      </c>
      <c r="AD3227" s="662">
        <f t="shared" si="1488"/>
        <v>0</v>
      </c>
      <c r="AE3227" s="701">
        <f t="shared" si="1489"/>
        <v>0</v>
      </c>
      <c r="AF3227" s="662">
        <f t="shared" si="1485"/>
        <v>0</v>
      </c>
      <c r="AG3227" s="662">
        <f t="shared" si="1490"/>
        <v>0</v>
      </c>
      <c r="AH3227" s="701">
        <f t="shared" si="1491"/>
        <v>0</v>
      </c>
    </row>
    <row r="3228" spans="1:34" x14ac:dyDescent="0.35">
      <c r="A3228" s="680">
        <v>41203</v>
      </c>
      <c r="B3228" s="558" t="s">
        <v>30</v>
      </c>
      <c r="C3228" s="558">
        <v>10</v>
      </c>
      <c r="D3228" s="559">
        <f t="shared" si="1463"/>
        <v>1</v>
      </c>
      <c r="E3228" s="561">
        <v>0</v>
      </c>
      <c r="F3228" s="699">
        <f t="shared" si="1469"/>
        <v>0</v>
      </c>
      <c r="G3228" s="712">
        <f t="shared" si="1470"/>
        <v>0</v>
      </c>
      <c r="H3228" s="699">
        <f t="shared" si="1464"/>
        <v>0</v>
      </c>
      <c r="I3228" s="712">
        <f t="shared" si="1465"/>
        <v>0</v>
      </c>
      <c r="J3228" s="699">
        <f t="shared" si="1471"/>
        <v>0</v>
      </c>
      <c r="K3228" s="681">
        <f t="shared" si="1472"/>
        <v>0</v>
      </c>
      <c r="L3228" s="711">
        <f>IF($L$5="Yes",HLOOKUP(B3228,'Outdoor Supply'!$D$32:$P$38,7,FALSE),0)</f>
        <v>0</v>
      </c>
      <c r="M3228" s="701">
        <f t="shared" si="1473"/>
        <v>0</v>
      </c>
      <c r="N3228" s="564">
        <f t="shared" si="1474"/>
        <v>0</v>
      </c>
      <c r="O3228" s="564">
        <f t="shared" si="1475"/>
        <v>0</v>
      </c>
      <c r="P3228" s="564">
        <f t="shared" si="1476"/>
        <v>0</v>
      </c>
      <c r="Q3228" s="564">
        <f t="shared" si="1477"/>
        <v>0</v>
      </c>
      <c r="R3228" s="661">
        <f t="shared" si="1466"/>
        <v>0</v>
      </c>
      <c r="S3228" s="662">
        <f t="shared" si="1467"/>
        <v>0</v>
      </c>
      <c r="T3228" s="699">
        <f t="shared" si="1468"/>
        <v>0</v>
      </c>
      <c r="U3228" s="681">
        <f t="shared" si="1478"/>
        <v>0</v>
      </c>
      <c r="V3228" s="701">
        <f t="shared" si="1479"/>
        <v>0</v>
      </c>
      <c r="W3228" s="662">
        <f t="shared" si="1480"/>
        <v>0</v>
      </c>
      <c r="X3228" s="662">
        <f t="shared" si="1481"/>
        <v>0</v>
      </c>
      <c r="Y3228" s="662">
        <f t="shared" si="1482"/>
        <v>0</v>
      </c>
      <c r="Z3228" s="699">
        <f t="shared" si="1483"/>
        <v>0</v>
      </c>
      <c r="AA3228" s="681">
        <f t="shared" si="1486"/>
        <v>0</v>
      </c>
      <c r="AB3228" s="701">
        <f t="shared" si="1487"/>
        <v>0</v>
      </c>
      <c r="AC3228" s="662">
        <f t="shared" si="1484"/>
        <v>0</v>
      </c>
      <c r="AD3228" s="662">
        <f t="shared" si="1488"/>
        <v>0</v>
      </c>
      <c r="AE3228" s="701">
        <f t="shared" si="1489"/>
        <v>0</v>
      </c>
      <c r="AF3228" s="662">
        <f t="shared" si="1485"/>
        <v>0</v>
      </c>
      <c r="AG3228" s="662">
        <f t="shared" si="1490"/>
        <v>0</v>
      </c>
      <c r="AH3228" s="701">
        <f t="shared" si="1491"/>
        <v>0</v>
      </c>
    </row>
    <row r="3229" spans="1:34" x14ac:dyDescent="0.35">
      <c r="A3229" s="680">
        <v>41204</v>
      </c>
      <c r="B3229" s="558" t="s">
        <v>30</v>
      </c>
      <c r="C3229" s="558">
        <v>10</v>
      </c>
      <c r="D3229" s="559">
        <f t="shared" si="1463"/>
        <v>2</v>
      </c>
      <c r="E3229" s="561">
        <v>0</v>
      </c>
      <c r="F3229" s="699">
        <f t="shared" si="1469"/>
        <v>0</v>
      </c>
      <c r="G3229" s="712">
        <f t="shared" si="1470"/>
        <v>0</v>
      </c>
      <c r="H3229" s="699">
        <f t="shared" si="1464"/>
        <v>0</v>
      </c>
      <c r="I3229" s="712">
        <f t="shared" si="1465"/>
        <v>0</v>
      </c>
      <c r="J3229" s="699">
        <f t="shared" si="1471"/>
        <v>0</v>
      </c>
      <c r="K3229" s="681">
        <f t="shared" si="1472"/>
        <v>0</v>
      </c>
      <c r="L3229" s="711">
        <f>IF($L$5="Yes",HLOOKUP(B3229,'Outdoor Supply'!$D$32:$P$38,7,FALSE),0)</f>
        <v>0</v>
      </c>
      <c r="M3229" s="701">
        <f t="shared" si="1473"/>
        <v>0</v>
      </c>
      <c r="N3229" s="564">
        <f t="shared" si="1474"/>
        <v>0</v>
      </c>
      <c r="O3229" s="564">
        <f t="shared" si="1475"/>
        <v>0</v>
      </c>
      <c r="P3229" s="564">
        <f t="shared" si="1476"/>
        <v>0</v>
      </c>
      <c r="Q3229" s="564">
        <f t="shared" si="1477"/>
        <v>0</v>
      </c>
      <c r="R3229" s="661">
        <f t="shared" si="1466"/>
        <v>0</v>
      </c>
      <c r="S3229" s="662">
        <f t="shared" si="1467"/>
        <v>0</v>
      </c>
      <c r="T3229" s="699">
        <f t="shared" si="1468"/>
        <v>0</v>
      </c>
      <c r="U3229" s="681">
        <f t="shared" si="1478"/>
        <v>0</v>
      </c>
      <c r="V3229" s="701">
        <f t="shared" si="1479"/>
        <v>0</v>
      </c>
      <c r="W3229" s="662">
        <f t="shared" si="1480"/>
        <v>0</v>
      </c>
      <c r="X3229" s="662">
        <f t="shared" si="1481"/>
        <v>0</v>
      </c>
      <c r="Y3229" s="662">
        <f t="shared" si="1482"/>
        <v>0</v>
      </c>
      <c r="Z3229" s="699">
        <f t="shared" si="1483"/>
        <v>0</v>
      </c>
      <c r="AA3229" s="681">
        <f t="shared" si="1486"/>
        <v>0</v>
      </c>
      <c r="AB3229" s="701">
        <f t="shared" si="1487"/>
        <v>0</v>
      </c>
      <c r="AC3229" s="662">
        <f t="shared" si="1484"/>
        <v>0</v>
      </c>
      <c r="AD3229" s="662">
        <f t="shared" si="1488"/>
        <v>0</v>
      </c>
      <c r="AE3229" s="701">
        <f t="shared" si="1489"/>
        <v>0</v>
      </c>
      <c r="AF3229" s="662">
        <f t="shared" si="1485"/>
        <v>0</v>
      </c>
      <c r="AG3229" s="662">
        <f t="shared" si="1490"/>
        <v>0</v>
      </c>
      <c r="AH3229" s="701">
        <f t="shared" si="1491"/>
        <v>0</v>
      </c>
    </row>
    <row r="3230" spans="1:34" x14ac:dyDescent="0.35">
      <c r="A3230" s="680">
        <v>41205</v>
      </c>
      <c r="B3230" s="558" t="s">
        <v>30</v>
      </c>
      <c r="C3230" s="558">
        <v>10</v>
      </c>
      <c r="D3230" s="559">
        <f t="shared" si="1463"/>
        <v>3</v>
      </c>
      <c r="E3230" s="561">
        <v>0</v>
      </c>
      <c r="F3230" s="699">
        <f t="shared" si="1469"/>
        <v>0</v>
      </c>
      <c r="G3230" s="712">
        <f t="shared" si="1470"/>
        <v>0</v>
      </c>
      <c r="H3230" s="699">
        <f t="shared" si="1464"/>
        <v>0</v>
      </c>
      <c r="I3230" s="712">
        <f t="shared" si="1465"/>
        <v>0</v>
      </c>
      <c r="J3230" s="699">
        <f t="shared" si="1471"/>
        <v>0</v>
      </c>
      <c r="K3230" s="681">
        <f t="shared" si="1472"/>
        <v>0</v>
      </c>
      <c r="L3230" s="711">
        <f>IF($L$5="Yes",HLOOKUP(B3230,'Outdoor Supply'!$D$32:$P$38,7,FALSE),0)</f>
        <v>0</v>
      </c>
      <c r="M3230" s="701">
        <f t="shared" si="1473"/>
        <v>0</v>
      </c>
      <c r="N3230" s="564">
        <f t="shared" si="1474"/>
        <v>0</v>
      </c>
      <c r="O3230" s="564">
        <f t="shared" si="1475"/>
        <v>0</v>
      </c>
      <c r="P3230" s="564">
        <f t="shared" si="1476"/>
        <v>0</v>
      </c>
      <c r="Q3230" s="564">
        <f t="shared" si="1477"/>
        <v>0</v>
      </c>
      <c r="R3230" s="661">
        <f t="shared" si="1466"/>
        <v>0</v>
      </c>
      <c r="S3230" s="662">
        <f t="shared" si="1467"/>
        <v>0</v>
      </c>
      <c r="T3230" s="699">
        <f t="shared" si="1468"/>
        <v>0</v>
      </c>
      <c r="U3230" s="681">
        <f t="shared" si="1478"/>
        <v>0</v>
      </c>
      <c r="V3230" s="701">
        <f t="shared" si="1479"/>
        <v>0</v>
      </c>
      <c r="W3230" s="662">
        <f t="shared" si="1480"/>
        <v>0</v>
      </c>
      <c r="X3230" s="662">
        <f t="shared" si="1481"/>
        <v>0</v>
      </c>
      <c r="Y3230" s="662">
        <f t="shared" si="1482"/>
        <v>0</v>
      </c>
      <c r="Z3230" s="699">
        <f t="shared" si="1483"/>
        <v>0</v>
      </c>
      <c r="AA3230" s="681">
        <f t="shared" si="1486"/>
        <v>0</v>
      </c>
      <c r="AB3230" s="701">
        <f t="shared" si="1487"/>
        <v>0</v>
      </c>
      <c r="AC3230" s="662">
        <f t="shared" si="1484"/>
        <v>0</v>
      </c>
      <c r="AD3230" s="662">
        <f t="shared" si="1488"/>
        <v>0</v>
      </c>
      <c r="AE3230" s="701">
        <f t="shared" si="1489"/>
        <v>0</v>
      </c>
      <c r="AF3230" s="662">
        <f t="shared" si="1485"/>
        <v>0</v>
      </c>
      <c r="AG3230" s="662">
        <f t="shared" si="1490"/>
        <v>0</v>
      </c>
      <c r="AH3230" s="701">
        <f t="shared" si="1491"/>
        <v>0</v>
      </c>
    </row>
    <row r="3231" spans="1:34" x14ac:dyDescent="0.35">
      <c r="A3231" s="680">
        <v>41206</v>
      </c>
      <c r="B3231" s="558" t="s">
        <v>30</v>
      </c>
      <c r="C3231" s="558">
        <v>10</v>
      </c>
      <c r="D3231" s="559">
        <f t="shared" si="1463"/>
        <v>4</v>
      </c>
      <c r="E3231" s="561">
        <v>0</v>
      </c>
      <c r="F3231" s="699">
        <f t="shared" si="1469"/>
        <v>0</v>
      </c>
      <c r="G3231" s="712">
        <f t="shared" si="1470"/>
        <v>0</v>
      </c>
      <c r="H3231" s="699">
        <f t="shared" si="1464"/>
        <v>0</v>
      </c>
      <c r="I3231" s="712">
        <f t="shared" si="1465"/>
        <v>0</v>
      </c>
      <c r="J3231" s="699">
        <f t="shared" si="1471"/>
        <v>0</v>
      </c>
      <c r="K3231" s="681">
        <f t="shared" si="1472"/>
        <v>0</v>
      </c>
      <c r="L3231" s="711">
        <f>IF($L$5="Yes",HLOOKUP(B3231,'Outdoor Supply'!$D$32:$P$38,7,FALSE),0)</f>
        <v>0</v>
      </c>
      <c r="M3231" s="701">
        <f t="shared" si="1473"/>
        <v>0</v>
      </c>
      <c r="N3231" s="564">
        <f t="shared" si="1474"/>
        <v>0</v>
      </c>
      <c r="O3231" s="564">
        <f t="shared" si="1475"/>
        <v>0</v>
      </c>
      <c r="P3231" s="564">
        <f t="shared" si="1476"/>
        <v>0</v>
      </c>
      <c r="Q3231" s="564">
        <f t="shared" si="1477"/>
        <v>0</v>
      </c>
      <c r="R3231" s="661">
        <f t="shared" si="1466"/>
        <v>0</v>
      </c>
      <c r="S3231" s="662">
        <f t="shared" si="1467"/>
        <v>0</v>
      </c>
      <c r="T3231" s="699">
        <f t="shared" si="1468"/>
        <v>0</v>
      </c>
      <c r="U3231" s="681">
        <f t="shared" si="1478"/>
        <v>0</v>
      </c>
      <c r="V3231" s="701">
        <f t="shared" si="1479"/>
        <v>0</v>
      </c>
      <c r="W3231" s="662">
        <f t="shared" si="1480"/>
        <v>0</v>
      </c>
      <c r="X3231" s="662">
        <f t="shared" si="1481"/>
        <v>0</v>
      </c>
      <c r="Y3231" s="662">
        <f t="shared" si="1482"/>
        <v>0</v>
      </c>
      <c r="Z3231" s="699">
        <f t="shared" si="1483"/>
        <v>0</v>
      </c>
      <c r="AA3231" s="681">
        <f t="shared" si="1486"/>
        <v>0</v>
      </c>
      <c r="AB3231" s="701">
        <f t="shared" si="1487"/>
        <v>0</v>
      </c>
      <c r="AC3231" s="662">
        <f t="shared" si="1484"/>
        <v>0</v>
      </c>
      <c r="AD3231" s="662">
        <f t="shared" si="1488"/>
        <v>0</v>
      </c>
      <c r="AE3231" s="701">
        <f t="shared" si="1489"/>
        <v>0</v>
      </c>
      <c r="AF3231" s="662">
        <f t="shared" si="1485"/>
        <v>0</v>
      </c>
      <c r="AG3231" s="662">
        <f t="shared" si="1490"/>
        <v>0</v>
      </c>
      <c r="AH3231" s="701">
        <f t="shared" si="1491"/>
        <v>0</v>
      </c>
    </row>
    <row r="3232" spans="1:34" x14ac:dyDescent="0.35">
      <c r="A3232" s="680">
        <v>41207</v>
      </c>
      <c r="B3232" s="558" t="s">
        <v>30</v>
      </c>
      <c r="C3232" s="558">
        <v>10</v>
      </c>
      <c r="D3232" s="559">
        <f t="shared" si="1463"/>
        <v>5</v>
      </c>
      <c r="E3232" s="561">
        <v>0</v>
      </c>
      <c r="F3232" s="699">
        <f t="shared" si="1469"/>
        <v>0</v>
      </c>
      <c r="G3232" s="712">
        <f t="shared" si="1470"/>
        <v>0</v>
      </c>
      <c r="H3232" s="699">
        <f t="shared" si="1464"/>
        <v>0</v>
      </c>
      <c r="I3232" s="712">
        <f t="shared" si="1465"/>
        <v>0</v>
      </c>
      <c r="J3232" s="699">
        <f t="shared" si="1471"/>
        <v>0</v>
      </c>
      <c r="K3232" s="681">
        <f t="shared" si="1472"/>
        <v>0</v>
      </c>
      <c r="L3232" s="711">
        <f>IF($L$5="Yes",HLOOKUP(B3232,'Outdoor Supply'!$D$32:$P$38,7,FALSE),0)</f>
        <v>0</v>
      </c>
      <c r="M3232" s="701">
        <f t="shared" si="1473"/>
        <v>0</v>
      </c>
      <c r="N3232" s="564">
        <f t="shared" si="1474"/>
        <v>0</v>
      </c>
      <c r="O3232" s="564">
        <f t="shared" si="1475"/>
        <v>0</v>
      </c>
      <c r="P3232" s="564">
        <f t="shared" si="1476"/>
        <v>0</v>
      </c>
      <c r="Q3232" s="564">
        <f t="shared" si="1477"/>
        <v>0</v>
      </c>
      <c r="R3232" s="661">
        <f t="shared" si="1466"/>
        <v>0</v>
      </c>
      <c r="S3232" s="662">
        <f t="shared" si="1467"/>
        <v>0</v>
      </c>
      <c r="T3232" s="699">
        <f t="shared" si="1468"/>
        <v>0</v>
      </c>
      <c r="U3232" s="681">
        <f t="shared" si="1478"/>
        <v>0</v>
      </c>
      <c r="V3232" s="701">
        <f t="shared" si="1479"/>
        <v>0</v>
      </c>
      <c r="W3232" s="662">
        <f t="shared" si="1480"/>
        <v>0</v>
      </c>
      <c r="X3232" s="662">
        <f t="shared" si="1481"/>
        <v>0</v>
      </c>
      <c r="Y3232" s="662">
        <f t="shared" si="1482"/>
        <v>0</v>
      </c>
      <c r="Z3232" s="699">
        <f t="shared" si="1483"/>
        <v>0</v>
      </c>
      <c r="AA3232" s="681">
        <f t="shared" si="1486"/>
        <v>0</v>
      </c>
      <c r="AB3232" s="701">
        <f t="shared" si="1487"/>
        <v>0</v>
      </c>
      <c r="AC3232" s="662">
        <f t="shared" si="1484"/>
        <v>0</v>
      </c>
      <c r="AD3232" s="662">
        <f t="shared" si="1488"/>
        <v>0</v>
      </c>
      <c r="AE3232" s="701">
        <f t="shared" si="1489"/>
        <v>0</v>
      </c>
      <c r="AF3232" s="662">
        <f t="shared" si="1485"/>
        <v>0</v>
      </c>
      <c r="AG3232" s="662">
        <f t="shared" si="1490"/>
        <v>0</v>
      </c>
      <c r="AH3232" s="701">
        <f t="shared" si="1491"/>
        <v>0</v>
      </c>
    </row>
    <row r="3233" spans="1:34" x14ac:dyDescent="0.35">
      <c r="A3233" s="680">
        <v>41208</v>
      </c>
      <c r="B3233" s="558" t="s">
        <v>30</v>
      </c>
      <c r="C3233" s="558">
        <v>10</v>
      </c>
      <c r="D3233" s="559">
        <f t="shared" si="1463"/>
        <v>6</v>
      </c>
      <c r="E3233" s="561">
        <v>7.9999999999984084E-2</v>
      </c>
      <c r="F3233" s="699">
        <f t="shared" si="1469"/>
        <v>0</v>
      </c>
      <c r="G3233" s="712">
        <f t="shared" si="1470"/>
        <v>0</v>
      </c>
      <c r="H3233" s="699">
        <f t="shared" si="1464"/>
        <v>0</v>
      </c>
      <c r="I3233" s="712">
        <f t="shared" si="1465"/>
        <v>0</v>
      </c>
      <c r="J3233" s="699">
        <f t="shared" si="1471"/>
        <v>0</v>
      </c>
      <c r="K3233" s="681">
        <f t="shared" si="1472"/>
        <v>0</v>
      </c>
      <c r="L3233" s="711">
        <f>IF($L$5="Yes",HLOOKUP(B3233,'Outdoor Supply'!$D$32:$P$38,7,FALSE),0)</f>
        <v>0</v>
      </c>
      <c r="M3233" s="701">
        <f t="shared" si="1473"/>
        <v>0</v>
      </c>
      <c r="N3233" s="564">
        <f t="shared" si="1474"/>
        <v>0</v>
      </c>
      <c r="O3233" s="564">
        <f t="shared" si="1475"/>
        <v>0</v>
      </c>
      <c r="P3233" s="564">
        <f t="shared" si="1476"/>
        <v>0</v>
      </c>
      <c r="Q3233" s="564">
        <f t="shared" si="1477"/>
        <v>0</v>
      </c>
      <c r="R3233" s="661">
        <f t="shared" si="1466"/>
        <v>0</v>
      </c>
      <c r="S3233" s="662">
        <f t="shared" si="1467"/>
        <v>0</v>
      </c>
      <c r="T3233" s="699">
        <f t="shared" si="1468"/>
        <v>0</v>
      </c>
      <c r="U3233" s="681">
        <f t="shared" si="1478"/>
        <v>0</v>
      </c>
      <c r="V3233" s="701">
        <f t="shared" si="1479"/>
        <v>0</v>
      </c>
      <c r="W3233" s="662">
        <f t="shared" si="1480"/>
        <v>0</v>
      </c>
      <c r="X3233" s="662">
        <f t="shared" si="1481"/>
        <v>0</v>
      </c>
      <c r="Y3233" s="662">
        <f t="shared" si="1482"/>
        <v>0</v>
      </c>
      <c r="Z3233" s="699">
        <f t="shared" si="1483"/>
        <v>0</v>
      </c>
      <c r="AA3233" s="681">
        <f t="shared" si="1486"/>
        <v>0</v>
      </c>
      <c r="AB3233" s="701">
        <f t="shared" si="1487"/>
        <v>0</v>
      </c>
      <c r="AC3233" s="662">
        <f t="shared" si="1484"/>
        <v>0</v>
      </c>
      <c r="AD3233" s="662">
        <f t="shared" si="1488"/>
        <v>0</v>
      </c>
      <c r="AE3233" s="701">
        <f t="shared" si="1489"/>
        <v>0</v>
      </c>
      <c r="AF3233" s="662">
        <f t="shared" si="1485"/>
        <v>0</v>
      </c>
      <c r="AG3233" s="662">
        <f t="shared" si="1490"/>
        <v>0</v>
      </c>
      <c r="AH3233" s="701">
        <f t="shared" si="1491"/>
        <v>0</v>
      </c>
    </row>
    <row r="3234" spans="1:34" x14ac:dyDescent="0.35">
      <c r="A3234" s="680">
        <v>41209</v>
      </c>
      <c r="B3234" s="558" t="s">
        <v>30</v>
      </c>
      <c r="C3234" s="558">
        <v>10</v>
      </c>
      <c r="D3234" s="559">
        <f t="shared" si="1463"/>
        <v>7</v>
      </c>
      <c r="E3234" s="561">
        <v>2.9999999999972715E-2</v>
      </c>
      <c r="F3234" s="699">
        <f t="shared" si="1469"/>
        <v>0</v>
      </c>
      <c r="G3234" s="712">
        <f t="shared" si="1470"/>
        <v>0</v>
      </c>
      <c r="H3234" s="699">
        <f t="shared" si="1464"/>
        <v>0</v>
      </c>
      <c r="I3234" s="712">
        <f t="shared" si="1465"/>
        <v>0</v>
      </c>
      <c r="J3234" s="699">
        <f t="shared" si="1471"/>
        <v>0</v>
      </c>
      <c r="K3234" s="681">
        <f t="shared" si="1472"/>
        <v>0</v>
      </c>
      <c r="L3234" s="711">
        <f>IF($L$5="Yes",HLOOKUP(B3234,'Outdoor Supply'!$D$32:$P$38,7,FALSE),0)</f>
        <v>0</v>
      </c>
      <c r="M3234" s="701">
        <f t="shared" si="1473"/>
        <v>0</v>
      </c>
      <c r="N3234" s="564">
        <f t="shared" si="1474"/>
        <v>0</v>
      </c>
      <c r="O3234" s="564">
        <f t="shared" si="1475"/>
        <v>0</v>
      </c>
      <c r="P3234" s="564">
        <f t="shared" si="1476"/>
        <v>0</v>
      </c>
      <c r="Q3234" s="564">
        <f t="shared" si="1477"/>
        <v>0</v>
      </c>
      <c r="R3234" s="661">
        <f t="shared" si="1466"/>
        <v>0</v>
      </c>
      <c r="S3234" s="662">
        <f t="shared" si="1467"/>
        <v>0</v>
      </c>
      <c r="T3234" s="699">
        <f t="shared" si="1468"/>
        <v>0</v>
      </c>
      <c r="U3234" s="681">
        <f t="shared" si="1478"/>
        <v>0</v>
      </c>
      <c r="V3234" s="701">
        <f t="shared" si="1479"/>
        <v>0</v>
      </c>
      <c r="W3234" s="662">
        <f t="shared" si="1480"/>
        <v>0</v>
      </c>
      <c r="X3234" s="662">
        <f t="shared" si="1481"/>
        <v>0</v>
      </c>
      <c r="Y3234" s="662">
        <f t="shared" si="1482"/>
        <v>0</v>
      </c>
      <c r="Z3234" s="699">
        <f t="shared" si="1483"/>
        <v>0</v>
      </c>
      <c r="AA3234" s="681">
        <f t="shared" si="1486"/>
        <v>0</v>
      </c>
      <c r="AB3234" s="701">
        <f t="shared" si="1487"/>
        <v>0</v>
      </c>
      <c r="AC3234" s="662">
        <f t="shared" si="1484"/>
        <v>0</v>
      </c>
      <c r="AD3234" s="662">
        <f t="shared" si="1488"/>
        <v>0</v>
      </c>
      <c r="AE3234" s="701">
        <f t="shared" si="1489"/>
        <v>0</v>
      </c>
      <c r="AF3234" s="662">
        <f t="shared" si="1485"/>
        <v>0</v>
      </c>
      <c r="AG3234" s="662">
        <f t="shared" si="1490"/>
        <v>0</v>
      </c>
      <c r="AH3234" s="701">
        <f t="shared" si="1491"/>
        <v>0</v>
      </c>
    </row>
    <row r="3235" spans="1:34" x14ac:dyDescent="0.35">
      <c r="A3235" s="680">
        <v>41210</v>
      </c>
      <c r="B3235" s="558" t="s">
        <v>30</v>
      </c>
      <c r="C3235" s="558">
        <v>10</v>
      </c>
      <c r="D3235" s="559">
        <f t="shared" si="1463"/>
        <v>1</v>
      </c>
      <c r="E3235" s="561">
        <v>0</v>
      </c>
      <c r="F3235" s="699">
        <f t="shared" si="1469"/>
        <v>0</v>
      </c>
      <c r="G3235" s="712">
        <f t="shared" si="1470"/>
        <v>0</v>
      </c>
      <c r="H3235" s="699">
        <f t="shared" si="1464"/>
        <v>0</v>
      </c>
      <c r="I3235" s="712">
        <f t="shared" si="1465"/>
        <v>0</v>
      </c>
      <c r="J3235" s="699">
        <f t="shared" si="1471"/>
        <v>0</v>
      </c>
      <c r="K3235" s="681">
        <f t="shared" si="1472"/>
        <v>0</v>
      </c>
      <c r="L3235" s="711">
        <f>IF($L$5="Yes",HLOOKUP(B3235,'Outdoor Supply'!$D$32:$P$38,7,FALSE),0)</f>
        <v>0</v>
      </c>
      <c r="M3235" s="701">
        <f t="shared" si="1473"/>
        <v>0</v>
      </c>
      <c r="N3235" s="564">
        <f t="shared" si="1474"/>
        <v>0</v>
      </c>
      <c r="O3235" s="564">
        <f t="shared" si="1475"/>
        <v>0</v>
      </c>
      <c r="P3235" s="564">
        <f t="shared" si="1476"/>
        <v>0</v>
      </c>
      <c r="Q3235" s="564">
        <f t="shared" si="1477"/>
        <v>0</v>
      </c>
      <c r="R3235" s="661">
        <f t="shared" si="1466"/>
        <v>0</v>
      </c>
      <c r="S3235" s="662">
        <f t="shared" si="1467"/>
        <v>0</v>
      </c>
      <c r="T3235" s="699">
        <f t="shared" si="1468"/>
        <v>0</v>
      </c>
      <c r="U3235" s="681">
        <f t="shared" si="1478"/>
        <v>0</v>
      </c>
      <c r="V3235" s="701">
        <f t="shared" si="1479"/>
        <v>0</v>
      </c>
      <c r="W3235" s="662">
        <f t="shared" si="1480"/>
        <v>0</v>
      </c>
      <c r="X3235" s="662">
        <f t="shared" si="1481"/>
        <v>0</v>
      </c>
      <c r="Y3235" s="662">
        <f t="shared" si="1482"/>
        <v>0</v>
      </c>
      <c r="Z3235" s="699">
        <f t="shared" si="1483"/>
        <v>0</v>
      </c>
      <c r="AA3235" s="681">
        <f t="shared" si="1486"/>
        <v>0</v>
      </c>
      <c r="AB3235" s="701">
        <f t="shared" si="1487"/>
        <v>0</v>
      </c>
      <c r="AC3235" s="662">
        <f t="shared" si="1484"/>
        <v>0</v>
      </c>
      <c r="AD3235" s="662">
        <f t="shared" si="1488"/>
        <v>0</v>
      </c>
      <c r="AE3235" s="701">
        <f t="shared" si="1489"/>
        <v>0</v>
      </c>
      <c r="AF3235" s="662">
        <f t="shared" si="1485"/>
        <v>0</v>
      </c>
      <c r="AG3235" s="662">
        <f t="shared" si="1490"/>
        <v>0</v>
      </c>
      <c r="AH3235" s="701">
        <f t="shared" si="1491"/>
        <v>0</v>
      </c>
    </row>
    <row r="3236" spans="1:34" x14ac:dyDescent="0.35">
      <c r="A3236" s="680">
        <v>41211</v>
      </c>
      <c r="B3236" s="558" t="s">
        <v>30</v>
      </c>
      <c r="C3236" s="558">
        <v>10</v>
      </c>
      <c r="D3236" s="559">
        <f t="shared" si="1463"/>
        <v>2</v>
      </c>
      <c r="E3236" s="561">
        <v>0</v>
      </c>
      <c r="F3236" s="699">
        <f t="shared" si="1469"/>
        <v>0</v>
      </c>
      <c r="G3236" s="712">
        <f t="shared" si="1470"/>
        <v>0</v>
      </c>
      <c r="H3236" s="699">
        <f t="shared" si="1464"/>
        <v>0</v>
      </c>
      <c r="I3236" s="712">
        <f t="shared" si="1465"/>
        <v>0</v>
      </c>
      <c r="J3236" s="699">
        <f t="shared" si="1471"/>
        <v>0</v>
      </c>
      <c r="K3236" s="681">
        <f t="shared" si="1472"/>
        <v>0</v>
      </c>
      <c r="L3236" s="711">
        <f>IF($L$5="Yes",HLOOKUP(B3236,'Outdoor Supply'!$D$32:$P$38,7,FALSE),0)</f>
        <v>0</v>
      </c>
      <c r="M3236" s="701">
        <f t="shared" si="1473"/>
        <v>0</v>
      </c>
      <c r="N3236" s="564">
        <f t="shared" si="1474"/>
        <v>0</v>
      </c>
      <c r="O3236" s="564">
        <f t="shared" si="1475"/>
        <v>0</v>
      </c>
      <c r="P3236" s="564">
        <f t="shared" si="1476"/>
        <v>0</v>
      </c>
      <c r="Q3236" s="564">
        <f t="shared" si="1477"/>
        <v>0</v>
      </c>
      <c r="R3236" s="661">
        <f t="shared" si="1466"/>
        <v>0</v>
      </c>
      <c r="S3236" s="662">
        <f t="shared" si="1467"/>
        <v>0</v>
      </c>
      <c r="T3236" s="699">
        <f t="shared" si="1468"/>
        <v>0</v>
      </c>
      <c r="U3236" s="681">
        <f t="shared" si="1478"/>
        <v>0</v>
      </c>
      <c r="V3236" s="701">
        <f t="shared" si="1479"/>
        <v>0</v>
      </c>
      <c r="W3236" s="662">
        <f t="shared" si="1480"/>
        <v>0</v>
      </c>
      <c r="X3236" s="662">
        <f t="shared" si="1481"/>
        <v>0</v>
      </c>
      <c r="Y3236" s="662">
        <f t="shared" si="1482"/>
        <v>0</v>
      </c>
      <c r="Z3236" s="699">
        <f t="shared" si="1483"/>
        <v>0</v>
      </c>
      <c r="AA3236" s="681">
        <f t="shared" si="1486"/>
        <v>0</v>
      </c>
      <c r="AB3236" s="701">
        <f t="shared" si="1487"/>
        <v>0</v>
      </c>
      <c r="AC3236" s="662">
        <f t="shared" si="1484"/>
        <v>0</v>
      </c>
      <c r="AD3236" s="662">
        <f t="shared" si="1488"/>
        <v>0</v>
      </c>
      <c r="AE3236" s="701">
        <f t="shared" si="1489"/>
        <v>0</v>
      </c>
      <c r="AF3236" s="662">
        <f t="shared" si="1485"/>
        <v>0</v>
      </c>
      <c r="AG3236" s="662">
        <f t="shared" si="1490"/>
        <v>0</v>
      </c>
      <c r="AH3236" s="701">
        <f t="shared" si="1491"/>
        <v>0</v>
      </c>
    </row>
    <row r="3237" spans="1:34" x14ac:dyDescent="0.35">
      <c r="A3237" s="680">
        <v>41212</v>
      </c>
      <c r="B3237" s="558" t="s">
        <v>30</v>
      </c>
      <c r="C3237" s="558">
        <v>10</v>
      </c>
      <c r="D3237" s="559">
        <f t="shared" si="1463"/>
        <v>3</v>
      </c>
      <c r="E3237" s="561">
        <v>0</v>
      </c>
      <c r="F3237" s="699">
        <f t="shared" si="1469"/>
        <v>0</v>
      </c>
      <c r="G3237" s="712">
        <f t="shared" si="1470"/>
        <v>0</v>
      </c>
      <c r="H3237" s="699">
        <f t="shared" si="1464"/>
        <v>0</v>
      </c>
      <c r="I3237" s="712">
        <f t="shared" si="1465"/>
        <v>0</v>
      </c>
      <c r="J3237" s="699">
        <f t="shared" si="1471"/>
        <v>0</v>
      </c>
      <c r="K3237" s="681">
        <f t="shared" si="1472"/>
        <v>0</v>
      </c>
      <c r="L3237" s="711">
        <f>IF($L$5="Yes",HLOOKUP(B3237,'Outdoor Supply'!$D$32:$P$38,7,FALSE),0)</f>
        <v>0</v>
      </c>
      <c r="M3237" s="701">
        <f t="shared" si="1473"/>
        <v>0</v>
      </c>
      <c r="N3237" s="564">
        <f t="shared" si="1474"/>
        <v>0</v>
      </c>
      <c r="O3237" s="564">
        <f t="shared" si="1475"/>
        <v>0</v>
      </c>
      <c r="P3237" s="564">
        <f t="shared" si="1476"/>
        <v>0</v>
      </c>
      <c r="Q3237" s="564">
        <f t="shared" si="1477"/>
        <v>0</v>
      </c>
      <c r="R3237" s="661">
        <f t="shared" si="1466"/>
        <v>0</v>
      </c>
      <c r="S3237" s="662">
        <f t="shared" si="1467"/>
        <v>0</v>
      </c>
      <c r="T3237" s="699">
        <f t="shared" si="1468"/>
        <v>0</v>
      </c>
      <c r="U3237" s="681">
        <f t="shared" si="1478"/>
        <v>0</v>
      </c>
      <c r="V3237" s="701">
        <f t="shared" si="1479"/>
        <v>0</v>
      </c>
      <c r="W3237" s="662">
        <f t="shared" si="1480"/>
        <v>0</v>
      </c>
      <c r="X3237" s="662">
        <f t="shared" si="1481"/>
        <v>0</v>
      </c>
      <c r="Y3237" s="662">
        <f t="shared" si="1482"/>
        <v>0</v>
      </c>
      <c r="Z3237" s="699">
        <f t="shared" si="1483"/>
        <v>0</v>
      </c>
      <c r="AA3237" s="681">
        <f t="shared" si="1486"/>
        <v>0</v>
      </c>
      <c r="AB3237" s="701">
        <f t="shared" si="1487"/>
        <v>0</v>
      </c>
      <c r="AC3237" s="662">
        <f t="shared" si="1484"/>
        <v>0</v>
      </c>
      <c r="AD3237" s="662">
        <f t="shared" si="1488"/>
        <v>0</v>
      </c>
      <c r="AE3237" s="701">
        <f t="shared" si="1489"/>
        <v>0</v>
      </c>
      <c r="AF3237" s="662">
        <f t="shared" si="1485"/>
        <v>0</v>
      </c>
      <c r="AG3237" s="662">
        <f t="shared" si="1490"/>
        <v>0</v>
      </c>
      <c r="AH3237" s="701">
        <f t="shared" si="1491"/>
        <v>0</v>
      </c>
    </row>
    <row r="3238" spans="1:34" x14ac:dyDescent="0.35">
      <c r="A3238" s="680">
        <v>41213</v>
      </c>
      <c r="B3238" s="558" t="s">
        <v>30</v>
      </c>
      <c r="C3238" s="558">
        <v>10</v>
      </c>
      <c r="D3238" s="559">
        <f t="shared" si="1463"/>
        <v>4</v>
      </c>
      <c r="E3238" s="561">
        <v>0</v>
      </c>
      <c r="F3238" s="699">
        <f t="shared" si="1469"/>
        <v>0</v>
      </c>
      <c r="G3238" s="712">
        <f t="shared" si="1470"/>
        <v>0</v>
      </c>
      <c r="H3238" s="699">
        <f t="shared" si="1464"/>
        <v>0</v>
      </c>
      <c r="I3238" s="712">
        <f t="shared" si="1465"/>
        <v>0</v>
      </c>
      <c r="J3238" s="699">
        <f t="shared" si="1471"/>
        <v>0</v>
      </c>
      <c r="K3238" s="681">
        <f t="shared" si="1472"/>
        <v>0</v>
      </c>
      <c r="L3238" s="711">
        <f>IF($L$5="Yes",HLOOKUP(B3238,'Outdoor Supply'!$D$32:$P$38,7,FALSE),0)</f>
        <v>0</v>
      </c>
      <c r="M3238" s="701">
        <f t="shared" si="1473"/>
        <v>0</v>
      </c>
      <c r="N3238" s="564">
        <f t="shared" si="1474"/>
        <v>0</v>
      </c>
      <c r="O3238" s="564">
        <f t="shared" si="1475"/>
        <v>0</v>
      </c>
      <c r="P3238" s="564">
        <f t="shared" si="1476"/>
        <v>0</v>
      </c>
      <c r="Q3238" s="564">
        <f t="shared" si="1477"/>
        <v>0</v>
      </c>
      <c r="R3238" s="661">
        <f t="shared" si="1466"/>
        <v>0</v>
      </c>
      <c r="S3238" s="662">
        <f t="shared" si="1467"/>
        <v>0</v>
      </c>
      <c r="T3238" s="699">
        <f t="shared" si="1468"/>
        <v>0</v>
      </c>
      <c r="U3238" s="681">
        <f t="shared" si="1478"/>
        <v>0</v>
      </c>
      <c r="V3238" s="701">
        <f t="shared" si="1479"/>
        <v>0</v>
      </c>
      <c r="W3238" s="662">
        <f t="shared" si="1480"/>
        <v>0</v>
      </c>
      <c r="X3238" s="662">
        <f t="shared" si="1481"/>
        <v>0</v>
      </c>
      <c r="Y3238" s="662">
        <f t="shared" si="1482"/>
        <v>0</v>
      </c>
      <c r="Z3238" s="699">
        <f t="shared" si="1483"/>
        <v>0</v>
      </c>
      <c r="AA3238" s="681">
        <f t="shared" si="1486"/>
        <v>0</v>
      </c>
      <c r="AB3238" s="701">
        <f t="shared" si="1487"/>
        <v>0</v>
      </c>
      <c r="AC3238" s="662">
        <f t="shared" si="1484"/>
        <v>0</v>
      </c>
      <c r="AD3238" s="662">
        <f t="shared" si="1488"/>
        <v>0</v>
      </c>
      <c r="AE3238" s="701">
        <f t="shared" si="1489"/>
        <v>0</v>
      </c>
      <c r="AF3238" s="662">
        <f t="shared" si="1485"/>
        <v>0</v>
      </c>
      <c r="AG3238" s="662">
        <f t="shared" si="1490"/>
        <v>0</v>
      </c>
      <c r="AH3238" s="701">
        <f t="shared" si="1491"/>
        <v>0</v>
      </c>
    </row>
    <row r="3239" spans="1:34" x14ac:dyDescent="0.35">
      <c r="A3239" s="680">
        <v>41214</v>
      </c>
      <c r="B3239" s="558" t="s">
        <v>31</v>
      </c>
      <c r="C3239" s="558">
        <v>11</v>
      </c>
      <c r="D3239" s="559">
        <f t="shared" si="1463"/>
        <v>5</v>
      </c>
      <c r="E3239" s="561">
        <v>0</v>
      </c>
      <c r="F3239" s="699">
        <f t="shared" si="1469"/>
        <v>0</v>
      </c>
      <c r="G3239" s="712">
        <f t="shared" si="1470"/>
        <v>0</v>
      </c>
      <c r="H3239" s="699">
        <f t="shared" si="1464"/>
        <v>0</v>
      </c>
      <c r="I3239" s="712">
        <f t="shared" si="1465"/>
        <v>0</v>
      </c>
      <c r="J3239" s="699">
        <f t="shared" si="1471"/>
        <v>0</v>
      </c>
      <c r="K3239" s="681">
        <f t="shared" si="1472"/>
        <v>0</v>
      </c>
      <c r="L3239" s="711">
        <f>IF($L$5="Yes",HLOOKUP(B3239,'Outdoor Supply'!$D$32:$P$38,7,FALSE),0)</f>
        <v>0</v>
      </c>
      <c r="M3239" s="701">
        <f t="shared" si="1473"/>
        <v>0</v>
      </c>
      <c r="N3239" s="564">
        <f t="shared" si="1474"/>
        <v>0</v>
      </c>
      <c r="O3239" s="564">
        <f t="shared" si="1475"/>
        <v>0</v>
      </c>
      <c r="P3239" s="564">
        <f t="shared" si="1476"/>
        <v>0</v>
      </c>
      <c r="Q3239" s="564">
        <f t="shared" si="1477"/>
        <v>0</v>
      </c>
      <c r="R3239" s="661">
        <f t="shared" si="1466"/>
        <v>0</v>
      </c>
      <c r="S3239" s="662">
        <f t="shared" si="1467"/>
        <v>0</v>
      </c>
      <c r="T3239" s="699">
        <f t="shared" si="1468"/>
        <v>0</v>
      </c>
      <c r="U3239" s="681">
        <f t="shared" si="1478"/>
        <v>0</v>
      </c>
      <c r="V3239" s="701">
        <f t="shared" si="1479"/>
        <v>0</v>
      </c>
      <c r="W3239" s="662">
        <f t="shared" si="1480"/>
        <v>0</v>
      </c>
      <c r="X3239" s="662">
        <f t="shared" si="1481"/>
        <v>0</v>
      </c>
      <c r="Y3239" s="662">
        <f t="shared" si="1482"/>
        <v>0</v>
      </c>
      <c r="Z3239" s="699">
        <f t="shared" si="1483"/>
        <v>0</v>
      </c>
      <c r="AA3239" s="681">
        <f t="shared" si="1486"/>
        <v>0</v>
      </c>
      <c r="AB3239" s="701">
        <f t="shared" si="1487"/>
        <v>0</v>
      </c>
      <c r="AC3239" s="662">
        <f t="shared" si="1484"/>
        <v>0</v>
      </c>
      <c r="AD3239" s="662">
        <f t="shared" si="1488"/>
        <v>0</v>
      </c>
      <c r="AE3239" s="701">
        <f t="shared" si="1489"/>
        <v>0</v>
      </c>
      <c r="AF3239" s="662">
        <f t="shared" si="1485"/>
        <v>0</v>
      </c>
      <c r="AG3239" s="662">
        <f t="shared" si="1490"/>
        <v>0</v>
      </c>
      <c r="AH3239" s="701">
        <f t="shared" si="1491"/>
        <v>0</v>
      </c>
    </row>
    <row r="3240" spans="1:34" x14ac:dyDescent="0.35">
      <c r="A3240" s="680">
        <v>41215</v>
      </c>
      <c r="B3240" s="558" t="s">
        <v>31</v>
      </c>
      <c r="C3240" s="558">
        <v>11</v>
      </c>
      <c r="D3240" s="559">
        <f t="shared" si="1463"/>
        <v>6</v>
      </c>
      <c r="E3240" s="561">
        <v>0</v>
      </c>
      <c r="F3240" s="699">
        <f t="shared" si="1469"/>
        <v>0</v>
      </c>
      <c r="G3240" s="712">
        <f t="shared" si="1470"/>
        <v>0</v>
      </c>
      <c r="H3240" s="699">
        <f t="shared" si="1464"/>
        <v>0</v>
      </c>
      <c r="I3240" s="712">
        <f t="shared" si="1465"/>
        <v>0</v>
      </c>
      <c r="J3240" s="699">
        <f t="shared" si="1471"/>
        <v>0</v>
      </c>
      <c r="K3240" s="681">
        <f t="shared" si="1472"/>
        <v>0</v>
      </c>
      <c r="L3240" s="711">
        <f>IF($L$5="Yes",HLOOKUP(B3240,'Outdoor Supply'!$D$32:$P$38,7,FALSE),0)</f>
        <v>0</v>
      </c>
      <c r="M3240" s="701">
        <f t="shared" si="1473"/>
        <v>0</v>
      </c>
      <c r="N3240" s="564">
        <f t="shared" si="1474"/>
        <v>0</v>
      </c>
      <c r="O3240" s="564">
        <f t="shared" si="1475"/>
        <v>0</v>
      </c>
      <c r="P3240" s="564">
        <f t="shared" si="1476"/>
        <v>0</v>
      </c>
      <c r="Q3240" s="564">
        <f t="shared" si="1477"/>
        <v>0</v>
      </c>
      <c r="R3240" s="661">
        <f t="shared" si="1466"/>
        <v>0</v>
      </c>
      <c r="S3240" s="662">
        <f t="shared" si="1467"/>
        <v>0</v>
      </c>
      <c r="T3240" s="699">
        <f t="shared" si="1468"/>
        <v>0</v>
      </c>
      <c r="U3240" s="681">
        <f t="shared" si="1478"/>
        <v>0</v>
      </c>
      <c r="V3240" s="701">
        <f t="shared" si="1479"/>
        <v>0</v>
      </c>
      <c r="W3240" s="662">
        <f t="shared" si="1480"/>
        <v>0</v>
      </c>
      <c r="X3240" s="662">
        <f t="shared" si="1481"/>
        <v>0</v>
      </c>
      <c r="Y3240" s="662">
        <f t="shared" si="1482"/>
        <v>0</v>
      </c>
      <c r="Z3240" s="699">
        <f t="shared" si="1483"/>
        <v>0</v>
      </c>
      <c r="AA3240" s="681">
        <f t="shared" si="1486"/>
        <v>0</v>
      </c>
      <c r="AB3240" s="701">
        <f t="shared" si="1487"/>
        <v>0</v>
      </c>
      <c r="AC3240" s="662">
        <f t="shared" si="1484"/>
        <v>0</v>
      </c>
      <c r="AD3240" s="662">
        <f t="shared" si="1488"/>
        <v>0</v>
      </c>
      <c r="AE3240" s="701">
        <f t="shared" si="1489"/>
        <v>0</v>
      </c>
      <c r="AF3240" s="662">
        <f t="shared" si="1485"/>
        <v>0</v>
      </c>
      <c r="AG3240" s="662">
        <f t="shared" si="1490"/>
        <v>0</v>
      </c>
      <c r="AH3240" s="701">
        <f t="shared" si="1491"/>
        <v>0</v>
      </c>
    </row>
    <row r="3241" spans="1:34" x14ac:dyDescent="0.35">
      <c r="A3241" s="680">
        <v>41216</v>
      </c>
      <c r="B3241" s="558" t="s">
        <v>31</v>
      </c>
      <c r="C3241" s="558">
        <v>11</v>
      </c>
      <c r="D3241" s="559">
        <f t="shared" si="1463"/>
        <v>7</v>
      </c>
      <c r="E3241" s="561">
        <v>0</v>
      </c>
      <c r="F3241" s="699">
        <f t="shared" si="1469"/>
        <v>0</v>
      </c>
      <c r="G3241" s="712">
        <f t="shared" si="1470"/>
        <v>0</v>
      </c>
      <c r="H3241" s="699">
        <f t="shared" si="1464"/>
        <v>0</v>
      </c>
      <c r="I3241" s="712">
        <f t="shared" si="1465"/>
        <v>0</v>
      </c>
      <c r="J3241" s="699">
        <f t="shared" si="1471"/>
        <v>0</v>
      </c>
      <c r="K3241" s="681">
        <f t="shared" si="1472"/>
        <v>0</v>
      </c>
      <c r="L3241" s="711">
        <f>IF($L$5="Yes",HLOOKUP(B3241,'Outdoor Supply'!$D$32:$P$38,7,FALSE),0)</f>
        <v>0</v>
      </c>
      <c r="M3241" s="701">
        <f t="shared" si="1473"/>
        <v>0</v>
      </c>
      <c r="N3241" s="564">
        <f t="shared" si="1474"/>
        <v>0</v>
      </c>
      <c r="O3241" s="564">
        <f t="shared" si="1475"/>
        <v>0</v>
      </c>
      <c r="P3241" s="564">
        <f t="shared" si="1476"/>
        <v>0</v>
      </c>
      <c r="Q3241" s="564">
        <f t="shared" si="1477"/>
        <v>0</v>
      </c>
      <c r="R3241" s="661">
        <f t="shared" si="1466"/>
        <v>0</v>
      </c>
      <c r="S3241" s="662">
        <f t="shared" si="1467"/>
        <v>0</v>
      </c>
      <c r="T3241" s="699">
        <f t="shared" si="1468"/>
        <v>0</v>
      </c>
      <c r="U3241" s="681">
        <f t="shared" si="1478"/>
        <v>0</v>
      </c>
      <c r="V3241" s="701">
        <f t="shared" si="1479"/>
        <v>0</v>
      </c>
      <c r="W3241" s="662">
        <f t="shared" si="1480"/>
        <v>0</v>
      </c>
      <c r="X3241" s="662">
        <f t="shared" si="1481"/>
        <v>0</v>
      </c>
      <c r="Y3241" s="662">
        <f t="shared" si="1482"/>
        <v>0</v>
      </c>
      <c r="Z3241" s="699">
        <f t="shared" si="1483"/>
        <v>0</v>
      </c>
      <c r="AA3241" s="681">
        <f t="shared" si="1486"/>
        <v>0</v>
      </c>
      <c r="AB3241" s="701">
        <f t="shared" si="1487"/>
        <v>0</v>
      </c>
      <c r="AC3241" s="662">
        <f t="shared" si="1484"/>
        <v>0</v>
      </c>
      <c r="AD3241" s="662">
        <f t="shared" si="1488"/>
        <v>0</v>
      </c>
      <c r="AE3241" s="701">
        <f t="shared" si="1489"/>
        <v>0</v>
      </c>
      <c r="AF3241" s="662">
        <f t="shared" si="1485"/>
        <v>0</v>
      </c>
      <c r="AG3241" s="662">
        <f t="shared" si="1490"/>
        <v>0</v>
      </c>
      <c r="AH3241" s="701">
        <f t="shared" si="1491"/>
        <v>0</v>
      </c>
    </row>
    <row r="3242" spans="1:34" x14ac:dyDescent="0.35">
      <c r="A3242" s="680">
        <v>41217</v>
      </c>
      <c r="B3242" s="558" t="s">
        <v>31</v>
      </c>
      <c r="C3242" s="558">
        <v>11</v>
      </c>
      <c r="D3242" s="559">
        <f t="shared" si="1463"/>
        <v>1</v>
      </c>
      <c r="E3242" s="561">
        <v>0</v>
      </c>
      <c r="F3242" s="699">
        <f t="shared" si="1469"/>
        <v>0</v>
      </c>
      <c r="G3242" s="712">
        <f t="shared" si="1470"/>
        <v>0</v>
      </c>
      <c r="H3242" s="699">
        <f t="shared" si="1464"/>
        <v>0</v>
      </c>
      <c r="I3242" s="712">
        <f t="shared" si="1465"/>
        <v>0</v>
      </c>
      <c r="J3242" s="699">
        <f t="shared" si="1471"/>
        <v>0</v>
      </c>
      <c r="K3242" s="681">
        <f t="shared" si="1472"/>
        <v>0</v>
      </c>
      <c r="L3242" s="711">
        <f>IF($L$5="Yes",HLOOKUP(B3242,'Outdoor Supply'!$D$32:$P$38,7,FALSE),0)</f>
        <v>0</v>
      </c>
      <c r="M3242" s="701">
        <f t="shared" si="1473"/>
        <v>0</v>
      </c>
      <c r="N3242" s="564">
        <f t="shared" si="1474"/>
        <v>0</v>
      </c>
      <c r="O3242" s="564">
        <f t="shared" si="1475"/>
        <v>0</v>
      </c>
      <c r="P3242" s="564">
        <f t="shared" si="1476"/>
        <v>0</v>
      </c>
      <c r="Q3242" s="564">
        <f t="shared" si="1477"/>
        <v>0</v>
      </c>
      <c r="R3242" s="661">
        <f t="shared" si="1466"/>
        <v>0</v>
      </c>
      <c r="S3242" s="662">
        <f t="shared" si="1467"/>
        <v>0</v>
      </c>
      <c r="T3242" s="699">
        <f t="shared" si="1468"/>
        <v>0</v>
      </c>
      <c r="U3242" s="681">
        <f t="shared" si="1478"/>
        <v>0</v>
      </c>
      <c r="V3242" s="701">
        <f t="shared" si="1479"/>
        <v>0</v>
      </c>
      <c r="W3242" s="662">
        <f t="shared" si="1480"/>
        <v>0</v>
      </c>
      <c r="X3242" s="662">
        <f t="shared" si="1481"/>
        <v>0</v>
      </c>
      <c r="Y3242" s="662">
        <f t="shared" si="1482"/>
        <v>0</v>
      </c>
      <c r="Z3242" s="699">
        <f t="shared" si="1483"/>
        <v>0</v>
      </c>
      <c r="AA3242" s="681">
        <f t="shared" si="1486"/>
        <v>0</v>
      </c>
      <c r="AB3242" s="701">
        <f t="shared" si="1487"/>
        <v>0</v>
      </c>
      <c r="AC3242" s="662">
        <f t="shared" si="1484"/>
        <v>0</v>
      </c>
      <c r="AD3242" s="662">
        <f t="shared" si="1488"/>
        <v>0</v>
      </c>
      <c r="AE3242" s="701">
        <f t="shared" si="1489"/>
        <v>0</v>
      </c>
      <c r="AF3242" s="662">
        <f t="shared" si="1485"/>
        <v>0</v>
      </c>
      <c r="AG3242" s="662">
        <f t="shared" si="1490"/>
        <v>0</v>
      </c>
      <c r="AH3242" s="701">
        <f t="shared" si="1491"/>
        <v>0</v>
      </c>
    </row>
    <row r="3243" spans="1:34" x14ac:dyDescent="0.35">
      <c r="A3243" s="680">
        <v>41218</v>
      </c>
      <c r="B3243" s="558" t="s">
        <v>31</v>
      </c>
      <c r="C3243" s="558">
        <v>11</v>
      </c>
      <c r="D3243" s="559">
        <f t="shared" si="1463"/>
        <v>2</v>
      </c>
      <c r="E3243" s="561">
        <v>0</v>
      </c>
      <c r="F3243" s="699">
        <f t="shared" si="1469"/>
        <v>0</v>
      </c>
      <c r="G3243" s="712">
        <f t="shared" si="1470"/>
        <v>0</v>
      </c>
      <c r="H3243" s="699">
        <f t="shared" si="1464"/>
        <v>0</v>
      </c>
      <c r="I3243" s="712">
        <f t="shared" si="1465"/>
        <v>0</v>
      </c>
      <c r="J3243" s="699">
        <f t="shared" si="1471"/>
        <v>0</v>
      </c>
      <c r="K3243" s="681">
        <f t="shared" si="1472"/>
        <v>0</v>
      </c>
      <c r="L3243" s="711">
        <f>IF($L$5="Yes",HLOOKUP(B3243,'Outdoor Supply'!$D$32:$P$38,7,FALSE),0)</f>
        <v>0</v>
      </c>
      <c r="M3243" s="701">
        <f t="shared" si="1473"/>
        <v>0</v>
      </c>
      <c r="N3243" s="564">
        <f t="shared" si="1474"/>
        <v>0</v>
      </c>
      <c r="O3243" s="564">
        <f t="shared" si="1475"/>
        <v>0</v>
      </c>
      <c r="P3243" s="564">
        <f t="shared" si="1476"/>
        <v>0</v>
      </c>
      <c r="Q3243" s="564">
        <f t="shared" si="1477"/>
        <v>0</v>
      </c>
      <c r="R3243" s="661">
        <f t="shared" si="1466"/>
        <v>0</v>
      </c>
      <c r="S3243" s="662">
        <f t="shared" si="1467"/>
        <v>0</v>
      </c>
      <c r="T3243" s="699">
        <f t="shared" si="1468"/>
        <v>0</v>
      </c>
      <c r="U3243" s="681">
        <f t="shared" si="1478"/>
        <v>0</v>
      </c>
      <c r="V3243" s="701">
        <f t="shared" si="1479"/>
        <v>0</v>
      </c>
      <c r="W3243" s="662">
        <f t="shared" si="1480"/>
        <v>0</v>
      </c>
      <c r="X3243" s="662">
        <f t="shared" si="1481"/>
        <v>0</v>
      </c>
      <c r="Y3243" s="662">
        <f t="shared" si="1482"/>
        <v>0</v>
      </c>
      <c r="Z3243" s="699">
        <f t="shared" si="1483"/>
        <v>0</v>
      </c>
      <c r="AA3243" s="681">
        <f t="shared" si="1486"/>
        <v>0</v>
      </c>
      <c r="AB3243" s="701">
        <f t="shared" si="1487"/>
        <v>0</v>
      </c>
      <c r="AC3243" s="662">
        <f t="shared" si="1484"/>
        <v>0</v>
      </c>
      <c r="AD3243" s="662">
        <f t="shared" si="1488"/>
        <v>0</v>
      </c>
      <c r="AE3243" s="701">
        <f t="shared" si="1489"/>
        <v>0</v>
      </c>
      <c r="AF3243" s="662">
        <f t="shared" si="1485"/>
        <v>0</v>
      </c>
      <c r="AG3243" s="662">
        <f t="shared" si="1490"/>
        <v>0</v>
      </c>
      <c r="AH3243" s="701">
        <f t="shared" si="1491"/>
        <v>0</v>
      </c>
    </row>
    <row r="3244" spans="1:34" x14ac:dyDescent="0.35">
      <c r="A3244" s="680">
        <v>41219</v>
      </c>
      <c r="B3244" s="558" t="s">
        <v>31</v>
      </c>
      <c r="C3244" s="558">
        <v>11</v>
      </c>
      <c r="D3244" s="559">
        <f t="shared" si="1463"/>
        <v>3</v>
      </c>
      <c r="E3244" s="561">
        <v>0</v>
      </c>
      <c r="F3244" s="699">
        <f t="shared" si="1469"/>
        <v>0</v>
      </c>
      <c r="G3244" s="712">
        <f t="shared" si="1470"/>
        <v>0</v>
      </c>
      <c r="H3244" s="699">
        <f t="shared" si="1464"/>
        <v>0</v>
      </c>
      <c r="I3244" s="712">
        <f t="shared" si="1465"/>
        <v>0</v>
      </c>
      <c r="J3244" s="699">
        <f t="shared" si="1471"/>
        <v>0</v>
      </c>
      <c r="K3244" s="681">
        <f t="shared" si="1472"/>
        <v>0</v>
      </c>
      <c r="L3244" s="711">
        <f>IF($L$5="Yes",HLOOKUP(B3244,'Outdoor Supply'!$D$32:$P$38,7,FALSE),0)</f>
        <v>0</v>
      </c>
      <c r="M3244" s="701">
        <f t="shared" si="1473"/>
        <v>0</v>
      </c>
      <c r="N3244" s="564">
        <f t="shared" si="1474"/>
        <v>0</v>
      </c>
      <c r="O3244" s="564">
        <f t="shared" si="1475"/>
        <v>0</v>
      </c>
      <c r="P3244" s="564">
        <f t="shared" si="1476"/>
        <v>0</v>
      </c>
      <c r="Q3244" s="564">
        <f t="shared" si="1477"/>
        <v>0</v>
      </c>
      <c r="R3244" s="661">
        <f t="shared" si="1466"/>
        <v>0</v>
      </c>
      <c r="S3244" s="662">
        <f t="shared" si="1467"/>
        <v>0</v>
      </c>
      <c r="T3244" s="699">
        <f t="shared" si="1468"/>
        <v>0</v>
      </c>
      <c r="U3244" s="681">
        <f t="shared" si="1478"/>
        <v>0</v>
      </c>
      <c r="V3244" s="701">
        <f t="shared" si="1479"/>
        <v>0</v>
      </c>
      <c r="W3244" s="662">
        <f t="shared" si="1480"/>
        <v>0</v>
      </c>
      <c r="X3244" s="662">
        <f t="shared" si="1481"/>
        <v>0</v>
      </c>
      <c r="Y3244" s="662">
        <f t="shared" si="1482"/>
        <v>0</v>
      </c>
      <c r="Z3244" s="699">
        <f t="shared" si="1483"/>
        <v>0</v>
      </c>
      <c r="AA3244" s="681">
        <f t="shared" si="1486"/>
        <v>0</v>
      </c>
      <c r="AB3244" s="701">
        <f t="shared" si="1487"/>
        <v>0</v>
      </c>
      <c r="AC3244" s="662">
        <f t="shared" si="1484"/>
        <v>0</v>
      </c>
      <c r="AD3244" s="662">
        <f t="shared" si="1488"/>
        <v>0</v>
      </c>
      <c r="AE3244" s="701">
        <f t="shared" si="1489"/>
        <v>0</v>
      </c>
      <c r="AF3244" s="662">
        <f t="shared" si="1485"/>
        <v>0</v>
      </c>
      <c r="AG3244" s="662">
        <f t="shared" si="1490"/>
        <v>0</v>
      </c>
      <c r="AH3244" s="701">
        <f t="shared" si="1491"/>
        <v>0</v>
      </c>
    </row>
    <row r="3245" spans="1:34" x14ac:dyDescent="0.35">
      <c r="A3245" s="680">
        <v>41220</v>
      </c>
      <c r="B3245" s="558" t="s">
        <v>31</v>
      </c>
      <c r="C3245" s="558">
        <v>11</v>
      </c>
      <c r="D3245" s="559">
        <f t="shared" si="1463"/>
        <v>4</v>
      </c>
      <c r="E3245" s="561">
        <v>0</v>
      </c>
      <c r="F3245" s="699">
        <f t="shared" si="1469"/>
        <v>0</v>
      </c>
      <c r="G3245" s="712">
        <f t="shared" si="1470"/>
        <v>0</v>
      </c>
      <c r="H3245" s="699">
        <f t="shared" si="1464"/>
        <v>0</v>
      </c>
      <c r="I3245" s="712">
        <f t="shared" si="1465"/>
        <v>0</v>
      </c>
      <c r="J3245" s="699">
        <f t="shared" si="1471"/>
        <v>0</v>
      </c>
      <c r="K3245" s="681">
        <f t="shared" si="1472"/>
        <v>0</v>
      </c>
      <c r="L3245" s="711">
        <f>IF($L$5="Yes",HLOOKUP(B3245,'Outdoor Supply'!$D$32:$P$38,7,FALSE),0)</f>
        <v>0</v>
      </c>
      <c r="M3245" s="701">
        <f t="shared" si="1473"/>
        <v>0</v>
      </c>
      <c r="N3245" s="564">
        <f t="shared" si="1474"/>
        <v>0</v>
      </c>
      <c r="O3245" s="564">
        <f t="shared" si="1475"/>
        <v>0</v>
      </c>
      <c r="P3245" s="564">
        <f t="shared" si="1476"/>
        <v>0</v>
      </c>
      <c r="Q3245" s="564">
        <f t="shared" si="1477"/>
        <v>0</v>
      </c>
      <c r="R3245" s="661">
        <f t="shared" si="1466"/>
        <v>0</v>
      </c>
      <c r="S3245" s="662">
        <f t="shared" si="1467"/>
        <v>0</v>
      </c>
      <c r="T3245" s="699">
        <f t="shared" si="1468"/>
        <v>0</v>
      </c>
      <c r="U3245" s="681">
        <f t="shared" si="1478"/>
        <v>0</v>
      </c>
      <c r="V3245" s="701">
        <f t="shared" si="1479"/>
        <v>0</v>
      </c>
      <c r="W3245" s="662">
        <f t="shared" si="1480"/>
        <v>0</v>
      </c>
      <c r="X3245" s="662">
        <f t="shared" si="1481"/>
        <v>0</v>
      </c>
      <c r="Y3245" s="662">
        <f t="shared" si="1482"/>
        <v>0</v>
      </c>
      <c r="Z3245" s="699">
        <f t="shared" si="1483"/>
        <v>0</v>
      </c>
      <c r="AA3245" s="681">
        <f t="shared" si="1486"/>
        <v>0</v>
      </c>
      <c r="AB3245" s="701">
        <f t="shared" si="1487"/>
        <v>0</v>
      </c>
      <c r="AC3245" s="662">
        <f t="shared" si="1484"/>
        <v>0</v>
      </c>
      <c r="AD3245" s="662">
        <f t="shared" si="1488"/>
        <v>0</v>
      </c>
      <c r="AE3245" s="701">
        <f t="shared" si="1489"/>
        <v>0</v>
      </c>
      <c r="AF3245" s="662">
        <f t="shared" si="1485"/>
        <v>0</v>
      </c>
      <c r="AG3245" s="662">
        <f t="shared" si="1490"/>
        <v>0</v>
      </c>
      <c r="AH3245" s="701">
        <f t="shared" si="1491"/>
        <v>0</v>
      </c>
    </row>
    <row r="3246" spans="1:34" x14ac:dyDescent="0.35">
      <c r="A3246" s="680">
        <v>41221</v>
      </c>
      <c r="B3246" s="558" t="s">
        <v>31</v>
      </c>
      <c r="C3246" s="558">
        <v>11</v>
      </c>
      <c r="D3246" s="559">
        <f t="shared" si="1463"/>
        <v>5</v>
      </c>
      <c r="E3246" s="561">
        <v>0</v>
      </c>
      <c r="F3246" s="699">
        <f t="shared" si="1469"/>
        <v>0</v>
      </c>
      <c r="G3246" s="712">
        <f t="shared" si="1470"/>
        <v>0</v>
      </c>
      <c r="H3246" s="699">
        <f t="shared" si="1464"/>
        <v>0</v>
      </c>
      <c r="I3246" s="712">
        <f t="shared" si="1465"/>
        <v>0</v>
      </c>
      <c r="J3246" s="699">
        <f t="shared" si="1471"/>
        <v>0</v>
      </c>
      <c r="K3246" s="681">
        <f t="shared" si="1472"/>
        <v>0</v>
      </c>
      <c r="L3246" s="711">
        <f>IF($L$5="Yes",HLOOKUP(B3246,'Outdoor Supply'!$D$32:$P$38,7,FALSE),0)</f>
        <v>0</v>
      </c>
      <c r="M3246" s="701">
        <f t="shared" si="1473"/>
        <v>0</v>
      </c>
      <c r="N3246" s="564">
        <f t="shared" si="1474"/>
        <v>0</v>
      </c>
      <c r="O3246" s="564">
        <f t="shared" si="1475"/>
        <v>0</v>
      </c>
      <c r="P3246" s="564">
        <f t="shared" si="1476"/>
        <v>0</v>
      </c>
      <c r="Q3246" s="564">
        <f t="shared" si="1477"/>
        <v>0</v>
      </c>
      <c r="R3246" s="661">
        <f t="shared" si="1466"/>
        <v>0</v>
      </c>
      <c r="S3246" s="662">
        <f t="shared" si="1467"/>
        <v>0</v>
      </c>
      <c r="T3246" s="699">
        <f t="shared" si="1468"/>
        <v>0</v>
      </c>
      <c r="U3246" s="681">
        <f t="shared" si="1478"/>
        <v>0</v>
      </c>
      <c r="V3246" s="701">
        <f t="shared" si="1479"/>
        <v>0</v>
      </c>
      <c r="W3246" s="662">
        <f t="shared" si="1480"/>
        <v>0</v>
      </c>
      <c r="X3246" s="662">
        <f t="shared" si="1481"/>
        <v>0</v>
      </c>
      <c r="Y3246" s="662">
        <f t="shared" si="1482"/>
        <v>0</v>
      </c>
      <c r="Z3246" s="699">
        <f t="shared" si="1483"/>
        <v>0</v>
      </c>
      <c r="AA3246" s="681">
        <f t="shared" si="1486"/>
        <v>0</v>
      </c>
      <c r="AB3246" s="701">
        <f t="shared" si="1487"/>
        <v>0</v>
      </c>
      <c r="AC3246" s="662">
        <f t="shared" si="1484"/>
        <v>0</v>
      </c>
      <c r="AD3246" s="662">
        <f t="shared" si="1488"/>
        <v>0</v>
      </c>
      <c r="AE3246" s="701">
        <f t="shared" si="1489"/>
        <v>0</v>
      </c>
      <c r="AF3246" s="662">
        <f t="shared" si="1485"/>
        <v>0</v>
      </c>
      <c r="AG3246" s="662">
        <f t="shared" si="1490"/>
        <v>0</v>
      </c>
      <c r="AH3246" s="701">
        <f t="shared" si="1491"/>
        <v>0</v>
      </c>
    </row>
    <row r="3247" spans="1:34" x14ac:dyDescent="0.35">
      <c r="A3247" s="680">
        <v>41222</v>
      </c>
      <c r="B3247" s="558" t="s">
        <v>31</v>
      </c>
      <c r="C3247" s="558">
        <v>11</v>
      </c>
      <c r="D3247" s="559">
        <f t="shared" si="1463"/>
        <v>6</v>
      </c>
      <c r="E3247" s="561">
        <v>0</v>
      </c>
      <c r="F3247" s="699">
        <f t="shared" si="1469"/>
        <v>0</v>
      </c>
      <c r="G3247" s="712">
        <f t="shared" si="1470"/>
        <v>0</v>
      </c>
      <c r="H3247" s="699">
        <f t="shared" si="1464"/>
        <v>0</v>
      </c>
      <c r="I3247" s="712">
        <f t="shared" si="1465"/>
        <v>0</v>
      </c>
      <c r="J3247" s="699">
        <f t="shared" si="1471"/>
        <v>0</v>
      </c>
      <c r="K3247" s="681">
        <f t="shared" si="1472"/>
        <v>0</v>
      </c>
      <c r="L3247" s="711">
        <f>IF($L$5="Yes",HLOOKUP(B3247,'Outdoor Supply'!$D$32:$P$38,7,FALSE),0)</f>
        <v>0</v>
      </c>
      <c r="M3247" s="701">
        <f t="shared" si="1473"/>
        <v>0</v>
      </c>
      <c r="N3247" s="564">
        <f t="shared" si="1474"/>
        <v>0</v>
      </c>
      <c r="O3247" s="564">
        <f t="shared" si="1475"/>
        <v>0</v>
      </c>
      <c r="P3247" s="564">
        <f t="shared" si="1476"/>
        <v>0</v>
      </c>
      <c r="Q3247" s="564">
        <f t="shared" si="1477"/>
        <v>0</v>
      </c>
      <c r="R3247" s="661">
        <f t="shared" si="1466"/>
        <v>0</v>
      </c>
      <c r="S3247" s="662">
        <f t="shared" si="1467"/>
        <v>0</v>
      </c>
      <c r="T3247" s="699">
        <f t="shared" si="1468"/>
        <v>0</v>
      </c>
      <c r="U3247" s="681">
        <f t="shared" si="1478"/>
        <v>0</v>
      </c>
      <c r="V3247" s="701">
        <f t="shared" si="1479"/>
        <v>0</v>
      </c>
      <c r="W3247" s="662">
        <f t="shared" si="1480"/>
        <v>0</v>
      </c>
      <c r="X3247" s="662">
        <f t="shared" si="1481"/>
        <v>0</v>
      </c>
      <c r="Y3247" s="662">
        <f t="shared" si="1482"/>
        <v>0</v>
      </c>
      <c r="Z3247" s="699">
        <f t="shared" si="1483"/>
        <v>0</v>
      </c>
      <c r="AA3247" s="681">
        <f t="shared" si="1486"/>
        <v>0</v>
      </c>
      <c r="AB3247" s="701">
        <f t="shared" si="1487"/>
        <v>0</v>
      </c>
      <c r="AC3247" s="662">
        <f t="shared" si="1484"/>
        <v>0</v>
      </c>
      <c r="AD3247" s="662">
        <f t="shared" si="1488"/>
        <v>0</v>
      </c>
      <c r="AE3247" s="701">
        <f t="shared" si="1489"/>
        <v>0</v>
      </c>
      <c r="AF3247" s="662">
        <f t="shared" si="1485"/>
        <v>0</v>
      </c>
      <c r="AG3247" s="662">
        <f t="shared" si="1490"/>
        <v>0</v>
      </c>
      <c r="AH3247" s="701">
        <f t="shared" si="1491"/>
        <v>0</v>
      </c>
    </row>
    <row r="3248" spans="1:34" x14ac:dyDescent="0.35">
      <c r="A3248" s="680">
        <v>41223</v>
      </c>
      <c r="B3248" s="558" t="s">
        <v>31</v>
      </c>
      <c r="C3248" s="558">
        <v>11</v>
      </c>
      <c r="D3248" s="559">
        <f t="shared" si="1463"/>
        <v>7</v>
      </c>
      <c r="E3248" s="561">
        <v>0</v>
      </c>
      <c r="F3248" s="699">
        <f t="shared" si="1469"/>
        <v>0</v>
      </c>
      <c r="G3248" s="712">
        <f t="shared" si="1470"/>
        <v>0</v>
      </c>
      <c r="H3248" s="699">
        <f t="shared" si="1464"/>
        <v>0</v>
      </c>
      <c r="I3248" s="712">
        <f t="shared" si="1465"/>
        <v>0</v>
      </c>
      <c r="J3248" s="699">
        <f t="shared" si="1471"/>
        <v>0</v>
      </c>
      <c r="K3248" s="681">
        <f t="shared" si="1472"/>
        <v>0</v>
      </c>
      <c r="L3248" s="711">
        <f>IF($L$5="Yes",HLOOKUP(B3248,'Outdoor Supply'!$D$32:$P$38,7,FALSE),0)</f>
        <v>0</v>
      </c>
      <c r="M3248" s="701">
        <f t="shared" si="1473"/>
        <v>0</v>
      </c>
      <c r="N3248" s="564">
        <f t="shared" si="1474"/>
        <v>0</v>
      </c>
      <c r="O3248" s="564">
        <f t="shared" si="1475"/>
        <v>0</v>
      </c>
      <c r="P3248" s="564">
        <f t="shared" si="1476"/>
        <v>0</v>
      </c>
      <c r="Q3248" s="564">
        <f t="shared" si="1477"/>
        <v>0</v>
      </c>
      <c r="R3248" s="661">
        <f t="shared" si="1466"/>
        <v>0</v>
      </c>
      <c r="S3248" s="662">
        <f t="shared" si="1467"/>
        <v>0</v>
      </c>
      <c r="T3248" s="699">
        <f t="shared" si="1468"/>
        <v>0</v>
      </c>
      <c r="U3248" s="681">
        <f t="shared" si="1478"/>
        <v>0</v>
      </c>
      <c r="V3248" s="701">
        <f t="shared" si="1479"/>
        <v>0</v>
      </c>
      <c r="W3248" s="662">
        <f t="shared" si="1480"/>
        <v>0</v>
      </c>
      <c r="X3248" s="662">
        <f t="shared" si="1481"/>
        <v>0</v>
      </c>
      <c r="Y3248" s="662">
        <f t="shared" si="1482"/>
        <v>0</v>
      </c>
      <c r="Z3248" s="699">
        <f t="shared" si="1483"/>
        <v>0</v>
      </c>
      <c r="AA3248" s="681">
        <f t="shared" si="1486"/>
        <v>0</v>
      </c>
      <c r="AB3248" s="701">
        <f t="shared" si="1487"/>
        <v>0</v>
      </c>
      <c r="AC3248" s="662">
        <f t="shared" si="1484"/>
        <v>0</v>
      </c>
      <c r="AD3248" s="662">
        <f t="shared" si="1488"/>
        <v>0</v>
      </c>
      <c r="AE3248" s="701">
        <f t="shared" si="1489"/>
        <v>0</v>
      </c>
      <c r="AF3248" s="662">
        <f t="shared" si="1485"/>
        <v>0</v>
      </c>
      <c r="AG3248" s="662">
        <f t="shared" si="1490"/>
        <v>0</v>
      </c>
      <c r="AH3248" s="701">
        <f t="shared" si="1491"/>
        <v>0</v>
      </c>
    </row>
    <row r="3249" spans="1:34" x14ac:dyDescent="0.35">
      <c r="A3249" s="680">
        <v>41224</v>
      </c>
      <c r="B3249" s="558" t="s">
        <v>31</v>
      </c>
      <c r="C3249" s="558">
        <v>11</v>
      </c>
      <c r="D3249" s="559">
        <f t="shared" si="1463"/>
        <v>1</v>
      </c>
      <c r="E3249" s="561">
        <v>0</v>
      </c>
      <c r="F3249" s="699">
        <f t="shared" si="1469"/>
        <v>0</v>
      </c>
      <c r="G3249" s="712">
        <f t="shared" si="1470"/>
        <v>0</v>
      </c>
      <c r="H3249" s="699">
        <f t="shared" si="1464"/>
        <v>0</v>
      </c>
      <c r="I3249" s="712">
        <f t="shared" si="1465"/>
        <v>0</v>
      </c>
      <c r="J3249" s="699">
        <f t="shared" si="1471"/>
        <v>0</v>
      </c>
      <c r="K3249" s="681">
        <f t="shared" si="1472"/>
        <v>0</v>
      </c>
      <c r="L3249" s="711">
        <f>IF($L$5="Yes",HLOOKUP(B3249,'Outdoor Supply'!$D$32:$P$38,7,FALSE),0)</f>
        <v>0</v>
      </c>
      <c r="M3249" s="701">
        <f t="shared" si="1473"/>
        <v>0</v>
      </c>
      <c r="N3249" s="564">
        <f t="shared" si="1474"/>
        <v>0</v>
      </c>
      <c r="O3249" s="564">
        <f t="shared" si="1475"/>
        <v>0</v>
      </c>
      <c r="P3249" s="564">
        <f t="shared" si="1476"/>
        <v>0</v>
      </c>
      <c r="Q3249" s="564">
        <f t="shared" si="1477"/>
        <v>0</v>
      </c>
      <c r="R3249" s="661">
        <f t="shared" si="1466"/>
        <v>0</v>
      </c>
      <c r="S3249" s="662">
        <f t="shared" si="1467"/>
        <v>0</v>
      </c>
      <c r="T3249" s="699">
        <f t="shared" si="1468"/>
        <v>0</v>
      </c>
      <c r="U3249" s="681">
        <f t="shared" si="1478"/>
        <v>0</v>
      </c>
      <c r="V3249" s="701">
        <f t="shared" si="1479"/>
        <v>0</v>
      </c>
      <c r="W3249" s="662">
        <f t="shared" si="1480"/>
        <v>0</v>
      </c>
      <c r="X3249" s="662">
        <f t="shared" si="1481"/>
        <v>0</v>
      </c>
      <c r="Y3249" s="662">
        <f t="shared" si="1482"/>
        <v>0</v>
      </c>
      <c r="Z3249" s="699">
        <f t="shared" si="1483"/>
        <v>0</v>
      </c>
      <c r="AA3249" s="681">
        <f t="shared" si="1486"/>
        <v>0</v>
      </c>
      <c r="AB3249" s="701">
        <f t="shared" si="1487"/>
        <v>0</v>
      </c>
      <c r="AC3249" s="662">
        <f t="shared" si="1484"/>
        <v>0</v>
      </c>
      <c r="AD3249" s="662">
        <f t="shared" si="1488"/>
        <v>0</v>
      </c>
      <c r="AE3249" s="701">
        <f t="shared" si="1489"/>
        <v>0</v>
      </c>
      <c r="AF3249" s="662">
        <f t="shared" si="1485"/>
        <v>0</v>
      </c>
      <c r="AG3249" s="662">
        <f t="shared" si="1490"/>
        <v>0</v>
      </c>
      <c r="AH3249" s="701">
        <f t="shared" si="1491"/>
        <v>0</v>
      </c>
    </row>
    <row r="3250" spans="1:34" x14ac:dyDescent="0.35">
      <c r="A3250" s="680">
        <v>41225</v>
      </c>
      <c r="B3250" s="558" t="s">
        <v>31</v>
      </c>
      <c r="C3250" s="558">
        <v>11</v>
      </c>
      <c r="D3250" s="559">
        <f t="shared" si="1463"/>
        <v>2</v>
      </c>
      <c r="E3250" s="561">
        <v>0</v>
      </c>
      <c r="F3250" s="699">
        <f t="shared" si="1469"/>
        <v>0</v>
      </c>
      <c r="G3250" s="712">
        <f t="shared" si="1470"/>
        <v>0</v>
      </c>
      <c r="H3250" s="699">
        <f t="shared" si="1464"/>
        <v>0</v>
      </c>
      <c r="I3250" s="712">
        <f t="shared" si="1465"/>
        <v>0</v>
      </c>
      <c r="J3250" s="699">
        <f t="shared" si="1471"/>
        <v>0</v>
      </c>
      <c r="K3250" s="681">
        <f t="shared" si="1472"/>
        <v>0</v>
      </c>
      <c r="L3250" s="711">
        <f>IF($L$5="Yes",HLOOKUP(B3250,'Outdoor Supply'!$D$32:$P$38,7,FALSE),0)</f>
        <v>0</v>
      </c>
      <c r="M3250" s="701">
        <f t="shared" si="1473"/>
        <v>0</v>
      </c>
      <c r="N3250" s="564">
        <f t="shared" si="1474"/>
        <v>0</v>
      </c>
      <c r="O3250" s="564">
        <f t="shared" si="1475"/>
        <v>0</v>
      </c>
      <c r="P3250" s="564">
        <f t="shared" si="1476"/>
        <v>0</v>
      </c>
      <c r="Q3250" s="564">
        <f t="shared" si="1477"/>
        <v>0</v>
      </c>
      <c r="R3250" s="661">
        <f t="shared" si="1466"/>
        <v>0</v>
      </c>
      <c r="S3250" s="662">
        <f t="shared" si="1467"/>
        <v>0</v>
      </c>
      <c r="T3250" s="699">
        <f t="shared" si="1468"/>
        <v>0</v>
      </c>
      <c r="U3250" s="681">
        <f t="shared" si="1478"/>
        <v>0</v>
      </c>
      <c r="V3250" s="701">
        <f t="shared" si="1479"/>
        <v>0</v>
      </c>
      <c r="W3250" s="662">
        <f t="shared" si="1480"/>
        <v>0</v>
      </c>
      <c r="X3250" s="662">
        <f t="shared" si="1481"/>
        <v>0</v>
      </c>
      <c r="Y3250" s="662">
        <f t="shared" si="1482"/>
        <v>0</v>
      </c>
      <c r="Z3250" s="699">
        <f t="shared" si="1483"/>
        <v>0</v>
      </c>
      <c r="AA3250" s="681">
        <f t="shared" si="1486"/>
        <v>0</v>
      </c>
      <c r="AB3250" s="701">
        <f t="shared" si="1487"/>
        <v>0</v>
      </c>
      <c r="AC3250" s="662">
        <f t="shared" si="1484"/>
        <v>0</v>
      </c>
      <c r="AD3250" s="662">
        <f t="shared" si="1488"/>
        <v>0</v>
      </c>
      <c r="AE3250" s="701">
        <f t="shared" si="1489"/>
        <v>0</v>
      </c>
      <c r="AF3250" s="662">
        <f t="shared" si="1485"/>
        <v>0</v>
      </c>
      <c r="AG3250" s="662">
        <f t="shared" si="1490"/>
        <v>0</v>
      </c>
      <c r="AH3250" s="701">
        <f t="shared" si="1491"/>
        <v>0</v>
      </c>
    </row>
    <row r="3251" spans="1:34" x14ac:dyDescent="0.35">
      <c r="A3251" s="680">
        <v>41226</v>
      </c>
      <c r="B3251" s="558" t="s">
        <v>31</v>
      </c>
      <c r="C3251" s="558">
        <v>11</v>
      </c>
      <c r="D3251" s="559">
        <f t="shared" si="1463"/>
        <v>3</v>
      </c>
      <c r="E3251" s="561">
        <v>0</v>
      </c>
      <c r="F3251" s="699">
        <f t="shared" si="1469"/>
        <v>0</v>
      </c>
      <c r="G3251" s="712">
        <f t="shared" si="1470"/>
        <v>0</v>
      </c>
      <c r="H3251" s="699">
        <f t="shared" si="1464"/>
        <v>0</v>
      </c>
      <c r="I3251" s="712">
        <f t="shared" si="1465"/>
        <v>0</v>
      </c>
      <c r="J3251" s="699">
        <f t="shared" si="1471"/>
        <v>0</v>
      </c>
      <c r="K3251" s="681">
        <f t="shared" si="1472"/>
        <v>0</v>
      </c>
      <c r="L3251" s="711">
        <f>IF($L$5="Yes",HLOOKUP(B3251,'Outdoor Supply'!$D$32:$P$38,7,FALSE),0)</f>
        <v>0</v>
      </c>
      <c r="M3251" s="701">
        <f t="shared" si="1473"/>
        <v>0</v>
      </c>
      <c r="N3251" s="564">
        <f t="shared" si="1474"/>
        <v>0</v>
      </c>
      <c r="O3251" s="564">
        <f t="shared" si="1475"/>
        <v>0</v>
      </c>
      <c r="P3251" s="564">
        <f t="shared" si="1476"/>
        <v>0</v>
      </c>
      <c r="Q3251" s="564">
        <f t="shared" si="1477"/>
        <v>0</v>
      </c>
      <c r="R3251" s="661">
        <f t="shared" si="1466"/>
        <v>0</v>
      </c>
      <c r="S3251" s="662">
        <f t="shared" si="1467"/>
        <v>0</v>
      </c>
      <c r="T3251" s="699">
        <f t="shared" si="1468"/>
        <v>0</v>
      </c>
      <c r="U3251" s="681">
        <f t="shared" si="1478"/>
        <v>0</v>
      </c>
      <c r="V3251" s="701">
        <f t="shared" si="1479"/>
        <v>0</v>
      </c>
      <c r="W3251" s="662">
        <f t="shared" si="1480"/>
        <v>0</v>
      </c>
      <c r="X3251" s="662">
        <f t="shared" si="1481"/>
        <v>0</v>
      </c>
      <c r="Y3251" s="662">
        <f t="shared" si="1482"/>
        <v>0</v>
      </c>
      <c r="Z3251" s="699">
        <f t="shared" si="1483"/>
        <v>0</v>
      </c>
      <c r="AA3251" s="681">
        <f t="shared" si="1486"/>
        <v>0</v>
      </c>
      <c r="AB3251" s="701">
        <f t="shared" si="1487"/>
        <v>0</v>
      </c>
      <c r="AC3251" s="662">
        <f t="shared" si="1484"/>
        <v>0</v>
      </c>
      <c r="AD3251" s="662">
        <f t="shared" si="1488"/>
        <v>0</v>
      </c>
      <c r="AE3251" s="701">
        <f t="shared" si="1489"/>
        <v>0</v>
      </c>
      <c r="AF3251" s="662">
        <f t="shared" si="1485"/>
        <v>0</v>
      </c>
      <c r="AG3251" s="662">
        <f t="shared" si="1490"/>
        <v>0</v>
      </c>
      <c r="AH3251" s="701">
        <f t="shared" si="1491"/>
        <v>0</v>
      </c>
    </row>
    <row r="3252" spans="1:34" x14ac:dyDescent="0.35">
      <c r="A3252" s="680">
        <v>41227</v>
      </c>
      <c r="B3252" s="558" t="s">
        <v>31</v>
      </c>
      <c r="C3252" s="558">
        <v>11</v>
      </c>
      <c r="D3252" s="559">
        <f t="shared" si="1463"/>
        <v>4</v>
      </c>
      <c r="E3252" s="561">
        <v>0</v>
      </c>
      <c r="F3252" s="699">
        <f t="shared" si="1469"/>
        <v>0</v>
      </c>
      <c r="G3252" s="712">
        <f t="shared" si="1470"/>
        <v>0</v>
      </c>
      <c r="H3252" s="699">
        <f t="shared" si="1464"/>
        <v>0</v>
      </c>
      <c r="I3252" s="712">
        <f t="shared" si="1465"/>
        <v>0</v>
      </c>
      <c r="J3252" s="699">
        <f t="shared" si="1471"/>
        <v>0</v>
      </c>
      <c r="K3252" s="681">
        <f t="shared" si="1472"/>
        <v>0</v>
      </c>
      <c r="L3252" s="711">
        <f>IF($L$5="Yes",HLOOKUP(B3252,'Outdoor Supply'!$D$32:$P$38,7,FALSE),0)</f>
        <v>0</v>
      </c>
      <c r="M3252" s="701">
        <f t="shared" si="1473"/>
        <v>0</v>
      </c>
      <c r="N3252" s="564">
        <f t="shared" si="1474"/>
        <v>0</v>
      </c>
      <c r="O3252" s="564">
        <f t="shared" si="1475"/>
        <v>0</v>
      </c>
      <c r="P3252" s="564">
        <f t="shared" si="1476"/>
        <v>0</v>
      </c>
      <c r="Q3252" s="564">
        <f t="shared" si="1477"/>
        <v>0</v>
      </c>
      <c r="R3252" s="661">
        <f t="shared" si="1466"/>
        <v>0</v>
      </c>
      <c r="S3252" s="662">
        <f t="shared" si="1467"/>
        <v>0</v>
      </c>
      <c r="T3252" s="699">
        <f t="shared" si="1468"/>
        <v>0</v>
      </c>
      <c r="U3252" s="681">
        <f t="shared" si="1478"/>
        <v>0</v>
      </c>
      <c r="V3252" s="701">
        <f t="shared" si="1479"/>
        <v>0</v>
      </c>
      <c r="W3252" s="662">
        <f t="shared" si="1480"/>
        <v>0</v>
      </c>
      <c r="X3252" s="662">
        <f t="shared" si="1481"/>
        <v>0</v>
      </c>
      <c r="Y3252" s="662">
        <f t="shared" si="1482"/>
        <v>0</v>
      </c>
      <c r="Z3252" s="699">
        <f t="shared" si="1483"/>
        <v>0</v>
      </c>
      <c r="AA3252" s="681">
        <f t="shared" si="1486"/>
        <v>0</v>
      </c>
      <c r="AB3252" s="701">
        <f t="shared" si="1487"/>
        <v>0</v>
      </c>
      <c r="AC3252" s="662">
        <f t="shared" si="1484"/>
        <v>0</v>
      </c>
      <c r="AD3252" s="662">
        <f t="shared" si="1488"/>
        <v>0</v>
      </c>
      <c r="AE3252" s="701">
        <f t="shared" si="1489"/>
        <v>0</v>
      </c>
      <c r="AF3252" s="662">
        <f t="shared" si="1485"/>
        <v>0</v>
      </c>
      <c r="AG3252" s="662">
        <f t="shared" si="1490"/>
        <v>0</v>
      </c>
      <c r="AH3252" s="701">
        <f t="shared" si="1491"/>
        <v>0</v>
      </c>
    </row>
    <row r="3253" spans="1:34" x14ac:dyDescent="0.35">
      <c r="A3253" s="680">
        <v>41228</v>
      </c>
      <c r="B3253" s="558" t="s">
        <v>31</v>
      </c>
      <c r="C3253" s="558">
        <v>11</v>
      </c>
      <c r="D3253" s="559">
        <f t="shared" si="1463"/>
        <v>5</v>
      </c>
      <c r="E3253" s="561">
        <v>0</v>
      </c>
      <c r="F3253" s="699">
        <f t="shared" si="1469"/>
        <v>0</v>
      </c>
      <c r="G3253" s="712">
        <f t="shared" si="1470"/>
        <v>0</v>
      </c>
      <c r="H3253" s="699">
        <f t="shared" si="1464"/>
        <v>0</v>
      </c>
      <c r="I3253" s="712">
        <f t="shared" si="1465"/>
        <v>0</v>
      </c>
      <c r="J3253" s="699">
        <f t="shared" si="1471"/>
        <v>0</v>
      </c>
      <c r="K3253" s="681">
        <f t="shared" si="1472"/>
        <v>0</v>
      </c>
      <c r="L3253" s="711">
        <f>IF($L$5="Yes",HLOOKUP(B3253,'Outdoor Supply'!$D$32:$P$38,7,FALSE),0)</f>
        <v>0</v>
      </c>
      <c r="M3253" s="701">
        <f t="shared" si="1473"/>
        <v>0</v>
      </c>
      <c r="N3253" s="564">
        <f t="shared" si="1474"/>
        <v>0</v>
      </c>
      <c r="O3253" s="564">
        <f t="shared" si="1475"/>
        <v>0</v>
      </c>
      <c r="P3253" s="564">
        <f t="shared" si="1476"/>
        <v>0</v>
      </c>
      <c r="Q3253" s="564">
        <f t="shared" si="1477"/>
        <v>0</v>
      </c>
      <c r="R3253" s="661">
        <f t="shared" si="1466"/>
        <v>0</v>
      </c>
      <c r="S3253" s="662">
        <f t="shared" si="1467"/>
        <v>0</v>
      </c>
      <c r="T3253" s="699">
        <f t="shared" si="1468"/>
        <v>0</v>
      </c>
      <c r="U3253" s="681">
        <f t="shared" si="1478"/>
        <v>0</v>
      </c>
      <c r="V3253" s="701">
        <f t="shared" si="1479"/>
        <v>0</v>
      </c>
      <c r="W3253" s="662">
        <f t="shared" si="1480"/>
        <v>0</v>
      </c>
      <c r="X3253" s="662">
        <f t="shared" si="1481"/>
        <v>0</v>
      </c>
      <c r="Y3253" s="662">
        <f t="shared" si="1482"/>
        <v>0</v>
      </c>
      <c r="Z3253" s="699">
        <f t="shared" si="1483"/>
        <v>0</v>
      </c>
      <c r="AA3253" s="681">
        <f t="shared" si="1486"/>
        <v>0</v>
      </c>
      <c r="AB3253" s="701">
        <f t="shared" si="1487"/>
        <v>0</v>
      </c>
      <c r="AC3253" s="662">
        <f t="shared" si="1484"/>
        <v>0</v>
      </c>
      <c r="AD3253" s="662">
        <f t="shared" si="1488"/>
        <v>0</v>
      </c>
      <c r="AE3253" s="701">
        <f t="shared" si="1489"/>
        <v>0</v>
      </c>
      <c r="AF3253" s="662">
        <f t="shared" si="1485"/>
        <v>0</v>
      </c>
      <c r="AG3253" s="662">
        <f t="shared" si="1490"/>
        <v>0</v>
      </c>
      <c r="AH3253" s="701">
        <f t="shared" si="1491"/>
        <v>0</v>
      </c>
    </row>
    <row r="3254" spans="1:34" x14ac:dyDescent="0.35">
      <c r="A3254" s="680">
        <v>41229</v>
      </c>
      <c r="B3254" s="558" t="s">
        <v>31</v>
      </c>
      <c r="C3254" s="558">
        <v>11</v>
      </c>
      <c r="D3254" s="559">
        <f t="shared" si="1463"/>
        <v>6</v>
      </c>
      <c r="E3254" s="561">
        <v>0</v>
      </c>
      <c r="F3254" s="699">
        <f t="shared" si="1469"/>
        <v>0</v>
      </c>
      <c r="G3254" s="712">
        <f t="shared" si="1470"/>
        <v>0</v>
      </c>
      <c r="H3254" s="699">
        <f t="shared" si="1464"/>
        <v>0</v>
      </c>
      <c r="I3254" s="712">
        <f t="shared" si="1465"/>
        <v>0</v>
      </c>
      <c r="J3254" s="699">
        <f t="shared" si="1471"/>
        <v>0</v>
      </c>
      <c r="K3254" s="681">
        <f t="shared" si="1472"/>
        <v>0</v>
      </c>
      <c r="L3254" s="711">
        <f>IF($L$5="Yes",HLOOKUP(B3254,'Outdoor Supply'!$D$32:$P$38,7,FALSE),0)</f>
        <v>0</v>
      </c>
      <c r="M3254" s="701">
        <f t="shared" si="1473"/>
        <v>0</v>
      </c>
      <c r="N3254" s="564">
        <f t="shared" si="1474"/>
        <v>0</v>
      </c>
      <c r="O3254" s="564">
        <f t="shared" si="1475"/>
        <v>0</v>
      </c>
      <c r="P3254" s="564">
        <f t="shared" si="1476"/>
        <v>0</v>
      </c>
      <c r="Q3254" s="564">
        <f t="shared" si="1477"/>
        <v>0</v>
      </c>
      <c r="R3254" s="661">
        <f t="shared" si="1466"/>
        <v>0</v>
      </c>
      <c r="S3254" s="662">
        <f t="shared" si="1467"/>
        <v>0</v>
      </c>
      <c r="T3254" s="699">
        <f t="shared" si="1468"/>
        <v>0</v>
      </c>
      <c r="U3254" s="681">
        <f t="shared" si="1478"/>
        <v>0</v>
      </c>
      <c r="V3254" s="701">
        <f t="shared" si="1479"/>
        <v>0</v>
      </c>
      <c r="W3254" s="662">
        <f t="shared" si="1480"/>
        <v>0</v>
      </c>
      <c r="X3254" s="662">
        <f t="shared" si="1481"/>
        <v>0</v>
      </c>
      <c r="Y3254" s="662">
        <f t="shared" si="1482"/>
        <v>0</v>
      </c>
      <c r="Z3254" s="699">
        <f t="shared" si="1483"/>
        <v>0</v>
      </c>
      <c r="AA3254" s="681">
        <f t="shared" si="1486"/>
        <v>0</v>
      </c>
      <c r="AB3254" s="701">
        <f t="shared" si="1487"/>
        <v>0</v>
      </c>
      <c r="AC3254" s="662">
        <f t="shared" si="1484"/>
        <v>0</v>
      </c>
      <c r="AD3254" s="662">
        <f t="shared" si="1488"/>
        <v>0</v>
      </c>
      <c r="AE3254" s="701">
        <f t="shared" si="1489"/>
        <v>0</v>
      </c>
      <c r="AF3254" s="662">
        <f t="shared" si="1485"/>
        <v>0</v>
      </c>
      <c r="AG3254" s="662">
        <f t="shared" si="1490"/>
        <v>0</v>
      </c>
      <c r="AH3254" s="701">
        <f t="shared" si="1491"/>
        <v>0</v>
      </c>
    </row>
    <row r="3255" spans="1:34" x14ac:dyDescent="0.35">
      <c r="A3255" s="680">
        <v>41230</v>
      </c>
      <c r="B3255" s="558" t="s">
        <v>31</v>
      </c>
      <c r="C3255" s="558">
        <v>11</v>
      </c>
      <c r="D3255" s="559">
        <f t="shared" si="1463"/>
        <v>7</v>
      </c>
      <c r="E3255" s="561">
        <v>0</v>
      </c>
      <c r="F3255" s="699">
        <f t="shared" si="1469"/>
        <v>0</v>
      </c>
      <c r="G3255" s="712">
        <f t="shared" si="1470"/>
        <v>0</v>
      </c>
      <c r="H3255" s="699">
        <f t="shared" si="1464"/>
        <v>0</v>
      </c>
      <c r="I3255" s="712">
        <f t="shared" si="1465"/>
        <v>0</v>
      </c>
      <c r="J3255" s="699">
        <f t="shared" si="1471"/>
        <v>0</v>
      </c>
      <c r="K3255" s="681">
        <f t="shared" si="1472"/>
        <v>0</v>
      </c>
      <c r="L3255" s="711">
        <f>IF($L$5="Yes",HLOOKUP(B3255,'Outdoor Supply'!$D$32:$P$38,7,FALSE),0)</f>
        <v>0</v>
      </c>
      <c r="M3255" s="701">
        <f t="shared" si="1473"/>
        <v>0</v>
      </c>
      <c r="N3255" s="564">
        <f t="shared" si="1474"/>
        <v>0</v>
      </c>
      <c r="O3255" s="564">
        <f t="shared" si="1475"/>
        <v>0</v>
      </c>
      <c r="P3255" s="564">
        <f t="shared" si="1476"/>
        <v>0</v>
      </c>
      <c r="Q3255" s="564">
        <f t="shared" si="1477"/>
        <v>0</v>
      </c>
      <c r="R3255" s="661">
        <f t="shared" si="1466"/>
        <v>0</v>
      </c>
      <c r="S3255" s="662">
        <f t="shared" si="1467"/>
        <v>0</v>
      </c>
      <c r="T3255" s="699">
        <f t="shared" si="1468"/>
        <v>0</v>
      </c>
      <c r="U3255" s="681">
        <f t="shared" si="1478"/>
        <v>0</v>
      </c>
      <c r="V3255" s="701">
        <f t="shared" si="1479"/>
        <v>0</v>
      </c>
      <c r="W3255" s="662">
        <f t="shared" si="1480"/>
        <v>0</v>
      </c>
      <c r="X3255" s="662">
        <f t="shared" si="1481"/>
        <v>0</v>
      </c>
      <c r="Y3255" s="662">
        <f t="shared" si="1482"/>
        <v>0</v>
      </c>
      <c r="Z3255" s="699">
        <f t="shared" si="1483"/>
        <v>0</v>
      </c>
      <c r="AA3255" s="681">
        <f t="shared" si="1486"/>
        <v>0</v>
      </c>
      <c r="AB3255" s="701">
        <f t="shared" si="1487"/>
        <v>0</v>
      </c>
      <c r="AC3255" s="662">
        <f t="shared" si="1484"/>
        <v>0</v>
      </c>
      <c r="AD3255" s="662">
        <f t="shared" si="1488"/>
        <v>0</v>
      </c>
      <c r="AE3255" s="701">
        <f t="shared" si="1489"/>
        <v>0</v>
      </c>
      <c r="AF3255" s="662">
        <f t="shared" si="1485"/>
        <v>0</v>
      </c>
      <c r="AG3255" s="662">
        <f t="shared" si="1490"/>
        <v>0</v>
      </c>
      <c r="AH3255" s="701">
        <f t="shared" si="1491"/>
        <v>0</v>
      </c>
    </row>
    <row r="3256" spans="1:34" x14ac:dyDescent="0.35">
      <c r="A3256" s="680">
        <v>41231</v>
      </c>
      <c r="B3256" s="558" t="s">
        <v>31</v>
      </c>
      <c r="C3256" s="558">
        <v>11</v>
      </c>
      <c r="D3256" s="559">
        <f t="shared" si="1463"/>
        <v>1</v>
      </c>
      <c r="E3256" s="561">
        <v>0</v>
      </c>
      <c r="F3256" s="699">
        <f t="shared" si="1469"/>
        <v>0</v>
      </c>
      <c r="G3256" s="712">
        <f t="shared" si="1470"/>
        <v>0</v>
      </c>
      <c r="H3256" s="699">
        <f t="shared" si="1464"/>
        <v>0</v>
      </c>
      <c r="I3256" s="712">
        <f t="shared" si="1465"/>
        <v>0</v>
      </c>
      <c r="J3256" s="699">
        <f t="shared" si="1471"/>
        <v>0</v>
      </c>
      <c r="K3256" s="681">
        <f t="shared" si="1472"/>
        <v>0</v>
      </c>
      <c r="L3256" s="711">
        <f>IF($L$5="Yes",HLOOKUP(B3256,'Outdoor Supply'!$D$32:$P$38,7,FALSE),0)</f>
        <v>0</v>
      </c>
      <c r="M3256" s="701">
        <f t="shared" si="1473"/>
        <v>0</v>
      </c>
      <c r="N3256" s="564">
        <f t="shared" si="1474"/>
        <v>0</v>
      </c>
      <c r="O3256" s="564">
        <f t="shared" si="1475"/>
        <v>0</v>
      </c>
      <c r="P3256" s="564">
        <f t="shared" si="1476"/>
        <v>0</v>
      </c>
      <c r="Q3256" s="564">
        <f t="shared" si="1477"/>
        <v>0</v>
      </c>
      <c r="R3256" s="661">
        <f t="shared" si="1466"/>
        <v>0</v>
      </c>
      <c r="S3256" s="662">
        <f t="shared" si="1467"/>
        <v>0</v>
      </c>
      <c r="T3256" s="699">
        <f t="shared" si="1468"/>
        <v>0</v>
      </c>
      <c r="U3256" s="681">
        <f t="shared" si="1478"/>
        <v>0</v>
      </c>
      <c r="V3256" s="701">
        <f t="shared" si="1479"/>
        <v>0</v>
      </c>
      <c r="W3256" s="662">
        <f t="shared" si="1480"/>
        <v>0</v>
      </c>
      <c r="X3256" s="662">
        <f t="shared" si="1481"/>
        <v>0</v>
      </c>
      <c r="Y3256" s="662">
        <f t="shared" si="1482"/>
        <v>0</v>
      </c>
      <c r="Z3256" s="699">
        <f t="shared" si="1483"/>
        <v>0</v>
      </c>
      <c r="AA3256" s="681">
        <f t="shared" si="1486"/>
        <v>0</v>
      </c>
      <c r="AB3256" s="701">
        <f t="shared" si="1487"/>
        <v>0</v>
      </c>
      <c r="AC3256" s="662">
        <f t="shared" si="1484"/>
        <v>0</v>
      </c>
      <c r="AD3256" s="662">
        <f t="shared" si="1488"/>
        <v>0</v>
      </c>
      <c r="AE3256" s="701">
        <f t="shared" si="1489"/>
        <v>0</v>
      </c>
      <c r="AF3256" s="662">
        <f t="shared" si="1485"/>
        <v>0</v>
      </c>
      <c r="AG3256" s="662">
        <f t="shared" si="1490"/>
        <v>0</v>
      </c>
      <c r="AH3256" s="701">
        <f t="shared" si="1491"/>
        <v>0</v>
      </c>
    </row>
    <row r="3257" spans="1:34" x14ac:dyDescent="0.35">
      <c r="A3257" s="680">
        <v>41232</v>
      </c>
      <c r="B3257" s="558" t="s">
        <v>31</v>
      </c>
      <c r="C3257" s="558">
        <v>11</v>
      </c>
      <c r="D3257" s="559">
        <f t="shared" si="1463"/>
        <v>2</v>
      </c>
      <c r="E3257" s="561">
        <v>0</v>
      </c>
      <c r="F3257" s="699">
        <f t="shared" si="1469"/>
        <v>0</v>
      </c>
      <c r="G3257" s="712">
        <f t="shared" si="1470"/>
        <v>0</v>
      </c>
      <c r="H3257" s="699">
        <f t="shared" si="1464"/>
        <v>0</v>
      </c>
      <c r="I3257" s="712">
        <f t="shared" si="1465"/>
        <v>0</v>
      </c>
      <c r="J3257" s="699">
        <f t="shared" si="1471"/>
        <v>0</v>
      </c>
      <c r="K3257" s="681">
        <f t="shared" si="1472"/>
        <v>0</v>
      </c>
      <c r="L3257" s="711">
        <f>IF($L$5="Yes",HLOOKUP(B3257,'Outdoor Supply'!$D$32:$P$38,7,FALSE),0)</f>
        <v>0</v>
      </c>
      <c r="M3257" s="701">
        <f t="shared" si="1473"/>
        <v>0</v>
      </c>
      <c r="N3257" s="564">
        <f t="shared" si="1474"/>
        <v>0</v>
      </c>
      <c r="O3257" s="564">
        <f t="shared" si="1475"/>
        <v>0</v>
      </c>
      <c r="P3257" s="564">
        <f t="shared" si="1476"/>
        <v>0</v>
      </c>
      <c r="Q3257" s="564">
        <f t="shared" si="1477"/>
        <v>0</v>
      </c>
      <c r="R3257" s="661">
        <f t="shared" si="1466"/>
        <v>0</v>
      </c>
      <c r="S3257" s="662">
        <f t="shared" si="1467"/>
        <v>0</v>
      </c>
      <c r="T3257" s="699">
        <f t="shared" si="1468"/>
        <v>0</v>
      </c>
      <c r="U3257" s="681">
        <f t="shared" si="1478"/>
        <v>0</v>
      </c>
      <c r="V3257" s="701">
        <f t="shared" si="1479"/>
        <v>0</v>
      </c>
      <c r="W3257" s="662">
        <f t="shared" si="1480"/>
        <v>0</v>
      </c>
      <c r="X3257" s="662">
        <f t="shared" si="1481"/>
        <v>0</v>
      </c>
      <c r="Y3257" s="662">
        <f t="shared" si="1482"/>
        <v>0</v>
      </c>
      <c r="Z3257" s="699">
        <f t="shared" si="1483"/>
        <v>0</v>
      </c>
      <c r="AA3257" s="681">
        <f t="shared" si="1486"/>
        <v>0</v>
      </c>
      <c r="AB3257" s="701">
        <f t="shared" si="1487"/>
        <v>0</v>
      </c>
      <c r="AC3257" s="662">
        <f t="shared" si="1484"/>
        <v>0</v>
      </c>
      <c r="AD3257" s="662">
        <f t="shared" si="1488"/>
        <v>0</v>
      </c>
      <c r="AE3257" s="701">
        <f t="shared" si="1489"/>
        <v>0</v>
      </c>
      <c r="AF3257" s="662">
        <f t="shared" si="1485"/>
        <v>0</v>
      </c>
      <c r="AG3257" s="662">
        <f t="shared" si="1490"/>
        <v>0</v>
      </c>
      <c r="AH3257" s="701">
        <f t="shared" si="1491"/>
        <v>0</v>
      </c>
    </row>
    <row r="3258" spans="1:34" x14ac:dyDescent="0.35">
      <c r="A3258" s="680">
        <v>41233</v>
      </c>
      <c r="B3258" s="558" t="s">
        <v>31</v>
      </c>
      <c r="C3258" s="558">
        <v>11</v>
      </c>
      <c r="D3258" s="559">
        <f t="shared" si="1463"/>
        <v>3</v>
      </c>
      <c r="E3258" s="561">
        <v>0</v>
      </c>
      <c r="F3258" s="699">
        <f t="shared" si="1469"/>
        <v>0</v>
      </c>
      <c r="G3258" s="712">
        <f t="shared" si="1470"/>
        <v>0</v>
      </c>
      <c r="H3258" s="699">
        <f t="shared" si="1464"/>
        <v>0</v>
      </c>
      <c r="I3258" s="712">
        <f t="shared" si="1465"/>
        <v>0</v>
      </c>
      <c r="J3258" s="699">
        <f t="shared" si="1471"/>
        <v>0</v>
      </c>
      <c r="K3258" s="681">
        <f t="shared" si="1472"/>
        <v>0</v>
      </c>
      <c r="L3258" s="711">
        <f>IF($L$5="Yes",HLOOKUP(B3258,'Outdoor Supply'!$D$32:$P$38,7,FALSE),0)</f>
        <v>0</v>
      </c>
      <c r="M3258" s="701">
        <f t="shared" si="1473"/>
        <v>0</v>
      </c>
      <c r="N3258" s="564">
        <f t="shared" si="1474"/>
        <v>0</v>
      </c>
      <c r="O3258" s="564">
        <f t="shared" si="1475"/>
        <v>0</v>
      </c>
      <c r="P3258" s="564">
        <f t="shared" si="1476"/>
        <v>0</v>
      </c>
      <c r="Q3258" s="564">
        <f t="shared" si="1477"/>
        <v>0</v>
      </c>
      <c r="R3258" s="661">
        <f t="shared" si="1466"/>
        <v>0</v>
      </c>
      <c r="S3258" s="662">
        <f t="shared" si="1467"/>
        <v>0</v>
      </c>
      <c r="T3258" s="699">
        <f t="shared" si="1468"/>
        <v>0</v>
      </c>
      <c r="U3258" s="681">
        <f t="shared" si="1478"/>
        <v>0</v>
      </c>
      <c r="V3258" s="701">
        <f t="shared" si="1479"/>
        <v>0</v>
      </c>
      <c r="W3258" s="662">
        <f t="shared" si="1480"/>
        <v>0</v>
      </c>
      <c r="X3258" s="662">
        <f t="shared" si="1481"/>
        <v>0</v>
      </c>
      <c r="Y3258" s="662">
        <f t="shared" si="1482"/>
        <v>0</v>
      </c>
      <c r="Z3258" s="699">
        <f t="shared" si="1483"/>
        <v>0</v>
      </c>
      <c r="AA3258" s="681">
        <f t="shared" si="1486"/>
        <v>0</v>
      </c>
      <c r="AB3258" s="701">
        <f t="shared" si="1487"/>
        <v>0</v>
      </c>
      <c r="AC3258" s="662">
        <f t="shared" si="1484"/>
        <v>0</v>
      </c>
      <c r="AD3258" s="662">
        <f t="shared" si="1488"/>
        <v>0</v>
      </c>
      <c r="AE3258" s="701">
        <f t="shared" si="1489"/>
        <v>0</v>
      </c>
      <c r="AF3258" s="662">
        <f t="shared" si="1485"/>
        <v>0</v>
      </c>
      <c r="AG3258" s="662">
        <f t="shared" si="1490"/>
        <v>0</v>
      </c>
      <c r="AH3258" s="701">
        <f t="shared" si="1491"/>
        <v>0</v>
      </c>
    </row>
    <row r="3259" spans="1:34" x14ac:dyDescent="0.35">
      <c r="A3259" s="680">
        <v>41234</v>
      </c>
      <c r="B3259" s="558" t="s">
        <v>31</v>
      </c>
      <c r="C3259" s="558">
        <v>11</v>
      </c>
      <c r="D3259" s="559">
        <f t="shared" si="1463"/>
        <v>4</v>
      </c>
      <c r="E3259" s="561">
        <v>0</v>
      </c>
      <c r="F3259" s="699">
        <f t="shared" si="1469"/>
        <v>0</v>
      </c>
      <c r="G3259" s="712">
        <f t="shared" si="1470"/>
        <v>0</v>
      </c>
      <c r="H3259" s="699">
        <f t="shared" si="1464"/>
        <v>0</v>
      </c>
      <c r="I3259" s="712">
        <f t="shared" si="1465"/>
        <v>0</v>
      </c>
      <c r="J3259" s="699">
        <f t="shared" si="1471"/>
        <v>0</v>
      </c>
      <c r="K3259" s="681">
        <f t="shared" si="1472"/>
        <v>0</v>
      </c>
      <c r="L3259" s="711">
        <f>IF($L$5="Yes",HLOOKUP(B3259,'Outdoor Supply'!$D$32:$P$38,7,FALSE),0)</f>
        <v>0</v>
      </c>
      <c r="M3259" s="701">
        <f t="shared" si="1473"/>
        <v>0</v>
      </c>
      <c r="N3259" s="564">
        <f t="shared" si="1474"/>
        <v>0</v>
      </c>
      <c r="O3259" s="564">
        <f t="shared" si="1475"/>
        <v>0</v>
      </c>
      <c r="P3259" s="564">
        <f t="shared" si="1476"/>
        <v>0</v>
      </c>
      <c r="Q3259" s="564">
        <f t="shared" si="1477"/>
        <v>0</v>
      </c>
      <c r="R3259" s="661">
        <f t="shared" si="1466"/>
        <v>0</v>
      </c>
      <c r="S3259" s="662">
        <f t="shared" si="1467"/>
        <v>0</v>
      </c>
      <c r="T3259" s="699">
        <f t="shared" si="1468"/>
        <v>0</v>
      </c>
      <c r="U3259" s="681">
        <f t="shared" si="1478"/>
        <v>0</v>
      </c>
      <c r="V3259" s="701">
        <f t="shared" si="1479"/>
        <v>0</v>
      </c>
      <c r="W3259" s="662">
        <f t="shared" si="1480"/>
        <v>0</v>
      </c>
      <c r="X3259" s="662">
        <f t="shared" si="1481"/>
        <v>0</v>
      </c>
      <c r="Y3259" s="662">
        <f t="shared" si="1482"/>
        <v>0</v>
      </c>
      <c r="Z3259" s="699">
        <f t="shared" si="1483"/>
        <v>0</v>
      </c>
      <c r="AA3259" s="681">
        <f t="shared" si="1486"/>
        <v>0</v>
      </c>
      <c r="AB3259" s="701">
        <f t="shared" si="1487"/>
        <v>0</v>
      </c>
      <c r="AC3259" s="662">
        <f t="shared" si="1484"/>
        <v>0</v>
      </c>
      <c r="AD3259" s="662">
        <f t="shared" si="1488"/>
        <v>0</v>
      </c>
      <c r="AE3259" s="701">
        <f t="shared" si="1489"/>
        <v>0</v>
      </c>
      <c r="AF3259" s="662">
        <f t="shared" si="1485"/>
        <v>0</v>
      </c>
      <c r="AG3259" s="662">
        <f t="shared" si="1490"/>
        <v>0</v>
      </c>
      <c r="AH3259" s="701">
        <f t="shared" si="1491"/>
        <v>0</v>
      </c>
    </row>
    <row r="3260" spans="1:34" x14ac:dyDescent="0.35">
      <c r="A3260" s="680">
        <v>41235</v>
      </c>
      <c r="B3260" s="558" t="s">
        <v>31</v>
      </c>
      <c r="C3260" s="558">
        <v>11</v>
      </c>
      <c r="D3260" s="559">
        <f t="shared" si="1463"/>
        <v>5</v>
      </c>
      <c r="E3260" s="561">
        <v>0</v>
      </c>
      <c r="F3260" s="699">
        <f t="shared" si="1469"/>
        <v>0</v>
      </c>
      <c r="G3260" s="712">
        <f t="shared" si="1470"/>
        <v>0</v>
      </c>
      <c r="H3260" s="699">
        <f t="shared" si="1464"/>
        <v>0</v>
      </c>
      <c r="I3260" s="712">
        <f t="shared" si="1465"/>
        <v>0</v>
      </c>
      <c r="J3260" s="699">
        <f t="shared" si="1471"/>
        <v>0</v>
      </c>
      <c r="K3260" s="681">
        <f t="shared" si="1472"/>
        <v>0</v>
      </c>
      <c r="L3260" s="711">
        <f>IF($L$5="Yes",HLOOKUP(B3260,'Outdoor Supply'!$D$32:$P$38,7,FALSE),0)</f>
        <v>0</v>
      </c>
      <c r="M3260" s="701">
        <f t="shared" si="1473"/>
        <v>0</v>
      </c>
      <c r="N3260" s="564">
        <f t="shared" si="1474"/>
        <v>0</v>
      </c>
      <c r="O3260" s="564">
        <f t="shared" si="1475"/>
        <v>0</v>
      </c>
      <c r="P3260" s="564">
        <f t="shared" si="1476"/>
        <v>0</v>
      </c>
      <c r="Q3260" s="564">
        <f t="shared" si="1477"/>
        <v>0</v>
      </c>
      <c r="R3260" s="661">
        <f t="shared" si="1466"/>
        <v>0</v>
      </c>
      <c r="S3260" s="662">
        <f t="shared" si="1467"/>
        <v>0</v>
      </c>
      <c r="T3260" s="699">
        <f t="shared" si="1468"/>
        <v>0</v>
      </c>
      <c r="U3260" s="681">
        <f t="shared" si="1478"/>
        <v>0</v>
      </c>
      <c r="V3260" s="701">
        <f t="shared" si="1479"/>
        <v>0</v>
      </c>
      <c r="W3260" s="662">
        <f t="shared" si="1480"/>
        <v>0</v>
      </c>
      <c r="X3260" s="662">
        <f t="shared" si="1481"/>
        <v>0</v>
      </c>
      <c r="Y3260" s="662">
        <f t="shared" si="1482"/>
        <v>0</v>
      </c>
      <c r="Z3260" s="699">
        <f t="shared" si="1483"/>
        <v>0</v>
      </c>
      <c r="AA3260" s="681">
        <f t="shared" si="1486"/>
        <v>0</v>
      </c>
      <c r="AB3260" s="701">
        <f t="shared" si="1487"/>
        <v>0</v>
      </c>
      <c r="AC3260" s="662">
        <f t="shared" si="1484"/>
        <v>0</v>
      </c>
      <c r="AD3260" s="662">
        <f t="shared" si="1488"/>
        <v>0</v>
      </c>
      <c r="AE3260" s="701">
        <f t="shared" si="1489"/>
        <v>0</v>
      </c>
      <c r="AF3260" s="662">
        <f t="shared" si="1485"/>
        <v>0</v>
      </c>
      <c r="AG3260" s="662">
        <f t="shared" si="1490"/>
        <v>0</v>
      </c>
      <c r="AH3260" s="701">
        <f t="shared" si="1491"/>
        <v>0</v>
      </c>
    </row>
    <row r="3261" spans="1:34" x14ac:dyDescent="0.35">
      <c r="A3261" s="680">
        <v>41236</v>
      </c>
      <c r="B3261" s="558" t="s">
        <v>31</v>
      </c>
      <c r="C3261" s="558">
        <v>11</v>
      </c>
      <c r="D3261" s="559">
        <f t="shared" si="1463"/>
        <v>6</v>
      </c>
      <c r="E3261" s="561">
        <v>0</v>
      </c>
      <c r="F3261" s="699">
        <f t="shared" si="1469"/>
        <v>0</v>
      </c>
      <c r="G3261" s="712">
        <f t="shared" si="1470"/>
        <v>0</v>
      </c>
      <c r="H3261" s="699">
        <f t="shared" si="1464"/>
        <v>0</v>
      </c>
      <c r="I3261" s="712">
        <f t="shared" si="1465"/>
        <v>0</v>
      </c>
      <c r="J3261" s="699">
        <f t="shared" si="1471"/>
        <v>0</v>
      </c>
      <c r="K3261" s="681">
        <f t="shared" si="1472"/>
        <v>0</v>
      </c>
      <c r="L3261" s="711">
        <f>IF($L$5="Yes",HLOOKUP(B3261,'Outdoor Supply'!$D$32:$P$38,7,FALSE),0)</f>
        <v>0</v>
      </c>
      <c r="M3261" s="701">
        <f t="shared" si="1473"/>
        <v>0</v>
      </c>
      <c r="N3261" s="564">
        <f t="shared" si="1474"/>
        <v>0</v>
      </c>
      <c r="O3261" s="564">
        <f t="shared" si="1475"/>
        <v>0</v>
      </c>
      <c r="P3261" s="564">
        <f t="shared" si="1476"/>
        <v>0</v>
      </c>
      <c r="Q3261" s="564">
        <f t="shared" si="1477"/>
        <v>0</v>
      </c>
      <c r="R3261" s="661">
        <f t="shared" si="1466"/>
        <v>0</v>
      </c>
      <c r="S3261" s="662">
        <f t="shared" si="1467"/>
        <v>0</v>
      </c>
      <c r="T3261" s="699">
        <f t="shared" si="1468"/>
        <v>0</v>
      </c>
      <c r="U3261" s="681">
        <f t="shared" si="1478"/>
        <v>0</v>
      </c>
      <c r="V3261" s="701">
        <f t="shared" si="1479"/>
        <v>0</v>
      </c>
      <c r="W3261" s="662">
        <f t="shared" si="1480"/>
        <v>0</v>
      </c>
      <c r="X3261" s="662">
        <f t="shared" si="1481"/>
        <v>0</v>
      </c>
      <c r="Y3261" s="662">
        <f t="shared" si="1482"/>
        <v>0</v>
      </c>
      <c r="Z3261" s="699">
        <f t="shared" si="1483"/>
        <v>0</v>
      </c>
      <c r="AA3261" s="681">
        <f t="shared" si="1486"/>
        <v>0</v>
      </c>
      <c r="AB3261" s="701">
        <f t="shared" si="1487"/>
        <v>0</v>
      </c>
      <c r="AC3261" s="662">
        <f t="shared" si="1484"/>
        <v>0</v>
      </c>
      <c r="AD3261" s="662">
        <f t="shared" si="1488"/>
        <v>0</v>
      </c>
      <c r="AE3261" s="701">
        <f t="shared" si="1489"/>
        <v>0</v>
      </c>
      <c r="AF3261" s="662">
        <f t="shared" si="1485"/>
        <v>0</v>
      </c>
      <c r="AG3261" s="662">
        <f t="shared" si="1490"/>
        <v>0</v>
      </c>
      <c r="AH3261" s="701">
        <f t="shared" si="1491"/>
        <v>0</v>
      </c>
    </row>
    <row r="3262" spans="1:34" x14ac:dyDescent="0.35">
      <c r="A3262" s="680">
        <v>41237</v>
      </c>
      <c r="B3262" s="558" t="s">
        <v>31</v>
      </c>
      <c r="C3262" s="558">
        <v>11</v>
      </c>
      <c r="D3262" s="559">
        <f t="shared" si="1463"/>
        <v>7</v>
      </c>
      <c r="E3262" s="561">
        <v>0</v>
      </c>
      <c r="F3262" s="699">
        <f t="shared" si="1469"/>
        <v>0</v>
      </c>
      <c r="G3262" s="712">
        <f t="shared" si="1470"/>
        <v>0</v>
      </c>
      <c r="H3262" s="699">
        <f t="shared" si="1464"/>
        <v>0</v>
      </c>
      <c r="I3262" s="712">
        <f t="shared" si="1465"/>
        <v>0</v>
      </c>
      <c r="J3262" s="699">
        <f t="shared" si="1471"/>
        <v>0</v>
      </c>
      <c r="K3262" s="681">
        <f t="shared" si="1472"/>
        <v>0</v>
      </c>
      <c r="L3262" s="711">
        <f>IF($L$5="Yes",HLOOKUP(B3262,'Outdoor Supply'!$D$32:$P$38,7,FALSE),0)</f>
        <v>0</v>
      </c>
      <c r="M3262" s="701">
        <f t="shared" si="1473"/>
        <v>0</v>
      </c>
      <c r="N3262" s="564">
        <f t="shared" si="1474"/>
        <v>0</v>
      </c>
      <c r="O3262" s="564">
        <f t="shared" si="1475"/>
        <v>0</v>
      </c>
      <c r="P3262" s="564">
        <f t="shared" si="1476"/>
        <v>0</v>
      </c>
      <c r="Q3262" s="564">
        <f t="shared" si="1477"/>
        <v>0</v>
      </c>
      <c r="R3262" s="661">
        <f t="shared" si="1466"/>
        <v>0</v>
      </c>
      <c r="S3262" s="662">
        <f t="shared" si="1467"/>
        <v>0</v>
      </c>
      <c r="T3262" s="699">
        <f t="shared" si="1468"/>
        <v>0</v>
      </c>
      <c r="U3262" s="681">
        <f t="shared" si="1478"/>
        <v>0</v>
      </c>
      <c r="V3262" s="701">
        <f t="shared" si="1479"/>
        <v>0</v>
      </c>
      <c r="W3262" s="662">
        <f t="shared" si="1480"/>
        <v>0</v>
      </c>
      <c r="X3262" s="662">
        <f t="shared" si="1481"/>
        <v>0</v>
      </c>
      <c r="Y3262" s="662">
        <f t="shared" si="1482"/>
        <v>0</v>
      </c>
      <c r="Z3262" s="699">
        <f t="shared" si="1483"/>
        <v>0</v>
      </c>
      <c r="AA3262" s="681">
        <f t="shared" si="1486"/>
        <v>0</v>
      </c>
      <c r="AB3262" s="701">
        <f t="shared" si="1487"/>
        <v>0</v>
      </c>
      <c r="AC3262" s="662">
        <f t="shared" si="1484"/>
        <v>0</v>
      </c>
      <c r="AD3262" s="662">
        <f t="shared" si="1488"/>
        <v>0</v>
      </c>
      <c r="AE3262" s="701">
        <f t="shared" si="1489"/>
        <v>0</v>
      </c>
      <c r="AF3262" s="662">
        <f t="shared" si="1485"/>
        <v>0</v>
      </c>
      <c r="AG3262" s="662">
        <f t="shared" si="1490"/>
        <v>0</v>
      </c>
      <c r="AH3262" s="701">
        <f t="shared" si="1491"/>
        <v>0</v>
      </c>
    </row>
    <row r="3263" spans="1:34" x14ac:dyDescent="0.35">
      <c r="A3263" s="680">
        <v>41238</v>
      </c>
      <c r="B3263" s="558" t="s">
        <v>31</v>
      </c>
      <c r="C3263" s="558">
        <v>11</v>
      </c>
      <c r="D3263" s="559">
        <f t="shared" si="1463"/>
        <v>1</v>
      </c>
      <c r="E3263" s="561">
        <v>0</v>
      </c>
      <c r="F3263" s="699">
        <f t="shared" si="1469"/>
        <v>0</v>
      </c>
      <c r="G3263" s="712">
        <f t="shared" si="1470"/>
        <v>0</v>
      </c>
      <c r="H3263" s="699">
        <f t="shared" si="1464"/>
        <v>0</v>
      </c>
      <c r="I3263" s="712">
        <f t="shared" si="1465"/>
        <v>0</v>
      </c>
      <c r="J3263" s="699">
        <f t="shared" si="1471"/>
        <v>0</v>
      </c>
      <c r="K3263" s="681">
        <f t="shared" si="1472"/>
        <v>0</v>
      </c>
      <c r="L3263" s="711">
        <f>IF($L$5="Yes",HLOOKUP(B3263,'Outdoor Supply'!$D$32:$P$38,7,FALSE),0)</f>
        <v>0</v>
      </c>
      <c r="M3263" s="701">
        <f t="shared" si="1473"/>
        <v>0</v>
      </c>
      <c r="N3263" s="564">
        <f t="shared" si="1474"/>
        <v>0</v>
      </c>
      <c r="O3263" s="564">
        <f t="shared" si="1475"/>
        <v>0</v>
      </c>
      <c r="P3263" s="564">
        <f t="shared" si="1476"/>
        <v>0</v>
      </c>
      <c r="Q3263" s="564">
        <f t="shared" si="1477"/>
        <v>0</v>
      </c>
      <c r="R3263" s="661">
        <f t="shared" si="1466"/>
        <v>0</v>
      </c>
      <c r="S3263" s="662">
        <f t="shared" si="1467"/>
        <v>0</v>
      </c>
      <c r="T3263" s="699">
        <f t="shared" si="1468"/>
        <v>0</v>
      </c>
      <c r="U3263" s="681">
        <f t="shared" si="1478"/>
        <v>0</v>
      </c>
      <c r="V3263" s="701">
        <f t="shared" si="1479"/>
        <v>0</v>
      </c>
      <c r="W3263" s="662">
        <f t="shared" si="1480"/>
        <v>0</v>
      </c>
      <c r="X3263" s="662">
        <f t="shared" si="1481"/>
        <v>0</v>
      </c>
      <c r="Y3263" s="662">
        <f t="shared" si="1482"/>
        <v>0</v>
      </c>
      <c r="Z3263" s="699">
        <f t="shared" si="1483"/>
        <v>0</v>
      </c>
      <c r="AA3263" s="681">
        <f t="shared" si="1486"/>
        <v>0</v>
      </c>
      <c r="AB3263" s="701">
        <f t="shared" si="1487"/>
        <v>0</v>
      </c>
      <c r="AC3263" s="662">
        <f t="shared" si="1484"/>
        <v>0</v>
      </c>
      <c r="AD3263" s="662">
        <f t="shared" si="1488"/>
        <v>0</v>
      </c>
      <c r="AE3263" s="701">
        <f t="shared" si="1489"/>
        <v>0</v>
      </c>
      <c r="AF3263" s="662">
        <f t="shared" si="1485"/>
        <v>0</v>
      </c>
      <c r="AG3263" s="662">
        <f t="shared" si="1490"/>
        <v>0</v>
      </c>
      <c r="AH3263" s="701">
        <f t="shared" si="1491"/>
        <v>0</v>
      </c>
    </row>
    <row r="3264" spans="1:34" x14ac:dyDescent="0.35">
      <c r="A3264" s="680">
        <v>41239</v>
      </c>
      <c r="B3264" s="558" t="s">
        <v>31</v>
      </c>
      <c r="C3264" s="558">
        <v>11</v>
      </c>
      <c r="D3264" s="559">
        <f t="shared" si="1463"/>
        <v>2</v>
      </c>
      <c r="E3264" s="561">
        <v>0</v>
      </c>
      <c r="F3264" s="699">
        <f t="shared" si="1469"/>
        <v>0</v>
      </c>
      <c r="G3264" s="712">
        <f t="shared" si="1470"/>
        <v>0</v>
      </c>
      <c r="H3264" s="699">
        <f t="shared" si="1464"/>
        <v>0</v>
      </c>
      <c r="I3264" s="712">
        <f t="shared" si="1465"/>
        <v>0</v>
      </c>
      <c r="J3264" s="699">
        <f t="shared" si="1471"/>
        <v>0</v>
      </c>
      <c r="K3264" s="681">
        <f t="shared" si="1472"/>
        <v>0</v>
      </c>
      <c r="L3264" s="711">
        <f>IF($L$5="Yes",HLOOKUP(B3264,'Outdoor Supply'!$D$32:$P$38,7,FALSE),0)</f>
        <v>0</v>
      </c>
      <c r="M3264" s="701">
        <f t="shared" si="1473"/>
        <v>0</v>
      </c>
      <c r="N3264" s="564">
        <f t="shared" si="1474"/>
        <v>0</v>
      </c>
      <c r="O3264" s="564">
        <f t="shared" si="1475"/>
        <v>0</v>
      </c>
      <c r="P3264" s="564">
        <f t="shared" si="1476"/>
        <v>0</v>
      </c>
      <c r="Q3264" s="564">
        <f t="shared" si="1477"/>
        <v>0</v>
      </c>
      <c r="R3264" s="661">
        <f t="shared" si="1466"/>
        <v>0</v>
      </c>
      <c r="S3264" s="662">
        <f t="shared" si="1467"/>
        <v>0</v>
      </c>
      <c r="T3264" s="699">
        <f t="shared" si="1468"/>
        <v>0</v>
      </c>
      <c r="U3264" s="681">
        <f t="shared" si="1478"/>
        <v>0</v>
      </c>
      <c r="V3264" s="701">
        <f t="shared" si="1479"/>
        <v>0</v>
      </c>
      <c r="W3264" s="662">
        <f t="shared" si="1480"/>
        <v>0</v>
      </c>
      <c r="X3264" s="662">
        <f t="shared" si="1481"/>
        <v>0</v>
      </c>
      <c r="Y3264" s="662">
        <f t="shared" si="1482"/>
        <v>0</v>
      </c>
      <c r="Z3264" s="699">
        <f t="shared" si="1483"/>
        <v>0</v>
      </c>
      <c r="AA3264" s="681">
        <f t="shared" si="1486"/>
        <v>0</v>
      </c>
      <c r="AB3264" s="701">
        <f t="shared" si="1487"/>
        <v>0</v>
      </c>
      <c r="AC3264" s="662">
        <f t="shared" si="1484"/>
        <v>0</v>
      </c>
      <c r="AD3264" s="662">
        <f t="shared" si="1488"/>
        <v>0</v>
      </c>
      <c r="AE3264" s="701">
        <f t="shared" si="1489"/>
        <v>0</v>
      </c>
      <c r="AF3264" s="662">
        <f t="shared" si="1485"/>
        <v>0</v>
      </c>
      <c r="AG3264" s="662">
        <f t="shared" si="1490"/>
        <v>0</v>
      </c>
      <c r="AH3264" s="701">
        <f t="shared" si="1491"/>
        <v>0</v>
      </c>
    </row>
    <row r="3265" spans="1:34" x14ac:dyDescent="0.35">
      <c r="A3265" s="680">
        <v>41240</v>
      </c>
      <c r="B3265" s="558" t="s">
        <v>31</v>
      </c>
      <c r="C3265" s="558">
        <v>11</v>
      </c>
      <c r="D3265" s="559">
        <f t="shared" si="1463"/>
        <v>3</v>
      </c>
      <c r="E3265" s="561">
        <v>0</v>
      </c>
      <c r="F3265" s="699">
        <f t="shared" si="1469"/>
        <v>0</v>
      </c>
      <c r="G3265" s="712">
        <f t="shared" si="1470"/>
        <v>0</v>
      </c>
      <c r="H3265" s="699">
        <f t="shared" si="1464"/>
        <v>0</v>
      </c>
      <c r="I3265" s="712">
        <f t="shared" si="1465"/>
        <v>0</v>
      </c>
      <c r="J3265" s="699">
        <f t="shared" si="1471"/>
        <v>0</v>
      </c>
      <c r="K3265" s="681">
        <f t="shared" si="1472"/>
        <v>0</v>
      </c>
      <c r="L3265" s="711">
        <f>IF($L$5="Yes",HLOOKUP(B3265,'Outdoor Supply'!$D$32:$P$38,7,FALSE),0)</f>
        <v>0</v>
      </c>
      <c r="M3265" s="701">
        <f t="shared" si="1473"/>
        <v>0</v>
      </c>
      <c r="N3265" s="564">
        <f t="shared" si="1474"/>
        <v>0</v>
      </c>
      <c r="O3265" s="564">
        <f t="shared" si="1475"/>
        <v>0</v>
      </c>
      <c r="P3265" s="564">
        <f t="shared" si="1476"/>
        <v>0</v>
      </c>
      <c r="Q3265" s="564">
        <f t="shared" si="1477"/>
        <v>0</v>
      </c>
      <c r="R3265" s="661">
        <f t="shared" si="1466"/>
        <v>0</v>
      </c>
      <c r="S3265" s="662">
        <f t="shared" si="1467"/>
        <v>0</v>
      </c>
      <c r="T3265" s="699">
        <f t="shared" si="1468"/>
        <v>0</v>
      </c>
      <c r="U3265" s="681">
        <f t="shared" si="1478"/>
        <v>0</v>
      </c>
      <c r="V3265" s="701">
        <f t="shared" si="1479"/>
        <v>0</v>
      </c>
      <c r="W3265" s="662">
        <f t="shared" si="1480"/>
        <v>0</v>
      </c>
      <c r="X3265" s="662">
        <f t="shared" si="1481"/>
        <v>0</v>
      </c>
      <c r="Y3265" s="662">
        <f t="shared" si="1482"/>
        <v>0</v>
      </c>
      <c r="Z3265" s="699">
        <f t="shared" si="1483"/>
        <v>0</v>
      </c>
      <c r="AA3265" s="681">
        <f t="shared" si="1486"/>
        <v>0</v>
      </c>
      <c r="AB3265" s="701">
        <f t="shared" si="1487"/>
        <v>0</v>
      </c>
      <c r="AC3265" s="662">
        <f t="shared" si="1484"/>
        <v>0</v>
      </c>
      <c r="AD3265" s="662">
        <f t="shared" si="1488"/>
        <v>0</v>
      </c>
      <c r="AE3265" s="701">
        <f t="shared" si="1489"/>
        <v>0</v>
      </c>
      <c r="AF3265" s="662">
        <f t="shared" si="1485"/>
        <v>0</v>
      </c>
      <c r="AG3265" s="662">
        <f t="shared" si="1490"/>
        <v>0</v>
      </c>
      <c r="AH3265" s="701">
        <f t="shared" si="1491"/>
        <v>0</v>
      </c>
    </row>
    <row r="3266" spans="1:34" x14ac:dyDescent="0.35">
      <c r="A3266" s="680">
        <v>41241</v>
      </c>
      <c r="B3266" s="558" t="s">
        <v>31</v>
      </c>
      <c r="C3266" s="558">
        <v>11</v>
      </c>
      <c r="D3266" s="559">
        <f t="shared" si="1463"/>
        <v>4</v>
      </c>
      <c r="E3266" s="561">
        <v>0</v>
      </c>
      <c r="F3266" s="699">
        <f t="shared" si="1469"/>
        <v>0</v>
      </c>
      <c r="G3266" s="712">
        <f t="shared" si="1470"/>
        <v>0</v>
      </c>
      <c r="H3266" s="699">
        <f t="shared" si="1464"/>
        <v>0</v>
      </c>
      <c r="I3266" s="712">
        <f t="shared" si="1465"/>
        <v>0</v>
      </c>
      <c r="J3266" s="699">
        <f t="shared" si="1471"/>
        <v>0</v>
      </c>
      <c r="K3266" s="681">
        <f t="shared" si="1472"/>
        <v>0</v>
      </c>
      <c r="L3266" s="711">
        <f>IF($L$5="Yes",HLOOKUP(B3266,'Outdoor Supply'!$D$32:$P$38,7,FALSE),0)</f>
        <v>0</v>
      </c>
      <c r="M3266" s="701">
        <f t="shared" si="1473"/>
        <v>0</v>
      </c>
      <c r="N3266" s="564">
        <f t="shared" si="1474"/>
        <v>0</v>
      </c>
      <c r="O3266" s="564">
        <f t="shared" si="1475"/>
        <v>0</v>
      </c>
      <c r="P3266" s="564">
        <f t="shared" si="1476"/>
        <v>0</v>
      </c>
      <c r="Q3266" s="564">
        <f t="shared" si="1477"/>
        <v>0</v>
      </c>
      <c r="R3266" s="661">
        <f t="shared" si="1466"/>
        <v>0</v>
      </c>
      <c r="S3266" s="662">
        <f t="shared" si="1467"/>
        <v>0</v>
      </c>
      <c r="T3266" s="699">
        <f t="shared" si="1468"/>
        <v>0</v>
      </c>
      <c r="U3266" s="681">
        <f t="shared" si="1478"/>
        <v>0</v>
      </c>
      <c r="V3266" s="701">
        <f t="shared" si="1479"/>
        <v>0</v>
      </c>
      <c r="W3266" s="662">
        <f t="shared" si="1480"/>
        <v>0</v>
      </c>
      <c r="X3266" s="662">
        <f t="shared" si="1481"/>
        <v>0</v>
      </c>
      <c r="Y3266" s="662">
        <f t="shared" si="1482"/>
        <v>0</v>
      </c>
      <c r="Z3266" s="699">
        <f t="shared" si="1483"/>
        <v>0</v>
      </c>
      <c r="AA3266" s="681">
        <f t="shared" si="1486"/>
        <v>0</v>
      </c>
      <c r="AB3266" s="701">
        <f t="shared" si="1487"/>
        <v>0</v>
      </c>
      <c r="AC3266" s="662">
        <f t="shared" si="1484"/>
        <v>0</v>
      </c>
      <c r="AD3266" s="662">
        <f t="shared" si="1488"/>
        <v>0</v>
      </c>
      <c r="AE3266" s="701">
        <f t="shared" si="1489"/>
        <v>0</v>
      </c>
      <c r="AF3266" s="662">
        <f t="shared" si="1485"/>
        <v>0</v>
      </c>
      <c r="AG3266" s="662">
        <f t="shared" si="1490"/>
        <v>0</v>
      </c>
      <c r="AH3266" s="701">
        <f t="shared" si="1491"/>
        <v>0</v>
      </c>
    </row>
    <row r="3267" spans="1:34" x14ac:dyDescent="0.35">
      <c r="A3267" s="680">
        <v>41242</v>
      </c>
      <c r="B3267" s="558" t="s">
        <v>31</v>
      </c>
      <c r="C3267" s="558">
        <v>11</v>
      </c>
      <c r="D3267" s="559">
        <f t="shared" si="1463"/>
        <v>5</v>
      </c>
      <c r="E3267" s="561">
        <v>0</v>
      </c>
      <c r="F3267" s="699">
        <f t="shared" si="1469"/>
        <v>0</v>
      </c>
      <c r="G3267" s="712">
        <f t="shared" si="1470"/>
        <v>0</v>
      </c>
      <c r="H3267" s="699">
        <f t="shared" si="1464"/>
        <v>0</v>
      </c>
      <c r="I3267" s="712">
        <f t="shared" si="1465"/>
        <v>0</v>
      </c>
      <c r="J3267" s="699">
        <f t="shared" si="1471"/>
        <v>0</v>
      </c>
      <c r="K3267" s="681">
        <f t="shared" si="1472"/>
        <v>0</v>
      </c>
      <c r="L3267" s="711">
        <f>IF($L$5="Yes",HLOOKUP(B3267,'Outdoor Supply'!$D$32:$P$38,7,FALSE),0)</f>
        <v>0</v>
      </c>
      <c r="M3267" s="701">
        <f t="shared" si="1473"/>
        <v>0</v>
      </c>
      <c r="N3267" s="564">
        <f t="shared" si="1474"/>
        <v>0</v>
      </c>
      <c r="O3267" s="564">
        <f t="shared" si="1475"/>
        <v>0</v>
      </c>
      <c r="P3267" s="564">
        <f t="shared" si="1476"/>
        <v>0</v>
      </c>
      <c r="Q3267" s="564">
        <f t="shared" si="1477"/>
        <v>0</v>
      </c>
      <c r="R3267" s="661">
        <f t="shared" si="1466"/>
        <v>0</v>
      </c>
      <c r="S3267" s="662">
        <f t="shared" si="1467"/>
        <v>0</v>
      </c>
      <c r="T3267" s="699">
        <f t="shared" si="1468"/>
        <v>0</v>
      </c>
      <c r="U3267" s="681">
        <f t="shared" si="1478"/>
        <v>0</v>
      </c>
      <c r="V3267" s="701">
        <f t="shared" si="1479"/>
        <v>0</v>
      </c>
      <c r="W3267" s="662">
        <f t="shared" si="1480"/>
        <v>0</v>
      </c>
      <c r="X3267" s="662">
        <f t="shared" si="1481"/>
        <v>0</v>
      </c>
      <c r="Y3267" s="662">
        <f t="shared" si="1482"/>
        <v>0</v>
      </c>
      <c r="Z3267" s="699">
        <f t="shared" si="1483"/>
        <v>0</v>
      </c>
      <c r="AA3267" s="681">
        <f t="shared" si="1486"/>
        <v>0</v>
      </c>
      <c r="AB3267" s="701">
        <f t="shared" si="1487"/>
        <v>0</v>
      </c>
      <c r="AC3267" s="662">
        <f t="shared" si="1484"/>
        <v>0</v>
      </c>
      <c r="AD3267" s="662">
        <f t="shared" si="1488"/>
        <v>0</v>
      </c>
      <c r="AE3267" s="701">
        <f t="shared" si="1489"/>
        <v>0</v>
      </c>
      <c r="AF3267" s="662">
        <f t="shared" si="1485"/>
        <v>0</v>
      </c>
      <c r="AG3267" s="662">
        <f t="shared" si="1490"/>
        <v>0</v>
      </c>
      <c r="AH3267" s="701">
        <f t="shared" si="1491"/>
        <v>0</v>
      </c>
    </row>
    <row r="3268" spans="1:34" x14ac:dyDescent="0.35">
      <c r="A3268" s="680">
        <v>41243</v>
      </c>
      <c r="B3268" s="558" t="s">
        <v>31</v>
      </c>
      <c r="C3268" s="558">
        <v>11</v>
      </c>
      <c r="D3268" s="559">
        <f t="shared" si="1463"/>
        <v>6</v>
      </c>
      <c r="E3268" s="561">
        <v>0</v>
      </c>
      <c r="F3268" s="699">
        <f t="shared" si="1469"/>
        <v>0</v>
      </c>
      <c r="G3268" s="712">
        <f t="shared" si="1470"/>
        <v>0</v>
      </c>
      <c r="H3268" s="699">
        <f t="shared" si="1464"/>
        <v>0</v>
      </c>
      <c r="I3268" s="712">
        <f t="shared" si="1465"/>
        <v>0</v>
      </c>
      <c r="J3268" s="699">
        <f t="shared" si="1471"/>
        <v>0</v>
      </c>
      <c r="K3268" s="681">
        <f t="shared" si="1472"/>
        <v>0</v>
      </c>
      <c r="L3268" s="711">
        <f>IF($L$5="Yes",HLOOKUP(B3268,'Outdoor Supply'!$D$32:$P$38,7,FALSE),0)</f>
        <v>0</v>
      </c>
      <c r="M3268" s="701">
        <f t="shared" si="1473"/>
        <v>0</v>
      </c>
      <c r="N3268" s="564">
        <f t="shared" si="1474"/>
        <v>0</v>
      </c>
      <c r="O3268" s="564">
        <f t="shared" si="1475"/>
        <v>0</v>
      </c>
      <c r="P3268" s="564">
        <f t="shared" si="1476"/>
        <v>0</v>
      </c>
      <c r="Q3268" s="564">
        <f t="shared" si="1477"/>
        <v>0</v>
      </c>
      <c r="R3268" s="661">
        <f t="shared" si="1466"/>
        <v>0</v>
      </c>
      <c r="S3268" s="662">
        <f t="shared" si="1467"/>
        <v>0</v>
      </c>
      <c r="T3268" s="699">
        <f t="shared" si="1468"/>
        <v>0</v>
      </c>
      <c r="U3268" s="681">
        <f t="shared" si="1478"/>
        <v>0</v>
      </c>
      <c r="V3268" s="701">
        <f t="shared" si="1479"/>
        <v>0</v>
      </c>
      <c r="W3268" s="662">
        <f t="shared" si="1480"/>
        <v>0</v>
      </c>
      <c r="X3268" s="662">
        <f t="shared" si="1481"/>
        <v>0</v>
      </c>
      <c r="Y3268" s="662">
        <f t="shared" si="1482"/>
        <v>0</v>
      </c>
      <c r="Z3268" s="699">
        <f t="shared" si="1483"/>
        <v>0</v>
      </c>
      <c r="AA3268" s="681">
        <f t="shared" si="1486"/>
        <v>0</v>
      </c>
      <c r="AB3268" s="701">
        <f t="shared" si="1487"/>
        <v>0</v>
      </c>
      <c r="AC3268" s="662">
        <f t="shared" si="1484"/>
        <v>0</v>
      </c>
      <c r="AD3268" s="662">
        <f t="shared" si="1488"/>
        <v>0</v>
      </c>
      <c r="AE3268" s="701">
        <f t="shared" si="1489"/>
        <v>0</v>
      </c>
      <c r="AF3268" s="662">
        <f t="shared" si="1485"/>
        <v>0</v>
      </c>
      <c r="AG3268" s="662">
        <f t="shared" si="1490"/>
        <v>0</v>
      </c>
      <c r="AH3268" s="701">
        <f t="shared" si="1491"/>
        <v>0</v>
      </c>
    </row>
    <row r="3269" spans="1:34" x14ac:dyDescent="0.35">
      <c r="A3269" s="680">
        <v>41244</v>
      </c>
      <c r="B3269" s="558" t="s">
        <v>32</v>
      </c>
      <c r="C3269" s="558">
        <v>12</v>
      </c>
      <c r="D3269" s="559">
        <f t="shared" si="1463"/>
        <v>7</v>
      </c>
      <c r="E3269" s="561">
        <v>0</v>
      </c>
      <c r="F3269" s="699">
        <f t="shared" si="1469"/>
        <v>0</v>
      </c>
      <c r="G3269" s="712">
        <f t="shared" si="1470"/>
        <v>0</v>
      </c>
      <c r="H3269" s="699">
        <f t="shared" si="1464"/>
        <v>0</v>
      </c>
      <c r="I3269" s="712">
        <f t="shared" si="1465"/>
        <v>0</v>
      </c>
      <c r="J3269" s="699">
        <f t="shared" si="1471"/>
        <v>0</v>
      </c>
      <c r="K3269" s="681">
        <f t="shared" si="1472"/>
        <v>0</v>
      </c>
      <c r="L3269" s="711">
        <f>IF($L$5="Yes",HLOOKUP(B3269,'Outdoor Supply'!$D$32:$P$38,7,FALSE),0)</f>
        <v>0</v>
      </c>
      <c r="M3269" s="701">
        <f t="shared" si="1473"/>
        <v>0</v>
      </c>
      <c r="N3269" s="564">
        <f t="shared" si="1474"/>
        <v>0</v>
      </c>
      <c r="O3269" s="564">
        <f t="shared" si="1475"/>
        <v>0</v>
      </c>
      <c r="P3269" s="564">
        <f t="shared" si="1476"/>
        <v>0</v>
      </c>
      <c r="Q3269" s="564">
        <f t="shared" si="1477"/>
        <v>0</v>
      </c>
      <c r="R3269" s="661">
        <f t="shared" si="1466"/>
        <v>0</v>
      </c>
      <c r="S3269" s="662">
        <f t="shared" si="1467"/>
        <v>0</v>
      </c>
      <c r="T3269" s="699">
        <f t="shared" si="1468"/>
        <v>0</v>
      </c>
      <c r="U3269" s="681">
        <f t="shared" si="1478"/>
        <v>0</v>
      </c>
      <c r="V3269" s="701">
        <f t="shared" si="1479"/>
        <v>0</v>
      </c>
      <c r="W3269" s="662">
        <f t="shared" si="1480"/>
        <v>0</v>
      </c>
      <c r="X3269" s="662">
        <f t="shared" si="1481"/>
        <v>0</v>
      </c>
      <c r="Y3269" s="662">
        <f t="shared" si="1482"/>
        <v>0</v>
      </c>
      <c r="Z3269" s="699">
        <f t="shared" si="1483"/>
        <v>0</v>
      </c>
      <c r="AA3269" s="681">
        <f t="shared" si="1486"/>
        <v>0</v>
      </c>
      <c r="AB3269" s="701">
        <f t="shared" si="1487"/>
        <v>0</v>
      </c>
      <c r="AC3269" s="662">
        <f t="shared" si="1484"/>
        <v>0</v>
      </c>
      <c r="AD3269" s="662">
        <f t="shared" si="1488"/>
        <v>0</v>
      </c>
      <c r="AE3269" s="701">
        <f t="shared" si="1489"/>
        <v>0</v>
      </c>
      <c r="AF3269" s="662">
        <f t="shared" si="1485"/>
        <v>0</v>
      </c>
      <c r="AG3269" s="662">
        <f t="shared" si="1490"/>
        <v>0</v>
      </c>
      <c r="AH3269" s="701">
        <f t="shared" si="1491"/>
        <v>0</v>
      </c>
    </row>
    <row r="3270" spans="1:34" x14ac:dyDescent="0.35">
      <c r="A3270" s="680">
        <v>41245</v>
      </c>
      <c r="B3270" s="558" t="s">
        <v>32</v>
      </c>
      <c r="C3270" s="558">
        <v>12</v>
      </c>
      <c r="D3270" s="559">
        <f t="shared" si="1463"/>
        <v>1</v>
      </c>
      <c r="E3270" s="561">
        <v>0</v>
      </c>
      <c r="F3270" s="699">
        <f t="shared" si="1469"/>
        <v>0</v>
      </c>
      <c r="G3270" s="712">
        <f t="shared" si="1470"/>
        <v>0</v>
      </c>
      <c r="H3270" s="699">
        <f t="shared" si="1464"/>
        <v>0</v>
      </c>
      <c r="I3270" s="712">
        <f t="shared" si="1465"/>
        <v>0</v>
      </c>
      <c r="J3270" s="699">
        <f t="shared" si="1471"/>
        <v>0</v>
      </c>
      <c r="K3270" s="681">
        <f t="shared" si="1472"/>
        <v>0</v>
      </c>
      <c r="L3270" s="711">
        <f>IF($L$5="Yes",HLOOKUP(B3270,'Outdoor Supply'!$D$32:$P$38,7,FALSE),0)</f>
        <v>0</v>
      </c>
      <c r="M3270" s="701">
        <f t="shared" si="1473"/>
        <v>0</v>
      </c>
      <c r="N3270" s="564">
        <f t="shared" si="1474"/>
        <v>0</v>
      </c>
      <c r="O3270" s="564">
        <f t="shared" si="1475"/>
        <v>0</v>
      </c>
      <c r="P3270" s="564">
        <f t="shared" si="1476"/>
        <v>0</v>
      </c>
      <c r="Q3270" s="564">
        <f t="shared" si="1477"/>
        <v>0</v>
      </c>
      <c r="R3270" s="661">
        <f t="shared" si="1466"/>
        <v>0</v>
      </c>
      <c r="S3270" s="662">
        <f t="shared" si="1467"/>
        <v>0</v>
      </c>
      <c r="T3270" s="699">
        <f t="shared" si="1468"/>
        <v>0</v>
      </c>
      <c r="U3270" s="681">
        <f t="shared" si="1478"/>
        <v>0</v>
      </c>
      <c r="V3270" s="701">
        <f t="shared" si="1479"/>
        <v>0</v>
      </c>
      <c r="W3270" s="662">
        <f t="shared" si="1480"/>
        <v>0</v>
      </c>
      <c r="X3270" s="662">
        <f t="shared" si="1481"/>
        <v>0</v>
      </c>
      <c r="Y3270" s="662">
        <f t="shared" si="1482"/>
        <v>0</v>
      </c>
      <c r="Z3270" s="699">
        <f t="shared" si="1483"/>
        <v>0</v>
      </c>
      <c r="AA3270" s="681">
        <f t="shared" si="1486"/>
        <v>0</v>
      </c>
      <c r="AB3270" s="701">
        <f t="shared" si="1487"/>
        <v>0</v>
      </c>
      <c r="AC3270" s="662">
        <f t="shared" si="1484"/>
        <v>0</v>
      </c>
      <c r="AD3270" s="662">
        <f t="shared" si="1488"/>
        <v>0</v>
      </c>
      <c r="AE3270" s="701">
        <f t="shared" si="1489"/>
        <v>0</v>
      </c>
      <c r="AF3270" s="662">
        <f t="shared" si="1485"/>
        <v>0</v>
      </c>
      <c r="AG3270" s="662">
        <f t="shared" si="1490"/>
        <v>0</v>
      </c>
      <c r="AH3270" s="701">
        <f t="shared" si="1491"/>
        <v>0</v>
      </c>
    </row>
    <row r="3271" spans="1:34" x14ac:dyDescent="0.35">
      <c r="A3271" s="680">
        <v>41246</v>
      </c>
      <c r="B3271" s="558" t="s">
        <v>32</v>
      </c>
      <c r="C3271" s="558">
        <v>12</v>
      </c>
      <c r="D3271" s="559">
        <f t="shared" si="1463"/>
        <v>2</v>
      </c>
      <c r="E3271" s="561">
        <v>0</v>
      </c>
      <c r="F3271" s="699">
        <f t="shared" si="1469"/>
        <v>0</v>
      </c>
      <c r="G3271" s="712">
        <f t="shared" si="1470"/>
        <v>0</v>
      </c>
      <c r="H3271" s="699">
        <f t="shared" si="1464"/>
        <v>0</v>
      </c>
      <c r="I3271" s="712">
        <f t="shared" si="1465"/>
        <v>0</v>
      </c>
      <c r="J3271" s="699">
        <f t="shared" si="1471"/>
        <v>0</v>
      </c>
      <c r="K3271" s="681">
        <f t="shared" si="1472"/>
        <v>0</v>
      </c>
      <c r="L3271" s="711">
        <f>IF($L$5="Yes",HLOOKUP(B3271,'Outdoor Supply'!$D$32:$P$38,7,FALSE),0)</f>
        <v>0</v>
      </c>
      <c r="M3271" s="701">
        <f t="shared" si="1473"/>
        <v>0</v>
      </c>
      <c r="N3271" s="564">
        <f t="shared" si="1474"/>
        <v>0</v>
      </c>
      <c r="O3271" s="564">
        <f t="shared" si="1475"/>
        <v>0</v>
      </c>
      <c r="P3271" s="564">
        <f t="shared" si="1476"/>
        <v>0</v>
      </c>
      <c r="Q3271" s="564">
        <f t="shared" si="1477"/>
        <v>0</v>
      </c>
      <c r="R3271" s="661">
        <f t="shared" si="1466"/>
        <v>0</v>
      </c>
      <c r="S3271" s="662">
        <f t="shared" si="1467"/>
        <v>0</v>
      </c>
      <c r="T3271" s="699">
        <f t="shared" si="1468"/>
        <v>0</v>
      </c>
      <c r="U3271" s="681">
        <f t="shared" si="1478"/>
        <v>0</v>
      </c>
      <c r="V3271" s="701">
        <f t="shared" si="1479"/>
        <v>0</v>
      </c>
      <c r="W3271" s="662">
        <f t="shared" si="1480"/>
        <v>0</v>
      </c>
      <c r="X3271" s="662">
        <f t="shared" si="1481"/>
        <v>0</v>
      </c>
      <c r="Y3271" s="662">
        <f t="shared" si="1482"/>
        <v>0</v>
      </c>
      <c r="Z3271" s="699">
        <f t="shared" si="1483"/>
        <v>0</v>
      </c>
      <c r="AA3271" s="681">
        <f t="shared" si="1486"/>
        <v>0</v>
      </c>
      <c r="AB3271" s="701">
        <f t="shared" si="1487"/>
        <v>0</v>
      </c>
      <c r="AC3271" s="662">
        <f t="shared" si="1484"/>
        <v>0</v>
      </c>
      <c r="AD3271" s="662">
        <f t="shared" si="1488"/>
        <v>0</v>
      </c>
      <c r="AE3271" s="701">
        <f t="shared" si="1489"/>
        <v>0</v>
      </c>
      <c r="AF3271" s="662">
        <f t="shared" si="1485"/>
        <v>0</v>
      </c>
      <c r="AG3271" s="662">
        <f t="shared" si="1490"/>
        <v>0</v>
      </c>
      <c r="AH3271" s="701">
        <f t="shared" si="1491"/>
        <v>0</v>
      </c>
    </row>
    <row r="3272" spans="1:34" x14ac:dyDescent="0.35">
      <c r="A3272" s="680">
        <v>41247</v>
      </c>
      <c r="B3272" s="558" t="s">
        <v>32</v>
      </c>
      <c r="C3272" s="558">
        <v>12</v>
      </c>
      <c r="D3272" s="559">
        <f t="shared" si="1463"/>
        <v>3</v>
      </c>
      <c r="E3272" s="561">
        <v>0</v>
      </c>
      <c r="F3272" s="699">
        <f t="shared" si="1469"/>
        <v>0</v>
      </c>
      <c r="G3272" s="712">
        <f t="shared" si="1470"/>
        <v>0</v>
      </c>
      <c r="H3272" s="699">
        <f t="shared" si="1464"/>
        <v>0</v>
      </c>
      <c r="I3272" s="712">
        <f t="shared" si="1465"/>
        <v>0</v>
      </c>
      <c r="J3272" s="699">
        <f t="shared" si="1471"/>
        <v>0</v>
      </c>
      <c r="K3272" s="681">
        <f t="shared" si="1472"/>
        <v>0</v>
      </c>
      <c r="L3272" s="711">
        <f>IF($L$5="Yes",HLOOKUP(B3272,'Outdoor Supply'!$D$32:$P$38,7,FALSE),0)</f>
        <v>0</v>
      </c>
      <c r="M3272" s="701">
        <f t="shared" si="1473"/>
        <v>0</v>
      </c>
      <c r="N3272" s="564">
        <f t="shared" si="1474"/>
        <v>0</v>
      </c>
      <c r="O3272" s="564">
        <f t="shared" si="1475"/>
        <v>0</v>
      </c>
      <c r="P3272" s="564">
        <f t="shared" si="1476"/>
        <v>0</v>
      </c>
      <c r="Q3272" s="564">
        <f t="shared" si="1477"/>
        <v>0</v>
      </c>
      <c r="R3272" s="661">
        <f t="shared" si="1466"/>
        <v>0</v>
      </c>
      <c r="S3272" s="662">
        <f t="shared" si="1467"/>
        <v>0</v>
      </c>
      <c r="T3272" s="699">
        <f t="shared" si="1468"/>
        <v>0</v>
      </c>
      <c r="U3272" s="681">
        <f t="shared" si="1478"/>
        <v>0</v>
      </c>
      <c r="V3272" s="701">
        <f t="shared" si="1479"/>
        <v>0</v>
      </c>
      <c r="W3272" s="662">
        <f t="shared" si="1480"/>
        <v>0</v>
      </c>
      <c r="X3272" s="662">
        <f t="shared" si="1481"/>
        <v>0</v>
      </c>
      <c r="Y3272" s="662">
        <f t="shared" si="1482"/>
        <v>0</v>
      </c>
      <c r="Z3272" s="699">
        <f t="shared" si="1483"/>
        <v>0</v>
      </c>
      <c r="AA3272" s="681">
        <f t="shared" si="1486"/>
        <v>0</v>
      </c>
      <c r="AB3272" s="701">
        <f t="shared" si="1487"/>
        <v>0</v>
      </c>
      <c r="AC3272" s="662">
        <f t="shared" si="1484"/>
        <v>0</v>
      </c>
      <c r="AD3272" s="662">
        <f t="shared" si="1488"/>
        <v>0</v>
      </c>
      <c r="AE3272" s="701">
        <f t="shared" si="1489"/>
        <v>0</v>
      </c>
      <c r="AF3272" s="662">
        <f t="shared" si="1485"/>
        <v>0</v>
      </c>
      <c r="AG3272" s="662">
        <f t="shared" si="1490"/>
        <v>0</v>
      </c>
      <c r="AH3272" s="701">
        <f t="shared" si="1491"/>
        <v>0</v>
      </c>
    </row>
    <row r="3273" spans="1:34" x14ac:dyDescent="0.35">
      <c r="A3273" s="680">
        <v>41248</v>
      </c>
      <c r="B3273" s="558" t="s">
        <v>32</v>
      </c>
      <c r="C3273" s="558">
        <v>12</v>
      </c>
      <c r="D3273" s="559">
        <f t="shared" si="1463"/>
        <v>4</v>
      </c>
      <c r="E3273" s="561">
        <v>0</v>
      </c>
      <c r="F3273" s="699">
        <f t="shared" si="1469"/>
        <v>0</v>
      </c>
      <c r="G3273" s="712">
        <f t="shared" si="1470"/>
        <v>0</v>
      </c>
      <c r="H3273" s="699">
        <f t="shared" si="1464"/>
        <v>0</v>
      </c>
      <c r="I3273" s="712">
        <f t="shared" si="1465"/>
        <v>0</v>
      </c>
      <c r="J3273" s="699">
        <f t="shared" si="1471"/>
        <v>0</v>
      </c>
      <c r="K3273" s="681">
        <f t="shared" si="1472"/>
        <v>0</v>
      </c>
      <c r="L3273" s="711">
        <f>IF($L$5="Yes",HLOOKUP(B3273,'Outdoor Supply'!$D$32:$P$38,7,FALSE),0)</f>
        <v>0</v>
      </c>
      <c r="M3273" s="701">
        <f t="shared" si="1473"/>
        <v>0</v>
      </c>
      <c r="N3273" s="564">
        <f t="shared" si="1474"/>
        <v>0</v>
      </c>
      <c r="O3273" s="564">
        <f t="shared" si="1475"/>
        <v>0</v>
      </c>
      <c r="P3273" s="564">
        <f t="shared" si="1476"/>
        <v>0</v>
      </c>
      <c r="Q3273" s="564">
        <f t="shared" si="1477"/>
        <v>0</v>
      </c>
      <c r="R3273" s="661">
        <f t="shared" si="1466"/>
        <v>0</v>
      </c>
      <c r="S3273" s="662">
        <f t="shared" si="1467"/>
        <v>0</v>
      </c>
      <c r="T3273" s="699">
        <f t="shared" si="1468"/>
        <v>0</v>
      </c>
      <c r="U3273" s="681">
        <f t="shared" si="1478"/>
        <v>0</v>
      </c>
      <c r="V3273" s="701">
        <f t="shared" si="1479"/>
        <v>0</v>
      </c>
      <c r="W3273" s="662">
        <f t="shared" si="1480"/>
        <v>0</v>
      </c>
      <c r="X3273" s="662">
        <f t="shared" si="1481"/>
        <v>0</v>
      </c>
      <c r="Y3273" s="662">
        <f t="shared" si="1482"/>
        <v>0</v>
      </c>
      <c r="Z3273" s="699">
        <f t="shared" si="1483"/>
        <v>0</v>
      </c>
      <c r="AA3273" s="681">
        <f t="shared" si="1486"/>
        <v>0</v>
      </c>
      <c r="AB3273" s="701">
        <f t="shared" si="1487"/>
        <v>0</v>
      </c>
      <c r="AC3273" s="662">
        <f t="shared" si="1484"/>
        <v>0</v>
      </c>
      <c r="AD3273" s="662">
        <f t="shared" si="1488"/>
        <v>0</v>
      </c>
      <c r="AE3273" s="701">
        <f t="shared" si="1489"/>
        <v>0</v>
      </c>
      <c r="AF3273" s="662">
        <f t="shared" si="1485"/>
        <v>0</v>
      </c>
      <c r="AG3273" s="662">
        <f t="shared" si="1490"/>
        <v>0</v>
      </c>
      <c r="AH3273" s="701">
        <f t="shared" si="1491"/>
        <v>0</v>
      </c>
    </row>
    <row r="3274" spans="1:34" x14ac:dyDescent="0.35">
      <c r="A3274" s="680">
        <v>41249</v>
      </c>
      <c r="B3274" s="558" t="s">
        <v>32</v>
      </c>
      <c r="C3274" s="558">
        <v>12</v>
      </c>
      <c r="D3274" s="559">
        <f t="shared" si="1463"/>
        <v>5</v>
      </c>
      <c r="E3274" s="561">
        <v>0</v>
      </c>
      <c r="F3274" s="699">
        <f t="shared" si="1469"/>
        <v>0</v>
      </c>
      <c r="G3274" s="712">
        <f t="shared" si="1470"/>
        <v>0</v>
      </c>
      <c r="H3274" s="699">
        <f t="shared" si="1464"/>
        <v>0</v>
      </c>
      <c r="I3274" s="712">
        <f t="shared" si="1465"/>
        <v>0</v>
      </c>
      <c r="J3274" s="699">
        <f t="shared" si="1471"/>
        <v>0</v>
      </c>
      <c r="K3274" s="681">
        <f t="shared" si="1472"/>
        <v>0</v>
      </c>
      <c r="L3274" s="711">
        <f>IF($L$5="Yes",HLOOKUP(B3274,'Outdoor Supply'!$D$32:$P$38,7,FALSE),0)</f>
        <v>0</v>
      </c>
      <c r="M3274" s="701">
        <f t="shared" si="1473"/>
        <v>0</v>
      </c>
      <c r="N3274" s="564">
        <f t="shared" si="1474"/>
        <v>0</v>
      </c>
      <c r="O3274" s="564">
        <f t="shared" si="1475"/>
        <v>0</v>
      </c>
      <c r="P3274" s="564">
        <f t="shared" si="1476"/>
        <v>0</v>
      </c>
      <c r="Q3274" s="564">
        <f t="shared" si="1477"/>
        <v>0</v>
      </c>
      <c r="R3274" s="661">
        <f t="shared" si="1466"/>
        <v>0</v>
      </c>
      <c r="S3274" s="662">
        <f t="shared" si="1467"/>
        <v>0</v>
      </c>
      <c r="T3274" s="699">
        <f t="shared" si="1468"/>
        <v>0</v>
      </c>
      <c r="U3274" s="681">
        <f t="shared" si="1478"/>
        <v>0</v>
      </c>
      <c r="V3274" s="701">
        <f t="shared" si="1479"/>
        <v>0</v>
      </c>
      <c r="W3274" s="662">
        <f t="shared" si="1480"/>
        <v>0</v>
      </c>
      <c r="X3274" s="662">
        <f t="shared" si="1481"/>
        <v>0</v>
      </c>
      <c r="Y3274" s="662">
        <f t="shared" si="1482"/>
        <v>0</v>
      </c>
      <c r="Z3274" s="699">
        <f t="shared" si="1483"/>
        <v>0</v>
      </c>
      <c r="AA3274" s="681">
        <f t="shared" si="1486"/>
        <v>0</v>
      </c>
      <c r="AB3274" s="701">
        <f t="shared" si="1487"/>
        <v>0</v>
      </c>
      <c r="AC3274" s="662">
        <f t="shared" si="1484"/>
        <v>0</v>
      </c>
      <c r="AD3274" s="662">
        <f t="shared" si="1488"/>
        <v>0</v>
      </c>
      <c r="AE3274" s="701">
        <f t="shared" si="1489"/>
        <v>0</v>
      </c>
      <c r="AF3274" s="662">
        <f t="shared" si="1485"/>
        <v>0</v>
      </c>
      <c r="AG3274" s="662">
        <f t="shared" si="1490"/>
        <v>0</v>
      </c>
      <c r="AH3274" s="701">
        <f t="shared" si="1491"/>
        <v>0</v>
      </c>
    </row>
    <row r="3275" spans="1:34" x14ac:dyDescent="0.35">
      <c r="A3275" s="680">
        <v>41250</v>
      </c>
      <c r="B3275" s="558" t="s">
        <v>32</v>
      </c>
      <c r="C3275" s="558">
        <v>12</v>
      </c>
      <c r="D3275" s="559">
        <f t="shared" ref="D3275:D3338" si="1492">WEEKDAY(A3275)</f>
        <v>6</v>
      </c>
      <c r="E3275" s="561">
        <v>0</v>
      </c>
      <c r="F3275" s="699">
        <f t="shared" si="1469"/>
        <v>0</v>
      </c>
      <c r="G3275" s="712">
        <f t="shared" si="1470"/>
        <v>0</v>
      </c>
      <c r="H3275" s="699">
        <f t="shared" ref="H3275:H3338" si="1493">$C$3*$F$3*(E3275/12)*7.48</f>
        <v>0</v>
      </c>
      <c r="I3275" s="712">
        <f t="shared" ref="I3275:I3338" si="1494">$C$4*$F$4*(E3275/12)*7.48</f>
        <v>0</v>
      </c>
      <c r="J3275" s="699">
        <f t="shared" si="1471"/>
        <v>0</v>
      </c>
      <c r="K3275" s="681">
        <f t="shared" si="1472"/>
        <v>0</v>
      </c>
      <c r="L3275" s="711">
        <f>IF($L$5="Yes",HLOOKUP(B3275,'Outdoor Supply'!$D$32:$P$38,7,FALSE),0)</f>
        <v>0</v>
      </c>
      <c r="M3275" s="701">
        <f t="shared" si="1473"/>
        <v>0</v>
      </c>
      <c r="N3275" s="564">
        <f t="shared" si="1474"/>
        <v>0</v>
      </c>
      <c r="O3275" s="564">
        <f t="shared" si="1475"/>
        <v>0</v>
      </c>
      <c r="P3275" s="564">
        <f t="shared" si="1476"/>
        <v>0</v>
      </c>
      <c r="Q3275" s="564">
        <f t="shared" si="1477"/>
        <v>0</v>
      </c>
      <c r="R3275" s="661">
        <f t="shared" ref="R3275:R3338" si="1495">$Q$3</f>
        <v>0</v>
      </c>
      <c r="S3275" s="662">
        <f t="shared" ref="S3275:S3338" si="1496">SUM(N3275:R3275)</f>
        <v>0</v>
      </c>
      <c r="T3275" s="699">
        <f t="shared" ref="T3275:T3338" si="1497">IF(V3275&lt;0,0,IF(V3275&gt;$G$3,$G$3,V3275))</f>
        <v>0</v>
      </c>
      <c r="U3275" s="681">
        <f t="shared" si="1478"/>
        <v>0</v>
      </c>
      <c r="V3275" s="701">
        <f t="shared" si="1479"/>
        <v>0</v>
      </c>
      <c r="W3275" s="662">
        <f t="shared" si="1480"/>
        <v>0</v>
      </c>
      <c r="X3275" s="662">
        <f t="shared" si="1481"/>
        <v>0</v>
      </c>
      <c r="Y3275" s="662">
        <f t="shared" si="1482"/>
        <v>0</v>
      </c>
      <c r="Z3275" s="699">
        <f t="shared" si="1483"/>
        <v>0</v>
      </c>
      <c r="AA3275" s="681">
        <f t="shared" si="1486"/>
        <v>0</v>
      </c>
      <c r="AB3275" s="701">
        <f t="shared" si="1487"/>
        <v>0</v>
      </c>
      <c r="AC3275" s="662">
        <f t="shared" si="1484"/>
        <v>0</v>
      </c>
      <c r="AD3275" s="662">
        <f t="shared" si="1488"/>
        <v>0</v>
      </c>
      <c r="AE3275" s="701">
        <f t="shared" si="1489"/>
        <v>0</v>
      </c>
      <c r="AF3275" s="662">
        <f t="shared" si="1485"/>
        <v>0</v>
      </c>
      <c r="AG3275" s="662">
        <f t="shared" si="1490"/>
        <v>0</v>
      </c>
      <c r="AH3275" s="701">
        <f t="shared" si="1491"/>
        <v>0</v>
      </c>
    </row>
    <row r="3276" spans="1:34" x14ac:dyDescent="0.35">
      <c r="A3276" s="680">
        <v>41251</v>
      </c>
      <c r="B3276" s="558" t="s">
        <v>32</v>
      </c>
      <c r="C3276" s="558">
        <v>12</v>
      </c>
      <c r="D3276" s="559">
        <f t="shared" si="1492"/>
        <v>7</v>
      </c>
      <c r="E3276" s="561">
        <v>0</v>
      </c>
      <c r="F3276" s="699">
        <f t="shared" ref="F3276:F3339" si="1498">$B$3*$F$3*(E3276/12)*7.48</f>
        <v>0</v>
      </c>
      <c r="G3276" s="712">
        <f t="shared" ref="G3276:G3339" si="1499">$B$4*$F$4*(E3276/12)*7.48</f>
        <v>0</v>
      </c>
      <c r="H3276" s="699">
        <f t="shared" si="1493"/>
        <v>0</v>
      </c>
      <c r="I3276" s="712">
        <f t="shared" si="1494"/>
        <v>0</v>
      </c>
      <c r="J3276" s="699">
        <f t="shared" ref="J3276:J3339" si="1500">IF($L$3="Yes",$M$3*$N$3*(E3276/12)*7.48,0)</f>
        <v>0</v>
      </c>
      <c r="K3276" s="681">
        <f t="shared" ref="K3276:K3339" si="1501">IF($L$4="Yes",$M$4*$N$4*(E3276/12)*7.48,0)</f>
        <v>0</v>
      </c>
      <c r="L3276" s="711">
        <f>IF($L$5="Yes",HLOOKUP(B3276,'Outdoor Supply'!$D$32:$P$38,7,FALSE),0)</f>
        <v>0</v>
      </c>
      <c r="M3276" s="701">
        <f t="shared" ref="M3276:M3339" si="1502">SUM(J3276:L3276)</f>
        <v>0</v>
      </c>
      <c r="N3276" s="564">
        <f t="shared" ref="N3276:N3339" si="1503">HLOOKUP(B3276,$U$2:$AF$6,2,FALSE)</f>
        <v>0</v>
      </c>
      <c r="O3276" s="564">
        <f t="shared" ref="O3276:O3339" si="1504">HLOOKUP(B3276,$U$2:$AF$6,3,FALSE)</f>
        <v>0</v>
      </c>
      <c r="P3276" s="564">
        <f t="shared" ref="P3276:P3339" si="1505">HLOOKUP(B3276,$U$2:$AF$6,4,FALSE)</f>
        <v>0</v>
      </c>
      <c r="Q3276" s="564">
        <f t="shared" ref="Q3276:Q3339" si="1506">HLOOKUP(B3276,$U$2:$AF$6,5,FALSE)</f>
        <v>0</v>
      </c>
      <c r="R3276" s="661">
        <f t="shared" si="1495"/>
        <v>0</v>
      </c>
      <c r="S3276" s="662">
        <f t="shared" si="1496"/>
        <v>0</v>
      </c>
      <c r="T3276" s="699">
        <f t="shared" si="1497"/>
        <v>0</v>
      </c>
      <c r="U3276" s="681">
        <f t="shared" ref="U3276:U3339" si="1507">IF(F3276+T3275&gt;S3276,S3276,F3276+T3275)</f>
        <v>0</v>
      </c>
      <c r="V3276" s="701">
        <f t="shared" ref="V3276:V3339" si="1508">T3275+F3276-S3276</f>
        <v>0</v>
      </c>
      <c r="W3276" s="662">
        <f t="shared" ref="W3276:W3339" si="1509">IF(Y3276&lt;0,0,IF(Y3276&gt;$G$4,$G$4,Y3276))</f>
        <v>0</v>
      </c>
      <c r="X3276" s="662">
        <f t="shared" ref="X3276:X3339" si="1510">IF(G3276+W3275&gt;S3276,S3276,G3276+W3275)</f>
        <v>0</v>
      </c>
      <c r="Y3276" s="662">
        <f t="shared" ref="Y3276:Y3339" si="1511">W3275+G3276-S3276</f>
        <v>0</v>
      </c>
      <c r="Z3276" s="699">
        <f t="shared" ref="Z3276:Z3339" si="1512">IF(AB3276&lt;0,0,IF(AB3276&gt;$H$3,$H$3,AB3276))</f>
        <v>0</v>
      </c>
      <c r="AA3276" s="681">
        <f t="shared" si="1486"/>
        <v>0</v>
      </c>
      <c r="AB3276" s="701">
        <f t="shared" si="1487"/>
        <v>0</v>
      </c>
      <c r="AC3276" s="662">
        <f t="shared" ref="AC3276:AC3339" si="1513">IF(AE3276&lt;0,0,IF(AE3276&gt;$H$4,$H$4,AE3276))</f>
        <v>0</v>
      </c>
      <c r="AD3276" s="662">
        <f t="shared" si="1488"/>
        <v>0</v>
      </c>
      <c r="AE3276" s="701">
        <f t="shared" si="1489"/>
        <v>0</v>
      </c>
      <c r="AF3276" s="662">
        <f t="shared" ref="AF3276:AF3339" si="1514">IF(AH3276&lt;0,0,IF(AH3276&gt;$O$3,$O$3,AH3276))</f>
        <v>0</v>
      </c>
      <c r="AG3276" s="662">
        <f t="shared" si="1490"/>
        <v>0</v>
      </c>
      <c r="AH3276" s="701">
        <f t="shared" si="1491"/>
        <v>0</v>
      </c>
    </row>
    <row r="3277" spans="1:34" x14ac:dyDescent="0.35">
      <c r="A3277" s="680">
        <v>41252</v>
      </c>
      <c r="B3277" s="558" t="s">
        <v>32</v>
      </c>
      <c r="C3277" s="558">
        <v>12</v>
      </c>
      <c r="D3277" s="559">
        <f t="shared" si="1492"/>
        <v>1</v>
      </c>
      <c r="E3277" s="561">
        <v>0</v>
      </c>
      <c r="F3277" s="699">
        <f t="shared" si="1498"/>
        <v>0</v>
      </c>
      <c r="G3277" s="712">
        <f t="shared" si="1499"/>
        <v>0</v>
      </c>
      <c r="H3277" s="699">
        <f t="shared" si="1493"/>
        <v>0</v>
      </c>
      <c r="I3277" s="712">
        <f t="shared" si="1494"/>
        <v>0</v>
      </c>
      <c r="J3277" s="699">
        <f t="shared" si="1500"/>
        <v>0</v>
      </c>
      <c r="K3277" s="681">
        <f t="shared" si="1501"/>
        <v>0</v>
      </c>
      <c r="L3277" s="711">
        <f>IF($L$5="Yes",HLOOKUP(B3277,'Outdoor Supply'!$D$32:$P$38,7,FALSE),0)</f>
        <v>0</v>
      </c>
      <c r="M3277" s="701">
        <f t="shared" si="1502"/>
        <v>0</v>
      </c>
      <c r="N3277" s="564">
        <f t="shared" si="1503"/>
        <v>0</v>
      </c>
      <c r="O3277" s="564">
        <f t="shared" si="1504"/>
        <v>0</v>
      </c>
      <c r="P3277" s="564">
        <f t="shared" si="1505"/>
        <v>0</v>
      </c>
      <c r="Q3277" s="564">
        <f t="shared" si="1506"/>
        <v>0</v>
      </c>
      <c r="R3277" s="661">
        <f t="shared" si="1495"/>
        <v>0</v>
      </c>
      <c r="S3277" s="662">
        <f t="shared" si="1496"/>
        <v>0</v>
      </c>
      <c r="T3277" s="699">
        <f t="shared" si="1497"/>
        <v>0</v>
      </c>
      <c r="U3277" s="681">
        <f t="shared" si="1507"/>
        <v>0</v>
      </c>
      <c r="V3277" s="701">
        <f t="shared" si="1508"/>
        <v>0</v>
      </c>
      <c r="W3277" s="662">
        <f t="shared" si="1509"/>
        <v>0</v>
      </c>
      <c r="X3277" s="662">
        <f t="shared" si="1510"/>
        <v>0</v>
      </c>
      <c r="Y3277" s="662">
        <f t="shared" si="1511"/>
        <v>0</v>
      </c>
      <c r="Z3277" s="699">
        <f t="shared" si="1512"/>
        <v>0</v>
      </c>
      <c r="AA3277" s="681">
        <f t="shared" ref="AA3277:AA3340" si="1515">IF(H3277+Z3276&gt;S3277,S3277,H3277+Z3276)</f>
        <v>0</v>
      </c>
      <c r="AB3277" s="701">
        <f t="shared" ref="AB3277:AB3340" si="1516">Z3276+H3277-S3277</f>
        <v>0</v>
      </c>
      <c r="AC3277" s="662">
        <f t="shared" si="1513"/>
        <v>0</v>
      </c>
      <c r="AD3277" s="662">
        <f t="shared" ref="AD3277:AD3340" si="1517">IF(I3277+AC3276&gt;S3277,S3277,I3277+AC3276)</f>
        <v>0</v>
      </c>
      <c r="AE3277" s="701">
        <f t="shared" ref="AE3277:AE3340" si="1518">AC3276+I3277-S3277</f>
        <v>0</v>
      </c>
      <c r="AF3277" s="662">
        <f t="shared" si="1514"/>
        <v>0</v>
      </c>
      <c r="AG3277" s="662">
        <f t="shared" ref="AG3277:AG3340" si="1519">IF(M3277+AF3276&gt;S3277,S3277,M3277+AF3276)</f>
        <v>0</v>
      </c>
      <c r="AH3277" s="701">
        <f t="shared" ref="AH3277:AH3340" si="1520">AF3276+M3277-S3277</f>
        <v>0</v>
      </c>
    </row>
    <row r="3278" spans="1:34" x14ac:dyDescent="0.35">
      <c r="A3278" s="680">
        <v>41253</v>
      </c>
      <c r="B3278" s="558" t="s">
        <v>32</v>
      </c>
      <c r="C3278" s="558">
        <v>12</v>
      </c>
      <c r="D3278" s="559">
        <f t="shared" si="1492"/>
        <v>2</v>
      </c>
      <c r="E3278" s="561">
        <v>0</v>
      </c>
      <c r="F3278" s="699">
        <f t="shared" si="1498"/>
        <v>0</v>
      </c>
      <c r="G3278" s="712">
        <f t="shared" si="1499"/>
        <v>0</v>
      </c>
      <c r="H3278" s="699">
        <f t="shared" si="1493"/>
        <v>0</v>
      </c>
      <c r="I3278" s="712">
        <f t="shared" si="1494"/>
        <v>0</v>
      </c>
      <c r="J3278" s="699">
        <f t="shared" si="1500"/>
        <v>0</v>
      </c>
      <c r="K3278" s="681">
        <f t="shared" si="1501"/>
        <v>0</v>
      </c>
      <c r="L3278" s="711">
        <f>IF($L$5="Yes",HLOOKUP(B3278,'Outdoor Supply'!$D$32:$P$38,7,FALSE),0)</f>
        <v>0</v>
      </c>
      <c r="M3278" s="701">
        <f t="shared" si="1502"/>
        <v>0</v>
      </c>
      <c r="N3278" s="564">
        <f t="shared" si="1503"/>
        <v>0</v>
      </c>
      <c r="O3278" s="564">
        <f t="shared" si="1504"/>
        <v>0</v>
      </c>
      <c r="P3278" s="564">
        <f t="shared" si="1505"/>
        <v>0</v>
      </c>
      <c r="Q3278" s="564">
        <f t="shared" si="1506"/>
        <v>0</v>
      </c>
      <c r="R3278" s="661">
        <f t="shared" si="1495"/>
        <v>0</v>
      </c>
      <c r="S3278" s="662">
        <f t="shared" si="1496"/>
        <v>0</v>
      </c>
      <c r="T3278" s="699">
        <f t="shared" si="1497"/>
        <v>0</v>
      </c>
      <c r="U3278" s="681">
        <f t="shared" si="1507"/>
        <v>0</v>
      </c>
      <c r="V3278" s="701">
        <f t="shared" si="1508"/>
        <v>0</v>
      </c>
      <c r="W3278" s="662">
        <f t="shared" si="1509"/>
        <v>0</v>
      </c>
      <c r="X3278" s="662">
        <f t="shared" si="1510"/>
        <v>0</v>
      </c>
      <c r="Y3278" s="662">
        <f t="shared" si="1511"/>
        <v>0</v>
      </c>
      <c r="Z3278" s="699">
        <f t="shared" si="1512"/>
        <v>0</v>
      </c>
      <c r="AA3278" s="681">
        <f t="shared" si="1515"/>
        <v>0</v>
      </c>
      <c r="AB3278" s="701">
        <f t="shared" si="1516"/>
        <v>0</v>
      </c>
      <c r="AC3278" s="662">
        <f t="shared" si="1513"/>
        <v>0</v>
      </c>
      <c r="AD3278" s="662">
        <f t="shared" si="1517"/>
        <v>0</v>
      </c>
      <c r="AE3278" s="701">
        <f t="shared" si="1518"/>
        <v>0</v>
      </c>
      <c r="AF3278" s="662">
        <f t="shared" si="1514"/>
        <v>0</v>
      </c>
      <c r="AG3278" s="662">
        <f t="shared" si="1519"/>
        <v>0</v>
      </c>
      <c r="AH3278" s="701">
        <f t="shared" si="1520"/>
        <v>0</v>
      </c>
    </row>
    <row r="3279" spans="1:34" x14ac:dyDescent="0.35">
      <c r="A3279" s="680">
        <v>41254</v>
      </c>
      <c r="B3279" s="558" t="s">
        <v>32</v>
      </c>
      <c r="C3279" s="558">
        <v>12</v>
      </c>
      <c r="D3279" s="559">
        <f t="shared" si="1492"/>
        <v>3</v>
      </c>
      <c r="E3279" s="561">
        <v>0</v>
      </c>
      <c r="F3279" s="699">
        <f t="shared" si="1498"/>
        <v>0</v>
      </c>
      <c r="G3279" s="712">
        <f t="shared" si="1499"/>
        <v>0</v>
      </c>
      <c r="H3279" s="699">
        <f t="shared" si="1493"/>
        <v>0</v>
      </c>
      <c r="I3279" s="712">
        <f t="shared" si="1494"/>
        <v>0</v>
      </c>
      <c r="J3279" s="699">
        <f t="shared" si="1500"/>
        <v>0</v>
      </c>
      <c r="K3279" s="681">
        <f t="shared" si="1501"/>
        <v>0</v>
      </c>
      <c r="L3279" s="711">
        <f>IF($L$5="Yes",HLOOKUP(B3279,'Outdoor Supply'!$D$32:$P$38,7,FALSE),0)</f>
        <v>0</v>
      </c>
      <c r="M3279" s="701">
        <f t="shared" si="1502"/>
        <v>0</v>
      </c>
      <c r="N3279" s="564">
        <f t="shared" si="1503"/>
        <v>0</v>
      </c>
      <c r="O3279" s="564">
        <f t="shared" si="1504"/>
        <v>0</v>
      </c>
      <c r="P3279" s="564">
        <f t="shared" si="1505"/>
        <v>0</v>
      </c>
      <c r="Q3279" s="564">
        <f t="shared" si="1506"/>
        <v>0</v>
      </c>
      <c r="R3279" s="661">
        <f t="shared" si="1495"/>
        <v>0</v>
      </c>
      <c r="S3279" s="662">
        <f t="shared" si="1496"/>
        <v>0</v>
      </c>
      <c r="T3279" s="699">
        <f t="shared" si="1497"/>
        <v>0</v>
      </c>
      <c r="U3279" s="681">
        <f t="shared" si="1507"/>
        <v>0</v>
      </c>
      <c r="V3279" s="701">
        <f t="shared" si="1508"/>
        <v>0</v>
      </c>
      <c r="W3279" s="662">
        <f t="shared" si="1509"/>
        <v>0</v>
      </c>
      <c r="X3279" s="662">
        <f t="shared" si="1510"/>
        <v>0</v>
      </c>
      <c r="Y3279" s="662">
        <f t="shared" si="1511"/>
        <v>0</v>
      </c>
      <c r="Z3279" s="699">
        <f t="shared" si="1512"/>
        <v>0</v>
      </c>
      <c r="AA3279" s="681">
        <f t="shared" si="1515"/>
        <v>0</v>
      </c>
      <c r="AB3279" s="701">
        <f t="shared" si="1516"/>
        <v>0</v>
      </c>
      <c r="AC3279" s="662">
        <f t="shared" si="1513"/>
        <v>0</v>
      </c>
      <c r="AD3279" s="662">
        <f t="shared" si="1517"/>
        <v>0</v>
      </c>
      <c r="AE3279" s="701">
        <f t="shared" si="1518"/>
        <v>0</v>
      </c>
      <c r="AF3279" s="662">
        <f t="shared" si="1514"/>
        <v>0</v>
      </c>
      <c r="AG3279" s="662">
        <f t="shared" si="1519"/>
        <v>0</v>
      </c>
      <c r="AH3279" s="701">
        <f t="shared" si="1520"/>
        <v>0</v>
      </c>
    </row>
    <row r="3280" spans="1:34" x14ac:dyDescent="0.35">
      <c r="A3280" s="680">
        <v>41255</v>
      </c>
      <c r="B3280" s="558" t="s">
        <v>32</v>
      </c>
      <c r="C3280" s="558">
        <v>12</v>
      </c>
      <c r="D3280" s="559">
        <f t="shared" si="1492"/>
        <v>4</v>
      </c>
      <c r="E3280" s="561">
        <v>0</v>
      </c>
      <c r="F3280" s="699">
        <f t="shared" si="1498"/>
        <v>0</v>
      </c>
      <c r="G3280" s="712">
        <f t="shared" si="1499"/>
        <v>0</v>
      </c>
      <c r="H3280" s="699">
        <f t="shared" si="1493"/>
        <v>0</v>
      </c>
      <c r="I3280" s="712">
        <f t="shared" si="1494"/>
        <v>0</v>
      </c>
      <c r="J3280" s="699">
        <f t="shared" si="1500"/>
        <v>0</v>
      </c>
      <c r="K3280" s="681">
        <f t="shared" si="1501"/>
        <v>0</v>
      </c>
      <c r="L3280" s="711">
        <f>IF($L$5="Yes",HLOOKUP(B3280,'Outdoor Supply'!$D$32:$P$38,7,FALSE),0)</f>
        <v>0</v>
      </c>
      <c r="M3280" s="701">
        <f t="shared" si="1502"/>
        <v>0</v>
      </c>
      <c r="N3280" s="564">
        <f t="shared" si="1503"/>
        <v>0</v>
      </c>
      <c r="O3280" s="564">
        <f t="shared" si="1504"/>
        <v>0</v>
      </c>
      <c r="P3280" s="564">
        <f t="shared" si="1505"/>
        <v>0</v>
      </c>
      <c r="Q3280" s="564">
        <f t="shared" si="1506"/>
        <v>0</v>
      </c>
      <c r="R3280" s="661">
        <f t="shared" si="1495"/>
        <v>0</v>
      </c>
      <c r="S3280" s="662">
        <f t="shared" si="1496"/>
        <v>0</v>
      </c>
      <c r="T3280" s="699">
        <f t="shared" si="1497"/>
        <v>0</v>
      </c>
      <c r="U3280" s="681">
        <f t="shared" si="1507"/>
        <v>0</v>
      </c>
      <c r="V3280" s="701">
        <f t="shared" si="1508"/>
        <v>0</v>
      </c>
      <c r="W3280" s="662">
        <f t="shared" si="1509"/>
        <v>0</v>
      </c>
      <c r="X3280" s="662">
        <f t="shared" si="1510"/>
        <v>0</v>
      </c>
      <c r="Y3280" s="662">
        <f t="shared" si="1511"/>
        <v>0</v>
      </c>
      <c r="Z3280" s="699">
        <f t="shared" si="1512"/>
        <v>0</v>
      </c>
      <c r="AA3280" s="681">
        <f t="shared" si="1515"/>
        <v>0</v>
      </c>
      <c r="AB3280" s="701">
        <f t="shared" si="1516"/>
        <v>0</v>
      </c>
      <c r="AC3280" s="662">
        <f t="shared" si="1513"/>
        <v>0</v>
      </c>
      <c r="AD3280" s="662">
        <f t="shared" si="1517"/>
        <v>0</v>
      </c>
      <c r="AE3280" s="701">
        <f t="shared" si="1518"/>
        <v>0</v>
      </c>
      <c r="AF3280" s="662">
        <f t="shared" si="1514"/>
        <v>0</v>
      </c>
      <c r="AG3280" s="662">
        <f t="shared" si="1519"/>
        <v>0</v>
      </c>
      <c r="AH3280" s="701">
        <f t="shared" si="1520"/>
        <v>0</v>
      </c>
    </row>
    <row r="3281" spans="1:34" x14ac:dyDescent="0.35">
      <c r="A3281" s="680">
        <v>41256</v>
      </c>
      <c r="B3281" s="558" t="s">
        <v>32</v>
      </c>
      <c r="C3281" s="558">
        <v>12</v>
      </c>
      <c r="D3281" s="559">
        <f t="shared" si="1492"/>
        <v>5</v>
      </c>
      <c r="E3281" s="561">
        <v>0</v>
      </c>
      <c r="F3281" s="699">
        <f t="shared" si="1498"/>
        <v>0</v>
      </c>
      <c r="G3281" s="712">
        <f t="shared" si="1499"/>
        <v>0</v>
      </c>
      <c r="H3281" s="699">
        <f t="shared" si="1493"/>
        <v>0</v>
      </c>
      <c r="I3281" s="712">
        <f t="shared" si="1494"/>
        <v>0</v>
      </c>
      <c r="J3281" s="699">
        <f t="shared" si="1500"/>
        <v>0</v>
      </c>
      <c r="K3281" s="681">
        <f t="shared" si="1501"/>
        <v>0</v>
      </c>
      <c r="L3281" s="711">
        <f>IF($L$5="Yes",HLOOKUP(B3281,'Outdoor Supply'!$D$32:$P$38,7,FALSE),0)</f>
        <v>0</v>
      </c>
      <c r="M3281" s="701">
        <f t="shared" si="1502"/>
        <v>0</v>
      </c>
      <c r="N3281" s="564">
        <f t="shared" si="1503"/>
        <v>0</v>
      </c>
      <c r="O3281" s="564">
        <f t="shared" si="1504"/>
        <v>0</v>
      </c>
      <c r="P3281" s="564">
        <f t="shared" si="1505"/>
        <v>0</v>
      </c>
      <c r="Q3281" s="564">
        <f t="shared" si="1506"/>
        <v>0</v>
      </c>
      <c r="R3281" s="661">
        <f t="shared" si="1495"/>
        <v>0</v>
      </c>
      <c r="S3281" s="662">
        <f t="shared" si="1496"/>
        <v>0</v>
      </c>
      <c r="T3281" s="699">
        <f t="shared" si="1497"/>
        <v>0</v>
      </c>
      <c r="U3281" s="681">
        <f t="shared" si="1507"/>
        <v>0</v>
      </c>
      <c r="V3281" s="701">
        <f t="shared" si="1508"/>
        <v>0</v>
      </c>
      <c r="W3281" s="662">
        <f t="shared" si="1509"/>
        <v>0</v>
      </c>
      <c r="X3281" s="662">
        <f t="shared" si="1510"/>
        <v>0</v>
      </c>
      <c r="Y3281" s="662">
        <f t="shared" si="1511"/>
        <v>0</v>
      </c>
      <c r="Z3281" s="699">
        <f t="shared" si="1512"/>
        <v>0</v>
      </c>
      <c r="AA3281" s="681">
        <f t="shared" si="1515"/>
        <v>0</v>
      </c>
      <c r="AB3281" s="701">
        <f t="shared" si="1516"/>
        <v>0</v>
      </c>
      <c r="AC3281" s="662">
        <f t="shared" si="1513"/>
        <v>0</v>
      </c>
      <c r="AD3281" s="662">
        <f t="shared" si="1517"/>
        <v>0</v>
      </c>
      <c r="AE3281" s="701">
        <f t="shared" si="1518"/>
        <v>0</v>
      </c>
      <c r="AF3281" s="662">
        <f t="shared" si="1514"/>
        <v>0</v>
      </c>
      <c r="AG3281" s="662">
        <f t="shared" si="1519"/>
        <v>0</v>
      </c>
      <c r="AH3281" s="701">
        <f t="shared" si="1520"/>
        <v>0</v>
      </c>
    </row>
    <row r="3282" spans="1:34" x14ac:dyDescent="0.35">
      <c r="A3282" s="680">
        <v>41257</v>
      </c>
      <c r="B3282" s="558" t="s">
        <v>32</v>
      </c>
      <c r="C3282" s="558">
        <v>12</v>
      </c>
      <c r="D3282" s="559">
        <f t="shared" si="1492"/>
        <v>6</v>
      </c>
      <c r="E3282" s="561">
        <v>0</v>
      </c>
      <c r="F3282" s="699">
        <f t="shared" si="1498"/>
        <v>0</v>
      </c>
      <c r="G3282" s="712">
        <f t="shared" si="1499"/>
        <v>0</v>
      </c>
      <c r="H3282" s="699">
        <f t="shared" si="1493"/>
        <v>0</v>
      </c>
      <c r="I3282" s="712">
        <f t="shared" si="1494"/>
        <v>0</v>
      </c>
      <c r="J3282" s="699">
        <f t="shared" si="1500"/>
        <v>0</v>
      </c>
      <c r="K3282" s="681">
        <f t="shared" si="1501"/>
        <v>0</v>
      </c>
      <c r="L3282" s="711">
        <f>IF($L$5="Yes",HLOOKUP(B3282,'Outdoor Supply'!$D$32:$P$38,7,FALSE),0)</f>
        <v>0</v>
      </c>
      <c r="M3282" s="701">
        <f t="shared" si="1502"/>
        <v>0</v>
      </c>
      <c r="N3282" s="564">
        <f t="shared" si="1503"/>
        <v>0</v>
      </c>
      <c r="O3282" s="564">
        <f t="shared" si="1504"/>
        <v>0</v>
      </c>
      <c r="P3282" s="564">
        <f t="shared" si="1505"/>
        <v>0</v>
      </c>
      <c r="Q3282" s="564">
        <f t="shared" si="1506"/>
        <v>0</v>
      </c>
      <c r="R3282" s="661">
        <f t="shared" si="1495"/>
        <v>0</v>
      </c>
      <c r="S3282" s="662">
        <f t="shared" si="1496"/>
        <v>0</v>
      </c>
      <c r="T3282" s="699">
        <f t="shared" si="1497"/>
        <v>0</v>
      </c>
      <c r="U3282" s="681">
        <f t="shared" si="1507"/>
        <v>0</v>
      </c>
      <c r="V3282" s="701">
        <f t="shared" si="1508"/>
        <v>0</v>
      </c>
      <c r="W3282" s="662">
        <f t="shared" si="1509"/>
        <v>0</v>
      </c>
      <c r="X3282" s="662">
        <f t="shared" si="1510"/>
        <v>0</v>
      </c>
      <c r="Y3282" s="662">
        <f t="shared" si="1511"/>
        <v>0</v>
      </c>
      <c r="Z3282" s="699">
        <f t="shared" si="1512"/>
        <v>0</v>
      </c>
      <c r="AA3282" s="681">
        <f t="shared" si="1515"/>
        <v>0</v>
      </c>
      <c r="AB3282" s="701">
        <f t="shared" si="1516"/>
        <v>0</v>
      </c>
      <c r="AC3282" s="662">
        <f t="shared" si="1513"/>
        <v>0</v>
      </c>
      <c r="AD3282" s="662">
        <f t="shared" si="1517"/>
        <v>0</v>
      </c>
      <c r="AE3282" s="701">
        <f t="shared" si="1518"/>
        <v>0</v>
      </c>
      <c r="AF3282" s="662">
        <f t="shared" si="1514"/>
        <v>0</v>
      </c>
      <c r="AG3282" s="662">
        <f t="shared" si="1519"/>
        <v>0</v>
      </c>
      <c r="AH3282" s="701">
        <f t="shared" si="1520"/>
        <v>0</v>
      </c>
    </row>
    <row r="3283" spans="1:34" x14ac:dyDescent="0.35">
      <c r="A3283" s="680">
        <v>41258</v>
      </c>
      <c r="B3283" s="558" t="s">
        <v>32</v>
      </c>
      <c r="C3283" s="558">
        <v>12</v>
      </c>
      <c r="D3283" s="559">
        <f t="shared" si="1492"/>
        <v>7</v>
      </c>
      <c r="E3283" s="561">
        <v>9.9999999999909051E-3</v>
      </c>
      <c r="F3283" s="699">
        <f t="shared" si="1498"/>
        <v>0</v>
      </c>
      <c r="G3283" s="712">
        <f t="shared" si="1499"/>
        <v>0</v>
      </c>
      <c r="H3283" s="699">
        <f t="shared" si="1493"/>
        <v>0</v>
      </c>
      <c r="I3283" s="712">
        <f t="shared" si="1494"/>
        <v>0</v>
      </c>
      <c r="J3283" s="699">
        <f t="shared" si="1500"/>
        <v>0</v>
      </c>
      <c r="K3283" s="681">
        <f t="shared" si="1501"/>
        <v>0</v>
      </c>
      <c r="L3283" s="711">
        <f>IF($L$5="Yes",HLOOKUP(B3283,'Outdoor Supply'!$D$32:$P$38,7,FALSE),0)</f>
        <v>0</v>
      </c>
      <c r="M3283" s="701">
        <f t="shared" si="1502"/>
        <v>0</v>
      </c>
      <c r="N3283" s="564">
        <f t="shared" si="1503"/>
        <v>0</v>
      </c>
      <c r="O3283" s="564">
        <f t="shared" si="1504"/>
        <v>0</v>
      </c>
      <c r="P3283" s="564">
        <f t="shared" si="1505"/>
        <v>0</v>
      </c>
      <c r="Q3283" s="564">
        <f t="shared" si="1506"/>
        <v>0</v>
      </c>
      <c r="R3283" s="661">
        <f t="shared" si="1495"/>
        <v>0</v>
      </c>
      <c r="S3283" s="662">
        <f t="shared" si="1496"/>
        <v>0</v>
      </c>
      <c r="T3283" s="699">
        <f t="shared" si="1497"/>
        <v>0</v>
      </c>
      <c r="U3283" s="681">
        <f t="shared" si="1507"/>
        <v>0</v>
      </c>
      <c r="V3283" s="701">
        <f t="shared" si="1508"/>
        <v>0</v>
      </c>
      <c r="W3283" s="662">
        <f t="shared" si="1509"/>
        <v>0</v>
      </c>
      <c r="X3283" s="662">
        <f t="shared" si="1510"/>
        <v>0</v>
      </c>
      <c r="Y3283" s="662">
        <f t="shared" si="1511"/>
        <v>0</v>
      </c>
      <c r="Z3283" s="699">
        <f t="shared" si="1512"/>
        <v>0</v>
      </c>
      <c r="AA3283" s="681">
        <f t="shared" si="1515"/>
        <v>0</v>
      </c>
      <c r="AB3283" s="701">
        <f t="shared" si="1516"/>
        <v>0</v>
      </c>
      <c r="AC3283" s="662">
        <f t="shared" si="1513"/>
        <v>0</v>
      </c>
      <c r="AD3283" s="662">
        <f t="shared" si="1517"/>
        <v>0</v>
      </c>
      <c r="AE3283" s="701">
        <f t="shared" si="1518"/>
        <v>0</v>
      </c>
      <c r="AF3283" s="662">
        <f t="shared" si="1514"/>
        <v>0</v>
      </c>
      <c r="AG3283" s="662">
        <f t="shared" si="1519"/>
        <v>0</v>
      </c>
      <c r="AH3283" s="701">
        <f t="shared" si="1520"/>
        <v>0</v>
      </c>
    </row>
    <row r="3284" spans="1:34" x14ac:dyDescent="0.35">
      <c r="A3284" s="680">
        <v>41259</v>
      </c>
      <c r="B3284" s="558" t="s">
        <v>32</v>
      </c>
      <c r="C3284" s="558">
        <v>12</v>
      </c>
      <c r="D3284" s="559">
        <f t="shared" si="1492"/>
        <v>1</v>
      </c>
      <c r="E3284" s="561">
        <v>5.0000000000011369E-2</v>
      </c>
      <c r="F3284" s="699">
        <f t="shared" si="1498"/>
        <v>0</v>
      </c>
      <c r="G3284" s="712">
        <f t="shared" si="1499"/>
        <v>0</v>
      </c>
      <c r="H3284" s="699">
        <f t="shared" si="1493"/>
        <v>0</v>
      </c>
      <c r="I3284" s="712">
        <f t="shared" si="1494"/>
        <v>0</v>
      </c>
      <c r="J3284" s="699">
        <f t="shared" si="1500"/>
        <v>0</v>
      </c>
      <c r="K3284" s="681">
        <f t="shared" si="1501"/>
        <v>0</v>
      </c>
      <c r="L3284" s="711">
        <f>IF($L$5="Yes",HLOOKUP(B3284,'Outdoor Supply'!$D$32:$P$38,7,FALSE),0)</f>
        <v>0</v>
      </c>
      <c r="M3284" s="701">
        <f t="shared" si="1502"/>
        <v>0</v>
      </c>
      <c r="N3284" s="564">
        <f t="shared" si="1503"/>
        <v>0</v>
      </c>
      <c r="O3284" s="564">
        <f t="shared" si="1504"/>
        <v>0</v>
      </c>
      <c r="P3284" s="564">
        <f t="shared" si="1505"/>
        <v>0</v>
      </c>
      <c r="Q3284" s="564">
        <f t="shared" si="1506"/>
        <v>0</v>
      </c>
      <c r="R3284" s="661">
        <f t="shared" si="1495"/>
        <v>0</v>
      </c>
      <c r="S3284" s="662">
        <f t="shared" si="1496"/>
        <v>0</v>
      </c>
      <c r="T3284" s="699">
        <f t="shared" si="1497"/>
        <v>0</v>
      </c>
      <c r="U3284" s="681">
        <f t="shared" si="1507"/>
        <v>0</v>
      </c>
      <c r="V3284" s="701">
        <f t="shared" si="1508"/>
        <v>0</v>
      </c>
      <c r="W3284" s="662">
        <f t="shared" si="1509"/>
        <v>0</v>
      </c>
      <c r="X3284" s="662">
        <f t="shared" si="1510"/>
        <v>0</v>
      </c>
      <c r="Y3284" s="662">
        <f t="shared" si="1511"/>
        <v>0</v>
      </c>
      <c r="Z3284" s="699">
        <f t="shared" si="1512"/>
        <v>0</v>
      </c>
      <c r="AA3284" s="681">
        <f t="shared" si="1515"/>
        <v>0</v>
      </c>
      <c r="AB3284" s="701">
        <f t="shared" si="1516"/>
        <v>0</v>
      </c>
      <c r="AC3284" s="662">
        <f t="shared" si="1513"/>
        <v>0</v>
      </c>
      <c r="AD3284" s="662">
        <f t="shared" si="1517"/>
        <v>0</v>
      </c>
      <c r="AE3284" s="701">
        <f t="shared" si="1518"/>
        <v>0</v>
      </c>
      <c r="AF3284" s="662">
        <f t="shared" si="1514"/>
        <v>0</v>
      </c>
      <c r="AG3284" s="662">
        <f t="shared" si="1519"/>
        <v>0</v>
      </c>
      <c r="AH3284" s="701">
        <f t="shared" si="1520"/>
        <v>0</v>
      </c>
    </row>
    <row r="3285" spans="1:34" x14ac:dyDescent="0.35">
      <c r="A3285" s="680">
        <v>41260</v>
      </c>
      <c r="B3285" s="558" t="s">
        <v>32</v>
      </c>
      <c r="C3285" s="558">
        <v>12</v>
      </c>
      <c r="D3285" s="559">
        <f t="shared" si="1492"/>
        <v>2</v>
      </c>
      <c r="E3285" s="561">
        <v>0</v>
      </c>
      <c r="F3285" s="699">
        <f t="shared" si="1498"/>
        <v>0</v>
      </c>
      <c r="G3285" s="712">
        <f t="shared" si="1499"/>
        <v>0</v>
      </c>
      <c r="H3285" s="699">
        <f t="shared" si="1493"/>
        <v>0</v>
      </c>
      <c r="I3285" s="712">
        <f t="shared" si="1494"/>
        <v>0</v>
      </c>
      <c r="J3285" s="699">
        <f t="shared" si="1500"/>
        <v>0</v>
      </c>
      <c r="K3285" s="681">
        <f t="shared" si="1501"/>
        <v>0</v>
      </c>
      <c r="L3285" s="711">
        <f>IF($L$5="Yes",HLOOKUP(B3285,'Outdoor Supply'!$D$32:$P$38,7,FALSE),0)</f>
        <v>0</v>
      </c>
      <c r="M3285" s="701">
        <f t="shared" si="1502"/>
        <v>0</v>
      </c>
      <c r="N3285" s="564">
        <f t="shared" si="1503"/>
        <v>0</v>
      </c>
      <c r="O3285" s="564">
        <f t="shared" si="1504"/>
        <v>0</v>
      </c>
      <c r="P3285" s="564">
        <f t="shared" si="1505"/>
        <v>0</v>
      </c>
      <c r="Q3285" s="564">
        <f t="shared" si="1506"/>
        <v>0</v>
      </c>
      <c r="R3285" s="661">
        <f t="shared" si="1495"/>
        <v>0</v>
      </c>
      <c r="S3285" s="662">
        <f t="shared" si="1496"/>
        <v>0</v>
      </c>
      <c r="T3285" s="699">
        <f t="shared" si="1497"/>
        <v>0</v>
      </c>
      <c r="U3285" s="681">
        <f t="shared" si="1507"/>
        <v>0</v>
      </c>
      <c r="V3285" s="701">
        <f t="shared" si="1508"/>
        <v>0</v>
      </c>
      <c r="W3285" s="662">
        <f t="shared" si="1509"/>
        <v>0</v>
      </c>
      <c r="X3285" s="662">
        <f t="shared" si="1510"/>
        <v>0</v>
      </c>
      <c r="Y3285" s="662">
        <f t="shared" si="1511"/>
        <v>0</v>
      </c>
      <c r="Z3285" s="699">
        <f t="shared" si="1512"/>
        <v>0</v>
      </c>
      <c r="AA3285" s="681">
        <f t="shared" si="1515"/>
        <v>0</v>
      </c>
      <c r="AB3285" s="701">
        <f t="shared" si="1516"/>
        <v>0</v>
      </c>
      <c r="AC3285" s="662">
        <f t="shared" si="1513"/>
        <v>0</v>
      </c>
      <c r="AD3285" s="662">
        <f t="shared" si="1517"/>
        <v>0</v>
      </c>
      <c r="AE3285" s="701">
        <f t="shared" si="1518"/>
        <v>0</v>
      </c>
      <c r="AF3285" s="662">
        <f t="shared" si="1514"/>
        <v>0</v>
      </c>
      <c r="AG3285" s="662">
        <f t="shared" si="1519"/>
        <v>0</v>
      </c>
      <c r="AH3285" s="701">
        <f t="shared" si="1520"/>
        <v>0</v>
      </c>
    </row>
    <row r="3286" spans="1:34" x14ac:dyDescent="0.35">
      <c r="A3286" s="680">
        <v>41261</v>
      </c>
      <c r="B3286" s="558" t="s">
        <v>32</v>
      </c>
      <c r="C3286" s="558">
        <v>12</v>
      </c>
      <c r="D3286" s="559">
        <f t="shared" si="1492"/>
        <v>3</v>
      </c>
      <c r="E3286" s="561">
        <v>0</v>
      </c>
      <c r="F3286" s="699">
        <f t="shared" si="1498"/>
        <v>0</v>
      </c>
      <c r="G3286" s="712">
        <f t="shared" si="1499"/>
        <v>0</v>
      </c>
      <c r="H3286" s="699">
        <f t="shared" si="1493"/>
        <v>0</v>
      </c>
      <c r="I3286" s="712">
        <f t="shared" si="1494"/>
        <v>0</v>
      </c>
      <c r="J3286" s="699">
        <f t="shared" si="1500"/>
        <v>0</v>
      </c>
      <c r="K3286" s="681">
        <f t="shared" si="1501"/>
        <v>0</v>
      </c>
      <c r="L3286" s="711">
        <f>IF($L$5="Yes",HLOOKUP(B3286,'Outdoor Supply'!$D$32:$P$38,7,FALSE),0)</f>
        <v>0</v>
      </c>
      <c r="M3286" s="701">
        <f t="shared" si="1502"/>
        <v>0</v>
      </c>
      <c r="N3286" s="564">
        <f t="shared" si="1503"/>
        <v>0</v>
      </c>
      <c r="O3286" s="564">
        <f t="shared" si="1504"/>
        <v>0</v>
      </c>
      <c r="P3286" s="564">
        <f t="shared" si="1505"/>
        <v>0</v>
      </c>
      <c r="Q3286" s="564">
        <f t="shared" si="1506"/>
        <v>0</v>
      </c>
      <c r="R3286" s="661">
        <f t="shared" si="1495"/>
        <v>0</v>
      </c>
      <c r="S3286" s="662">
        <f t="shared" si="1496"/>
        <v>0</v>
      </c>
      <c r="T3286" s="699">
        <f t="shared" si="1497"/>
        <v>0</v>
      </c>
      <c r="U3286" s="681">
        <f t="shared" si="1507"/>
        <v>0</v>
      </c>
      <c r="V3286" s="701">
        <f t="shared" si="1508"/>
        <v>0</v>
      </c>
      <c r="W3286" s="662">
        <f t="shared" si="1509"/>
        <v>0</v>
      </c>
      <c r="X3286" s="662">
        <f t="shared" si="1510"/>
        <v>0</v>
      </c>
      <c r="Y3286" s="662">
        <f t="shared" si="1511"/>
        <v>0</v>
      </c>
      <c r="Z3286" s="699">
        <f t="shared" si="1512"/>
        <v>0</v>
      </c>
      <c r="AA3286" s="681">
        <f t="shared" si="1515"/>
        <v>0</v>
      </c>
      <c r="AB3286" s="701">
        <f t="shared" si="1516"/>
        <v>0</v>
      </c>
      <c r="AC3286" s="662">
        <f t="shared" si="1513"/>
        <v>0</v>
      </c>
      <c r="AD3286" s="662">
        <f t="shared" si="1517"/>
        <v>0</v>
      </c>
      <c r="AE3286" s="701">
        <f t="shared" si="1518"/>
        <v>0</v>
      </c>
      <c r="AF3286" s="662">
        <f t="shared" si="1514"/>
        <v>0</v>
      </c>
      <c r="AG3286" s="662">
        <f t="shared" si="1519"/>
        <v>0</v>
      </c>
      <c r="AH3286" s="701">
        <f t="shared" si="1520"/>
        <v>0</v>
      </c>
    </row>
    <row r="3287" spans="1:34" x14ac:dyDescent="0.35">
      <c r="A3287" s="680">
        <v>41262</v>
      </c>
      <c r="B3287" s="558" t="s">
        <v>32</v>
      </c>
      <c r="C3287" s="558">
        <v>12</v>
      </c>
      <c r="D3287" s="559">
        <f t="shared" si="1492"/>
        <v>4</v>
      </c>
      <c r="E3287" s="561">
        <v>0</v>
      </c>
      <c r="F3287" s="699">
        <f t="shared" si="1498"/>
        <v>0</v>
      </c>
      <c r="G3287" s="712">
        <f t="shared" si="1499"/>
        <v>0</v>
      </c>
      <c r="H3287" s="699">
        <f t="shared" si="1493"/>
        <v>0</v>
      </c>
      <c r="I3287" s="712">
        <f t="shared" si="1494"/>
        <v>0</v>
      </c>
      <c r="J3287" s="699">
        <f t="shared" si="1500"/>
        <v>0</v>
      </c>
      <c r="K3287" s="681">
        <f t="shared" si="1501"/>
        <v>0</v>
      </c>
      <c r="L3287" s="711">
        <f>IF($L$5="Yes",HLOOKUP(B3287,'Outdoor Supply'!$D$32:$P$38,7,FALSE),0)</f>
        <v>0</v>
      </c>
      <c r="M3287" s="701">
        <f t="shared" si="1502"/>
        <v>0</v>
      </c>
      <c r="N3287" s="564">
        <f t="shared" si="1503"/>
        <v>0</v>
      </c>
      <c r="O3287" s="564">
        <f t="shared" si="1504"/>
        <v>0</v>
      </c>
      <c r="P3287" s="564">
        <f t="shared" si="1505"/>
        <v>0</v>
      </c>
      <c r="Q3287" s="564">
        <f t="shared" si="1506"/>
        <v>0</v>
      </c>
      <c r="R3287" s="661">
        <f t="shared" si="1495"/>
        <v>0</v>
      </c>
      <c r="S3287" s="662">
        <f t="shared" si="1496"/>
        <v>0</v>
      </c>
      <c r="T3287" s="699">
        <f t="shared" si="1497"/>
        <v>0</v>
      </c>
      <c r="U3287" s="681">
        <f t="shared" si="1507"/>
        <v>0</v>
      </c>
      <c r="V3287" s="701">
        <f t="shared" si="1508"/>
        <v>0</v>
      </c>
      <c r="W3287" s="662">
        <f t="shared" si="1509"/>
        <v>0</v>
      </c>
      <c r="X3287" s="662">
        <f t="shared" si="1510"/>
        <v>0</v>
      </c>
      <c r="Y3287" s="662">
        <f t="shared" si="1511"/>
        <v>0</v>
      </c>
      <c r="Z3287" s="699">
        <f t="shared" si="1512"/>
        <v>0</v>
      </c>
      <c r="AA3287" s="681">
        <f t="shared" si="1515"/>
        <v>0</v>
      </c>
      <c r="AB3287" s="701">
        <f t="shared" si="1516"/>
        <v>0</v>
      </c>
      <c r="AC3287" s="662">
        <f t="shared" si="1513"/>
        <v>0</v>
      </c>
      <c r="AD3287" s="662">
        <f t="shared" si="1517"/>
        <v>0</v>
      </c>
      <c r="AE3287" s="701">
        <f t="shared" si="1518"/>
        <v>0</v>
      </c>
      <c r="AF3287" s="662">
        <f t="shared" si="1514"/>
        <v>0</v>
      </c>
      <c r="AG3287" s="662">
        <f t="shared" si="1519"/>
        <v>0</v>
      </c>
      <c r="AH3287" s="701">
        <f t="shared" si="1520"/>
        <v>0</v>
      </c>
    </row>
    <row r="3288" spans="1:34" x14ac:dyDescent="0.35">
      <c r="A3288" s="680">
        <v>41263</v>
      </c>
      <c r="B3288" s="558" t="s">
        <v>32</v>
      </c>
      <c r="C3288" s="558">
        <v>12</v>
      </c>
      <c r="D3288" s="559">
        <f t="shared" si="1492"/>
        <v>5</v>
      </c>
      <c r="E3288" s="561">
        <v>0</v>
      </c>
      <c r="F3288" s="699">
        <f t="shared" si="1498"/>
        <v>0</v>
      </c>
      <c r="G3288" s="712">
        <f t="shared" si="1499"/>
        <v>0</v>
      </c>
      <c r="H3288" s="699">
        <f t="shared" si="1493"/>
        <v>0</v>
      </c>
      <c r="I3288" s="712">
        <f t="shared" si="1494"/>
        <v>0</v>
      </c>
      <c r="J3288" s="699">
        <f t="shared" si="1500"/>
        <v>0</v>
      </c>
      <c r="K3288" s="681">
        <f t="shared" si="1501"/>
        <v>0</v>
      </c>
      <c r="L3288" s="711">
        <f>IF($L$5="Yes",HLOOKUP(B3288,'Outdoor Supply'!$D$32:$P$38,7,FALSE),0)</f>
        <v>0</v>
      </c>
      <c r="M3288" s="701">
        <f t="shared" si="1502"/>
        <v>0</v>
      </c>
      <c r="N3288" s="564">
        <f t="shared" si="1503"/>
        <v>0</v>
      </c>
      <c r="O3288" s="564">
        <f t="shared" si="1504"/>
        <v>0</v>
      </c>
      <c r="P3288" s="564">
        <f t="shared" si="1505"/>
        <v>0</v>
      </c>
      <c r="Q3288" s="564">
        <f t="shared" si="1506"/>
        <v>0</v>
      </c>
      <c r="R3288" s="661">
        <f t="shared" si="1495"/>
        <v>0</v>
      </c>
      <c r="S3288" s="662">
        <f t="shared" si="1496"/>
        <v>0</v>
      </c>
      <c r="T3288" s="699">
        <f t="shared" si="1497"/>
        <v>0</v>
      </c>
      <c r="U3288" s="681">
        <f t="shared" si="1507"/>
        <v>0</v>
      </c>
      <c r="V3288" s="701">
        <f t="shared" si="1508"/>
        <v>0</v>
      </c>
      <c r="W3288" s="662">
        <f t="shared" si="1509"/>
        <v>0</v>
      </c>
      <c r="X3288" s="662">
        <f t="shared" si="1510"/>
        <v>0</v>
      </c>
      <c r="Y3288" s="662">
        <f t="shared" si="1511"/>
        <v>0</v>
      </c>
      <c r="Z3288" s="699">
        <f t="shared" si="1512"/>
        <v>0</v>
      </c>
      <c r="AA3288" s="681">
        <f t="shared" si="1515"/>
        <v>0</v>
      </c>
      <c r="AB3288" s="701">
        <f t="shared" si="1516"/>
        <v>0</v>
      </c>
      <c r="AC3288" s="662">
        <f t="shared" si="1513"/>
        <v>0</v>
      </c>
      <c r="AD3288" s="662">
        <f t="shared" si="1517"/>
        <v>0</v>
      </c>
      <c r="AE3288" s="701">
        <f t="shared" si="1518"/>
        <v>0</v>
      </c>
      <c r="AF3288" s="662">
        <f t="shared" si="1514"/>
        <v>0</v>
      </c>
      <c r="AG3288" s="662">
        <f t="shared" si="1519"/>
        <v>0</v>
      </c>
      <c r="AH3288" s="701">
        <f t="shared" si="1520"/>
        <v>0</v>
      </c>
    </row>
    <row r="3289" spans="1:34" x14ac:dyDescent="0.35">
      <c r="A3289" s="680">
        <v>41264</v>
      </c>
      <c r="B3289" s="558" t="s">
        <v>32</v>
      </c>
      <c r="C3289" s="558">
        <v>12</v>
      </c>
      <c r="D3289" s="559">
        <f t="shared" si="1492"/>
        <v>6</v>
      </c>
      <c r="E3289" s="561">
        <v>0</v>
      </c>
      <c r="F3289" s="699">
        <f t="shared" si="1498"/>
        <v>0</v>
      </c>
      <c r="G3289" s="712">
        <f t="shared" si="1499"/>
        <v>0</v>
      </c>
      <c r="H3289" s="699">
        <f t="shared" si="1493"/>
        <v>0</v>
      </c>
      <c r="I3289" s="712">
        <f t="shared" si="1494"/>
        <v>0</v>
      </c>
      <c r="J3289" s="699">
        <f t="shared" si="1500"/>
        <v>0</v>
      </c>
      <c r="K3289" s="681">
        <f t="shared" si="1501"/>
        <v>0</v>
      </c>
      <c r="L3289" s="711">
        <f>IF($L$5="Yes",HLOOKUP(B3289,'Outdoor Supply'!$D$32:$P$38,7,FALSE),0)</f>
        <v>0</v>
      </c>
      <c r="M3289" s="701">
        <f t="shared" si="1502"/>
        <v>0</v>
      </c>
      <c r="N3289" s="564">
        <f t="shared" si="1503"/>
        <v>0</v>
      </c>
      <c r="O3289" s="564">
        <f t="shared" si="1504"/>
        <v>0</v>
      </c>
      <c r="P3289" s="564">
        <f t="shared" si="1505"/>
        <v>0</v>
      </c>
      <c r="Q3289" s="564">
        <f t="shared" si="1506"/>
        <v>0</v>
      </c>
      <c r="R3289" s="661">
        <f t="shared" si="1495"/>
        <v>0</v>
      </c>
      <c r="S3289" s="662">
        <f t="shared" si="1496"/>
        <v>0</v>
      </c>
      <c r="T3289" s="699">
        <f t="shared" si="1497"/>
        <v>0</v>
      </c>
      <c r="U3289" s="681">
        <f t="shared" si="1507"/>
        <v>0</v>
      </c>
      <c r="V3289" s="701">
        <f t="shared" si="1508"/>
        <v>0</v>
      </c>
      <c r="W3289" s="662">
        <f t="shared" si="1509"/>
        <v>0</v>
      </c>
      <c r="X3289" s="662">
        <f t="shared" si="1510"/>
        <v>0</v>
      </c>
      <c r="Y3289" s="662">
        <f t="shared" si="1511"/>
        <v>0</v>
      </c>
      <c r="Z3289" s="699">
        <f t="shared" si="1512"/>
        <v>0</v>
      </c>
      <c r="AA3289" s="681">
        <f t="shared" si="1515"/>
        <v>0</v>
      </c>
      <c r="AB3289" s="701">
        <f t="shared" si="1516"/>
        <v>0</v>
      </c>
      <c r="AC3289" s="662">
        <f t="shared" si="1513"/>
        <v>0</v>
      </c>
      <c r="AD3289" s="662">
        <f t="shared" si="1517"/>
        <v>0</v>
      </c>
      <c r="AE3289" s="701">
        <f t="shared" si="1518"/>
        <v>0</v>
      </c>
      <c r="AF3289" s="662">
        <f t="shared" si="1514"/>
        <v>0</v>
      </c>
      <c r="AG3289" s="662">
        <f t="shared" si="1519"/>
        <v>0</v>
      </c>
      <c r="AH3289" s="701">
        <f t="shared" si="1520"/>
        <v>0</v>
      </c>
    </row>
    <row r="3290" spans="1:34" x14ac:dyDescent="0.35">
      <c r="A3290" s="680">
        <v>41265</v>
      </c>
      <c r="B3290" s="558" t="s">
        <v>32</v>
      </c>
      <c r="C3290" s="558">
        <v>12</v>
      </c>
      <c r="D3290" s="559">
        <f t="shared" si="1492"/>
        <v>7</v>
      </c>
      <c r="E3290" s="561">
        <v>0</v>
      </c>
      <c r="F3290" s="699">
        <f t="shared" si="1498"/>
        <v>0</v>
      </c>
      <c r="G3290" s="712">
        <f t="shared" si="1499"/>
        <v>0</v>
      </c>
      <c r="H3290" s="699">
        <f t="shared" si="1493"/>
        <v>0</v>
      </c>
      <c r="I3290" s="712">
        <f t="shared" si="1494"/>
        <v>0</v>
      </c>
      <c r="J3290" s="699">
        <f t="shared" si="1500"/>
        <v>0</v>
      </c>
      <c r="K3290" s="681">
        <f t="shared" si="1501"/>
        <v>0</v>
      </c>
      <c r="L3290" s="711">
        <f>IF($L$5="Yes",HLOOKUP(B3290,'Outdoor Supply'!$D$32:$P$38,7,FALSE),0)</f>
        <v>0</v>
      </c>
      <c r="M3290" s="701">
        <f t="shared" si="1502"/>
        <v>0</v>
      </c>
      <c r="N3290" s="564">
        <f t="shared" si="1503"/>
        <v>0</v>
      </c>
      <c r="O3290" s="564">
        <f t="shared" si="1504"/>
        <v>0</v>
      </c>
      <c r="P3290" s="564">
        <f t="shared" si="1505"/>
        <v>0</v>
      </c>
      <c r="Q3290" s="564">
        <f t="shared" si="1506"/>
        <v>0</v>
      </c>
      <c r="R3290" s="661">
        <f t="shared" si="1495"/>
        <v>0</v>
      </c>
      <c r="S3290" s="662">
        <f t="shared" si="1496"/>
        <v>0</v>
      </c>
      <c r="T3290" s="699">
        <f t="shared" si="1497"/>
        <v>0</v>
      </c>
      <c r="U3290" s="681">
        <f t="shared" si="1507"/>
        <v>0</v>
      </c>
      <c r="V3290" s="701">
        <f t="shared" si="1508"/>
        <v>0</v>
      </c>
      <c r="W3290" s="662">
        <f t="shared" si="1509"/>
        <v>0</v>
      </c>
      <c r="X3290" s="662">
        <f t="shared" si="1510"/>
        <v>0</v>
      </c>
      <c r="Y3290" s="662">
        <f t="shared" si="1511"/>
        <v>0</v>
      </c>
      <c r="Z3290" s="699">
        <f t="shared" si="1512"/>
        <v>0</v>
      </c>
      <c r="AA3290" s="681">
        <f t="shared" si="1515"/>
        <v>0</v>
      </c>
      <c r="AB3290" s="701">
        <f t="shared" si="1516"/>
        <v>0</v>
      </c>
      <c r="AC3290" s="662">
        <f t="shared" si="1513"/>
        <v>0</v>
      </c>
      <c r="AD3290" s="662">
        <f t="shared" si="1517"/>
        <v>0</v>
      </c>
      <c r="AE3290" s="701">
        <f t="shared" si="1518"/>
        <v>0</v>
      </c>
      <c r="AF3290" s="662">
        <f t="shared" si="1514"/>
        <v>0</v>
      </c>
      <c r="AG3290" s="662">
        <f t="shared" si="1519"/>
        <v>0</v>
      </c>
      <c r="AH3290" s="701">
        <f t="shared" si="1520"/>
        <v>0</v>
      </c>
    </row>
    <row r="3291" spans="1:34" x14ac:dyDescent="0.35">
      <c r="A3291" s="680">
        <v>41266</v>
      </c>
      <c r="B3291" s="558" t="s">
        <v>32</v>
      </c>
      <c r="C3291" s="558">
        <v>12</v>
      </c>
      <c r="D3291" s="559">
        <f t="shared" si="1492"/>
        <v>1</v>
      </c>
      <c r="E3291" s="561">
        <v>0</v>
      </c>
      <c r="F3291" s="699">
        <f t="shared" si="1498"/>
        <v>0</v>
      </c>
      <c r="G3291" s="712">
        <f t="shared" si="1499"/>
        <v>0</v>
      </c>
      <c r="H3291" s="699">
        <f t="shared" si="1493"/>
        <v>0</v>
      </c>
      <c r="I3291" s="712">
        <f t="shared" si="1494"/>
        <v>0</v>
      </c>
      <c r="J3291" s="699">
        <f t="shared" si="1500"/>
        <v>0</v>
      </c>
      <c r="K3291" s="681">
        <f t="shared" si="1501"/>
        <v>0</v>
      </c>
      <c r="L3291" s="711">
        <f>IF($L$5="Yes",HLOOKUP(B3291,'Outdoor Supply'!$D$32:$P$38,7,FALSE),0)</f>
        <v>0</v>
      </c>
      <c r="M3291" s="701">
        <f t="shared" si="1502"/>
        <v>0</v>
      </c>
      <c r="N3291" s="564">
        <f t="shared" si="1503"/>
        <v>0</v>
      </c>
      <c r="O3291" s="564">
        <f t="shared" si="1504"/>
        <v>0</v>
      </c>
      <c r="P3291" s="564">
        <f t="shared" si="1505"/>
        <v>0</v>
      </c>
      <c r="Q3291" s="564">
        <f t="shared" si="1506"/>
        <v>0</v>
      </c>
      <c r="R3291" s="661">
        <f t="shared" si="1495"/>
        <v>0</v>
      </c>
      <c r="S3291" s="662">
        <f t="shared" si="1496"/>
        <v>0</v>
      </c>
      <c r="T3291" s="699">
        <f t="shared" si="1497"/>
        <v>0</v>
      </c>
      <c r="U3291" s="681">
        <f t="shared" si="1507"/>
        <v>0</v>
      </c>
      <c r="V3291" s="701">
        <f t="shared" si="1508"/>
        <v>0</v>
      </c>
      <c r="W3291" s="662">
        <f t="shared" si="1509"/>
        <v>0</v>
      </c>
      <c r="X3291" s="662">
        <f t="shared" si="1510"/>
        <v>0</v>
      </c>
      <c r="Y3291" s="662">
        <f t="shared" si="1511"/>
        <v>0</v>
      </c>
      <c r="Z3291" s="699">
        <f t="shared" si="1512"/>
        <v>0</v>
      </c>
      <c r="AA3291" s="681">
        <f t="shared" si="1515"/>
        <v>0</v>
      </c>
      <c r="AB3291" s="701">
        <f t="shared" si="1516"/>
        <v>0</v>
      </c>
      <c r="AC3291" s="662">
        <f t="shared" si="1513"/>
        <v>0</v>
      </c>
      <c r="AD3291" s="662">
        <f t="shared" si="1517"/>
        <v>0</v>
      </c>
      <c r="AE3291" s="701">
        <f t="shared" si="1518"/>
        <v>0</v>
      </c>
      <c r="AF3291" s="662">
        <f t="shared" si="1514"/>
        <v>0</v>
      </c>
      <c r="AG3291" s="662">
        <f t="shared" si="1519"/>
        <v>0</v>
      </c>
      <c r="AH3291" s="701">
        <f t="shared" si="1520"/>
        <v>0</v>
      </c>
    </row>
    <row r="3292" spans="1:34" x14ac:dyDescent="0.35">
      <c r="A3292" s="680">
        <v>41267</v>
      </c>
      <c r="B3292" s="558" t="s">
        <v>32</v>
      </c>
      <c r="C3292" s="558">
        <v>12</v>
      </c>
      <c r="D3292" s="559">
        <f t="shared" si="1492"/>
        <v>2</v>
      </c>
      <c r="E3292" s="561">
        <v>0</v>
      </c>
      <c r="F3292" s="699">
        <f t="shared" si="1498"/>
        <v>0</v>
      </c>
      <c r="G3292" s="712">
        <f t="shared" si="1499"/>
        <v>0</v>
      </c>
      <c r="H3292" s="699">
        <f t="shared" si="1493"/>
        <v>0</v>
      </c>
      <c r="I3292" s="712">
        <f t="shared" si="1494"/>
        <v>0</v>
      </c>
      <c r="J3292" s="699">
        <f t="shared" si="1500"/>
        <v>0</v>
      </c>
      <c r="K3292" s="681">
        <f t="shared" si="1501"/>
        <v>0</v>
      </c>
      <c r="L3292" s="711">
        <f>IF($L$5="Yes",HLOOKUP(B3292,'Outdoor Supply'!$D$32:$P$38,7,FALSE),0)</f>
        <v>0</v>
      </c>
      <c r="M3292" s="701">
        <f t="shared" si="1502"/>
        <v>0</v>
      </c>
      <c r="N3292" s="564">
        <f t="shared" si="1503"/>
        <v>0</v>
      </c>
      <c r="O3292" s="564">
        <f t="shared" si="1504"/>
        <v>0</v>
      </c>
      <c r="P3292" s="564">
        <f t="shared" si="1505"/>
        <v>0</v>
      </c>
      <c r="Q3292" s="564">
        <f t="shared" si="1506"/>
        <v>0</v>
      </c>
      <c r="R3292" s="661">
        <f t="shared" si="1495"/>
        <v>0</v>
      </c>
      <c r="S3292" s="662">
        <f t="shared" si="1496"/>
        <v>0</v>
      </c>
      <c r="T3292" s="699">
        <f t="shared" si="1497"/>
        <v>0</v>
      </c>
      <c r="U3292" s="681">
        <f t="shared" si="1507"/>
        <v>0</v>
      </c>
      <c r="V3292" s="701">
        <f t="shared" si="1508"/>
        <v>0</v>
      </c>
      <c r="W3292" s="662">
        <f t="shared" si="1509"/>
        <v>0</v>
      </c>
      <c r="X3292" s="662">
        <f t="shared" si="1510"/>
        <v>0</v>
      </c>
      <c r="Y3292" s="662">
        <f t="shared" si="1511"/>
        <v>0</v>
      </c>
      <c r="Z3292" s="699">
        <f t="shared" si="1512"/>
        <v>0</v>
      </c>
      <c r="AA3292" s="681">
        <f t="shared" si="1515"/>
        <v>0</v>
      </c>
      <c r="AB3292" s="701">
        <f t="shared" si="1516"/>
        <v>0</v>
      </c>
      <c r="AC3292" s="662">
        <f t="shared" si="1513"/>
        <v>0</v>
      </c>
      <c r="AD3292" s="662">
        <f t="shared" si="1517"/>
        <v>0</v>
      </c>
      <c r="AE3292" s="701">
        <f t="shared" si="1518"/>
        <v>0</v>
      </c>
      <c r="AF3292" s="662">
        <f t="shared" si="1514"/>
        <v>0</v>
      </c>
      <c r="AG3292" s="662">
        <f t="shared" si="1519"/>
        <v>0</v>
      </c>
      <c r="AH3292" s="701">
        <f t="shared" si="1520"/>
        <v>0</v>
      </c>
    </row>
    <row r="3293" spans="1:34" x14ac:dyDescent="0.35">
      <c r="A3293" s="680">
        <v>41268</v>
      </c>
      <c r="B3293" s="558" t="s">
        <v>32</v>
      </c>
      <c r="C3293" s="558">
        <v>12</v>
      </c>
      <c r="D3293" s="559">
        <f t="shared" si="1492"/>
        <v>3</v>
      </c>
      <c r="E3293" s="561">
        <v>9.9999999999909051E-3</v>
      </c>
      <c r="F3293" s="699">
        <f t="shared" si="1498"/>
        <v>0</v>
      </c>
      <c r="G3293" s="712">
        <f t="shared" si="1499"/>
        <v>0</v>
      </c>
      <c r="H3293" s="699">
        <f t="shared" si="1493"/>
        <v>0</v>
      </c>
      <c r="I3293" s="712">
        <f t="shared" si="1494"/>
        <v>0</v>
      </c>
      <c r="J3293" s="699">
        <f t="shared" si="1500"/>
        <v>0</v>
      </c>
      <c r="K3293" s="681">
        <f t="shared" si="1501"/>
        <v>0</v>
      </c>
      <c r="L3293" s="711">
        <f>IF($L$5="Yes",HLOOKUP(B3293,'Outdoor Supply'!$D$32:$P$38,7,FALSE),0)</f>
        <v>0</v>
      </c>
      <c r="M3293" s="701">
        <f t="shared" si="1502"/>
        <v>0</v>
      </c>
      <c r="N3293" s="564">
        <f t="shared" si="1503"/>
        <v>0</v>
      </c>
      <c r="O3293" s="564">
        <f t="shared" si="1504"/>
        <v>0</v>
      </c>
      <c r="P3293" s="564">
        <f t="shared" si="1505"/>
        <v>0</v>
      </c>
      <c r="Q3293" s="564">
        <f t="shared" si="1506"/>
        <v>0</v>
      </c>
      <c r="R3293" s="661">
        <f t="shared" si="1495"/>
        <v>0</v>
      </c>
      <c r="S3293" s="662">
        <f t="shared" si="1496"/>
        <v>0</v>
      </c>
      <c r="T3293" s="699">
        <f t="shared" si="1497"/>
        <v>0</v>
      </c>
      <c r="U3293" s="681">
        <f t="shared" si="1507"/>
        <v>0</v>
      </c>
      <c r="V3293" s="701">
        <f t="shared" si="1508"/>
        <v>0</v>
      </c>
      <c r="W3293" s="662">
        <f t="shared" si="1509"/>
        <v>0</v>
      </c>
      <c r="X3293" s="662">
        <f t="shared" si="1510"/>
        <v>0</v>
      </c>
      <c r="Y3293" s="662">
        <f t="shared" si="1511"/>
        <v>0</v>
      </c>
      <c r="Z3293" s="699">
        <f t="shared" si="1512"/>
        <v>0</v>
      </c>
      <c r="AA3293" s="681">
        <f t="shared" si="1515"/>
        <v>0</v>
      </c>
      <c r="AB3293" s="701">
        <f t="shared" si="1516"/>
        <v>0</v>
      </c>
      <c r="AC3293" s="662">
        <f t="shared" si="1513"/>
        <v>0</v>
      </c>
      <c r="AD3293" s="662">
        <f t="shared" si="1517"/>
        <v>0</v>
      </c>
      <c r="AE3293" s="701">
        <f t="shared" si="1518"/>
        <v>0</v>
      </c>
      <c r="AF3293" s="662">
        <f t="shared" si="1514"/>
        <v>0</v>
      </c>
      <c r="AG3293" s="662">
        <f t="shared" si="1519"/>
        <v>0</v>
      </c>
      <c r="AH3293" s="701">
        <f t="shared" si="1520"/>
        <v>0</v>
      </c>
    </row>
    <row r="3294" spans="1:34" x14ac:dyDescent="0.35">
      <c r="A3294" s="680">
        <v>41269</v>
      </c>
      <c r="B3294" s="558" t="s">
        <v>32</v>
      </c>
      <c r="C3294" s="558">
        <v>12</v>
      </c>
      <c r="D3294" s="559">
        <f t="shared" si="1492"/>
        <v>4</v>
      </c>
      <c r="E3294" s="561">
        <v>0</v>
      </c>
      <c r="F3294" s="699">
        <f t="shared" si="1498"/>
        <v>0</v>
      </c>
      <c r="G3294" s="712">
        <f t="shared" si="1499"/>
        <v>0</v>
      </c>
      <c r="H3294" s="699">
        <f t="shared" si="1493"/>
        <v>0</v>
      </c>
      <c r="I3294" s="712">
        <f t="shared" si="1494"/>
        <v>0</v>
      </c>
      <c r="J3294" s="699">
        <f t="shared" si="1500"/>
        <v>0</v>
      </c>
      <c r="K3294" s="681">
        <f t="shared" si="1501"/>
        <v>0</v>
      </c>
      <c r="L3294" s="711">
        <f>IF($L$5="Yes",HLOOKUP(B3294,'Outdoor Supply'!$D$32:$P$38,7,FALSE),0)</f>
        <v>0</v>
      </c>
      <c r="M3294" s="701">
        <f t="shared" si="1502"/>
        <v>0</v>
      </c>
      <c r="N3294" s="564">
        <f t="shared" si="1503"/>
        <v>0</v>
      </c>
      <c r="O3294" s="564">
        <f t="shared" si="1504"/>
        <v>0</v>
      </c>
      <c r="P3294" s="564">
        <f t="shared" si="1505"/>
        <v>0</v>
      </c>
      <c r="Q3294" s="564">
        <f t="shared" si="1506"/>
        <v>0</v>
      </c>
      <c r="R3294" s="661">
        <f t="shared" si="1495"/>
        <v>0</v>
      </c>
      <c r="S3294" s="662">
        <f t="shared" si="1496"/>
        <v>0</v>
      </c>
      <c r="T3294" s="699">
        <f t="shared" si="1497"/>
        <v>0</v>
      </c>
      <c r="U3294" s="681">
        <f t="shared" si="1507"/>
        <v>0</v>
      </c>
      <c r="V3294" s="701">
        <f t="shared" si="1508"/>
        <v>0</v>
      </c>
      <c r="W3294" s="662">
        <f t="shared" si="1509"/>
        <v>0</v>
      </c>
      <c r="X3294" s="662">
        <f t="shared" si="1510"/>
        <v>0</v>
      </c>
      <c r="Y3294" s="662">
        <f t="shared" si="1511"/>
        <v>0</v>
      </c>
      <c r="Z3294" s="699">
        <f t="shared" si="1512"/>
        <v>0</v>
      </c>
      <c r="AA3294" s="681">
        <f t="shared" si="1515"/>
        <v>0</v>
      </c>
      <c r="AB3294" s="701">
        <f t="shared" si="1516"/>
        <v>0</v>
      </c>
      <c r="AC3294" s="662">
        <f t="shared" si="1513"/>
        <v>0</v>
      </c>
      <c r="AD3294" s="662">
        <f t="shared" si="1517"/>
        <v>0</v>
      </c>
      <c r="AE3294" s="701">
        <f t="shared" si="1518"/>
        <v>0</v>
      </c>
      <c r="AF3294" s="662">
        <f t="shared" si="1514"/>
        <v>0</v>
      </c>
      <c r="AG3294" s="662">
        <f t="shared" si="1519"/>
        <v>0</v>
      </c>
      <c r="AH3294" s="701">
        <f t="shared" si="1520"/>
        <v>0</v>
      </c>
    </row>
    <row r="3295" spans="1:34" x14ac:dyDescent="0.35">
      <c r="A3295" s="680">
        <v>41270</v>
      </c>
      <c r="B3295" s="558" t="s">
        <v>32</v>
      </c>
      <c r="C3295" s="558">
        <v>12</v>
      </c>
      <c r="D3295" s="559">
        <f t="shared" si="1492"/>
        <v>5</v>
      </c>
      <c r="E3295" s="561">
        <v>0</v>
      </c>
      <c r="F3295" s="699">
        <f t="shared" si="1498"/>
        <v>0</v>
      </c>
      <c r="G3295" s="712">
        <f t="shared" si="1499"/>
        <v>0</v>
      </c>
      <c r="H3295" s="699">
        <f t="shared" si="1493"/>
        <v>0</v>
      </c>
      <c r="I3295" s="712">
        <f t="shared" si="1494"/>
        <v>0</v>
      </c>
      <c r="J3295" s="699">
        <f t="shared" si="1500"/>
        <v>0</v>
      </c>
      <c r="K3295" s="681">
        <f t="shared" si="1501"/>
        <v>0</v>
      </c>
      <c r="L3295" s="711">
        <f>IF($L$5="Yes",HLOOKUP(B3295,'Outdoor Supply'!$D$32:$P$38,7,FALSE),0)</f>
        <v>0</v>
      </c>
      <c r="M3295" s="701">
        <f t="shared" si="1502"/>
        <v>0</v>
      </c>
      <c r="N3295" s="564">
        <f t="shared" si="1503"/>
        <v>0</v>
      </c>
      <c r="O3295" s="564">
        <f t="shared" si="1504"/>
        <v>0</v>
      </c>
      <c r="P3295" s="564">
        <f t="shared" si="1505"/>
        <v>0</v>
      </c>
      <c r="Q3295" s="564">
        <f t="shared" si="1506"/>
        <v>0</v>
      </c>
      <c r="R3295" s="661">
        <f t="shared" si="1495"/>
        <v>0</v>
      </c>
      <c r="S3295" s="662">
        <f t="shared" si="1496"/>
        <v>0</v>
      </c>
      <c r="T3295" s="699">
        <f t="shared" si="1497"/>
        <v>0</v>
      </c>
      <c r="U3295" s="681">
        <f t="shared" si="1507"/>
        <v>0</v>
      </c>
      <c r="V3295" s="701">
        <f t="shared" si="1508"/>
        <v>0</v>
      </c>
      <c r="W3295" s="662">
        <f t="shared" si="1509"/>
        <v>0</v>
      </c>
      <c r="X3295" s="662">
        <f t="shared" si="1510"/>
        <v>0</v>
      </c>
      <c r="Y3295" s="662">
        <f t="shared" si="1511"/>
        <v>0</v>
      </c>
      <c r="Z3295" s="699">
        <f t="shared" si="1512"/>
        <v>0</v>
      </c>
      <c r="AA3295" s="681">
        <f t="shared" si="1515"/>
        <v>0</v>
      </c>
      <c r="AB3295" s="701">
        <f t="shared" si="1516"/>
        <v>0</v>
      </c>
      <c r="AC3295" s="662">
        <f t="shared" si="1513"/>
        <v>0</v>
      </c>
      <c r="AD3295" s="662">
        <f t="shared" si="1517"/>
        <v>0</v>
      </c>
      <c r="AE3295" s="701">
        <f t="shared" si="1518"/>
        <v>0</v>
      </c>
      <c r="AF3295" s="662">
        <f t="shared" si="1514"/>
        <v>0</v>
      </c>
      <c r="AG3295" s="662">
        <f t="shared" si="1519"/>
        <v>0</v>
      </c>
      <c r="AH3295" s="701">
        <f t="shared" si="1520"/>
        <v>0</v>
      </c>
    </row>
    <row r="3296" spans="1:34" x14ac:dyDescent="0.35">
      <c r="A3296" s="680">
        <v>41271</v>
      </c>
      <c r="B3296" s="558" t="s">
        <v>32</v>
      </c>
      <c r="C3296" s="558">
        <v>12</v>
      </c>
      <c r="D3296" s="559">
        <f t="shared" si="1492"/>
        <v>6</v>
      </c>
      <c r="E3296" s="561">
        <v>0</v>
      </c>
      <c r="F3296" s="699">
        <f t="shared" si="1498"/>
        <v>0</v>
      </c>
      <c r="G3296" s="712">
        <f t="shared" si="1499"/>
        <v>0</v>
      </c>
      <c r="H3296" s="699">
        <f t="shared" si="1493"/>
        <v>0</v>
      </c>
      <c r="I3296" s="712">
        <f t="shared" si="1494"/>
        <v>0</v>
      </c>
      <c r="J3296" s="699">
        <f t="shared" si="1500"/>
        <v>0</v>
      </c>
      <c r="K3296" s="681">
        <f t="shared" si="1501"/>
        <v>0</v>
      </c>
      <c r="L3296" s="711">
        <f>IF($L$5="Yes",HLOOKUP(B3296,'Outdoor Supply'!$D$32:$P$38,7,FALSE),0)</f>
        <v>0</v>
      </c>
      <c r="M3296" s="701">
        <f t="shared" si="1502"/>
        <v>0</v>
      </c>
      <c r="N3296" s="564">
        <f t="shared" si="1503"/>
        <v>0</v>
      </c>
      <c r="O3296" s="564">
        <f t="shared" si="1504"/>
        <v>0</v>
      </c>
      <c r="P3296" s="564">
        <f t="shared" si="1505"/>
        <v>0</v>
      </c>
      <c r="Q3296" s="564">
        <f t="shared" si="1506"/>
        <v>0</v>
      </c>
      <c r="R3296" s="661">
        <f t="shared" si="1495"/>
        <v>0</v>
      </c>
      <c r="S3296" s="662">
        <f t="shared" si="1496"/>
        <v>0</v>
      </c>
      <c r="T3296" s="699">
        <f t="shared" si="1497"/>
        <v>0</v>
      </c>
      <c r="U3296" s="681">
        <f t="shared" si="1507"/>
        <v>0</v>
      </c>
      <c r="V3296" s="701">
        <f t="shared" si="1508"/>
        <v>0</v>
      </c>
      <c r="W3296" s="662">
        <f t="shared" si="1509"/>
        <v>0</v>
      </c>
      <c r="X3296" s="662">
        <f t="shared" si="1510"/>
        <v>0</v>
      </c>
      <c r="Y3296" s="662">
        <f t="shared" si="1511"/>
        <v>0</v>
      </c>
      <c r="Z3296" s="699">
        <f t="shared" si="1512"/>
        <v>0</v>
      </c>
      <c r="AA3296" s="681">
        <f t="shared" si="1515"/>
        <v>0</v>
      </c>
      <c r="AB3296" s="701">
        <f t="shared" si="1516"/>
        <v>0</v>
      </c>
      <c r="AC3296" s="662">
        <f t="shared" si="1513"/>
        <v>0</v>
      </c>
      <c r="AD3296" s="662">
        <f t="shared" si="1517"/>
        <v>0</v>
      </c>
      <c r="AE3296" s="701">
        <f t="shared" si="1518"/>
        <v>0</v>
      </c>
      <c r="AF3296" s="662">
        <f t="shared" si="1514"/>
        <v>0</v>
      </c>
      <c r="AG3296" s="662">
        <f t="shared" si="1519"/>
        <v>0</v>
      </c>
      <c r="AH3296" s="701">
        <f t="shared" si="1520"/>
        <v>0</v>
      </c>
    </row>
    <row r="3297" spans="1:34" x14ac:dyDescent="0.35">
      <c r="A3297" s="680">
        <v>41272</v>
      </c>
      <c r="B3297" s="558" t="s">
        <v>32</v>
      </c>
      <c r="C3297" s="558">
        <v>12</v>
      </c>
      <c r="D3297" s="559">
        <f t="shared" si="1492"/>
        <v>7</v>
      </c>
      <c r="E3297" s="561">
        <v>0</v>
      </c>
      <c r="F3297" s="699">
        <f t="shared" si="1498"/>
        <v>0</v>
      </c>
      <c r="G3297" s="712">
        <f t="shared" si="1499"/>
        <v>0</v>
      </c>
      <c r="H3297" s="699">
        <f t="shared" si="1493"/>
        <v>0</v>
      </c>
      <c r="I3297" s="712">
        <f t="shared" si="1494"/>
        <v>0</v>
      </c>
      <c r="J3297" s="699">
        <f t="shared" si="1500"/>
        <v>0</v>
      </c>
      <c r="K3297" s="681">
        <f t="shared" si="1501"/>
        <v>0</v>
      </c>
      <c r="L3297" s="711">
        <f>IF($L$5="Yes",HLOOKUP(B3297,'Outdoor Supply'!$D$32:$P$38,7,FALSE),0)</f>
        <v>0</v>
      </c>
      <c r="M3297" s="701">
        <f t="shared" si="1502"/>
        <v>0</v>
      </c>
      <c r="N3297" s="564">
        <f t="shared" si="1503"/>
        <v>0</v>
      </c>
      <c r="O3297" s="564">
        <f t="shared" si="1504"/>
        <v>0</v>
      </c>
      <c r="P3297" s="564">
        <f t="shared" si="1505"/>
        <v>0</v>
      </c>
      <c r="Q3297" s="564">
        <f t="shared" si="1506"/>
        <v>0</v>
      </c>
      <c r="R3297" s="661">
        <f t="shared" si="1495"/>
        <v>0</v>
      </c>
      <c r="S3297" s="662">
        <f t="shared" si="1496"/>
        <v>0</v>
      </c>
      <c r="T3297" s="699">
        <f t="shared" si="1497"/>
        <v>0</v>
      </c>
      <c r="U3297" s="681">
        <f t="shared" si="1507"/>
        <v>0</v>
      </c>
      <c r="V3297" s="701">
        <f t="shared" si="1508"/>
        <v>0</v>
      </c>
      <c r="W3297" s="662">
        <f t="shared" si="1509"/>
        <v>0</v>
      </c>
      <c r="X3297" s="662">
        <f t="shared" si="1510"/>
        <v>0</v>
      </c>
      <c r="Y3297" s="662">
        <f t="shared" si="1511"/>
        <v>0</v>
      </c>
      <c r="Z3297" s="699">
        <f t="shared" si="1512"/>
        <v>0</v>
      </c>
      <c r="AA3297" s="681">
        <f t="shared" si="1515"/>
        <v>0</v>
      </c>
      <c r="AB3297" s="701">
        <f t="shared" si="1516"/>
        <v>0</v>
      </c>
      <c r="AC3297" s="662">
        <f t="shared" si="1513"/>
        <v>0</v>
      </c>
      <c r="AD3297" s="662">
        <f t="shared" si="1517"/>
        <v>0</v>
      </c>
      <c r="AE3297" s="701">
        <f t="shared" si="1518"/>
        <v>0</v>
      </c>
      <c r="AF3297" s="662">
        <f t="shared" si="1514"/>
        <v>0</v>
      </c>
      <c r="AG3297" s="662">
        <f t="shared" si="1519"/>
        <v>0</v>
      </c>
      <c r="AH3297" s="701">
        <f t="shared" si="1520"/>
        <v>0</v>
      </c>
    </row>
    <row r="3298" spans="1:34" x14ac:dyDescent="0.35">
      <c r="A3298" s="680">
        <v>41273</v>
      </c>
      <c r="B3298" s="558" t="s">
        <v>32</v>
      </c>
      <c r="C3298" s="558">
        <v>12</v>
      </c>
      <c r="D3298" s="559">
        <f t="shared" si="1492"/>
        <v>1</v>
      </c>
      <c r="E3298" s="561">
        <v>0</v>
      </c>
      <c r="F3298" s="699">
        <f t="shared" si="1498"/>
        <v>0</v>
      </c>
      <c r="G3298" s="712">
        <f t="shared" si="1499"/>
        <v>0</v>
      </c>
      <c r="H3298" s="699">
        <f t="shared" si="1493"/>
        <v>0</v>
      </c>
      <c r="I3298" s="712">
        <f t="shared" si="1494"/>
        <v>0</v>
      </c>
      <c r="J3298" s="699">
        <f t="shared" si="1500"/>
        <v>0</v>
      </c>
      <c r="K3298" s="681">
        <f t="shared" si="1501"/>
        <v>0</v>
      </c>
      <c r="L3298" s="711">
        <f>IF($L$5="Yes",HLOOKUP(B3298,'Outdoor Supply'!$D$32:$P$38,7,FALSE),0)</f>
        <v>0</v>
      </c>
      <c r="M3298" s="701">
        <f t="shared" si="1502"/>
        <v>0</v>
      </c>
      <c r="N3298" s="564">
        <f t="shared" si="1503"/>
        <v>0</v>
      </c>
      <c r="O3298" s="564">
        <f t="shared" si="1504"/>
        <v>0</v>
      </c>
      <c r="P3298" s="564">
        <f t="shared" si="1505"/>
        <v>0</v>
      </c>
      <c r="Q3298" s="564">
        <f t="shared" si="1506"/>
        <v>0</v>
      </c>
      <c r="R3298" s="661">
        <f t="shared" si="1495"/>
        <v>0</v>
      </c>
      <c r="S3298" s="662">
        <f t="shared" si="1496"/>
        <v>0</v>
      </c>
      <c r="T3298" s="699">
        <f t="shared" si="1497"/>
        <v>0</v>
      </c>
      <c r="U3298" s="681">
        <f t="shared" si="1507"/>
        <v>0</v>
      </c>
      <c r="V3298" s="701">
        <f t="shared" si="1508"/>
        <v>0</v>
      </c>
      <c r="W3298" s="662">
        <f t="shared" si="1509"/>
        <v>0</v>
      </c>
      <c r="X3298" s="662">
        <f t="shared" si="1510"/>
        <v>0</v>
      </c>
      <c r="Y3298" s="662">
        <f t="shared" si="1511"/>
        <v>0</v>
      </c>
      <c r="Z3298" s="699">
        <f t="shared" si="1512"/>
        <v>0</v>
      </c>
      <c r="AA3298" s="681">
        <f t="shared" si="1515"/>
        <v>0</v>
      </c>
      <c r="AB3298" s="701">
        <f t="shared" si="1516"/>
        <v>0</v>
      </c>
      <c r="AC3298" s="662">
        <f t="shared" si="1513"/>
        <v>0</v>
      </c>
      <c r="AD3298" s="662">
        <f t="shared" si="1517"/>
        <v>0</v>
      </c>
      <c r="AE3298" s="701">
        <f t="shared" si="1518"/>
        <v>0</v>
      </c>
      <c r="AF3298" s="662">
        <f t="shared" si="1514"/>
        <v>0</v>
      </c>
      <c r="AG3298" s="662">
        <f t="shared" si="1519"/>
        <v>0</v>
      </c>
      <c r="AH3298" s="701">
        <f t="shared" si="1520"/>
        <v>0</v>
      </c>
    </row>
    <row r="3299" spans="1:34" x14ac:dyDescent="0.35">
      <c r="A3299" s="680">
        <v>41274</v>
      </c>
      <c r="B3299" s="558" t="s">
        <v>32</v>
      </c>
      <c r="C3299" s="558">
        <v>12</v>
      </c>
      <c r="D3299" s="559">
        <f t="shared" si="1492"/>
        <v>2</v>
      </c>
      <c r="E3299" s="561">
        <v>0.17999999999983629</v>
      </c>
      <c r="F3299" s="699">
        <f t="shared" si="1498"/>
        <v>0</v>
      </c>
      <c r="G3299" s="712">
        <f t="shared" si="1499"/>
        <v>0</v>
      </c>
      <c r="H3299" s="699">
        <f t="shared" si="1493"/>
        <v>0</v>
      </c>
      <c r="I3299" s="712">
        <f t="shared" si="1494"/>
        <v>0</v>
      </c>
      <c r="J3299" s="699">
        <f t="shared" si="1500"/>
        <v>0</v>
      </c>
      <c r="K3299" s="681">
        <f t="shared" si="1501"/>
        <v>0</v>
      </c>
      <c r="L3299" s="711">
        <f>IF($L$5="Yes",HLOOKUP(B3299,'Outdoor Supply'!$D$32:$P$38,7,FALSE),0)</f>
        <v>0</v>
      </c>
      <c r="M3299" s="701">
        <f t="shared" si="1502"/>
        <v>0</v>
      </c>
      <c r="N3299" s="564">
        <f t="shared" si="1503"/>
        <v>0</v>
      </c>
      <c r="O3299" s="564">
        <f t="shared" si="1504"/>
        <v>0</v>
      </c>
      <c r="P3299" s="564">
        <f t="shared" si="1505"/>
        <v>0</v>
      </c>
      <c r="Q3299" s="564">
        <f t="shared" si="1506"/>
        <v>0</v>
      </c>
      <c r="R3299" s="661">
        <f t="shared" si="1495"/>
        <v>0</v>
      </c>
      <c r="S3299" s="662">
        <f t="shared" si="1496"/>
        <v>0</v>
      </c>
      <c r="T3299" s="699">
        <f t="shared" si="1497"/>
        <v>0</v>
      </c>
      <c r="U3299" s="681">
        <f t="shared" si="1507"/>
        <v>0</v>
      </c>
      <c r="V3299" s="701">
        <f t="shared" si="1508"/>
        <v>0</v>
      </c>
      <c r="W3299" s="662">
        <f t="shared" si="1509"/>
        <v>0</v>
      </c>
      <c r="X3299" s="662">
        <f t="shared" si="1510"/>
        <v>0</v>
      </c>
      <c r="Y3299" s="662">
        <f t="shared" si="1511"/>
        <v>0</v>
      </c>
      <c r="Z3299" s="699">
        <f t="shared" si="1512"/>
        <v>0</v>
      </c>
      <c r="AA3299" s="681">
        <f t="shared" si="1515"/>
        <v>0</v>
      </c>
      <c r="AB3299" s="701">
        <f t="shared" si="1516"/>
        <v>0</v>
      </c>
      <c r="AC3299" s="662">
        <f t="shared" si="1513"/>
        <v>0</v>
      </c>
      <c r="AD3299" s="662">
        <f t="shared" si="1517"/>
        <v>0</v>
      </c>
      <c r="AE3299" s="701">
        <f t="shared" si="1518"/>
        <v>0</v>
      </c>
      <c r="AF3299" s="662">
        <f t="shared" si="1514"/>
        <v>0</v>
      </c>
      <c r="AG3299" s="662">
        <f t="shared" si="1519"/>
        <v>0</v>
      </c>
      <c r="AH3299" s="701">
        <f t="shared" si="1520"/>
        <v>0</v>
      </c>
    </row>
    <row r="3300" spans="1:34" x14ac:dyDescent="0.35">
      <c r="A3300" s="680">
        <v>41275</v>
      </c>
      <c r="B3300" s="558" t="s">
        <v>21</v>
      </c>
      <c r="C3300" s="558">
        <v>1</v>
      </c>
      <c r="D3300" s="559">
        <f t="shared" si="1492"/>
        <v>3</v>
      </c>
      <c r="E3300" s="561">
        <v>0.1199999999999477</v>
      </c>
      <c r="F3300" s="699">
        <f t="shared" si="1498"/>
        <v>0</v>
      </c>
      <c r="G3300" s="712">
        <f t="shared" si="1499"/>
        <v>0</v>
      </c>
      <c r="H3300" s="699">
        <f t="shared" si="1493"/>
        <v>0</v>
      </c>
      <c r="I3300" s="712">
        <f t="shared" si="1494"/>
        <v>0</v>
      </c>
      <c r="J3300" s="699">
        <f t="shared" si="1500"/>
        <v>0</v>
      </c>
      <c r="K3300" s="681">
        <f t="shared" si="1501"/>
        <v>0</v>
      </c>
      <c r="L3300" s="711">
        <f>IF($L$5="Yes",HLOOKUP(B3300,'Outdoor Supply'!$D$32:$P$38,7,FALSE),0)</f>
        <v>0</v>
      </c>
      <c r="M3300" s="701">
        <f t="shared" si="1502"/>
        <v>0</v>
      </c>
      <c r="N3300" s="564">
        <f t="shared" si="1503"/>
        <v>0</v>
      </c>
      <c r="O3300" s="564">
        <f t="shared" si="1504"/>
        <v>0</v>
      </c>
      <c r="P3300" s="564">
        <f t="shared" si="1505"/>
        <v>0</v>
      </c>
      <c r="Q3300" s="564">
        <f t="shared" si="1506"/>
        <v>0</v>
      </c>
      <c r="R3300" s="661">
        <f t="shared" si="1495"/>
        <v>0</v>
      </c>
      <c r="S3300" s="662">
        <f t="shared" si="1496"/>
        <v>0</v>
      </c>
      <c r="T3300" s="699">
        <f t="shared" si="1497"/>
        <v>0</v>
      </c>
      <c r="U3300" s="681">
        <f t="shared" si="1507"/>
        <v>0</v>
      </c>
      <c r="V3300" s="701">
        <f t="shared" si="1508"/>
        <v>0</v>
      </c>
      <c r="W3300" s="662">
        <f t="shared" si="1509"/>
        <v>0</v>
      </c>
      <c r="X3300" s="662">
        <f t="shared" si="1510"/>
        <v>0</v>
      </c>
      <c r="Y3300" s="662">
        <f t="shared" si="1511"/>
        <v>0</v>
      </c>
      <c r="Z3300" s="699">
        <f t="shared" si="1512"/>
        <v>0</v>
      </c>
      <c r="AA3300" s="681">
        <f t="shared" si="1515"/>
        <v>0</v>
      </c>
      <c r="AB3300" s="701">
        <f t="shared" si="1516"/>
        <v>0</v>
      </c>
      <c r="AC3300" s="662">
        <f t="shared" si="1513"/>
        <v>0</v>
      </c>
      <c r="AD3300" s="662">
        <f t="shared" si="1517"/>
        <v>0</v>
      </c>
      <c r="AE3300" s="701">
        <f t="shared" si="1518"/>
        <v>0</v>
      </c>
      <c r="AF3300" s="662">
        <f t="shared" si="1514"/>
        <v>0</v>
      </c>
      <c r="AG3300" s="662">
        <f t="shared" si="1519"/>
        <v>0</v>
      </c>
      <c r="AH3300" s="701">
        <f t="shared" si="1520"/>
        <v>0</v>
      </c>
    </row>
    <row r="3301" spans="1:34" x14ac:dyDescent="0.35">
      <c r="A3301" s="680">
        <v>41276</v>
      </c>
      <c r="B3301" s="558" t="s">
        <v>21</v>
      </c>
      <c r="C3301" s="558">
        <v>1</v>
      </c>
      <c r="D3301" s="559">
        <f t="shared" si="1492"/>
        <v>4</v>
      </c>
      <c r="E3301" s="561">
        <v>0</v>
      </c>
      <c r="F3301" s="699">
        <f t="shared" si="1498"/>
        <v>0</v>
      </c>
      <c r="G3301" s="712">
        <f t="shared" si="1499"/>
        <v>0</v>
      </c>
      <c r="H3301" s="699">
        <f t="shared" si="1493"/>
        <v>0</v>
      </c>
      <c r="I3301" s="712">
        <f t="shared" si="1494"/>
        <v>0</v>
      </c>
      <c r="J3301" s="699">
        <f t="shared" si="1500"/>
        <v>0</v>
      </c>
      <c r="K3301" s="681">
        <f t="shared" si="1501"/>
        <v>0</v>
      </c>
      <c r="L3301" s="711">
        <f>IF($L$5="Yes",HLOOKUP(B3301,'Outdoor Supply'!$D$32:$P$38,7,FALSE),0)</f>
        <v>0</v>
      </c>
      <c r="M3301" s="701">
        <f t="shared" si="1502"/>
        <v>0</v>
      </c>
      <c r="N3301" s="564">
        <f t="shared" si="1503"/>
        <v>0</v>
      </c>
      <c r="O3301" s="564">
        <f t="shared" si="1504"/>
        <v>0</v>
      </c>
      <c r="P3301" s="564">
        <f t="shared" si="1505"/>
        <v>0</v>
      </c>
      <c r="Q3301" s="564">
        <f t="shared" si="1506"/>
        <v>0</v>
      </c>
      <c r="R3301" s="661">
        <f t="shared" si="1495"/>
        <v>0</v>
      </c>
      <c r="S3301" s="662">
        <f t="shared" si="1496"/>
        <v>0</v>
      </c>
      <c r="T3301" s="699">
        <f t="shared" si="1497"/>
        <v>0</v>
      </c>
      <c r="U3301" s="681">
        <f t="shared" si="1507"/>
        <v>0</v>
      </c>
      <c r="V3301" s="701">
        <f t="shared" si="1508"/>
        <v>0</v>
      </c>
      <c r="W3301" s="662">
        <f t="shared" si="1509"/>
        <v>0</v>
      </c>
      <c r="X3301" s="662">
        <f t="shared" si="1510"/>
        <v>0</v>
      </c>
      <c r="Y3301" s="662">
        <f t="shared" si="1511"/>
        <v>0</v>
      </c>
      <c r="Z3301" s="699">
        <f t="shared" si="1512"/>
        <v>0</v>
      </c>
      <c r="AA3301" s="681">
        <f t="shared" si="1515"/>
        <v>0</v>
      </c>
      <c r="AB3301" s="701">
        <f t="shared" si="1516"/>
        <v>0</v>
      </c>
      <c r="AC3301" s="662">
        <f t="shared" si="1513"/>
        <v>0</v>
      </c>
      <c r="AD3301" s="662">
        <f t="shared" si="1517"/>
        <v>0</v>
      </c>
      <c r="AE3301" s="701">
        <f t="shared" si="1518"/>
        <v>0</v>
      </c>
      <c r="AF3301" s="662">
        <f t="shared" si="1514"/>
        <v>0</v>
      </c>
      <c r="AG3301" s="662">
        <f t="shared" si="1519"/>
        <v>0</v>
      </c>
      <c r="AH3301" s="701">
        <f t="shared" si="1520"/>
        <v>0</v>
      </c>
    </row>
    <row r="3302" spans="1:34" x14ac:dyDescent="0.35">
      <c r="A3302" s="680">
        <v>41277</v>
      </c>
      <c r="B3302" s="558" t="s">
        <v>21</v>
      </c>
      <c r="C3302" s="558">
        <v>1</v>
      </c>
      <c r="D3302" s="559">
        <f t="shared" si="1492"/>
        <v>5</v>
      </c>
      <c r="E3302" s="561">
        <v>0</v>
      </c>
      <c r="F3302" s="699">
        <f t="shared" si="1498"/>
        <v>0</v>
      </c>
      <c r="G3302" s="712">
        <f t="shared" si="1499"/>
        <v>0</v>
      </c>
      <c r="H3302" s="699">
        <f t="shared" si="1493"/>
        <v>0</v>
      </c>
      <c r="I3302" s="712">
        <f t="shared" si="1494"/>
        <v>0</v>
      </c>
      <c r="J3302" s="699">
        <f t="shared" si="1500"/>
        <v>0</v>
      </c>
      <c r="K3302" s="681">
        <f t="shared" si="1501"/>
        <v>0</v>
      </c>
      <c r="L3302" s="711">
        <f>IF($L$5="Yes",HLOOKUP(B3302,'Outdoor Supply'!$D$32:$P$38,7,FALSE),0)</f>
        <v>0</v>
      </c>
      <c r="M3302" s="701">
        <f t="shared" si="1502"/>
        <v>0</v>
      </c>
      <c r="N3302" s="564">
        <f t="shared" si="1503"/>
        <v>0</v>
      </c>
      <c r="O3302" s="564">
        <f t="shared" si="1504"/>
        <v>0</v>
      </c>
      <c r="P3302" s="564">
        <f t="shared" si="1505"/>
        <v>0</v>
      </c>
      <c r="Q3302" s="564">
        <f t="shared" si="1506"/>
        <v>0</v>
      </c>
      <c r="R3302" s="661">
        <f t="shared" si="1495"/>
        <v>0</v>
      </c>
      <c r="S3302" s="662">
        <f t="shared" si="1496"/>
        <v>0</v>
      </c>
      <c r="T3302" s="699">
        <f t="shared" si="1497"/>
        <v>0</v>
      </c>
      <c r="U3302" s="681">
        <f t="shared" si="1507"/>
        <v>0</v>
      </c>
      <c r="V3302" s="701">
        <f t="shared" si="1508"/>
        <v>0</v>
      </c>
      <c r="W3302" s="662">
        <f t="shared" si="1509"/>
        <v>0</v>
      </c>
      <c r="X3302" s="662">
        <f t="shared" si="1510"/>
        <v>0</v>
      </c>
      <c r="Y3302" s="662">
        <f t="shared" si="1511"/>
        <v>0</v>
      </c>
      <c r="Z3302" s="699">
        <f t="shared" si="1512"/>
        <v>0</v>
      </c>
      <c r="AA3302" s="681">
        <f t="shared" si="1515"/>
        <v>0</v>
      </c>
      <c r="AB3302" s="701">
        <f t="shared" si="1516"/>
        <v>0</v>
      </c>
      <c r="AC3302" s="662">
        <f t="shared" si="1513"/>
        <v>0</v>
      </c>
      <c r="AD3302" s="662">
        <f t="shared" si="1517"/>
        <v>0</v>
      </c>
      <c r="AE3302" s="701">
        <f t="shared" si="1518"/>
        <v>0</v>
      </c>
      <c r="AF3302" s="662">
        <f t="shared" si="1514"/>
        <v>0</v>
      </c>
      <c r="AG3302" s="662">
        <f t="shared" si="1519"/>
        <v>0</v>
      </c>
      <c r="AH3302" s="701">
        <f t="shared" si="1520"/>
        <v>0</v>
      </c>
    </row>
    <row r="3303" spans="1:34" x14ac:dyDescent="0.35">
      <c r="A3303" s="680">
        <v>41278</v>
      </c>
      <c r="B3303" s="558" t="s">
        <v>21</v>
      </c>
      <c r="C3303" s="558">
        <v>1</v>
      </c>
      <c r="D3303" s="559">
        <f t="shared" si="1492"/>
        <v>6</v>
      </c>
      <c r="E3303" s="561">
        <v>0.10999999999989996</v>
      </c>
      <c r="F3303" s="699">
        <f t="shared" si="1498"/>
        <v>0</v>
      </c>
      <c r="G3303" s="712">
        <f t="shared" si="1499"/>
        <v>0</v>
      </c>
      <c r="H3303" s="699">
        <f t="shared" si="1493"/>
        <v>0</v>
      </c>
      <c r="I3303" s="712">
        <f t="shared" si="1494"/>
        <v>0</v>
      </c>
      <c r="J3303" s="699">
        <f t="shared" si="1500"/>
        <v>0</v>
      </c>
      <c r="K3303" s="681">
        <f t="shared" si="1501"/>
        <v>0</v>
      </c>
      <c r="L3303" s="711">
        <f>IF($L$5="Yes",HLOOKUP(B3303,'Outdoor Supply'!$D$32:$P$38,7,FALSE),0)</f>
        <v>0</v>
      </c>
      <c r="M3303" s="701">
        <f t="shared" si="1502"/>
        <v>0</v>
      </c>
      <c r="N3303" s="564">
        <f t="shared" si="1503"/>
        <v>0</v>
      </c>
      <c r="O3303" s="564">
        <f t="shared" si="1504"/>
        <v>0</v>
      </c>
      <c r="P3303" s="564">
        <f t="shared" si="1505"/>
        <v>0</v>
      </c>
      <c r="Q3303" s="564">
        <f t="shared" si="1506"/>
        <v>0</v>
      </c>
      <c r="R3303" s="661">
        <f t="shared" si="1495"/>
        <v>0</v>
      </c>
      <c r="S3303" s="662">
        <f t="shared" si="1496"/>
        <v>0</v>
      </c>
      <c r="T3303" s="699">
        <f t="shared" si="1497"/>
        <v>0</v>
      </c>
      <c r="U3303" s="681">
        <f t="shared" si="1507"/>
        <v>0</v>
      </c>
      <c r="V3303" s="701">
        <f t="shared" si="1508"/>
        <v>0</v>
      </c>
      <c r="W3303" s="662">
        <f t="shared" si="1509"/>
        <v>0</v>
      </c>
      <c r="X3303" s="662">
        <f t="shared" si="1510"/>
        <v>0</v>
      </c>
      <c r="Y3303" s="662">
        <f t="shared" si="1511"/>
        <v>0</v>
      </c>
      <c r="Z3303" s="699">
        <f t="shared" si="1512"/>
        <v>0</v>
      </c>
      <c r="AA3303" s="681">
        <f t="shared" si="1515"/>
        <v>0</v>
      </c>
      <c r="AB3303" s="701">
        <f t="shared" si="1516"/>
        <v>0</v>
      </c>
      <c r="AC3303" s="662">
        <f t="shared" si="1513"/>
        <v>0</v>
      </c>
      <c r="AD3303" s="662">
        <f t="shared" si="1517"/>
        <v>0</v>
      </c>
      <c r="AE3303" s="701">
        <f t="shared" si="1518"/>
        <v>0</v>
      </c>
      <c r="AF3303" s="662">
        <f t="shared" si="1514"/>
        <v>0</v>
      </c>
      <c r="AG3303" s="662">
        <f t="shared" si="1519"/>
        <v>0</v>
      </c>
      <c r="AH3303" s="701">
        <f t="shared" si="1520"/>
        <v>0</v>
      </c>
    </row>
    <row r="3304" spans="1:34" x14ac:dyDescent="0.35">
      <c r="A3304" s="680">
        <v>41279</v>
      </c>
      <c r="B3304" s="558" t="s">
        <v>21</v>
      </c>
      <c r="C3304" s="558">
        <v>1</v>
      </c>
      <c r="D3304" s="559">
        <f t="shared" si="1492"/>
        <v>7</v>
      </c>
      <c r="E3304" s="561">
        <v>0.15999999999991132</v>
      </c>
      <c r="F3304" s="699">
        <f t="shared" si="1498"/>
        <v>0</v>
      </c>
      <c r="G3304" s="712">
        <f t="shared" si="1499"/>
        <v>0</v>
      </c>
      <c r="H3304" s="699">
        <f t="shared" si="1493"/>
        <v>0</v>
      </c>
      <c r="I3304" s="712">
        <f t="shared" si="1494"/>
        <v>0</v>
      </c>
      <c r="J3304" s="699">
        <f t="shared" si="1500"/>
        <v>0</v>
      </c>
      <c r="K3304" s="681">
        <f t="shared" si="1501"/>
        <v>0</v>
      </c>
      <c r="L3304" s="711">
        <f>IF($L$5="Yes",HLOOKUP(B3304,'Outdoor Supply'!$D$32:$P$38,7,FALSE),0)</f>
        <v>0</v>
      </c>
      <c r="M3304" s="701">
        <f t="shared" si="1502"/>
        <v>0</v>
      </c>
      <c r="N3304" s="564">
        <f t="shared" si="1503"/>
        <v>0</v>
      </c>
      <c r="O3304" s="564">
        <f t="shared" si="1504"/>
        <v>0</v>
      </c>
      <c r="P3304" s="564">
        <f t="shared" si="1505"/>
        <v>0</v>
      </c>
      <c r="Q3304" s="564">
        <f t="shared" si="1506"/>
        <v>0</v>
      </c>
      <c r="R3304" s="661">
        <f t="shared" si="1495"/>
        <v>0</v>
      </c>
      <c r="S3304" s="662">
        <f t="shared" si="1496"/>
        <v>0</v>
      </c>
      <c r="T3304" s="699">
        <f t="shared" si="1497"/>
        <v>0</v>
      </c>
      <c r="U3304" s="681">
        <f t="shared" si="1507"/>
        <v>0</v>
      </c>
      <c r="V3304" s="701">
        <f t="shared" si="1508"/>
        <v>0</v>
      </c>
      <c r="W3304" s="662">
        <f t="shared" si="1509"/>
        <v>0</v>
      </c>
      <c r="X3304" s="662">
        <f t="shared" si="1510"/>
        <v>0</v>
      </c>
      <c r="Y3304" s="662">
        <f t="shared" si="1511"/>
        <v>0</v>
      </c>
      <c r="Z3304" s="699">
        <f t="shared" si="1512"/>
        <v>0</v>
      </c>
      <c r="AA3304" s="681">
        <f t="shared" si="1515"/>
        <v>0</v>
      </c>
      <c r="AB3304" s="701">
        <f t="shared" si="1516"/>
        <v>0</v>
      </c>
      <c r="AC3304" s="662">
        <f t="shared" si="1513"/>
        <v>0</v>
      </c>
      <c r="AD3304" s="662">
        <f t="shared" si="1517"/>
        <v>0</v>
      </c>
      <c r="AE3304" s="701">
        <f t="shared" si="1518"/>
        <v>0</v>
      </c>
      <c r="AF3304" s="662">
        <f t="shared" si="1514"/>
        <v>0</v>
      </c>
      <c r="AG3304" s="662">
        <f t="shared" si="1519"/>
        <v>0</v>
      </c>
      <c r="AH3304" s="701">
        <f t="shared" si="1520"/>
        <v>0</v>
      </c>
    </row>
    <row r="3305" spans="1:34" x14ac:dyDescent="0.35">
      <c r="A3305" s="680">
        <v>41280</v>
      </c>
      <c r="B3305" s="558" t="s">
        <v>21</v>
      </c>
      <c r="C3305" s="558">
        <v>1</v>
      </c>
      <c r="D3305" s="559">
        <f t="shared" si="1492"/>
        <v>1</v>
      </c>
      <c r="E3305" s="561">
        <v>0</v>
      </c>
      <c r="F3305" s="699">
        <f t="shared" si="1498"/>
        <v>0</v>
      </c>
      <c r="G3305" s="712">
        <f t="shared" si="1499"/>
        <v>0</v>
      </c>
      <c r="H3305" s="699">
        <f t="shared" si="1493"/>
        <v>0</v>
      </c>
      <c r="I3305" s="712">
        <f t="shared" si="1494"/>
        <v>0</v>
      </c>
      <c r="J3305" s="699">
        <f t="shared" si="1500"/>
        <v>0</v>
      </c>
      <c r="K3305" s="681">
        <f t="shared" si="1501"/>
        <v>0</v>
      </c>
      <c r="L3305" s="711">
        <f>IF($L$5="Yes",HLOOKUP(B3305,'Outdoor Supply'!$D$32:$P$38,7,FALSE),0)</f>
        <v>0</v>
      </c>
      <c r="M3305" s="701">
        <f t="shared" si="1502"/>
        <v>0</v>
      </c>
      <c r="N3305" s="564">
        <f t="shared" si="1503"/>
        <v>0</v>
      </c>
      <c r="O3305" s="564">
        <f t="shared" si="1504"/>
        <v>0</v>
      </c>
      <c r="P3305" s="564">
        <f t="shared" si="1505"/>
        <v>0</v>
      </c>
      <c r="Q3305" s="564">
        <f t="shared" si="1506"/>
        <v>0</v>
      </c>
      <c r="R3305" s="661">
        <f t="shared" si="1495"/>
        <v>0</v>
      </c>
      <c r="S3305" s="662">
        <f t="shared" si="1496"/>
        <v>0</v>
      </c>
      <c r="T3305" s="699">
        <f t="shared" si="1497"/>
        <v>0</v>
      </c>
      <c r="U3305" s="681">
        <f t="shared" si="1507"/>
        <v>0</v>
      </c>
      <c r="V3305" s="701">
        <f t="shared" si="1508"/>
        <v>0</v>
      </c>
      <c r="W3305" s="662">
        <f t="shared" si="1509"/>
        <v>0</v>
      </c>
      <c r="X3305" s="662">
        <f t="shared" si="1510"/>
        <v>0</v>
      </c>
      <c r="Y3305" s="662">
        <f t="shared" si="1511"/>
        <v>0</v>
      </c>
      <c r="Z3305" s="699">
        <f t="shared" si="1512"/>
        <v>0</v>
      </c>
      <c r="AA3305" s="681">
        <f t="shared" si="1515"/>
        <v>0</v>
      </c>
      <c r="AB3305" s="701">
        <f t="shared" si="1516"/>
        <v>0</v>
      </c>
      <c r="AC3305" s="662">
        <f t="shared" si="1513"/>
        <v>0</v>
      </c>
      <c r="AD3305" s="662">
        <f t="shared" si="1517"/>
        <v>0</v>
      </c>
      <c r="AE3305" s="701">
        <f t="shared" si="1518"/>
        <v>0</v>
      </c>
      <c r="AF3305" s="662">
        <f t="shared" si="1514"/>
        <v>0</v>
      </c>
      <c r="AG3305" s="662">
        <f t="shared" si="1519"/>
        <v>0</v>
      </c>
      <c r="AH3305" s="701">
        <f t="shared" si="1520"/>
        <v>0</v>
      </c>
    </row>
    <row r="3306" spans="1:34" x14ac:dyDescent="0.35">
      <c r="A3306" s="680">
        <v>41281</v>
      </c>
      <c r="B3306" s="558" t="s">
        <v>21</v>
      </c>
      <c r="C3306" s="558">
        <v>1</v>
      </c>
      <c r="D3306" s="559">
        <f t="shared" si="1492"/>
        <v>2</v>
      </c>
      <c r="E3306" s="561">
        <v>0</v>
      </c>
      <c r="F3306" s="699">
        <f t="shared" si="1498"/>
        <v>0</v>
      </c>
      <c r="G3306" s="712">
        <f t="shared" si="1499"/>
        <v>0</v>
      </c>
      <c r="H3306" s="699">
        <f t="shared" si="1493"/>
        <v>0</v>
      </c>
      <c r="I3306" s="712">
        <f t="shared" si="1494"/>
        <v>0</v>
      </c>
      <c r="J3306" s="699">
        <f t="shared" si="1500"/>
        <v>0</v>
      </c>
      <c r="K3306" s="681">
        <f t="shared" si="1501"/>
        <v>0</v>
      </c>
      <c r="L3306" s="711">
        <f>IF($L$5="Yes",HLOOKUP(B3306,'Outdoor Supply'!$D$32:$P$38,7,FALSE),0)</f>
        <v>0</v>
      </c>
      <c r="M3306" s="701">
        <f t="shared" si="1502"/>
        <v>0</v>
      </c>
      <c r="N3306" s="564">
        <f t="shared" si="1503"/>
        <v>0</v>
      </c>
      <c r="O3306" s="564">
        <f t="shared" si="1504"/>
        <v>0</v>
      </c>
      <c r="P3306" s="564">
        <f t="shared" si="1505"/>
        <v>0</v>
      </c>
      <c r="Q3306" s="564">
        <f t="shared" si="1506"/>
        <v>0</v>
      </c>
      <c r="R3306" s="661">
        <f t="shared" si="1495"/>
        <v>0</v>
      </c>
      <c r="S3306" s="662">
        <f t="shared" si="1496"/>
        <v>0</v>
      </c>
      <c r="T3306" s="699">
        <f t="shared" si="1497"/>
        <v>0</v>
      </c>
      <c r="U3306" s="681">
        <f t="shared" si="1507"/>
        <v>0</v>
      </c>
      <c r="V3306" s="701">
        <f t="shared" si="1508"/>
        <v>0</v>
      </c>
      <c r="W3306" s="662">
        <f t="shared" si="1509"/>
        <v>0</v>
      </c>
      <c r="X3306" s="662">
        <f t="shared" si="1510"/>
        <v>0</v>
      </c>
      <c r="Y3306" s="662">
        <f t="shared" si="1511"/>
        <v>0</v>
      </c>
      <c r="Z3306" s="699">
        <f t="shared" si="1512"/>
        <v>0</v>
      </c>
      <c r="AA3306" s="681">
        <f t="shared" si="1515"/>
        <v>0</v>
      </c>
      <c r="AB3306" s="701">
        <f t="shared" si="1516"/>
        <v>0</v>
      </c>
      <c r="AC3306" s="662">
        <f t="shared" si="1513"/>
        <v>0</v>
      </c>
      <c r="AD3306" s="662">
        <f t="shared" si="1517"/>
        <v>0</v>
      </c>
      <c r="AE3306" s="701">
        <f t="shared" si="1518"/>
        <v>0</v>
      </c>
      <c r="AF3306" s="662">
        <f t="shared" si="1514"/>
        <v>0</v>
      </c>
      <c r="AG3306" s="662">
        <f t="shared" si="1519"/>
        <v>0</v>
      </c>
      <c r="AH3306" s="701">
        <f t="shared" si="1520"/>
        <v>0</v>
      </c>
    </row>
    <row r="3307" spans="1:34" x14ac:dyDescent="0.35">
      <c r="A3307" s="680">
        <v>41282</v>
      </c>
      <c r="B3307" s="558" t="s">
        <v>21</v>
      </c>
      <c r="C3307" s="558">
        <v>1</v>
      </c>
      <c r="D3307" s="559">
        <f t="shared" si="1492"/>
        <v>3</v>
      </c>
      <c r="E3307" s="561">
        <v>0.20999999999992269</v>
      </c>
      <c r="F3307" s="699">
        <f t="shared" si="1498"/>
        <v>0</v>
      </c>
      <c r="G3307" s="712">
        <f t="shared" si="1499"/>
        <v>0</v>
      </c>
      <c r="H3307" s="699">
        <f t="shared" si="1493"/>
        <v>0</v>
      </c>
      <c r="I3307" s="712">
        <f t="shared" si="1494"/>
        <v>0</v>
      </c>
      <c r="J3307" s="699">
        <f t="shared" si="1500"/>
        <v>0</v>
      </c>
      <c r="K3307" s="681">
        <f t="shared" si="1501"/>
        <v>0</v>
      </c>
      <c r="L3307" s="711">
        <f>IF($L$5="Yes",HLOOKUP(B3307,'Outdoor Supply'!$D$32:$P$38,7,FALSE),0)</f>
        <v>0</v>
      </c>
      <c r="M3307" s="701">
        <f t="shared" si="1502"/>
        <v>0</v>
      </c>
      <c r="N3307" s="564">
        <f t="shared" si="1503"/>
        <v>0</v>
      </c>
      <c r="O3307" s="564">
        <f t="shared" si="1504"/>
        <v>0</v>
      </c>
      <c r="P3307" s="564">
        <f t="shared" si="1505"/>
        <v>0</v>
      </c>
      <c r="Q3307" s="564">
        <f t="shared" si="1506"/>
        <v>0</v>
      </c>
      <c r="R3307" s="661">
        <f t="shared" si="1495"/>
        <v>0</v>
      </c>
      <c r="S3307" s="662">
        <f t="shared" si="1496"/>
        <v>0</v>
      </c>
      <c r="T3307" s="699">
        <f t="shared" si="1497"/>
        <v>0</v>
      </c>
      <c r="U3307" s="681">
        <f t="shared" si="1507"/>
        <v>0</v>
      </c>
      <c r="V3307" s="701">
        <f t="shared" si="1508"/>
        <v>0</v>
      </c>
      <c r="W3307" s="662">
        <f t="shared" si="1509"/>
        <v>0</v>
      </c>
      <c r="X3307" s="662">
        <f t="shared" si="1510"/>
        <v>0</v>
      </c>
      <c r="Y3307" s="662">
        <f t="shared" si="1511"/>
        <v>0</v>
      </c>
      <c r="Z3307" s="699">
        <f t="shared" si="1512"/>
        <v>0</v>
      </c>
      <c r="AA3307" s="681">
        <f t="shared" si="1515"/>
        <v>0</v>
      </c>
      <c r="AB3307" s="701">
        <f t="shared" si="1516"/>
        <v>0</v>
      </c>
      <c r="AC3307" s="662">
        <f t="shared" si="1513"/>
        <v>0</v>
      </c>
      <c r="AD3307" s="662">
        <f t="shared" si="1517"/>
        <v>0</v>
      </c>
      <c r="AE3307" s="701">
        <f t="shared" si="1518"/>
        <v>0</v>
      </c>
      <c r="AF3307" s="662">
        <f t="shared" si="1514"/>
        <v>0</v>
      </c>
      <c r="AG3307" s="662">
        <f t="shared" si="1519"/>
        <v>0</v>
      </c>
      <c r="AH3307" s="701">
        <f t="shared" si="1520"/>
        <v>0</v>
      </c>
    </row>
    <row r="3308" spans="1:34" x14ac:dyDescent="0.35">
      <c r="A3308" s="680">
        <v>41283</v>
      </c>
      <c r="B3308" s="558" t="s">
        <v>21</v>
      </c>
      <c r="C3308" s="558">
        <v>1</v>
      </c>
      <c r="D3308" s="559">
        <f t="shared" si="1492"/>
        <v>4</v>
      </c>
      <c r="E3308" s="561">
        <v>2.2699999999999818</v>
      </c>
      <c r="F3308" s="699">
        <f t="shared" si="1498"/>
        <v>0</v>
      </c>
      <c r="G3308" s="712">
        <f t="shared" si="1499"/>
        <v>0</v>
      </c>
      <c r="H3308" s="699">
        <f t="shared" si="1493"/>
        <v>0</v>
      </c>
      <c r="I3308" s="712">
        <f t="shared" si="1494"/>
        <v>0</v>
      </c>
      <c r="J3308" s="699">
        <f t="shared" si="1500"/>
        <v>0</v>
      </c>
      <c r="K3308" s="681">
        <f t="shared" si="1501"/>
        <v>0</v>
      </c>
      <c r="L3308" s="711">
        <f>IF($L$5="Yes",HLOOKUP(B3308,'Outdoor Supply'!$D$32:$P$38,7,FALSE),0)</f>
        <v>0</v>
      </c>
      <c r="M3308" s="701">
        <f t="shared" si="1502"/>
        <v>0</v>
      </c>
      <c r="N3308" s="564">
        <f t="shared" si="1503"/>
        <v>0</v>
      </c>
      <c r="O3308" s="564">
        <f t="shared" si="1504"/>
        <v>0</v>
      </c>
      <c r="P3308" s="564">
        <f t="shared" si="1505"/>
        <v>0</v>
      </c>
      <c r="Q3308" s="564">
        <f t="shared" si="1506"/>
        <v>0</v>
      </c>
      <c r="R3308" s="661">
        <f t="shared" si="1495"/>
        <v>0</v>
      </c>
      <c r="S3308" s="662">
        <f t="shared" si="1496"/>
        <v>0</v>
      </c>
      <c r="T3308" s="699">
        <f t="shared" si="1497"/>
        <v>0</v>
      </c>
      <c r="U3308" s="681">
        <f t="shared" si="1507"/>
        <v>0</v>
      </c>
      <c r="V3308" s="701">
        <f t="shared" si="1508"/>
        <v>0</v>
      </c>
      <c r="W3308" s="662">
        <f t="shared" si="1509"/>
        <v>0</v>
      </c>
      <c r="X3308" s="662">
        <f t="shared" si="1510"/>
        <v>0</v>
      </c>
      <c r="Y3308" s="662">
        <f t="shared" si="1511"/>
        <v>0</v>
      </c>
      <c r="Z3308" s="699">
        <f t="shared" si="1512"/>
        <v>0</v>
      </c>
      <c r="AA3308" s="681">
        <f t="shared" si="1515"/>
        <v>0</v>
      </c>
      <c r="AB3308" s="701">
        <f t="shared" si="1516"/>
        <v>0</v>
      </c>
      <c r="AC3308" s="662">
        <f t="shared" si="1513"/>
        <v>0</v>
      </c>
      <c r="AD3308" s="662">
        <f t="shared" si="1517"/>
        <v>0</v>
      </c>
      <c r="AE3308" s="701">
        <f t="shared" si="1518"/>
        <v>0</v>
      </c>
      <c r="AF3308" s="662">
        <f t="shared" si="1514"/>
        <v>0</v>
      </c>
      <c r="AG3308" s="662">
        <f t="shared" si="1519"/>
        <v>0</v>
      </c>
      <c r="AH3308" s="701">
        <f t="shared" si="1520"/>
        <v>0</v>
      </c>
    </row>
    <row r="3309" spans="1:34" x14ac:dyDescent="0.35">
      <c r="A3309" s="680">
        <v>41284</v>
      </c>
      <c r="B3309" s="558" t="s">
        <v>21</v>
      </c>
      <c r="C3309" s="558">
        <v>1</v>
      </c>
      <c r="D3309" s="559">
        <f t="shared" si="1492"/>
        <v>5</v>
      </c>
      <c r="E3309" s="561">
        <v>9.9999999999909051E-3</v>
      </c>
      <c r="F3309" s="699">
        <f t="shared" si="1498"/>
        <v>0</v>
      </c>
      <c r="G3309" s="712">
        <f t="shared" si="1499"/>
        <v>0</v>
      </c>
      <c r="H3309" s="699">
        <f t="shared" si="1493"/>
        <v>0</v>
      </c>
      <c r="I3309" s="712">
        <f t="shared" si="1494"/>
        <v>0</v>
      </c>
      <c r="J3309" s="699">
        <f t="shared" si="1500"/>
        <v>0</v>
      </c>
      <c r="K3309" s="681">
        <f t="shared" si="1501"/>
        <v>0</v>
      </c>
      <c r="L3309" s="711">
        <f>IF($L$5="Yes",HLOOKUP(B3309,'Outdoor Supply'!$D$32:$P$38,7,FALSE),0)</f>
        <v>0</v>
      </c>
      <c r="M3309" s="701">
        <f t="shared" si="1502"/>
        <v>0</v>
      </c>
      <c r="N3309" s="564">
        <f t="shared" si="1503"/>
        <v>0</v>
      </c>
      <c r="O3309" s="564">
        <f t="shared" si="1504"/>
        <v>0</v>
      </c>
      <c r="P3309" s="564">
        <f t="shared" si="1505"/>
        <v>0</v>
      </c>
      <c r="Q3309" s="564">
        <f t="shared" si="1506"/>
        <v>0</v>
      </c>
      <c r="R3309" s="661">
        <f t="shared" si="1495"/>
        <v>0</v>
      </c>
      <c r="S3309" s="662">
        <f t="shared" si="1496"/>
        <v>0</v>
      </c>
      <c r="T3309" s="699">
        <f t="shared" si="1497"/>
        <v>0</v>
      </c>
      <c r="U3309" s="681">
        <f t="shared" si="1507"/>
        <v>0</v>
      </c>
      <c r="V3309" s="701">
        <f t="shared" si="1508"/>
        <v>0</v>
      </c>
      <c r="W3309" s="662">
        <f t="shared" si="1509"/>
        <v>0</v>
      </c>
      <c r="X3309" s="662">
        <f t="shared" si="1510"/>
        <v>0</v>
      </c>
      <c r="Y3309" s="662">
        <f t="shared" si="1511"/>
        <v>0</v>
      </c>
      <c r="Z3309" s="699">
        <f t="shared" si="1512"/>
        <v>0</v>
      </c>
      <c r="AA3309" s="681">
        <f t="shared" si="1515"/>
        <v>0</v>
      </c>
      <c r="AB3309" s="701">
        <f t="shared" si="1516"/>
        <v>0</v>
      </c>
      <c r="AC3309" s="662">
        <f t="shared" si="1513"/>
        <v>0</v>
      </c>
      <c r="AD3309" s="662">
        <f t="shared" si="1517"/>
        <v>0</v>
      </c>
      <c r="AE3309" s="701">
        <f t="shared" si="1518"/>
        <v>0</v>
      </c>
      <c r="AF3309" s="662">
        <f t="shared" si="1514"/>
        <v>0</v>
      </c>
      <c r="AG3309" s="662">
        <f t="shared" si="1519"/>
        <v>0</v>
      </c>
      <c r="AH3309" s="701">
        <f t="shared" si="1520"/>
        <v>0</v>
      </c>
    </row>
    <row r="3310" spans="1:34" x14ac:dyDescent="0.35">
      <c r="A3310" s="680">
        <v>41285</v>
      </c>
      <c r="B3310" s="558" t="s">
        <v>21</v>
      </c>
      <c r="C3310" s="558">
        <v>1</v>
      </c>
      <c r="D3310" s="559">
        <f t="shared" si="1492"/>
        <v>6</v>
      </c>
      <c r="E3310" s="561">
        <v>0</v>
      </c>
      <c r="F3310" s="699">
        <f t="shared" si="1498"/>
        <v>0</v>
      </c>
      <c r="G3310" s="712">
        <f t="shared" si="1499"/>
        <v>0</v>
      </c>
      <c r="H3310" s="699">
        <f t="shared" si="1493"/>
        <v>0</v>
      </c>
      <c r="I3310" s="712">
        <f t="shared" si="1494"/>
        <v>0</v>
      </c>
      <c r="J3310" s="699">
        <f t="shared" si="1500"/>
        <v>0</v>
      </c>
      <c r="K3310" s="681">
        <f t="shared" si="1501"/>
        <v>0</v>
      </c>
      <c r="L3310" s="711">
        <f>IF($L$5="Yes",HLOOKUP(B3310,'Outdoor Supply'!$D$32:$P$38,7,FALSE),0)</f>
        <v>0</v>
      </c>
      <c r="M3310" s="701">
        <f t="shared" si="1502"/>
        <v>0</v>
      </c>
      <c r="N3310" s="564">
        <f t="shared" si="1503"/>
        <v>0</v>
      </c>
      <c r="O3310" s="564">
        <f t="shared" si="1504"/>
        <v>0</v>
      </c>
      <c r="P3310" s="564">
        <f t="shared" si="1505"/>
        <v>0</v>
      </c>
      <c r="Q3310" s="564">
        <f t="shared" si="1506"/>
        <v>0</v>
      </c>
      <c r="R3310" s="661">
        <f t="shared" si="1495"/>
        <v>0</v>
      </c>
      <c r="S3310" s="662">
        <f t="shared" si="1496"/>
        <v>0</v>
      </c>
      <c r="T3310" s="699">
        <f t="shared" si="1497"/>
        <v>0</v>
      </c>
      <c r="U3310" s="681">
        <f t="shared" si="1507"/>
        <v>0</v>
      </c>
      <c r="V3310" s="701">
        <f t="shared" si="1508"/>
        <v>0</v>
      </c>
      <c r="W3310" s="662">
        <f t="shared" si="1509"/>
        <v>0</v>
      </c>
      <c r="X3310" s="662">
        <f t="shared" si="1510"/>
        <v>0</v>
      </c>
      <c r="Y3310" s="662">
        <f t="shared" si="1511"/>
        <v>0</v>
      </c>
      <c r="Z3310" s="699">
        <f t="shared" si="1512"/>
        <v>0</v>
      </c>
      <c r="AA3310" s="681">
        <f t="shared" si="1515"/>
        <v>0</v>
      </c>
      <c r="AB3310" s="701">
        <f t="shared" si="1516"/>
        <v>0</v>
      </c>
      <c r="AC3310" s="662">
        <f t="shared" si="1513"/>
        <v>0</v>
      </c>
      <c r="AD3310" s="662">
        <f t="shared" si="1517"/>
        <v>0</v>
      </c>
      <c r="AE3310" s="701">
        <f t="shared" si="1518"/>
        <v>0</v>
      </c>
      <c r="AF3310" s="662">
        <f t="shared" si="1514"/>
        <v>0</v>
      </c>
      <c r="AG3310" s="662">
        <f t="shared" si="1519"/>
        <v>0</v>
      </c>
      <c r="AH3310" s="701">
        <f t="shared" si="1520"/>
        <v>0</v>
      </c>
    </row>
    <row r="3311" spans="1:34" x14ac:dyDescent="0.35">
      <c r="A3311" s="680">
        <v>41286</v>
      </c>
      <c r="B3311" s="558" t="s">
        <v>21</v>
      </c>
      <c r="C3311" s="558">
        <v>1</v>
      </c>
      <c r="D3311" s="559">
        <f t="shared" si="1492"/>
        <v>7</v>
      </c>
      <c r="E3311" s="561">
        <v>9.9999999999909051E-3</v>
      </c>
      <c r="F3311" s="699">
        <f t="shared" si="1498"/>
        <v>0</v>
      </c>
      <c r="G3311" s="712">
        <f t="shared" si="1499"/>
        <v>0</v>
      </c>
      <c r="H3311" s="699">
        <f t="shared" si="1493"/>
        <v>0</v>
      </c>
      <c r="I3311" s="712">
        <f t="shared" si="1494"/>
        <v>0</v>
      </c>
      <c r="J3311" s="699">
        <f t="shared" si="1500"/>
        <v>0</v>
      </c>
      <c r="K3311" s="681">
        <f t="shared" si="1501"/>
        <v>0</v>
      </c>
      <c r="L3311" s="711">
        <f>IF($L$5="Yes",HLOOKUP(B3311,'Outdoor Supply'!$D$32:$P$38,7,FALSE),0)</f>
        <v>0</v>
      </c>
      <c r="M3311" s="701">
        <f t="shared" si="1502"/>
        <v>0</v>
      </c>
      <c r="N3311" s="564">
        <f t="shared" si="1503"/>
        <v>0</v>
      </c>
      <c r="O3311" s="564">
        <f t="shared" si="1504"/>
        <v>0</v>
      </c>
      <c r="P3311" s="564">
        <f t="shared" si="1505"/>
        <v>0</v>
      </c>
      <c r="Q3311" s="564">
        <f t="shared" si="1506"/>
        <v>0</v>
      </c>
      <c r="R3311" s="661">
        <f t="shared" si="1495"/>
        <v>0</v>
      </c>
      <c r="S3311" s="662">
        <f t="shared" si="1496"/>
        <v>0</v>
      </c>
      <c r="T3311" s="699">
        <f t="shared" si="1497"/>
        <v>0</v>
      </c>
      <c r="U3311" s="681">
        <f t="shared" si="1507"/>
        <v>0</v>
      </c>
      <c r="V3311" s="701">
        <f t="shared" si="1508"/>
        <v>0</v>
      </c>
      <c r="W3311" s="662">
        <f t="shared" si="1509"/>
        <v>0</v>
      </c>
      <c r="X3311" s="662">
        <f t="shared" si="1510"/>
        <v>0</v>
      </c>
      <c r="Y3311" s="662">
        <f t="shared" si="1511"/>
        <v>0</v>
      </c>
      <c r="Z3311" s="699">
        <f t="shared" si="1512"/>
        <v>0</v>
      </c>
      <c r="AA3311" s="681">
        <f t="shared" si="1515"/>
        <v>0</v>
      </c>
      <c r="AB3311" s="701">
        <f t="shared" si="1516"/>
        <v>0</v>
      </c>
      <c r="AC3311" s="662">
        <f t="shared" si="1513"/>
        <v>0</v>
      </c>
      <c r="AD3311" s="662">
        <f t="shared" si="1517"/>
        <v>0</v>
      </c>
      <c r="AE3311" s="701">
        <f t="shared" si="1518"/>
        <v>0</v>
      </c>
      <c r="AF3311" s="662">
        <f t="shared" si="1514"/>
        <v>0</v>
      </c>
      <c r="AG3311" s="662">
        <f t="shared" si="1519"/>
        <v>0</v>
      </c>
      <c r="AH3311" s="701">
        <f t="shared" si="1520"/>
        <v>0</v>
      </c>
    </row>
    <row r="3312" spans="1:34" x14ac:dyDescent="0.35">
      <c r="A3312" s="680">
        <v>41287</v>
      </c>
      <c r="B3312" s="558" t="s">
        <v>21</v>
      </c>
      <c r="C3312" s="558">
        <v>1</v>
      </c>
      <c r="D3312" s="559">
        <f t="shared" si="1492"/>
        <v>1</v>
      </c>
      <c r="E3312" s="561">
        <v>0</v>
      </c>
      <c r="F3312" s="699">
        <f t="shared" si="1498"/>
        <v>0</v>
      </c>
      <c r="G3312" s="712">
        <f t="shared" si="1499"/>
        <v>0</v>
      </c>
      <c r="H3312" s="699">
        <f t="shared" si="1493"/>
        <v>0</v>
      </c>
      <c r="I3312" s="712">
        <f t="shared" si="1494"/>
        <v>0</v>
      </c>
      <c r="J3312" s="699">
        <f t="shared" si="1500"/>
        <v>0</v>
      </c>
      <c r="K3312" s="681">
        <f t="shared" si="1501"/>
        <v>0</v>
      </c>
      <c r="L3312" s="711">
        <f>IF($L$5="Yes",HLOOKUP(B3312,'Outdoor Supply'!$D$32:$P$38,7,FALSE),0)</f>
        <v>0</v>
      </c>
      <c r="M3312" s="701">
        <f t="shared" si="1502"/>
        <v>0</v>
      </c>
      <c r="N3312" s="564">
        <f t="shared" si="1503"/>
        <v>0</v>
      </c>
      <c r="O3312" s="564">
        <f t="shared" si="1504"/>
        <v>0</v>
      </c>
      <c r="P3312" s="564">
        <f t="shared" si="1505"/>
        <v>0</v>
      </c>
      <c r="Q3312" s="564">
        <f t="shared" si="1506"/>
        <v>0</v>
      </c>
      <c r="R3312" s="661">
        <f t="shared" si="1495"/>
        <v>0</v>
      </c>
      <c r="S3312" s="662">
        <f t="shared" si="1496"/>
        <v>0</v>
      </c>
      <c r="T3312" s="699">
        <f t="shared" si="1497"/>
        <v>0</v>
      </c>
      <c r="U3312" s="681">
        <f t="shared" si="1507"/>
        <v>0</v>
      </c>
      <c r="V3312" s="701">
        <f t="shared" si="1508"/>
        <v>0</v>
      </c>
      <c r="W3312" s="662">
        <f t="shared" si="1509"/>
        <v>0</v>
      </c>
      <c r="X3312" s="662">
        <f t="shared" si="1510"/>
        <v>0</v>
      </c>
      <c r="Y3312" s="662">
        <f t="shared" si="1511"/>
        <v>0</v>
      </c>
      <c r="Z3312" s="699">
        <f t="shared" si="1512"/>
        <v>0</v>
      </c>
      <c r="AA3312" s="681">
        <f t="shared" si="1515"/>
        <v>0</v>
      </c>
      <c r="AB3312" s="701">
        <f t="shared" si="1516"/>
        <v>0</v>
      </c>
      <c r="AC3312" s="662">
        <f t="shared" si="1513"/>
        <v>0</v>
      </c>
      <c r="AD3312" s="662">
        <f t="shared" si="1517"/>
        <v>0</v>
      </c>
      <c r="AE3312" s="701">
        <f t="shared" si="1518"/>
        <v>0</v>
      </c>
      <c r="AF3312" s="662">
        <f t="shared" si="1514"/>
        <v>0</v>
      </c>
      <c r="AG3312" s="662">
        <f t="shared" si="1519"/>
        <v>0</v>
      </c>
      <c r="AH3312" s="701">
        <f t="shared" si="1520"/>
        <v>0</v>
      </c>
    </row>
    <row r="3313" spans="1:34" x14ac:dyDescent="0.35">
      <c r="A3313" s="680">
        <v>41288</v>
      </c>
      <c r="B3313" s="558" t="s">
        <v>21</v>
      </c>
      <c r="C3313" s="558">
        <v>1</v>
      </c>
      <c r="D3313" s="559">
        <f t="shared" si="1492"/>
        <v>2</v>
      </c>
      <c r="E3313" s="561">
        <v>0</v>
      </c>
      <c r="F3313" s="699">
        <f t="shared" si="1498"/>
        <v>0</v>
      </c>
      <c r="G3313" s="712">
        <f t="shared" si="1499"/>
        <v>0</v>
      </c>
      <c r="H3313" s="699">
        <f t="shared" si="1493"/>
        <v>0</v>
      </c>
      <c r="I3313" s="712">
        <f t="shared" si="1494"/>
        <v>0</v>
      </c>
      <c r="J3313" s="699">
        <f t="shared" si="1500"/>
        <v>0</v>
      </c>
      <c r="K3313" s="681">
        <f t="shared" si="1501"/>
        <v>0</v>
      </c>
      <c r="L3313" s="711">
        <f>IF($L$5="Yes",HLOOKUP(B3313,'Outdoor Supply'!$D$32:$P$38,7,FALSE),0)</f>
        <v>0</v>
      </c>
      <c r="M3313" s="701">
        <f t="shared" si="1502"/>
        <v>0</v>
      </c>
      <c r="N3313" s="564">
        <f t="shared" si="1503"/>
        <v>0</v>
      </c>
      <c r="O3313" s="564">
        <f t="shared" si="1504"/>
        <v>0</v>
      </c>
      <c r="P3313" s="564">
        <f t="shared" si="1505"/>
        <v>0</v>
      </c>
      <c r="Q3313" s="564">
        <f t="shared" si="1506"/>
        <v>0</v>
      </c>
      <c r="R3313" s="661">
        <f t="shared" si="1495"/>
        <v>0</v>
      </c>
      <c r="S3313" s="662">
        <f t="shared" si="1496"/>
        <v>0</v>
      </c>
      <c r="T3313" s="699">
        <f t="shared" si="1497"/>
        <v>0</v>
      </c>
      <c r="U3313" s="681">
        <f t="shared" si="1507"/>
        <v>0</v>
      </c>
      <c r="V3313" s="701">
        <f t="shared" si="1508"/>
        <v>0</v>
      </c>
      <c r="W3313" s="662">
        <f t="shared" si="1509"/>
        <v>0</v>
      </c>
      <c r="X3313" s="662">
        <f t="shared" si="1510"/>
        <v>0</v>
      </c>
      <c r="Y3313" s="662">
        <f t="shared" si="1511"/>
        <v>0</v>
      </c>
      <c r="Z3313" s="699">
        <f t="shared" si="1512"/>
        <v>0</v>
      </c>
      <c r="AA3313" s="681">
        <f t="shared" si="1515"/>
        <v>0</v>
      </c>
      <c r="AB3313" s="701">
        <f t="shared" si="1516"/>
        <v>0</v>
      </c>
      <c r="AC3313" s="662">
        <f t="shared" si="1513"/>
        <v>0</v>
      </c>
      <c r="AD3313" s="662">
        <f t="shared" si="1517"/>
        <v>0</v>
      </c>
      <c r="AE3313" s="701">
        <f t="shared" si="1518"/>
        <v>0</v>
      </c>
      <c r="AF3313" s="662">
        <f t="shared" si="1514"/>
        <v>0</v>
      </c>
      <c r="AG3313" s="662">
        <f t="shared" si="1519"/>
        <v>0</v>
      </c>
      <c r="AH3313" s="701">
        <f t="shared" si="1520"/>
        <v>0</v>
      </c>
    </row>
    <row r="3314" spans="1:34" x14ac:dyDescent="0.35">
      <c r="A3314" s="680">
        <v>41289</v>
      </c>
      <c r="B3314" s="558" t="s">
        <v>21</v>
      </c>
      <c r="C3314" s="558">
        <v>1</v>
      </c>
      <c r="D3314" s="559">
        <f t="shared" si="1492"/>
        <v>3</v>
      </c>
      <c r="E3314" s="561">
        <v>3.999999999996362E-2</v>
      </c>
      <c r="F3314" s="699">
        <f t="shared" si="1498"/>
        <v>0</v>
      </c>
      <c r="G3314" s="712">
        <f t="shared" si="1499"/>
        <v>0</v>
      </c>
      <c r="H3314" s="699">
        <f t="shared" si="1493"/>
        <v>0</v>
      </c>
      <c r="I3314" s="712">
        <f t="shared" si="1494"/>
        <v>0</v>
      </c>
      <c r="J3314" s="699">
        <f t="shared" si="1500"/>
        <v>0</v>
      </c>
      <c r="K3314" s="681">
        <f t="shared" si="1501"/>
        <v>0</v>
      </c>
      <c r="L3314" s="711">
        <f>IF($L$5="Yes",HLOOKUP(B3314,'Outdoor Supply'!$D$32:$P$38,7,FALSE),0)</f>
        <v>0</v>
      </c>
      <c r="M3314" s="701">
        <f t="shared" si="1502"/>
        <v>0</v>
      </c>
      <c r="N3314" s="564">
        <f t="shared" si="1503"/>
        <v>0</v>
      </c>
      <c r="O3314" s="564">
        <f t="shared" si="1504"/>
        <v>0</v>
      </c>
      <c r="P3314" s="564">
        <f t="shared" si="1505"/>
        <v>0</v>
      </c>
      <c r="Q3314" s="564">
        <f t="shared" si="1506"/>
        <v>0</v>
      </c>
      <c r="R3314" s="661">
        <f t="shared" si="1495"/>
        <v>0</v>
      </c>
      <c r="S3314" s="662">
        <f t="shared" si="1496"/>
        <v>0</v>
      </c>
      <c r="T3314" s="699">
        <f t="shared" si="1497"/>
        <v>0</v>
      </c>
      <c r="U3314" s="681">
        <f t="shared" si="1507"/>
        <v>0</v>
      </c>
      <c r="V3314" s="701">
        <f t="shared" si="1508"/>
        <v>0</v>
      </c>
      <c r="W3314" s="662">
        <f t="shared" si="1509"/>
        <v>0</v>
      </c>
      <c r="X3314" s="662">
        <f t="shared" si="1510"/>
        <v>0</v>
      </c>
      <c r="Y3314" s="662">
        <f t="shared" si="1511"/>
        <v>0</v>
      </c>
      <c r="Z3314" s="699">
        <f t="shared" si="1512"/>
        <v>0</v>
      </c>
      <c r="AA3314" s="681">
        <f t="shared" si="1515"/>
        <v>0</v>
      </c>
      <c r="AB3314" s="701">
        <f t="shared" si="1516"/>
        <v>0</v>
      </c>
      <c r="AC3314" s="662">
        <f t="shared" si="1513"/>
        <v>0</v>
      </c>
      <c r="AD3314" s="662">
        <f t="shared" si="1517"/>
        <v>0</v>
      </c>
      <c r="AE3314" s="701">
        <f t="shared" si="1518"/>
        <v>0</v>
      </c>
      <c r="AF3314" s="662">
        <f t="shared" si="1514"/>
        <v>0</v>
      </c>
      <c r="AG3314" s="662">
        <f t="shared" si="1519"/>
        <v>0</v>
      </c>
      <c r="AH3314" s="701">
        <f t="shared" si="1520"/>
        <v>0</v>
      </c>
    </row>
    <row r="3315" spans="1:34" x14ac:dyDescent="0.35">
      <c r="A3315" s="680">
        <v>41290</v>
      </c>
      <c r="B3315" s="558" t="s">
        <v>21</v>
      </c>
      <c r="C3315" s="558">
        <v>1</v>
      </c>
      <c r="D3315" s="559">
        <f t="shared" si="1492"/>
        <v>4</v>
      </c>
      <c r="E3315" s="561">
        <v>0</v>
      </c>
      <c r="F3315" s="699">
        <f t="shared" si="1498"/>
        <v>0</v>
      </c>
      <c r="G3315" s="712">
        <f t="shared" si="1499"/>
        <v>0</v>
      </c>
      <c r="H3315" s="699">
        <f t="shared" si="1493"/>
        <v>0</v>
      </c>
      <c r="I3315" s="712">
        <f t="shared" si="1494"/>
        <v>0</v>
      </c>
      <c r="J3315" s="699">
        <f t="shared" si="1500"/>
        <v>0</v>
      </c>
      <c r="K3315" s="681">
        <f t="shared" si="1501"/>
        <v>0</v>
      </c>
      <c r="L3315" s="711">
        <f>IF($L$5="Yes",HLOOKUP(B3315,'Outdoor Supply'!$D$32:$P$38,7,FALSE),0)</f>
        <v>0</v>
      </c>
      <c r="M3315" s="701">
        <f t="shared" si="1502"/>
        <v>0</v>
      </c>
      <c r="N3315" s="564">
        <f t="shared" si="1503"/>
        <v>0</v>
      </c>
      <c r="O3315" s="564">
        <f t="shared" si="1504"/>
        <v>0</v>
      </c>
      <c r="P3315" s="564">
        <f t="shared" si="1505"/>
        <v>0</v>
      </c>
      <c r="Q3315" s="564">
        <f t="shared" si="1506"/>
        <v>0</v>
      </c>
      <c r="R3315" s="661">
        <f t="shared" si="1495"/>
        <v>0</v>
      </c>
      <c r="S3315" s="662">
        <f t="shared" si="1496"/>
        <v>0</v>
      </c>
      <c r="T3315" s="699">
        <f t="shared" si="1497"/>
        <v>0</v>
      </c>
      <c r="U3315" s="681">
        <f t="shared" si="1507"/>
        <v>0</v>
      </c>
      <c r="V3315" s="701">
        <f t="shared" si="1508"/>
        <v>0</v>
      </c>
      <c r="W3315" s="662">
        <f t="shared" si="1509"/>
        <v>0</v>
      </c>
      <c r="X3315" s="662">
        <f t="shared" si="1510"/>
        <v>0</v>
      </c>
      <c r="Y3315" s="662">
        <f t="shared" si="1511"/>
        <v>0</v>
      </c>
      <c r="Z3315" s="699">
        <f t="shared" si="1512"/>
        <v>0</v>
      </c>
      <c r="AA3315" s="681">
        <f t="shared" si="1515"/>
        <v>0</v>
      </c>
      <c r="AB3315" s="701">
        <f t="shared" si="1516"/>
        <v>0</v>
      </c>
      <c r="AC3315" s="662">
        <f t="shared" si="1513"/>
        <v>0</v>
      </c>
      <c r="AD3315" s="662">
        <f t="shared" si="1517"/>
        <v>0</v>
      </c>
      <c r="AE3315" s="701">
        <f t="shared" si="1518"/>
        <v>0</v>
      </c>
      <c r="AF3315" s="662">
        <f t="shared" si="1514"/>
        <v>0</v>
      </c>
      <c r="AG3315" s="662">
        <f t="shared" si="1519"/>
        <v>0</v>
      </c>
      <c r="AH3315" s="701">
        <f t="shared" si="1520"/>
        <v>0</v>
      </c>
    </row>
    <row r="3316" spans="1:34" x14ac:dyDescent="0.35">
      <c r="A3316" s="680">
        <v>41291</v>
      </c>
      <c r="B3316" s="558" t="s">
        <v>21</v>
      </c>
      <c r="C3316" s="558">
        <v>1</v>
      </c>
      <c r="D3316" s="559">
        <f t="shared" si="1492"/>
        <v>5</v>
      </c>
      <c r="E3316" s="561">
        <v>0</v>
      </c>
      <c r="F3316" s="699">
        <f t="shared" si="1498"/>
        <v>0</v>
      </c>
      <c r="G3316" s="712">
        <f t="shared" si="1499"/>
        <v>0</v>
      </c>
      <c r="H3316" s="699">
        <f t="shared" si="1493"/>
        <v>0</v>
      </c>
      <c r="I3316" s="712">
        <f t="shared" si="1494"/>
        <v>0</v>
      </c>
      <c r="J3316" s="699">
        <f t="shared" si="1500"/>
        <v>0</v>
      </c>
      <c r="K3316" s="681">
        <f t="shared" si="1501"/>
        <v>0</v>
      </c>
      <c r="L3316" s="711">
        <f>IF($L$5="Yes",HLOOKUP(B3316,'Outdoor Supply'!$D$32:$P$38,7,FALSE),0)</f>
        <v>0</v>
      </c>
      <c r="M3316" s="701">
        <f t="shared" si="1502"/>
        <v>0</v>
      </c>
      <c r="N3316" s="564">
        <f t="shared" si="1503"/>
        <v>0</v>
      </c>
      <c r="O3316" s="564">
        <f t="shared" si="1504"/>
        <v>0</v>
      </c>
      <c r="P3316" s="564">
        <f t="shared" si="1505"/>
        <v>0</v>
      </c>
      <c r="Q3316" s="564">
        <f t="shared" si="1506"/>
        <v>0</v>
      </c>
      <c r="R3316" s="661">
        <f t="shared" si="1495"/>
        <v>0</v>
      </c>
      <c r="S3316" s="662">
        <f t="shared" si="1496"/>
        <v>0</v>
      </c>
      <c r="T3316" s="699">
        <f t="shared" si="1497"/>
        <v>0</v>
      </c>
      <c r="U3316" s="681">
        <f t="shared" si="1507"/>
        <v>0</v>
      </c>
      <c r="V3316" s="701">
        <f t="shared" si="1508"/>
        <v>0</v>
      </c>
      <c r="W3316" s="662">
        <f t="shared" si="1509"/>
        <v>0</v>
      </c>
      <c r="X3316" s="662">
        <f t="shared" si="1510"/>
        <v>0</v>
      </c>
      <c r="Y3316" s="662">
        <f t="shared" si="1511"/>
        <v>0</v>
      </c>
      <c r="Z3316" s="699">
        <f t="shared" si="1512"/>
        <v>0</v>
      </c>
      <c r="AA3316" s="681">
        <f t="shared" si="1515"/>
        <v>0</v>
      </c>
      <c r="AB3316" s="701">
        <f t="shared" si="1516"/>
        <v>0</v>
      </c>
      <c r="AC3316" s="662">
        <f t="shared" si="1513"/>
        <v>0</v>
      </c>
      <c r="AD3316" s="662">
        <f t="shared" si="1517"/>
        <v>0</v>
      </c>
      <c r="AE3316" s="701">
        <f t="shared" si="1518"/>
        <v>0</v>
      </c>
      <c r="AF3316" s="662">
        <f t="shared" si="1514"/>
        <v>0</v>
      </c>
      <c r="AG3316" s="662">
        <f t="shared" si="1519"/>
        <v>0</v>
      </c>
      <c r="AH3316" s="701">
        <f t="shared" si="1520"/>
        <v>0</v>
      </c>
    </row>
    <row r="3317" spans="1:34" x14ac:dyDescent="0.35">
      <c r="A3317" s="680">
        <v>41292</v>
      </c>
      <c r="B3317" s="558" t="s">
        <v>21</v>
      </c>
      <c r="C3317" s="558">
        <v>1</v>
      </c>
      <c r="D3317" s="559">
        <f t="shared" si="1492"/>
        <v>6</v>
      </c>
      <c r="E3317" s="561">
        <v>0</v>
      </c>
      <c r="F3317" s="699">
        <f t="shared" si="1498"/>
        <v>0</v>
      </c>
      <c r="G3317" s="712">
        <f t="shared" si="1499"/>
        <v>0</v>
      </c>
      <c r="H3317" s="699">
        <f t="shared" si="1493"/>
        <v>0</v>
      </c>
      <c r="I3317" s="712">
        <f t="shared" si="1494"/>
        <v>0</v>
      </c>
      <c r="J3317" s="699">
        <f t="shared" si="1500"/>
        <v>0</v>
      </c>
      <c r="K3317" s="681">
        <f t="shared" si="1501"/>
        <v>0</v>
      </c>
      <c r="L3317" s="711">
        <f>IF($L$5="Yes",HLOOKUP(B3317,'Outdoor Supply'!$D$32:$P$38,7,FALSE),0)</f>
        <v>0</v>
      </c>
      <c r="M3317" s="701">
        <f t="shared" si="1502"/>
        <v>0</v>
      </c>
      <c r="N3317" s="564">
        <f t="shared" si="1503"/>
        <v>0</v>
      </c>
      <c r="O3317" s="564">
        <f t="shared" si="1504"/>
        <v>0</v>
      </c>
      <c r="P3317" s="564">
        <f t="shared" si="1505"/>
        <v>0</v>
      </c>
      <c r="Q3317" s="564">
        <f t="shared" si="1506"/>
        <v>0</v>
      </c>
      <c r="R3317" s="661">
        <f t="shared" si="1495"/>
        <v>0</v>
      </c>
      <c r="S3317" s="662">
        <f t="shared" si="1496"/>
        <v>0</v>
      </c>
      <c r="T3317" s="699">
        <f t="shared" si="1497"/>
        <v>0</v>
      </c>
      <c r="U3317" s="681">
        <f t="shared" si="1507"/>
        <v>0</v>
      </c>
      <c r="V3317" s="701">
        <f t="shared" si="1508"/>
        <v>0</v>
      </c>
      <c r="W3317" s="662">
        <f t="shared" si="1509"/>
        <v>0</v>
      </c>
      <c r="X3317" s="662">
        <f t="shared" si="1510"/>
        <v>0</v>
      </c>
      <c r="Y3317" s="662">
        <f t="shared" si="1511"/>
        <v>0</v>
      </c>
      <c r="Z3317" s="699">
        <f t="shared" si="1512"/>
        <v>0</v>
      </c>
      <c r="AA3317" s="681">
        <f t="shared" si="1515"/>
        <v>0</v>
      </c>
      <c r="AB3317" s="701">
        <f t="shared" si="1516"/>
        <v>0</v>
      </c>
      <c r="AC3317" s="662">
        <f t="shared" si="1513"/>
        <v>0</v>
      </c>
      <c r="AD3317" s="662">
        <f t="shared" si="1517"/>
        <v>0</v>
      </c>
      <c r="AE3317" s="701">
        <f t="shared" si="1518"/>
        <v>0</v>
      </c>
      <c r="AF3317" s="662">
        <f t="shared" si="1514"/>
        <v>0</v>
      </c>
      <c r="AG3317" s="662">
        <f t="shared" si="1519"/>
        <v>0</v>
      </c>
      <c r="AH3317" s="701">
        <f t="shared" si="1520"/>
        <v>0</v>
      </c>
    </row>
    <row r="3318" spans="1:34" x14ac:dyDescent="0.35">
      <c r="A3318" s="680">
        <v>41293</v>
      </c>
      <c r="B3318" s="558" t="s">
        <v>21</v>
      </c>
      <c r="C3318" s="558">
        <v>1</v>
      </c>
      <c r="D3318" s="559">
        <f t="shared" si="1492"/>
        <v>7</v>
      </c>
      <c r="E3318" s="561">
        <v>0</v>
      </c>
      <c r="F3318" s="699">
        <f t="shared" si="1498"/>
        <v>0</v>
      </c>
      <c r="G3318" s="712">
        <f t="shared" si="1499"/>
        <v>0</v>
      </c>
      <c r="H3318" s="699">
        <f t="shared" si="1493"/>
        <v>0</v>
      </c>
      <c r="I3318" s="712">
        <f t="shared" si="1494"/>
        <v>0</v>
      </c>
      <c r="J3318" s="699">
        <f t="shared" si="1500"/>
        <v>0</v>
      </c>
      <c r="K3318" s="681">
        <f t="shared" si="1501"/>
        <v>0</v>
      </c>
      <c r="L3318" s="711">
        <f>IF($L$5="Yes",HLOOKUP(B3318,'Outdoor Supply'!$D$32:$P$38,7,FALSE),0)</f>
        <v>0</v>
      </c>
      <c r="M3318" s="701">
        <f t="shared" si="1502"/>
        <v>0</v>
      </c>
      <c r="N3318" s="564">
        <f t="shared" si="1503"/>
        <v>0</v>
      </c>
      <c r="O3318" s="564">
        <f t="shared" si="1504"/>
        <v>0</v>
      </c>
      <c r="P3318" s="564">
        <f t="shared" si="1505"/>
        <v>0</v>
      </c>
      <c r="Q3318" s="564">
        <f t="shared" si="1506"/>
        <v>0</v>
      </c>
      <c r="R3318" s="661">
        <f t="shared" si="1495"/>
        <v>0</v>
      </c>
      <c r="S3318" s="662">
        <f t="shared" si="1496"/>
        <v>0</v>
      </c>
      <c r="T3318" s="699">
        <f t="shared" si="1497"/>
        <v>0</v>
      </c>
      <c r="U3318" s="681">
        <f t="shared" si="1507"/>
        <v>0</v>
      </c>
      <c r="V3318" s="701">
        <f t="shared" si="1508"/>
        <v>0</v>
      </c>
      <c r="W3318" s="662">
        <f t="shared" si="1509"/>
        <v>0</v>
      </c>
      <c r="X3318" s="662">
        <f t="shared" si="1510"/>
        <v>0</v>
      </c>
      <c r="Y3318" s="662">
        <f t="shared" si="1511"/>
        <v>0</v>
      </c>
      <c r="Z3318" s="699">
        <f t="shared" si="1512"/>
        <v>0</v>
      </c>
      <c r="AA3318" s="681">
        <f t="shared" si="1515"/>
        <v>0</v>
      </c>
      <c r="AB3318" s="701">
        <f t="shared" si="1516"/>
        <v>0</v>
      </c>
      <c r="AC3318" s="662">
        <f t="shared" si="1513"/>
        <v>0</v>
      </c>
      <c r="AD3318" s="662">
        <f t="shared" si="1517"/>
        <v>0</v>
      </c>
      <c r="AE3318" s="701">
        <f t="shared" si="1518"/>
        <v>0</v>
      </c>
      <c r="AF3318" s="662">
        <f t="shared" si="1514"/>
        <v>0</v>
      </c>
      <c r="AG3318" s="662">
        <f t="shared" si="1519"/>
        <v>0</v>
      </c>
      <c r="AH3318" s="701">
        <f t="shared" si="1520"/>
        <v>0</v>
      </c>
    </row>
    <row r="3319" spans="1:34" x14ac:dyDescent="0.35">
      <c r="A3319" s="680">
        <v>41294</v>
      </c>
      <c r="B3319" s="558" t="s">
        <v>21</v>
      </c>
      <c r="C3319" s="558">
        <v>1</v>
      </c>
      <c r="D3319" s="559">
        <f t="shared" si="1492"/>
        <v>1</v>
      </c>
      <c r="E3319" s="561">
        <v>0</v>
      </c>
      <c r="F3319" s="699">
        <f t="shared" si="1498"/>
        <v>0</v>
      </c>
      <c r="G3319" s="712">
        <f t="shared" si="1499"/>
        <v>0</v>
      </c>
      <c r="H3319" s="699">
        <f t="shared" si="1493"/>
        <v>0</v>
      </c>
      <c r="I3319" s="712">
        <f t="shared" si="1494"/>
        <v>0</v>
      </c>
      <c r="J3319" s="699">
        <f t="shared" si="1500"/>
        <v>0</v>
      </c>
      <c r="K3319" s="681">
        <f t="shared" si="1501"/>
        <v>0</v>
      </c>
      <c r="L3319" s="711">
        <f>IF($L$5="Yes",HLOOKUP(B3319,'Outdoor Supply'!$D$32:$P$38,7,FALSE),0)</f>
        <v>0</v>
      </c>
      <c r="M3319" s="701">
        <f t="shared" si="1502"/>
        <v>0</v>
      </c>
      <c r="N3319" s="564">
        <f t="shared" si="1503"/>
        <v>0</v>
      </c>
      <c r="O3319" s="564">
        <f t="shared" si="1504"/>
        <v>0</v>
      </c>
      <c r="P3319" s="564">
        <f t="shared" si="1505"/>
        <v>0</v>
      </c>
      <c r="Q3319" s="564">
        <f t="shared" si="1506"/>
        <v>0</v>
      </c>
      <c r="R3319" s="661">
        <f t="shared" si="1495"/>
        <v>0</v>
      </c>
      <c r="S3319" s="662">
        <f t="shared" si="1496"/>
        <v>0</v>
      </c>
      <c r="T3319" s="699">
        <f t="shared" si="1497"/>
        <v>0</v>
      </c>
      <c r="U3319" s="681">
        <f t="shared" si="1507"/>
        <v>0</v>
      </c>
      <c r="V3319" s="701">
        <f t="shared" si="1508"/>
        <v>0</v>
      </c>
      <c r="W3319" s="662">
        <f t="shared" si="1509"/>
        <v>0</v>
      </c>
      <c r="X3319" s="662">
        <f t="shared" si="1510"/>
        <v>0</v>
      </c>
      <c r="Y3319" s="662">
        <f t="shared" si="1511"/>
        <v>0</v>
      </c>
      <c r="Z3319" s="699">
        <f t="shared" si="1512"/>
        <v>0</v>
      </c>
      <c r="AA3319" s="681">
        <f t="shared" si="1515"/>
        <v>0</v>
      </c>
      <c r="AB3319" s="701">
        <f t="shared" si="1516"/>
        <v>0</v>
      </c>
      <c r="AC3319" s="662">
        <f t="shared" si="1513"/>
        <v>0</v>
      </c>
      <c r="AD3319" s="662">
        <f t="shared" si="1517"/>
        <v>0</v>
      </c>
      <c r="AE3319" s="701">
        <f t="shared" si="1518"/>
        <v>0</v>
      </c>
      <c r="AF3319" s="662">
        <f t="shared" si="1514"/>
        <v>0</v>
      </c>
      <c r="AG3319" s="662">
        <f t="shared" si="1519"/>
        <v>0</v>
      </c>
      <c r="AH3319" s="701">
        <f t="shared" si="1520"/>
        <v>0</v>
      </c>
    </row>
    <row r="3320" spans="1:34" x14ac:dyDescent="0.35">
      <c r="A3320" s="680">
        <v>41295</v>
      </c>
      <c r="B3320" s="558" t="s">
        <v>21</v>
      </c>
      <c r="C3320" s="558">
        <v>1</v>
      </c>
      <c r="D3320" s="559">
        <f t="shared" si="1492"/>
        <v>2</v>
      </c>
      <c r="E3320" s="561">
        <v>0</v>
      </c>
      <c r="F3320" s="699">
        <f t="shared" si="1498"/>
        <v>0</v>
      </c>
      <c r="G3320" s="712">
        <f t="shared" si="1499"/>
        <v>0</v>
      </c>
      <c r="H3320" s="699">
        <f t="shared" si="1493"/>
        <v>0</v>
      </c>
      <c r="I3320" s="712">
        <f t="shared" si="1494"/>
        <v>0</v>
      </c>
      <c r="J3320" s="699">
        <f t="shared" si="1500"/>
        <v>0</v>
      </c>
      <c r="K3320" s="681">
        <f t="shared" si="1501"/>
        <v>0</v>
      </c>
      <c r="L3320" s="711">
        <f>IF($L$5="Yes",HLOOKUP(B3320,'Outdoor Supply'!$D$32:$P$38,7,FALSE),0)</f>
        <v>0</v>
      </c>
      <c r="M3320" s="701">
        <f t="shared" si="1502"/>
        <v>0</v>
      </c>
      <c r="N3320" s="564">
        <f t="shared" si="1503"/>
        <v>0</v>
      </c>
      <c r="O3320" s="564">
        <f t="shared" si="1504"/>
        <v>0</v>
      </c>
      <c r="P3320" s="564">
        <f t="shared" si="1505"/>
        <v>0</v>
      </c>
      <c r="Q3320" s="564">
        <f t="shared" si="1506"/>
        <v>0</v>
      </c>
      <c r="R3320" s="661">
        <f t="shared" si="1495"/>
        <v>0</v>
      </c>
      <c r="S3320" s="662">
        <f t="shared" si="1496"/>
        <v>0</v>
      </c>
      <c r="T3320" s="699">
        <f t="shared" si="1497"/>
        <v>0</v>
      </c>
      <c r="U3320" s="681">
        <f t="shared" si="1507"/>
        <v>0</v>
      </c>
      <c r="V3320" s="701">
        <f t="shared" si="1508"/>
        <v>0</v>
      </c>
      <c r="W3320" s="662">
        <f t="shared" si="1509"/>
        <v>0</v>
      </c>
      <c r="X3320" s="662">
        <f t="shared" si="1510"/>
        <v>0</v>
      </c>
      <c r="Y3320" s="662">
        <f t="shared" si="1511"/>
        <v>0</v>
      </c>
      <c r="Z3320" s="699">
        <f t="shared" si="1512"/>
        <v>0</v>
      </c>
      <c r="AA3320" s="681">
        <f t="shared" si="1515"/>
        <v>0</v>
      </c>
      <c r="AB3320" s="701">
        <f t="shared" si="1516"/>
        <v>0</v>
      </c>
      <c r="AC3320" s="662">
        <f t="shared" si="1513"/>
        <v>0</v>
      </c>
      <c r="AD3320" s="662">
        <f t="shared" si="1517"/>
        <v>0</v>
      </c>
      <c r="AE3320" s="701">
        <f t="shared" si="1518"/>
        <v>0</v>
      </c>
      <c r="AF3320" s="662">
        <f t="shared" si="1514"/>
        <v>0</v>
      </c>
      <c r="AG3320" s="662">
        <f t="shared" si="1519"/>
        <v>0</v>
      </c>
      <c r="AH3320" s="701">
        <f t="shared" si="1520"/>
        <v>0</v>
      </c>
    </row>
    <row r="3321" spans="1:34" x14ac:dyDescent="0.35">
      <c r="A3321" s="680">
        <v>41296</v>
      </c>
      <c r="B3321" s="558" t="s">
        <v>21</v>
      </c>
      <c r="C3321" s="558">
        <v>1</v>
      </c>
      <c r="D3321" s="559">
        <f t="shared" si="1492"/>
        <v>3</v>
      </c>
      <c r="E3321" s="561">
        <v>0</v>
      </c>
      <c r="F3321" s="699">
        <f t="shared" si="1498"/>
        <v>0</v>
      </c>
      <c r="G3321" s="712">
        <f t="shared" si="1499"/>
        <v>0</v>
      </c>
      <c r="H3321" s="699">
        <f t="shared" si="1493"/>
        <v>0</v>
      </c>
      <c r="I3321" s="712">
        <f t="shared" si="1494"/>
        <v>0</v>
      </c>
      <c r="J3321" s="699">
        <f t="shared" si="1500"/>
        <v>0</v>
      </c>
      <c r="K3321" s="681">
        <f t="shared" si="1501"/>
        <v>0</v>
      </c>
      <c r="L3321" s="711">
        <f>IF($L$5="Yes",HLOOKUP(B3321,'Outdoor Supply'!$D$32:$P$38,7,FALSE),0)</f>
        <v>0</v>
      </c>
      <c r="M3321" s="701">
        <f t="shared" si="1502"/>
        <v>0</v>
      </c>
      <c r="N3321" s="564">
        <f t="shared" si="1503"/>
        <v>0</v>
      </c>
      <c r="O3321" s="564">
        <f t="shared" si="1504"/>
        <v>0</v>
      </c>
      <c r="P3321" s="564">
        <f t="shared" si="1505"/>
        <v>0</v>
      </c>
      <c r="Q3321" s="564">
        <f t="shared" si="1506"/>
        <v>0</v>
      </c>
      <c r="R3321" s="661">
        <f t="shared" si="1495"/>
        <v>0</v>
      </c>
      <c r="S3321" s="662">
        <f t="shared" si="1496"/>
        <v>0</v>
      </c>
      <c r="T3321" s="699">
        <f t="shared" si="1497"/>
        <v>0</v>
      </c>
      <c r="U3321" s="681">
        <f t="shared" si="1507"/>
        <v>0</v>
      </c>
      <c r="V3321" s="701">
        <f t="shared" si="1508"/>
        <v>0</v>
      </c>
      <c r="W3321" s="662">
        <f t="shared" si="1509"/>
        <v>0</v>
      </c>
      <c r="X3321" s="662">
        <f t="shared" si="1510"/>
        <v>0</v>
      </c>
      <c r="Y3321" s="662">
        <f t="shared" si="1511"/>
        <v>0</v>
      </c>
      <c r="Z3321" s="699">
        <f t="shared" si="1512"/>
        <v>0</v>
      </c>
      <c r="AA3321" s="681">
        <f t="shared" si="1515"/>
        <v>0</v>
      </c>
      <c r="AB3321" s="701">
        <f t="shared" si="1516"/>
        <v>0</v>
      </c>
      <c r="AC3321" s="662">
        <f t="shared" si="1513"/>
        <v>0</v>
      </c>
      <c r="AD3321" s="662">
        <f t="shared" si="1517"/>
        <v>0</v>
      </c>
      <c r="AE3321" s="701">
        <f t="shared" si="1518"/>
        <v>0</v>
      </c>
      <c r="AF3321" s="662">
        <f t="shared" si="1514"/>
        <v>0</v>
      </c>
      <c r="AG3321" s="662">
        <f t="shared" si="1519"/>
        <v>0</v>
      </c>
      <c r="AH3321" s="701">
        <f t="shared" si="1520"/>
        <v>0</v>
      </c>
    </row>
    <row r="3322" spans="1:34" x14ac:dyDescent="0.35">
      <c r="A3322" s="680">
        <v>41297</v>
      </c>
      <c r="B3322" s="558" t="s">
        <v>21</v>
      </c>
      <c r="C3322" s="558">
        <v>1</v>
      </c>
      <c r="D3322" s="559">
        <f t="shared" si="1492"/>
        <v>4</v>
      </c>
      <c r="E3322" s="561">
        <v>0</v>
      </c>
      <c r="F3322" s="699">
        <f t="shared" si="1498"/>
        <v>0</v>
      </c>
      <c r="G3322" s="712">
        <f t="shared" si="1499"/>
        <v>0</v>
      </c>
      <c r="H3322" s="699">
        <f t="shared" si="1493"/>
        <v>0</v>
      </c>
      <c r="I3322" s="712">
        <f t="shared" si="1494"/>
        <v>0</v>
      </c>
      <c r="J3322" s="699">
        <f t="shared" si="1500"/>
        <v>0</v>
      </c>
      <c r="K3322" s="681">
        <f t="shared" si="1501"/>
        <v>0</v>
      </c>
      <c r="L3322" s="711">
        <f>IF($L$5="Yes",HLOOKUP(B3322,'Outdoor Supply'!$D$32:$P$38,7,FALSE),0)</f>
        <v>0</v>
      </c>
      <c r="M3322" s="701">
        <f t="shared" si="1502"/>
        <v>0</v>
      </c>
      <c r="N3322" s="564">
        <f t="shared" si="1503"/>
        <v>0</v>
      </c>
      <c r="O3322" s="564">
        <f t="shared" si="1504"/>
        <v>0</v>
      </c>
      <c r="P3322" s="564">
        <f t="shared" si="1505"/>
        <v>0</v>
      </c>
      <c r="Q3322" s="564">
        <f t="shared" si="1506"/>
        <v>0</v>
      </c>
      <c r="R3322" s="661">
        <f t="shared" si="1495"/>
        <v>0</v>
      </c>
      <c r="S3322" s="662">
        <f t="shared" si="1496"/>
        <v>0</v>
      </c>
      <c r="T3322" s="699">
        <f t="shared" si="1497"/>
        <v>0</v>
      </c>
      <c r="U3322" s="681">
        <f t="shared" si="1507"/>
        <v>0</v>
      </c>
      <c r="V3322" s="701">
        <f t="shared" si="1508"/>
        <v>0</v>
      </c>
      <c r="W3322" s="662">
        <f t="shared" si="1509"/>
        <v>0</v>
      </c>
      <c r="X3322" s="662">
        <f t="shared" si="1510"/>
        <v>0</v>
      </c>
      <c r="Y3322" s="662">
        <f t="shared" si="1511"/>
        <v>0</v>
      </c>
      <c r="Z3322" s="699">
        <f t="shared" si="1512"/>
        <v>0</v>
      </c>
      <c r="AA3322" s="681">
        <f t="shared" si="1515"/>
        <v>0</v>
      </c>
      <c r="AB3322" s="701">
        <f t="shared" si="1516"/>
        <v>0</v>
      </c>
      <c r="AC3322" s="662">
        <f t="shared" si="1513"/>
        <v>0</v>
      </c>
      <c r="AD3322" s="662">
        <f t="shared" si="1517"/>
        <v>0</v>
      </c>
      <c r="AE3322" s="701">
        <f t="shared" si="1518"/>
        <v>0</v>
      </c>
      <c r="AF3322" s="662">
        <f t="shared" si="1514"/>
        <v>0</v>
      </c>
      <c r="AG3322" s="662">
        <f t="shared" si="1519"/>
        <v>0</v>
      </c>
      <c r="AH3322" s="701">
        <f t="shared" si="1520"/>
        <v>0</v>
      </c>
    </row>
    <row r="3323" spans="1:34" x14ac:dyDescent="0.35">
      <c r="A3323" s="680">
        <v>41298</v>
      </c>
      <c r="B3323" s="558" t="s">
        <v>21</v>
      </c>
      <c r="C3323" s="558">
        <v>1</v>
      </c>
      <c r="D3323" s="559">
        <f t="shared" si="1492"/>
        <v>5</v>
      </c>
      <c r="E3323" s="561">
        <v>0</v>
      </c>
      <c r="F3323" s="699">
        <f t="shared" si="1498"/>
        <v>0</v>
      </c>
      <c r="G3323" s="712">
        <f t="shared" si="1499"/>
        <v>0</v>
      </c>
      <c r="H3323" s="699">
        <f t="shared" si="1493"/>
        <v>0</v>
      </c>
      <c r="I3323" s="712">
        <f t="shared" si="1494"/>
        <v>0</v>
      </c>
      <c r="J3323" s="699">
        <f t="shared" si="1500"/>
        <v>0</v>
      </c>
      <c r="K3323" s="681">
        <f t="shared" si="1501"/>
        <v>0</v>
      </c>
      <c r="L3323" s="711">
        <f>IF($L$5="Yes",HLOOKUP(B3323,'Outdoor Supply'!$D$32:$P$38,7,FALSE),0)</f>
        <v>0</v>
      </c>
      <c r="M3323" s="701">
        <f t="shared" si="1502"/>
        <v>0</v>
      </c>
      <c r="N3323" s="564">
        <f t="shared" si="1503"/>
        <v>0</v>
      </c>
      <c r="O3323" s="564">
        <f t="shared" si="1504"/>
        <v>0</v>
      </c>
      <c r="P3323" s="564">
        <f t="shared" si="1505"/>
        <v>0</v>
      </c>
      <c r="Q3323" s="564">
        <f t="shared" si="1506"/>
        <v>0</v>
      </c>
      <c r="R3323" s="661">
        <f t="shared" si="1495"/>
        <v>0</v>
      </c>
      <c r="S3323" s="662">
        <f t="shared" si="1496"/>
        <v>0</v>
      </c>
      <c r="T3323" s="699">
        <f t="shared" si="1497"/>
        <v>0</v>
      </c>
      <c r="U3323" s="681">
        <f t="shared" si="1507"/>
        <v>0</v>
      </c>
      <c r="V3323" s="701">
        <f t="shared" si="1508"/>
        <v>0</v>
      </c>
      <c r="W3323" s="662">
        <f t="shared" si="1509"/>
        <v>0</v>
      </c>
      <c r="X3323" s="662">
        <f t="shared" si="1510"/>
        <v>0</v>
      </c>
      <c r="Y3323" s="662">
        <f t="shared" si="1511"/>
        <v>0</v>
      </c>
      <c r="Z3323" s="699">
        <f t="shared" si="1512"/>
        <v>0</v>
      </c>
      <c r="AA3323" s="681">
        <f t="shared" si="1515"/>
        <v>0</v>
      </c>
      <c r="AB3323" s="701">
        <f t="shared" si="1516"/>
        <v>0</v>
      </c>
      <c r="AC3323" s="662">
        <f t="shared" si="1513"/>
        <v>0</v>
      </c>
      <c r="AD3323" s="662">
        <f t="shared" si="1517"/>
        <v>0</v>
      </c>
      <c r="AE3323" s="701">
        <f t="shared" si="1518"/>
        <v>0</v>
      </c>
      <c r="AF3323" s="662">
        <f t="shared" si="1514"/>
        <v>0</v>
      </c>
      <c r="AG3323" s="662">
        <f t="shared" si="1519"/>
        <v>0</v>
      </c>
      <c r="AH3323" s="701">
        <f t="shared" si="1520"/>
        <v>0</v>
      </c>
    </row>
    <row r="3324" spans="1:34" x14ac:dyDescent="0.35">
      <c r="A3324" s="680">
        <v>41299</v>
      </c>
      <c r="B3324" s="558" t="s">
        <v>21</v>
      </c>
      <c r="C3324" s="558">
        <v>1</v>
      </c>
      <c r="D3324" s="559">
        <f t="shared" si="1492"/>
        <v>6</v>
      </c>
      <c r="E3324" s="561">
        <v>0</v>
      </c>
      <c r="F3324" s="699">
        <f t="shared" si="1498"/>
        <v>0</v>
      </c>
      <c r="G3324" s="712">
        <f t="shared" si="1499"/>
        <v>0</v>
      </c>
      <c r="H3324" s="699">
        <f t="shared" si="1493"/>
        <v>0</v>
      </c>
      <c r="I3324" s="712">
        <f t="shared" si="1494"/>
        <v>0</v>
      </c>
      <c r="J3324" s="699">
        <f t="shared" si="1500"/>
        <v>0</v>
      </c>
      <c r="K3324" s="681">
        <f t="shared" si="1501"/>
        <v>0</v>
      </c>
      <c r="L3324" s="711">
        <f>IF($L$5="Yes",HLOOKUP(B3324,'Outdoor Supply'!$D$32:$P$38,7,FALSE),0)</f>
        <v>0</v>
      </c>
      <c r="M3324" s="701">
        <f t="shared" si="1502"/>
        <v>0</v>
      </c>
      <c r="N3324" s="564">
        <f t="shared" si="1503"/>
        <v>0</v>
      </c>
      <c r="O3324" s="564">
        <f t="shared" si="1504"/>
        <v>0</v>
      </c>
      <c r="P3324" s="564">
        <f t="shared" si="1505"/>
        <v>0</v>
      </c>
      <c r="Q3324" s="564">
        <f t="shared" si="1506"/>
        <v>0</v>
      </c>
      <c r="R3324" s="661">
        <f t="shared" si="1495"/>
        <v>0</v>
      </c>
      <c r="S3324" s="662">
        <f t="shared" si="1496"/>
        <v>0</v>
      </c>
      <c r="T3324" s="699">
        <f t="shared" si="1497"/>
        <v>0</v>
      </c>
      <c r="U3324" s="681">
        <f t="shared" si="1507"/>
        <v>0</v>
      </c>
      <c r="V3324" s="701">
        <f t="shared" si="1508"/>
        <v>0</v>
      </c>
      <c r="W3324" s="662">
        <f t="shared" si="1509"/>
        <v>0</v>
      </c>
      <c r="X3324" s="662">
        <f t="shared" si="1510"/>
        <v>0</v>
      </c>
      <c r="Y3324" s="662">
        <f t="shared" si="1511"/>
        <v>0</v>
      </c>
      <c r="Z3324" s="699">
        <f t="shared" si="1512"/>
        <v>0</v>
      </c>
      <c r="AA3324" s="681">
        <f t="shared" si="1515"/>
        <v>0</v>
      </c>
      <c r="AB3324" s="701">
        <f t="shared" si="1516"/>
        <v>0</v>
      </c>
      <c r="AC3324" s="662">
        <f t="shared" si="1513"/>
        <v>0</v>
      </c>
      <c r="AD3324" s="662">
        <f t="shared" si="1517"/>
        <v>0</v>
      </c>
      <c r="AE3324" s="701">
        <f t="shared" si="1518"/>
        <v>0</v>
      </c>
      <c r="AF3324" s="662">
        <f t="shared" si="1514"/>
        <v>0</v>
      </c>
      <c r="AG3324" s="662">
        <f t="shared" si="1519"/>
        <v>0</v>
      </c>
      <c r="AH3324" s="701">
        <f t="shared" si="1520"/>
        <v>0</v>
      </c>
    </row>
    <row r="3325" spans="1:34" x14ac:dyDescent="0.35">
      <c r="A3325" s="680">
        <v>41300</v>
      </c>
      <c r="B3325" s="558" t="s">
        <v>21</v>
      </c>
      <c r="C3325" s="558">
        <v>1</v>
      </c>
      <c r="D3325" s="559">
        <f t="shared" si="1492"/>
        <v>7</v>
      </c>
      <c r="E3325" s="561">
        <v>0</v>
      </c>
      <c r="F3325" s="699">
        <f t="shared" si="1498"/>
        <v>0</v>
      </c>
      <c r="G3325" s="712">
        <f t="shared" si="1499"/>
        <v>0</v>
      </c>
      <c r="H3325" s="699">
        <f t="shared" si="1493"/>
        <v>0</v>
      </c>
      <c r="I3325" s="712">
        <f t="shared" si="1494"/>
        <v>0</v>
      </c>
      <c r="J3325" s="699">
        <f t="shared" si="1500"/>
        <v>0</v>
      </c>
      <c r="K3325" s="681">
        <f t="shared" si="1501"/>
        <v>0</v>
      </c>
      <c r="L3325" s="711">
        <f>IF($L$5="Yes",HLOOKUP(B3325,'Outdoor Supply'!$D$32:$P$38,7,FALSE),0)</f>
        <v>0</v>
      </c>
      <c r="M3325" s="701">
        <f t="shared" si="1502"/>
        <v>0</v>
      </c>
      <c r="N3325" s="564">
        <f t="shared" si="1503"/>
        <v>0</v>
      </c>
      <c r="O3325" s="564">
        <f t="shared" si="1504"/>
        <v>0</v>
      </c>
      <c r="P3325" s="564">
        <f t="shared" si="1505"/>
        <v>0</v>
      </c>
      <c r="Q3325" s="564">
        <f t="shared" si="1506"/>
        <v>0</v>
      </c>
      <c r="R3325" s="661">
        <f t="shared" si="1495"/>
        <v>0</v>
      </c>
      <c r="S3325" s="662">
        <f t="shared" si="1496"/>
        <v>0</v>
      </c>
      <c r="T3325" s="699">
        <f t="shared" si="1497"/>
        <v>0</v>
      </c>
      <c r="U3325" s="681">
        <f t="shared" si="1507"/>
        <v>0</v>
      </c>
      <c r="V3325" s="701">
        <f t="shared" si="1508"/>
        <v>0</v>
      </c>
      <c r="W3325" s="662">
        <f t="shared" si="1509"/>
        <v>0</v>
      </c>
      <c r="X3325" s="662">
        <f t="shared" si="1510"/>
        <v>0</v>
      </c>
      <c r="Y3325" s="662">
        <f t="shared" si="1511"/>
        <v>0</v>
      </c>
      <c r="Z3325" s="699">
        <f t="shared" si="1512"/>
        <v>0</v>
      </c>
      <c r="AA3325" s="681">
        <f t="shared" si="1515"/>
        <v>0</v>
      </c>
      <c r="AB3325" s="701">
        <f t="shared" si="1516"/>
        <v>0</v>
      </c>
      <c r="AC3325" s="662">
        <f t="shared" si="1513"/>
        <v>0</v>
      </c>
      <c r="AD3325" s="662">
        <f t="shared" si="1517"/>
        <v>0</v>
      </c>
      <c r="AE3325" s="701">
        <f t="shared" si="1518"/>
        <v>0</v>
      </c>
      <c r="AF3325" s="662">
        <f t="shared" si="1514"/>
        <v>0</v>
      </c>
      <c r="AG3325" s="662">
        <f t="shared" si="1519"/>
        <v>0</v>
      </c>
      <c r="AH3325" s="701">
        <f t="shared" si="1520"/>
        <v>0</v>
      </c>
    </row>
    <row r="3326" spans="1:34" x14ac:dyDescent="0.35">
      <c r="A3326" s="680">
        <v>41301</v>
      </c>
      <c r="B3326" s="558" t="s">
        <v>21</v>
      </c>
      <c r="C3326" s="558">
        <v>1</v>
      </c>
      <c r="D3326" s="559">
        <f t="shared" si="1492"/>
        <v>1</v>
      </c>
      <c r="E3326" s="561">
        <v>0</v>
      </c>
      <c r="F3326" s="699">
        <f t="shared" si="1498"/>
        <v>0</v>
      </c>
      <c r="G3326" s="712">
        <f t="shared" si="1499"/>
        <v>0</v>
      </c>
      <c r="H3326" s="699">
        <f t="shared" si="1493"/>
        <v>0</v>
      </c>
      <c r="I3326" s="712">
        <f t="shared" si="1494"/>
        <v>0</v>
      </c>
      <c r="J3326" s="699">
        <f t="shared" si="1500"/>
        <v>0</v>
      </c>
      <c r="K3326" s="681">
        <f t="shared" si="1501"/>
        <v>0</v>
      </c>
      <c r="L3326" s="711">
        <f>IF($L$5="Yes",HLOOKUP(B3326,'Outdoor Supply'!$D$32:$P$38,7,FALSE),0)</f>
        <v>0</v>
      </c>
      <c r="M3326" s="701">
        <f t="shared" si="1502"/>
        <v>0</v>
      </c>
      <c r="N3326" s="564">
        <f t="shared" si="1503"/>
        <v>0</v>
      </c>
      <c r="O3326" s="564">
        <f t="shared" si="1504"/>
        <v>0</v>
      </c>
      <c r="P3326" s="564">
        <f t="shared" si="1505"/>
        <v>0</v>
      </c>
      <c r="Q3326" s="564">
        <f t="shared" si="1506"/>
        <v>0</v>
      </c>
      <c r="R3326" s="661">
        <f t="shared" si="1495"/>
        <v>0</v>
      </c>
      <c r="S3326" s="662">
        <f t="shared" si="1496"/>
        <v>0</v>
      </c>
      <c r="T3326" s="699">
        <f t="shared" si="1497"/>
        <v>0</v>
      </c>
      <c r="U3326" s="681">
        <f t="shared" si="1507"/>
        <v>0</v>
      </c>
      <c r="V3326" s="701">
        <f t="shared" si="1508"/>
        <v>0</v>
      </c>
      <c r="W3326" s="662">
        <f t="shared" si="1509"/>
        <v>0</v>
      </c>
      <c r="X3326" s="662">
        <f t="shared" si="1510"/>
        <v>0</v>
      </c>
      <c r="Y3326" s="662">
        <f t="shared" si="1511"/>
        <v>0</v>
      </c>
      <c r="Z3326" s="699">
        <f t="shared" si="1512"/>
        <v>0</v>
      </c>
      <c r="AA3326" s="681">
        <f t="shared" si="1515"/>
        <v>0</v>
      </c>
      <c r="AB3326" s="701">
        <f t="shared" si="1516"/>
        <v>0</v>
      </c>
      <c r="AC3326" s="662">
        <f t="shared" si="1513"/>
        <v>0</v>
      </c>
      <c r="AD3326" s="662">
        <f t="shared" si="1517"/>
        <v>0</v>
      </c>
      <c r="AE3326" s="701">
        <f t="shared" si="1518"/>
        <v>0</v>
      </c>
      <c r="AF3326" s="662">
        <f t="shared" si="1514"/>
        <v>0</v>
      </c>
      <c r="AG3326" s="662">
        <f t="shared" si="1519"/>
        <v>0</v>
      </c>
      <c r="AH3326" s="701">
        <f t="shared" si="1520"/>
        <v>0</v>
      </c>
    </row>
    <row r="3327" spans="1:34" x14ac:dyDescent="0.35">
      <c r="A3327" s="680">
        <v>41302</v>
      </c>
      <c r="B3327" s="558" t="s">
        <v>21</v>
      </c>
      <c r="C3327" s="558">
        <v>1</v>
      </c>
      <c r="D3327" s="559">
        <f t="shared" si="1492"/>
        <v>2</v>
      </c>
      <c r="E3327" s="561">
        <v>0</v>
      </c>
      <c r="F3327" s="699">
        <f t="shared" si="1498"/>
        <v>0</v>
      </c>
      <c r="G3327" s="712">
        <f t="shared" si="1499"/>
        <v>0</v>
      </c>
      <c r="H3327" s="699">
        <f t="shared" si="1493"/>
        <v>0</v>
      </c>
      <c r="I3327" s="712">
        <f t="shared" si="1494"/>
        <v>0</v>
      </c>
      <c r="J3327" s="699">
        <f t="shared" si="1500"/>
        <v>0</v>
      </c>
      <c r="K3327" s="681">
        <f t="shared" si="1501"/>
        <v>0</v>
      </c>
      <c r="L3327" s="711">
        <f>IF($L$5="Yes",HLOOKUP(B3327,'Outdoor Supply'!$D$32:$P$38,7,FALSE),0)</f>
        <v>0</v>
      </c>
      <c r="M3327" s="701">
        <f t="shared" si="1502"/>
        <v>0</v>
      </c>
      <c r="N3327" s="564">
        <f t="shared" si="1503"/>
        <v>0</v>
      </c>
      <c r="O3327" s="564">
        <f t="shared" si="1504"/>
        <v>0</v>
      </c>
      <c r="P3327" s="564">
        <f t="shared" si="1505"/>
        <v>0</v>
      </c>
      <c r="Q3327" s="564">
        <f t="shared" si="1506"/>
        <v>0</v>
      </c>
      <c r="R3327" s="661">
        <f t="shared" si="1495"/>
        <v>0</v>
      </c>
      <c r="S3327" s="662">
        <f t="shared" si="1496"/>
        <v>0</v>
      </c>
      <c r="T3327" s="699">
        <f t="shared" si="1497"/>
        <v>0</v>
      </c>
      <c r="U3327" s="681">
        <f t="shared" si="1507"/>
        <v>0</v>
      </c>
      <c r="V3327" s="701">
        <f t="shared" si="1508"/>
        <v>0</v>
      </c>
      <c r="W3327" s="662">
        <f t="shared" si="1509"/>
        <v>0</v>
      </c>
      <c r="X3327" s="662">
        <f t="shared" si="1510"/>
        <v>0</v>
      </c>
      <c r="Y3327" s="662">
        <f t="shared" si="1511"/>
        <v>0</v>
      </c>
      <c r="Z3327" s="699">
        <f t="shared" si="1512"/>
        <v>0</v>
      </c>
      <c r="AA3327" s="681">
        <f t="shared" si="1515"/>
        <v>0</v>
      </c>
      <c r="AB3327" s="701">
        <f t="shared" si="1516"/>
        <v>0</v>
      </c>
      <c r="AC3327" s="662">
        <f t="shared" si="1513"/>
        <v>0</v>
      </c>
      <c r="AD3327" s="662">
        <f t="shared" si="1517"/>
        <v>0</v>
      </c>
      <c r="AE3327" s="701">
        <f t="shared" si="1518"/>
        <v>0</v>
      </c>
      <c r="AF3327" s="662">
        <f t="shared" si="1514"/>
        <v>0</v>
      </c>
      <c r="AG3327" s="662">
        <f t="shared" si="1519"/>
        <v>0</v>
      </c>
      <c r="AH3327" s="701">
        <f t="shared" si="1520"/>
        <v>0</v>
      </c>
    </row>
    <row r="3328" spans="1:34" x14ac:dyDescent="0.35">
      <c r="A3328" s="680">
        <v>41303</v>
      </c>
      <c r="B3328" s="558" t="s">
        <v>21</v>
      </c>
      <c r="C3328" s="558">
        <v>1</v>
      </c>
      <c r="D3328" s="559">
        <f t="shared" si="1492"/>
        <v>3</v>
      </c>
      <c r="E3328" s="561">
        <v>0</v>
      </c>
      <c r="F3328" s="699">
        <f t="shared" si="1498"/>
        <v>0</v>
      </c>
      <c r="G3328" s="712">
        <f t="shared" si="1499"/>
        <v>0</v>
      </c>
      <c r="H3328" s="699">
        <f t="shared" si="1493"/>
        <v>0</v>
      </c>
      <c r="I3328" s="712">
        <f t="shared" si="1494"/>
        <v>0</v>
      </c>
      <c r="J3328" s="699">
        <f t="shared" si="1500"/>
        <v>0</v>
      </c>
      <c r="K3328" s="681">
        <f t="shared" si="1501"/>
        <v>0</v>
      </c>
      <c r="L3328" s="711">
        <f>IF($L$5="Yes",HLOOKUP(B3328,'Outdoor Supply'!$D$32:$P$38,7,FALSE),0)</f>
        <v>0</v>
      </c>
      <c r="M3328" s="701">
        <f t="shared" si="1502"/>
        <v>0</v>
      </c>
      <c r="N3328" s="564">
        <f t="shared" si="1503"/>
        <v>0</v>
      </c>
      <c r="O3328" s="564">
        <f t="shared" si="1504"/>
        <v>0</v>
      </c>
      <c r="P3328" s="564">
        <f t="shared" si="1505"/>
        <v>0</v>
      </c>
      <c r="Q3328" s="564">
        <f t="shared" si="1506"/>
        <v>0</v>
      </c>
      <c r="R3328" s="661">
        <f t="shared" si="1495"/>
        <v>0</v>
      </c>
      <c r="S3328" s="662">
        <f t="shared" si="1496"/>
        <v>0</v>
      </c>
      <c r="T3328" s="699">
        <f t="shared" si="1497"/>
        <v>0</v>
      </c>
      <c r="U3328" s="681">
        <f t="shared" si="1507"/>
        <v>0</v>
      </c>
      <c r="V3328" s="701">
        <f t="shared" si="1508"/>
        <v>0</v>
      </c>
      <c r="W3328" s="662">
        <f t="shared" si="1509"/>
        <v>0</v>
      </c>
      <c r="X3328" s="662">
        <f t="shared" si="1510"/>
        <v>0</v>
      </c>
      <c r="Y3328" s="662">
        <f t="shared" si="1511"/>
        <v>0</v>
      </c>
      <c r="Z3328" s="699">
        <f t="shared" si="1512"/>
        <v>0</v>
      </c>
      <c r="AA3328" s="681">
        <f t="shared" si="1515"/>
        <v>0</v>
      </c>
      <c r="AB3328" s="701">
        <f t="shared" si="1516"/>
        <v>0</v>
      </c>
      <c r="AC3328" s="662">
        <f t="shared" si="1513"/>
        <v>0</v>
      </c>
      <c r="AD3328" s="662">
        <f t="shared" si="1517"/>
        <v>0</v>
      </c>
      <c r="AE3328" s="701">
        <f t="shared" si="1518"/>
        <v>0</v>
      </c>
      <c r="AF3328" s="662">
        <f t="shared" si="1514"/>
        <v>0</v>
      </c>
      <c r="AG3328" s="662">
        <f t="shared" si="1519"/>
        <v>0</v>
      </c>
      <c r="AH3328" s="701">
        <f t="shared" si="1520"/>
        <v>0</v>
      </c>
    </row>
    <row r="3329" spans="1:34" x14ac:dyDescent="0.35">
      <c r="A3329" s="680">
        <v>41304</v>
      </c>
      <c r="B3329" s="558" t="s">
        <v>21</v>
      </c>
      <c r="C3329" s="558">
        <v>1</v>
      </c>
      <c r="D3329" s="559">
        <f t="shared" si="1492"/>
        <v>4</v>
      </c>
      <c r="E3329" s="561">
        <v>9.9999999999909051E-3</v>
      </c>
      <c r="F3329" s="699">
        <f t="shared" si="1498"/>
        <v>0</v>
      </c>
      <c r="G3329" s="712">
        <f t="shared" si="1499"/>
        <v>0</v>
      </c>
      <c r="H3329" s="699">
        <f t="shared" si="1493"/>
        <v>0</v>
      </c>
      <c r="I3329" s="712">
        <f t="shared" si="1494"/>
        <v>0</v>
      </c>
      <c r="J3329" s="699">
        <f t="shared" si="1500"/>
        <v>0</v>
      </c>
      <c r="K3329" s="681">
        <f t="shared" si="1501"/>
        <v>0</v>
      </c>
      <c r="L3329" s="711">
        <f>IF($L$5="Yes",HLOOKUP(B3329,'Outdoor Supply'!$D$32:$P$38,7,FALSE),0)</f>
        <v>0</v>
      </c>
      <c r="M3329" s="701">
        <f t="shared" si="1502"/>
        <v>0</v>
      </c>
      <c r="N3329" s="564">
        <f t="shared" si="1503"/>
        <v>0</v>
      </c>
      <c r="O3329" s="564">
        <f t="shared" si="1504"/>
        <v>0</v>
      </c>
      <c r="P3329" s="564">
        <f t="shared" si="1505"/>
        <v>0</v>
      </c>
      <c r="Q3329" s="564">
        <f t="shared" si="1506"/>
        <v>0</v>
      </c>
      <c r="R3329" s="661">
        <f t="shared" si="1495"/>
        <v>0</v>
      </c>
      <c r="S3329" s="662">
        <f t="shared" si="1496"/>
        <v>0</v>
      </c>
      <c r="T3329" s="699">
        <f t="shared" si="1497"/>
        <v>0</v>
      </c>
      <c r="U3329" s="681">
        <f t="shared" si="1507"/>
        <v>0</v>
      </c>
      <c r="V3329" s="701">
        <f t="shared" si="1508"/>
        <v>0</v>
      </c>
      <c r="W3329" s="662">
        <f t="shared" si="1509"/>
        <v>0</v>
      </c>
      <c r="X3329" s="662">
        <f t="shared" si="1510"/>
        <v>0</v>
      </c>
      <c r="Y3329" s="662">
        <f t="shared" si="1511"/>
        <v>0</v>
      </c>
      <c r="Z3329" s="699">
        <f t="shared" si="1512"/>
        <v>0</v>
      </c>
      <c r="AA3329" s="681">
        <f t="shared" si="1515"/>
        <v>0</v>
      </c>
      <c r="AB3329" s="701">
        <f t="shared" si="1516"/>
        <v>0</v>
      </c>
      <c r="AC3329" s="662">
        <f t="shared" si="1513"/>
        <v>0</v>
      </c>
      <c r="AD3329" s="662">
        <f t="shared" si="1517"/>
        <v>0</v>
      </c>
      <c r="AE3329" s="701">
        <f t="shared" si="1518"/>
        <v>0</v>
      </c>
      <c r="AF3329" s="662">
        <f t="shared" si="1514"/>
        <v>0</v>
      </c>
      <c r="AG3329" s="662">
        <f t="shared" si="1519"/>
        <v>0</v>
      </c>
      <c r="AH3329" s="701">
        <f t="shared" si="1520"/>
        <v>0</v>
      </c>
    </row>
    <row r="3330" spans="1:34" x14ac:dyDescent="0.35">
      <c r="A3330" s="680">
        <v>41305</v>
      </c>
      <c r="B3330" s="558" t="s">
        <v>21</v>
      </c>
      <c r="C3330" s="558">
        <v>1</v>
      </c>
      <c r="D3330" s="559">
        <f t="shared" si="1492"/>
        <v>5</v>
      </c>
      <c r="E3330" s="561">
        <v>0</v>
      </c>
      <c r="F3330" s="699">
        <f t="shared" si="1498"/>
        <v>0</v>
      </c>
      <c r="G3330" s="712">
        <f t="shared" si="1499"/>
        <v>0</v>
      </c>
      <c r="H3330" s="699">
        <f t="shared" si="1493"/>
        <v>0</v>
      </c>
      <c r="I3330" s="712">
        <f t="shared" si="1494"/>
        <v>0</v>
      </c>
      <c r="J3330" s="699">
        <f t="shared" si="1500"/>
        <v>0</v>
      </c>
      <c r="K3330" s="681">
        <f t="shared" si="1501"/>
        <v>0</v>
      </c>
      <c r="L3330" s="711">
        <f>IF($L$5="Yes",HLOOKUP(B3330,'Outdoor Supply'!$D$32:$P$38,7,FALSE),0)</f>
        <v>0</v>
      </c>
      <c r="M3330" s="701">
        <f t="shared" si="1502"/>
        <v>0</v>
      </c>
      <c r="N3330" s="564">
        <f t="shared" si="1503"/>
        <v>0</v>
      </c>
      <c r="O3330" s="564">
        <f t="shared" si="1504"/>
        <v>0</v>
      </c>
      <c r="P3330" s="564">
        <f t="shared" si="1505"/>
        <v>0</v>
      </c>
      <c r="Q3330" s="564">
        <f t="shared" si="1506"/>
        <v>0</v>
      </c>
      <c r="R3330" s="661">
        <f t="shared" si="1495"/>
        <v>0</v>
      </c>
      <c r="S3330" s="662">
        <f t="shared" si="1496"/>
        <v>0</v>
      </c>
      <c r="T3330" s="699">
        <f t="shared" si="1497"/>
        <v>0</v>
      </c>
      <c r="U3330" s="681">
        <f t="shared" si="1507"/>
        <v>0</v>
      </c>
      <c r="V3330" s="701">
        <f t="shared" si="1508"/>
        <v>0</v>
      </c>
      <c r="W3330" s="662">
        <f t="shared" si="1509"/>
        <v>0</v>
      </c>
      <c r="X3330" s="662">
        <f t="shared" si="1510"/>
        <v>0</v>
      </c>
      <c r="Y3330" s="662">
        <f t="shared" si="1511"/>
        <v>0</v>
      </c>
      <c r="Z3330" s="699">
        <f t="shared" si="1512"/>
        <v>0</v>
      </c>
      <c r="AA3330" s="681">
        <f t="shared" si="1515"/>
        <v>0</v>
      </c>
      <c r="AB3330" s="701">
        <f t="shared" si="1516"/>
        <v>0</v>
      </c>
      <c r="AC3330" s="662">
        <f t="shared" si="1513"/>
        <v>0</v>
      </c>
      <c r="AD3330" s="662">
        <f t="shared" si="1517"/>
        <v>0</v>
      </c>
      <c r="AE3330" s="701">
        <f t="shared" si="1518"/>
        <v>0</v>
      </c>
      <c r="AF3330" s="662">
        <f t="shared" si="1514"/>
        <v>0</v>
      </c>
      <c r="AG3330" s="662">
        <f t="shared" si="1519"/>
        <v>0</v>
      </c>
      <c r="AH3330" s="701">
        <f t="shared" si="1520"/>
        <v>0</v>
      </c>
    </row>
    <row r="3331" spans="1:34" x14ac:dyDescent="0.35">
      <c r="A3331" s="680">
        <v>41306</v>
      </c>
      <c r="B3331" s="558" t="s">
        <v>22</v>
      </c>
      <c r="C3331" s="558">
        <v>2</v>
      </c>
      <c r="D3331" s="559">
        <f t="shared" si="1492"/>
        <v>6</v>
      </c>
      <c r="E3331" s="561">
        <v>0</v>
      </c>
      <c r="F3331" s="699">
        <f t="shared" si="1498"/>
        <v>0</v>
      </c>
      <c r="G3331" s="712">
        <f t="shared" si="1499"/>
        <v>0</v>
      </c>
      <c r="H3331" s="699">
        <f t="shared" si="1493"/>
        <v>0</v>
      </c>
      <c r="I3331" s="712">
        <f t="shared" si="1494"/>
        <v>0</v>
      </c>
      <c r="J3331" s="699">
        <f t="shared" si="1500"/>
        <v>0</v>
      </c>
      <c r="K3331" s="681">
        <f t="shared" si="1501"/>
        <v>0</v>
      </c>
      <c r="L3331" s="711">
        <f>IF($L$5="Yes",HLOOKUP(B3331,'Outdoor Supply'!$D$32:$P$38,7,FALSE),0)</f>
        <v>0</v>
      </c>
      <c r="M3331" s="701">
        <f t="shared" si="1502"/>
        <v>0</v>
      </c>
      <c r="N3331" s="564">
        <f t="shared" si="1503"/>
        <v>0</v>
      </c>
      <c r="O3331" s="564">
        <f t="shared" si="1504"/>
        <v>0</v>
      </c>
      <c r="P3331" s="564">
        <f t="shared" si="1505"/>
        <v>0</v>
      </c>
      <c r="Q3331" s="564">
        <f t="shared" si="1506"/>
        <v>0</v>
      </c>
      <c r="R3331" s="661">
        <f t="shared" si="1495"/>
        <v>0</v>
      </c>
      <c r="S3331" s="662">
        <f t="shared" si="1496"/>
        <v>0</v>
      </c>
      <c r="T3331" s="699">
        <f t="shared" si="1497"/>
        <v>0</v>
      </c>
      <c r="U3331" s="681">
        <f t="shared" si="1507"/>
        <v>0</v>
      </c>
      <c r="V3331" s="701">
        <f t="shared" si="1508"/>
        <v>0</v>
      </c>
      <c r="W3331" s="662">
        <f t="shared" si="1509"/>
        <v>0</v>
      </c>
      <c r="X3331" s="662">
        <f t="shared" si="1510"/>
        <v>0</v>
      </c>
      <c r="Y3331" s="662">
        <f t="shared" si="1511"/>
        <v>0</v>
      </c>
      <c r="Z3331" s="699">
        <f t="shared" si="1512"/>
        <v>0</v>
      </c>
      <c r="AA3331" s="681">
        <f t="shared" si="1515"/>
        <v>0</v>
      </c>
      <c r="AB3331" s="701">
        <f t="shared" si="1516"/>
        <v>0</v>
      </c>
      <c r="AC3331" s="662">
        <f t="shared" si="1513"/>
        <v>0</v>
      </c>
      <c r="AD3331" s="662">
        <f t="shared" si="1517"/>
        <v>0</v>
      </c>
      <c r="AE3331" s="701">
        <f t="shared" si="1518"/>
        <v>0</v>
      </c>
      <c r="AF3331" s="662">
        <f t="shared" si="1514"/>
        <v>0</v>
      </c>
      <c r="AG3331" s="662">
        <f t="shared" si="1519"/>
        <v>0</v>
      </c>
      <c r="AH3331" s="701">
        <f t="shared" si="1520"/>
        <v>0</v>
      </c>
    </row>
    <row r="3332" spans="1:34" x14ac:dyDescent="0.35">
      <c r="A3332" s="680">
        <v>41307</v>
      </c>
      <c r="B3332" s="558" t="s">
        <v>22</v>
      </c>
      <c r="C3332" s="558">
        <v>2</v>
      </c>
      <c r="D3332" s="559">
        <f t="shared" si="1492"/>
        <v>7</v>
      </c>
      <c r="E3332" s="561">
        <v>0</v>
      </c>
      <c r="F3332" s="699">
        <f t="shared" si="1498"/>
        <v>0</v>
      </c>
      <c r="G3332" s="712">
        <f t="shared" si="1499"/>
        <v>0</v>
      </c>
      <c r="H3332" s="699">
        <f t="shared" si="1493"/>
        <v>0</v>
      </c>
      <c r="I3332" s="712">
        <f t="shared" si="1494"/>
        <v>0</v>
      </c>
      <c r="J3332" s="699">
        <f t="shared" si="1500"/>
        <v>0</v>
      </c>
      <c r="K3332" s="681">
        <f t="shared" si="1501"/>
        <v>0</v>
      </c>
      <c r="L3332" s="711">
        <f>IF($L$5="Yes",HLOOKUP(B3332,'Outdoor Supply'!$D$32:$P$38,7,FALSE),0)</f>
        <v>0</v>
      </c>
      <c r="M3332" s="701">
        <f t="shared" si="1502"/>
        <v>0</v>
      </c>
      <c r="N3332" s="564">
        <f t="shared" si="1503"/>
        <v>0</v>
      </c>
      <c r="O3332" s="564">
        <f t="shared" si="1504"/>
        <v>0</v>
      </c>
      <c r="P3332" s="564">
        <f t="shared" si="1505"/>
        <v>0</v>
      </c>
      <c r="Q3332" s="564">
        <f t="shared" si="1506"/>
        <v>0</v>
      </c>
      <c r="R3332" s="661">
        <f t="shared" si="1495"/>
        <v>0</v>
      </c>
      <c r="S3332" s="662">
        <f t="shared" si="1496"/>
        <v>0</v>
      </c>
      <c r="T3332" s="699">
        <f t="shared" si="1497"/>
        <v>0</v>
      </c>
      <c r="U3332" s="681">
        <f t="shared" si="1507"/>
        <v>0</v>
      </c>
      <c r="V3332" s="701">
        <f t="shared" si="1508"/>
        <v>0</v>
      </c>
      <c r="W3332" s="662">
        <f t="shared" si="1509"/>
        <v>0</v>
      </c>
      <c r="X3332" s="662">
        <f t="shared" si="1510"/>
        <v>0</v>
      </c>
      <c r="Y3332" s="662">
        <f t="shared" si="1511"/>
        <v>0</v>
      </c>
      <c r="Z3332" s="699">
        <f t="shared" si="1512"/>
        <v>0</v>
      </c>
      <c r="AA3332" s="681">
        <f t="shared" si="1515"/>
        <v>0</v>
      </c>
      <c r="AB3332" s="701">
        <f t="shared" si="1516"/>
        <v>0</v>
      </c>
      <c r="AC3332" s="662">
        <f t="shared" si="1513"/>
        <v>0</v>
      </c>
      <c r="AD3332" s="662">
        <f t="shared" si="1517"/>
        <v>0</v>
      </c>
      <c r="AE3332" s="701">
        <f t="shared" si="1518"/>
        <v>0</v>
      </c>
      <c r="AF3332" s="662">
        <f t="shared" si="1514"/>
        <v>0</v>
      </c>
      <c r="AG3332" s="662">
        <f t="shared" si="1519"/>
        <v>0</v>
      </c>
      <c r="AH3332" s="701">
        <f t="shared" si="1520"/>
        <v>0</v>
      </c>
    </row>
    <row r="3333" spans="1:34" x14ac:dyDescent="0.35">
      <c r="A3333" s="680">
        <v>41308</v>
      </c>
      <c r="B3333" s="558" t="s">
        <v>22</v>
      </c>
      <c r="C3333" s="558">
        <v>2</v>
      </c>
      <c r="D3333" s="559">
        <f t="shared" si="1492"/>
        <v>1</v>
      </c>
      <c r="E3333" s="561">
        <v>0</v>
      </c>
      <c r="F3333" s="699">
        <f t="shared" si="1498"/>
        <v>0</v>
      </c>
      <c r="G3333" s="712">
        <f t="shared" si="1499"/>
        <v>0</v>
      </c>
      <c r="H3333" s="699">
        <f t="shared" si="1493"/>
        <v>0</v>
      </c>
      <c r="I3333" s="712">
        <f t="shared" si="1494"/>
        <v>0</v>
      </c>
      <c r="J3333" s="699">
        <f t="shared" si="1500"/>
        <v>0</v>
      </c>
      <c r="K3333" s="681">
        <f t="shared" si="1501"/>
        <v>0</v>
      </c>
      <c r="L3333" s="711">
        <f>IF($L$5="Yes",HLOOKUP(B3333,'Outdoor Supply'!$D$32:$P$38,7,FALSE),0)</f>
        <v>0</v>
      </c>
      <c r="M3333" s="701">
        <f t="shared" si="1502"/>
        <v>0</v>
      </c>
      <c r="N3333" s="564">
        <f t="shared" si="1503"/>
        <v>0</v>
      </c>
      <c r="O3333" s="564">
        <f t="shared" si="1504"/>
        <v>0</v>
      </c>
      <c r="P3333" s="564">
        <f t="shared" si="1505"/>
        <v>0</v>
      </c>
      <c r="Q3333" s="564">
        <f t="shared" si="1506"/>
        <v>0</v>
      </c>
      <c r="R3333" s="661">
        <f t="shared" si="1495"/>
        <v>0</v>
      </c>
      <c r="S3333" s="662">
        <f t="shared" si="1496"/>
        <v>0</v>
      </c>
      <c r="T3333" s="699">
        <f t="shared" si="1497"/>
        <v>0</v>
      </c>
      <c r="U3333" s="681">
        <f t="shared" si="1507"/>
        <v>0</v>
      </c>
      <c r="V3333" s="701">
        <f t="shared" si="1508"/>
        <v>0</v>
      </c>
      <c r="W3333" s="662">
        <f t="shared" si="1509"/>
        <v>0</v>
      </c>
      <c r="X3333" s="662">
        <f t="shared" si="1510"/>
        <v>0</v>
      </c>
      <c r="Y3333" s="662">
        <f t="shared" si="1511"/>
        <v>0</v>
      </c>
      <c r="Z3333" s="699">
        <f t="shared" si="1512"/>
        <v>0</v>
      </c>
      <c r="AA3333" s="681">
        <f t="shared" si="1515"/>
        <v>0</v>
      </c>
      <c r="AB3333" s="701">
        <f t="shared" si="1516"/>
        <v>0</v>
      </c>
      <c r="AC3333" s="662">
        <f t="shared" si="1513"/>
        <v>0</v>
      </c>
      <c r="AD3333" s="662">
        <f t="shared" si="1517"/>
        <v>0</v>
      </c>
      <c r="AE3333" s="701">
        <f t="shared" si="1518"/>
        <v>0</v>
      </c>
      <c r="AF3333" s="662">
        <f t="shared" si="1514"/>
        <v>0</v>
      </c>
      <c r="AG3333" s="662">
        <f t="shared" si="1519"/>
        <v>0</v>
      </c>
      <c r="AH3333" s="701">
        <f t="shared" si="1520"/>
        <v>0</v>
      </c>
    </row>
    <row r="3334" spans="1:34" x14ac:dyDescent="0.35">
      <c r="A3334" s="680">
        <v>41309</v>
      </c>
      <c r="B3334" s="558" t="s">
        <v>22</v>
      </c>
      <c r="C3334" s="558">
        <v>2</v>
      </c>
      <c r="D3334" s="559">
        <f t="shared" si="1492"/>
        <v>2</v>
      </c>
      <c r="E3334" s="561">
        <v>0</v>
      </c>
      <c r="F3334" s="699">
        <f t="shared" si="1498"/>
        <v>0</v>
      </c>
      <c r="G3334" s="712">
        <f t="shared" si="1499"/>
        <v>0</v>
      </c>
      <c r="H3334" s="699">
        <f t="shared" si="1493"/>
        <v>0</v>
      </c>
      <c r="I3334" s="712">
        <f t="shared" si="1494"/>
        <v>0</v>
      </c>
      <c r="J3334" s="699">
        <f t="shared" si="1500"/>
        <v>0</v>
      </c>
      <c r="K3334" s="681">
        <f t="shared" si="1501"/>
        <v>0</v>
      </c>
      <c r="L3334" s="711">
        <f>IF($L$5="Yes",HLOOKUP(B3334,'Outdoor Supply'!$D$32:$P$38,7,FALSE),0)</f>
        <v>0</v>
      </c>
      <c r="M3334" s="701">
        <f t="shared" si="1502"/>
        <v>0</v>
      </c>
      <c r="N3334" s="564">
        <f t="shared" si="1503"/>
        <v>0</v>
      </c>
      <c r="O3334" s="564">
        <f t="shared" si="1504"/>
        <v>0</v>
      </c>
      <c r="P3334" s="564">
        <f t="shared" si="1505"/>
        <v>0</v>
      </c>
      <c r="Q3334" s="564">
        <f t="shared" si="1506"/>
        <v>0</v>
      </c>
      <c r="R3334" s="661">
        <f t="shared" si="1495"/>
        <v>0</v>
      </c>
      <c r="S3334" s="662">
        <f t="shared" si="1496"/>
        <v>0</v>
      </c>
      <c r="T3334" s="699">
        <f t="shared" si="1497"/>
        <v>0</v>
      </c>
      <c r="U3334" s="681">
        <f t="shared" si="1507"/>
        <v>0</v>
      </c>
      <c r="V3334" s="701">
        <f t="shared" si="1508"/>
        <v>0</v>
      </c>
      <c r="W3334" s="662">
        <f t="shared" si="1509"/>
        <v>0</v>
      </c>
      <c r="X3334" s="662">
        <f t="shared" si="1510"/>
        <v>0</v>
      </c>
      <c r="Y3334" s="662">
        <f t="shared" si="1511"/>
        <v>0</v>
      </c>
      <c r="Z3334" s="699">
        <f t="shared" si="1512"/>
        <v>0</v>
      </c>
      <c r="AA3334" s="681">
        <f t="shared" si="1515"/>
        <v>0</v>
      </c>
      <c r="AB3334" s="701">
        <f t="shared" si="1516"/>
        <v>0</v>
      </c>
      <c r="AC3334" s="662">
        <f t="shared" si="1513"/>
        <v>0</v>
      </c>
      <c r="AD3334" s="662">
        <f t="shared" si="1517"/>
        <v>0</v>
      </c>
      <c r="AE3334" s="701">
        <f t="shared" si="1518"/>
        <v>0</v>
      </c>
      <c r="AF3334" s="662">
        <f t="shared" si="1514"/>
        <v>0</v>
      </c>
      <c r="AG3334" s="662">
        <f t="shared" si="1519"/>
        <v>0</v>
      </c>
      <c r="AH3334" s="701">
        <f t="shared" si="1520"/>
        <v>0</v>
      </c>
    </row>
    <row r="3335" spans="1:34" x14ac:dyDescent="0.35">
      <c r="A3335" s="680">
        <v>41310</v>
      </c>
      <c r="B3335" s="558" t="s">
        <v>22</v>
      </c>
      <c r="C3335" s="558">
        <v>2</v>
      </c>
      <c r="D3335" s="559">
        <f t="shared" si="1492"/>
        <v>3</v>
      </c>
      <c r="E3335" s="561">
        <v>0</v>
      </c>
      <c r="F3335" s="699">
        <f t="shared" si="1498"/>
        <v>0</v>
      </c>
      <c r="G3335" s="712">
        <f t="shared" si="1499"/>
        <v>0</v>
      </c>
      <c r="H3335" s="699">
        <f t="shared" si="1493"/>
        <v>0</v>
      </c>
      <c r="I3335" s="712">
        <f t="shared" si="1494"/>
        <v>0</v>
      </c>
      <c r="J3335" s="699">
        <f t="shared" si="1500"/>
        <v>0</v>
      </c>
      <c r="K3335" s="681">
        <f t="shared" si="1501"/>
        <v>0</v>
      </c>
      <c r="L3335" s="711">
        <f>IF($L$5="Yes",HLOOKUP(B3335,'Outdoor Supply'!$D$32:$P$38,7,FALSE),0)</f>
        <v>0</v>
      </c>
      <c r="M3335" s="701">
        <f t="shared" si="1502"/>
        <v>0</v>
      </c>
      <c r="N3335" s="564">
        <f t="shared" si="1503"/>
        <v>0</v>
      </c>
      <c r="O3335" s="564">
        <f t="shared" si="1504"/>
        <v>0</v>
      </c>
      <c r="P3335" s="564">
        <f t="shared" si="1505"/>
        <v>0</v>
      </c>
      <c r="Q3335" s="564">
        <f t="shared" si="1506"/>
        <v>0</v>
      </c>
      <c r="R3335" s="661">
        <f t="shared" si="1495"/>
        <v>0</v>
      </c>
      <c r="S3335" s="662">
        <f t="shared" si="1496"/>
        <v>0</v>
      </c>
      <c r="T3335" s="699">
        <f t="shared" si="1497"/>
        <v>0</v>
      </c>
      <c r="U3335" s="681">
        <f t="shared" si="1507"/>
        <v>0</v>
      </c>
      <c r="V3335" s="701">
        <f t="shared" si="1508"/>
        <v>0</v>
      </c>
      <c r="W3335" s="662">
        <f t="shared" si="1509"/>
        <v>0</v>
      </c>
      <c r="X3335" s="662">
        <f t="shared" si="1510"/>
        <v>0</v>
      </c>
      <c r="Y3335" s="662">
        <f t="shared" si="1511"/>
        <v>0</v>
      </c>
      <c r="Z3335" s="699">
        <f t="shared" si="1512"/>
        <v>0</v>
      </c>
      <c r="AA3335" s="681">
        <f t="shared" si="1515"/>
        <v>0</v>
      </c>
      <c r="AB3335" s="701">
        <f t="shared" si="1516"/>
        <v>0</v>
      </c>
      <c r="AC3335" s="662">
        <f t="shared" si="1513"/>
        <v>0</v>
      </c>
      <c r="AD3335" s="662">
        <f t="shared" si="1517"/>
        <v>0</v>
      </c>
      <c r="AE3335" s="701">
        <f t="shared" si="1518"/>
        <v>0</v>
      </c>
      <c r="AF3335" s="662">
        <f t="shared" si="1514"/>
        <v>0</v>
      </c>
      <c r="AG3335" s="662">
        <f t="shared" si="1519"/>
        <v>0</v>
      </c>
      <c r="AH3335" s="701">
        <f t="shared" si="1520"/>
        <v>0</v>
      </c>
    </row>
    <row r="3336" spans="1:34" x14ac:dyDescent="0.35">
      <c r="A3336" s="680">
        <v>41311</v>
      </c>
      <c r="B3336" s="558" t="s">
        <v>22</v>
      </c>
      <c r="C3336" s="558">
        <v>2</v>
      </c>
      <c r="D3336" s="559">
        <f t="shared" si="1492"/>
        <v>4</v>
      </c>
      <c r="E3336" s="561">
        <v>6.9999999999993179E-2</v>
      </c>
      <c r="F3336" s="699">
        <f t="shared" si="1498"/>
        <v>0</v>
      </c>
      <c r="G3336" s="712">
        <f t="shared" si="1499"/>
        <v>0</v>
      </c>
      <c r="H3336" s="699">
        <f t="shared" si="1493"/>
        <v>0</v>
      </c>
      <c r="I3336" s="712">
        <f t="shared" si="1494"/>
        <v>0</v>
      </c>
      <c r="J3336" s="699">
        <f t="shared" si="1500"/>
        <v>0</v>
      </c>
      <c r="K3336" s="681">
        <f t="shared" si="1501"/>
        <v>0</v>
      </c>
      <c r="L3336" s="711">
        <f>IF($L$5="Yes",HLOOKUP(B3336,'Outdoor Supply'!$D$32:$P$38,7,FALSE),0)</f>
        <v>0</v>
      </c>
      <c r="M3336" s="701">
        <f t="shared" si="1502"/>
        <v>0</v>
      </c>
      <c r="N3336" s="564">
        <f t="shared" si="1503"/>
        <v>0</v>
      </c>
      <c r="O3336" s="564">
        <f t="shared" si="1504"/>
        <v>0</v>
      </c>
      <c r="P3336" s="564">
        <f t="shared" si="1505"/>
        <v>0</v>
      </c>
      <c r="Q3336" s="564">
        <f t="shared" si="1506"/>
        <v>0</v>
      </c>
      <c r="R3336" s="661">
        <f t="shared" si="1495"/>
        <v>0</v>
      </c>
      <c r="S3336" s="662">
        <f t="shared" si="1496"/>
        <v>0</v>
      </c>
      <c r="T3336" s="699">
        <f t="shared" si="1497"/>
        <v>0</v>
      </c>
      <c r="U3336" s="681">
        <f t="shared" si="1507"/>
        <v>0</v>
      </c>
      <c r="V3336" s="701">
        <f t="shared" si="1508"/>
        <v>0</v>
      </c>
      <c r="W3336" s="662">
        <f t="shared" si="1509"/>
        <v>0</v>
      </c>
      <c r="X3336" s="662">
        <f t="shared" si="1510"/>
        <v>0</v>
      </c>
      <c r="Y3336" s="662">
        <f t="shared" si="1511"/>
        <v>0</v>
      </c>
      <c r="Z3336" s="699">
        <f t="shared" si="1512"/>
        <v>0</v>
      </c>
      <c r="AA3336" s="681">
        <f t="shared" si="1515"/>
        <v>0</v>
      </c>
      <c r="AB3336" s="701">
        <f t="shared" si="1516"/>
        <v>0</v>
      </c>
      <c r="AC3336" s="662">
        <f t="shared" si="1513"/>
        <v>0</v>
      </c>
      <c r="AD3336" s="662">
        <f t="shared" si="1517"/>
        <v>0</v>
      </c>
      <c r="AE3336" s="701">
        <f t="shared" si="1518"/>
        <v>0</v>
      </c>
      <c r="AF3336" s="662">
        <f t="shared" si="1514"/>
        <v>0</v>
      </c>
      <c r="AG3336" s="662">
        <f t="shared" si="1519"/>
        <v>0</v>
      </c>
      <c r="AH3336" s="701">
        <f t="shared" si="1520"/>
        <v>0</v>
      </c>
    </row>
    <row r="3337" spans="1:34" x14ac:dyDescent="0.35">
      <c r="A3337" s="680">
        <v>41312</v>
      </c>
      <c r="B3337" s="558" t="s">
        <v>22</v>
      </c>
      <c r="C3337" s="558">
        <v>2</v>
      </c>
      <c r="D3337" s="559">
        <f t="shared" si="1492"/>
        <v>5</v>
      </c>
      <c r="E3337" s="561">
        <v>0</v>
      </c>
      <c r="F3337" s="699">
        <f t="shared" si="1498"/>
        <v>0</v>
      </c>
      <c r="G3337" s="712">
        <f t="shared" si="1499"/>
        <v>0</v>
      </c>
      <c r="H3337" s="699">
        <f t="shared" si="1493"/>
        <v>0</v>
      </c>
      <c r="I3337" s="712">
        <f t="shared" si="1494"/>
        <v>0</v>
      </c>
      <c r="J3337" s="699">
        <f t="shared" si="1500"/>
        <v>0</v>
      </c>
      <c r="K3337" s="681">
        <f t="shared" si="1501"/>
        <v>0</v>
      </c>
      <c r="L3337" s="711">
        <f>IF($L$5="Yes",HLOOKUP(B3337,'Outdoor Supply'!$D$32:$P$38,7,FALSE),0)</f>
        <v>0</v>
      </c>
      <c r="M3337" s="701">
        <f t="shared" si="1502"/>
        <v>0</v>
      </c>
      <c r="N3337" s="564">
        <f t="shared" si="1503"/>
        <v>0</v>
      </c>
      <c r="O3337" s="564">
        <f t="shared" si="1504"/>
        <v>0</v>
      </c>
      <c r="P3337" s="564">
        <f t="shared" si="1505"/>
        <v>0</v>
      </c>
      <c r="Q3337" s="564">
        <f t="shared" si="1506"/>
        <v>0</v>
      </c>
      <c r="R3337" s="661">
        <f t="shared" si="1495"/>
        <v>0</v>
      </c>
      <c r="S3337" s="662">
        <f t="shared" si="1496"/>
        <v>0</v>
      </c>
      <c r="T3337" s="699">
        <f t="shared" si="1497"/>
        <v>0</v>
      </c>
      <c r="U3337" s="681">
        <f t="shared" si="1507"/>
        <v>0</v>
      </c>
      <c r="V3337" s="701">
        <f t="shared" si="1508"/>
        <v>0</v>
      </c>
      <c r="W3337" s="662">
        <f t="shared" si="1509"/>
        <v>0</v>
      </c>
      <c r="X3337" s="662">
        <f t="shared" si="1510"/>
        <v>0</v>
      </c>
      <c r="Y3337" s="662">
        <f t="shared" si="1511"/>
        <v>0</v>
      </c>
      <c r="Z3337" s="699">
        <f t="shared" si="1512"/>
        <v>0</v>
      </c>
      <c r="AA3337" s="681">
        <f t="shared" si="1515"/>
        <v>0</v>
      </c>
      <c r="AB3337" s="701">
        <f t="shared" si="1516"/>
        <v>0</v>
      </c>
      <c r="AC3337" s="662">
        <f t="shared" si="1513"/>
        <v>0</v>
      </c>
      <c r="AD3337" s="662">
        <f t="shared" si="1517"/>
        <v>0</v>
      </c>
      <c r="AE3337" s="701">
        <f t="shared" si="1518"/>
        <v>0</v>
      </c>
      <c r="AF3337" s="662">
        <f t="shared" si="1514"/>
        <v>0</v>
      </c>
      <c r="AG3337" s="662">
        <f t="shared" si="1519"/>
        <v>0</v>
      </c>
      <c r="AH3337" s="701">
        <f t="shared" si="1520"/>
        <v>0</v>
      </c>
    </row>
    <row r="3338" spans="1:34" x14ac:dyDescent="0.35">
      <c r="A3338" s="680">
        <v>41313</v>
      </c>
      <c r="B3338" s="558" t="s">
        <v>22</v>
      </c>
      <c r="C3338" s="558">
        <v>2</v>
      </c>
      <c r="D3338" s="559">
        <f t="shared" si="1492"/>
        <v>6</v>
      </c>
      <c r="E3338" s="561">
        <v>0</v>
      </c>
      <c r="F3338" s="699">
        <f t="shared" si="1498"/>
        <v>0</v>
      </c>
      <c r="G3338" s="712">
        <f t="shared" si="1499"/>
        <v>0</v>
      </c>
      <c r="H3338" s="699">
        <f t="shared" si="1493"/>
        <v>0</v>
      </c>
      <c r="I3338" s="712">
        <f t="shared" si="1494"/>
        <v>0</v>
      </c>
      <c r="J3338" s="699">
        <f t="shared" si="1500"/>
        <v>0</v>
      </c>
      <c r="K3338" s="681">
        <f t="shared" si="1501"/>
        <v>0</v>
      </c>
      <c r="L3338" s="711">
        <f>IF($L$5="Yes",HLOOKUP(B3338,'Outdoor Supply'!$D$32:$P$38,7,FALSE),0)</f>
        <v>0</v>
      </c>
      <c r="M3338" s="701">
        <f t="shared" si="1502"/>
        <v>0</v>
      </c>
      <c r="N3338" s="564">
        <f t="shared" si="1503"/>
        <v>0</v>
      </c>
      <c r="O3338" s="564">
        <f t="shared" si="1504"/>
        <v>0</v>
      </c>
      <c r="P3338" s="564">
        <f t="shared" si="1505"/>
        <v>0</v>
      </c>
      <c r="Q3338" s="564">
        <f t="shared" si="1506"/>
        <v>0</v>
      </c>
      <c r="R3338" s="661">
        <f t="shared" si="1495"/>
        <v>0</v>
      </c>
      <c r="S3338" s="662">
        <f t="shared" si="1496"/>
        <v>0</v>
      </c>
      <c r="T3338" s="699">
        <f t="shared" si="1497"/>
        <v>0</v>
      </c>
      <c r="U3338" s="681">
        <f t="shared" si="1507"/>
        <v>0</v>
      </c>
      <c r="V3338" s="701">
        <f t="shared" si="1508"/>
        <v>0</v>
      </c>
      <c r="W3338" s="662">
        <f t="shared" si="1509"/>
        <v>0</v>
      </c>
      <c r="X3338" s="662">
        <f t="shared" si="1510"/>
        <v>0</v>
      </c>
      <c r="Y3338" s="662">
        <f t="shared" si="1511"/>
        <v>0</v>
      </c>
      <c r="Z3338" s="699">
        <f t="shared" si="1512"/>
        <v>0</v>
      </c>
      <c r="AA3338" s="681">
        <f t="shared" si="1515"/>
        <v>0</v>
      </c>
      <c r="AB3338" s="701">
        <f t="shared" si="1516"/>
        <v>0</v>
      </c>
      <c r="AC3338" s="662">
        <f t="shared" si="1513"/>
        <v>0</v>
      </c>
      <c r="AD3338" s="662">
        <f t="shared" si="1517"/>
        <v>0</v>
      </c>
      <c r="AE3338" s="701">
        <f t="shared" si="1518"/>
        <v>0</v>
      </c>
      <c r="AF3338" s="662">
        <f t="shared" si="1514"/>
        <v>0</v>
      </c>
      <c r="AG3338" s="662">
        <f t="shared" si="1519"/>
        <v>0</v>
      </c>
      <c r="AH3338" s="701">
        <f t="shared" si="1520"/>
        <v>0</v>
      </c>
    </row>
    <row r="3339" spans="1:34" x14ac:dyDescent="0.35">
      <c r="A3339" s="680">
        <v>41314</v>
      </c>
      <c r="B3339" s="558" t="s">
        <v>22</v>
      </c>
      <c r="C3339" s="558">
        <v>2</v>
      </c>
      <c r="D3339" s="559">
        <f t="shared" ref="D3339:D3402" si="1521">WEEKDAY(A3339)</f>
        <v>7</v>
      </c>
      <c r="E3339" s="561">
        <v>0</v>
      </c>
      <c r="F3339" s="699">
        <f t="shared" si="1498"/>
        <v>0</v>
      </c>
      <c r="G3339" s="712">
        <f t="shared" si="1499"/>
        <v>0</v>
      </c>
      <c r="H3339" s="699">
        <f t="shared" ref="H3339:H3402" si="1522">$C$3*$F$3*(E3339/12)*7.48</f>
        <v>0</v>
      </c>
      <c r="I3339" s="712">
        <f t="shared" ref="I3339:I3402" si="1523">$C$4*$F$4*(E3339/12)*7.48</f>
        <v>0</v>
      </c>
      <c r="J3339" s="699">
        <f t="shared" si="1500"/>
        <v>0</v>
      </c>
      <c r="K3339" s="681">
        <f t="shared" si="1501"/>
        <v>0</v>
      </c>
      <c r="L3339" s="711">
        <f>IF($L$5="Yes",HLOOKUP(B3339,'Outdoor Supply'!$D$32:$P$38,7,FALSE),0)</f>
        <v>0</v>
      </c>
      <c r="M3339" s="701">
        <f t="shared" si="1502"/>
        <v>0</v>
      </c>
      <c r="N3339" s="564">
        <f t="shared" si="1503"/>
        <v>0</v>
      </c>
      <c r="O3339" s="564">
        <f t="shared" si="1504"/>
        <v>0</v>
      </c>
      <c r="P3339" s="564">
        <f t="shared" si="1505"/>
        <v>0</v>
      </c>
      <c r="Q3339" s="564">
        <f t="shared" si="1506"/>
        <v>0</v>
      </c>
      <c r="R3339" s="661">
        <f t="shared" ref="R3339:R3402" si="1524">$Q$3</f>
        <v>0</v>
      </c>
      <c r="S3339" s="662">
        <f t="shared" ref="S3339:S3402" si="1525">SUM(N3339:R3339)</f>
        <v>0</v>
      </c>
      <c r="T3339" s="699">
        <f t="shared" ref="T3339:T3402" si="1526">IF(V3339&lt;0,0,IF(V3339&gt;$G$3,$G$3,V3339))</f>
        <v>0</v>
      </c>
      <c r="U3339" s="681">
        <f t="shared" si="1507"/>
        <v>0</v>
      </c>
      <c r="V3339" s="701">
        <f t="shared" si="1508"/>
        <v>0</v>
      </c>
      <c r="W3339" s="662">
        <f t="shared" si="1509"/>
        <v>0</v>
      </c>
      <c r="X3339" s="662">
        <f t="shared" si="1510"/>
        <v>0</v>
      </c>
      <c r="Y3339" s="662">
        <f t="shared" si="1511"/>
        <v>0</v>
      </c>
      <c r="Z3339" s="699">
        <f t="shared" si="1512"/>
        <v>0</v>
      </c>
      <c r="AA3339" s="681">
        <f t="shared" si="1515"/>
        <v>0</v>
      </c>
      <c r="AB3339" s="701">
        <f t="shared" si="1516"/>
        <v>0</v>
      </c>
      <c r="AC3339" s="662">
        <f t="shared" si="1513"/>
        <v>0</v>
      </c>
      <c r="AD3339" s="662">
        <f t="shared" si="1517"/>
        <v>0</v>
      </c>
      <c r="AE3339" s="701">
        <f t="shared" si="1518"/>
        <v>0</v>
      </c>
      <c r="AF3339" s="662">
        <f t="shared" si="1514"/>
        <v>0</v>
      </c>
      <c r="AG3339" s="662">
        <f t="shared" si="1519"/>
        <v>0</v>
      </c>
      <c r="AH3339" s="701">
        <f t="shared" si="1520"/>
        <v>0</v>
      </c>
    </row>
    <row r="3340" spans="1:34" x14ac:dyDescent="0.35">
      <c r="A3340" s="680">
        <v>41315</v>
      </c>
      <c r="B3340" s="558" t="s">
        <v>22</v>
      </c>
      <c r="C3340" s="558">
        <v>2</v>
      </c>
      <c r="D3340" s="559">
        <f t="shared" si="1521"/>
        <v>1</v>
      </c>
      <c r="E3340" s="561">
        <v>0.17999999999989313</v>
      </c>
      <c r="F3340" s="699">
        <f t="shared" ref="F3340:F3403" si="1527">$B$3*$F$3*(E3340/12)*7.48</f>
        <v>0</v>
      </c>
      <c r="G3340" s="712">
        <f t="shared" ref="G3340:G3403" si="1528">$B$4*$F$4*(E3340/12)*7.48</f>
        <v>0</v>
      </c>
      <c r="H3340" s="699">
        <f t="shared" si="1522"/>
        <v>0</v>
      </c>
      <c r="I3340" s="712">
        <f t="shared" si="1523"/>
        <v>0</v>
      </c>
      <c r="J3340" s="699">
        <f t="shared" ref="J3340:J3403" si="1529">IF($L$3="Yes",$M$3*$N$3*(E3340/12)*7.48,0)</f>
        <v>0</v>
      </c>
      <c r="K3340" s="681">
        <f t="shared" ref="K3340:K3403" si="1530">IF($L$4="Yes",$M$4*$N$4*(E3340/12)*7.48,0)</f>
        <v>0</v>
      </c>
      <c r="L3340" s="711">
        <f>IF($L$5="Yes",HLOOKUP(B3340,'Outdoor Supply'!$D$32:$P$38,7,FALSE),0)</f>
        <v>0</v>
      </c>
      <c r="M3340" s="701">
        <f t="shared" ref="M3340:M3403" si="1531">SUM(J3340:L3340)</f>
        <v>0</v>
      </c>
      <c r="N3340" s="564">
        <f t="shared" ref="N3340:N3403" si="1532">HLOOKUP(B3340,$U$2:$AF$6,2,FALSE)</f>
        <v>0</v>
      </c>
      <c r="O3340" s="564">
        <f t="shared" ref="O3340:O3403" si="1533">HLOOKUP(B3340,$U$2:$AF$6,3,FALSE)</f>
        <v>0</v>
      </c>
      <c r="P3340" s="564">
        <f t="shared" ref="P3340:P3403" si="1534">HLOOKUP(B3340,$U$2:$AF$6,4,FALSE)</f>
        <v>0</v>
      </c>
      <c r="Q3340" s="564">
        <f t="shared" ref="Q3340:Q3403" si="1535">HLOOKUP(B3340,$U$2:$AF$6,5,FALSE)</f>
        <v>0</v>
      </c>
      <c r="R3340" s="661">
        <f t="shared" si="1524"/>
        <v>0</v>
      </c>
      <c r="S3340" s="662">
        <f t="shared" si="1525"/>
        <v>0</v>
      </c>
      <c r="T3340" s="699">
        <f t="shared" si="1526"/>
        <v>0</v>
      </c>
      <c r="U3340" s="681">
        <f t="shared" ref="U3340:U3403" si="1536">IF(F3340+T3339&gt;S3340,S3340,F3340+T3339)</f>
        <v>0</v>
      </c>
      <c r="V3340" s="701">
        <f t="shared" ref="V3340:V3403" si="1537">T3339+F3340-S3340</f>
        <v>0</v>
      </c>
      <c r="W3340" s="662">
        <f t="shared" ref="W3340:W3403" si="1538">IF(Y3340&lt;0,0,IF(Y3340&gt;$G$4,$G$4,Y3340))</f>
        <v>0</v>
      </c>
      <c r="X3340" s="662">
        <f t="shared" ref="X3340:X3403" si="1539">IF(G3340+W3339&gt;S3340,S3340,G3340+W3339)</f>
        <v>0</v>
      </c>
      <c r="Y3340" s="662">
        <f t="shared" ref="Y3340:Y3403" si="1540">W3339+G3340-S3340</f>
        <v>0</v>
      </c>
      <c r="Z3340" s="699">
        <f t="shared" ref="Z3340:Z3403" si="1541">IF(AB3340&lt;0,0,IF(AB3340&gt;$H$3,$H$3,AB3340))</f>
        <v>0</v>
      </c>
      <c r="AA3340" s="681">
        <f t="shared" si="1515"/>
        <v>0</v>
      </c>
      <c r="AB3340" s="701">
        <f t="shared" si="1516"/>
        <v>0</v>
      </c>
      <c r="AC3340" s="662">
        <f t="shared" ref="AC3340:AC3403" si="1542">IF(AE3340&lt;0,0,IF(AE3340&gt;$H$4,$H$4,AE3340))</f>
        <v>0</v>
      </c>
      <c r="AD3340" s="662">
        <f t="shared" si="1517"/>
        <v>0</v>
      </c>
      <c r="AE3340" s="701">
        <f t="shared" si="1518"/>
        <v>0</v>
      </c>
      <c r="AF3340" s="662">
        <f t="shared" ref="AF3340:AF3403" si="1543">IF(AH3340&lt;0,0,IF(AH3340&gt;$O$3,$O$3,AH3340))</f>
        <v>0</v>
      </c>
      <c r="AG3340" s="662">
        <f t="shared" si="1519"/>
        <v>0</v>
      </c>
      <c r="AH3340" s="701">
        <f t="shared" si="1520"/>
        <v>0</v>
      </c>
    </row>
    <row r="3341" spans="1:34" x14ac:dyDescent="0.35">
      <c r="A3341" s="680">
        <v>41316</v>
      </c>
      <c r="B3341" s="558" t="s">
        <v>22</v>
      </c>
      <c r="C3341" s="558">
        <v>2</v>
      </c>
      <c r="D3341" s="559">
        <f t="shared" si="1521"/>
        <v>2</v>
      </c>
      <c r="E3341" s="561">
        <v>6.0000000000002274E-2</v>
      </c>
      <c r="F3341" s="699">
        <f t="shared" si="1527"/>
        <v>0</v>
      </c>
      <c r="G3341" s="712">
        <f t="shared" si="1528"/>
        <v>0</v>
      </c>
      <c r="H3341" s="699">
        <f t="shared" si="1522"/>
        <v>0</v>
      </c>
      <c r="I3341" s="712">
        <f t="shared" si="1523"/>
        <v>0</v>
      </c>
      <c r="J3341" s="699">
        <f t="shared" si="1529"/>
        <v>0</v>
      </c>
      <c r="K3341" s="681">
        <f t="shared" si="1530"/>
        <v>0</v>
      </c>
      <c r="L3341" s="711">
        <f>IF($L$5="Yes",HLOOKUP(B3341,'Outdoor Supply'!$D$32:$P$38,7,FALSE),0)</f>
        <v>0</v>
      </c>
      <c r="M3341" s="701">
        <f t="shared" si="1531"/>
        <v>0</v>
      </c>
      <c r="N3341" s="564">
        <f t="shared" si="1532"/>
        <v>0</v>
      </c>
      <c r="O3341" s="564">
        <f t="shared" si="1533"/>
        <v>0</v>
      </c>
      <c r="P3341" s="564">
        <f t="shared" si="1534"/>
        <v>0</v>
      </c>
      <c r="Q3341" s="564">
        <f t="shared" si="1535"/>
        <v>0</v>
      </c>
      <c r="R3341" s="661">
        <f t="shared" si="1524"/>
        <v>0</v>
      </c>
      <c r="S3341" s="662">
        <f t="shared" si="1525"/>
        <v>0</v>
      </c>
      <c r="T3341" s="699">
        <f t="shared" si="1526"/>
        <v>0</v>
      </c>
      <c r="U3341" s="681">
        <f t="shared" si="1536"/>
        <v>0</v>
      </c>
      <c r="V3341" s="701">
        <f t="shared" si="1537"/>
        <v>0</v>
      </c>
      <c r="W3341" s="662">
        <f t="shared" si="1538"/>
        <v>0</v>
      </c>
      <c r="X3341" s="662">
        <f t="shared" si="1539"/>
        <v>0</v>
      </c>
      <c r="Y3341" s="662">
        <f t="shared" si="1540"/>
        <v>0</v>
      </c>
      <c r="Z3341" s="699">
        <f t="shared" si="1541"/>
        <v>0</v>
      </c>
      <c r="AA3341" s="681">
        <f t="shared" ref="AA3341:AA3404" si="1544">IF(H3341+Z3340&gt;S3341,S3341,H3341+Z3340)</f>
        <v>0</v>
      </c>
      <c r="AB3341" s="701">
        <f t="shared" ref="AB3341:AB3404" si="1545">Z3340+H3341-S3341</f>
        <v>0</v>
      </c>
      <c r="AC3341" s="662">
        <f t="shared" si="1542"/>
        <v>0</v>
      </c>
      <c r="AD3341" s="662">
        <f t="shared" ref="AD3341:AD3404" si="1546">IF(I3341+AC3340&gt;S3341,S3341,I3341+AC3340)</f>
        <v>0</v>
      </c>
      <c r="AE3341" s="701">
        <f t="shared" ref="AE3341:AE3404" si="1547">AC3340+I3341-S3341</f>
        <v>0</v>
      </c>
      <c r="AF3341" s="662">
        <f t="shared" si="1543"/>
        <v>0</v>
      </c>
      <c r="AG3341" s="662">
        <f t="shared" ref="AG3341:AG3404" si="1548">IF(M3341+AF3340&gt;S3341,S3341,M3341+AF3340)</f>
        <v>0</v>
      </c>
      <c r="AH3341" s="701">
        <f t="shared" ref="AH3341:AH3404" si="1549">AF3340+M3341-S3341</f>
        <v>0</v>
      </c>
    </row>
    <row r="3342" spans="1:34" x14ac:dyDescent="0.35">
      <c r="A3342" s="680">
        <v>41317</v>
      </c>
      <c r="B3342" s="558" t="s">
        <v>22</v>
      </c>
      <c r="C3342" s="558">
        <v>2</v>
      </c>
      <c r="D3342" s="559">
        <f t="shared" si="1521"/>
        <v>3</v>
      </c>
      <c r="E3342" s="561">
        <v>9.9999999999909051E-3</v>
      </c>
      <c r="F3342" s="699">
        <f t="shared" si="1527"/>
        <v>0</v>
      </c>
      <c r="G3342" s="712">
        <f t="shared" si="1528"/>
        <v>0</v>
      </c>
      <c r="H3342" s="699">
        <f t="shared" si="1522"/>
        <v>0</v>
      </c>
      <c r="I3342" s="712">
        <f t="shared" si="1523"/>
        <v>0</v>
      </c>
      <c r="J3342" s="699">
        <f t="shared" si="1529"/>
        <v>0</v>
      </c>
      <c r="K3342" s="681">
        <f t="shared" si="1530"/>
        <v>0</v>
      </c>
      <c r="L3342" s="711">
        <f>IF($L$5="Yes",HLOOKUP(B3342,'Outdoor Supply'!$D$32:$P$38,7,FALSE),0)</f>
        <v>0</v>
      </c>
      <c r="M3342" s="701">
        <f t="shared" si="1531"/>
        <v>0</v>
      </c>
      <c r="N3342" s="564">
        <f t="shared" si="1532"/>
        <v>0</v>
      </c>
      <c r="O3342" s="564">
        <f t="shared" si="1533"/>
        <v>0</v>
      </c>
      <c r="P3342" s="564">
        <f t="shared" si="1534"/>
        <v>0</v>
      </c>
      <c r="Q3342" s="564">
        <f t="shared" si="1535"/>
        <v>0</v>
      </c>
      <c r="R3342" s="661">
        <f t="shared" si="1524"/>
        <v>0</v>
      </c>
      <c r="S3342" s="662">
        <f t="shared" si="1525"/>
        <v>0</v>
      </c>
      <c r="T3342" s="699">
        <f t="shared" si="1526"/>
        <v>0</v>
      </c>
      <c r="U3342" s="681">
        <f t="shared" si="1536"/>
        <v>0</v>
      </c>
      <c r="V3342" s="701">
        <f t="shared" si="1537"/>
        <v>0</v>
      </c>
      <c r="W3342" s="662">
        <f t="shared" si="1538"/>
        <v>0</v>
      </c>
      <c r="X3342" s="662">
        <f t="shared" si="1539"/>
        <v>0</v>
      </c>
      <c r="Y3342" s="662">
        <f t="shared" si="1540"/>
        <v>0</v>
      </c>
      <c r="Z3342" s="699">
        <f t="shared" si="1541"/>
        <v>0</v>
      </c>
      <c r="AA3342" s="681">
        <f t="shared" si="1544"/>
        <v>0</v>
      </c>
      <c r="AB3342" s="701">
        <f t="shared" si="1545"/>
        <v>0</v>
      </c>
      <c r="AC3342" s="662">
        <f t="shared" si="1542"/>
        <v>0</v>
      </c>
      <c r="AD3342" s="662">
        <f t="shared" si="1546"/>
        <v>0</v>
      </c>
      <c r="AE3342" s="701">
        <f t="shared" si="1547"/>
        <v>0</v>
      </c>
      <c r="AF3342" s="662">
        <f t="shared" si="1543"/>
        <v>0</v>
      </c>
      <c r="AG3342" s="662">
        <f t="shared" si="1548"/>
        <v>0</v>
      </c>
      <c r="AH3342" s="701">
        <f t="shared" si="1549"/>
        <v>0</v>
      </c>
    </row>
    <row r="3343" spans="1:34" x14ac:dyDescent="0.35">
      <c r="A3343" s="680">
        <v>41318</v>
      </c>
      <c r="B3343" s="558" t="s">
        <v>22</v>
      </c>
      <c r="C3343" s="558">
        <v>2</v>
      </c>
      <c r="D3343" s="559">
        <f t="shared" si="1521"/>
        <v>4</v>
      </c>
      <c r="E3343" s="561">
        <v>0</v>
      </c>
      <c r="F3343" s="699">
        <f t="shared" si="1527"/>
        <v>0</v>
      </c>
      <c r="G3343" s="712">
        <f t="shared" si="1528"/>
        <v>0</v>
      </c>
      <c r="H3343" s="699">
        <f t="shared" si="1522"/>
        <v>0</v>
      </c>
      <c r="I3343" s="712">
        <f t="shared" si="1523"/>
        <v>0</v>
      </c>
      <c r="J3343" s="699">
        <f t="shared" si="1529"/>
        <v>0</v>
      </c>
      <c r="K3343" s="681">
        <f t="shared" si="1530"/>
        <v>0</v>
      </c>
      <c r="L3343" s="711">
        <f>IF($L$5="Yes",HLOOKUP(B3343,'Outdoor Supply'!$D$32:$P$38,7,FALSE),0)</f>
        <v>0</v>
      </c>
      <c r="M3343" s="701">
        <f t="shared" si="1531"/>
        <v>0</v>
      </c>
      <c r="N3343" s="564">
        <f t="shared" si="1532"/>
        <v>0</v>
      </c>
      <c r="O3343" s="564">
        <f t="shared" si="1533"/>
        <v>0</v>
      </c>
      <c r="P3343" s="564">
        <f t="shared" si="1534"/>
        <v>0</v>
      </c>
      <c r="Q3343" s="564">
        <f t="shared" si="1535"/>
        <v>0</v>
      </c>
      <c r="R3343" s="661">
        <f t="shared" si="1524"/>
        <v>0</v>
      </c>
      <c r="S3343" s="662">
        <f t="shared" si="1525"/>
        <v>0</v>
      </c>
      <c r="T3343" s="699">
        <f t="shared" si="1526"/>
        <v>0</v>
      </c>
      <c r="U3343" s="681">
        <f t="shared" si="1536"/>
        <v>0</v>
      </c>
      <c r="V3343" s="701">
        <f t="shared" si="1537"/>
        <v>0</v>
      </c>
      <c r="W3343" s="662">
        <f t="shared" si="1538"/>
        <v>0</v>
      </c>
      <c r="X3343" s="662">
        <f t="shared" si="1539"/>
        <v>0</v>
      </c>
      <c r="Y3343" s="662">
        <f t="shared" si="1540"/>
        <v>0</v>
      </c>
      <c r="Z3343" s="699">
        <f t="shared" si="1541"/>
        <v>0</v>
      </c>
      <c r="AA3343" s="681">
        <f t="shared" si="1544"/>
        <v>0</v>
      </c>
      <c r="AB3343" s="701">
        <f t="shared" si="1545"/>
        <v>0</v>
      </c>
      <c r="AC3343" s="662">
        <f t="shared" si="1542"/>
        <v>0</v>
      </c>
      <c r="AD3343" s="662">
        <f t="shared" si="1546"/>
        <v>0</v>
      </c>
      <c r="AE3343" s="701">
        <f t="shared" si="1547"/>
        <v>0</v>
      </c>
      <c r="AF3343" s="662">
        <f t="shared" si="1543"/>
        <v>0</v>
      </c>
      <c r="AG3343" s="662">
        <f t="shared" si="1548"/>
        <v>0</v>
      </c>
      <c r="AH3343" s="701">
        <f t="shared" si="1549"/>
        <v>0</v>
      </c>
    </row>
    <row r="3344" spans="1:34" x14ac:dyDescent="0.35">
      <c r="A3344" s="680">
        <v>41319</v>
      </c>
      <c r="B3344" s="558" t="s">
        <v>22</v>
      </c>
      <c r="C3344" s="558">
        <v>2</v>
      </c>
      <c r="D3344" s="559">
        <f t="shared" si="1521"/>
        <v>5</v>
      </c>
      <c r="E3344" s="561">
        <v>0</v>
      </c>
      <c r="F3344" s="699">
        <f t="shared" si="1527"/>
        <v>0</v>
      </c>
      <c r="G3344" s="712">
        <f t="shared" si="1528"/>
        <v>0</v>
      </c>
      <c r="H3344" s="699">
        <f t="shared" si="1522"/>
        <v>0</v>
      </c>
      <c r="I3344" s="712">
        <f t="shared" si="1523"/>
        <v>0</v>
      </c>
      <c r="J3344" s="699">
        <f t="shared" si="1529"/>
        <v>0</v>
      </c>
      <c r="K3344" s="681">
        <f t="shared" si="1530"/>
        <v>0</v>
      </c>
      <c r="L3344" s="711">
        <f>IF($L$5="Yes",HLOOKUP(B3344,'Outdoor Supply'!$D$32:$P$38,7,FALSE),0)</f>
        <v>0</v>
      </c>
      <c r="M3344" s="701">
        <f t="shared" si="1531"/>
        <v>0</v>
      </c>
      <c r="N3344" s="564">
        <f t="shared" si="1532"/>
        <v>0</v>
      </c>
      <c r="O3344" s="564">
        <f t="shared" si="1533"/>
        <v>0</v>
      </c>
      <c r="P3344" s="564">
        <f t="shared" si="1534"/>
        <v>0</v>
      </c>
      <c r="Q3344" s="564">
        <f t="shared" si="1535"/>
        <v>0</v>
      </c>
      <c r="R3344" s="661">
        <f t="shared" si="1524"/>
        <v>0</v>
      </c>
      <c r="S3344" s="662">
        <f t="shared" si="1525"/>
        <v>0</v>
      </c>
      <c r="T3344" s="699">
        <f t="shared" si="1526"/>
        <v>0</v>
      </c>
      <c r="U3344" s="681">
        <f t="shared" si="1536"/>
        <v>0</v>
      </c>
      <c r="V3344" s="701">
        <f t="shared" si="1537"/>
        <v>0</v>
      </c>
      <c r="W3344" s="662">
        <f t="shared" si="1538"/>
        <v>0</v>
      </c>
      <c r="X3344" s="662">
        <f t="shared" si="1539"/>
        <v>0</v>
      </c>
      <c r="Y3344" s="662">
        <f t="shared" si="1540"/>
        <v>0</v>
      </c>
      <c r="Z3344" s="699">
        <f t="shared" si="1541"/>
        <v>0</v>
      </c>
      <c r="AA3344" s="681">
        <f t="shared" si="1544"/>
        <v>0</v>
      </c>
      <c r="AB3344" s="701">
        <f t="shared" si="1545"/>
        <v>0</v>
      </c>
      <c r="AC3344" s="662">
        <f t="shared" si="1542"/>
        <v>0</v>
      </c>
      <c r="AD3344" s="662">
        <f t="shared" si="1546"/>
        <v>0</v>
      </c>
      <c r="AE3344" s="701">
        <f t="shared" si="1547"/>
        <v>0</v>
      </c>
      <c r="AF3344" s="662">
        <f t="shared" si="1543"/>
        <v>0</v>
      </c>
      <c r="AG3344" s="662">
        <f t="shared" si="1548"/>
        <v>0</v>
      </c>
      <c r="AH3344" s="701">
        <f t="shared" si="1549"/>
        <v>0</v>
      </c>
    </row>
    <row r="3345" spans="1:34" x14ac:dyDescent="0.35">
      <c r="A3345" s="680">
        <v>41320</v>
      </c>
      <c r="B3345" s="558" t="s">
        <v>22</v>
      </c>
      <c r="C3345" s="558">
        <v>2</v>
      </c>
      <c r="D3345" s="559">
        <f t="shared" si="1521"/>
        <v>6</v>
      </c>
      <c r="E3345" s="561">
        <v>0</v>
      </c>
      <c r="F3345" s="699">
        <f t="shared" si="1527"/>
        <v>0</v>
      </c>
      <c r="G3345" s="712">
        <f t="shared" si="1528"/>
        <v>0</v>
      </c>
      <c r="H3345" s="699">
        <f t="shared" si="1522"/>
        <v>0</v>
      </c>
      <c r="I3345" s="712">
        <f t="shared" si="1523"/>
        <v>0</v>
      </c>
      <c r="J3345" s="699">
        <f t="shared" si="1529"/>
        <v>0</v>
      </c>
      <c r="K3345" s="681">
        <f t="shared" si="1530"/>
        <v>0</v>
      </c>
      <c r="L3345" s="711">
        <f>IF($L$5="Yes",HLOOKUP(B3345,'Outdoor Supply'!$D$32:$P$38,7,FALSE),0)</f>
        <v>0</v>
      </c>
      <c r="M3345" s="701">
        <f t="shared" si="1531"/>
        <v>0</v>
      </c>
      <c r="N3345" s="564">
        <f t="shared" si="1532"/>
        <v>0</v>
      </c>
      <c r="O3345" s="564">
        <f t="shared" si="1533"/>
        <v>0</v>
      </c>
      <c r="P3345" s="564">
        <f t="shared" si="1534"/>
        <v>0</v>
      </c>
      <c r="Q3345" s="564">
        <f t="shared" si="1535"/>
        <v>0</v>
      </c>
      <c r="R3345" s="661">
        <f t="shared" si="1524"/>
        <v>0</v>
      </c>
      <c r="S3345" s="662">
        <f t="shared" si="1525"/>
        <v>0</v>
      </c>
      <c r="T3345" s="699">
        <f t="shared" si="1526"/>
        <v>0</v>
      </c>
      <c r="U3345" s="681">
        <f t="shared" si="1536"/>
        <v>0</v>
      </c>
      <c r="V3345" s="701">
        <f t="shared" si="1537"/>
        <v>0</v>
      </c>
      <c r="W3345" s="662">
        <f t="shared" si="1538"/>
        <v>0</v>
      </c>
      <c r="X3345" s="662">
        <f t="shared" si="1539"/>
        <v>0</v>
      </c>
      <c r="Y3345" s="662">
        <f t="shared" si="1540"/>
        <v>0</v>
      </c>
      <c r="Z3345" s="699">
        <f t="shared" si="1541"/>
        <v>0</v>
      </c>
      <c r="AA3345" s="681">
        <f t="shared" si="1544"/>
        <v>0</v>
      </c>
      <c r="AB3345" s="701">
        <f t="shared" si="1545"/>
        <v>0</v>
      </c>
      <c r="AC3345" s="662">
        <f t="shared" si="1542"/>
        <v>0</v>
      </c>
      <c r="AD3345" s="662">
        <f t="shared" si="1546"/>
        <v>0</v>
      </c>
      <c r="AE3345" s="701">
        <f t="shared" si="1547"/>
        <v>0</v>
      </c>
      <c r="AF3345" s="662">
        <f t="shared" si="1543"/>
        <v>0</v>
      </c>
      <c r="AG3345" s="662">
        <f t="shared" si="1548"/>
        <v>0</v>
      </c>
      <c r="AH3345" s="701">
        <f t="shared" si="1549"/>
        <v>0</v>
      </c>
    </row>
    <row r="3346" spans="1:34" x14ac:dyDescent="0.35">
      <c r="A3346" s="680">
        <v>41321</v>
      </c>
      <c r="B3346" s="558" t="s">
        <v>22</v>
      </c>
      <c r="C3346" s="558">
        <v>2</v>
      </c>
      <c r="D3346" s="559">
        <f t="shared" si="1521"/>
        <v>7</v>
      </c>
      <c r="E3346" s="561">
        <v>0</v>
      </c>
      <c r="F3346" s="699">
        <f t="shared" si="1527"/>
        <v>0</v>
      </c>
      <c r="G3346" s="712">
        <f t="shared" si="1528"/>
        <v>0</v>
      </c>
      <c r="H3346" s="699">
        <f t="shared" si="1522"/>
        <v>0</v>
      </c>
      <c r="I3346" s="712">
        <f t="shared" si="1523"/>
        <v>0</v>
      </c>
      <c r="J3346" s="699">
        <f t="shared" si="1529"/>
        <v>0</v>
      </c>
      <c r="K3346" s="681">
        <f t="shared" si="1530"/>
        <v>0</v>
      </c>
      <c r="L3346" s="711">
        <f>IF($L$5="Yes",HLOOKUP(B3346,'Outdoor Supply'!$D$32:$P$38,7,FALSE),0)</f>
        <v>0</v>
      </c>
      <c r="M3346" s="701">
        <f t="shared" si="1531"/>
        <v>0</v>
      </c>
      <c r="N3346" s="564">
        <f t="shared" si="1532"/>
        <v>0</v>
      </c>
      <c r="O3346" s="564">
        <f t="shared" si="1533"/>
        <v>0</v>
      </c>
      <c r="P3346" s="564">
        <f t="shared" si="1534"/>
        <v>0</v>
      </c>
      <c r="Q3346" s="564">
        <f t="shared" si="1535"/>
        <v>0</v>
      </c>
      <c r="R3346" s="661">
        <f t="shared" si="1524"/>
        <v>0</v>
      </c>
      <c r="S3346" s="662">
        <f t="shared" si="1525"/>
        <v>0</v>
      </c>
      <c r="T3346" s="699">
        <f t="shared" si="1526"/>
        <v>0</v>
      </c>
      <c r="U3346" s="681">
        <f t="shared" si="1536"/>
        <v>0</v>
      </c>
      <c r="V3346" s="701">
        <f t="shared" si="1537"/>
        <v>0</v>
      </c>
      <c r="W3346" s="662">
        <f t="shared" si="1538"/>
        <v>0</v>
      </c>
      <c r="X3346" s="662">
        <f t="shared" si="1539"/>
        <v>0</v>
      </c>
      <c r="Y3346" s="662">
        <f t="shared" si="1540"/>
        <v>0</v>
      </c>
      <c r="Z3346" s="699">
        <f t="shared" si="1541"/>
        <v>0</v>
      </c>
      <c r="AA3346" s="681">
        <f t="shared" si="1544"/>
        <v>0</v>
      </c>
      <c r="AB3346" s="701">
        <f t="shared" si="1545"/>
        <v>0</v>
      </c>
      <c r="AC3346" s="662">
        <f t="shared" si="1542"/>
        <v>0</v>
      </c>
      <c r="AD3346" s="662">
        <f t="shared" si="1546"/>
        <v>0</v>
      </c>
      <c r="AE3346" s="701">
        <f t="shared" si="1547"/>
        <v>0</v>
      </c>
      <c r="AF3346" s="662">
        <f t="shared" si="1543"/>
        <v>0</v>
      </c>
      <c r="AG3346" s="662">
        <f t="shared" si="1548"/>
        <v>0</v>
      </c>
      <c r="AH3346" s="701">
        <f t="shared" si="1549"/>
        <v>0</v>
      </c>
    </row>
    <row r="3347" spans="1:34" x14ac:dyDescent="0.35">
      <c r="A3347" s="680">
        <v>41322</v>
      </c>
      <c r="B3347" s="558" t="s">
        <v>22</v>
      </c>
      <c r="C3347" s="558">
        <v>2</v>
      </c>
      <c r="D3347" s="559">
        <f t="shared" si="1521"/>
        <v>1</v>
      </c>
      <c r="E3347" s="561">
        <v>0</v>
      </c>
      <c r="F3347" s="699">
        <f t="shared" si="1527"/>
        <v>0</v>
      </c>
      <c r="G3347" s="712">
        <f t="shared" si="1528"/>
        <v>0</v>
      </c>
      <c r="H3347" s="699">
        <f t="shared" si="1522"/>
        <v>0</v>
      </c>
      <c r="I3347" s="712">
        <f t="shared" si="1523"/>
        <v>0</v>
      </c>
      <c r="J3347" s="699">
        <f t="shared" si="1529"/>
        <v>0</v>
      </c>
      <c r="K3347" s="681">
        <f t="shared" si="1530"/>
        <v>0</v>
      </c>
      <c r="L3347" s="711">
        <f>IF($L$5="Yes",HLOOKUP(B3347,'Outdoor Supply'!$D$32:$P$38,7,FALSE),0)</f>
        <v>0</v>
      </c>
      <c r="M3347" s="701">
        <f t="shared" si="1531"/>
        <v>0</v>
      </c>
      <c r="N3347" s="564">
        <f t="shared" si="1532"/>
        <v>0</v>
      </c>
      <c r="O3347" s="564">
        <f t="shared" si="1533"/>
        <v>0</v>
      </c>
      <c r="P3347" s="564">
        <f t="shared" si="1534"/>
        <v>0</v>
      </c>
      <c r="Q3347" s="564">
        <f t="shared" si="1535"/>
        <v>0</v>
      </c>
      <c r="R3347" s="661">
        <f t="shared" si="1524"/>
        <v>0</v>
      </c>
      <c r="S3347" s="662">
        <f t="shared" si="1525"/>
        <v>0</v>
      </c>
      <c r="T3347" s="699">
        <f t="shared" si="1526"/>
        <v>0</v>
      </c>
      <c r="U3347" s="681">
        <f t="shared" si="1536"/>
        <v>0</v>
      </c>
      <c r="V3347" s="701">
        <f t="shared" si="1537"/>
        <v>0</v>
      </c>
      <c r="W3347" s="662">
        <f t="shared" si="1538"/>
        <v>0</v>
      </c>
      <c r="X3347" s="662">
        <f t="shared" si="1539"/>
        <v>0</v>
      </c>
      <c r="Y3347" s="662">
        <f t="shared" si="1540"/>
        <v>0</v>
      </c>
      <c r="Z3347" s="699">
        <f t="shared" si="1541"/>
        <v>0</v>
      </c>
      <c r="AA3347" s="681">
        <f t="shared" si="1544"/>
        <v>0</v>
      </c>
      <c r="AB3347" s="701">
        <f t="shared" si="1545"/>
        <v>0</v>
      </c>
      <c r="AC3347" s="662">
        <f t="shared" si="1542"/>
        <v>0</v>
      </c>
      <c r="AD3347" s="662">
        <f t="shared" si="1546"/>
        <v>0</v>
      </c>
      <c r="AE3347" s="701">
        <f t="shared" si="1547"/>
        <v>0</v>
      </c>
      <c r="AF3347" s="662">
        <f t="shared" si="1543"/>
        <v>0</v>
      </c>
      <c r="AG3347" s="662">
        <f t="shared" si="1548"/>
        <v>0</v>
      </c>
      <c r="AH3347" s="701">
        <f t="shared" si="1549"/>
        <v>0</v>
      </c>
    </row>
    <row r="3348" spans="1:34" x14ac:dyDescent="0.35">
      <c r="A3348" s="680">
        <v>41323</v>
      </c>
      <c r="B3348" s="558" t="s">
        <v>22</v>
      </c>
      <c r="C3348" s="558">
        <v>2</v>
      </c>
      <c r="D3348" s="559">
        <f t="shared" si="1521"/>
        <v>2</v>
      </c>
      <c r="E3348" s="561">
        <v>0</v>
      </c>
      <c r="F3348" s="699">
        <f t="shared" si="1527"/>
        <v>0</v>
      </c>
      <c r="G3348" s="712">
        <f t="shared" si="1528"/>
        <v>0</v>
      </c>
      <c r="H3348" s="699">
        <f t="shared" si="1522"/>
        <v>0</v>
      </c>
      <c r="I3348" s="712">
        <f t="shared" si="1523"/>
        <v>0</v>
      </c>
      <c r="J3348" s="699">
        <f t="shared" si="1529"/>
        <v>0</v>
      </c>
      <c r="K3348" s="681">
        <f t="shared" si="1530"/>
        <v>0</v>
      </c>
      <c r="L3348" s="711">
        <f>IF($L$5="Yes",HLOOKUP(B3348,'Outdoor Supply'!$D$32:$P$38,7,FALSE),0)</f>
        <v>0</v>
      </c>
      <c r="M3348" s="701">
        <f t="shared" si="1531"/>
        <v>0</v>
      </c>
      <c r="N3348" s="564">
        <f t="shared" si="1532"/>
        <v>0</v>
      </c>
      <c r="O3348" s="564">
        <f t="shared" si="1533"/>
        <v>0</v>
      </c>
      <c r="P3348" s="564">
        <f t="shared" si="1534"/>
        <v>0</v>
      </c>
      <c r="Q3348" s="564">
        <f t="shared" si="1535"/>
        <v>0</v>
      </c>
      <c r="R3348" s="661">
        <f t="shared" si="1524"/>
        <v>0</v>
      </c>
      <c r="S3348" s="662">
        <f t="shared" si="1525"/>
        <v>0</v>
      </c>
      <c r="T3348" s="699">
        <f t="shared" si="1526"/>
        <v>0</v>
      </c>
      <c r="U3348" s="681">
        <f t="shared" si="1536"/>
        <v>0</v>
      </c>
      <c r="V3348" s="701">
        <f t="shared" si="1537"/>
        <v>0</v>
      </c>
      <c r="W3348" s="662">
        <f t="shared" si="1538"/>
        <v>0</v>
      </c>
      <c r="X3348" s="662">
        <f t="shared" si="1539"/>
        <v>0</v>
      </c>
      <c r="Y3348" s="662">
        <f t="shared" si="1540"/>
        <v>0</v>
      </c>
      <c r="Z3348" s="699">
        <f t="shared" si="1541"/>
        <v>0</v>
      </c>
      <c r="AA3348" s="681">
        <f t="shared" si="1544"/>
        <v>0</v>
      </c>
      <c r="AB3348" s="701">
        <f t="shared" si="1545"/>
        <v>0</v>
      </c>
      <c r="AC3348" s="662">
        <f t="shared" si="1542"/>
        <v>0</v>
      </c>
      <c r="AD3348" s="662">
        <f t="shared" si="1546"/>
        <v>0</v>
      </c>
      <c r="AE3348" s="701">
        <f t="shared" si="1547"/>
        <v>0</v>
      </c>
      <c r="AF3348" s="662">
        <f t="shared" si="1543"/>
        <v>0</v>
      </c>
      <c r="AG3348" s="662">
        <f t="shared" si="1548"/>
        <v>0</v>
      </c>
      <c r="AH3348" s="701">
        <f t="shared" si="1549"/>
        <v>0</v>
      </c>
    </row>
    <row r="3349" spans="1:34" x14ac:dyDescent="0.35">
      <c r="A3349" s="680">
        <v>41324</v>
      </c>
      <c r="B3349" s="558" t="s">
        <v>22</v>
      </c>
      <c r="C3349" s="558">
        <v>2</v>
      </c>
      <c r="D3349" s="559">
        <f t="shared" si="1521"/>
        <v>3</v>
      </c>
      <c r="E3349" s="561">
        <v>0</v>
      </c>
      <c r="F3349" s="699">
        <f t="shared" si="1527"/>
        <v>0</v>
      </c>
      <c r="G3349" s="712">
        <f t="shared" si="1528"/>
        <v>0</v>
      </c>
      <c r="H3349" s="699">
        <f t="shared" si="1522"/>
        <v>0</v>
      </c>
      <c r="I3349" s="712">
        <f t="shared" si="1523"/>
        <v>0</v>
      </c>
      <c r="J3349" s="699">
        <f t="shared" si="1529"/>
        <v>0</v>
      </c>
      <c r="K3349" s="681">
        <f t="shared" si="1530"/>
        <v>0</v>
      </c>
      <c r="L3349" s="711">
        <f>IF($L$5="Yes",HLOOKUP(B3349,'Outdoor Supply'!$D$32:$P$38,7,FALSE),0)</f>
        <v>0</v>
      </c>
      <c r="M3349" s="701">
        <f t="shared" si="1531"/>
        <v>0</v>
      </c>
      <c r="N3349" s="564">
        <f t="shared" si="1532"/>
        <v>0</v>
      </c>
      <c r="O3349" s="564">
        <f t="shared" si="1533"/>
        <v>0</v>
      </c>
      <c r="P3349" s="564">
        <f t="shared" si="1534"/>
        <v>0</v>
      </c>
      <c r="Q3349" s="564">
        <f t="shared" si="1535"/>
        <v>0</v>
      </c>
      <c r="R3349" s="661">
        <f t="shared" si="1524"/>
        <v>0</v>
      </c>
      <c r="S3349" s="662">
        <f t="shared" si="1525"/>
        <v>0</v>
      </c>
      <c r="T3349" s="699">
        <f t="shared" si="1526"/>
        <v>0</v>
      </c>
      <c r="U3349" s="681">
        <f t="shared" si="1536"/>
        <v>0</v>
      </c>
      <c r="V3349" s="701">
        <f t="shared" si="1537"/>
        <v>0</v>
      </c>
      <c r="W3349" s="662">
        <f t="shared" si="1538"/>
        <v>0</v>
      </c>
      <c r="X3349" s="662">
        <f t="shared" si="1539"/>
        <v>0</v>
      </c>
      <c r="Y3349" s="662">
        <f t="shared" si="1540"/>
        <v>0</v>
      </c>
      <c r="Z3349" s="699">
        <f t="shared" si="1541"/>
        <v>0</v>
      </c>
      <c r="AA3349" s="681">
        <f t="shared" si="1544"/>
        <v>0</v>
      </c>
      <c r="AB3349" s="701">
        <f t="shared" si="1545"/>
        <v>0</v>
      </c>
      <c r="AC3349" s="662">
        <f t="shared" si="1542"/>
        <v>0</v>
      </c>
      <c r="AD3349" s="662">
        <f t="shared" si="1546"/>
        <v>0</v>
      </c>
      <c r="AE3349" s="701">
        <f t="shared" si="1547"/>
        <v>0</v>
      </c>
      <c r="AF3349" s="662">
        <f t="shared" si="1543"/>
        <v>0</v>
      </c>
      <c r="AG3349" s="662">
        <f t="shared" si="1548"/>
        <v>0</v>
      </c>
      <c r="AH3349" s="701">
        <f t="shared" si="1549"/>
        <v>0</v>
      </c>
    </row>
    <row r="3350" spans="1:34" x14ac:dyDescent="0.35">
      <c r="A3350" s="680">
        <v>41325</v>
      </c>
      <c r="B3350" s="558" t="s">
        <v>22</v>
      </c>
      <c r="C3350" s="558">
        <v>2</v>
      </c>
      <c r="D3350" s="559">
        <f t="shared" si="1521"/>
        <v>4</v>
      </c>
      <c r="E3350" s="561">
        <v>0</v>
      </c>
      <c r="F3350" s="699">
        <f t="shared" si="1527"/>
        <v>0</v>
      </c>
      <c r="G3350" s="712">
        <f t="shared" si="1528"/>
        <v>0</v>
      </c>
      <c r="H3350" s="699">
        <f t="shared" si="1522"/>
        <v>0</v>
      </c>
      <c r="I3350" s="712">
        <f t="shared" si="1523"/>
        <v>0</v>
      </c>
      <c r="J3350" s="699">
        <f t="shared" si="1529"/>
        <v>0</v>
      </c>
      <c r="K3350" s="681">
        <f t="shared" si="1530"/>
        <v>0</v>
      </c>
      <c r="L3350" s="711">
        <f>IF($L$5="Yes",HLOOKUP(B3350,'Outdoor Supply'!$D$32:$P$38,7,FALSE),0)</f>
        <v>0</v>
      </c>
      <c r="M3350" s="701">
        <f t="shared" si="1531"/>
        <v>0</v>
      </c>
      <c r="N3350" s="564">
        <f t="shared" si="1532"/>
        <v>0</v>
      </c>
      <c r="O3350" s="564">
        <f t="shared" si="1533"/>
        <v>0</v>
      </c>
      <c r="P3350" s="564">
        <f t="shared" si="1534"/>
        <v>0</v>
      </c>
      <c r="Q3350" s="564">
        <f t="shared" si="1535"/>
        <v>0</v>
      </c>
      <c r="R3350" s="661">
        <f t="shared" si="1524"/>
        <v>0</v>
      </c>
      <c r="S3350" s="662">
        <f t="shared" si="1525"/>
        <v>0</v>
      </c>
      <c r="T3350" s="699">
        <f t="shared" si="1526"/>
        <v>0</v>
      </c>
      <c r="U3350" s="681">
        <f t="shared" si="1536"/>
        <v>0</v>
      </c>
      <c r="V3350" s="701">
        <f t="shared" si="1537"/>
        <v>0</v>
      </c>
      <c r="W3350" s="662">
        <f t="shared" si="1538"/>
        <v>0</v>
      </c>
      <c r="X3350" s="662">
        <f t="shared" si="1539"/>
        <v>0</v>
      </c>
      <c r="Y3350" s="662">
        <f t="shared" si="1540"/>
        <v>0</v>
      </c>
      <c r="Z3350" s="699">
        <f t="shared" si="1541"/>
        <v>0</v>
      </c>
      <c r="AA3350" s="681">
        <f t="shared" si="1544"/>
        <v>0</v>
      </c>
      <c r="AB3350" s="701">
        <f t="shared" si="1545"/>
        <v>0</v>
      </c>
      <c r="AC3350" s="662">
        <f t="shared" si="1542"/>
        <v>0</v>
      </c>
      <c r="AD3350" s="662">
        <f t="shared" si="1546"/>
        <v>0</v>
      </c>
      <c r="AE3350" s="701">
        <f t="shared" si="1547"/>
        <v>0</v>
      </c>
      <c r="AF3350" s="662">
        <f t="shared" si="1543"/>
        <v>0</v>
      </c>
      <c r="AG3350" s="662">
        <f t="shared" si="1548"/>
        <v>0</v>
      </c>
      <c r="AH3350" s="701">
        <f t="shared" si="1549"/>
        <v>0</v>
      </c>
    </row>
    <row r="3351" spans="1:34" x14ac:dyDescent="0.35">
      <c r="A3351" s="680">
        <v>41326</v>
      </c>
      <c r="B3351" s="558" t="s">
        <v>22</v>
      </c>
      <c r="C3351" s="558">
        <v>2</v>
      </c>
      <c r="D3351" s="559">
        <f t="shared" si="1521"/>
        <v>5</v>
      </c>
      <c r="E3351" s="561">
        <v>4.9999999999954525E-2</v>
      </c>
      <c r="F3351" s="699">
        <f t="shared" si="1527"/>
        <v>0</v>
      </c>
      <c r="G3351" s="712">
        <f t="shared" si="1528"/>
        <v>0</v>
      </c>
      <c r="H3351" s="699">
        <f t="shared" si="1522"/>
        <v>0</v>
      </c>
      <c r="I3351" s="712">
        <f t="shared" si="1523"/>
        <v>0</v>
      </c>
      <c r="J3351" s="699">
        <f t="shared" si="1529"/>
        <v>0</v>
      </c>
      <c r="K3351" s="681">
        <f t="shared" si="1530"/>
        <v>0</v>
      </c>
      <c r="L3351" s="711">
        <f>IF($L$5="Yes",HLOOKUP(B3351,'Outdoor Supply'!$D$32:$P$38,7,FALSE),0)</f>
        <v>0</v>
      </c>
      <c r="M3351" s="701">
        <f t="shared" si="1531"/>
        <v>0</v>
      </c>
      <c r="N3351" s="564">
        <f t="shared" si="1532"/>
        <v>0</v>
      </c>
      <c r="O3351" s="564">
        <f t="shared" si="1533"/>
        <v>0</v>
      </c>
      <c r="P3351" s="564">
        <f t="shared" si="1534"/>
        <v>0</v>
      </c>
      <c r="Q3351" s="564">
        <f t="shared" si="1535"/>
        <v>0</v>
      </c>
      <c r="R3351" s="661">
        <f t="shared" si="1524"/>
        <v>0</v>
      </c>
      <c r="S3351" s="662">
        <f t="shared" si="1525"/>
        <v>0</v>
      </c>
      <c r="T3351" s="699">
        <f t="shared" si="1526"/>
        <v>0</v>
      </c>
      <c r="U3351" s="681">
        <f t="shared" si="1536"/>
        <v>0</v>
      </c>
      <c r="V3351" s="701">
        <f t="shared" si="1537"/>
        <v>0</v>
      </c>
      <c r="W3351" s="662">
        <f t="shared" si="1538"/>
        <v>0</v>
      </c>
      <c r="X3351" s="662">
        <f t="shared" si="1539"/>
        <v>0</v>
      </c>
      <c r="Y3351" s="662">
        <f t="shared" si="1540"/>
        <v>0</v>
      </c>
      <c r="Z3351" s="699">
        <f t="shared" si="1541"/>
        <v>0</v>
      </c>
      <c r="AA3351" s="681">
        <f t="shared" si="1544"/>
        <v>0</v>
      </c>
      <c r="AB3351" s="701">
        <f t="shared" si="1545"/>
        <v>0</v>
      </c>
      <c r="AC3351" s="662">
        <f t="shared" si="1542"/>
        <v>0</v>
      </c>
      <c r="AD3351" s="662">
        <f t="shared" si="1546"/>
        <v>0</v>
      </c>
      <c r="AE3351" s="701">
        <f t="shared" si="1547"/>
        <v>0</v>
      </c>
      <c r="AF3351" s="662">
        <f t="shared" si="1543"/>
        <v>0</v>
      </c>
      <c r="AG3351" s="662">
        <f t="shared" si="1548"/>
        <v>0</v>
      </c>
      <c r="AH3351" s="701">
        <f t="shared" si="1549"/>
        <v>0</v>
      </c>
    </row>
    <row r="3352" spans="1:34" x14ac:dyDescent="0.35">
      <c r="A3352" s="680">
        <v>41327</v>
      </c>
      <c r="B3352" s="558" t="s">
        <v>22</v>
      </c>
      <c r="C3352" s="558">
        <v>2</v>
      </c>
      <c r="D3352" s="559">
        <f t="shared" si="1521"/>
        <v>6</v>
      </c>
      <c r="E3352" s="561">
        <v>0</v>
      </c>
      <c r="F3352" s="699">
        <f t="shared" si="1527"/>
        <v>0</v>
      </c>
      <c r="G3352" s="712">
        <f t="shared" si="1528"/>
        <v>0</v>
      </c>
      <c r="H3352" s="699">
        <f t="shared" si="1522"/>
        <v>0</v>
      </c>
      <c r="I3352" s="712">
        <f t="shared" si="1523"/>
        <v>0</v>
      </c>
      <c r="J3352" s="699">
        <f t="shared" si="1529"/>
        <v>0</v>
      </c>
      <c r="K3352" s="681">
        <f t="shared" si="1530"/>
        <v>0</v>
      </c>
      <c r="L3352" s="711">
        <f>IF($L$5="Yes",HLOOKUP(B3352,'Outdoor Supply'!$D$32:$P$38,7,FALSE),0)</f>
        <v>0</v>
      </c>
      <c r="M3352" s="701">
        <f t="shared" si="1531"/>
        <v>0</v>
      </c>
      <c r="N3352" s="564">
        <f t="shared" si="1532"/>
        <v>0</v>
      </c>
      <c r="O3352" s="564">
        <f t="shared" si="1533"/>
        <v>0</v>
      </c>
      <c r="P3352" s="564">
        <f t="shared" si="1534"/>
        <v>0</v>
      </c>
      <c r="Q3352" s="564">
        <f t="shared" si="1535"/>
        <v>0</v>
      </c>
      <c r="R3352" s="661">
        <f t="shared" si="1524"/>
        <v>0</v>
      </c>
      <c r="S3352" s="662">
        <f t="shared" si="1525"/>
        <v>0</v>
      </c>
      <c r="T3352" s="699">
        <f t="shared" si="1526"/>
        <v>0</v>
      </c>
      <c r="U3352" s="681">
        <f t="shared" si="1536"/>
        <v>0</v>
      </c>
      <c r="V3352" s="701">
        <f t="shared" si="1537"/>
        <v>0</v>
      </c>
      <c r="W3352" s="662">
        <f t="shared" si="1538"/>
        <v>0</v>
      </c>
      <c r="X3352" s="662">
        <f t="shared" si="1539"/>
        <v>0</v>
      </c>
      <c r="Y3352" s="662">
        <f t="shared" si="1540"/>
        <v>0</v>
      </c>
      <c r="Z3352" s="699">
        <f t="shared" si="1541"/>
        <v>0</v>
      </c>
      <c r="AA3352" s="681">
        <f t="shared" si="1544"/>
        <v>0</v>
      </c>
      <c r="AB3352" s="701">
        <f t="shared" si="1545"/>
        <v>0</v>
      </c>
      <c r="AC3352" s="662">
        <f t="shared" si="1542"/>
        <v>0</v>
      </c>
      <c r="AD3352" s="662">
        <f t="shared" si="1546"/>
        <v>0</v>
      </c>
      <c r="AE3352" s="701">
        <f t="shared" si="1547"/>
        <v>0</v>
      </c>
      <c r="AF3352" s="662">
        <f t="shared" si="1543"/>
        <v>0</v>
      </c>
      <c r="AG3352" s="662">
        <f t="shared" si="1548"/>
        <v>0</v>
      </c>
      <c r="AH3352" s="701">
        <f t="shared" si="1549"/>
        <v>0</v>
      </c>
    </row>
    <row r="3353" spans="1:34" x14ac:dyDescent="0.35">
      <c r="A3353" s="680">
        <v>41328</v>
      </c>
      <c r="B3353" s="558" t="s">
        <v>22</v>
      </c>
      <c r="C3353" s="558">
        <v>2</v>
      </c>
      <c r="D3353" s="559">
        <f t="shared" si="1521"/>
        <v>7</v>
      </c>
      <c r="E3353" s="561">
        <v>0</v>
      </c>
      <c r="F3353" s="699">
        <f t="shared" si="1527"/>
        <v>0</v>
      </c>
      <c r="G3353" s="712">
        <f t="shared" si="1528"/>
        <v>0</v>
      </c>
      <c r="H3353" s="699">
        <f t="shared" si="1522"/>
        <v>0</v>
      </c>
      <c r="I3353" s="712">
        <f t="shared" si="1523"/>
        <v>0</v>
      </c>
      <c r="J3353" s="699">
        <f t="shared" si="1529"/>
        <v>0</v>
      </c>
      <c r="K3353" s="681">
        <f t="shared" si="1530"/>
        <v>0</v>
      </c>
      <c r="L3353" s="711">
        <f>IF($L$5="Yes",HLOOKUP(B3353,'Outdoor Supply'!$D$32:$P$38,7,FALSE),0)</f>
        <v>0</v>
      </c>
      <c r="M3353" s="701">
        <f t="shared" si="1531"/>
        <v>0</v>
      </c>
      <c r="N3353" s="564">
        <f t="shared" si="1532"/>
        <v>0</v>
      </c>
      <c r="O3353" s="564">
        <f t="shared" si="1533"/>
        <v>0</v>
      </c>
      <c r="P3353" s="564">
        <f t="shared" si="1534"/>
        <v>0</v>
      </c>
      <c r="Q3353" s="564">
        <f t="shared" si="1535"/>
        <v>0</v>
      </c>
      <c r="R3353" s="661">
        <f t="shared" si="1524"/>
        <v>0</v>
      </c>
      <c r="S3353" s="662">
        <f t="shared" si="1525"/>
        <v>0</v>
      </c>
      <c r="T3353" s="699">
        <f t="shared" si="1526"/>
        <v>0</v>
      </c>
      <c r="U3353" s="681">
        <f t="shared" si="1536"/>
        <v>0</v>
      </c>
      <c r="V3353" s="701">
        <f t="shared" si="1537"/>
        <v>0</v>
      </c>
      <c r="W3353" s="662">
        <f t="shared" si="1538"/>
        <v>0</v>
      </c>
      <c r="X3353" s="662">
        <f t="shared" si="1539"/>
        <v>0</v>
      </c>
      <c r="Y3353" s="662">
        <f t="shared" si="1540"/>
        <v>0</v>
      </c>
      <c r="Z3353" s="699">
        <f t="shared" si="1541"/>
        <v>0</v>
      </c>
      <c r="AA3353" s="681">
        <f t="shared" si="1544"/>
        <v>0</v>
      </c>
      <c r="AB3353" s="701">
        <f t="shared" si="1545"/>
        <v>0</v>
      </c>
      <c r="AC3353" s="662">
        <f t="shared" si="1542"/>
        <v>0</v>
      </c>
      <c r="AD3353" s="662">
        <f t="shared" si="1546"/>
        <v>0</v>
      </c>
      <c r="AE3353" s="701">
        <f t="shared" si="1547"/>
        <v>0</v>
      </c>
      <c r="AF3353" s="662">
        <f t="shared" si="1543"/>
        <v>0</v>
      </c>
      <c r="AG3353" s="662">
        <f t="shared" si="1548"/>
        <v>0</v>
      </c>
      <c r="AH3353" s="701">
        <f t="shared" si="1549"/>
        <v>0</v>
      </c>
    </row>
    <row r="3354" spans="1:34" x14ac:dyDescent="0.35">
      <c r="A3354" s="680">
        <v>41329</v>
      </c>
      <c r="B3354" s="558" t="s">
        <v>22</v>
      </c>
      <c r="C3354" s="558">
        <v>2</v>
      </c>
      <c r="D3354" s="559">
        <f t="shared" si="1521"/>
        <v>1</v>
      </c>
      <c r="E3354" s="561">
        <v>0</v>
      </c>
      <c r="F3354" s="699">
        <f t="shared" si="1527"/>
        <v>0</v>
      </c>
      <c r="G3354" s="712">
        <f t="shared" si="1528"/>
        <v>0</v>
      </c>
      <c r="H3354" s="699">
        <f t="shared" si="1522"/>
        <v>0</v>
      </c>
      <c r="I3354" s="712">
        <f t="shared" si="1523"/>
        <v>0</v>
      </c>
      <c r="J3354" s="699">
        <f t="shared" si="1529"/>
        <v>0</v>
      </c>
      <c r="K3354" s="681">
        <f t="shared" si="1530"/>
        <v>0</v>
      </c>
      <c r="L3354" s="711">
        <f>IF($L$5="Yes",HLOOKUP(B3354,'Outdoor Supply'!$D$32:$P$38,7,FALSE),0)</f>
        <v>0</v>
      </c>
      <c r="M3354" s="701">
        <f t="shared" si="1531"/>
        <v>0</v>
      </c>
      <c r="N3354" s="564">
        <f t="shared" si="1532"/>
        <v>0</v>
      </c>
      <c r="O3354" s="564">
        <f t="shared" si="1533"/>
        <v>0</v>
      </c>
      <c r="P3354" s="564">
        <f t="shared" si="1534"/>
        <v>0</v>
      </c>
      <c r="Q3354" s="564">
        <f t="shared" si="1535"/>
        <v>0</v>
      </c>
      <c r="R3354" s="661">
        <f t="shared" si="1524"/>
        <v>0</v>
      </c>
      <c r="S3354" s="662">
        <f t="shared" si="1525"/>
        <v>0</v>
      </c>
      <c r="T3354" s="699">
        <f t="shared" si="1526"/>
        <v>0</v>
      </c>
      <c r="U3354" s="681">
        <f t="shared" si="1536"/>
        <v>0</v>
      </c>
      <c r="V3354" s="701">
        <f t="shared" si="1537"/>
        <v>0</v>
      </c>
      <c r="W3354" s="662">
        <f t="shared" si="1538"/>
        <v>0</v>
      </c>
      <c r="X3354" s="662">
        <f t="shared" si="1539"/>
        <v>0</v>
      </c>
      <c r="Y3354" s="662">
        <f t="shared" si="1540"/>
        <v>0</v>
      </c>
      <c r="Z3354" s="699">
        <f t="shared" si="1541"/>
        <v>0</v>
      </c>
      <c r="AA3354" s="681">
        <f t="shared" si="1544"/>
        <v>0</v>
      </c>
      <c r="AB3354" s="701">
        <f t="shared" si="1545"/>
        <v>0</v>
      </c>
      <c r="AC3354" s="662">
        <f t="shared" si="1542"/>
        <v>0</v>
      </c>
      <c r="AD3354" s="662">
        <f t="shared" si="1546"/>
        <v>0</v>
      </c>
      <c r="AE3354" s="701">
        <f t="shared" si="1547"/>
        <v>0</v>
      </c>
      <c r="AF3354" s="662">
        <f t="shared" si="1543"/>
        <v>0</v>
      </c>
      <c r="AG3354" s="662">
        <f t="shared" si="1548"/>
        <v>0</v>
      </c>
      <c r="AH3354" s="701">
        <f t="shared" si="1549"/>
        <v>0</v>
      </c>
    </row>
    <row r="3355" spans="1:34" x14ac:dyDescent="0.35">
      <c r="A3355" s="680">
        <v>41330</v>
      </c>
      <c r="B3355" s="558" t="s">
        <v>22</v>
      </c>
      <c r="C3355" s="558">
        <v>2</v>
      </c>
      <c r="D3355" s="559">
        <f t="shared" si="1521"/>
        <v>2</v>
      </c>
      <c r="E3355" s="561">
        <v>9.9999999999909051E-3</v>
      </c>
      <c r="F3355" s="699">
        <f t="shared" si="1527"/>
        <v>0</v>
      </c>
      <c r="G3355" s="712">
        <f t="shared" si="1528"/>
        <v>0</v>
      </c>
      <c r="H3355" s="699">
        <f t="shared" si="1522"/>
        <v>0</v>
      </c>
      <c r="I3355" s="712">
        <f t="shared" si="1523"/>
        <v>0</v>
      </c>
      <c r="J3355" s="699">
        <f t="shared" si="1529"/>
        <v>0</v>
      </c>
      <c r="K3355" s="681">
        <f t="shared" si="1530"/>
        <v>0</v>
      </c>
      <c r="L3355" s="711">
        <f>IF($L$5="Yes",HLOOKUP(B3355,'Outdoor Supply'!$D$32:$P$38,7,FALSE),0)</f>
        <v>0</v>
      </c>
      <c r="M3355" s="701">
        <f t="shared" si="1531"/>
        <v>0</v>
      </c>
      <c r="N3355" s="564">
        <f t="shared" si="1532"/>
        <v>0</v>
      </c>
      <c r="O3355" s="564">
        <f t="shared" si="1533"/>
        <v>0</v>
      </c>
      <c r="P3355" s="564">
        <f t="shared" si="1534"/>
        <v>0</v>
      </c>
      <c r="Q3355" s="564">
        <f t="shared" si="1535"/>
        <v>0</v>
      </c>
      <c r="R3355" s="661">
        <f t="shared" si="1524"/>
        <v>0</v>
      </c>
      <c r="S3355" s="662">
        <f t="shared" si="1525"/>
        <v>0</v>
      </c>
      <c r="T3355" s="699">
        <f t="shared" si="1526"/>
        <v>0</v>
      </c>
      <c r="U3355" s="681">
        <f t="shared" si="1536"/>
        <v>0</v>
      </c>
      <c r="V3355" s="701">
        <f t="shared" si="1537"/>
        <v>0</v>
      </c>
      <c r="W3355" s="662">
        <f t="shared" si="1538"/>
        <v>0</v>
      </c>
      <c r="X3355" s="662">
        <f t="shared" si="1539"/>
        <v>0</v>
      </c>
      <c r="Y3355" s="662">
        <f t="shared" si="1540"/>
        <v>0</v>
      </c>
      <c r="Z3355" s="699">
        <f t="shared" si="1541"/>
        <v>0</v>
      </c>
      <c r="AA3355" s="681">
        <f t="shared" si="1544"/>
        <v>0</v>
      </c>
      <c r="AB3355" s="701">
        <f t="shared" si="1545"/>
        <v>0</v>
      </c>
      <c r="AC3355" s="662">
        <f t="shared" si="1542"/>
        <v>0</v>
      </c>
      <c r="AD3355" s="662">
        <f t="shared" si="1546"/>
        <v>0</v>
      </c>
      <c r="AE3355" s="701">
        <f t="shared" si="1547"/>
        <v>0</v>
      </c>
      <c r="AF3355" s="662">
        <f t="shared" si="1543"/>
        <v>0</v>
      </c>
      <c r="AG3355" s="662">
        <f t="shared" si="1548"/>
        <v>0</v>
      </c>
      <c r="AH3355" s="701">
        <f t="shared" si="1549"/>
        <v>0</v>
      </c>
    </row>
    <row r="3356" spans="1:34" x14ac:dyDescent="0.35">
      <c r="A3356" s="680">
        <v>41331</v>
      </c>
      <c r="B3356" s="558" t="s">
        <v>22</v>
      </c>
      <c r="C3356" s="558">
        <v>2</v>
      </c>
      <c r="D3356" s="559">
        <f t="shared" si="1521"/>
        <v>3</v>
      </c>
      <c r="E3356" s="561">
        <v>0</v>
      </c>
      <c r="F3356" s="699">
        <f t="shared" si="1527"/>
        <v>0</v>
      </c>
      <c r="G3356" s="712">
        <f t="shared" si="1528"/>
        <v>0</v>
      </c>
      <c r="H3356" s="699">
        <f t="shared" si="1522"/>
        <v>0</v>
      </c>
      <c r="I3356" s="712">
        <f t="shared" si="1523"/>
        <v>0</v>
      </c>
      <c r="J3356" s="699">
        <f t="shared" si="1529"/>
        <v>0</v>
      </c>
      <c r="K3356" s="681">
        <f t="shared" si="1530"/>
        <v>0</v>
      </c>
      <c r="L3356" s="711">
        <f>IF($L$5="Yes",HLOOKUP(B3356,'Outdoor Supply'!$D$32:$P$38,7,FALSE),0)</f>
        <v>0</v>
      </c>
      <c r="M3356" s="701">
        <f t="shared" si="1531"/>
        <v>0</v>
      </c>
      <c r="N3356" s="564">
        <f t="shared" si="1532"/>
        <v>0</v>
      </c>
      <c r="O3356" s="564">
        <f t="shared" si="1533"/>
        <v>0</v>
      </c>
      <c r="P3356" s="564">
        <f t="shared" si="1534"/>
        <v>0</v>
      </c>
      <c r="Q3356" s="564">
        <f t="shared" si="1535"/>
        <v>0</v>
      </c>
      <c r="R3356" s="661">
        <f t="shared" si="1524"/>
        <v>0</v>
      </c>
      <c r="S3356" s="662">
        <f t="shared" si="1525"/>
        <v>0</v>
      </c>
      <c r="T3356" s="699">
        <f t="shared" si="1526"/>
        <v>0</v>
      </c>
      <c r="U3356" s="681">
        <f t="shared" si="1536"/>
        <v>0</v>
      </c>
      <c r="V3356" s="701">
        <f t="shared" si="1537"/>
        <v>0</v>
      </c>
      <c r="W3356" s="662">
        <f t="shared" si="1538"/>
        <v>0</v>
      </c>
      <c r="X3356" s="662">
        <f t="shared" si="1539"/>
        <v>0</v>
      </c>
      <c r="Y3356" s="662">
        <f t="shared" si="1540"/>
        <v>0</v>
      </c>
      <c r="Z3356" s="699">
        <f t="shared" si="1541"/>
        <v>0</v>
      </c>
      <c r="AA3356" s="681">
        <f t="shared" si="1544"/>
        <v>0</v>
      </c>
      <c r="AB3356" s="701">
        <f t="shared" si="1545"/>
        <v>0</v>
      </c>
      <c r="AC3356" s="662">
        <f t="shared" si="1542"/>
        <v>0</v>
      </c>
      <c r="AD3356" s="662">
        <f t="shared" si="1546"/>
        <v>0</v>
      </c>
      <c r="AE3356" s="701">
        <f t="shared" si="1547"/>
        <v>0</v>
      </c>
      <c r="AF3356" s="662">
        <f t="shared" si="1543"/>
        <v>0</v>
      </c>
      <c r="AG3356" s="662">
        <f t="shared" si="1548"/>
        <v>0</v>
      </c>
      <c r="AH3356" s="701">
        <f t="shared" si="1549"/>
        <v>0</v>
      </c>
    </row>
    <row r="3357" spans="1:34" x14ac:dyDescent="0.35">
      <c r="A3357" s="680">
        <v>41332</v>
      </c>
      <c r="B3357" s="558" t="s">
        <v>22</v>
      </c>
      <c r="C3357" s="558">
        <v>2</v>
      </c>
      <c r="D3357" s="559">
        <f t="shared" si="1521"/>
        <v>4</v>
      </c>
      <c r="E3357" s="561">
        <v>0</v>
      </c>
      <c r="F3357" s="699">
        <f t="shared" si="1527"/>
        <v>0</v>
      </c>
      <c r="G3357" s="712">
        <f t="shared" si="1528"/>
        <v>0</v>
      </c>
      <c r="H3357" s="699">
        <f t="shared" si="1522"/>
        <v>0</v>
      </c>
      <c r="I3357" s="712">
        <f t="shared" si="1523"/>
        <v>0</v>
      </c>
      <c r="J3357" s="699">
        <f t="shared" si="1529"/>
        <v>0</v>
      </c>
      <c r="K3357" s="681">
        <f t="shared" si="1530"/>
        <v>0</v>
      </c>
      <c r="L3357" s="711">
        <f>IF($L$5="Yes",HLOOKUP(B3357,'Outdoor Supply'!$D$32:$P$38,7,FALSE),0)</f>
        <v>0</v>
      </c>
      <c r="M3357" s="701">
        <f t="shared" si="1531"/>
        <v>0</v>
      </c>
      <c r="N3357" s="564">
        <f t="shared" si="1532"/>
        <v>0</v>
      </c>
      <c r="O3357" s="564">
        <f t="shared" si="1533"/>
        <v>0</v>
      </c>
      <c r="P3357" s="564">
        <f t="shared" si="1534"/>
        <v>0</v>
      </c>
      <c r="Q3357" s="564">
        <f t="shared" si="1535"/>
        <v>0</v>
      </c>
      <c r="R3357" s="661">
        <f t="shared" si="1524"/>
        <v>0</v>
      </c>
      <c r="S3357" s="662">
        <f t="shared" si="1525"/>
        <v>0</v>
      </c>
      <c r="T3357" s="699">
        <f t="shared" si="1526"/>
        <v>0</v>
      </c>
      <c r="U3357" s="681">
        <f t="shared" si="1536"/>
        <v>0</v>
      </c>
      <c r="V3357" s="701">
        <f t="shared" si="1537"/>
        <v>0</v>
      </c>
      <c r="W3357" s="662">
        <f t="shared" si="1538"/>
        <v>0</v>
      </c>
      <c r="X3357" s="662">
        <f t="shared" si="1539"/>
        <v>0</v>
      </c>
      <c r="Y3357" s="662">
        <f t="shared" si="1540"/>
        <v>0</v>
      </c>
      <c r="Z3357" s="699">
        <f t="shared" si="1541"/>
        <v>0</v>
      </c>
      <c r="AA3357" s="681">
        <f t="shared" si="1544"/>
        <v>0</v>
      </c>
      <c r="AB3357" s="701">
        <f t="shared" si="1545"/>
        <v>0</v>
      </c>
      <c r="AC3357" s="662">
        <f t="shared" si="1542"/>
        <v>0</v>
      </c>
      <c r="AD3357" s="662">
        <f t="shared" si="1546"/>
        <v>0</v>
      </c>
      <c r="AE3357" s="701">
        <f t="shared" si="1547"/>
        <v>0</v>
      </c>
      <c r="AF3357" s="662">
        <f t="shared" si="1543"/>
        <v>0</v>
      </c>
      <c r="AG3357" s="662">
        <f t="shared" si="1548"/>
        <v>0</v>
      </c>
      <c r="AH3357" s="701">
        <f t="shared" si="1549"/>
        <v>0</v>
      </c>
    </row>
    <row r="3358" spans="1:34" x14ac:dyDescent="0.35">
      <c r="A3358" s="680">
        <v>41333</v>
      </c>
      <c r="B3358" s="558" t="s">
        <v>22</v>
      </c>
      <c r="C3358" s="558">
        <v>2</v>
      </c>
      <c r="D3358" s="559">
        <f t="shared" si="1521"/>
        <v>5</v>
      </c>
      <c r="E3358" s="561">
        <v>0</v>
      </c>
      <c r="F3358" s="699">
        <f t="shared" si="1527"/>
        <v>0</v>
      </c>
      <c r="G3358" s="712">
        <f t="shared" si="1528"/>
        <v>0</v>
      </c>
      <c r="H3358" s="699">
        <f t="shared" si="1522"/>
        <v>0</v>
      </c>
      <c r="I3358" s="712">
        <f t="shared" si="1523"/>
        <v>0</v>
      </c>
      <c r="J3358" s="699">
        <f t="shared" si="1529"/>
        <v>0</v>
      </c>
      <c r="K3358" s="681">
        <f t="shared" si="1530"/>
        <v>0</v>
      </c>
      <c r="L3358" s="711">
        <f>IF($L$5="Yes",HLOOKUP(B3358,'Outdoor Supply'!$D$32:$P$38,7,FALSE),0)</f>
        <v>0</v>
      </c>
      <c r="M3358" s="701">
        <f t="shared" si="1531"/>
        <v>0</v>
      </c>
      <c r="N3358" s="564">
        <f t="shared" si="1532"/>
        <v>0</v>
      </c>
      <c r="O3358" s="564">
        <f t="shared" si="1533"/>
        <v>0</v>
      </c>
      <c r="P3358" s="564">
        <f t="shared" si="1534"/>
        <v>0</v>
      </c>
      <c r="Q3358" s="564">
        <f t="shared" si="1535"/>
        <v>0</v>
      </c>
      <c r="R3358" s="661">
        <f t="shared" si="1524"/>
        <v>0</v>
      </c>
      <c r="S3358" s="662">
        <f t="shared" si="1525"/>
        <v>0</v>
      </c>
      <c r="T3358" s="699">
        <f t="shared" si="1526"/>
        <v>0</v>
      </c>
      <c r="U3358" s="681">
        <f t="shared" si="1536"/>
        <v>0</v>
      </c>
      <c r="V3358" s="701">
        <f t="shared" si="1537"/>
        <v>0</v>
      </c>
      <c r="W3358" s="662">
        <f t="shared" si="1538"/>
        <v>0</v>
      </c>
      <c r="X3358" s="662">
        <f t="shared" si="1539"/>
        <v>0</v>
      </c>
      <c r="Y3358" s="662">
        <f t="shared" si="1540"/>
        <v>0</v>
      </c>
      <c r="Z3358" s="699">
        <f t="shared" si="1541"/>
        <v>0</v>
      </c>
      <c r="AA3358" s="681">
        <f t="shared" si="1544"/>
        <v>0</v>
      </c>
      <c r="AB3358" s="701">
        <f t="shared" si="1545"/>
        <v>0</v>
      </c>
      <c r="AC3358" s="662">
        <f t="shared" si="1542"/>
        <v>0</v>
      </c>
      <c r="AD3358" s="662">
        <f t="shared" si="1546"/>
        <v>0</v>
      </c>
      <c r="AE3358" s="701">
        <f t="shared" si="1547"/>
        <v>0</v>
      </c>
      <c r="AF3358" s="662">
        <f t="shared" si="1543"/>
        <v>0</v>
      </c>
      <c r="AG3358" s="662">
        <f t="shared" si="1548"/>
        <v>0</v>
      </c>
      <c r="AH3358" s="701">
        <f t="shared" si="1549"/>
        <v>0</v>
      </c>
    </row>
    <row r="3359" spans="1:34" x14ac:dyDescent="0.35">
      <c r="A3359" s="680">
        <v>41334</v>
      </c>
      <c r="B3359" s="558" t="s">
        <v>23</v>
      </c>
      <c r="C3359" s="558">
        <v>3</v>
      </c>
      <c r="D3359" s="559">
        <f t="shared" si="1521"/>
        <v>6</v>
      </c>
      <c r="E3359" s="561">
        <v>0</v>
      </c>
      <c r="F3359" s="699">
        <f t="shared" si="1527"/>
        <v>0</v>
      </c>
      <c r="G3359" s="712">
        <f t="shared" si="1528"/>
        <v>0</v>
      </c>
      <c r="H3359" s="699">
        <f t="shared" si="1522"/>
        <v>0</v>
      </c>
      <c r="I3359" s="712">
        <f t="shared" si="1523"/>
        <v>0</v>
      </c>
      <c r="J3359" s="699">
        <f t="shared" si="1529"/>
        <v>0</v>
      </c>
      <c r="K3359" s="681">
        <f t="shared" si="1530"/>
        <v>0</v>
      </c>
      <c r="L3359" s="711">
        <f>IF($L$5="Yes",HLOOKUP(B3359,'Outdoor Supply'!$D$32:$P$38,7,FALSE),0)</f>
        <v>0</v>
      </c>
      <c r="M3359" s="701">
        <f t="shared" si="1531"/>
        <v>0</v>
      </c>
      <c r="N3359" s="564">
        <f t="shared" si="1532"/>
        <v>0</v>
      </c>
      <c r="O3359" s="564">
        <f t="shared" si="1533"/>
        <v>0</v>
      </c>
      <c r="P3359" s="564">
        <f t="shared" si="1534"/>
        <v>0</v>
      </c>
      <c r="Q3359" s="564">
        <f t="shared" si="1535"/>
        <v>0</v>
      </c>
      <c r="R3359" s="661">
        <f t="shared" si="1524"/>
        <v>0</v>
      </c>
      <c r="S3359" s="662">
        <f t="shared" si="1525"/>
        <v>0</v>
      </c>
      <c r="T3359" s="699">
        <f t="shared" si="1526"/>
        <v>0</v>
      </c>
      <c r="U3359" s="681">
        <f t="shared" si="1536"/>
        <v>0</v>
      </c>
      <c r="V3359" s="701">
        <f t="shared" si="1537"/>
        <v>0</v>
      </c>
      <c r="W3359" s="662">
        <f t="shared" si="1538"/>
        <v>0</v>
      </c>
      <c r="X3359" s="662">
        <f t="shared" si="1539"/>
        <v>0</v>
      </c>
      <c r="Y3359" s="662">
        <f t="shared" si="1540"/>
        <v>0</v>
      </c>
      <c r="Z3359" s="699">
        <f t="shared" si="1541"/>
        <v>0</v>
      </c>
      <c r="AA3359" s="681">
        <f t="shared" si="1544"/>
        <v>0</v>
      </c>
      <c r="AB3359" s="701">
        <f t="shared" si="1545"/>
        <v>0</v>
      </c>
      <c r="AC3359" s="662">
        <f t="shared" si="1542"/>
        <v>0</v>
      </c>
      <c r="AD3359" s="662">
        <f t="shared" si="1546"/>
        <v>0</v>
      </c>
      <c r="AE3359" s="701">
        <f t="shared" si="1547"/>
        <v>0</v>
      </c>
      <c r="AF3359" s="662">
        <f t="shared" si="1543"/>
        <v>0</v>
      </c>
      <c r="AG3359" s="662">
        <f t="shared" si="1548"/>
        <v>0</v>
      </c>
      <c r="AH3359" s="701">
        <f t="shared" si="1549"/>
        <v>0</v>
      </c>
    </row>
    <row r="3360" spans="1:34" x14ac:dyDescent="0.35">
      <c r="A3360" s="680">
        <v>41335</v>
      </c>
      <c r="B3360" s="558" t="s">
        <v>23</v>
      </c>
      <c r="C3360" s="558">
        <v>3</v>
      </c>
      <c r="D3360" s="559">
        <f t="shared" si="1521"/>
        <v>7</v>
      </c>
      <c r="E3360" s="561">
        <v>0</v>
      </c>
      <c r="F3360" s="699">
        <f t="shared" si="1527"/>
        <v>0</v>
      </c>
      <c r="G3360" s="712">
        <f t="shared" si="1528"/>
        <v>0</v>
      </c>
      <c r="H3360" s="699">
        <f t="shared" si="1522"/>
        <v>0</v>
      </c>
      <c r="I3360" s="712">
        <f t="shared" si="1523"/>
        <v>0</v>
      </c>
      <c r="J3360" s="699">
        <f t="shared" si="1529"/>
        <v>0</v>
      </c>
      <c r="K3360" s="681">
        <f t="shared" si="1530"/>
        <v>0</v>
      </c>
      <c r="L3360" s="711">
        <f>IF($L$5="Yes",HLOOKUP(B3360,'Outdoor Supply'!$D$32:$P$38,7,FALSE),0)</f>
        <v>0</v>
      </c>
      <c r="M3360" s="701">
        <f t="shared" si="1531"/>
        <v>0</v>
      </c>
      <c r="N3360" s="564">
        <f t="shared" si="1532"/>
        <v>0</v>
      </c>
      <c r="O3360" s="564">
        <f t="shared" si="1533"/>
        <v>0</v>
      </c>
      <c r="P3360" s="564">
        <f t="shared" si="1534"/>
        <v>0</v>
      </c>
      <c r="Q3360" s="564">
        <f t="shared" si="1535"/>
        <v>0</v>
      </c>
      <c r="R3360" s="661">
        <f t="shared" si="1524"/>
        <v>0</v>
      </c>
      <c r="S3360" s="662">
        <f t="shared" si="1525"/>
        <v>0</v>
      </c>
      <c r="T3360" s="699">
        <f t="shared" si="1526"/>
        <v>0</v>
      </c>
      <c r="U3360" s="681">
        <f t="shared" si="1536"/>
        <v>0</v>
      </c>
      <c r="V3360" s="701">
        <f t="shared" si="1537"/>
        <v>0</v>
      </c>
      <c r="W3360" s="662">
        <f t="shared" si="1538"/>
        <v>0</v>
      </c>
      <c r="X3360" s="662">
        <f t="shared" si="1539"/>
        <v>0</v>
      </c>
      <c r="Y3360" s="662">
        <f t="shared" si="1540"/>
        <v>0</v>
      </c>
      <c r="Z3360" s="699">
        <f t="shared" si="1541"/>
        <v>0</v>
      </c>
      <c r="AA3360" s="681">
        <f t="shared" si="1544"/>
        <v>0</v>
      </c>
      <c r="AB3360" s="701">
        <f t="shared" si="1545"/>
        <v>0</v>
      </c>
      <c r="AC3360" s="662">
        <f t="shared" si="1542"/>
        <v>0</v>
      </c>
      <c r="AD3360" s="662">
        <f t="shared" si="1546"/>
        <v>0</v>
      </c>
      <c r="AE3360" s="701">
        <f t="shared" si="1547"/>
        <v>0</v>
      </c>
      <c r="AF3360" s="662">
        <f t="shared" si="1543"/>
        <v>0</v>
      </c>
      <c r="AG3360" s="662">
        <f t="shared" si="1548"/>
        <v>0</v>
      </c>
      <c r="AH3360" s="701">
        <f t="shared" si="1549"/>
        <v>0</v>
      </c>
    </row>
    <row r="3361" spans="1:34" x14ac:dyDescent="0.35">
      <c r="A3361" s="680">
        <v>41336</v>
      </c>
      <c r="B3361" s="558" t="s">
        <v>23</v>
      </c>
      <c r="C3361" s="558">
        <v>3</v>
      </c>
      <c r="D3361" s="559">
        <f t="shared" si="1521"/>
        <v>1</v>
      </c>
      <c r="E3361" s="561">
        <v>0</v>
      </c>
      <c r="F3361" s="699">
        <f t="shared" si="1527"/>
        <v>0</v>
      </c>
      <c r="G3361" s="712">
        <f t="shared" si="1528"/>
        <v>0</v>
      </c>
      <c r="H3361" s="699">
        <f t="shared" si="1522"/>
        <v>0</v>
      </c>
      <c r="I3361" s="712">
        <f t="shared" si="1523"/>
        <v>0</v>
      </c>
      <c r="J3361" s="699">
        <f t="shared" si="1529"/>
        <v>0</v>
      </c>
      <c r="K3361" s="681">
        <f t="shared" si="1530"/>
        <v>0</v>
      </c>
      <c r="L3361" s="711">
        <f>IF($L$5="Yes",HLOOKUP(B3361,'Outdoor Supply'!$D$32:$P$38,7,FALSE),0)</f>
        <v>0</v>
      </c>
      <c r="M3361" s="701">
        <f t="shared" si="1531"/>
        <v>0</v>
      </c>
      <c r="N3361" s="564">
        <f t="shared" si="1532"/>
        <v>0</v>
      </c>
      <c r="O3361" s="564">
        <f t="shared" si="1533"/>
        <v>0</v>
      </c>
      <c r="P3361" s="564">
        <f t="shared" si="1534"/>
        <v>0</v>
      </c>
      <c r="Q3361" s="564">
        <f t="shared" si="1535"/>
        <v>0</v>
      </c>
      <c r="R3361" s="661">
        <f t="shared" si="1524"/>
        <v>0</v>
      </c>
      <c r="S3361" s="662">
        <f t="shared" si="1525"/>
        <v>0</v>
      </c>
      <c r="T3361" s="699">
        <f t="shared" si="1526"/>
        <v>0</v>
      </c>
      <c r="U3361" s="681">
        <f t="shared" si="1536"/>
        <v>0</v>
      </c>
      <c r="V3361" s="701">
        <f t="shared" si="1537"/>
        <v>0</v>
      </c>
      <c r="W3361" s="662">
        <f t="shared" si="1538"/>
        <v>0</v>
      </c>
      <c r="X3361" s="662">
        <f t="shared" si="1539"/>
        <v>0</v>
      </c>
      <c r="Y3361" s="662">
        <f t="shared" si="1540"/>
        <v>0</v>
      </c>
      <c r="Z3361" s="699">
        <f t="shared" si="1541"/>
        <v>0</v>
      </c>
      <c r="AA3361" s="681">
        <f t="shared" si="1544"/>
        <v>0</v>
      </c>
      <c r="AB3361" s="701">
        <f t="shared" si="1545"/>
        <v>0</v>
      </c>
      <c r="AC3361" s="662">
        <f t="shared" si="1542"/>
        <v>0</v>
      </c>
      <c r="AD3361" s="662">
        <f t="shared" si="1546"/>
        <v>0</v>
      </c>
      <c r="AE3361" s="701">
        <f t="shared" si="1547"/>
        <v>0</v>
      </c>
      <c r="AF3361" s="662">
        <f t="shared" si="1543"/>
        <v>0</v>
      </c>
      <c r="AG3361" s="662">
        <f t="shared" si="1548"/>
        <v>0</v>
      </c>
      <c r="AH3361" s="701">
        <f t="shared" si="1549"/>
        <v>0</v>
      </c>
    </row>
    <row r="3362" spans="1:34" x14ac:dyDescent="0.35">
      <c r="A3362" s="680">
        <v>41337</v>
      </c>
      <c r="B3362" s="558" t="s">
        <v>23</v>
      </c>
      <c r="C3362" s="558">
        <v>3</v>
      </c>
      <c r="D3362" s="559">
        <f t="shared" si="1521"/>
        <v>2</v>
      </c>
      <c r="E3362" s="561">
        <v>0</v>
      </c>
      <c r="F3362" s="699">
        <f t="shared" si="1527"/>
        <v>0</v>
      </c>
      <c r="G3362" s="712">
        <f t="shared" si="1528"/>
        <v>0</v>
      </c>
      <c r="H3362" s="699">
        <f t="shared" si="1522"/>
        <v>0</v>
      </c>
      <c r="I3362" s="712">
        <f t="shared" si="1523"/>
        <v>0</v>
      </c>
      <c r="J3362" s="699">
        <f t="shared" si="1529"/>
        <v>0</v>
      </c>
      <c r="K3362" s="681">
        <f t="shared" si="1530"/>
        <v>0</v>
      </c>
      <c r="L3362" s="711">
        <f>IF($L$5="Yes",HLOOKUP(B3362,'Outdoor Supply'!$D$32:$P$38,7,FALSE),0)</f>
        <v>0</v>
      </c>
      <c r="M3362" s="701">
        <f t="shared" si="1531"/>
        <v>0</v>
      </c>
      <c r="N3362" s="564">
        <f t="shared" si="1532"/>
        <v>0</v>
      </c>
      <c r="O3362" s="564">
        <f t="shared" si="1533"/>
        <v>0</v>
      </c>
      <c r="P3362" s="564">
        <f t="shared" si="1534"/>
        <v>0</v>
      </c>
      <c r="Q3362" s="564">
        <f t="shared" si="1535"/>
        <v>0</v>
      </c>
      <c r="R3362" s="661">
        <f t="shared" si="1524"/>
        <v>0</v>
      </c>
      <c r="S3362" s="662">
        <f t="shared" si="1525"/>
        <v>0</v>
      </c>
      <c r="T3362" s="699">
        <f t="shared" si="1526"/>
        <v>0</v>
      </c>
      <c r="U3362" s="681">
        <f t="shared" si="1536"/>
        <v>0</v>
      </c>
      <c r="V3362" s="701">
        <f t="shared" si="1537"/>
        <v>0</v>
      </c>
      <c r="W3362" s="662">
        <f t="shared" si="1538"/>
        <v>0</v>
      </c>
      <c r="X3362" s="662">
        <f t="shared" si="1539"/>
        <v>0</v>
      </c>
      <c r="Y3362" s="662">
        <f t="shared" si="1540"/>
        <v>0</v>
      </c>
      <c r="Z3362" s="699">
        <f t="shared" si="1541"/>
        <v>0</v>
      </c>
      <c r="AA3362" s="681">
        <f t="shared" si="1544"/>
        <v>0</v>
      </c>
      <c r="AB3362" s="701">
        <f t="shared" si="1545"/>
        <v>0</v>
      </c>
      <c r="AC3362" s="662">
        <f t="shared" si="1542"/>
        <v>0</v>
      </c>
      <c r="AD3362" s="662">
        <f t="shared" si="1546"/>
        <v>0</v>
      </c>
      <c r="AE3362" s="701">
        <f t="shared" si="1547"/>
        <v>0</v>
      </c>
      <c r="AF3362" s="662">
        <f t="shared" si="1543"/>
        <v>0</v>
      </c>
      <c r="AG3362" s="662">
        <f t="shared" si="1548"/>
        <v>0</v>
      </c>
      <c r="AH3362" s="701">
        <f t="shared" si="1549"/>
        <v>0</v>
      </c>
    </row>
    <row r="3363" spans="1:34" x14ac:dyDescent="0.35">
      <c r="A3363" s="680">
        <v>41338</v>
      </c>
      <c r="B3363" s="558" t="s">
        <v>23</v>
      </c>
      <c r="C3363" s="558">
        <v>3</v>
      </c>
      <c r="D3363" s="559">
        <f t="shared" si="1521"/>
        <v>3</v>
      </c>
      <c r="E3363" s="561">
        <v>0</v>
      </c>
      <c r="F3363" s="699">
        <f t="shared" si="1527"/>
        <v>0</v>
      </c>
      <c r="G3363" s="712">
        <f t="shared" si="1528"/>
        <v>0</v>
      </c>
      <c r="H3363" s="699">
        <f t="shared" si="1522"/>
        <v>0</v>
      </c>
      <c r="I3363" s="712">
        <f t="shared" si="1523"/>
        <v>0</v>
      </c>
      <c r="J3363" s="699">
        <f t="shared" si="1529"/>
        <v>0</v>
      </c>
      <c r="K3363" s="681">
        <f t="shared" si="1530"/>
        <v>0</v>
      </c>
      <c r="L3363" s="711">
        <f>IF($L$5="Yes",HLOOKUP(B3363,'Outdoor Supply'!$D$32:$P$38,7,FALSE),0)</f>
        <v>0</v>
      </c>
      <c r="M3363" s="701">
        <f t="shared" si="1531"/>
        <v>0</v>
      </c>
      <c r="N3363" s="564">
        <f t="shared" si="1532"/>
        <v>0</v>
      </c>
      <c r="O3363" s="564">
        <f t="shared" si="1533"/>
        <v>0</v>
      </c>
      <c r="P3363" s="564">
        <f t="shared" si="1534"/>
        <v>0</v>
      </c>
      <c r="Q3363" s="564">
        <f t="shared" si="1535"/>
        <v>0</v>
      </c>
      <c r="R3363" s="661">
        <f t="shared" si="1524"/>
        <v>0</v>
      </c>
      <c r="S3363" s="662">
        <f t="shared" si="1525"/>
        <v>0</v>
      </c>
      <c r="T3363" s="699">
        <f t="shared" si="1526"/>
        <v>0</v>
      </c>
      <c r="U3363" s="681">
        <f t="shared" si="1536"/>
        <v>0</v>
      </c>
      <c r="V3363" s="701">
        <f t="shared" si="1537"/>
        <v>0</v>
      </c>
      <c r="W3363" s="662">
        <f t="shared" si="1538"/>
        <v>0</v>
      </c>
      <c r="X3363" s="662">
        <f t="shared" si="1539"/>
        <v>0</v>
      </c>
      <c r="Y3363" s="662">
        <f t="shared" si="1540"/>
        <v>0</v>
      </c>
      <c r="Z3363" s="699">
        <f t="shared" si="1541"/>
        <v>0</v>
      </c>
      <c r="AA3363" s="681">
        <f t="shared" si="1544"/>
        <v>0</v>
      </c>
      <c r="AB3363" s="701">
        <f t="shared" si="1545"/>
        <v>0</v>
      </c>
      <c r="AC3363" s="662">
        <f t="shared" si="1542"/>
        <v>0</v>
      </c>
      <c r="AD3363" s="662">
        <f t="shared" si="1546"/>
        <v>0</v>
      </c>
      <c r="AE3363" s="701">
        <f t="shared" si="1547"/>
        <v>0</v>
      </c>
      <c r="AF3363" s="662">
        <f t="shared" si="1543"/>
        <v>0</v>
      </c>
      <c r="AG3363" s="662">
        <f t="shared" si="1548"/>
        <v>0</v>
      </c>
      <c r="AH3363" s="701">
        <f t="shared" si="1549"/>
        <v>0</v>
      </c>
    </row>
    <row r="3364" spans="1:34" x14ac:dyDescent="0.35">
      <c r="A3364" s="680">
        <v>41339</v>
      </c>
      <c r="B3364" s="558" t="s">
        <v>23</v>
      </c>
      <c r="C3364" s="558">
        <v>3</v>
      </c>
      <c r="D3364" s="559">
        <f t="shared" si="1521"/>
        <v>4</v>
      </c>
      <c r="E3364" s="561">
        <v>0</v>
      </c>
      <c r="F3364" s="699">
        <f t="shared" si="1527"/>
        <v>0</v>
      </c>
      <c r="G3364" s="712">
        <f t="shared" si="1528"/>
        <v>0</v>
      </c>
      <c r="H3364" s="699">
        <f t="shared" si="1522"/>
        <v>0</v>
      </c>
      <c r="I3364" s="712">
        <f t="shared" si="1523"/>
        <v>0</v>
      </c>
      <c r="J3364" s="699">
        <f t="shared" si="1529"/>
        <v>0</v>
      </c>
      <c r="K3364" s="681">
        <f t="shared" si="1530"/>
        <v>0</v>
      </c>
      <c r="L3364" s="711">
        <f>IF($L$5="Yes",HLOOKUP(B3364,'Outdoor Supply'!$D$32:$P$38,7,FALSE),0)</f>
        <v>0</v>
      </c>
      <c r="M3364" s="701">
        <f t="shared" si="1531"/>
        <v>0</v>
      </c>
      <c r="N3364" s="564">
        <f t="shared" si="1532"/>
        <v>0</v>
      </c>
      <c r="O3364" s="564">
        <f t="shared" si="1533"/>
        <v>0</v>
      </c>
      <c r="P3364" s="564">
        <f t="shared" si="1534"/>
        <v>0</v>
      </c>
      <c r="Q3364" s="564">
        <f t="shared" si="1535"/>
        <v>0</v>
      </c>
      <c r="R3364" s="661">
        <f t="shared" si="1524"/>
        <v>0</v>
      </c>
      <c r="S3364" s="662">
        <f t="shared" si="1525"/>
        <v>0</v>
      </c>
      <c r="T3364" s="699">
        <f t="shared" si="1526"/>
        <v>0</v>
      </c>
      <c r="U3364" s="681">
        <f t="shared" si="1536"/>
        <v>0</v>
      </c>
      <c r="V3364" s="701">
        <f t="shared" si="1537"/>
        <v>0</v>
      </c>
      <c r="W3364" s="662">
        <f t="shared" si="1538"/>
        <v>0</v>
      </c>
      <c r="X3364" s="662">
        <f t="shared" si="1539"/>
        <v>0</v>
      </c>
      <c r="Y3364" s="662">
        <f t="shared" si="1540"/>
        <v>0</v>
      </c>
      <c r="Z3364" s="699">
        <f t="shared" si="1541"/>
        <v>0</v>
      </c>
      <c r="AA3364" s="681">
        <f t="shared" si="1544"/>
        <v>0</v>
      </c>
      <c r="AB3364" s="701">
        <f t="shared" si="1545"/>
        <v>0</v>
      </c>
      <c r="AC3364" s="662">
        <f t="shared" si="1542"/>
        <v>0</v>
      </c>
      <c r="AD3364" s="662">
        <f t="shared" si="1546"/>
        <v>0</v>
      </c>
      <c r="AE3364" s="701">
        <f t="shared" si="1547"/>
        <v>0</v>
      </c>
      <c r="AF3364" s="662">
        <f t="shared" si="1543"/>
        <v>0</v>
      </c>
      <c r="AG3364" s="662">
        <f t="shared" si="1548"/>
        <v>0</v>
      </c>
      <c r="AH3364" s="701">
        <f t="shared" si="1549"/>
        <v>0</v>
      </c>
    </row>
    <row r="3365" spans="1:34" x14ac:dyDescent="0.35">
      <c r="A3365" s="680">
        <v>41340</v>
      </c>
      <c r="B3365" s="558" t="s">
        <v>23</v>
      </c>
      <c r="C3365" s="558">
        <v>3</v>
      </c>
      <c r="D3365" s="559">
        <f t="shared" si="1521"/>
        <v>5</v>
      </c>
      <c r="E3365" s="561">
        <v>0</v>
      </c>
      <c r="F3365" s="699">
        <f t="shared" si="1527"/>
        <v>0</v>
      </c>
      <c r="G3365" s="712">
        <f t="shared" si="1528"/>
        <v>0</v>
      </c>
      <c r="H3365" s="699">
        <f t="shared" si="1522"/>
        <v>0</v>
      </c>
      <c r="I3365" s="712">
        <f t="shared" si="1523"/>
        <v>0</v>
      </c>
      <c r="J3365" s="699">
        <f t="shared" si="1529"/>
        <v>0</v>
      </c>
      <c r="K3365" s="681">
        <f t="shared" si="1530"/>
        <v>0</v>
      </c>
      <c r="L3365" s="711">
        <f>IF($L$5="Yes",HLOOKUP(B3365,'Outdoor Supply'!$D$32:$P$38,7,FALSE),0)</f>
        <v>0</v>
      </c>
      <c r="M3365" s="701">
        <f t="shared" si="1531"/>
        <v>0</v>
      </c>
      <c r="N3365" s="564">
        <f t="shared" si="1532"/>
        <v>0</v>
      </c>
      <c r="O3365" s="564">
        <f t="shared" si="1533"/>
        <v>0</v>
      </c>
      <c r="P3365" s="564">
        <f t="shared" si="1534"/>
        <v>0</v>
      </c>
      <c r="Q3365" s="564">
        <f t="shared" si="1535"/>
        <v>0</v>
      </c>
      <c r="R3365" s="661">
        <f t="shared" si="1524"/>
        <v>0</v>
      </c>
      <c r="S3365" s="662">
        <f t="shared" si="1525"/>
        <v>0</v>
      </c>
      <c r="T3365" s="699">
        <f t="shared" si="1526"/>
        <v>0</v>
      </c>
      <c r="U3365" s="681">
        <f t="shared" si="1536"/>
        <v>0</v>
      </c>
      <c r="V3365" s="701">
        <f t="shared" si="1537"/>
        <v>0</v>
      </c>
      <c r="W3365" s="662">
        <f t="shared" si="1538"/>
        <v>0</v>
      </c>
      <c r="X3365" s="662">
        <f t="shared" si="1539"/>
        <v>0</v>
      </c>
      <c r="Y3365" s="662">
        <f t="shared" si="1540"/>
        <v>0</v>
      </c>
      <c r="Z3365" s="699">
        <f t="shared" si="1541"/>
        <v>0</v>
      </c>
      <c r="AA3365" s="681">
        <f t="shared" si="1544"/>
        <v>0</v>
      </c>
      <c r="AB3365" s="701">
        <f t="shared" si="1545"/>
        <v>0</v>
      </c>
      <c r="AC3365" s="662">
        <f t="shared" si="1542"/>
        <v>0</v>
      </c>
      <c r="AD3365" s="662">
        <f t="shared" si="1546"/>
        <v>0</v>
      </c>
      <c r="AE3365" s="701">
        <f t="shared" si="1547"/>
        <v>0</v>
      </c>
      <c r="AF3365" s="662">
        <f t="shared" si="1543"/>
        <v>0</v>
      </c>
      <c r="AG3365" s="662">
        <f t="shared" si="1548"/>
        <v>0</v>
      </c>
      <c r="AH3365" s="701">
        <f t="shared" si="1549"/>
        <v>0</v>
      </c>
    </row>
    <row r="3366" spans="1:34" x14ac:dyDescent="0.35">
      <c r="A3366" s="680">
        <v>41341</v>
      </c>
      <c r="B3366" s="558" t="s">
        <v>23</v>
      </c>
      <c r="C3366" s="558">
        <v>3</v>
      </c>
      <c r="D3366" s="559">
        <f t="shared" si="1521"/>
        <v>6</v>
      </c>
      <c r="E3366" s="561">
        <v>3.999999999996362E-2</v>
      </c>
      <c r="F3366" s="699">
        <f t="shared" si="1527"/>
        <v>0</v>
      </c>
      <c r="G3366" s="712">
        <f t="shared" si="1528"/>
        <v>0</v>
      </c>
      <c r="H3366" s="699">
        <f t="shared" si="1522"/>
        <v>0</v>
      </c>
      <c r="I3366" s="712">
        <f t="shared" si="1523"/>
        <v>0</v>
      </c>
      <c r="J3366" s="699">
        <f t="shared" si="1529"/>
        <v>0</v>
      </c>
      <c r="K3366" s="681">
        <f t="shared" si="1530"/>
        <v>0</v>
      </c>
      <c r="L3366" s="711">
        <f>IF($L$5="Yes",HLOOKUP(B3366,'Outdoor Supply'!$D$32:$P$38,7,FALSE),0)</f>
        <v>0</v>
      </c>
      <c r="M3366" s="701">
        <f t="shared" si="1531"/>
        <v>0</v>
      </c>
      <c r="N3366" s="564">
        <f t="shared" si="1532"/>
        <v>0</v>
      </c>
      <c r="O3366" s="564">
        <f t="shared" si="1533"/>
        <v>0</v>
      </c>
      <c r="P3366" s="564">
        <f t="shared" si="1534"/>
        <v>0</v>
      </c>
      <c r="Q3366" s="564">
        <f t="shared" si="1535"/>
        <v>0</v>
      </c>
      <c r="R3366" s="661">
        <f t="shared" si="1524"/>
        <v>0</v>
      </c>
      <c r="S3366" s="662">
        <f t="shared" si="1525"/>
        <v>0</v>
      </c>
      <c r="T3366" s="699">
        <f t="shared" si="1526"/>
        <v>0</v>
      </c>
      <c r="U3366" s="681">
        <f t="shared" si="1536"/>
        <v>0</v>
      </c>
      <c r="V3366" s="701">
        <f t="shared" si="1537"/>
        <v>0</v>
      </c>
      <c r="W3366" s="662">
        <f t="shared" si="1538"/>
        <v>0</v>
      </c>
      <c r="X3366" s="662">
        <f t="shared" si="1539"/>
        <v>0</v>
      </c>
      <c r="Y3366" s="662">
        <f t="shared" si="1540"/>
        <v>0</v>
      </c>
      <c r="Z3366" s="699">
        <f t="shared" si="1541"/>
        <v>0</v>
      </c>
      <c r="AA3366" s="681">
        <f t="shared" si="1544"/>
        <v>0</v>
      </c>
      <c r="AB3366" s="701">
        <f t="shared" si="1545"/>
        <v>0</v>
      </c>
      <c r="AC3366" s="662">
        <f t="shared" si="1542"/>
        <v>0</v>
      </c>
      <c r="AD3366" s="662">
        <f t="shared" si="1546"/>
        <v>0</v>
      </c>
      <c r="AE3366" s="701">
        <f t="shared" si="1547"/>
        <v>0</v>
      </c>
      <c r="AF3366" s="662">
        <f t="shared" si="1543"/>
        <v>0</v>
      </c>
      <c r="AG3366" s="662">
        <f t="shared" si="1548"/>
        <v>0</v>
      </c>
      <c r="AH3366" s="701">
        <f t="shared" si="1549"/>
        <v>0</v>
      </c>
    </row>
    <row r="3367" spans="1:34" x14ac:dyDescent="0.35">
      <c r="A3367" s="680">
        <v>41342</v>
      </c>
      <c r="B3367" s="558" t="s">
        <v>23</v>
      </c>
      <c r="C3367" s="558">
        <v>3</v>
      </c>
      <c r="D3367" s="559">
        <f t="shared" si="1521"/>
        <v>7</v>
      </c>
      <c r="E3367" s="561">
        <v>0.12000000000000455</v>
      </c>
      <c r="F3367" s="699">
        <f t="shared" si="1527"/>
        <v>0</v>
      </c>
      <c r="G3367" s="712">
        <f t="shared" si="1528"/>
        <v>0</v>
      </c>
      <c r="H3367" s="699">
        <f t="shared" si="1522"/>
        <v>0</v>
      </c>
      <c r="I3367" s="712">
        <f t="shared" si="1523"/>
        <v>0</v>
      </c>
      <c r="J3367" s="699">
        <f t="shared" si="1529"/>
        <v>0</v>
      </c>
      <c r="K3367" s="681">
        <f t="shared" si="1530"/>
        <v>0</v>
      </c>
      <c r="L3367" s="711">
        <f>IF($L$5="Yes",HLOOKUP(B3367,'Outdoor Supply'!$D$32:$P$38,7,FALSE),0)</f>
        <v>0</v>
      </c>
      <c r="M3367" s="701">
        <f t="shared" si="1531"/>
        <v>0</v>
      </c>
      <c r="N3367" s="564">
        <f t="shared" si="1532"/>
        <v>0</v>
      </c>
      <c r="O3367" s="564">
        <f t="shared" si="1533"/>
        <v>0</v>
      </c>
      <c r="P3367" s="564">
        <f t="shared" si="1534"/>
        <v>0</v>
      </c>
      <c r="Q3367" s="564">
        <f t="shared" si="1535"/>
        <v>0</v>
      </c>
      <c r="R3367" s="661">
        <f t="shared" si="1524"/>
        <v>0</v>
      </c>
      <c r="S3367" s="662">
        <f t="shared" si="1525"/>
        <v>0</v>
      </c>
      <c r="T3367" s="699">
        <f t="shared" si="1526"/>
        <v>0</v>
      </c>
      <c r="U3367" s="681">
        <f t="shared" si="1536"/>
        <v>0</v>
      </c>
      <c r="V3367" s="701">
        <f t="shared" si="1537"/>
        <v>0</v>
      </c>
      <c r="W3367" s="662">
        <f t="shared" si="1538"/>
        <v>0</v>
      </c>
      <c r="X3367" s="662">
        <f t="shared" si="1539"/>
        <v>0</v>
      </c>
      <c r="Y3367" s="662">
        <f t="shared" si="1540"/>
        <v>0</v>
      </c>
      <c r="Z3367" s="699">
        <f t="shared" si="1541"/>
        <v>0</v>
      </c>
      <c r="AA3367" s="681">
        <f t="shared" si="1544"/>
        <v>0</v>
      </c>
      <c r="AB3367" s="701">
        <f t="shared" si="1545"/>
        <v>0</v>
      </c>
      <c r="AC3367" s="662">
        <f t="shared" si="1542"/>
        <v>0</v>
      </c>
      <c r="AD3367" s="662">
        <f t="shared" si="1546"/>
        <v>0</v>
      </c>
      <c r="AE3367" s="701">
        <f t="shared" si="1547"/>
        <v>0</v>
      </c>
      <c r="AF3367" s="662">
        <f t="shared" si="1543"/>
        <v>0</v>
      </c>
      <c r="AG3367" s="662">
        <f t="shared" si="1548"/>
        <v>0</v>
      </c>
      <c r="AH3367" s="701">
        <f t="shared" si="1549"/>
        <v>0</v>
      </c>
    </row>
    <row r="3368" spans="1:34" x14ac:dyDescent="0.35">
      <c r="A3368" s="680">
        <v>41343</v>
      </c>
      <c r="B3368" s="558" t="s">
        <v>23</v>
      </c>
      <c r="C3368" s="558">
        <v>3</v>
      </c>
      <c r="D3368" s="559">
        <f t="shared" si="1521"/>
        <v>1</v>
      </c>
      <c r="E3368" s="561">
        <v>0.87000000000000455</v>
      </c>
      <c r="F3368" s="699">
        <f t="shared" si="1527"/>
        <v>0</v>
      </c>
      <c r="G3368" s="712">
        <f t="shared" si="1528"/>
        <v>0</v>
      </c>
      <c r="H3368" s="699">
        <f t="shared" si="1522"/>
        <v>0</v>
      </c>
      <c r="I3368" s="712">
        <f t="shared" si="1523"/>
        <v>0</v>
      </c>
      <c r="J3368" s="699">
        <f t="shared" si="1529"/>
        <v>0</v>
      </c>
      <c r="K3368" s="681">
        <f t="shared" si="1530"/>
        <v>0</v>
      </c>
      <c r="L3368" s="711">
        <f>IF($L$5="Yes",HLOOKUP(B3368,'Outdoor Supply'!$D$32:$P$38,7,FALSE),0)</f>
        <v>0</v>
      </c>
      <c r="M3368" s="701">
        <f t="shared" si="1531"/>
        <v>0</v>
      </c>
      <c r="N3368" s="564">
        <f t="shared" si="1532"/>
        <v>0</v>
      </c>
      <c r="O3368" s="564">
        <f t="shared" si="1533"/>
        <v>0</v>
      </c>
      <c r="P3368" s="564">
        <f t="shared" si="1534"/>
        <v>0</v>
      </c>
      <c r="Q3368" s="564">
        <f t="shared" si="1535"/>
        <v>0</v>
      </c>
      <c r="R3368" s="661">
        <f t="shared" si="1524"/>
        <v>0</v>
      </c>
      <c r="S3368" s="662">
        <f t="shared" si="1525"/>
        <v>0</v>
      </c>
      <c r="T3368" s="699">
        <f t="shared" si="1526"/>
        <v>0</v>
      </c>
      <c r="U3368" s="681">
        <f t="shared" si="1536"/>
        <v>0</v>
      </c>
      <c r="V3368" s="701">
        <f t="shared" si="1537"/>
        <v>0</v>
      </c>
      <c r="W3368" s="662">
        <f t="shared" si="1538"/>
        <v>0</v>
      </c>
      <c r="X3368" s="662">
        <f t="shared" si="1539"/>
        <v>0</v>
      </c>
      <c r="Y3368" s="662">
        <f t="shared" si="1540"/>
        <v>0</v>
      </c>
      <c r="Z3368" s="699">
        <f t="shared" si="1541"/>
        <v>0</v>
      </c>
      <c r="AA3368" s="681">
        <f t="shared" si="1544"/>
        <v>0</v>
      </c>
      <c r="AB3368" s="701">
        <f t="shared" si="1545"/>
        <v>0</v>
      </c>
      <c r="AC3368" s="662">
        <f t="shared" si="1542"/>
        <v>0</v>
      </c>
      <c r="AD3368" s="662">
        <f t="shared" si="1546"/>
        <v>0</v>
      </c>
      <c r="AE3368" s="701">
        <f t="shared" si="1547"/>
        <v>0</v>
      </c>
      <c r="AF3368" s="662">
        <f t="shared" si="1543"/>
        <v>0</v>
      </c>
      <c r="AG3368" s="662">
        <f t="shared" si="1548"/>
        <v>0</v>
      </c>
      <c r="AH3368" s="701">
        <f t="shared" si="1549"/>
        <v>0</v>
      </c>
    </row>
    <row r="3369" spans="1:34" x14ac:dyDescent="0.35">
      <c r="A3369" s="680">
        <v>41344</v>
      </c>
      <c r="B3369" s="558" t="s">
        <v>23</v>
      </c>
      <c r="C3369" s="558">
        <v>3</v>
      </c>
      <c r="D3369" s="559">
        <f t="shared" si="1521"/>
        <v>2</v>
      </c>
      <c r="E3369" s="561">
        <v>0</v>
      </c>
      <c r="F3369" s="699">
        <f t="shared" si="1527"/>
        <v>0</v>
      </c>
      <c r="G3369" s="712">
        <f t="shared" si="1528"/>
        <v>0</v>
      </c>
      <c r="H3369" s="699">
        <f t="shared" si="1522"/>
        <v>0</v>
      </c>
      <c r="I3369" s="712">
        <f t="shared" si="1523"/>
        <v>0</v>
      </c>
      <c r="J3369" s="699">
        <f t="shared" si="1529"/>
        <v>0</v>
      </c>
      <c r="K3369" s="681">
        <f t="shared" si="1530"/>
        <v>0</v>
      </c>
      <c r="L3369" s="711">
        <f>IF($L$5="Yes",HLOOKUP(B3369,'Outdoor Supply'!$D$32:$P$38,7,FALSE),0)</f>
        <v>0</v>
      </c>
      <c r="M3369" s="701">
        <f t="shared" si="1531"/>
        <v>0</v>
      </c>
      <c r="N3369" s="564">
        <f t="shared" si="1532"/>
        <v>0</v>
      </c>
      <c r="O3369" s="564">
        <f t="shared" si="1533"/>
        <v>0</v>
      </c>
      <c r="P3369" s="564">
        <f t="shared" si="1534"/>
        <v>0</v>
      </c>
      <c r="Q3369" s="564">
        <f t="shared" si="1535"/>
        <v>0</v>
      </c>
      <c r="R3369" s="661">
        <f t="shared" si="1524"/>
        <v>0</v>
      </c>
      <c r="S3369" s="662">
        <f t="shared" si="1525"/>
        <v>0</v>
      </c>
      <c r="T3369" s="699">
        <f t="shared" si="1526"/>
        <v>0</v>
      </c>
      <c r="U3369" s="681">
        <f t="shared" si="1536"/>
        <v>0</v>
      </c>
      <c r="V3369" s="701">
        <f t="shared" si="1537"/>
        <v>0</v>
      </c>
      <c r="W3369" s="662">
        <f t="shared" si="1538"/>
        <v>0</v>
      </c>
      <c r="X3369" s="662">
        <f t="shared" si="1539"/>
        <v>0</v>
      </c>
      <c r="Y3369" s="662">
        <f t="shared" si="1540"/>
        <v>0</v>
      </c>
      <c r="Z3369" s="699">
        <f t="shared" si="1541"/>
        <v>0</v>
      </c>
      <c r="AA3369" s="681">
        <f t="shared" si="1544"/>
        <v>0</v>
      </c>
      <c r="AB3369" s="701">
        <f t="shared" si="1545"/>
        <v>0</v>
      </c>
      <c r="AC3369" s="662">
        <f t="shared" si="1542"/>
        <v>0</v>
      </c>
      <c r="AD3369" s="662">
        <f t="shared" si="1546"/>
        <v>0</v>
      </c>
      <c r="AE3369" s="701">
        <f t="shared" si="1547"/>
        <v>0</v>
      </c>
      <c r="AF3369" s="662">
        <f t="shared" si="1543"/>
        <v>0</v>
      </c>
      <c r="AG3369" s="662">
        <f t="shared" si="1548"/>
        <v>0</v>
      </c>
      <c r="AH3369" s="701">
        <f t="shared" si="1549"/>
        <v>0</v>
      </c>
    </row>
    <row r="3370" spans="1:34" x14ac:dyDescent="0.35">
      <c r="A3370" s="680">
        <v>41345</v>
      </c>
      <c r="B3370" s="558" t="s">
        <v>23</v>
      </c>
      <c r="C3370" s="558">
        <v>3</v>
      </c>
      <c r="D3370" s="559">
        <f t="shared" si="1521"/>
        <v>3</v>
      </c>
      <c r="E3370" s="561">
        <v>0</v>
      </c>
      <c r="F3370" s="699">
        <f t="shared" si="1527"/>
        <v>0</v>
      </c>
      <c r="G3370" s="712">
        <f t="shared" si="1528"/>
        <v>0</v>
      </c>
      <c r="H3370" s="699">
        <f t="shared" si="1522"/>
        <v>0</v>
      </c>
      <c r="I3370" s="712">
        <f t="shared" si="1523"/>
        <v>0</v>
      </c>
      <c r="J3370" s="699">
        <f t="shared" si="1529"/>
        <v>0</v>
      </c>
      <c r="K3370" s="681">
        <f t="shared" si="1530"/>
        <v>0</v>
      </c>
      <c r="L3370" s="711">
        <f>IF($L$5="Yes",HLOOKUP(B3370,'Outdoor Supply'!$D$32:$P$38,7,FALSE),0)</f>
        <v>0</v>
      </c>
      <c r="M3370" s="701">
        <f t="shared" si="1531"/>
        <v>0</v>
      </c>
      <c r="N3370" s="564">
        <f t="shared" si="1532"/>
        <v>0</v>
      </c>
      <c r="O3370" s="564">
        <f t="shared" si="1533"/>
        <v>0</v>
      </c>
      <c r="P3370" s="564">
        <f t="shared" si="1534"/>
        <v>0</v>
      </c>
      <c r="Q3370" s="564">
        <f t="shared" si="1535"/>
        <v>0</v>
      </c>
      <c r="R3370" s="661">
        <f t="shared" si="1524"/>
        <v>0</v>
      </c>
      <c r="S3370" s="662">
        <f t="shared" si="1525"/>
        <v>0</v>
      </c>
      <c r="T3370" s="699">
        <f t="shared" si="1526"/>
        <v>0</v>
      </c>
      <c r="U3370" s="681">
        <f t="shared" si="1536"/>
        <v>0</v>
      </c>
      <c r="V3370" s="701">
        <f t="shared" si="1537"/>
        <v>0</v>
      </c>
      <c r="W3370" s="662">
        <f t="shared" si="1538"/>
        <v>0</v>
      </c>
      <c r="X3370" s="662">
        <f t="shared" si="1539"/>
        <v>0</v>
      </c>
      <c r="Y3370" s="662">
        <f t="shared" si="1540"/>
        <v>0</v>
      </c>
      <c r="Z3370" s="699">
        <f t="shared" si="1541"/>
        <v>0</v>
      </c>
      <c r="AA3370" s="681">
        <f t="shared" si="1544"/>
        <v>0</v>
      </c>
      <c r="AB3370" s="701">
        <f t="shared" si="1545"/>
        <v>0</v>
      </c>
      <c r="AC3370" s="662">
        <f t="shared" si="1542"/>
        <v>0</v>
      </c>
      <c r="AD3370" s="662">
        <f t="shared" si="1546"/>
        <v>0</v>
      </c>
      <c r="AE3370" s="701">
        <f t="shared" si="1547"/>
        <v>0</v>
      </c>
      <c r="AF3370" s="662">
        <f t="shared" si="1543"/>
        <v>0</v>
      </c>
      <c r="AG3370" s="662">
        <f t="shared" si="1548"/>
        <v>0</v>
      </c>
      <c r="AH3370" s="701">
        <f t="shared" si="1549"/>
        <v>0</v>
      </c>
    </row>
    <row r="3371" spans="1:34" x14ac:dyDescent="0.35">
      <c r="A3371" s="680">
        <v>41346</v>
      </c>
      <c r="B3371" s="558" t="s">
        <v>23</v>
      </c>
      <c r="C3371" s="558">
        <v>3</v>
      </c>
      <c r="D3371" s="559">
        <f t="shared" si="1521"/>
        <v>4</v>
      </c>
      <c r="E3371" s="561">
        <v>0</v>
      </c>
      <c r="F3371" s="699">
        <f t="shared" si="1527"/>
        <v>0</v>
      </c>
      <c r="G3371" s="712">
        <f t="shared" si="1528"/>
        <v>0</v>
      </c>
      <c r="H3371" s="699">
        <f t="shared" si="1522"/>
        <v>0</v>
      </c>
      <c r="I3371" s="712">
        <f t="shared" si="1523"/>
        <v>0</v>
      </c>
      <c r="J3371" s="699">
        <f t="shared" si="1529"/>
        <v>0</v>
      </c>
      <c r="K3371" s="681">
        <f t="shared" si="1530"/>
        <v>0</v>
      </c>
      <c r="L3371" s="711">
        <f>IF($L$5="Yes",HLOOKUP(B3371,'Outdoor Supply'!$D$32:$P$38,7,FALSE),0)</f>
        <v>0</v>
      </c>
      <c r="M3371" s="701">
        <f t="shared" si="1531"/>
        <v>0</v>
      </c>
      <c r="N3371" s="564">
        <f t="shared" si="1532"/>
        <v>0</v>
      </c>
      <c r="O3371" s="564">
        <f t="shared" si="1533"/>
        <v>0</v>
      </c>
      <c r="P3371" s="564">
        <f t="shared" si="1534"/>
        <v>0</v>
      </c>
      <c r="Q3371" s="564">
        <f t="shared" si="1535"/>
        <v>0</v>
      </c>
      <c r="R3371" s="661">
        <f t="shared" si="1524"/>
        <v>0</v>
      </c>
      <c r="S3371" s="662">
        <f t="shared" si="1525"/>
        <v>0</v>
      </c>
      <c r="T3371" s="699">
        <f t="shared" si="1526"/>
        <v>0</v>
      </c>
      <c r="U3371" s="681">
        <f t="shared" si="1536"/>
        <v>0</v>
      </c>
      <c r="V3371" s="701">
        <f t="shared" si="1537"/>
        <v>0</v>
      </c>
      <c r="W3371" s="662">
        <f t="shared" si="1538"/>
        <v>0</v>
      </c>
      <c r="X3371" s="662">
        <f t="shared" si="1539"/>
        <v>0</v>
      </c>
      <c r="Y3371" s="662">
        <f t="shared" si="1540"/>
        <v>0</v>
      </c>
      <c r="Z3371" s="699">
        <f t="shared" si="1541"/>
        <v>0</v>
      </c>
      <c r="AA3371" s="681">
        <f t="shared" si="1544"/>
        <v>0</v>
      </c>
      <c r="AB3371" s="701">
        <f t="shared" si="1545"/>
        <v>0</v>
      </c>
      <c r="AC3371" s="662">
        <f t="shared" si="1542"/>
        <v>0</v>
      </c>
      <c r="AD3371" s="662">
        <f t="shared" si="1546"/>
        <v>0</v>
      </c>
      <c r="AE3371" s="701">
        <f t="shared" si="1547"/>
        <v>0</v>
      </c>
      <c r="AF3371" s="662">
        <f t="shared" si="1543"/>
        <v>0</v>
      </c>
      <c r="AG3371" s="662">
        <f t="shared" si="1548"/>
        <v>0</v>
      </c>
      <c r="AH3371" s="701">
        <f t="shared" si="1549"/>
        <v>0</v>
      </c>
    </row>
    <row r="3372" spans="1:34" x14ac:dyDescent="0.35">
      <c r="A3372" s="680">
        <v>41347</v>
      </c>
      <c r="B3372" s="558" t="s">
        <v>23</v>
      </c>
      <c r="C3372" s="558">
        <v>3</v>
      </c>
      <c r="D3372" s="559">
        <f t="shared" si="1521"/>
        <v>5</v>
      </c>
      <c r="E3372" s="561">
        <v>0</v>
      </c>
      <c r="F3372" s="699">
        <f t="shared" si="1527"/>
        <v>0</v>
      </c>
      <c r="G3372" s="712">
        <f t="shared" si="1528"/>
        <v>0</v>
      </c>
      <c r="H3372" s="699">
        <f t="shared" si="1522"/>
        <v>0</v>
      </c>
      <c r="I3372" s="712">
        <f t="shared" si="1523"/>
        <v>0</v>
      </c>
      <c r="J3372" s="699">
        <f t="shared" si="1529"/>
        <v>0</v>
      </c>
      <c r="K3372" s="681">
        <f t="shared" si="1530"/>
        <v>0</v>
      </c>
      <c r="L3372" s="711">
        <f>IF($L$5="Yes",HLOOKUP(B3372,'Outdoor Supply'!$D$32:$P$38,7,FALSE),0)</f>
        <v>0</v>
      </c>
      <c r="M3372" s="701">
        <f t="shared" si="1531"/>
        <v>0</v>
      </c>
      <c r="N3372" s="564">
        <f t="shared" si="1532"/>
        <v>0</v>
      </c>
      <c r="O3372" s="564">
        <f t="shared" si="1533"/>
        <v>0</v>
      </c>
      <c r="P3372" s="564">
        <f t="shared" si="1534"/>
        <v>0</v>
      </c>
      <c r="Q3372" s="564">
        <f t="shared" si="1535"/>
        <v>0</v>
      </c>
      <c r="R3372" s="661">
        <f t="shared" si="1524"/>
        <v>0</v>
      </c>
      <c r="S3372" s="662">
        <f t="shared" si="1525"/>
        <v>0</v>
      </c>
      <c r="T3372" s="699">
        <f t="shared" si="1526"/>
        <v>0</v>
      </c>
      <c r="U3372" s="681">
        <f t="shared" si="1536"/>
        <v>0</v>
      </c>
      <c r="V3372" s="701">
        <f t="shared" si="1537"/>
        <v>0</v>
      </c>
      <c r="W3372" s="662">
        <f t="shared" si="1538"/>
        <v>0</v>
      </c>
      <c r="X3372" s="662">
        <f t="shared" si="1539"/>
        <v>0</v>
      </c>
      <c r="Y3372" s="662">
        <f t="shared" si="1540"/>
        <v>0</v>
      </c>
      <c r="Z3372" s="699">
        <f t="shared" si="1541"/>
        <v>0</v>
      </c>
      <c r="AA3372" s="681">
        <f t="shared" si="1544"/>
        <v>0</v>
      </c>
      <c r="AB3372" s="701">
        <f t="shared" si="1545"/>
        <v>0</v>
      </c>
      <c r="AC3372" s="662">
        <f t="shared" si="1542"/>
        <v>0</v>
      </c>
      <c r="AD3372" s="662">
        <f t="shared" si="1546"/>
        <v>0</v>
      </c>
      <c r="AE3372" s="701">
        <f t="shared" si="1547"/>
        <v>0</v>
      </c>
      <c r="AF3372" s="662">
        <f t="shared" si="1543"/>
        <v>0</v>
      </c>
      <c r="AG3372" s="662">
        <f t="shared" si="1548"/>
        <v>0</v>
      </c>
      <c r="AH3372" s="701">
        <f t="shared" si="1549"/>
        <v>0</v>
      </c>
    </row>
    <row r="3373" spans="1:34" x14ac:dyDescent="0.35">
      <c r="A3373" s="680">
        <v>41348</v>
      </c>
      <c r="B3373" s="558" t="s">
        <v>23</v>
      </c>
      <c r="C3373" s="558">
        <v>3</v>
      </c>
      <c r="D3373" s="559">
        <f t="shared" si="1521"/>
        <v>6</v>
      </c>
      <c r="E3373" s="561">
        <v>0</v>
      </c>
      <c r="F3373" s="699">
        <f t="shared" si="1527"/>
        <v>0</v>
      </c>
      <c r="G3373" s="712">
        <f t="shared" si="1528"/>
        <v>0</v>
      </c>
      <c r="H3373" s="699">
        <f t="shared" si="1522"/>
        <v>0</v>
      </c>
      <c r="I3373" s="712">
        <f t="shared" si="1523"/>
        <v>0</v>
      </c>
      <c r="J3373" s="699">
        <f t="shared" si="1529"/>
        <v>0</v>
      </c>
      <c r="K3373" s="681">
        <f t="shared" si="1530"/>
        <v>0</v>
      </c>
      <c r="L3373" s="711">
        <f>IF($L$5="Yes",HLOOKUP(B3373,'Outdoor Supply'!$D$32:$P$38,7,FALSE),0)</f>
        <v>0</v>
      </c>
      <c r="M3373" s="701">
        <f t="shared" si="1531"/>
        <v>0</v>
      </c>
      <c r="N3373" s="564">
        <f t="shared" si="1532"/>
        <v>0</v>
      </c>
      <c r="O3373" s="564">
        <f t="shared" si="1533"/>
        <v>0</v>
      </c>
      <c r="P3373" s="564">
        <f t="shared" si="1534"/>
        <v>0</v>
      </c>
      <c r="Q3373" s="564">
        <f t="shared" si="1535"/>
        <v>0</v>
      </c>
      <c r="R3373" s="661">
        <f t="shared" si="1524"/>
        <v>0</v>
      </c>
      <c r="S3373" s="662">
        <f t="shared" si="1525"/>
        <v>0</v>
      </c>
      <c r="T3373" s="699">
        <f t="shared" si="1526"/>
        <v>0</v>
      </c>
      <c r="U3373" s="681">
        <f t="shared" si="1536"/>
        <v>0</v>
      </c>
      <c r="V3373" s="701">
        <f t="shared" si="1537"/>
        <v>0</v>
      </c>
      <c r="W3373" s="662">
        <f t="shared" si="1538"/>
        <v>0</v>
      </c>
      <c r="X3373" s="662">
        <f t="shared" si="1539"/>
        <v>0</v>
      </c>
      <c r="Y3373" s="662">
        <f t="shared" si="1540"/>
        <v>0</v>
      </c>
      <c r="Z3373" s="699">
        <f t="shared" si="1541"/>
        <v>0</v>
      </c>
      <c r="AA3373" s="681">
        <f t="shared" si="1544"/>
        <v>0</v>
      </c>
      <c r="AB3373" s="701">
        <f t="shared" si="1545"/>
        <v>0</v>
      </c>
      <c r="AC3373" s="662">
        <f t="shared" si="1542"/>
        <v>0</v>
      </c>
      <c r="AD3373" s="662">
        <f t="shared" si="1546"/>
        <v>0</v>
      </c>
      <c r="AE3373" s="701">
        <f t="shared" si="1547"/>
        <v>0</v>
      </c>
      <c r="AF3373" s="662">
        <f t="shared" si="1543"/>
        <v>0</v>
      </c>
      <c r="AG3373" s="662">
        <f t="shared" si="1548"/>
        <v>0</v>
      </c>
      <c r="AH3373" s="701">
        <f t="shared" si="1549"/>
        <v>0</v>
      </c>
    </row>
    <row r="3374" spans="1:34" x14ac:dyDescent="0.35">
      <c r="A3374" s="680">
        <v>41349</v>
      </c>
      <c r="B3374" s="558" t="s">
        <v>23</v>
      </c>
      <c r="C3374" s="558">
        <v>3</v>
      </c>
      <c r="D3374" s="559">
        <f t="shared" si="1521"/>
        <v>7</v>
      </c>
      <c r="E3374" s="561">
        <v>0</v>
      </c>
      <c r="F3374" s="699">
        <f t="shared" si="1527"/>
        <v>0</v>
      </c>
      <c r="G3374" s="712">
        <f t="shared" si="1528"/>
        <v>0</v>
      </c>
      <c r="H3374" s="699">
        <f t="shared" si="1522"/>
        <v>0</v>
      </c>
      <c r="I3374" s="712">
        <f t="shared" si="1523"/>
        <v>0</v>
      </c>
      <c r="J3374" s="699">
        <f t="shared" si="1529"/>
        <v>0</v>
      </c>
      <c r="K3374" s="681">
        <f t="shared" si="1530"/>
        <v>0</v>
      </c>
      <c r="L3374" s="711">
        <f>IF($L$5="Yes",HLOOKUP(B3374,'Outdoor Supply'!$D$32:$P$38,7,FALSE),0)</f>
        <v>0</v>
      </c>
      <c r="M3374" s="701">
        <f t="shared" si="1531"/>
        <v>0</v>
      </c>
      <c r="N3374" s="564">
        <f t="shared" si="1532"/>
        <v>0</v>
      </c>
      <c r="O3374" s="564">
        <f t="shared" si="1533"/>
        <v>0</v>
      </c>
      <c r="P3374" s="564">
        <f t="shared" si="1534"/>
        <v>0</v>
      </c>
      <c r="Q3374" s="564">
        <f t="shared" si="1535"/>
        <v>0</v>
      </c>
      <c r="R3374" s="661">
        <f t="shared" si="1524"/>
        <v>0</v>
      </c>
      <c r="S3374" s="662">
        <f t="shared" si="1525"/>
        <v>0</v>
      </c>
      <c r="T3374" s="699">
        <f t="shared" si="1526"/>
        <v>0</v>
      </c>
      <c r="U3374" s="681">
        <f t="shared" si="1536"/>
        <v>0</v>
      </c>
      <c r="V3374" s="701">
        <f t="shared" si="1537"/>
        <v>0</v>
      </c>
      <c r="W3374" s="662">
        <f t="shared" si="1538"/>
        <v>0</v>
      </c>
      <c r="X3374" s="662">
        <f t="shared" si="1539"/>
        <v>0</v>
      </c>
      <c r="Y3374" s="662">
        <f t="shared" si="1540"/>
        <v>0</v>
      </c>
      <c r="Z3374" s="699">
        <f t="shared" si="1541"/>
        <v>0</v>
      </c>
      <c r="AA3374" s="681">
        <f t="shared" si="1544"/>
        <v>0</v>
      </c>
      <c r="AB3374" s="701">
        <f t="shared" si="1545"/>
        <v>0</v>
      </c>
      <c r="AC3374" s="662">
        <f t="shared" si="1542"/>
        <v>0</v>
      </c>
      <c r="AD3374" s="662">
        <f t="shared" si="1546"/>
        <v>0</v>
      </c>
      <c r="AE3374" s="701">
        <f t="shared" si="1547"/>
        <v>0</v>
      </c>
      <c r="AF3374" s="662">
        <f t="shared" si="1543"/>
        <v>0</v>
      </c>
      <c r="AG3374" s="662">
        <f t="shared" si="1548"/>
        <v>0</v>
      </c>
      <c r="AH3374" s="701">
        <f t="shared" si="1549"/>
        <v>0</v>
      </c>
    </row>
    <row r="3375" spans="1:34" x14ac:dyDescent="0.35">
      <c r="A3375" s="680">
        <v>41350</v>
      </c>
      <c r="B3375" s="558" t="s">
        <v>23</v>
      </c>
      <c r="C3375" s="558">
        <v>3</v>
      </c>
      <c r="D3375" s="559">
        <f t="shared" si="1521"/>
        <v>1</v>
      </c>
      <c r="E3375" s="561">
        <v>0</v>
      </c>
      <c r="F3375" s="699">
        <f t="shared" si="1527"/>
        <v>0</v>
      </c>
      <c r="G3375" s="712">
        <f t="shared" si="1528"/>
        <v>0</v>
      </c>
      <c r="H3375" s="699">
        <f t="shared" si="1522"/>
        <v>0</v>
      </c>
      <c r="I3375" s="712">
        <f t="shared" si="1523"/>
        <v>0</v>
      </c>
      <c r="J3375" s="699">
        <f t="shared" si="1529"/>
        <v>0</v>
      </c>
      <c r="K3375" s="681">
        <f t="shared" si="1530"/>
        <v>0</v>
      </c>
      <c r="L3375" s="711">
        <f>IF($L$5="Yes",HLOOKUP(B3375,'Outdoor Supply'!$D$32:$P$38,7,FALSE),0)</f>
        <v>0</v>
      </c>
      <c r="M3375" s="701">
        <f t="shared" si="1531"/>
        <v>0</v>
      </c>
      <c r="N3375" s="564">
        <f t="shared" si="1532"/>
        <v>0</v>
      </c>
      <c r="O3375" s="564">
        <f t="shared" si="1533"/>
        <v>0</v>
      </c>
      <c r="P3375" s="564">
        <f t="shared" si="1534"/>
        <v>0</v>
      </c>
      <c r="Q3375" s="564">
        <f t="shared" si="1535"/>
        <v>0</v>
      </c>
      <c r="R3375" s="661">
        <f t="shared" si="1524"/>
        <v>0</v>
      </c>
      <c r="S3375" s="662">
        <f t="shared" si="1525"/>
        <v>0</v>
      </c>
      <c r="T3375" s="699">
        <f t="shared" si="1526"/>
        <v>0</v>
      </c>
      <c r="U3375" s="681">
        <f t="shared" si="1536"/>
        <v>0</v>
      </c>
      <c r="V3375" s="701">
        <f t="shared" si="1537"/>
        <v>0</v>
      </c>
      <c r="W3375" s="662">
        <f t="shared" si="1538"/>
        <v>0</v>
      </c>
      <c r="X3375" s="662">
        <f t="shared" si="1539"/>
        <v>0</v>
      </c>
      <c r="Y3375" s="662">
        <f t="shared" si="1540"/>
        <v>0</v>
      </c>
      <c r="Z3375" s="699">
        <f t="shared" si="1541"/>
        <v>0</v>
      </c>
      <c r="AA3375" s="681">
        <f t="shared" si="1544"/>
        <v>0</v>
      </c>
      <c r="AB3375" s="701">
        <f t="shared" si="1545"/>
        <v>0</v>
      </c>
      <c r="AC3375" s="662">
        <f t="shared" si="1542"/>
        <v>0</v>
      </c>
      <c r="AD3375" s="662">
        <f t="shared" si="1546"/>
        <v>0</v>
      </c>
      <c r="AE3375" s="701">
        <f t="shared" si="1547"/>
        <v>0</v>
      </c>
      <c r="AF3375" s="662">
        <f t="shared" si="1543"/>
        <v>0</v>
      </c>
      <c r="AG3375" s="662">
        <f t="shared" si="1548"/>
        <v>0</v>
      </c>
      <c r="AH3375" s="701">
        <f t="shared" si="1549"/>
        <v>0</v>
      </c>
    </row>
    <row r="3376" spans="1:34" x14ac:dyDescent="0.35">
      <c r="A3376" s="680">
        <v>41351</v>
      </c>
      <c r="B3376" s="558" t="s">
        <v>23</v>
      </c>
      <c r="C3376" s="558">
        <v>3</v>
      </c>
      <c r="D3376" s="559">
        <f t="shared" si="1521"/>
        <v>2</v>
      </c>
      <c r="E3376" s="561">
        <v>0</v>
      </c>
      <c r="F3376" s="699">
        <f t="shared" si="1527"/>
        <v>0</v>
      </c>
      <c r="G3376" s="712">
        <f t="shared" si="1528"/>
        <v>0</v>
      </c>
      <c r="H3376" s="699">
        <f t="shared" si="1522"/>
        <v>0</v>
      </c>
      <c r="I3376" s="712">
        <f t="shared" si="1523"/>
        <v>0</v>
      </c>
      <c r="J3376" s="699">
        <f t="shared" si="1529"/>
        <v>0</v>
      </c>
      <c r="K3376" s="681">
        <f t="shared" si="1530"/>
        <v>0</v>
      </c>
      <c r="L3376" s="711">
        <f>IF($L$5="Yes",HLOOKUP(B3376,'Outdoor Supply'!$D$32:$P$38,7,FALSE),0)</f>
        <v>0</v>
      </c>
      <c r="M3376" s="701">
        <f t="shared" si="1531"/>
        <v>0</v>
      </c>
      <c r="N3376" s="564">
        <f t="shared" si="1532"/>
        <v>0</v>
      </c>
      <c r="O3376" s="564">
        <f t="shared" si="1533"/>
        <v>0</v>
      </c>
      <c r="P3376" s="564">
        <f t="shared" si="1534"/>
        <v>0</v>
      </c>
      <c r="Q3376" s="564">
        <f t="shared" si="1535"/>
        <v>0</v>
      </c>
      <c r="R3376" s="661">
        <f t="shared" si="1524"/>
        <v>0</v>
      </c>
      <c r="S3376" s="662">
        <f t="shared" si="1525"/>
        <v>0</v>
      </c>
      <c r="T3376" s="699">
        <f t="shared" si="1526"/>
        <v>0</v>
      </c>
      <c r="U3376" s="681">
        <f t="shared" si="1536"/>
        <v>0</v>
      </c>
      <c r="V3376" s="701">
        <f t="shared" si="1537"/>
        <v>0</v>
      </c>
      <c r="W3376" s="662">
        <f t="shared" si="1538"/>
        <v>0</v>
      </c>
      <c r="X3376" s="662">
        <f t="shared" si="1539"/>
        <v>0</v>
      </c>
      <c r="Y3376" s="662">
        <f t="shared" si="1540"/>
        <v>0</v>
      </c>
      <c r="Z3376" s="699">
        <f t="shared" si="1541"/>
        <v>0</v>
      </c>
      <c r="AA3376" s="681">
        <f t="shared" si="1544"/>
        <v>0</v>
      </c>
      <c r="AB3376" s="701">
        <f t="shared" si="1545"/>
        <v>0</v>
      </c>
      <c r="AC3376" s="662">
        <f t="shared" si="1542"/>
        <v>0</v>
      </c>
      <c r="AD3376" s="662">
        <f t="shared" si="1546"/>
        <v>0</v>
      </c>
      <c r="AE3376" s="701">
        <f t="shared" si="1547"/>
        <v>0</v>
      </c>
      <c r="AF3376" s="662">
        <f t="shared" si="1543"/>
        <v>0</v>
      </c>
      <c r="AG3376" s="662">
        <f t="shared" si="1548"/>
        <v>0</v>
      </c>
      <c r="AH3376" s="701">
        <f t="shared" si="1549"/>
        <v>0</v>
      </c>
    </row>
    <row r="3377" spans="1:34" x14ac:dyDescent="0.35">
      <c r="A3377" s="680">
        <v>41352</v>
      </c>
      <c r="B3377" s="558" t="s">
        <v>23</v>
      </c>
      <c r="C3377" s="558">
        <v>3</v>
      </c>
      <c r="D3377" s="559">
        <f t="shared" si="1521"/>
        <v>3</v>
      </c>
      <c r="E3377" s="561">
        <v>0</v>
      </c>
      <c r="F3377" s="699">
        <f t="shared" si="1527"/>
        <v>0</v>
      </c>
      <c r="G3377" s="712">
        <f t="shared" si="1528"/>
        <v>0</v>
      </c>
      <c r="H3377" s="699">
        <f t="shared" si="1522"/>
        <v>0</v>
      </c>
      <c r="I3377" s="712">
        <f t="shared" si="1523"/>
        <v>0</v>
      </c>
      <c r="J3377" s="699">
        <f t="shared" si="1529"/>
        <v>0</v>
      </c>
      <c r="K3377" s="681">
        <f t="shared" si="1530"/>
        <v>0</v>
      </c>
      <c r="L3377" s="711">
        <f>IF($L$5="Yes",HLOOKUP(B3377,'Outdoor Supply'!$D$32:$P$38,7,FALSE),0)</f>
        <v>0</v>
      </c>
      <c r="M3377" s="701">
        <f t="shared" si="1531"/>
        <v>0</v>
      </c>
      <c r="N3377" s="564">
        <f t="shared" si="1532"/>
        <v>0</v>
      </c>
      <c r="O3377" s="564">
        <f t="shared" si="1533"/>
        <v>0</v>
      </c>
      <c r="P3377" s="564">
        <f t="shared" si="1534"/>
        <v>0</v>
      </c>
      <c r="Q3377" s="564">
        <f t="shared" si="1535"/>
        <v>0</v>
      </c>
      <c r="R3377" s="661">
        <f t="shared" si="1524"/>
        <v>0</v>
      </c>
      <c r="S3377" s="662">
        <f t="shared" si="1525"/>
        <v>0</v>
      </c>
      <c r="T3377" s="699">
        <f t="shared" si="1526"/>
        <v>0</v>
      </c>
      <c r="U3377" s="681">
        <f t="shared" si="1536"/>
        <v>0</v>
      </c>
      <c r="V3377" s="701">
        <f t="shared" si="1537"/>
        <v>0</v>
      </c>
      <c r="W3377" s="662">
        <f t="shared" si="1538"/>
        <v>0</v>
      </c>
      <c r="X3377" s="662">
        <f t="shared" si="1539"/>
        <v>0</v>
      </c>
      <c r="Y3377" s="662">
        <f t="shared" si="1540"/>
        <v>0</v>
      </c>
      <c r="Z3377" s="699">
        <f t="shared" si="1541"/>
        <v>0</v>
      </c>
      <c r="AA3377" s="681">
        <f t="shared" si="1544"/>
        <v>0</v>
      </c>
      <c r="AB3377" s="701">
        <f t="shared" si="1545"/>
        <v>0</v>
      </c>
      <c r="AC3377" s="662">
        <f t="shared" si="1542"/>
        <v>0</v>
      </c>
      <c r="AD3377" s="662">
        <f t="shared" si="1546"/>
        <v>0</v>
      </c>
      <c r="AE3377" s="701">
        <f t="shared" si="1547"/>
        <v>0</v>
      </c>
      <c r="AF3377" s="662">
        <f t="shared" si="1543"/>
        <v>0</v>
      </c>
      <c r="AG3377" s="662">
        <f t="shared" si="1548"/>
        <v>0</v>
      </c>
      <c r="AH3377" s="701">
        <f t="shared" si="1549"/>
        <v>0</v>
      </c>
    </row>
    <row r="3378" spans="1:34" x14ac:dyDescent="0.35">
      <c r="A3378" s="680">
        <v>41353</v>
      </c>
      <c r="B3378" s="558" t="s">
        <v>23</v>
      </c>
      <c r="C3378" s="558">
        <v>3</v>
      </c>
      <c r="D3378" s="559">
        <f t="shared" si="1521"/>
        <v>4</v>
      </c>
      <c r="E3378" s="561">
        <v>0.13999999999998636</v>
      </c>
      <c r="F3378" s="699">
        <f t="shared" si="1527"/>
        <v>0</v>
      </c>
      <c r="G3378" s="712">
        <f t="shared" si="1528"/>
        <v>0</v>
      </c>
      <c r="H3378" s="699">
        <f t="shared" si="1522"/>
        <v>0</v>
      </c>
      <c r="I3378" s="712">
        <f t="shared" si="1523"/>
        <v>0</v>
      </c>
      <c r="J3378" s="699">
        <f t="shared" si="1529"/>
        <v>0</v>
      </c>
      <c r="K3378" s="681">
        <f t="shared" si="1530"/>
        <v>0</v>
      </c>
      <c r="L3378" s="711">
        <f>IF($L$5="Yes",HLOOKUP(B3378,'Outdoor Supply'!$D$32:$P$38,7,FALSE),0)</f>
        <v>0</v>
      </c>
      <c r="M3378" s="701">
        <f t="shared" si="1531"/>
        <v>0</v>
      </c>
      <c r="N3378" s="564">
        <f t="shared" si="1532"/>
        <v>0</v>
      </c>
      <c r="O3378" s="564">
        <f t="shared" si="1533"/>
        <v>0</v>
      </c>
      <c r="P3378" s="564">
        <f t="shared" si="1534"/>
        <v>0</v>
      </c>
      <c r="Q3378" s="564">
        <f t="shared" si="1535"/>
        <v>0</v>
      </c>
      <c r="R3378" s="661">
        <f t="shared" si="1524"/>
        <v>0</v>
      </c>
      <c r="S3378" s="662">
        <f t="shared" si="1525"/>
        <v>0</v>
      </c>
      <c r="T3378" s="699">
        <f t="shared" si="1526"/>
        <v>0</v>
      </c>
      <c r="U3378" s="681">
        <f t="shared" si="1536"/>
        <v>0</v>
      </c>
      <c r="V3378" s="701">
        <f t="shared" si="1537"/>
        <v>0</v>
      </c>
      <c r="W3378" s="662">
        <f t="shared" si="1538"/>
        <v>0</v>
      </c>
      <c r="X3378" s="662">
        <f t="shared" si="1539"/>
        <v>0</v>
      </c>
      <c r="Y3378" s="662">
        <f t="shared" si="1540"/>
        <v>0</v>
      </c>
      <c r="Z3378" s="699">
        <f t="shared" si="1541"/>
        <v>0</v>
      </c>
      <c r="AA3378" s="681">
        <f t="shared" si="1544"/>
        <v>0</v>
      </c>
      <c r="AB3378" s="701">
        <f t="shared" si="1545"/>
        <v>0</v>
      </c>
      <c r="AC3378" s="662">
        <f t="shared" si="1542"/>
        <v>0</v>
      </c>
      <c r="AD3378" s="662">
        <f t="shared" si="1546"/>
        <v>0</v>
      </c>
      <c r="AE3378" s="701">
        <f t="shared" si="1547"/>
        <v>0</v>
      </c>
      <c r="AF3378" s="662">
        <f t="shared" si="1543"/>
        <v>0</v>
      </c>
      <c r="AG3378" s="662">
        <f t="shared" si="1548"/>
        <v>0</v>
      </c>
      <c r="AH3378" s="701">
        <f t="shared" si="1549"/>
        <v>0</v>
      </c>
    </row>
    <row r="3379" spans="1:34" x14ac:dyDescent="0.35">
      <c r="A3379" s="680">
        <v>41354</v>
      </c>
      <c r="B3379" s="558" t="s">
        <v>23</v>
      </c>
      <c r="C3379" s="558">
        <v>3</v>
      </c>
      <c r="D3379" s="559">
        <f t="shared" si="1521"/>
        <v>5</v>
      </c>
      <c r="E3379" s="561">
        <v>0</v>
      </c>
      <c r="F3379" s="699">
        <f t="shared" si="1527"/>
        <v>0</v>
      </c>
      <c r="G3379" s="712">
        <f t="shared" si="1528"/>
        <v>0</v>
      </c>
      <c r="H3379" s="699">
        <f t="shared" si="1522"/>
        <v>0</v>
      </c>
      <c r="I3379" s="712">
        <f t="shared" si="1523"/>
        <v>0</v>
      </c>
      <c r="J3379" s="699">
        <f t="shared" si="1529"/>
        <v>0</v>
      </c>
      <c r="K3379" s="681">
        <f t="shared" si="1530"/>
        <v>0</v>
      </c>
      <c r="L3379" s="711">
        <f>IF($L$5="Yes",HLOOKUP(B3379,'Outdoor Supply'!$D$32:$P$38,7,FALSE),0)</f>
        <v>0</v>
      </c>
      <c r="M3379" s="701">
        <f t="shared" si="1531"/>
        <v>0</v>
      </c>
      <c r="N3379" s="564">
        <f t="shared" si="1532"/>
        <v>0</v>
      </c>
      <c r="O3379" s="564">
        <f t="shared" si="1533"/>
        <v>0</v>
      </c>
      <c r="P3379" s="564">
        <f t="shared" si="1534"/>
        <v>0</v>
      </c>
      <c r="Q3379" s="564">
        <f t="shared" si="1535"/>
        <v>0</v>
      </c>
      <c r="R3379" s="661">
        <f t="shared" si="1524"/>
        <v>0</v>
      </c>
      <c r="S3379" s="662">
        <f t="shared" si="1525"/>
        <v>0</v>
      </c>
      <c r="T3379" s="699">
        <f t="shared" si="1526"/>
        <v>0</v>
      </c>
      <c r="U3379" s="681">
        <f t="shared" si="1536"/>
        <v>0</v>
      </c>
      <c r="V3379" s="701">
        <f t="shared" si="1537"/>
        <v>0</v>
      </c>
      <c r="W3379" s="662">
        <f t="shared" si="1538"/>
        <v>0</v>
      </c>
      <c r="X3379" s="662">
        <f t="shared" si="1539"/>
        <v>0</v>
      </c>
      <c r="Y3379" s="662">
        <f t="shared" si="1540"/>
        <v>0</v>
      </c>
      <c r="Z3379" s="699">
        <f t="shared" si="1541"/>
        <v>0</v>
      </c>
      <c r="AA3379" s="681">
        <f t="shared" si="1544"/>
        <v>0</v>
      </c>
      <c r="AB3379" s="701">
        <f t="shared" si="1545"/>
        <v>0</v>
      </c>
      <c r="AC3379" s="662">
        <f t="shared" si="1542"/>
        <v>0</v>
      </c>
      <c r="AD3379" s="662">
        <f t="shared" si="1546"/>
        <v>0</v>
      </c>
      <c r="AE3379" s="701">
        <f t="shared" si="1547"/>
        <v>0</v>
      </c>
      <c r="AF3379" s="662">
        <f t="shared" si="1543"/>
        <v>0</v>
      </c>
      <c r="AG3379" s="662">
        <f t="shared" si="1548"/>
        <v>0</v>
      </c>
      <c r="AH3379" s="701">
        <f t="shared" si="1549"/>
        <v>0</v>
      </c>
    </row>
    <row r="3380" spans="1:34" x14ac:dyDescent="0.35">
      <c r="A3380" s="680">
        <v>41355</v>
      </c>
      <c r="B3380" s="558" t="s">
        <v>23</v>
      </c>
      <c r="C3380" s="558">
        <v>3</v>
      </c>
      <c r="D3380" s="559">
        <f t="shared" si="1521"/>
        <v>6</v>
      </c>
      <c r="E3380" s="561">
        <v>0</v>
      </c>
      <c r="F3380" s="699">
        <f t="shared" si="1527"/>
        <v>0</v>
      </c>
      <c r="G3380" s="712">
        <f t="shared" si="1528"/>
        <v>0</v>
      </c>
      <c r="H3380" s="699">
        <f t="shared" si="1522"/>
        <v>0</v>
      </c>
      <c r="I3380" s="712">
        <f t="shared" si="1523"/>
        <v>0</v>
      </c>
      <c r="J3380" s="699">
        <f t="shared" si="1529"/>
        <v>0</v>
      </c>
      <c r="K3380" s="681">
        <f t="shared" si="1530"/>
        <v>0</v>
      </c>
      <c r="L3380" s="711">
        <f>IF($L$5="Yes",HLOOKUP(B3380,'Outdoor Supply'!$D$32:$P$38,7,FALSE),0)</f>
        <v>0</v>
      </c>
      <c r="M3380" s="701">
        <f t="shared" si="1531"/>
        <v>0</v>
      </c>
      <c r="N3380" s="564">
        <f t="shared" si="1532"/>
        <v>0</v>
      </c>
      <c r="O3380" s="564">
        <f t="shared" si="1533"/>
        <v>0</v>
      </c>
      <c r="P3380" s="564">
        <f t="shared" si="1534"/>
        <v>0</v>
      </c>
      <c r="Q3380" s="564">
        <f t="shared" si="1535"/>
        <v>0</v>
      </c>
      <c r="R3380" s="661">
        <f t="shared" si="1524"/>
        <v>0</v>
      </c>
      <c r="S3380" s="662">
        <f t="shared" si="1525"/>
        <v>0</v>
      </c>
      <c r="T3380" s="699">
        <f t="shared" si="1526"/>
        <v>0</v>
      </c>
      <c r="U3380" s="681">
        <f t="shared" si="1536"/>
        <v>0</v>
      </c>
      <c r="V3380" s="701">
        <f t="shared" si="1537"/>
        <v>0</v>
      </c>
      <c r="W3380" s="662">
        <f t="shared" si="1538"/>
        <v>0</v>
      </c>
      <c r="X3380" s="662">
        <f t="shared" si="1539"/>
        <v>0</v>
      </c>
      <c r="Y3380" s="662">
        <f t="shared" si="1540"/>
        <v>0</v>
      </c>
      <c r="Z3380" s="699">
        <f t="shared" si="1541"/>
        <v>0</v>
      </c>
      <c r="AA3380" s="681">
        <f t="shared" si="1544"/>
        <v>0</v>
      </c>
      <c r="AB3380" s="701">
        <f t="shared" si="1545"/>
        <v>0</v>
      </c>
      <c r="AC3380" s="662">
        <f t="shared" si="1542"/>
        <v>0</v>
      </c>
      <c r="AD3380" s="662">
        <f t="shared" si="1546"/>
        <v>0</v>
      </c>
      <c r="AE3380" s="701">
        <f t="shared" si="1547"/>
        <v>0</v>
      </c>
      <c r="AF3380" s="662">
        <f t="shared" si="1543"/>
        <v>0</v>
      </c>
      <c r="AG3380" s="662">
        <f t="shared" si="1548"/>
        <v>0</v>
      </c>
      <c r="AH3380" s="701">
        <f t="shared" si="1549"/>
        <v>0</v>
      </c>
    </row>
    <row r="3381" spans="1:34" x14ac:dyDescent="0.35">
      <c r="A3381" s="680">
        <v>41356</v>
      </c>
      <c r="B3381" s="558" t="s">
        <v>23</v>
      </c>
      <c r="C3381" s="558">
        <v>3</v>
      </c>
      <c r="D3381" s="559">
        <f t="shared" si="1521"/>
        <v>7</v>
      </c>
      <c r="E3381" s="561">
        <v>0</v>
      </c>
      <c r="F3381" s="699">
        <f t="shared" si="1527"/>
        <v>0</v>
      </c>
      <c r="G3381" s="712">
        <f t="shared" si="1528"/>
        <v>0</v>
      </c>
      <c r="H3381" s="699">
        <f t="shared" si="1522"/>
        <v>0</v>
      </c>
      <c r="I3381" s="712">
        <f t="shared" si="1523"/>
        <v>0</v>
      </c>
      <c r="J3381" s="699">
        <f t="shared" si="1529"/>
        <v>0</v>
      </c>
      <c r="K3381" s="681">
        <f t="shared" si="1530"/>
        <v>0</v>
      </c>
      <c r="L3381" s="711">
        <f>IF($L$5="Yes",HLOOKUP(B3381,'Outdoor Supply'!$D$32:$P$38,7,FALSE),0)</f>
        <v>0</v>
      </c>
      <c r="M3381" s="701">
        <f t="shared" si="1531"/>
        <v>0</v>
      </c>
      <c r="N3381" s="564">
        <f t="shared" si="1532"/>
        <v>0</v>
      </c>
      <c r="O3381" s="564">
        <f t="shared" si="1533"/>
        <v>0</v>
      </c>
      <c r="P3381" s="564">
        <f t="shared" si="1534"/>
        <v>0</v>
      </c>
      <c r="Q3381" s="564">
        <f t="shared" si="1535"/>
        <v>0</v>
      </c>
      <c r="R3381" s="661">
        <f t="shared" si="1524"/>
        <v>0</v>
      </c>
      <c r="S3381" s="662">
        <f t="shared" si="1525"/>
        <v>0</v>
      </c>
      <c r="T3381" s="699">
        <f t="shared" si="1526"/>
        <v>0</v>
      </c>
      <c r="U3381" s="681">
        <f t="shared" si="1536"/>
        <v>0</v>
      </c>
      <c r="V3381" s="701">
        <f t="shared" si="1537"/>
        <v>0</v>
      </c>
      <c r="W3381" s="662">
        <f t="shared" si="1538"/>
        <v>0</v>
      </c>
      <c r="X3381" s="662">
        <f t="shared" si="1539"/>
        <v>0</v>
      </c>
      <c r="Y3381" s="662">
        <f t="shared" si="1540"/>
        <v>0</v>
      </c>
      <c r="Z3381" s="699">
        <f t="shared" si="1541"/>
        <v>0</v>
      </c>
      <c r="AA3381" s="681">
        <f t="shared" si="1544"/>
        <v>0</v>
      </c>
      <c r="AB3381" s="701">
        <f t="shared" si="1545"/>
        <v>0</v>
      </c>
      <c r="AC3381" s="662">
        <f t="shared" si="1542"/>
        <v>0</v>
      </c>
      <c r="AD3381" s="662">
        <f t="shared" si="1546"/>
        <v>0</v>
      </c>
      <c r="AE3381" s="701">
        <f t="shared" si="1547"/>
        <v>0</v>
      </c>
      <c r="AF3381" s="662">
        <f t="shared" si="1543"/>
        <v>0</v>
      </c>
      <c r="AG3381" s="662">
        <f t="shared" si="1548"/>
        <v>0</v>
      </c>
      <c r="AH3381" s="701">
        <f t="shared" si="1549"/>
        <v>0</v>
      </c>
    </row>
    <row r="3382" spans="1:34" x14ac:dyDescent="0.35">
      <c r="A3382" s="680">
        <v>41357</v>
      </c>
      <c r="B3382" s="558" t="s">
        <v>23</v>
      </c>
      <c r="C3382" s="558">
        <v>3</v>
      </c>
      <c r="D3382" s="559">
        <f t="shared" si="1521"/>
        <v>1</v>
      </c>
      <c r="E3382" s="561">
        <v>0</v>
      </c>
      <c r="F3382" s="699">
        <f t="shared" si="1527"/>
        <v>0</v>
      </c>
      <c r="G3382" s="712">
        <f t="shared" si="1528"/>
        <v>0</v>
      </c>
      <c r="H3382" s="699">
        <f t="shared" si="1522"/>
        <v>0</v>
      </c>
      <c r="I3382" s="712">
        <f t="shared" si="1523"/>
        <v>0</v>
      </c>
      <c r="J3382" s="699">
        <f t="shared" si="1529"/>
        <v>0</v>
      </c>
      <c r="K3382" s="681">
        <f t="shared" si="1530"/>
        <v>0</v>
      </c>
      <c r="L3382" s="711">
        <f>IF($L$5="Yes",HLOOKUP(B3382,'Outdoor Supply'!$D$32:$P$38,7,FALSE),0)</f>
        <v>0</v>
      </c>
      <c r="M3382" s="701">
        <f t="shared" si="1531"/>
        <v>0</v>
      </c>
      <c r="N3382" s="564">
        <f t="shared" si="1532"/>
        <v>0</v>
      </c>
      <c r="O3382" s="564">
        <f t="shared" si="1533"/>
        <v>0</v>
      </c>
      <c r="P3382" s="564">
        <f t="shared" si="1534"/>
        <v>0</v>
      </c>
      <c r="Q3382" s="564">
        <f t="shared" si="1535"/>
        <v>0</v>
      </c>
      <c r="R3382" s="661">
        <f t="shared" si="1524"/>
        <v>0</v>
      </c>
      <c r="S3382" s="662">
        <f t="shared" si="1525"/>
        <v>0</v>
      </c>
      <c r="T3382" s="699">
        <f t="shared" si="1526"/>
        <v>0</v>
      </c>
      <c r="U3382" s="681">
        <f t="shared" si="1536"/>
        <v>0</v>
      </c>
      <c r="V3382" s="701">
        <f t="shared" si="1537"/>
        <v>0</v>
      </c>
      <c r="W3382" s="662">
        <f t="shared" si="1538"/>
        <v>0</v>
      </c>
      <c r="X3382" s="662">
        <f t="shared" si="1539"/>
        <v>0</v>
      </c>
      <c r="Y3382" s="662">
        <f t="shared" si="1540"/>
        <v>0</v>
      </c>
      <c r="Z3382" s="699">
        <f t="shared" si="1541"/>
        <v>0</v>
      </c>
      <c r="AA3382" s="681">
        <f t="shared" si="1544"/>
        <v>0</v>
      </c>
      <c r="AB3382" s="701">
        <f t="shared" si="1545"/>
        <v>0</v>
      </c>
      <c r="AC3382" s="662">
        <f t="shared" si="1542"/>
        <v>0</v>
      </c>
      <c r="AD3382" s="662">
        <f t="shared" si="1546"/>
        <v>0</v>
      </c>
      <c r="AE3382" s="701">
        <f t="shared" si="1547"/>
        <v>0</v>
      </c>
      <c r="AF3382" s="662">
        <f t="shared" si="1543"/>
        <v>0</v>
      </c>
      <c r="AG3382" s="662">
        <f t="shared" si="1548"/>
        <v>0</v>
      </c>
      <c r="AH3382" s="701">
        <f t="shared" si="1549"/>
        <v>0</v>
      </c>
    </row>
    <row r="3383" spans="1:34" x14ac:dyDescent="0.35">
      <c r="A3383" s="680">
        <v>41358</v>
      </c>
      <c r="B3383" s="558" t="s">
        <v>23</v>
      </c>
      <c r="C3383" s="558">
        <v>3</v>
      </c>
      <c r="D3383" s="559">
        <f t="shared" si="1521"/>
        <v>2</v>
      </c>
      <c r="E3383" s="561">
        <v>0</v>
      </c>
      <c r="F3383" s="699">
        <f t="shared" si="1527"/>
        <v>0</v>
      </c>
      <c r="G3383" s="712">
        <f t="shared" si="1528"/>
        <v>0</v>
      </c>
      <c r="H3383" s="699">
        <f t="shared" si="1522"/>
        <v>0</v>
      </c>
      <c r="I3383" s="712">
        <f t="shared" si="1523"/>
        <v>0</v>
      </c>
      <c r="J3383" s="699">
        <f t="shared" si="1529"/>
        <v>0</v>
      </c>
      <c r="K3383" s="681">
        <f t="shared" si="1530"/>
        <v>0</v>
      </c>
      <c r="L3383" s="711">
        <f>IF($L$5="Yes",HLOOKUP(B3383,'Outdoor Supply'!$D$32:$P$38,7,FALSE),0)</f>
        <v>0</v>
      </c>
      <c r="M3383" s="701">
        <f t="shared" si="1531"/>
        <v>0</v>
      </c>
      <c r="N3383" s="564">
        <f t="shared" si="1532"/>
        <v>0</v>
      </c>
      <c r="O3383" s="564">
        <f t="shared" si="1533"/>
        <v>0</v>
      </c>
      <c r="P3383" s="564">
        <f t="shared" si="1534"/>
        <v>0</v>
      </c>
      <c r="Q3383" s="564">
        <f t="shared" si="1535"/>
        <v>0</v>
      </c>
      <c r="R3383" s="661">
        <f t="shared" si="1524"/>
        <v>0</v>
      </c>
      <c r="S3383" s="662">
        <f t="shared" si="1525"/>
        <v>0</v>
      </c>
      <c r="T3383" s="699">
        <f t="shared" si="1526"/>
        <v>0</v>
      </c>
      <c r="U3383" s="681">
        <f t="shared" si="1536"/>
        <v>0</v>
      </c>
      <c r="V3383" s="701">
        <f t="shared" si="1537"/>
        <v>0</v>
      </c>
      <c r="W3383" s="662">
        <f t="shared" si="1538"/>
        <v>0</v>
      </c>
      <c r="X3383" s="662">
        <f t="shared" si="1539"/>
        <v>0</v>
      </c>
      <c r="Y3383" s="662">
        <f t="shared" si="1540"/>
        <v>0</v>
      </c>
      <c r="Z3383" s="699">
        <f t="shared" si="1541"/>
        <v>0</v>
      </c>
      <c r="AA3383" s="681">
        <f t="shared" si="1544"/>
        <v>0</v>
      </c>
      <c r="AB3383" s="701">
        <f t="shared" si="1545"/>
        <v>0</v>
      </c>
      <c r="AC3383" s="662">
        <f t="shared" si="1542"/>
        <v>0</v>
      </c>
      <c r="AD3383" s="662">
        <f t="shared" si="1546"/>
        <v>0</v>
      </c>
      <c r="AE3383" s="701">
        <f t="shared" si="1547"/>
        <v>0</v>
      </c>
      <c r="AF3383" s="662">
        <f t="shared" si="1543"/>
        <v>0</v>
      </c>
      <c r="AG3383" s="662">
        <f t="shared" si="1548"/>
        <v>0</v>
      </c>
      <c r="AH3383" s="701">
        <f t="shared" si="1549"/>
        <v>0</v>
      </c>
    </row>
    <row r="3384" spans="1:34" x14ac:dyDescent="0.35">
      <c r="A3384" s="680">
        <v>41359</v>
      </c>
      <c r="B3384" s="558" t="s">
        <v>23</v>
      </c>
      <c r="C3384" s="558">
        <v>3</v>
      </c>
      <c r="D3384" s="559">
        <f t="shared" si="1521"/>
        <v>3</v>
      </c>
      <c r="E3384" s="561">
        <v>0</v>
      </c>
      <c r="F3384" s="699">
        <f t="shared" si="1527"/>
        <v>0</v>
      </c>
      <c r="G3384" s="712">
        <f t="shared" si="1528"/>
        <v>0</v>
      </c>
      <c r="H3384" s="699">
        <f t="shared" si="1522"/>
        <v>0</v>
      </c>
      <c r="I3384" s="712">
        <f t="shared" si="1523"/>
        <v>0</v>
      </c>
      <c r="J3384" s="699">
        <f t="shared" si="1529"/>
        <v>0</v>
      </c>
      <c r="K3384" s="681">
        <f t="shared" si="1530"/>
        <v>0</v>
      </c>
      <c r="L3384" s="711">
        <f>IF($L$5="Yes",HLOOKUP(B3384,'Outdoor Supply'!$D$32:$P$38,7,FALSE),0)</f>
        <v>0</v>
      </c>
      <c r="M3384" s="701">
        <f t="shared" si="1531"/>
        <v>0</v>
      </c>
      <c r="N3384" s="564">
        <f t="shared" si="1532"/>
        <v>0</v>
      </c>
      <c r="O3384" s="564">
        <f t="shared" si="1533"/>
        <v>0</v>
      </c>
      <c r="P3384" s="564">
        <f t="shared" si="1534"/>
        <v>0</v>
      </c>
      <c r="Q3384" s="564">
        <f t="shared" si="1535"/>
        <v>0</v>
      </c>
      <c r="R3384" s="661">
        <f t="shared" si="1524"/>
        <v>0</v>
      </c>
      <c r="S3384" s="662">
        <f t="shared" si="1525"/>
        <v>0</v>
      </c>
      <c r="T3384" s="699">
        <f t="shared" si="1526"/>
        <v>0</v>
      </c>
      <c r="U3384" s="681">
        <f t="shared" si="1536"/>
        <v>0</v>
      </c>
      <c r="V3384" s="701">
        <f t="shared" si="1537"/>
        <v>0</v>
      </c>
      <c r="W3384" s="662">
        <f t="shared" si="1538"/>
        <v>0</v>
      </c>
      <c r="X3384" s="662">
        <f t="shared" si="1539"/>
        <v>0</v>
      </c>
      <c r="Y3384" s="662">
        <f t="shared" si="1540"/>
        <v>0</v>
      </c>
      <c r="Z3384" s="699">
        <f t="shared" si="1541"/>
        <v>0</v>
      </c>
      <c r="AA3384" s="681">
        <f t="shared" si="1544"/>
        <v>0</v>
      </c>
      <c r="AB3384" s="701">
        <f t="shared" si="1545"/>
        <v>0</v>
      </c>
      <c r="AC3384" s="662">
        <f t="shared" si="1542"/>
        <v>0</v>
      </c>
      <c r="AD3384" s="662">
        <f t="shared" si="1546"/>
        <v>0</v>
      </c>
      <c r="AE3384" s="701">
        <f t="shared" si="1547"/>
        <v>0</v>
      </c>
      <c r="AF3384" s="662">
        <f t="shared" si="1543"/>
        <v>0</v>
      </c>
      <c r="AG3384" s="662">
        <f t="shared" si="1548"/>
        <v>0</v>
      </c>
      <c r="AH3384" s="701">
        <f t="shared" si="1549"/>
        <v>0</v>
      </c>
    </row>
    <row r="3385" spans="1:34" x14ac:dyDescent="0.35">
      <c r="A3385" s="680">
        <v>41360</v>
      </c>
      <c r="B3385" s="558" t="s">
        <v>23</v>
      </c>
      <c r="C3385" s="558">
        <v>3</v>
      </c>
      <c r="D3385" s="559">
        <f t="shared" si="1521"/>
        <v>4</v>
      </c>
      <c r="E3385" s="561">
        <v>0</v>
      </c>
      <c r="F3385" s="699">
        <f t="shared" si="1527"/>
        <v>0</v>
      </c>
      <c r="G3385" s="712">
        <f t="shared" si="1528"/>
        <v>0</v>
      </c>
      <c r="H3385" s="699">
        <f t="shared" si="1522"/>
        <v>0</v>
      </c>
      <c r="I3385" s="712">
        <f t="shared" si="1523"/>
        <v>0</v>
      </c>
      <c r="J3385" s="699">
        <f t="shared" si="1529"/>
        <v>0</v>
      </c>
      <c r="K3385" s="681">
        <f t="shared" si="1530"/>
        <v>0</v>
      </c>
      <c r="L3385" s="711">
        <f>IF($L$5="Yes",HLOOKUP(B3385,'Outdoor Supply'!$D$32:$P$38,7,FALSE),0)</f>
        <v>0</v>
      </c>
      <c r="M3385" s="701">
        <f t="shared" si="1531"/>
        <v>0</v>
      </c>
      <c r="N3385" s="564">
        <f t="shared" si="1532"/>
        <v>0</v>
      </c>
      <c r="O3385" s="564">
        <f t="shared" si="1533"/>
        <v>0</v>
      </c>
      <c r="P3385" s="564">
        <f t="shared" si="1534"/>
        <v>0</v>
      </c>
      <c r="Q3385" s="564">
        <f t="shared" si="1535"/>
        <v>0</v>
      </c>
      <c r="R3385" s="661">
        <f t="shared" si="1524"/>
        <v>0</v>
      </c>
      <c r="S3385" s="662">
        <f t="shared" si="1525"/>
        <v>0</v>
      </c>
      <c r="T3385" s="699">
        <f t="shared" si="1526"/>
        <v>0</v>
      </c>
      <c r="U3385" s="681">
        <f t="shared" si="1536"/>
        <v>0</v>
      </c>
      <c r="V3385" s="701">
        <f t="shared" si="1537"/>
        <v>0</v>
      </c>
      <c r="W3385" s="662">
        <f t="shared" si="1538"/>
        <v>0</v>
      </c>
      <c r="X3385" s="662">
        <f t="shared" si="1539"/>
        <v>0</v>
      </c>
      <c r="Y3385" s="662">
        <f t="shared" si="1540"/>
        <v>0</v>
      </c>
      <c r="Z3385" s="699">
        <f t="shared" si="1541"/>
        <v>0</v>
      </c>
      <c r="AA3385" s="681">
        <f t="shared" si="1544"/>
        <v>0</v>
      </c>
      <c r="AB3385" s="701">
        <f t="shared" si="1545"/>
        <v>0</v>
      </c>
      <c r="AC3385" s="662">
        <f t="shared" si="1542"/>
        <v>0</v>
      </c>
      <c r="AD3385" s="662">
        <f t="shared" si="1546"/>
        <v>0</v>
      </c>
      <c r="AE3385" s="701">
        <f t="shared" si="1547"/>
        <v>0</v>
      </c>
      <c r="AF3385" s="662">
        <f t="shared" si="1543"/>
        <v>0</v>
      </c>
      <c r="AG3385" s="662">
        <f t="shared" si="1548"/>
        <v>0</v>
      </c>
      <c r="AH3385" s="701">
        <f t="shared" si="1549"/>
        <v>0</v>
      </c>
    </row>
    <row r="3386" spans="1:34" x14ac:dyDescent="0.35">
      <c r="A3386" s="680">
        <v>41361</v>
      </c>
      <c r="B3386" s="558" t="s">
        <v>23</v>
      </c>
      <c r="C3386" s="558">
        <v>3</v>
      </c>
      <c r="D3386" s="559">
        <f t="shared" si="1521"/>
        <v>5</v>
      </c>
      <c r="E3386" s="561">
        <v>0</v>
      </c>
      <c r="F3386" s="699">
        <f t="shared" si="1527"/>
        <v>0</v>
      </c>
      <c r="G3386" s="712">
        <f t="shared" si="1528"/>
        <v>0</v>
      </c>
      <c r="H3386" s="699">
        <f t="shared" si="1522"/>
        <v>0</v>
      </c>
      <c r="I3386" s="712">
        <f t="shared" si="1523"/>
        <v>0</v>
      </c>
      <c r="J3386" s="699">
        <f t="shared" si="1529"/>
        <v>0</v>
      </c>
      <c r="K3386" s="681">
        <f t="shared" si="1530"/>
        <v>0</v>
      </c>
      <c r="L3386" s="711">
        <f>IF($L$5="Yes",HLOOKUP(B3386,'Outdoor Supply'!$D$32:$P$38,7,FALSE),0)</f>
        <v>0</v>
      </c>
      <c r="M3386" s="701">
        <f t="shared" si="1531"/>
        <v>0</v>
      </c>
      <c r="N3386" s="564">
        <f t="shared" si="1532"/>
        <v>0</v>
      </c>
      <c r="O3386" s="564">
        <f t="shared" si="1533"/>
        <v>0</v>
      </c>
      <c r="P3386" s="564">
        <f t="shared" si="1534"/>
        <v>0</v>
      </c>
      <c r="Q3386" s="564">
        <f t="shared" si="1535"/>
        <v>0</v>
      </c>
      <c r="R3386" s="661">
        <f t="shared" si="1524"/>
        <v>0</v>
      </c>
      <c r="S3386" s="662">
        <f t="shared" si="1525"/>
        <v>0</v>
      </c>
      <c r="T3386" s="699">
        <f t="shared" si="1526"/>
        <v>0</v>
      </c>
      <c r="U3386" s="681">
        <f t="shared" si="1536"/>
        <v>0</v>
      </c>
      <c r="V3386" s="701">
        <f t="shared" si="1537"/>
        <v>0</v>
      </c>
      <c r="W3386" s="662">
        <f t="shared" si="1538"/>
        <v>0</v>
      </c>
      <c r="X3386" s="662">
        <f t="shared" si="1539"/>
        <v>0</v>
      </c>
      <c r="Y3386" s="662">
        <f t="shared" si="1540"/>
        <v>0</v>
      </c>
      <c r="Z3386" s="699">
        <f t="shared" si="1541"/>
        <v>0</v>
      </c>
      <c r="AA3386" s="681">
        <f t="shared" si="1544"/>
        <v>0</v>
      </c>
      <c r="AB3386" s="701">
        <f t="shared" si="1545"/>
        <v>0</v>
      </c>
      <c r="AC3386" s="662">
        <f t="shared" si="1542"/>
        <v>0</v>
      </c>
      <c r="AD3386" s="662">
        <f t="shared" si="1546"/>
        <v>0</v>
      </c>
      <c r="AE3386" s="701">
        <f t="shared" si="1547"/>
        <v>0</v>
      </c>
      <c r="AF3386" s="662">
        <f t="shared" si="1543"/>
        <v>0</v>
      </c>
      <c r="AG3386" s="662">
        <f t="shared" si="1548"/>
        <v>0</v>
      </c>
      <c r="AH3386" s="701">
        <f t="shared" si="1549"/>
        <v>0</v>
      </c>
    </row>
    <row r="3387" spans="1:34" x14ac:dyDescent="0.35">
      <c r="A3387" s="680">
        <v>41362</v>
      </c>
      <c r="B3387" s="558" t="s">
        <v>23</v>
      </c>
      <c r="C3387" s="558">
        <v>3</v>
      </c>
      <c r="D3387" s="559">
        <f t="shared" si="1521"/>
        <v>6</v>
      </c>
      <c r="E3387" s="561">
        <v>0</v>
      </c>
      <c r="F3387" s="699">
        <f t="shared" si="1527"/>
        <v>0</v>
      </c>
      <c r="G3387" s="712">
        <f t="shared" si="1528"/>
        <v>0</v>
      </c>
      <c r="H3387" s="699">
        <f t="shared" si="1522"/>
        <v>0</v>
      </c>
      <c r="I3387" s="712">
        <f t="shared" si="1523"/>
        <v>0</v>
      </c>
      <c r="J3387" s="699">
        <f t="shared" si="1529"/>
        <v>0</v>
      </c>
      <c r="K3387" s="681">
        <f t="shared" si="1530"/>
        <v>0</v>
      </c>
      <c r="L3387" s="711">
        <f>IF($L$5="Yes",HLOOKUP(B3387,'Outdoor Supply'!$D$32:$P$38,7,FALSE),0)</f>
        <v>0</v>
      </c>
      <c r="M3387" s="701">
        <f t="shared" si="1531"/>
        <v>0</v>
      </c>
      <c r="N3387" s="564">
        <f t="shared" si="1532"/>
        <v>0</v>
      </c>
      <c r="O3387" s="564">
        <f t="shared" si="1533"/>
        <v>0</v>
      </c>
      <c r="P3387" s="564">
        <f t="shared" si="1534"/>
        <v>0</v>
      </c>
      <c r="Q3387" s="564">
        <f t="shared" si="1535"/>
        <v>0</v>
      </c>
      <c r="R3387" s="661">
        <f t="shared" si="1524"/>
        <v>0</v>
      </c>
      <c r="S3387" s="662">
        <f t="shared" si="1525"/>
        <v>0</v>
      </c>
      <c r="T3387" s="699">
        <f t="shared" si="1526"/>
        <v>0</v>
      </c>
      <c r="U3387" s="681">
        <f t="shared" si="1536"/>
        <v>0</v>
      </c>
      <c r="V3387" s="701">
        <f t="shared" si="1537"/>
        <v>0</v>
      </c>
      <c r="W3387" s="662">
        <f t="shared" si="1538"/>
        <v>0</v>
      </c>
      <c r="X3387" s="662">
        <f t="shared" si="1539"/>
        <v>0</v>
      </c>
      <c r="Y3387" s="662">
        <f t="shared" si="1540"/>
        <v>0</v>
      </c>
      <c r="Z3387" s="699">
        <f t="shared" si="1541"/>
        <v>0</v>
      </c>
      <c r="AA3387" s="681">
        <f t="shared" si="1544"/>
        <v>0</v>
      </c>
      <c r="AB3387" s="701">
        <f t="shared" si="1545"/>
        <v>0</v>
      </c>
      <c r="AC3387" s="662">
        <f t="shared" si="1542"/>
        <v>0</v>
      </c>
      <c r="AD3387" s="662">
        <f t="shared" si="1546"/>
        <v>0</v>
      </c>
      <c r="AE3387" s="701">
        <f t="shared" si="1547"/>
        <v>0</v>
      </c>
      <c r="AF3387" s="662">
        <f t="shared" si="1543"/>
        <v>0</v>
      </c>
      <c r="AG3387" s="662">
        <f t="shared" si="1548"/>
        <v>0</v>
      </c>
      <c r="AH3387" s="701">
        <f t="shared" si="1549"/>
        <v>0</v>
      </c>
    </row>
    <row r="3388" spans="1:34" x14ac:dyDescent="0.35">
      <c r="A3388" s="680">
        <v>41363</v>
      </c>
      <c r="B3388" s="558" t="s">
        <v>23</v>
      </c>
      <c r="C3388" s="558">
        <v>3</v>
      </c>
      <c r="D3388" s="559">
        <f t="shared" si="1521"/>
        <v>7</v>
      </c>
      <c r="E3388" s="561">
        <v>0</v>
      </c>
      <c r="F3388" s="699">
        <f t="shared" si="1527"/>
        <v>0</v>
      </c>
      <c r="G3388" s="712">
        <f t="shared" si="1528"/>
        <v>0</v>
      </c>
      <c r="H3388" s="699">
        <f t="shared" si="1522"/>
        <v>0</v>
      </c>
      <c r="I3388" s="712">
        <f t="shared" si="1523"/>
        <v>0</v>
      </c>
      <c r="J3388" s="699">
        <f t="shared" si="1529"/>
        <v>0</v>
      </c>
      <c r="K3388" s="681">
        <f t="shared" si="1530"/>
        <v>0</v>
      </c>
      <c r="L3388" s="711">
        <f>IF($L$5="Yes",HLOOKUP(B3388,'Outdoor Supply'!$D$32:$P$38,7,FALSE),0)</f>
        <v>0</v>
      </c>
      <c r="M3388" s="701">
        <f t="shared" si="1531"/>
        <v>0</v>
      </c>
      <c r="N3388" s="564">
        <f t="shared" si="1532"/>
        <v>0</v>
      </c>
      <c r="O3388" s="564">
        <f t="shared" si="1533"/>
        <v>0</v>
      </c>
      <c r="P3388" s="564">
        <f t="shared" si="1534"/>
        <v>0</v>
      </c>
      <c r="Q3388" s="564">
        <f t="shared" si="1535"/>
        <v>0</v>
      </c>
      <c r="R3388" s="661">
        <f t="shared" si="1524"/>
        <v>0</v>
      </c>
      <c r="S3388" s="662">
        <f t="shared" si="1525"/>
        <v>0</v>
      </c>
      <c r="T3388" s="699">
        <f t="shared" si="1526"/>
        <v>0</v>
      </c>
      <c r="U3388" s="681">
        <f t="shared" si="1536"/>
        <v>0</v>
      </c>
      <c r="V3388" s="701">
        <f t="shared" si="1537"/>
        <v>0</v>
      </c>
      <c r="W3388" s="662">
        <f t="shared" si="1538"/>
        <v>0</v>
      </c>
      <c r="X3388" s="662">
        <f t="shared" si="1539"/>
        <v>0</v>
      </c>
      <c r="Y3388" s="662">
        <f t="shared" si="1540"/>
        <v>0</v>
      </c>
      <c r="Z3388" s="699">
        <f t="shared" si="1541"/>
        <v>0</v>
      </c>
      <c r="AA3388" s="681">
        <f t="shared" si="1544"/>
        <v>0</v>
      </c>
      <c r="AB3388" s="701">
        <f t="shared" si="1545"/>
        <v>0</v>
      </c>
      <c r="AC3388" s="662">
        <f t="shared" si="1542"/>
        <v>0</v>
      </c>
      <c r="AD3388" s="662">
        <f t="shared" si="1546"/>
        <v>0</v>
      </c>
      <c r="AE3388" s="701">
        <f t="shared" si="1547"/>
        <v>0</v>
      </c>
      <c r="AF3388" s="662">
        <f t="shared" si="1543"/>
        <v>0</v>
      </c>
      <c r="AG3388" s="662">
        <f t="shared" si="1548"/>
        <v>0</v>
      </c>
      <c r="AH3388" s="701">
        <f t="shared" si="1549"/>
        <v>0</v>
      </c>
    </row>
    <row r="3389" spans="1:34" x14ac:dyDescent="0.35">
      <c r="A3389" s="680">
        <v>41364</v>
      </c>
      <c r="B3389" s="558" t="s">
        <v>23</v>
      </c>
      <c r="C3389" s="558">
        <v>3</v>
      </c>
      <c r="D3389" s="559">
        <f t="shared" si="1521"/>
        <v>1</v>
      </c>
      <c r="E3389" s="561">
        <v>0</v>
      </c>
      <c r="F3389" s="699">
        <f t="shared" si="1527"/>
        <v>0</v>
      </c>
      <c r="G3389" s="712">
        <f t="shared" si="1528"/>
        <v>0</v>
      </c>
      <c r="H3389" s="699">
        <f t="shared" si="1522"/>
        <v>0</v>
      </c>
      <c r="I3389" s="712">
        <f t="shared" si="1523"/>
        <v>0</v>
      </c>
      <c r="J3389" s="699">
        <f t="shared" si="1529"/>
        <v>0</v>
      </c>
      <c r="K3389" s="681">
        <f t="shared" si="1530"/>
        <v>0</v>
      </c>
      <c r="L3389" s="711">
        <f>IF($L$5="Yes",HLOOKUP(B3389,'Outdoor Supply'!$D$32:$P$38,7,FALSE),0)</f>
        <v>0</v>
      </c>
      <c r="M3389" s="701">
        <f t="shared" si="1531"/>
        <v>0</v>
      </c>
      <c r="N3389" s="564">
        <f t="shared" si="1532"/>
        <v>0</v>
      </c>
      <c r="O3389" s="564">
        <f t="shared" si="1533"/>
        <v>0</v>
      </c>
      <c r="P3389" s="564">
        <f t="shared" si="1534"/>
        <v>0</v>
      </c>
      <c r="Q3389" s="564">
        <f t="shared" si="1535"/>
        <v>0</v>
      </c>
      <c r="R3389" s="661">
        <f t="shared" si="1524"/>
        <v>0</v>
      </c>
      <c r="S3389" s="662">
        <f t="shared" si="1525"/>
        <v>0</v>
      </c>
      <c r="T3389" s="699">
        <f t="shared" si="1526"/>
        <v>0</v>
      </c>
      <c r="U3389" s="681">
        <f t="shared" si="1536"/>
        <v>0</v>
      </c>
      <c r="V3389" s="701">
        <f t="shared" si="1537"/>
        <v>0</v>
      </c>
      <c r="W3389" s="662">
        <f t="shared" si="1538"/>
        <v>0</v>
      </c>
      <c r="X3389" s="662">
        <f t="shared" si="1539"/>
        <v>0</v>
      </c>
      <c r="Y3389" s="662">
        <f t="shared" si="1540"/>
        <v>0</v>
      </c>
      <c r="Z3389" s="699">
        <f t="shared" si="1541"/>
        <v>0</v>
      </c>
      <c r="AA3389" s="681">
        <f t="shared" si="1544"/>
        <v>0</v>
      </c>
      <c r="AB3389" s="701">
        <f t="shared" si="1545"/>
        <v>0</v>
      </c>
      <c r="AC3389" s="662">
        <f t="shared" si="1542"/>
        <v>0</v>
      </c>
      <c r="AD3389" s="662">
        <f t="shared" si="1546"/>
        <v>0</v>
      </c>
      <c r="AE3389" s="701">
        <f t="shared" si="1547"/>
        <v>0</v>
      </c>
      <c r="AF3389" s="662">
        <f t="shared" si="1543"/>
        <v>0</v>
      </c>
      <c r="AG3389" s="662">
        <f t="shared" si="1548"/>
        <v>0</v>
      </c>
      <c r="AH3389" s="701">
        <f t="shared" si="1549"/>
        <v>0</v>
      </c>
    </row>
    <row r="3390" spans="1:34" x14ac:dyDescent="0.35">
      <c r="A3390" s="680">
        <v>41365</v>
      </c>
      <c r="B3390" s="558" t="s">
        <v>24</v>
      </c>
      <c r="C3390" s="558">
        <v>4</v>
      </c>
      <c r="D3390" s="559">
        <f t="shared" si="1521"/>
        <v>2</v>
      </c>
      <c r="E3390" s="561">
        <v>0</v>
      </c>
      <c r="F3390" s="699">
        <f t="shared" si="1527"/>
        <v>0</v>
      </c>
      <c r="G3390" s="712">
        <f t="shared" si="1528"/>
        <v>0</v>
      </c>
      <c r="H3390" s="699">
        <f t="shared" si="1522"/>
        <v>0</v>
      </c>
      <c r="I3390" s="712">
        <f t="shared" si="1523"/>
        <v>0</v>
      </c>
      <c r="J3390" s="699">
        <f t="shared" si="1529"/>
        <v>0</v>
      </c>
      <c r="K3390" s="681">
        <f t="shared" si="1530"/>
        <v>0</v>
      </c>
      <c r="L3390" s="711">
        <f>IF($L$5="Yes",HLOOKUP(B3390,'Outdoor Supply'!$D$32:$P$38,7,FALSE),0)</f>
        <v>0</v>
      </c>
      <c r="M3390" s="701">
        <f t="shared" si="1531"/>
        <v>0</v>
      </c>
      <c r="N3390" s="564">
        <f t="shared" si="1532"/>
        <v>0</v>
      </c>
      <c r="O3390" s="564">
        <f t="shared" si="1533"/>
        <v>0</v>
      </c>
      <c r="P3390" s="564">
        <f t="shared" si="1534"/>
        <v>0</v>
      </c>
      <c r="Q3390" s="564">
        <f t="shared" si="1535"/>
        <v>0</v>
      </c>
      <c r="R3390" s="661">
        <f t="shared" si="1524"/>
        <v>0</v>
      </c>
      <c r="S3390" s="662">
        <f t="shared" si="1525"/>
        <v>0</v>
      </c>
      <c r="T3390" s="699">
        <f t="shared" si="1526"/>
        <v>0</v>
      </c>
      <c r="U3390" s="681">
        <f t="shared" si="1536"/>
        <v>0</v>
      </c>
      <c r="V3390" s="701">
        <f t="shared" si="1537"/>
        <v>0</v>
      </c>
      <c r="W3390" s="662">
        <f t="shared" si="1538"/>
        <v>0</v>
      </c>
      <c r="X3390" s="662">
        <f t="shared" si="1539"/>
        <v>0</v>
      </c>
      <c r="Y3390" s="662">
        <f t="shared" si="1540"/>
        <v>0</v>
      </c>
      <c r="Z3390" s="699">
        <f t="shared" si="1541"/>
        <v>0</v>
      </c>
      <c r="AA3390" s="681">
        <f t="shared" si="1544"/>
        <v>0</v>
      </c>
      <c r="AB3390" s="701">
        <f t="shared" si="1545"/>
        <v>0</v>
      </c>
      <c r="AC3390" s="662">
        <f t="shared" si="1542"/>
        <v>0</v>
      </c>
      <c r="AD3390" s="662">
        <f t="shared" si="1546"/>
        <v>0</v>
      </c>
      <c r="AE3390" s="701">
        <f t="shared" si="1547"/>
        <v>0</v>
      </c>
      <c r="AF3390" s="662">
        <f t="shared" si="1543"/>
        <v>0</v>
      </c>
      <c r="AG3390" s="662">
        <f t="shared" si="1548"/>
        <v>0</v>
      </c>
      <c r="AH3390" s="701">
        <f t="shared" si="1549"/>
        <v>0</v>
      </c>
    </row>
    <row r="3391" spans="1:34" x14ac:dyDescent="0.35">
      <c r="A3391" s="680">
        <v>41366</v>
      </c>
      <c r="B3391" s="558" t="s">
        <v>24</v>
      </c>
      <c r="C3391" s="558">
        <v>4</v>
      </c>
      <c r="D3391" s="559">
        <f t="shared" si="1521"/>
        <v>3</v>
      </c>
      <c r="E3391" s="561">
        <v>3.999999999996362E-2</v>
      </c>
      <c r="F3391" s="699">
        <f t="shared" si="1527"/>
        <v>0</v>
      </c>
      <c r="G3391" s="712">
        <f t="shared" si="1528"/>
        <v>0</v>
      </c>
      <c r="H3391" s="699">
        <f t="shared" si="1522"/>
        <v>0</v>
      </c>
      <c r="I3391" s="712">
        <f t="shared" si="1523"/>
        <v>0</v>
      </c>
      <c r="J3391" s="699">
        <f t="shared" si="1529"/>
        <v>0</v>
      </c>
      <c r="K3391" s="681">
        <f t="shared" si="1530"/>
        <v>0</v>
      </c>
      <c r="L3391" s="711">
        <f>IF($L$5="Yes",HLOOKUP(B3391,'Outdoor Supply'!$D$32:$P$38,7,FALSE),0)</f>
        <v>0</v>
      </c>
      <c r="M3391" s="701">
        <f t="shared" si="1531"/>
        <v>0</v>
      </c>
      <c r="N3391" s="564">
        <f t="shared" si="1532"/>
        <v>0</v>
      </c>
      <c r="O3391" s="564">
        <f t="shared" si="1533"/>
        <v>0</v>
      </c>
      <c r="P3391" s="564">
        <f t="shared" si="1534"/>
        <v>0</v>
      </c>
      <c r="Q3391" s="564">
        <f t="shared" si="1535"/>
        <v>0</v>
      </c>
      <c r="R3391" s="661">
        <f t="shared" si="1524"/>
        <v>0</v>
      </c>
      <c r="S3391" s="662">
        <f t="shared" si="1525"/>
        <v>0</v>
      </c>
      <c r="T3391" s="699">
        <f t="shared" si="1526"/>
        <v>0</v>
      </c>
      <c r="U3391" s="681">
        <f t="shared" si="1536"/>
        <v>0</v>
      </c>
      <c r="V3391" s="701">
        <f t="shared" si="1537"/>
        <v>0</v>
      </c>
      <c r="W3391" s="662">
        <f t="shared" si="1538"/>
        <v>0</v>
      </c>
      <c r="X3391" s="662">
        <f t="shared" si="1539"/>
        <v>0</v>
      </c>
      <c r="Y3391" s="662">
        <f t="shared" si="1540"/>
        <v>0</v>
      </c>
      <c r="Z3391" s="699">
        <f t="shared" si="1541"/>
        <v>0</v>
      </c>
      <c r="AA3391" s="681">
        <f t="shared" si="1544"/>
        <v>0</v>
      </c>
      <c r="AB3391" s="701">
        <f t="shared" si="1545"/>
        <v>0</v>
      </c>
      <c r="AC3391" s="662">
        <f t="shared" si="1542"/>
        <v>0</v>
      </c>
      <c r="AD3391" s="662">
        <f t="shared" si="1546"/>
        <v>0</v>
      </c>
      <c r="AE3391" s="701">
        <f t="shared" si="1547"/>
        <v>0</v>
      </c>
      <c r="AF3391" s="662">
        <f t="shared" si="1543"/>
        <v>0</v>
      </c>
      <c r="AG3391" s="662">
        <f t="shared" si="1548"/>
        <v>0</v>
      </c>
      <c r="AH3391" s="701">
        <f t="shared" si="1549"/>
        <v>0</v>
      </c>
    </row>
    <row r="3392" spans="1:34" x14ac:dyDescent="0.35">
      <c r="A3392" s="680">
        <v>41367</v>
      </c>
      <c r="B3392" s="558" t="s">
        <v>24</v>
      </c>
      <c r="C3392" s="558">
        <v>4</v>
      </c>
      <c r="D3392" s="559">
        <f t="shared" si="1521"/>
        <v>4</v>
      </c>
      <c r="E3392" s="561">
        <v>2.3700000000000045</v>
      </c>
      <c r="F3392" s="699">
        <f t="shared" si="1527"/>
        <v>0</v>
      </c>
      <c r="G3392" s="712">
        <f t="shared" si="1528"/>
        <v>0</v>
      </c>
      <c r="H3392" s="699">
        <f t="shared" si="1522"/>
        <v>0</v>
      </c>
      <c r="I3392" s="712">
        <f t="shared" si="1523"/>
        <v>0</v>
      </c>
      <c r="J3392" s="699">
        <f t="shared" si="1529"/>
        <v>0</v>
      </c>
      <c r="K3392" s="681">
        <f t="shared" si="1530"/>
        <v>0</v>
      </c>
      <c r="L3392" s="711">
        <f>IF($L$5="Yes",HLOOKUP(B3392,'Outdoor Supply'!$D$32:$P$38,7,FALSE),0)</f>
        <v>0</v>
      </c>
      <c r="M3392" s="701">
        <f t="shared" si="1531"/>
        <v>0</v>
      </c>
      <c r="N3392" s="564">
        <f t="shared" si="1532"/>
        <v>0</v>
      </c>
      <c r="O3392" s="564">
        <f t="shared" si="1533"/>
        <v>0</v>
      </c>
      <c r="P3392" s="564">
        <f t="shared" si="1534"/>
        <v>0</v>
      </c>
      <c r="Q3392" s="564">
        <f t="shared" si="1535"/>
        <v>0</v>
      </c>
      <c r="R3392" s="661">
        <f t="shared" si="1524"/>
        <v>0</v>
      </c>
      <c r="S3392" s="662">
        <f t="shared" si="1525"/>
        <v>0</v>
      </c>
      <c r="T3392" s="699">
        <f t="shared" si="1526"/>
        <v>0</v>
      </c>
      <c r="U3392" s="681">
        <f t="shared" si="1536"/>
        <v>0</v>
      </c>
      <c r="V3392" s="701">
        <f t="shared" si="1537"/>
        <v>0</v>
      </c>
      <c r="W3392" s="662">
        <f t="shared" si="1538"/>
        <v>0</v>
      </c>
      <c r="X3392" s="662">
        <f t="shared" si="1539"/>
        <v>0</v>
      </c>
      <c r="Y3392" s="662">
        <f t="shared" si="1540"/>
        <v>0</v>
      </c>
      <c r="Z3392" s="699">
        <f t="shared" si="1541"/>
        <v>0</v>
      </c>
      <c r="AA3392" s="681">
        <f t="shared" si="1544"/>
        <v>0</v>
      </c>
      <c r="AB3392" s="701">
        <f t="shared" si="1545"/>
        <v>0</v>
      </c>
      <c r="AC3392" s="662">
        <f t="shared" si="1542"/>
        <v>0</v>
      </c>
      <c r="AD3392" s="662">
        <f t="shared" si="1546"/>
        <v>0</v>
      </c>
      <c r="AE3392" s="701">
        <f t="shared" si="1547"/>
        <v>0</v>
      </c>
      <c r="AF3392" s="662">
        <f t="shared" si="1543"/>
        <v>0</v>
      </c>
      <c r="AG3392" s="662">
        <f t="shared" si="1548"/>
        <v>0</v>
      </c>
      <c r="AH3392" s="701">
        <f t="shared" si="1549"/>
        <v>0</v>
      </c>
    </row>
    <row r="3393" spans="1:34" x14ac:dyDescent="0.35">
      <c r="A3393" s="680">
        <v>41368</v>
      </c>
      <c r="B3393" s="558" t="s">
        <v>24</v>
      </c>
      <c r="C3393" s="558">
        <v>4</v>
      </c>
      <c r="D3393" s="559">
        <f t="shared" si="1521"/>
        <v>5</v>
      </c>
      <c r="E3393" s="561">
        <v>4.9999999999954525E-2</v>
      </c>
      <c r="F3393" s="699">
        <f t="shared" si="1527"/>
        <v>0</v>
      </c>
      <c r="G3393" s="712">
        <f t="shared" si="1528"/>
        <v>0</v>
      </c>
      <c r="H3393" s="699">
        <f t="shared" si="1522"/>
        <v>0</v>
      </c>
      <c r="I3393" s="712">
        <f t="shared" si="1523"/>
        <v>0</v>
      </c>
      <c r="J3393" s="699">
        <f t="shared" si="1529"/>
        <v>0</v>
      </c>
      <c r="K3393" s="681">
        <f t="shared" si="1530"/>
        <v>0</v>
      </c>
      <c r="L3393" s="711">
        <f>IF($L$5="Yes",HLOOKUP(B3393,'Outdoor Supply'!$D$32:$P$38,7,FALSE),0)</f>
        <v>0</v>
      </c>
      <c r="M3393" s="701">
        <f t="shared" si="1531"/>
        <v>0</v>
      </c>
      <c r="N3393" s="564">
        <f t="shared" si="1532"/>
        <v>0</v>
      </c>
      <c r="O3393" s="564">
        <f t="shared" si="1533"/>
        <v>0</v>
      </c>
      <c r="P3393" s="564">
        <f t="shared" si="1534"/>
        <v>0</v>
      </c>
      <c r="Q3393" s="564">
        <f t="shared" si="1535"/>
        <v>0</v>
      </c>
      <c r="R3393" s="661">
        <f t="shared" si="1524"/>
        <v>0</v>
      </c>
      <c r="S3393" s="662">
        <f t="shared" si="1525"/>
        <v>0</v>
      </c>
      <c r="T3393" s="699">
        <f t="shared" si="1526"/>
        <v>0</v>
      </c>
      <c r="U3393" s="681">
        <f t="shared" si="1536"/>
        <v>0</v>
      </c>
      <c r="V3393" s="701">
        <f t="shared" si="1537"/>
        <v>0</v>
      </c>
      <c r="W3393" s="662">
        <f t="shared" si="1538"/>
        <v>0</v>
      </c>
      <c r="X3393" s="662">
        <f t="shared" si="1539"/>
        <v>0</v>
      </c>
      <c r="Y3393" s="662">
        <f t="shared" si="1540"/>
        <v>0</v>
      </c>
      <c r="Z3393" s="699">
        <f t="shared" si="1541"/>
        <v>0</v>
      </c>
      <c r="AA3393" s="681">
        <f t="shared" si="1544"/>
        <v>0</v>
      </c>
      <c r="AB3393" s="701">
        <f t="shared" si="1545"/>
        <v>0</v>
      </c>
      <c r="AC3393" s="662">
        <f t="shared" si="1542"/>
        <v>0</v>
      </c>
      <c r="AD3393" s="662">
        <f t="shared" si="1546"/>
        <v>0</v>
      </c>
      <c r="AE3393" s="701">
        <f t="shared" si="1547"/>
        <v>0</v>
      </c>
      <c r="AF3393" s="662">
        <f t="shared" si="1543"/>
        <v>0</v>
      </c>
      <c r="AG3393" s="662">
        <f t="shared" si="1548"/>
        <v>0</v>
      </c>
      <c r="AH3393" s="701">
        <f t="shared" si="1549"/>
        <v>0</v>
      </c>
    </row>
    <row r="3394" spans="1:34" x14ac:dyDescent="0.35">
      <c r="A3394" s="680">
        <v>41369</v>
      </c>
      <c r="B3394" s="558" t="s">
        <v>24</v>
      </c>
      <c r="C3394" s="558">
        <v>4</v>
      </c>
      <c r="D3394" s="559">
        <f t="shared" si="1521"/>
        <v>6</v>
      </c>
      <c r="E3394" s="561">
        <v>0</v>
      </c>
      <c r="F3394" s="699">
        <f t="shared" si="1527"/>
        <v>0</v>
      </c>
      <c r="G3394" s="712">
        <f t="shared" si="1528"/>
        <v>0</v>
      </c>
      <c r="H3394" s="699">
        <f t="shared" si="1522"/>
        <v>0</v>
      </c>
      <c r="I3394" s="712">
        <f t="shared" si="1523"/>
        <v>0</v>
      </c>
      <c r="J3394" s="699">
        <f t="shared" si="1529"/>
        <v>0</v>
      </c>
      <c r="K3394" s="681">
        <f t="shared" si="1530"/>
        <v>0</v>
      </c>
      <c r="L3394" s="711">
        <f>IF($L$5="Yes",HLOOKUP(B3394,'Outdoor Supply'!$D$32:$P$38,7,FALSE),0)</f>
        <v>0</v>
      </c>
      <c r="M3394" s="701">
        <f t="shared" si="1531"/>
        <v>0</v>
      </c>
      <c r="N3394" s="564">
        <f t="shared" si="1532"/>
        <v>0</v>
      </c>
      <c r="O3394" s="564">
        <f t="shared" si="1533"/>
        <v>0</v>
      </c>
      <c r="P3394" s="564">
        <f t="shared" si="1534"/>
        <v>0</v>
      </c>
      <c r="Q3394" s="564">
        <f t="shared" si="1535"/>
        <v>0</v>
      </c>
      <c r="R3394" s="661">
        <f t="shared" si="1524"/>
        <v>0</v>
      </c>
      <c r="S3394" s="662">
        <f t="shared" si="1525"/>
        <v>0</v>
      </c>
      <c r="T3394" s="699">
        <f t="shared" si="1526"/>
        <v>0</v>
      </c>
      <c r="U3394" s="681">
        <f t="shared" si="1536"/>
        <v>0</v>
      </c>
      <c r="V3394" s="701">
        <f t="shared" si="1537"/>
        <v>0</v>
      </c>
      <c r="W3394" s="662">
        <f t="shared" si="1538"/>
        <v>0</v>
      </c>
      <c r="X3394" s="662">
        <f t="shared" si="1539"/>
        <v>0</v>
      </c>
      <c r="Y3394" s="662">
        <f t="shared" si="1540"/>
        <v>0</v>
      </c>
      <c r="Z3394" s="699">
        <f t="shared" si="1541"/>
        <v>0</v>
      </c>
      <c r="AA3394" s="681">
        <f t="shared" si="1544"/>
        <v>0</v>
      </c>
      <c r="AB3394" s="701">
        <f t="shared" si="1545"/>
        <v>0</v>
      </c>
      <c r="AC3394" s="662">
        <f t="shared" si="1542"/>
        <v>0</v>
      </c>
      <c r="AD3394" s="662">
        <f t="shared" si="1546"/>
        <v>0</v>
      </c>
      <c r="AE3394" s="701">
        <f t="shared" si="1547"/>
        <v>0</v>
      </c>
      <c r="AF3394" s="662">
        <f t="shared" si="1543"/>
        <v>0</v>
      </c>
      <c r="AG3394" s="662">
        <f t="shared" si="1548"/>
        <v>0</v>
      </c>
      <c r="AH3394" s="701">
        <f t="shared" si="1549"/>
        <v>0</v>
      </c>
    </row>
    <row r="3395" spans="1:34" x14ac:dyDescent="0.35">
      <c r="A3395" s="680">
        <v>41370</v>
      </c>
      <c r="B3395" s="558" t="s">
        <v>24</v>
      </c>
      <c r="C3395" s="558">
        <v>4</v>
      </c>
      <c r="D3395" s="559">
        <f t="shared" si="1521"/>
        <v>7</v>
      </c>
      <c r="E3395" s="561">
        <v>0</v>
      </c>
      <c r="F3395" s="699">
        <f t="shared" si="1527"/>
        <v>0</v>
      </c>
      <c r="G3395" s="712">
        <f t="shared" si="1528"/>
        <v>0</v>
      </c>
      <c r="H3395" s="699">
        <f t="shared" si="1522"/>
        <v>0</v>
      </c>
      <c r="I3395" s="712">
        <f t="shared" si="1523"/>
        <v>0</v>
      </c>
      <c r="J3395" s="699">
        <f t="shared" si="1529"/>
        <v>0</v>
      </c>
      <c r="K3395" s="681">
        <f t="shared" si="1530"/>
        <v>0</v>
      </c>
      <c r="L3395" s="711">
        <f>IF($L$5="Yes",HLOOKUP(B3395,'Outdoor Supply'!$D$32:$P$38,7,FALSE),0)</f>
        <v>0</v>
      </c>
      <c r="M3395" s="701">
        <f t="shared" si="1531"/>
        <v>0</v>
      </c>
      <c r="N3395" s="564">
        <f t="shared" si="1532"/>
        <v>0</v>
      </c>
      <c r="O3395" s="564">
        <f t="shared" si="1533"/>
        <v>0</v>
      </c>
      <c r="P3395" s="564">
        <f t="shared" si="1534"/>
        <v>0</v>
      </c>
      <c r="Q3395" s="564">
        <f t="shared" si="1535"/>
        <v>0</v>
      </c>
      <c r="R3395" s="661">
        <f t="shared" si="1524"/>
        <v>0</v>
      </c>
      <c r="S3395" s="662">
        <f t="shared" si="1525"/>
        <v>0</v>
      </c>
      <c r="T3395" s="699">
        <f t="shared" si="1526"/>
        <v>0</v>
      </c>
      <c r="U3395" s="681">
        <f t="shared" si="1536"/>
        <v>0</v>
      </c>
      <c r="V3395" s="701">
        <f t="shared" si="1537"/>
        <v>0</v>
      </c>
      <c r="W3395" s="662">
        <f t="shared" si="1538"/>
        <v>0</v>
      </c>
      <c r="X3395" s="662">
        <f t="shared" si="1539"/>
        <v>0</v>
      </c>
      <c r="Y3395" s="662">
        <f t="shared" si="1540"/>
        <v>0</v>
      </c>
      <c r="Z3395" s="699">
        <f t="shared" si="1541"/>
        <v>0</v>
      </c>
      <c r="AA3395" s="681">
        <f t="shared" si="1544"/>
        <v>0</v>
      </c>
      <c r="AB3395" s="701">
        <f t="shared" si="1545"/>
        <v>0</v>
      </c>
      <c r="AC3395" s="662">
        <f t="shared" si="1542"/>
        <v>0</v>
      </c>
      <c r="AD3395" s="662">
        <f t="shared" si="1546"/>
        <v>0</v>
      </c>
      <c r="AE3395" s="701">
        <f t="shared" si="1547"/>
        <v>0</v>
      </c>
      <c r="AF3395" s="662">
        <f t="shared" si="1543"/>
        <v>0</v>
      </c>
      <c r="AG3395" s="662">
        <f t="shared" si="1548"/>
        <v>0</v>
      </c>
      <c r="AH3395" s="701">
        <f t="shared" si="1549"/>
        <v>0</v>
      </c>
    </row>
    <row r="3396" spans="1:34" x14ac:dyDescent="0.35">
      <c r="A3396" s="680">
        <v>41371</v>
      </c>
      <c r="B3396" s="558" t="s">
        <v>24</v>
      </c>
      <c r="C3396" s="558">
        <v>4</v>
      </c>
      <c r="D3396" s="559">
        <f t="shared" si="1521"/>
        <v>1</v>
      </c>
      <c r="E3396" s="561">
        <v>0</v>
      </c>
      <c r="F3396" s="699">
        <f t="shared" si="1527"/>
        <v>0</v>
      </c>
      <c r="G3396" s="712">
        <f t="shared" si="1528"/>
        <v>0</v>
      </c>
      <c r="H3396" s="699">
        <f t="shared" si="1522"/>
        <v>0</v>
      </c>
      <c r="I3396" s="712">
        <f t="shared" si="1523"/>
        <v>0</v>
      </c>
      <c r="J3396" s="699">
        <f t="shared" si="1529"/>
        <v>0</v>
      </c>
      <c r="K3396" s="681">
        <f t="shared" si="1530"/>
        <v>0</v>
      </c>
      <c r="L3396" s="711">
        <f>IF($L$5="Yes",HLOOKUP(B3396,'Outdoor Supply'!$D$32:$P$38,7,FALSE),0)</f>
        <v>0</v>
      </c>
      <c r="M3396" s="701">
        <f t="shared" si="1531"/>
        <v>0</v>
      </c>
      <c r="N3396" s="564">
        <f t="shared" si="1532"/>
        <v>0</v>
      </c>
      <c r="O3396" s="564">
        <f t="shared" si="1533"/>
        <v>0</v>
      </c>
      <c r="P3396" s="564">
        <f t="shared" si="1534"/>
        <v>0</v>
      </c>
      <c r="Q3396" s="564">
        <f t="shared" si="1535"/>
        <v>0</v>
      </c>
      <c r="R3396" s="661">
        <f t="shared" si="1524"/>
        <v>0</v>
      </c>
      <c r="S3396" s="662">
        <f t="shared" si="1525"/>
        <v>0</v>
      </c>
      <c r="T3396" s="699">
        <f t="shared" si="1526"/>
        <v>0</v>
      </c>
      <c r="U3396" s="681">
        <f t="shared" si="1536"/>
        <v>0</v>
      </c>
      <c r="V3396" s="701">
        <f t="shared" si="1537"/>
        <v>0</v>
      </c>
      <c r="W3396" s="662">
        <f t="shared" si="1538"/>
        <v>0</v>
      </c>
      <c r="X3396" s="662">
        <f t="shared" si="1539"/>
        <v>0</v>
      </c>
      <c r="Y3396" s="662">
        <f t="shared" si="1540"/>
        <v>0</v>
      </c>
      <c r="Z3396" s="699">
        <f t="shared" si="1541"/>
        <v>0</v>
      </c>
      <c r="AA3396" s="681">
        <f t="shared" si="1544"/>
        <v>0</v>
      </c>
      <c r="AB3396" s="701">
        <f t="shared" si="1545"/>
        <v>0</v>
      </c>
      <c r="AC3396" s="662">
        <f t="shared" si="1542"/>
        <v>0</v>
      </c>
      <c r="AD3396" s="662">
        <f t="shared" si="1546"/>
        <v>0</v>
      </c>
      <c r="AE3396" s="701">
        <f t="shared" si="1547"/>
        <v>0</v>
      </c>
      <c r="AF3396" s="662">
        <f t="shared" si="1543"/>
        <v>0</v>
      </c>
      <c r="AG3396" s="662">
        <f t="shared" si="1548"/>
        <v>0</v>
      </c>
      <c r="AH3396" s="701">
        <f t="shared" si="1549"/>
        <v>0</v>
      </c>
    </row>
    <row r="3397" spans="1:34" x14ac:dyDescent="0.35">
      <c r="A3397" s="680">
        <v>41372</v>
      </c>
      <c r="B3397" s="558" t="s">
        <v>24</v>
      </c>
      <c r="C3397" s="558">
        <v>4</v>
      </c>
      <c r="D3397" s="559">
        <f t="shared" si="1521"/>
        <v>2</v>
      </c>
      <c r="E3397" s="561">
        <v>0</v>
      </c>
      <c r="F3397" s="699">
        <f t="shared" si="1527"/>
        <v>0</v>
      </c>
      <c r="G3397" s="712">
        <f t="shared" si="1528"/>
        <v>0</v>
      </c>
      <c r="H3397" s="699">
        <f t="shared" si="1522"/>
        <v>0</v>
      </c>
      <c r="I3397" s="712">
        <f t="shared" si="1523"/>
        <v>0</v>
      </c>
      <c r="J3397" s="699">
        <f t="shared" si="1529"/>
        <v>0</v>
      </c>
      <c r="K3397" s="681">
        <f t="shared" si="1530"/>
        <v>0</v>
      </c>
      <c r="L3397" s="711">
        <f>IF($L$5="Yes",HLOOKUP(B3397,'Outdoor Supply'!$D$32:$P$38,7,FALSE),0)</f>
        <v>0</v>
      </c>
      <c r="M3397" s="701">
        <f t="shared" si="1531"/>
        <v>0</v>
      </c>
      <c r="N3397" s="564">
        <f t="shared" si="1532"/>
        <v>0</v>
      </c>
      <c r="O3397" s="564">
        <f t="shared" si="1533"/>
        <v>0</v>
      </c>
      <c r="P3397" s="564">
        <f t="shared" si="1534"/>
        <v>0</v>
      </c>
      <c r="Q3397" s="564">
        <f t="shared" si="1535"/>
        <v>0</v>
      </c>
      <c r="R3397" s="661">
        <f t="shared" si="1524"/>
        <v>0</v>
      </c>
      <c r="S3397" s="662">
        <f t="shared" si="1525"/>
        <v>0</v>
      </c>
      <c r="T3397" s="699">
        <f t="shared" si="1526"/>
        <v>0</v>
      </c>
      <c r="U3397" s="681">
        <f t="shared" si="1536"/>
        <v>0</v>
      </c>
      <c r="V3397" s="701">
        <f t="shared" si="1537"/>
        <v>0</v>
      </c>
      <c r="W3397" s="662">
        <f t="shared" si="1538"/>
        <v>0</v>
      </c>
      <c r="X3397" s="662">
        <f t="shared" si="1539"/>
        <v>0</v>
      </c>
      <c r="Y3397" s="662">
        <f t="shared" si="1540"/>
        <v>0</v>
      </c>
      <c r="Z3397" s="699">
        <f t="shared" si="1541"/>
        <v>0</v>
      </c>
      <c r="AA3397" s="681">
        <f t="shared" si="1544"/>
        <v>0</v>
      </c>
      <c r="AB3397" s="701">
        <f t="shared" si="1545"/>
        <v>0</v>
      </c>
      <c r="AC3397" s="662">
        <f t="shared" si="1542"/>
        <v>0</v>
      </c>
      <c r="AD3397" s="662">
        <f t="shared" si="1546"/>
        <v>0</v>
      </c>
      <c r="AE3397" s="701">
        <f t="shared" si="1547"/>
        <v>0</v>
      </c>
      <c r="AF3397" s="662">
        <f t="shared" si="1543"/>
        <v>0</v>
      </c>
      <c r="AG3397" s="662">
        <f t="shared" si="1548"/>
        <v>0</v>
      </c>
      <c r="AH3397" s="701">
        <f t="shared" si="1549"/>
        <v>0</v>
      </c>
    </row>
    <row r="3398" spans="1:34" x14ac:dyDescent="0.35">
      <c r="A3398" s="680">
        <v>41373</v>
      </c>
      <c r="B3398" s="558" t="s">
        <v>24</v>
      </c>
      <c r="C3398" s="558">
        <v>4</v>
      </c>
      <c r="D3398" s="559">
        <f t="shared" si="1521"/>
        <v>3</v>
      </c>
      <c r="E3398" s="561">
        <v>0</v>
      </c>
      <c r="F3398" s="699">
        <f t="shared" si="1527"/>
        <v>0</v>
      </c>
      <c r="G3398" s="712">
        <f t="shared" si="1528"/>
        <v>0</v>
      </c>
      <c r="H3398" s="699">
        <f t="shared" si="1522"/>
        <v>0</v>
      </c>
      <c r="I3398" s="712">
        <f t="shared" si="1523"/>
        <v>0</v>
      </c>
      <c r="J3398" s="699">
        <f t="shared" si="1529"/>
        <v>0</v>
      </c>
      <c r="K3398" s="681">
        <f t="shared" si="1530"/>
        <v>0</v>
      </c>
      <c r="L3398" s="711">
        <f>IF($L$5="Yes",HLOOKUP(B3398,'Outdoor Supply'!$D$32:$P$38,7,FALSE),0)</f>
        <v>0</v>
      </c>
      <c r="M3398" s="701">
        <f t="shared" si="1531"/>
        <v>0</v>
      </c>
      <c r="N3398" s="564">
        <f t="shared" si="1532"/>
        <v>0</v>
      </c>
      <c r="O3398" s="564">
        <f t="shared" si="1533"/>
        <v>0</v>
      </c>
      <c r="P3398" s="564">
        <f t="shared" si="1534"/>
        <v>0</v>
      </c>
      <c r="Q3398" s="564">
        <f t="shared" si="1535"/>
        <v>0</v>
      </c>
      <c r="R3398" s="661">
        <f t="shared" si="1524"/>
        <v>0</v>
      </c>
      <c r="S3398" s="662">
        <f t="shared" si="1525"/>
        <v>0</v>
      </c>
      <c r="T3398" s="699">
        <f t="shared" si="1526"/>
        <v>0</v>
      </c>
      <c r="U3398" s="681">
        <f t="shared" si="1536"/>
        <v>0</v>
      </c>
      <c r="V3398" s="701">
        <f t="shared" si="1537"/>
        <v>0</v>
      </c>
      <c r="W3398" s="662">
        <f t="shared" si="1538"/>
        <v>0</v>
      </c>
      <c r="X3398" s="662">
        <f t="shared" si="1539"/>
        <v>0</v>
      </c>
      <c r="Y3398" s="662">
        <f t="shared" si="1540"/>
        <v>0</v>
      </c>
      <c r="Z3398" s="699">
        <f t="shared" si="1541"/>
        <v>0</v>
      </c>
      <c r="AA3398" s="681">
        <f t="shared" si="1544"/>
        <v>0</v>
      </c>
      <c r="AB3398" s="701">
        <f t="shared" si="1545"/>
        <v>0</v>
      </c>
      <c r="AC3398" s="662">
        <f t="shared" si="1542"/>
        <v>0</v>
      </c>
      <c r="AD3398" s="662">
        <f t="shared" si="1546"/>
        <v>0</v>
      </c>
      <c r="AE3398" s="701">
        <f t="shared" si="1547"/>
        <v>0</v>
      </c>
      <c r="AF3398" s="662">
        <f t="shared" si="1543"/>
        <v>0</v>
      </c>
      <c r="AG3398" s="662">
        <f t="shared" si="1548"/>
        <v>0</v>
      </c>
      <c r="AH3398" s="701">
        <f t="shared" si="1549"/>
        <v>0</v>
      </c>
    </row>
    <row r="3399" spans="1:34" x14ac:dyDescent="0.35">
      <c r="A3399" s="680">
        <v>41374</v>
      </c>
      <c r="B3399" s="558" t="s">
        <v>24</v>
      </c>
      <c r="C3399" s="558">
        <v>4</v>
      </c>
      <c r="D3399" s="559">
        <f t="shared" si="1521"/>
        <v>4</v>
      </c>
      <c r="E3399" s="561">
        <v>0.30000000000001137</v>
      </c>
      <c r="F3399" s="699">
        <f t="shared" si="1527"/>
        <v>0</v>
      </c>
      <c r="G3399" s="712">
        <f t="shared" si="1528"/>
        <v>0</v>
      </c>
      <c r="H3399" s="699">
        <f t="shared" si="1522"/>
        <v>0</v>
      </c>
      <c r="I3399" s="712">
        <f t="shared" si="1523"/>
        <v>0</v>
      </c>
      <c r="J3399" s="699">
        <f t="shared" si="1529"/>
        <v>0</v>
      </c>
      <c r="K3399" s="681">
        <f t="shared" si="1530"/>
        <v>0</v>
      </c>
      <c r="L3399" s="711">
        <f>IF($L$5="Yes",HLOOKUP(B3399,'Outdoor Supply'!$D$32:$P$38,7,FALSE),0)</f>
        <v>0</v>
      </c>
      <c r="M3399" s="701">
        <f t="shared" si="1531"/>
        <v>0</v>
      </c>
      <c r="N3399" s="564">
        <f t="shared" si="1532"/>
        <v>0</v>
      </c>
      <c r="O3399" s="564">
        <f t="shared" si="1533"/>
        <v>0</v>
      </c>
      <c r="P3399" s="564">
        <f t="shared" si="1534"/>
        <v>0</v>
      </c>
      <c r="Q3399" s="564">
        <f t="shared" si="1535"/>
        <v>0</v>
      </c>
      <c r="R3399" s="661">
        <f t="shared" si="1524"/>
        <v>0</v>
      </c>
      <c r="S3399" s="662">
        <f t="shared" si="1525"/>
        <v>0</v>
      </c>
      <c r="T3399" s="699">
        <f t="shared" si="1526"/>
        <v>0</v>
      </c>
      <c r="U3399" s="681">
        <f t="shared" si="1536"/>
        <v>0</v>
      </c>
      <c r="V3399" s="701">
        <f t="shared" si="1537"/>
        <v>0</v>
      </c>
      <c r="W3399" s="662">
        <f t="shared" si="1538"/>
        <v>0</v>
      </c>
      <c r="X3399" s="662">
        <f t="shared" si="1539"/>
        <v>0</v>
      </c>
      <c r="Y3399" s="662">
        <f t="shared" si="1540"/>
        <v>0</v>
      </c>
      <c r="Z3399" s="699">
        <f t="shared" si="1541"/>
        <v>0</v>
      </c>
      <c r="AA3399" s="681">
        <f t="shared" si="1544"/>
        <v>0</v>
      </c>
      <c r="AB3399" s="701">
        <f t="shared" si="1545"/>
        <v>0</v>
      </c>
      <c r="AC3399" s="662">
        <f t="shared" si="1542"/>
        <v>0</v>
      </c>
      <c r="AD3399" s="662">
        <f t="shared" si="1546"/>
        <v>0</v>
      </c>
      <c r="AE3399" s="701">
        <f t="shared" si="1547"/>
        <v>0</v>
      </c>
      <c r="AF3399" s="662">
        <f t="shared" si="1543"/>
        <v>0</v>
      </c>
      <c r="AG3399" s="662">
        <f t="shared" si="1548"/>
        <v>0</v>
      </c>
      <c r="AH3399" s="701">
        <f t="shared" si="1549"/>
        <v>0</v>
      </c>
    </row>
    <row r="3400" spans="1:34" x14ac:dyDescent="0.35">
      <c r="A3400" s="680">
        <v>41375</v>
      </c>
      <c r="B3400" s="558" t="s">
        <v>24</v>
      </c>
      <c r="C3400" s="558">
        <v>4</v>
      </c>
      <c r="D3400" s="559">
        <f t="shared" si="1521"/>
        <v>5</v>
      </c>
      <c r="E3400" s="561">
        <v>6.0000000000002274E-2</v>
      </c>
      <c r="F3400" s="699">
        <f t="shared" si="1527"/>
        <v>0</v>
      </c>
      <c r="G3400" s="712">
        <f t="shared" si="1528"/>
        <v>0</v>
      </c>
      <c r="H3400" s="699">
        <f t="shared" si="1522"/>
        <v>0</v>
      </c>
      <c r="I3400" s="712">
        <f t="shared" si="1523"/>
        <v>0</v>
      </c>
      <c r="J3400" s="699">
        <f t="shared" si="1529"/>
        <v>0</v>
      </c>
      <c r="K3400" s="681">
        <f t="shared" si="1530"/>
        <v>0</v>
      </c>
      <c r="L3400" s="711">
        <f>IF($L$5="Yes",HLOOKUP(B3400,'Outdoor Supply'!$D$32:$P$38,7,FALSE),0)</f>
        <v>0</v>
      </c>
      <c r="M3400" s="701">
        <f t="shared" si="1531"/>
        <v>0</v>
      </c>
      <c r="N3400" s="564">
        <f t="shared" si="1532"/>
        <v>0</v>
      </c>
      <c r="O3400" s="564">
        <f t="shared" si="1533"/>
        <v>0</v>
      </c>
      <c r="P3400" s="564">
        <f t="shared" si="1534"/>
        <v>0</v>
      </c>
      <c r="Q3400" s="564">
        <f t="shared" si="1535"/>
        <v>0</v>
      </c>
      <c r="R3400" s="661">
        <f t="shared" si="1524"/>
        <v>0</v>
      </c>
      <c r="S3400" s="662">
        <f t="shared" si="1525"/>
        <v>0</v>
      </c>
      <c r="T3400" s="699">
        <f t="shared" si="1526"/>
        <v>0</v>
      </c>
      <c r="U3400" s="681">
        <f t="shared" si="1536"/>
        <v>0</v>
      </c>
      <c r="V3400" s="701">
        <f t="shared" si="1537"/>
        <v>0</v>
      </c>
      <c r="W3400" s="662">
        <f t="shared" si="1538"/>
        <v>0</v>
      </c>
      <c r="X3400" s="662">
        <f t="shared" si="1539"/>
        <v>0</v>
      </c>
      <c r="Y3400" s="662">
        <f t="shared" si="1540"/>
        <v>0</v>
      </c>
      <c r="Z3400" s="699">
        <f t="shared" si="1541"/>
        <v>0</v>
      </c>
      <c r="AA3400" s="681">
        <f t="shared" si="1544"/>
        <v>0</v>
      </c>
      <c r="AB3400" s="701">
        <f t="shared" si="1545"/>
        <v>0</v>
      </c>
      <c r="AC3400" s="662">
        <f t="shared" si="1542"/>
        <v>0</v>
      </c>
      <c r="AD3400" s="662">
        <f t="shared" si="1546"/>
        <v>0</v>
      </c>
      <c r="AE3400" s="701">
        <f t="shared" si="1547"/>
        <v>0</v>
      </c>
      <c r="AF3400" s="662">
        <f t="shared" si="1543"/>
        <v>0</v>
      </c>
      <c r="AG3400" s="662">
        <f t="shared" si="1548"/>
        <v>0</v>
      </c>
      <c r="AH3400" s="701">
        <f t="shared" si="1549"/>
        <v>0</v>
      </c>
    </row>
    <row r="3401" spans="1:34" x14ac:dyDescent="0.35">
      <c r="A3401" s="680">
        <v>41376</v>
      </c>
      <c r="B3401" s="558" t="s">
        <v>24</v>
      </c>
      <c r="C3401" s="558">
        <v>4</v>
      </c>
      <c r="D3401" s="559">
        <f t="shared" si="1521"/>
        <v>6</v>
      </c>
      <c r="E3401" s="561">
        <v>0</v>
      </c>
      <c r="F3401" s="699">
        <f t="shared" si="1527"/>
        <v>0</v>
      </c>
      <c r="G3401" s="712">
        <f t="shared" si="1528"/>
        <v>0</v>
      </c>
      <c r="H3401" s="699">
        <f t="shared" si="1522"/>
        <v>0</v>
      </c>
      <c r="I3401" s="712">
        <f t="shared" si="1523"/>
        <v>0</v>
      </c>
      <c r="J3401" s="699">
        <f t="shared" si="1529"/>
        <v>0</v>
      </c>
      <c r="K3401" s="681">
        <f t="shared" si="1530"/>
        <v>0</v>
      </c>
      <c r="L3401" s="711">
        <f>IF($L$5="Yes",HLOOKUP(B3401,'Outdoor Supply'!$D$32:$P$38,7,FALSE),0)</f>
        <v>0</v>
      </c>
      <c r="M3401" s="701">
        <f t="shared" si="1531"/>
        <v>0</v>
      </c>
      <c r="N3401" s="564">
        <f t="shared" si="1532"/>
        <v>0</v>
      </c>
      <c r="O3401" s="564">
        <f t="shared" si="1533"/>
        <v>0</v>
      </c>
      <c r="P3401" s="564">
        <f t="shared" si="1534"/>
        <v>0</v>
      </c>
      <c r="Q3401" s="564">
        <f t="shared" si="1535"/>
        <v>0</v>
      </c>
      <c r="R3401" s="661">
        <f t="shared" si="1524"/>
        <v>0</v>
      </c>
      <c r="S3401" s="662">
        <f t="shared" si="1525"/>
        <v>0</v>
      </c>
      <c r="T3401" s="699">
        <f t="shared" si="1526"/>
        <v>0</v>
      </c>
      <c r="U3401" s="681">
        <f t="shared" si="1536"/>
        <v>0</v>
      </c>
      <c r="V3401" s="701">
        <f t="shared" si="1537"/>
        <v>0</v>
      </c>
      <c r="W3401" s="662">
        <f t="shared" si="1538"/>
        <v>0</v>
      </c>
      <c r="X3401" s="662">
        <f t="shared" si="1539"/>
        <v>0</v>
      </c>
      <c r="Y3401" s="662">
        <f t="shared" si="1540"/>
        <v>0</v>
      </c>
      <c r="Z3401" s="699">
        <f t="shared" si="1541"/>
        <v>0</v>
      </c>
      <c r="AA3401" s="681">
        <f t="shared" si="1544"/>
        <v>0</v>
      </c>
      <c r="AB3401" s="701">
        <f t="shared" si="1545"/>
        <v>0</v>
      </c>
      <c r="AC3401" s="662">
        <f t="shared" si="1542"/>
        <v>0</v>
      </c>
      <c r="AD3401" s="662">
        <f t="shared" si="1546"/>
        <v>0</v>
      </c>
      <c r="AE3401" s="701">
        <f t="shared" si="1547"/>
        <v>0</v>
      </c>
      <c r="AF3401" s="662">
        <f t="shared" si="1543"/>
        <v>0</v>
      </c>
      <c r="AG3401" s="662">
        <f t="shared" si="1548"/>
        <v>0</v>
      </c>
      <c r="AH3401" s="701">
        <f t="shared" si="1549"/>
        <v>0</v>
      </c>
    </row>
    <row r="3402" spans="1:34" x14ac:dyDescent="0.35">
      <c r="A3402" s="680">
        <v>41377</v>
      </c>
      <c r="B3402" s="558" t="s">
        <v>24</v>
      </c>
      <c r="C3402" s="558">
        <v>4</v>
      </c>
      <c r="D3402" s="559">
        <f t="shared" si="1521"/>
        <v>7</v>
      </c>
      <c r="E3402" s="561">
        <v>0</v>
      </c>
      <c r="F3402" s="699">
        <f t="shared" si="1527"/>
        <v>0</v>
      </c>
      <c r="G3402" s="712">
        <f t="shared" si="1528"/>
        <v>0</v>
      </c>
      <c r="H3402" s="699">
        <f t="shared" si="1522"/>
        <v>0</v>
      </c>
      <c r="I3402" s="712">
        <f t="shared" si="1523"/>
        <v>0</v>
      </c>
      <c r="J3402" s="699">
        <f t="shared" si="1529"/>
        <v>0</v>
      </c>
      <c r="K3402" s="681">
        <f t="shared" si="1530"/>
        <v>0</v>
      </c>
      <c r="L3402" s="711">
        <f>IF($L$5="Yes",HLOOKUP(B3402,'Outdoor Supply'!$D$32:$P$38,7,FALSE),0)</f>
        <v>0</v>
      </c>
      <c r="M3402" s="701">
        <f t="shared" si="1531"/>
        <v>0</v>
      </c>
      <c r="N3402" s="564">
        <f t="shared" si="1532"/>
        <v>0</v>
      </c>
      <c r="O3402" s="564">
        <f t="shared" si="1533"/>
        <v>0</v>
      </c>
      <c r="P3402" s="564">
        <f t="shared" si="1534"/>
        <v>0</v>
      </c>
      <c r="Q3402" s="564">
        <f t="shared" si="1535"/>
        <v>0</v>
      </c>
      <c r="R3402" s="661">
        <f t="shared" si="1524"/>
        <v>0</v>
      </c>
      <c r="S3402" s="662">
        <f t="shared" si="1525"/>
        <v>0</v>
      </c>
      <c r="T3402" s="699">
        <f t="shared" si="1526"/>
        <v>0</v>
      </c>
      <c r="U3402" s="681">
        <f t="shared" si="1536"/>
        <v>0</v>
      </c>
      <c r="V3402" s="701">
        <f t="shared" si="1537"/>
        <v>0</v>
      </c>
      <c r="W3402" s="662">
        <f t="shared" si="1538"/>
        <v>0</v>
      </c>
      <c r="X3402" s="662">
        <f t="shared" si="1539"/>
        <v>0</v>
      </c>
      <c r="Y3402" s="662">
        <f t="shared" si="1540"/>
        <v>0</v>
      </c>
      <c r="Z3402" s="699">
        <f t="shared" si="1541"/>
        <v>0</v>
      </c>
      <c r="AA3402" s="681">
        <f t="shared" si="1544"/>
        <v>0</v>
      </c>
      <c r="AB3402" s="701">
        <f t="shared" si="1545"/>
        <v>0</v>
      </c>
      <c r="AC3402" s="662">
        <f t="shared" si="1542"/>
        <v>0</v>
      </c>
      <c r="AD3402" s="662">
        <f t="shared" si="1546"/>
        <v>0</v>
      </c>
      <c r="AE3402" s="701">
        <f t="shared" si="1547"/>
        <v>0</v>
      </c>
      <c r="AF3402" s="662">
        <f t="shared" si="1543"/>
        <v>0</v>
      </c>
      <c r="AG3402" s="662">
        <f t="shared" si="1548"/>
        <v>0</v>
      </c>
      <c r="AH3402" s="701">
        <f t="shared" si="1549"/>
        <v>0</v>
      </c>
    </row>
    <row r="3403" spans="1:34" x14ac:dyDescent="0.35">
      <c r="A3403" s="680">
        <v>41378</v>
      </c>
      <c r="B3403" s="558" t="s">
        <v>24</v>
      </c>
      <c r="C3403" s="558">
        <v>4</v>
      </c>
      <c r="D3403" s="559">
        <f t="shared" ref="D3403:D3466" si="1550">WEEKDAY(A3403)</f>
        <v>1</v>
      </c>
      <c r="E3403" s="561">
        <v>0</v>
      </c>
      <c r="F3403" s="699">
        <f t="shared" si="1527"/>
        <v>0</v>
      </c>
      <c r="G3403" s="712">
        <f t="shared" si="1528"/>
        <v>0</v>
      </c>
      <c r="H3403" s="699">
        <f t="shared" ref="H3403:H3466" si="1551">$C$3*$F$3*(E3403/12)*7.48</f>
        <v>0</v>
      </c>
      <c r="I3403" s="712">
        <f t="shared" ref="I3403:I3466" si="1552">$C$4*$F$4*(E3403/12)*7.48</f>
        <v>0</v>
      </c>
      <c r="J3403" s="699">
        <f t="shared" si="1529"/>
        <v>0</v>
      </c>
      <c r="K3403" s="681">
        <f t="shared" si="1530"/>
        <v>0</v>
      </c>
      <c r="L3403" s="711">
        <f>IF($L$5="Yes",HLOOKUP(B3403,'Outdoor Supply'!$D$32:$P$38,7,FALSE),0)</f>
        <v>0</v>
      </c>
      <c r="M3403" s="701">
        <f t="shared" si="1531"/>
        <v>0</v>
      </c>
      <c r="N3403" s="564">
        <f t="shared" si="1532"/>
        <v>0</v>
      </c>
      <c r="O3403" s="564">
        <f t="shared" si="1533"/>
        <v>0</v>
      </c>
      <c r="P3403" s="564">
        <f t="shared" si="1534"/>
        <v>0</v>
      </c>
      <c r="Q3403" s="564">
        <f t="shared" si="1535"/>
        <v>0</v>
      </c>
      <c r="R3403" s="661">
        <f t="shared" ref="R3403:R3466" si="1553">$Q$3</f>
        <v>0</v>
      </c>
      <c r="S3403" s="662">
        <f t="shared" ref="S3403:S3466" si="1554">SUM(N3403:R3403)</f>
        <v>0</v>
      </c>
      <c r="T3403" s="699">
        <f t="shared" ref="T3403:T3466" si="1555">IF(V3403&lt;0,0,IF(V3403&gt;$G$3,$G$3,V3403))</f>
        <v>0</v>
      </c>
      <c r="U3403" s="681">
        <f t="shared" si="1536"/>
        <v>0</v>
      </c>
      <c r="V3403" s="701">
        <f t="shared" si="1537"/>
        <v>0</v>
      </c>
      <c r="W3403" s="662">
        <f t="shared" si="1538"/>
        <v>0</v>
      </c>
      <c r="X3403" s="662">
        <f t="shared" si="1539"/>
        <v>0</v>
      </c>
      <c r="Y3403" s="662">
        <f t="shared" si="1540"/>
        <v>0</v>
      </c>
      <c r="Z3403" s="699">
        <f t="shared" si="1541"/>
        <v>0</v>
      </c>
      <c r="AA3403" s="681">
        <f t="shared" si="1544"/>
        <v>0</v>
      </c>
      <c r="AB3403" s="701">
        <f t="shared" si="1545"/>
        <v>0</v>
      </c>
      <c r="AC3403" s="662">
        <f t="shared" si="1542"/>
        <v>0</v>
      </c>
      <c r="AD3403" s="662">
        <f t="shared" si="1546"/>
        <v>0</v>
      </c>
      <c r="AE3403" s="701">
        <f t="shared" si="1547"/>
        <v>0</v>
      </c>
      <c r="AF3403" s="662">
        <f t="shared" si="1543"/>
        <v>0</v>
      </c>
      <c r="AG3403" s="662">
        <f t="shared" si="1548"/>
        <v>0</v>
      </c>
      <c r="AH3403" s="701">
        <f t="shared" si="1549"/>
        <v>0</v>
      </c>
    </row>
    <row r="3404" spans="1:34" x14ac:dyDescent="0.35">
      <c r="A3404" s="680">
        <v>41379</v>
      </c>
      <c r="B3404" s="558" t="s">
        <v>24</v>
      </c>
      <c r="C3404" s="558">
        <v>4</v>
      </c>
      <c r="D3404" s="559">
        <f t="shared" si="1550"/>
        <v>2</v>
      </c>
      <c r="E3404" s="561">
        <v>0</v>
      </c>
      <c r="F3404" s="699">
        <f t="shared" ref="F3404:F3467" si="1556">$B$3*$F$3*(E3404/12)*7.48</f>
        <v>0</v>
      </c>
      <c r="G3404" s="712">
        <f t="shared" ref="G3404:G3467" si="1557">$B$4*$F$4*(E3404/12)*7.48</f>
        <v>0</v>
      </c>
      <c r="H3404" s="699">
        <f t="shared" si="1551"/>
        <v>0</v>
      </c>
      <c r="I3404" s="712">
        <f t="shared" si="1552"/>
        <v>0</v>
      </c>
      <c r="J3404" s="699">
        <f t="shared" ref="J3404:J3467" si="1558">IF($L$3="Yes",$M$3*$N$3*(E3404/12)*7.48,0)</f>
        <v>0</v>
      </c>
      <c r="K3404" s="681">
        <f t="shared" ref="K3404:K3467" si="1559">IF($L$4="Yes",$M$4*$N$4*(E3404/12)*7.48,0)</f>
        <v>0</v>
      </c>
      <c r="L3404" s="711">
        <f>IF($L$5="Yes",HLOOKUP(B3404,'Outdoor Supply'!$D$32:$P$38,7,FALSE),0)</f>
        <v>0</v>
      </c>
      <c r="M3404" s="701">
        <f t="shared" ref="M3404:M3467" si="1560">SUM(J3404:L3404)</f>
        <v>0</v>
      </c>
      <c r="N3404" s="564">
        <f t="shared" ref="N3404:N3467" si="1561">HLOOKUP(B3404,$U$2:$AF$6,2,FALSE)</f>
        <v>0</v>
      </c>
      <c r="O3404" s="564">
        <f t="shared" ref="O3404:O3467" si="1562">HLOOKUP(B3404,$U$2:$AF$6,3,FALSE)</f>
        <v>0</v>
      </c>
      <c r="P3404" s="564">
        <f t="shared" ref="P3404:P3467" si="1563">HLOOKUP(B3404,$U$2:$AF$6,4,FALSE)</f>
        <v>0</v>
      </c>
      <c r="Q3404" s="564">
        <f t="shared" ref="Q3404:Q3467" si="1564">HLOOKUP(B3404,$U$2:$AF$6,5,FALSE)</f>
        <v>0</v>
      </c>
      <c r="R3404" s="661">
        <f t="shared" si="1553"/>
        <v>0</v>
      </c>
      <c r="S3404" s="662">
        <f t="shared" si="1554"/>
        <v>0</v>
      </c>
      <c r="T3404" s="699">
        <f t="shared" si="1555"/>
        <v>0</v>
      </c>
      <c r="U3404" s="681">
        <f t="shared" ref="U3404:U3467" si="1565">IF(F3404+T3403&gt;S3404,S3404,F3404+T3403)</f>
        <v>0</v>
      </c>
      <c r="V3404" s="701">
        <f t="shared" ref="V3404:V3467" si="1566">T3403+F3404-S3404</f>
        <v>0</v>
      </c>
      <c r="W3404" s="662">
        <f t="shared" ref="W3404:W3467" si="1567">IF(Y3404&lt;0,0,IF(Y3404&gt;$G$4,$G$4,Y3404))</f>
        <v>0</v>
      </c>
      <c r="X3404" s="662">
        <f t="shared" ref="X3404:X3467" si="1568">IF(G3404+W3403&gt;S3404,S3404,G3404+W3403)</f>
        <v>0</v>
      </c>
      <c r="Y3404" s="662">
        <f t="shared" ref="Y3404:Y3467" si="1569">W3403+G3404-S3404</f>
        <v>0</v>
      </c>
      <c r="Z3404" s="699">
        <f t="shared" ref="Z3404:Z3467" si="1570">IF(AB3404&lt;0,0,IF(AB3404&gt;$H$3,$H$3,AB3404))</f>
        <v>0</v>
      </c>
      <c r="AA3404" s="681">
        <f t="shared" si="1544"/>
        <v>0</v>
      </c>
      <c r="AB3404" s="701">
        <f t="shared" si="1545"/>
        <v>0</v>
      </c>
      <c r="AC3404" s="662">
        <f t="shared" ref="AC3404:AC3467" si="1571">IF(AE3404&lt;0,0,IF(AE3404&gt;$H$4,$H$4,AE3404))</f>
        <v>0</v>
      </c>
      <c r="AD3404" s="662">
        <f t="shared" si="1546"/>
        <v>0</v>
      </c>
      <c r="AE3404" s="701">
        <f t="shared" si="1547"/>
        <v>0</v>
      </c>
      <c r="AF3404" s="662">
        <f t="shared" ref="AF3404:AF3467" si="1572">IF(AH3404&lt;0,0,IF(AH3404&gt;$O$3,$O$3,AH3404))</f>
        <v>0</v>
      </c>
      <c r="AG3404" s="662">
        <f t="shared" si="1548"/>
        <v>0</v>
      </c>
      <c r="AH3404" s="701">
        <f t="shared" si="1549"/>
        <v>0</v>
      </c>
    </row>
    <row r="3405" spans="1:34" x14ac:dyDescent="0.35">
      <c r="A3405" s="680">
        <v>41380</v>
      </c>
      <c r="B3405" s="558" t="s">
        <v>24</v>
      </c>
      <c r="C3405" s="558">
        <v>4</v>
      </c>
      <c r="D3405" s="559">
        <f t="shared" si="1550"/>
        <v>3</v>
      </c>
      <c r="E3405" s="561">
        <v>0</v>
      </c>
      <c r="F3405" s="699">
        <f t="shared" si="1556"/>
        <v>0</v>
      </c>
      <c r="G3405" s="712">
        <f t="shared" si="1557"/>
        <v>0</v>
      </c>
      <c r="H3405" s="699">
        <f t="shared" si="1551"/>
        <v>0</v>
      </c>
      <c r="I3405" s="712">
        <f t="shared" si="1552"/>
        <v>0</v>
      </c>
      <c r="J3405" s="699">
        <f t="shared" si="1558"/>
        <v>0</v>
      </c>
      <c r="K3405" s="681">
        <f t="shared" si="1559"/>
        <v>0</v>
      </c>
      <c r="L3405" s="711">
        <f>IF($L$5="Yes",HLOOKUP(B3405,'Outdoor Supply'!$D$32:$P$38,7,FALSE),0)</f>
        <v>0</v>
      </c>
      <c r="M3405" s="701">
        <f t="shared" si="1560"/>
        <v>0</v>
      </c>
      <c r="N3405" s="564">
        <f t="shared" si="1561"/>
        <v>0</v>
      </c>
      <c r="O3405" s="564">
        <f t="shared" si="1562"/>
        <v>0</v>
      </c>
      <c r="P3405" s="564">
        <f t="shared" si="1563"/>
        <v>0</v>
      </c>
      <c r="Q3405" s="564">
        <f t="shared" si="1564"/>
        <v>0</v>
      </c>
      <c r="R3405" s="661">
        <f t="shared" si="1553"/>
        <v>0</v>
      </c>
      <c r="S3405" s="662">
        <f t="shared" si="1554"/>
        <v>0</v>
      </c>
      <c r="T3405" s="699">
        <f t="shared" si="1555"/>
        <v>0</v>
      </c>
      <c r="U3405" s="681">
        <f t="shared" si="1565"/>
        <v>0</v>
      </c>
      <c r="V3405" s="701">
        <f t="shared" si="1566"/>
        <v>0</v>
      </c>
      <c r="W3405" s="662">
        <f t="shared" si="1567"/>
        <v>0</v>
      </c>
      <c r="X3405" s="662">
        <f t="shared" si="1568"/>
        <v>0</v>
      </c>
      <c r="Y3405" s="662">
        <f t="shared" si="1569"/>
        <v>0</v>
      </c>
      <c r="Z3405" s="699">
        <f t="shared" si="1570"/>
        <v>0</v>
      </c>
      <c r="AA3405" s="681">
        <f t="shared" ref="AA3405:AA3468" si="1573">IF(H3405+Z3404&gt;S3405,S3405,H3405+Z3404)</f>
        <v>0</v>
      </c>
      <c r="AB3405" s="701">
        <f t="shared" ref="AB3405:AB3468" si="1574">Z3404+H3405-S3405</f>
        <v>0</v>
      </c>
      <c r="AC3405" s="662">
        <f t="shared" si="1571"/>
        <v>0</v>
      </c>
      <c r="AD3405" s="662">
        <f t="shared" ref="AD3405:AD3468" si="1575">IF(I3405+AC3404&gt;S3405,S3405,I3405+AC3404)</f>
        <v>0</v>
      </c>
      <c r="AE3405" s="701">
        <f t="shared" ref="AE3405:AE3468" si="1576">AC3404+I3405-S3405</f>
        <v>0</v>
      </c>
      <c r="AF3405" s="662">
        <f t="shared" si="1572"/>
        <v>0</v>
      </c>
      <c r="AG3405" s="662">
        <f t="shared" ref="AG3405:AG3468" si="1577">IF(M3405+AF3404&gt;S3405,S3405,M3405+AF3404)</f>
        <v>0</v>
      </c>
      <c r="AH3405" s="701">
        <f t="shared" ref="AH3405:AH3468" si="1578">AF3404+M3405-S3405</f>
        <v>0</v>
      </c>
    </row>
    <row r="3406" spans="1:34" x14ac:dyDescent="0.35">
      <c r="A3406" s="680">
        <v>41381</v>
      </c>
      <c r="B3406" s="558" t="s">
        <v>24</v>
      </c>
      <c r="C3406" s="558">
        <v>4</v>
      </c>
      <c r="D3406" s="559">
        <f t="shared" si="1550"/>
        <v>4</v>
      </c>
      <c r="E3406" s="561">
        <v>9.9999999999909051E-3</v>
      </c>
      <c r="F3406" s="699">
        <f t="shared" si="1556"/>
        <v>0</v>
      </c>
      <c r="G3406" s="712">
        <f t="shared" si="1557"/>
        <v>0</v>
      </c>
      <c r="H3406" s="699">
        <f t="shared" si="1551"/>
        <v>0</v>
      </c>
      <c r="I3406" s="712">
        <f t="shared" si="1552"/>
        <v>0</v>
      </c>
      <c r="J3406" s="699">
        <f t="shared" si="1558"/>
        <v>0</v>
      </c>
      <c r="K3406" s="681">
        <f t="shared" si="1559"/>
        <v>0</v>
      </c>
      <c r="L3406" s="711">
        <f>IF($L$5="Yes",HLOOKUP(B3406,'Outdoor Supply'!$D$32:$P$38,7,FALSE),0)</f>
        <v>0</v>
      </c>
      <c r="M3406" s="701">
        <f t="shared" si="1560"/>
        <v>0</v>
      </c>
      <c r="N3406" s="564">
        <f t="shared" si="1561"/>
        <v>0</v>
      </c>
      <c r="O3406" s="564">
        <f t="shared" si="1562"/>
        <v>0</v>
      </c>
      <c r="P3406" s="564">
        <f t="shared" si="1563"/>
        <v>0</v>
      </c>
      <c r="Q3406" s="564">
        <f t="shared" si="1564"/>
        <v>0</v>
      </c>
      <c r="R3406" s="661">
        <f t="shared" si="1553"/>
        <v>0</v>
      </c>
      <c r="S3406" s="662">
        <f t="shared" si="1554"/>
        <v>0</v>
      </c>
      <c r="T3406" s="699">
        <f t="shared" si="1555"/>
        <v>0</v>
      </c>
      <c r="U3406" s="681">
        <f t="shared" si="1565"/>
        <v>0</v>
      </c>
      <c r="V3406" s="701">
        <f t="shared" si="1566"/>
        <v>0</v>
      </c>
      <c r="W3406" s="662">
        <f t="shared" si="1567"/>
        <v>0</v>
      </c>
      <c r="X3406" s="662">
        <f t="shared" si="1568"/>
        <v>0</v>
      </c>
      <c r="Y3406" s="662">
        <f t="shared" si="1569"/>
        <v>0</v>
      </c>
      <c r="Z3406" s="699">
        <f t="shared" si="1570"/>
        <v>0</v>
      </c>
      <c r="AA3406" s="681">
        <f t="shared" si="1573"/>
        <v>0</v>
      </c>
      <c r="AB3406" s="701">
        <f t="shared" si="1574"/>
        <v>0</v>
      </c>
      <c r="AC3406" s="662">
        <f t="shared" si="1571"/>
        <v>0</v>
      </c>
      <c r="AD3406" s="662">
        <f t="shared" si="1575"/>
        <v>0</v>
      </c>
      <c r="AE3406" s="701">
        <f t="shared" si="1576"/>
        <v>0</v>
      </c>
      <c r="AF3406" s="662">
        <f t="shared" si="1572"/>
        <v>0</v>
      </c>
      <c r="AG3406" s="662">
        <f t="shared" si="1577"/>
        <v>0</v>
      </c>
      <c r="AH3406" s="701">
        <f t="shared" si="1578"/>
        <v>0</v>
      </c>
    </row>
    <row r="3407" spans="1:34" x14ac:dyDescent="0.35">
      <c r="A3407" s="680">
        <v>41382</v>
      </c>
      <c r="B3407" s="558" t="s">
        <v>24</v>
      </c>
      <c r="C3407" s="558">
        <v>4</v>
      </c>
      <c r="D3407" s="559">
        <f t="shared" si="1550"/>
        <v>5</v>
      </c>
      <c r="E3407" s="561">
        <v>0.3599999999999568</v>
      </c>
      <c r="F3407" s="699">
        <f t="shared" si="1556"/>
        <v>0</v>
      </c>
      <c r="G3407" s="712">
        <f t="shared" si="1557"/>
        <v>0</v>
      </c>
      <c r="H3407" s="699">
        <f t="shared" si="1551"/>
        <v>0</v>
      </c>
      <c r="I3407" s="712">
        <f t="shared" si="1552"/>
        <v>0</v>
      </c>
      <c r="J3407" s="699">
        <f t="shared" si="1558"/>
        <v>0</v>
      </c>
      <c r="K3407" s="681">
        <f t="shared" si="1559"/>
        <v>0</v>
      </c>
      <c r="L3407" s="711">
        <f>IF($L$5="Yes",HLOOKUP(B3407,'Outdoor Supply'!$D$32:$P$38,7,FALSE),0)</f>
        <v>0</v>
      </c>
      <c r="M3407" s="701">
        <f t="shared" si="1560"/>
        <v>0</v>
      </c>
      <c r="N3407" s="564">
        <f t="shared" si="1561"/>
        <v>0</v>
      </c>
      <c r="O3407" s="564">
        <f t="shared" si="1562"/>
        <v>0</v>
      </c>
      <c r="P3407" s="564">
        <f t="shared" si="1563"/>
        <v>0</v>
      </c>
      <c r="Q3407" s="564">
        <f t="shared" si="1564"/>
        <v>0</v>
      </c>
      <c r="R3407" s="661">
        <f t="shared" si="1553"/>
        <v>0</v>
      </c>
      <c r="S3407" s="662">
        <f t="shared" si="1554"/>
        <v>0</v>
      </c>
      <c r="T3407" s="699">
        <f t="shared" si="1555"/>
        <v>0</v>
      </c>
      <c r="U3407" s="681">
        <f t="shared" si="1565"/>
        <v>0</v>
      </c>
      <c r="V3407" s="701">
        <f t="shared" si="1566"/>
        <v>0</v>
      </c>
      <c r="W3407" s="662">
        <f t="shared" si="1567"/>
        <v>0</v>
      </c>
      <c r="X3407" s="662">
        <f t="shared" si="1568"/>
        <v>0</v>
      </c>
      <c r="Y3407" s="662">
        <f t="shared" si="1569"/>
        <v>0</v>
      </c>
      <c r="Z3407" s="699">
        <f t="shared" si="1570"/>
        <v>0</v>
      </c>
      <c r="AA3407" s="681">
        <f t="shared" si="1573"/>
        <v>0</v>
      </c>
      <c r="AB3407" s="701">
        <f t="shared" si="1574"/>
        <v>0</v>
      </c>
      <c r="AC3407" s="662">
        <f t="shared" si="1571"/>
        <v>0</v>
      </c>
      <c r="AD3407" s="662">
        <f t="shared" si="1575"/>
        <v>0</v>
      </c>
      <c r="AE3407" s="701">
        <f t="shared" si="1576"/>
        <v>0</v>
      </c>
      <c r="AF3407" s="662">
        <f t="shared" si="1572"/>
        <v>0</v>
      </c>
      <c r="AG3407" s="662">
        <f t="shared" si="1577"/>
        <v>0</v>
      </c>
      <c r="AH3407" s="701">
        <f t="shared" si="1578"/>
        <v>0</v>
      </c>
    </row>
    <row r="3408" spans="1:34" x14ac:dyDescent="0.35">
      <c r="A3408" s="680">
        <v>41383</v>
      </c>
      <c r="B3408" s="558" t="s">
        <v>24</v>
      </c>
      <c r="C3408" s="558">
        <v>4</v>
      </c>
      <c r="D3408" s="559">
        <f t="shared" si="1550"/>
        <v>6</v>
      </c>
      <c r="E3408" s="561">
        <v>0</v>
      </c>
      <c r="F3408" s="699">
        <f t="shared" si="1556"/>
        <v>0</v>
      </c>
      <c r="G3408" s="712">
        <f t="shared" si="1557"/>
        <v>0</v>
      </c>
      <c r="H3408" s="699">
        <f t="shared" si="1551"/>
        <v>0</v>
      </c>
      <c r="I3408" s="712">
        <f t="shared" si="1552"/>
        <v>0</v>
      </c>
      <c r="J3408" s="699">
        <f t="shared" si="1558"/>
        <v>0</v>
      </c>
      <c r="K3408" s="681">
        <f t="shared" si="1559"/>
        <v>0</v>
      </c>
      <c r="L3408" s="711">
        <f>IF($L$5="Yes",HLOOKUP(B3408,'Outdoor Supply'!$D$32:$P$38,7,FALSE),0)</f>
        <v>0</v>
      </c>
      <c r="M3408" s="701">
        <f t="shared" si="1560"/>
        <v>0</v>
      </c>
      <c r="N3408" s="564">
        <f t="shared" si="1561"/>
        <v>0</v>
      </c>
      <c r="O3408" s="564">
        <f t="shared" si="1562"/>
        <v>0</v>
      </c>
      <c r="P3408" s="564">
        <f t="shared" si="1563"/>
        <v>0</v>
      </c>
      <c r="Q3408" s="564">
        <f t="shared" si="1564"/>
        <v>0</v>
      </c>
      <c r="R3408" s="661">
        <f t="shared" si="1553"/>
        <v>0</v>
      </c>
      <c r="S3408" s="662">
        <f t="shared" si="1554"/>
        <v>0</v>
      </c>
      <c r="T3408" s="699">
        <f t="shared" si="1555"/>
        <v>0</v>
      </c>
      <c r="U3408" s="681">
        <f t="shared" si="1565"/>
        <v>0</v>
      </c>
      <c r="V3408" s="701">
        <f t="shared" si="1566"/>
        <v>0</v>
      </c>
      <c r="W3408" s="662">
        <f t="shared" si="1567"/>
        <v>0</v>
      </c>
      <c r="X3408" s="662">
        <f t="shared" si="1568"/>
        <v>0</v>
      </c>
      <c r="Y3408" s="662">
        <f t="shared" si="1569"/>
        <v>0</v>
      </c>
      <c r="Z3408" s="699">
        <f t="shared" si="1570"/>
        <v>0</v>
      </c>
      <c r="AA3408" s="681">
        <f t="shared" si="1573"/>
        <v>0</v>
      </c>
      <c r="AB3408" s="701">
        <f t="shared" si="1574"/>
        <v>0</v>
      </c>
      <c r="AC3408" s="662">
        <f t="shared" si="1571"/>
        <v>0</v>
      </c>
      <c r="AD3408" s="662">
        <f t="shared" si="1575"/>
        <v>0</v>
      </c>
      <c r="AE3408" s="701">
        <f t="shared" si="1576"/>
        <v>0</v>
      </c>
      <c r="AF3408" s="662">
        <f t="shared" si="1572"/>
        <v>0</v>
      </c>
      <c r="AG3408" s="662">
        <f t="shared" si="1577"/>
        <v>0</v>
      </c>
      <c r="AH3408" s="701">
        <f t="shared" si="1578"/>
        <v>0</v>
      </c>
    </row>
    <row r="3409" spans="1:34" x14ac:dyDescent="0.35">
      <c r="A3409" s="680">
        <v>41384</v>
      </c>
      <c r="B3409" s="558" t="s">
        <v>24</v>
      </c>
      <c r="C3409" s="558">
        <v>4</v>
      </c>
      <c r="D3409" s="559">
        <f t="shared" si="1550"/>
        <v>7</v>
      </c>
      <c r="E3409" s="561">
        <v>0</v>
      </c>
      <c r="F3409" s="699">
        <f t="shared" si="1556"/>
        <v>0</v>
      </c>
      <c r="G3409" s="712">
        <f t="shared" si="1557"/>
        <v>0</v>
      </c>
      <c r="H3409" s="699">
        <f t="shared" si="1551"/>
        <v>0</v>
      </c>
      <c r="I3409" s="712">
        <f t="shared" si="1552"/>
        <v>0</v>
      </c>
      <c r="J3409" s="699">
        <f t="shared" si="1558"/>
        <v>0</v>
      </c>
      <c r="K3409" s="681">
        <f t="shared" si="1559"/>
        <v>0</v>
      </c>
      <c r="L3409" s="711">
        <f>IF($L$5="Yes",HLOOKUP(B3409,'Outdoor Supply'!$D$32:$P$38,7,FALSE),0)</f>
        <v>0</v>
      </c>
      <c r="M3409" s="701">
        <f t="shared" si="1560"/>
        <v>0</v>
      </c>
      <c r="N3409" s="564">
        <f t="shared" si="1561"/>
        <v>0</v>
      </c>
      <c r="O3409" s="564">
        <f t="shared" si="1562"/>
        <v>0</v>
      </c>
      <c r="P3409" s="564">
        <f t="shared" si="1563"/>
        <v>0</v>
      </c>
      <c r="Q3409" s="564">
        <f t="shared" si="1564"/>
        <v>0</v>
      </c>
      <c r="R3409" s="661">
        <f t="shared" si="1553"/>
        <v>0</v>
      </c>
      <c r="S3409" s="662">
        <f t="shared" si="1554"/>
        <v>0</v>
      </c>
      <c r="T3409" s="699">
        <f t="shared" si="1555"/>
        <v>0</v>
      </c>
      <c r="U3409" s="681">
        <f t="shared" si="1565"/>
        <v>0</v>
      </c>
      <c r="V3409" s="701">
        <f t="shared" si="1566"/>
        <v>0</v>
      </c>
      <c r="W3409" s="662">
        <f t="shared" si="1567"/>
        <v>0</v>
      </c>
      <c r="X3409" s="662">
        <f t="shared" si="1568"/>
        <v>0</v>
      </c>
      <c r="Y3409" s="662">
        <f t="shared" si="1569"/>
        <v>0</v>
      </c>
      <c r="Z3409" s="699">
        <f t="shared" si="1570"/>
        <v>0</v>
      </c>
      <c r="AA3409" s="681">
        <f t="shared" si="1573"/>
        <v>0</v>
      </c>
      <c r="AB3409" s="701">
        <f t="shared" si="1574"/>
        <v>0</v>
      </c>
      <c r="AC3409" s="662">
        <f t="shared" si="1571"/>
        <v>0</v>
      </c>
      <c r="AD3409" s="662">
        <f t="shared" si="1575"/>
        <v>0</v>
      </c>
      <c r="AE3409" s="701">
        <f t="shared" si="1576"/>
        <v>0</v>
      </c>
      <c r="AF3409" s="662">
        <f t="shared" si="1572"/>
        <v>0</v>
      </c>
      <c r="AG3409" s="662">
        <f t="shared" si="1577"/>
        <v>0</v>
      </c>
      <c r="AH3409" s="701">
        <f t="shared" si="1578"/>
        <v>0</v>
      </c>
    </row>
    <row r="3410" spans="1:34" x14ac:dyDescent="0.35">
      <c r="A3410" s="680">
        <v>41385</v>
      </c>
      <c r="B3410" s="558" t="s">
        <v>24</v>
      </c>
      <c r="C3410" s="558">
        <v>4</v>
      </c>
      <c r="D3410" s="559">
        <f t="shared" si="1550"/>
        <v>1</v>
      </c>
      <c r="E3410" s="561">
        <v>0</v>
      </c>
      <c r="F3410" s="699">
        <f t="shared" si="1556"/>
        <v>0</v>
      </c>
      <c r="G3410" s="712">
        <f t="shared" si="1557"/>
        <v>0</v>
      </c>
      <c r="H3410" s="699">
        <f t="shared" si="1551"/>
        <v>0</v>
      </c>
      <c r="I3410" s="712">
        <f t="shared" si="1552"/>
        <v>0</v>
      </c>
      <c r="J3410" s="699">
        <f t="shared" si="1558"/>
        <v>0</v>
      </c>
      <c r="K3410" s="681">
        <f t="shared" si="1559"/>
        <v>0</v>
      </c>
      <c r="L3410" s="711">
        <f>IF($L$5="Yes",HLOOKUP(B3410,'Outdoor Supply'!$D$32:$P$38,7,FALSE),0)</f>
        <v>0</v>
      </c>
      <c r="M3410" s="701">
        <f t="shared" si="1560"/>
        <v>0</v>
      </c>
      <c r="N3410" s="564">
        <f t="shared" si="1561"/>
        <v>0</v>
      </c>
      <c r="O3410" s="564">
        <f t="shared" si="1562"/>
        <v>0</v>
      </c>
      <c r="P3410" s="564">
        <f t="shared" si="1563"/>
        <v>0</v>
      </c>
      <c r="Q3410" s="564">
        <f t="shared" si="1564"/>
        <v>0</v>
      </c>
      <c r="R3410" s="661">
        <f t="shared" si="1553"/>
        <v>0</v>
      </c>
      <c r="S3410" s="662">
        <f t="shared" si="1554"/>
        <v>0</v>
      </c>
      <c r="T3410" s="699">
        <f t="shared" si="1555"/>
        <v>0</v>
      </c>
      <c r="U3410" s="681">
        <f t="shared" si="1565"/>
        <v>0</v>
      </c>
      <c r="V3410" s="701">
        <f t="shared" si="1566"/>
        <v>0</v>
      </c>
      <c r="W3410" s="662">
        <f t="shared" si="1567"/>
        <v>0</v>
      </c>
      <c r="X3410" s="662">
        <f t="shared" si="1568"/>
        <v>0</v>
      </c>
      <c r="Y3410" s="662">
        <f t="shared" si="1569"/>
        <v>0</v>
      </c>
      <c r="Z3410" s="699">
        <f t="shared" si="1570"/>
        <v>0</v>
      </c>
      <c r="AA3410" s="681">
        <f t="shared" si="1573"/>
        <v>0</v>
      </c>
      <c r="AB3410" s="701">
        <f t="shared" si="1574"/>
        <v>0</v>
      </c>
      <c r="AC3410" s="662">
        <f t="shared" si="1571"/>
        <v>0</v>
      </c>
      <c r="AD3410" s="662">
        <f t="shared" si="1575"/>
        <v>0</v>
      </c>
      <c r="AE3410" s="701">
        <f t="shared" si="1576"/>
        <v>0</v>
      </c>
      <c r="AF3410" s="662">
        <f t="shared" si="1572"/>
        <v>0</v>
      </c>
      <c r="AG3410" s="662">
        <f t="shared" si="1577"/>
        <v>0</v>
      </c>
      <c r="AH3410" s="701">
        <f t="shared" si="1578"/>
        <v>0</v>
      </c>
    </row>
    <row r="3411" spans="1:34" x14ac:dyDescent="0.35">
      <c r="A3411" s="680">
        <v>41386</v>
      </c>
      <c r="B3411" s="558" t="s">
        <v>24</v>
      </c>
      <c r="C3411" s="558">
        <v>4</v>
      </c>
      <c r="D3411" s="559">
        <f t="shared" si="1550"/>
        <v>2</v>
      </c>
      <c r="E3411" s="561">
        <v>0</v>
      </c>
      <c r="F3411" s="699">
        <f t="shared" si="1556"/>
        <v>0</v>
      </c>
      <c r="G3411" s="712">
        <f t="shared" si="1557"/>
        <v>0</v>
      </c>
      <c r="H3411" s="699">
        <f t="shared" si="1551"/>
        <v>0</v>
      </c>
      <c r="I3411" s="712">
        <f t="shared" si="1552"/>
        <v>0</v>
      </c>
      <c r="J3411" s="699">
        <f t="shared" si="1558"/>
        <v>0</v>
      </c>
      <c r="K3411" s="681">
        <f t="shared" si="1559"/>
        <v>0</v>
      </c>
      <c r="L3411" s="711">
        <f>IF($L$5="Yes",HLOOKUP(B3411,'Outdoor Supply'!$D$32:$P$38,7,FALSE),0)</f>
        <v>0</v>
      </c>
      <c r="M3411" s="701">
        <f t="shared" si="1560"/>
        <v>0</v>
      </c>
      <c r="N3411" s="564">
        <f t="shared" si="1561"/>
        <v>0</v>
      </c>
      <c r="O3411" s="564">
        <f t="shared" si="1562"/>
        <v>0</v>
      </c>
      <c r="P3411" s="564">
        <f t="shared" si="1563"/>
        <v>0</v>
      </c>
      <c r="Q3411" s="564">
        <f t="shared" si="1564"/>
        <v>0</v>
      </c>
      <c r="R3411" s="661">
        <f t="shared" si="1553"/>
        <v>0</v>
      </c>
      <c r="S3411" s="662">
        <f t="shared" si="1554"/>
        <v>0</v>
      </c>
      <c r="T3411" s="699">
        <f t="shared" si="1555"/>
        <v>0</v>
      </c>
      <c r="U3411" s="681">
        <f t="shared" si="1565"/>
        <v>0</v>
      </c>
      <c r="V3411" s="701">
        <f t="shared" si="1566"/>
        <v>0</v>
      </c>
      <c r="W3411" s="662">
        <f t="shared" si="1567"/>
        <v>0</v>
      </c>
      <c r="X3411" s="662">
        <f t="shared" si="1568"/>
        <v>0</v>
      </c>
      <c r="Y3411" s="662">
        <f t="shared" si="1569"/>
        <v>0</v>
      </c>
      <c r="Z3411" s="699">
        <f t="shared" si="1570"/>
        <v>0</v>
      </c>
      <c r="AA3411" s="681">
        <f t="shared" si="1573"/>
        <v>0</v>
      </c>
      <c r="AB3411" s="701">
        <f t="shared" si="1574"/>
        <v>0</v>
      </c>
      <c r="AC3411" s="662">
        <f t="shared" si="1571"/>
        <v>0</v>
      </c>
      <c r="AD3411" s="662">
        <f t="shared" si="1575"/>
        <v>0</v>
      </c>
      <c r="AE3411" s="701">
        <f t="shared" si="1576"/>
        <v>0</v>
      </c>
      <c r="AF3411" s="662">
        <f t="shared" si="1572"/>
        <v>0</v>
      </c>
      <c r="AG3411" s="662">
        <f t="shared" si="1577"/>
        <v>0</v>
      </c>
      <c r="AH3411" s="701">
        <f t="shared" si="1578"/>
        <v>0</v>
      </c>
    </row>
    <row r="3412" spans="1:34" x14ac:dyDescent="0.35">
      <c r="A3412" s="680">
        <v>41387</v>
      </c>
      <c r="B3412" s="558" t="s">
        <v>24</v>
      </c>
      <c r="C3412" s="558">
        <v>4</v>
      </c>
      <c r="D3412" s="559">
        <f t="shared" si="1550"/>
        <v>3</v>
      </c>
      <c r="E3412" s="561">
        <v>0</v>
      </c>
      <c r="F3412" s="699">
        <f t="shared" si="1556"/>
        <v>0</v>
      </c>
      <c r="G3412" s="712">
        <f t="shared" si="1557"/>
        <v>0</v>
      </c>
      <c r="H3412" s="699">
        <f t="shared" si="1551"/>
        <v>0</v>
      </c>
      <c r="I3412" s="712">
        <f t="shared" si="1552"/>
        <v>0</v>
      </c>
      <c r="J3412" s="699">
        <f t="shared" si="1558"/>
        <v>0</v>
      </c>
      <c r="K3412" s="681">
        <f t="shared" si="1559"/>
        <v>0</v>
      </c>
      <c r="L3412" s="711">
        <f>IF($L$5="Yes",HLOOKUP(B3412,'Outdoor Supply'!$D$32:$P$38,7,FALSE),0)</f>
        <v>0</v>
      </c>
      <c r="M3412" s="701">
        <f t="shared" si="1560"/>
        <v>0</v>
      </c>
      <c r="N3412" s="564">
        <f t="shared" si="1561"/>
        <v>0</v>
      </c>
      <c r="O3412" s="564">
        <f t="shared" si="1562"/>
        <v>0</v>
      </c>
      <c r="P3412" s="564">
        <f t="shared" si="1563"/>
        <v>0</v>
      </c>
      <c r="Q3412" s="564">
        <f t="shared" si="1564"/>
        <v>0</v>
      </c>
      <c r="R3412" s="661">
        <f t="shared" si="1553"/>
        <v>0</v>
      </c>
      <c r="S3412" s="662">
        <f t="shared" si="1554"/>
        <v>0</v>
      </c>
      <c r="T3412" s="699">
        <f t="shared" si="1555"/>
        <v>0</v>
      </c>
      <c r="U3412" s="681">
        <f t="shared" si="1565"/>
        <v>0</v>
      </c>
      <c r="V3412" s="701">
        <f t="shared" si="1566"/>
        <v>0</v>
      </c>
      <c r="W3412" s="662">
        <f t="shared" si="1567"/>
        <v>0</v>
      </c>
      <c r="X3412" s="662">
        <f t="shared" si="1568"/>
        <v>0</v>
      </c>
      <c r="Y3412" s="662">
        <f t="shared" si="1569"/>
        <v>0</v>
      </c>
      <c r="Z3412" s="699">
        <f t="shared" si="1570"/>
        <v>0</v>
      </c>
      <c r="AA3412" s="681">
        <f t="shared" si="1573"/>
        <v>0</v>
      </c>
      <c r="AB3412" s="701">
        <f t="shared" si="1574"/>
        <v>0</v>
      </c>
      <c r="AC3412" s="662">
        <f t="shared" si="1571"/>
        <v>0</v>
      </c>
      <c r="AD3412" s="662">
        <f t="shared" si="1575"/>
        <v>0</v>
      </c>
      <c r="AE3412" s="701">
        <f t="shared" si="1576"/>
        <v>0</v>
      </c>
      <c r="AF3412" s="662">
        <f t="shared" si="1572"/>
        <v>0</v>
      </c>
      <c r="AG3412" s="662">
        <f t="shared" si="1577"/>
        <v>0</v>
      </c>
      <c r="AH3412" s="701">
        <f t="shared" si="1578"/>
        <v>0</v>
      </c>
    </row>
    <row r="3413" spans="1:34" x14ac:dyDescent="0.35">
      <c r="A3413" s="680">
        <v>41388</v>
      </c>
      <c r="B3413" s="558" t="s">
        <v>24</v>
      </c>
      <c r="C3413" s="558">
        <v>4</v>
      </c>
      <c r="D3413" s="559">
        <f t="shared" si="1550"/>
        <v>4</v>
      </c>
      <c r="E3413" s="561">
        <v>0</v>
      </c>
      <c r="F3413" s="699">
        <f t="shared" si="1556"/>
        <v>0</v>
      </c>
      <c r="G3413" s="712">
        <f t="shared" si="1557"/>
        <v>0</v>
      </c>
      <c r="H3413" s="699">
        <f t="shared" si="1551"/>
        <v>0</v>
      </c>
      <c r="I3413" s="712">
        <f t="shared" si="1552"/>
        <v>0</v>
      </c>
      <c r="J3413" s="699">
        <f t="shared" si="1558"/>
        <v>0</v>
      </c>
      <c r="K3413" s="681">
        <f t="shared" si="1559"/>
        <v>0</v>
      </c>
      <c r="L3413" s="711">
        <f>IF($L$5="Yes",HLOOKUP(B3413,'Outdoor Supply'!$D$32:$P$38,7,FALSE),0)</f>
        <v>0</v>
      </c>
      <c r="M3413" s="701">
        <f t="shared" si="1560"/>
        <v>0</v>
      </c>
      <c r="N3413" s="564">
        <f t="shared" si="1561"/>
        <v>0</v>
      </c>
      <c r="O3413" s="564">
        <f t="shared" si="1562"/>
        <v>0</v>
      </c>
      <c r="P3413" s="564">
        <f t="shared" si="1563"/>
        <v>0</v>
      </c>
      <c r="Q3413" s="564">
        <f t="shared" si="1564"/>
        <v>0</v>
      </c>
      <c r="R3413" s="661">
        <f t="shared" si="1553"/>
        <v>0</v>
      </c>
      <c r="S3413" s="662">
        <f t="shared" si="1554"/>
        <v>0</v>
      </c>
      <c r="T3413" s="699">
        <f t="shared" si="1555"/>
        <v>0</v>
      </c>
      <c r="U3413" s="681">
        <f t="shared" si="1565"/>
        <v>0</v>
      </c>
      <c r="V3413" s="701">
        <f t="shared" si="1566"/>
        <v>0</v>
      </c>
      <c r="W3413" s="662">
        <f t="shared" si="1567"/>
        <v>0</v>
      </c>
      <c r="X3413" s="662">
        <f t="shared" si="1568"/>
        <v>0</v>
      </c>
      <c r="Y3413" s="662">
        <f t="shared" si="1569"/>
        <v>0</v>
      </c>
      <c r="Z3413" s="699">
        <f t="shared" si="1570"/>
        <v>0</v>
      </c>
      <c r="AA3413" s="681">
        <f t="shared" si="1573"/>
        <v>0</v>
      </c>
      <c r="AB3413" s="701">
        <f t="shared" si="1574"/>
        <v>0</v>
      </c>
      <c r="AC3413" s="662">
        <f t="shared" si="1571"/>
        <v>0</v>
      </c>
      <c r="AD3413" s="662">
        <f t="shared" si="1575"/>
        <v>0</v>
      </c>
      <c r="AE3413" s="701">
        <f t="shared" si="1576"/>
        <v>0</v>
      </c>
      <c r="AF3413" s="662">
        <f t="shared" si="1572"/>
        <v>0</v>
      </c>
      <c r="AG3413" s="662">
        <f t="shared" si="1577"/>
        <v>0</v>
      </c>
      <c r="AH3413" s="701">
        <f t="shared" si="1578"/>
        <v>0</v>
      </c>
    </row>
    <row r="3414" spans="1:34" x14ac:dyDescent="0.35">
      <c r="A3414" s="680">
        <v>41389</v>
      </c>
      <c r="B3414" s="558" t="s">
        <v>24</v>
      </c>
      <c r="C3414" s="558">
        <v>4</v>
      </c>
      <c r="D3414" s="559">
        <f t="shared" si="1550"/>
        <v>5</v>
      </c>
      <c r="E3414" s="561">
        <v>0</v>
      </c>
      <c r="F3414" s="699">
        <f t="shared" si="1556"/>
        <v>0</v>
      </c>
      <c r="G3414" s="712">
        <f t="shared" si="1557"/>
        <v>0</v>
      </c>
      <c r="H3414" s="699">
        <f t="shared" si="1551"/>
        <v>0</v>
      </c>
      <c r="I3414" s="712">
        <f t="shared" si="1552"/>
        <v>0</v>
      </c>
      <c r="J3414" s="699">
        <f t="shared" si="1558"/>
        <v>0</v>
      </c>
      <c r="K3414" s="681">
        <f t="shared" si="1559"/>
        <v>0</v>
      </c>
      <c r="L3414" s="711">
        <f>IF($L$5="Yes",HLOOKUP(B3414,'Outdoor Supply'!$D$32:$P$38,7,FALSE),0)</f>
        <v>0</v>
      </c>
      <c r="M3414" s="701">
        <f t="shared" si="1560"/>
        <v>0</v>
      </c>
      <c r="N3414" s="564">
        <f t="shared" si="1561"/>
        <v>0</v>
      </c>
      <c r="O3414" s="564">
        <f t="shared" si="1562"/>
        <v>0</v>
      </c>
      <c r="P3414" s="564">
        <f t="shared" si="1563"/>
        <v>0</v>
      </c>
      <c r="Q3414" s="564">
        <f t="shared" si="1564"/>
        <v>0</v>
      </c>
      <c r="R3414" s="661">
        <f t="shared" si="1553"/>
        <v>0</v>
      </c>
      <c r="S3414" s="662">
        <f t="shared" si="1554"/>
        <v>0</v>
      </c>
      <c r="T3414" s="699">
        <f t="shared" si="1555"/>
        <v>0</v>
      </c>
      <c r="U3414" s="681">
        <f t="shared" si="1565"/>
        <v>0</v>
      </c>
      <c r="V3414" s="701">
        <f t="shared" si="1566"/>
        <v>0</v>
      </c>
      <c r="W3414" s="662">
        <f t="shared" si="1567"/>
        <v>0</v>
      </c>
      <c r="X3414" s="662">
        <f t="shared" si="1568"/>
        <v>0</v>
      </c>
      <c r="Y3414" s="662">
        <f t="shared" si="1569"/>
        <v>0</v>
      </c>
      <c r="Z3414" s="699">
        <f t="shared" si="1570"/>
        <v>0</v>
      </c>
      <c r="AA3414" s="681">
        <f t="shared" si="1573"/>
        <v>0</v>
      </c>
      <c r="AB3414" s="701">
        <f t="shared" si="1574"/>
        <v>0</v>
      </c>
      <c r="AC3414" s="662">
        <f t="shared" si="1571"/>
        <v>0</v>
      </c>
      <c r="AD3414" s="662">
        <f t="shared" si="1575"/>
        <v>0</v>
      </c>
      <c r="AE3414" s="701">
        <f t="shared" si="1576"/>
        <v>0</v>
      </c>
      <c r="AF3414" s="662">
        <f t="shared" si="1572"/>
        <v>0</v>
      </c>
      <c r="AG3414" s="662">
        <f t="shared" si="1577"/>
        <v>0</v>
      </c>
      <c r="AH3414" s="701">
        <f t="shared" si="1578"/>
        <v>0</v>
      </c>
    </row>
    <row r="3415" spans="1:34" x14ac:dyDescent="0.35">
      <c r="A3415" s="680">
        <v>41390</v>
      </c>
      <c r="B3415" s="558" t="s">
        <v>24</v>
      </c>
      <c r="C3415" s="558">
        <v>4</v>
      </c>
      <c r="D3415" s="559">
        <f t="shared" si="1550"/>
        <v>6</v>
      </c>
      <c r="E3415" s="561">
        <v>1.999999999998181E-2</v>
      </c>
      <c r="F3415" s="699">
        <f t="shared" si="1556"/>
        <v>0</v>
      </c>
      <c r="G3415" s="712">
        <f t="shared" si="1557"/>
        <v>0</v>
      </c>
      <c r="H3415" s="699">
        <f t="shared" si="1551"/>
        <v>0</v>
      </c>
      <c r="I3415" s="712">
        <f t="shared" si="1552"/>
        <v>0</v>
      </c>
      <c r="J3415" s="699">
        <f t="shared" si="1558"/>
        <v>0</v>
      </c>
      <c r="K3415" s="681">
        <f t="shared" si="1559"/>
        <v>0</v>
      </c>
      <c r="L3415" s="711">
        <f>IF($L$5="Yes",HLOOKUP(B3415,'Outdoor Supply'!$D$32:$P$38,7,FALSE),0)</f>
        <v>0</v>
      </c>
      <c r="M3415" s="701">
        <f t="shared" si="1560"/>
        <v>0</v>
      </c>
      <c r="N3415" s="564">
        <f t="shared" si="1561"/>
        <v>0</v>
      </c>
      <c r="O3415" s="564">
        <f t="shared" si="1562"/>
        <v>0</v>
      </c>
      <c r="P3415" s="564">
        <f t="shared" si="1563"/>
        <v>0</v>
      </c>
      <c r="Q3415" s="564">
        <f t="shared" si="1564"/>
        <v>0</v>
      </c>
      <c r="R3415" s="661">
        <f t="shared" si="1553"/>
        <v>0</v>
      </c>
      <c r="S3415" s="662">
        <f t="shared" si="1554"/>
        <v>0</v>
      </c>
      <c r="T3415" s="699">
        <f t="shared" si="1555"/>
        <v>0</v>
      </c>
      <c r="U3415" s="681">
        <f t="shared" si="1565"/>
        <v>0</v>
      </c>
      <c r="V3415" s="701">
        <f t="shared" si="1566"/>
        <v>0</v>
      </c>
      <c r="W3415" s="662">
        <f t="shared" si="1567"/>
        <v>0</v>
      </c>
      <c r="X3415" s="662">
        <f t="shared" si="1568"/>
        <v>0</v>
      </c>
      <c r="Y3415" s="662">
        <f t="shared" si="1569"/>
        <v>0</v>
      </c>
      <c r="Z3415" s="699">
        <f t="shared" si="1570"/>
        <v>0</v>
      </c>
      <c r="AA3415" s="681">
        <f t="shared" si="1573"/>
        <v>0</v>
      </c>
      <c r="AB3415" s="701">
        <f t="shared" si="1574"/>
        <v>0</v>
      </c>
      <c r="AC3415" s="662">
        <f t="shared" si="1571"/>
        <v>0</v>
      </c>
      <c r="AD3415" s="662">
        <f t="shared" si="1575"/>
        <v>0</v>
      </c>
      <c r="AE3415" s="701">
        <f t="shared" si="1576"/>
        <v>0</v>
      </c>
      <c r="AF3415" s="662">
        <f t="shared" si="1572"/>
        <v>0</v>
      </c>
      <c r="AG3415" s="662">
        <f t="shared" si="1577"/>
        <v>0</v>
      </c>
      <c r="AH3415" s="701">
        <f t="shared" si="1578"/>
        <v>0</v>
      </c>
    </row>
    <row r="3416" spans="1:34" x14ac:dyDescent="0.35">
      <c r="A3416" s="680">
        <v>41391</v>
      </c>
      <c r="B3416" s="558" t="s">
        <v>24</v>
      </c>
      <c r="C3416" s="558">
        <v>4</v>
      </c>
      <c r="D3416" s="559">
        <f t="shared" si="1550"/>
        <v>7</v>
      </c>
      <c r="E3416" s="561">
        <v>9.9999999999909051E-3</v>
      </c>
      <c r="F3416" s="699">
        <f t="shared" si="1556"/>
        <v>0</v>
      </c>
      <c r="G3416" s="712">
        <f t="shared" si="1557"/>
        <v>0</v>
      </c>
      <c r="H3416" s="699">
        <f t="shared" si="1551"/>
        <v>0</v>
      </c>
      <c r="I3416" s="712">
        <f t="shared" si="1552"/>
        <v>0</v>
      </c>
      <c r="J3416" s="699">
        <f t="shared" si="1558"/>
        <v>0</v>
      </c>
      <c r="K3416" s="681">
        <f t="shared" si="1559"/>
        <v>0</v>
      </c>
      <c r="L3416" s="711">
        <f>IF($L$5="Yes",HLOOKUP(B3416,'Outdoor Supply'!$D$32:$P$38,7,FALSE),0)</f>
        <v>0</v>
      </c>
      <c r="M3416" s="701">
        <f t="shared" si="1560"/>
        <v>0</v>
      </c>
      <c r="N3416" s="564">
        <f t="shared" si="1561"/>
        <v>0</v>
      </c>
      <c r="O3416" s="564">
        <f t="shared" si="1562"/>
        <v>0</v>
      </c>
      <c r="P3416" s="564">
        <f t="shared" si="1563"/>
        <v>0</v>
      </c>
      <c r="Q3416" s="564">
        <f t="shared" si="1564"/>
        <v>0</v>
      </c>
      <c r="R3416" s="661">
        <f t="shared" si="1553"/>
        <v>0</v>
      </c>
      <c r="S3416" s="662">
        <f t="shared" si="1554"/>
        <v>0</v>
      </c>
      <c r="T3416" s="699">
        <f t="shared" si="1555"/>
        <v>0</v>
      </c>
      <c r="U3416" s="681">
        <f t="shared" si="1565"/>
        <v>0</v>
      </c>
      <c r="V3416" s="701">
        <f t="shared" si="1566"/>
        <v>0</v>
      </c>
      <c r="W3416" s="662">
        <f t="shared" si="1567"/>
        <v>0</v>
      </c>
      <c r="X3416" s="662">
        <f t="shared" si="1568"/>
        <v>0</v>
      </c>
      <c r="Y3416" s="662">
        <f t="shared" si="1569"/>
        <v>0</v>
      </c>
      <c r="Z3416" s="699">
        <f t="shared" si="1570"/>
        <v>0</v>
      </c>
      <c r="AA3416" s="681">
        <f t="shared" si="1573"/>
        <v>0</v>
      </c>
      <c r="AB3416" s="701">
        <f t="shared" si="1574"/>
        <v>0</v>
      </c>
      <c r="AC3416" s="662">
        <f t="shared" si="1571"/>
        <v>0</v>
      </c>
      <c r="AD3416" s="662">
        <f t="shared" si="1575"/>
        <v>0</v>
      </c>
      <c r="AE3416" s="701">
        <f t="shared" si="1576"/>
        <v>0</v>
      </c>
      <c r="AF3416" s="662">
        <f t="shared" si="1572"/>
        <v>0</v>
      </c>
      <c r="AG3416" s="662">
        <f t="shared" si="1577"/>
        <v>0</v>
      </c>
      <c r="AH3416" s="701">
        <f t="shared" si="1578"/>
        <v>0</v>
      </c>
    </row>
    <row r="3417" spans="1:34" x14ac:dyDescent="0.35">
      <c r="A3417" s="680">
        <v>41392</v>
      </c>
      <c r="B3417" s="558" t="s">
        <v>24</v>
      </c>
      <c r="C3417" s="558">
        <v>4</v>
      </c>
      <c r="D3417" s="559">
        <f t="shared" si="1550"/>
        <v>1</v>
      </c>
      <c r="E3417" s="561">
        <v>0</v>
      </c>
      <c r="F3417" s="699">
        <f t="shared" si="1556"/>
        <v>0</v>
      </c>
      <c r="G3417" s="712">
        <f t="shared" si="1557"/>
        <v>0</v>
      </c>
      <c r="H3417" s="699">
        <f t="shared" si="1551"/>
        <v>0</v>
      </c>
      <c r="I3417" s="712">
        <f t="shared" si="1552"/>
        <v>0</v>
      </c>
      <c r="J3417" s="699">
        <f t="shared" si="1558"/>
        <v>0</v>
      </c>
      <c r="K3417" s="681">
        <f t="shared" si="1559"/>
        <v>0</v>
      </c>
      <c r="L3417" s="711">
        <f>IF($L$5="Yes",HLOOKUP(B3417,'Outdoor Supply'!$D$32:$P$38,7,FALSE),0)</f>
        <v>0</v>
      </c>
      <c r="M3417" s="701">
        <f t="shared" si="1560"/>
        <v>0</v>
      </c>
      <c r="N3417" s="564">
        <f t="shared" si="1561"/>
        <v>0</v>
      </c>
      <c r="O3417" s="564">
        <f t="shared" si="1562"/>
        <v>0</v>
      </c>
      <c r="P3417" s="564">
        <f t="shared" si="1563"/>
        <v>0</v>
      </c>
      <c r="Q3417" s="564">
        <f t="shared" si="1564"/>
        <v>0</v>
      </c>
      <c r="R3417" s="661">
        <f t="shared" si="1553"/>
        <v>0</v>
      </c>
      <c r="S3417" s="662">
        <f t="shared" si="1554"/>
        <v>0</v>
      </c>
      <c r="T3417" s="699">
        <f t="shared" si="1555"/>
        <v>0</v>
      </c>
      <c r="U3417" s="681">
        <f t="shared" si="1565"/>
        <v>0</v>
      </c>
      <c r="V3417" s="701">
        <f t="shared" si="1566"/>
        <v>0</v>
      </c>
      <c r="W3417" s="662">
        <f t="shared" si="1567"/>
        <v>0</v>
      </c>
      <c r="X3417" s="662">
        <f t="shared" si="1568"/>
        <v>0</v>
      </c>
      <c r="Y3417" s="662">
        <f t="shared" si="1569"/>
        <v>0</v>
      </c>
      <c r="Z3417" s="699">
        <f t="shared" si="1570"/>
        <v>0</v>
      </c>
      <c r="AA3417" s="681">
        <f t="shared" si="1573"/>
        <v>0</v>
      </c>
      <c r="AB3417" s="701">
        <f t="shared" si="1574"/>
        <v>0</v>
      </c>
      <c r="AC3417" s="662">
        <f t="shared" si="1571"/>
        <v>0</v>
      </c>
      <c r="AD3417" s="662">
        <f t="shared" si="1575"/>
        <v>0</v>
      </c>
      <c r="AE3417" s="701">
        <f t="shared" si="1576"/>
        <v>0</v>
      </c>
      <c r="AF3417" s="662">
        <f t="shared" si="1572"/>
        <v>0</v>
      </c>
      <c r="AG3417" s="662">
        <f t="shared" si="1577"/>
        <v>0</v>
      </c>
      <c r="AH3417" s="701">
        <f t="shared" si="1578"/>
        <v>0</v>
      </c>
    </row>
    <row r="3418" spans="1:34" x14ac:dyDescent="0.35">
      <c r="A3418" s="680">
        <v>41393</v>
      </c>
      <c r="B3418" s="558" t="s">
        <v>24</v>
      </c>
      <c r="C3418" s="558">
        <v>4</v>
      </c>
      <c r="D3418" s="559">
        <f t="shared" si="1550"/>
        <v>2</v>
      </c>
      <c r="E3418" s="561">
        <v>0</v>
      </c>
      <c r="F3418" s="699">
        <f t="shared" si="1556"/>
        <v>0</v>
      </c>
      <c r="G3418" s="712">
        <f t="shared" si="1557"/>
        <v>0</v>
      </c>
      <c r="H3418" s="699">
        <f t="shared" si="1551"/>
        <v>0</v>
      </c>
      <c r="I3418" s="712">
        <f t="shared" si="1552"/>
        <v>0</v>
      </c>
      <c r="J3418" s="699">
        <f t="shared" si="1558"/>
        <v>0</v>
      </c>
      <c r="K3418" s="681">
        <f t="shared" si="1559"/>
        <v>0</v>
      </c>
      <c r="L3418" s="711">
        <f>IF($L$5="Yes",HLOOKUP(B3418,'Outdoor Supply'!$D$32:$P$38,7,FALSE),0)</f>
        <v>0</v>
      </c>
      <c r="M3418" s="701">
        <f t="shared" si="1560"/>
        <v>0</v>
      </c>
      <c r="N3418" s="564">
        <f t="shared" si="1561"/>
        <v>0</v>
      </c>
      <c r="O3418" s="564">
        <f t="shared" si="1562"/>
        <v>0</v>
      </c>
      <c r="P3418" s="564">
        <f t="shared" si="1563"/>
        <v>0</v>
      </c>
      <c r="Q3418" s="564">
        <f t="shared" si="1564"/>
        <v>0</v>
      </c>
      <c r="R3418" s="661">
        <f t="shared" si="1553"/>
        <v>0</v>
      </c>
      <c r="S3418" s="662">
        <f t="shared" si="1554"/>
        <v>0</v>
      </c>
      <c r="T3418" s="699">
        <f t="shared" si="1555"/>
        <v>0</v>
      </c>
      <c r="U3418" s="681">
        <f t="shared" si="1565"/>
        <v>0</v>
      </c>
      <c r="V3418" s="701">
        <f t="shared" si="1566"/>
        <v>0</v>
      </c>
      <c r="W3418" s="662">
        <f t="shared" si="1567"/>
        <v>0</v>
      </c>
      <c r="X3418" s="662">
        <f t="shared" si="1568"/>
        <v>0</v>
      </c>
      <c r="Y3418" s="662">
        <f t="shared" si="1569"/>
        <v>0</v>
      </c>
      <c r="Z3418" s="699">
        <f t="shared" si="1570"/>
        <v>0</v>
      </c>
      <c r="AA3418" s="681">
        <f t="shared" si="1573"/>
        <v>0</v>
      </c>
      <c r="AB3418" s="701">
        <f t="shared" si="1574"/>
        <v>0</v>
      </c>
      <c r="AC3418" s="662">
        <f t="shared" si="1571"/>
        <v>0</v>
      </c>
      <c r="AD3418" s="662">
        <f t="shared" si="1575"/>
        <v>0</v>
      </c>
      <c r="AE3418" s="701">
        <f t="shared" si="1576"/>
        <v>0</v>
      </c>
      <c r="AF3418" s="662">
        <f t="shared" si="1572"/>
        <v>0</v>
      </c>
      <c r="AG3418" s="662">
        <f t="shared" si="1577"/>
        <v>0</v>
      </c>
      <c r="AH3418" s="701">
        <f t="shared" si="1578"/>
        <v>0</v>
      </c>
    </row>
    <row r="3419" spans="1:34" x14ac:dyDescent="0.35">
      <c r="A3419" s="680">
        <v>41394</v>
      </c>
      <c r="B3419" s="558" t="s">
        <v>24</v>
      </c>
      <c r="C3419" s="558">
        <v>4</v>
      </c>
      <c r="D3419" s="559">
        <f t="shared" si="1550"/>
        <v>3</v>
      </c>
      <c r="E3419" s="561">
        <v>0</v>
      </c>
      <c r="F3419" s="699">
        <f t="shared" si="1556"/>
        <v>0</v>
      </c>
      <c r="G3419" s="712">
        <f t="shared" si="1557"/>
        <v>0</v>
      </c>
      <c r="H3419" s="699">
        <f t="shared" si="1551"/>
        <v>0</v>
      </c>
      <c r="I3419" s="712">
        <f t="shared" si="1552"/>
        <v>0</v>
      </c>
      <c r="J3419" s="699">
        <f t="shared" si="1558"/>
        <v>0</v>
      </c>
      <c r="K3419" s="681">
        <f t="shared" si="1559"/>
        <v>0</v>
      </c>
      <c r="L3419" s="711">
        <f>IF($L$5="Yes",HLOOKUP(B3419,'Outdoor Supply'!$D$32:$P$38,7,FALSE),0)</f>
        <v>0</v>
      </c>
      <c r="M3419" s="701">
        <f t="shared" si="1560"/>
        <v>0</v>
      </c>
      <c r="N3419" s="564">
        <f t="shared" si="1561"/>
        <v>0</v>
      </c>
      <c r="O3419" s="564">
        <f t="shared" si="1562"/>
        <v>0</v>
      </c>
      <c r="P3419" s="564">
        <f t="shared" si="1563"/>
        <v>0</v>
      </c>
      <c r="Q3419" s="564">
        <f t="shared" si="1564"/>
        <v>0</v>
      </c>
      <c r="R3419" s="661">
        <f t="shared" si="1553"/>
        <v>0</v>
      </c>
      <c r="S3419" s="662">
        <f t="shared" si="1554"/>
        <v>0</v>
      </c>
      <c r="T3419" s="699">
        <f t="shared" si="1555"/>
        <v>0</v>
      </c>
      <c r="U3419" s="681">
        <f t="shared" si="1565"/>
        <v>0</v>
      </c>
      <c r="V3419" s="701">
        <f t="shared" si="1566"/>
        <v>0</v>
      </c>
      <c r="W3419" s="662">
        <f t="shared" si="1567"/>
        <v>0</v>
      </c>
      <c r="X3419" s="662">
        <f t="shared" si="1568"/>
        <v>0</v>
      </c>
      <c r="Y3419" s="662">
        <f t="shared" si="1569"/>
        <v>0</v>
      </c>
      <c r="Z3419" s="699">
        <f t="shared" si="1570"/>
        <v>0</v>
      </c>
      <c r="AA3419" s="681">
        <f t="shared" si="1573"/>
        <v>0</v>
      </c>
      <c r="AB3419" s="701">
        <f t="shared" si="1574"/>
        <v>0</v>
      </c>
      <c r="AC3419" s="662">
        <f t="shared" si="1571"/>
        <v>0</v>
      </c>
      <c r="AD3419" s="662">
        <f t="shared" si="1575"/>
        <v>0</v>
      </c>
      <c r="AE3419" s="701">
        <f t="shared" si="1576"/>
        <v>0</v>
      </c>
      <c r="AF3419" s="662">
        <f t="shared" si="1572"/>
        <v>0</v>
      </c>
      <c r="AG3419" s="662">
        <f t="shared" si="1577"/>
        <v>0</v>
      </c>
      <c r="AH3419" s="701">
        <f t="shared" si="1578"/>
        <v>0</v>
      </c>
    </row>
    <row r="3420" spans="1:34" x14ac:dyDescent="0.35">
      <c r="A3420" s="680">
        <v>41395</v>
      </c>
      <c r="B3420" s="558" t="s">
        <v>25</v>
      </c>
      <c r="C3420" s="558">
        <v>5</v>
      </c>
      <c r="D3420" s="559">
        <f t="shared" si="1550"/>
        <v>4</v>
      </c>
      <c r="E3420" s="561">
        <v>0</v>
      </c>
      <c r="F3420" s="699">
        <f t="shared" si="1556"/>
        <v>0</v>
      </c>
      <c r="G3420" s="712">
        <f t="shared" si="1557"/>
        <v>0</v>
      </c>
      <c r="H3420" s="699">
        <f t="shared" si="1551"/>
        <v>0</v>
      </c>
      <c r="I3420" s="712">
        <f t="shared" si="1552"/>
        <v>0</v>
      </c>
      <c r="J3420" s="699">
        <f t="shared" si="1558"/>
        <v>0</v>
      </c>
      <c r="K3420" s="681">
        <f t="shared" si="1559"/>
        <v>0</v>
      </c>
      <c r="L3420" s="711">
        <f>IF($L$5="Yes",HLOOKUP(B3420,'Outdoor Supply'!$D$32:$P$38,7,FALSE),0)</f>
        <v>0</v>
      </c>
      <c r="M3420" s="701">
        <f t="shared" si="1560"/>
        <v>0</v>
      </c>
      <c r="N3420" s="564">
        <f t="shared" si="1561"/>
        <v>0</v>
      </c>
      <c r="O3420" s="564">
        <f t="shared" si="1562"/>
        <v>0</v>
      </c>
      <c r="P3420" s="564">
        <f t="shared" si="1563"/>
        <v>0</v>
      </c>
      <c r="Q3420" s="564">
        <f t="shared" si="1564"/>
        <v>0</v>
      </c>
      <c r="R3420" s="661">
        <f t="shared" si="1553"/>
        <v>0</v>
      </c>
      <c r="S3420" s="662">
        <f t="shared" si="1554"/>
        <v>0</v>
      </c>
      <c r="T3420" s="699">
        <f t="shared" si="1555"/>
        <v>0</v>
      </c>
      <c r="U3420" s="681">
        <f t="shared" si="1565"/>
        <v>0</v>
      </c>
      <c r="V3420" s="701">
        <f t="shared" si="1566"/>
        <v>0</v>
      </c>
      <c r="W3420" s="662">
        <f t="shared" si="1567"/>
        <v>0</v>
      </c>
      <c r="X3420" s="662">
        <f t="shared" si="1568"/>
        <v>0</v>
      </c>
      <c r="Y3420" s="662">
        <f t="shared" si="1569"/>
        <v>0</v>
      </c>
      <c r="Z3420" s="699">
        <f t="shared" si="1570"/>
        <v>0</v>
      </c>
      <c r="AA3420" s="681">
        <f t="shared" si="1573"/>
        <v>0</v>
      </c>
      <c r="AB3420" s="701">
        <f t="shared" si="1574"/>
        <v>0</v>
      </c>
      <c r="AC3420" s="662">
        <f t="shared" si="1571"/>
        <v>0</v>
      </c>
      <c r="AD3420" s="662">
        <f t="shared" si="1575"/>
        <v>0</v>
      </c>
      <c r="AE3420" s="701">
        <f t="shared" si="1576"/>
        <v>0</v>
      </c>
      <c r="AF3420" s="662">
        <f t="shared" si="1572"/>
        <v>0</v>
      </c>
      <c r="AG3420" s="662">
        <f t="shared" si="1577"/>
        <v>0</v>
      </c>
      <c r="AH3420" s="701">
        <f t="shared" si="1578"/>
        <v>0</v>
      </c>
    </row>
    <row r="3421" spans="1:34" x14ac:dyDescent="0.35">
      <c r="A3421" s="680">
        <v>41396</v>
      </c>
      <c r="B3421" s="558" t="s">
        <v>25</v>
      </c>
      <c r="C3421" s="558">
        <v>5</v>
      </c>
      <c r="D3421" s="559">
        <f t="shared" si="1550"/>
        <v>5</v>
      </c>
      <c r="E3421" s="561">
        <v>0</v>
      </c>
      <c r="F3421" s="699">
        <f t="shared" si="1556"/>
        <v>0</v>
      </c>
      <c r="G3421" s="712">
        <f t="shared" si="1557"/>
        <v>0</v>
      </c>
      <c r="H3421" s="699">
        <f t="shared" si="1551"/>
        <v>0</v>
      </c>
      <c r="I3421" s="712">
        <f t="shared" si="1552"/>
        <v>0</v>
      </c>
      <c r="J3421" s="699">
        <f t="shared" si="1558"/>
        <v>0</v>
      </c>
      <c r="K3421" s="681">
        <f t="shared" si="1559"/>
        <v>0</v>
      </c>
      <c r="L3421" s="711">
        <f>IF($L$5="Yes",HLOOKUP(B3421,'Outdoor Supply'!$D$32:$P$38,7,FALSE),0)</f>
        <v>0</v>
      </c>
      <c r="M3421" s="701">
        <f t="shared" si="1560"/>
        <v>0</v>
      </c>
      <c r="N3421" s="564">
        <f t="shared" si="1561"/>
        <v>0</v>
      </c>
      <c r="O3421" s="564">
        <f t="shared" si="1562"/>
        <v>0</v>
      </c>
      <c r="P3421" s="564">
        <f t="shared" si="1563"/>
        <v>0</v>
      </c>
      <c r="Q3421" s="564">
        <f t="shared" si="1564"/>
        <v>0</v>
      </c>
      <c r="R3421" s="661">
        <f t="shared" si="1553"/>
        <v>0</v>
      </c>
      <c r="S3421" s="662">
        <f t="shared" si="1554"/>
        <v>0</v>
      </c>
      <c r="T3421" s="699">
        <f t="shared" si="1555"/>
        <v>0</v>
      </c>
      <c r="U3421" s="681">
        <f t="shared" si="1565"/>
        <v>0</v>
      </c>
      <c r="V3421" s="701">
        <f t="shared" si="1566"/>
        <v>0</v>
      </c>
      <c r="W3421" s="662">
        <f t="shared" si="1567"/>
        <v>0</v>
      </c>
      <c r="X3421" s="662">
        <f t="shared" si="1568"/>
        <v>0</v>
      </c>
      <c r="Y3421" s="662">
        <f t="shared" si="1569"/>
        <v>0</v>
      </c>
      <c r="Z3421" s="699">
        <f t="shared" si="1570"/>
        <v>0</v>
      </c>
      <c r="AA3421" s="681">
        <f t="shared" si="1573"/>
        <v>0</v>
      </c>
      <c r="AB3421" s="701">
        <f t="shared" si="1574"/>
        <v>0</v>
      </c>
      <c r="AC3421" s="662">
        <f t="shared" si="1571"/>
        <v>0</v>
      </c>
      <c r="AD3421" s="662">
        <f t="shared" si="1575"/>
        <v>0</v>
      </c>
      <c r="AE3421" s="701">
        <f t="shared" si="1576"/>
        <v>0</v>
      </c>
      <c r="AF3421" s="662">
        <f t="shared" si="1572"/>
        <v>0</v>
      </c>
      <c r="AG3421" s="662">
        <f t="shared" si="1577"/>
        <v>0</v>
      </c>
      <c r="AH3421" s="701">
        <f t="shared" si="1578"/>
        <v>0</v>
      </c>
    </row>
    <row r="3422" spans="1:34" x14ac:dyDescent="0.35">
      <c r="A3422" s="680">
        <v>41397</v>
      </c>
      <c r="B3422" s="558" t="s">
        <v>25</v>
      </c>
      <c r="C3422" s="558">
        <v>5</v>
      </c>
      <c r="D3422" s="559">
        <f t="shared" si="1550"/>
        <v>6</v>
      </c>
      <c r="E3422" s="561">
        <v>0</v>
      </c>
      <c r="F3422" s="699">
        <f t="shared" si="1556"/>
        <v>0</v>
      </c>
      <c r="G3422" s="712">
        <f t="shared" si="1557"/>
        <v>0</v>
      </c>
      <c r="H3422" s="699">
        <f t="shared" si="1551"/>
        <v>0</v>
      </c>
      <c r="I3422" s="712">
        <f t="shared" si="1552"/>
        <v>0</v>
      </c>
      <c r="J3422" s="699">
        <f t="shared" si="1558"/>
        <v>0</v>
      </c>
      <c r="K3422" s="681">
        <f t="shared" si="1559"/>
        <v>0</v>
      </c>
      <c r="L3422" s="711">
        <f>IF($L$5="Yes",HLOOKUP(B3422,'Outdoor Supply'!$D$32:$P$38,7,FALSE),0)</f>
        <v>0</v>
      </c>
      <c r="M3422" s="701">
        <f t="shared" si="1560"/>
        <v>0</v>
      </c>
      <c r="N3422" s="564">
        <f t="shared" si="1561"/>
        <v>0</v>
      </c>
      <c r="O3422" s="564">
        <f t="shared" si="1562"/>
        <v>0</v>
      </c>
      <c r="P3422" s="564">
        <f t="shared" si="1563"/>
        <v>0</v>
      </c>
      <c r="Q3422" s="564">
        <f t="shared" si="1564"/>
        <v>0</v>
      </c>
      <c r="R3422" s="661">
        <f t="shared" si="1553"/>
        <v>0</v>
      </c>
      <c r="S3422" s="662">
        <f t="shared" si="1554"/>
        <v>0</v>
      </c>
      <c r="T3422" s="699">
        <f t="shared" si="1555"/>
        <v>0</v>
      </c>
      <c r="U3422" s="681">
        <f t="shared" si="1565"/>
        <v>0</v>
      </c>
      <c r="V3422" s="701">
        <f t="shared" si="1566"/>
        <v>0</v>
      </c>
      <c r="W3422" s="662">
        <f t="shared" si="1567"/>
        <v>0</v>
      </c>
      <c r="X3422" s="662">
        <f t="shared" si="1568"/>
        <v>0</v>
      </c>
      <c r="Y3422" s="662">
        <f t="shared" si="1569"/>
        <v>0</v>
      </c>
      <c r="Z3422" s="699">
        <f t="shared" si="1570"/>
        <v>0</v>
      </c>
      <c r="AA3422" s="681">
        <f t="shared" si="1573"/>
        <v>0</v>
      </c>
      <c r="AB3422" s="701">
        <f t="shared" si="1574"/>
        <v>0</v>
      </c>
      <c r="AC3422" s="662">
        <f t="shared" si="1571"/>
        <v>0</v>
      </c>
      <c r="AD3422" s="662">
        <f t="shared" si="1575"/>
        <v>0</v>
      </c>
      <c r="AE3422" s="701">
        <f t="shared" si="1576"/>
        <v>0</v>
      </c>
      <c r="AF3422" s="662">
        <f t="shared" si="1572"/>
        <v>0</v>
      </c>
      <c r="AG3422" s="662">
        <f t="shared" si="1577"/>
        <v>0</v>
      </c>
      <c r="AH3422" s="701">
        <f t="shared" si="1578"/>
        <v>0</v>
      </c>
    </row>
    <row r="3423" spans="1:34" x14ac:dyDescent="0.35">
      <c r="A3423" s="680">
        <v>41398</v>
      </c>
      <c r="B3423" s="558" t="s">
        <v>25</v>
      </c>
      <c r="C3423" s="558">
        <v>5</v>
      </c>
      <c r="D3423" s="559">
        <f t="shared" si="1550"/>
        <v>7</v>
      </c>
      <c r="E3423" s="561">
        <v>0</v>
      </c>
      <c r="F3423" s="699">
        <f t="shared" si="1556"/>
        <v>0</v>
      </c>
      <c r="G3423" s="712">
        <f t="shared" si="1557"/>
        <v>0</v>
      </c>
      <c r="H3423" s="699">
        <f t="shared" si="1551"/>
        <v>0</v>
      </c>
      <c r="I3423" s="712">
        <f t="shared" si="1552"/>
        <v>0</v>
      </c>
      <c r="J3423" s="699">
        <f t="shared" si="1558"/>
        <v>0</v>
      </c>
      <c r="K3423" s="681">
        <f t="shared" si="1559"/>
        <v>0</v>
      </c>
      <c r="L3423" s="711">
        <f>IF($L$5="Yes",HLOOKUP(B3423,'Outdoor Supply'!$D$32:$P$38,7,FALSE),0)</f>
        <v>0</v>
      </c>
      <c r="M3423" s="701">
        <f t="shared" si="1560"/>
        <v>0</v>
      </c>
      <c r="N3423" s="564">
        <f t="shared" si="1561"/>
        <v>0</v>
      </c>
      <c r="O3423" s="564">
        <f t="shared" si="1562"/>
        <v>0</v>
      </c>
      <c r="P3423" s="564">
        <f t="shared" si="1563"/>
        <v>0</v>
      </c>
      <c r="Q3423" s="564">
        <f t="shared" si="1564"/>
        <v>0</v>
      </c>
      <c r="R3423" s="661">
        <f t="shared" si="1553"/>
        <v>0</v>
      </c>
      <c r="S3423" s="662">
        <f t="shared" si="1554"/>
        <v>0</v>
      </c>
      <c r="T3423" s="699">
        <f t="shared" si="1555"/>
        <v>0</v>
      </c>
      <c r="U3423" s="681">
        <f t="shared" si="1565"/>
        <v>0</v>
      </c>
      <c r="V3423" s="701">
        <f t="shared" si="1566"/>
        <v>0</v>
      </c>
      <c r="W3423" s="662">
        <f t="shared" si="1567"/>
        <v>0</v>
      </c>
      <c r="X3423" s="662">
        <f t="shared" si="1568"/>
        <v>0</v>
      </c>
      <c r="Y3423" s="662">
        <f t="shared" si="1569"/>
        <v>0</v>
      </c>
      <c r="Z3423" s="699">
        <f t="shared" si="1570"/>
        <v>0</v>
      </c>
      <c r="AA3423" s="681">
        <f t="shared" si="1573"/>
        <v>0</v>
      </c>
      <c r="AB3423" s="701">
        <f t="shared" si="1574"/>
        <v>0</v>
      </c>
      <c r="AC3423" s="662">
        <f t="shared" si="1571"/>
        <v>0</v>
      </c>
      <c r="AD3423" s="662">
        <f t="shared" si="1575"/>
        <v>0</v>
      </c>
      <c r="AE3423" s="701">
        <f t="shared" si="1576"/>
        <v>0</v>
      </c>
      <c r="AF3423" s="662">
        <f t="shared" si="1572"/>
        <v>0</v>
      </c>
      <c r="AG3423" s="662">
        <f t="shared" si="1577"/>
        <v>0</v>
      </c>
      <c r="AH3423" s="701">
        <f t="shared" si="1578"/>
        <v>0</v>
      </c>
    </row>
    <row r="3424" spans="1:34" x14ac:dyDescent="0.35">
      <c r="A3424" s="680">
        <v>41399</v>
      </c>
      <c r="B3424" s="558" t="s">
        <v>25</v>
      </c>
      <c r="C3424" s="558">
        <v>5</v>
      </c>
      <c r="D3424" s="559">
        <f t="shared" si="1550"/>
        <v>1</v>
      </c>
      <c r="E3424" s="561">
        <v>0</v>
      </c>
      <c r="F3424" s="699">
        <f t="shared" si="1556"/>
        <v>0</v>
      </c>
      <c r="G3424" s="712">
        <f t="shared" si="1557"/>
        <v>0</v>
      </c>
      <c r="H3424" s="699">
        <f t="shared" si="1551"/>
        <v>0</v>
      </c>
      <c r="I3424" s="712">
        <f t="shared" si="1552"/>
        <v>0</v>
      </c>
      <c r="J3424" s="699">
        <f t="shared" si="1558"/>
        <v>0</v>
      </c>
      <c r="K3424" s="681">
        <f t="shared" si="1559"/>
        <v>0</v>
      </c>
      <c r="L3424" s="711">
        <f>IF($L$5="Yes",HLOOKUP(B3424,'Outdoor Supply'!$D$32:$P$38,7,FALSE),0)</f>
        <v>0</v>
      </c>
      <c r="M3424" s="701">
        <f t="shared" si="1560"/>
        <v>0</v>
      </c>
      <c r="N3424" s="564">
        <f t="shared" si="1561"/>
        <v>0</v>
      </c>
      <c r="O3424" s="564">
        <f t="shared" si="1562"/>
        <v>0</v>
      </c>
      <c r="P3424" s="564">
        <f t="shared" si="1563"/>
        <v>0</v>
      </c>
      <c r="Q3424" s="564">
        <f t="shared" si="1564"/>
        <v>0</v>
      </c>
      <c r="R3424" s="661">
        <f t="shared" si="1553"/>
        <v>0</v>
      </c>
      <c r="S3424" s="662">
        <f t="shared" si="1554"/>
        <v>0</v>
      </c>
      <c r="T3424" s="699">
        <f t="shared" si="1555"/>
        <v>0</v>
      </c>
      <c r="U3424" s="681">
        <f t="shared" si="1565"/>
        <v>0</v>
      </c>
      <c r="V3424" s="701">
        <f t="shared" si="1566"/>
        <v>0</v>
      </c>
      <c r="W3424" s="662">
        <f t="shared" si="1567"/>
        <v>0</v>
      </c>
      <c r="X3424" s="662">
        <f t="shared" si="1568"/>
        <v>0</v>
      </c>
      <c r="Y3424" s="662">
        <f t="shared" si="1569"/>
        <v>0</v>
      </c>
      <c r="Z3424" s="699">
        <f t="shared" si="1570"/>
        <v>0</v>
      </c>
      <c r="AA3424" s="681">
        <f t="shared" si="1573"/>
        <v>0</v>
      </c>
      <c r="AB3424" s="701">
        <f t="shared" si="1574"/>
        <v>0</v>
      </c>
      <c r="AC3424" s="662">
        <f t="shared" si="1571"/>
        <v>0</v>
      </c>
      <c r="AD3424" s="662">
        <f t="shared" si="1575"/>
        <v>0</v>
      </c>
      <c r="AE3424" s="701">
        <f t="shared" si="1576"/>
        <v>0</v>
      </c>
      <c r="AF3424" s="662">
        <f t="shared" si="1572"/>
        <v>0</v>
      </c>
      <c r="AG3424" s="662">
        <f t="shared" si="1577"/>
        <v>0</v>
      </c>
      <c r="AH3424" s="701">
        <f t="shared" si="1578"/>
        <v>0</v>
      </c>
    </row>
    <row r="3425" spans="1:34" x14ac:dyDescent="0.35">
      <c r="A3425" s="680">
        <v>41400</v>
      </c>
      <c r="B3425" s="558" t="s">
        <v>25</v>
      </c>
      <c r="C3425" s="558">
        <v>5</v>
      </c>
      <c r="D3425" s="559">
        <f t="shared" si="1550"/>
        <v>2</v>
      </c>
      <c r="E3425" s="561">
        <v>0</v>
      </c>
      <c r="F3425" s="699">
        <f t="shared" si="1556"/>
        <v>0</v>
      </c>
      <c r="G3425" s="712">
        <f t="shared" si="1557"/>
        <v>0</v>
      </c>
      <c r="H3425" s="699">
        <f t="shared" si="1551"/>
        <v>0</v>
      </c>
      <c r="I3425" s="712">
        <f t="shared" si="1552"/>
        <v>0</v>
      </c>
      <c r="J3425" s="699">
        <f t="shared" si="1558"/>
        <v>0</v>
      </c>
      <c r="K3425" s="681">
        <f t="shared" si="1559"/>
        <v>0</v>
      </c>
      <c r="L3425" s="711">
        <f>IF($L$5="Yes",HLOOKUP(B3425,'Outdoor Supply'!$D$32:$P$38,7,FALSE),0)</f>
        <v>0</v>
      </c>
      <c r="M3425" s="701">
        <f t="shared" si="1560"/>
        <v>0</v>
      </c>
      <c r="N3425" s="564">
        <f t="shared" si="1561"/>
        <v>0</v>
      </c>
      <c r="O3425" s="564">
        <f t="shared" si="1562"/>
        <v>0</v>
      </c>
      <c r="P3425" s="564">
        <f t="shared" si="1563"/>
        <v>0</v>
      </c>
      <c r="Q3425" s="564">
        <f t="shared" si="1564"/>
        <v>0</v>
      </c>
      <c r="R3425" s="661">
        <f t="shared" si="1553"/>
        <v>0</v>
      </c>
      <c r="S3425" s="662">
        <f t="shared" si="1554"/>
        <v>0</v>
      </c>
      <c r="T3425" s="699">
        <f t="shared" si="1555"/>
        <v>0</v>
      </c>
      <c r="U3425" s="681">
        <f t="shared" si="1565"/>
        <v>0</v>
      </c>
      <c r="V3425" s="701">
        <f t="shared" si="1566"/>
        <v>0</v>
      </c>
      <c r="W3425" s="662">
        <f t="shared" si="1567"/>
        <v>0</v>
      </c>
      <c r="X3425" s="662">
        <f t="shared" si="1568"/>
        <v>0</v>
      </c>
      <c r="Y3425" s="662">
        <f t="shared" si="1569"/>
        <v>0</v>
      </c>
      <c r="Z3425" s="699">
        <f t="shared" si="1570"/>
        <v>0</v>
      </c>
      <c r="AA3425" s="681">
        <f t="shared" si="1573"/>
        <v>0</v>
      </c>
      <c r="AB3425" s="701">
        <f t="shared" si="1574"/>
        <v>0</v>
      </c>
      <c r="AC3425" s="662">
        <f t="shared" si="1571"/>
        <v>0</v>
      </c>
      <c r="AD3425" s="662">
        <f t="shared" si="1575"/>
        <v>0</v>
      </c>
      <c r="AE3425" s="701">
        <f t="shared" si="1576"/>
        <v>0</v>
      </c>
      <c r="AF3425" s="662">
        <f t="shared" si="1572"/>
        <v>0</v>
      </c>
      <c r="AG3425" s="662">
        <f t="shared" si="1577"/>
        <v>0</v>
      </c>
      <c r="AH3425" s="701">
        <f t="shared" si="1578"/>
        <v>0</v>
      </c>
    </row>
    <row r="3426" spans="1:34" x14ac:dyDescent="0.35">
      <c r="A3426" s="680">
        <v>41401</v>
      </c>
      <c r="B3426" s="558" t="s">
        <v>25</v>
      </c>
      <c r="C3426" s="558">
        <v>5</v>
      </c>
      <c r="D3426" s="559">
        <f t="shared" si="1550"/>
        <v>3</v>
      </c>
      <c r="E3426" s="561">
        <v>0</v>
      </c>
      <c r="F3426" s="699">
        <f t="shared" si="1556"/>
        <v>0</v>
      </c>
      <c r="G3426" s="712">
        <f t="shared" si="1557"/>
        <v>0</v>
      </c>
      <c r="H3426" s="699">
        <f t="shared" si="1551"/>
        <v>0</v>
      </c>
      <c r="I3426" s="712">
        <f t="shared" si="1552"/>
        <v>0</v>
      </c>
      <c r="J3426" s="699">
        <f t="shared" si="1558"/>
        <v>0</v>
      </c>
      <c r="K3426" s="681">
        <f t="shared" si="1559"/>
        <v>0</v>
      </c>
      <c r="L3426" s="711">
        <f>IF($L$5="Yes",HLOOKUP(B3426,'Outdoor Supply'!$D$32:$P$38,7,FALSE),0)</f>
        <v>0</v>
      </c>
      <c r="M3426" s="701">
        <f t="shared" si="1560"/>
        <v>0</v>
      </c>
      <c r="N3426" s="564">
        <f t="shared" si="1561"/>
        <v>0</v>
      </c>
      <c r="O3426" s="564">
        <f t="shared" si="1562"/>
        <v>0</v>
      </c>
      <c r="P3426" s="564">
        <f t="shared" si="1563"/>
        <v>0</v>
      </c>
      <c r="Q3426" s="564">
        <f t="shared" si="1564"/>
        <v>0</v>
      </c>
      <c r="R3426" s="661">
        <f t="shared" si="1553"/>
        <v>0</v>
      </c>
      <c r="S3426" s="662">
        <f t="shared" si="1554"/>
        <v>0</v>
      </c>
      <c r="T3426" s="699">
        <f t="shared" si="1555"/>
        <v>0</v>
      </c>
      <c r="U3426" s="681">
        <f t="shared" si="1565"/>
        <v>0</v>
      </c>
      <c r="V3426" s="701">
        <f t="shared" si="1566"/>
        <v>0</v>
      </c>
      <c r="W3426" s="662">
        <f t="shared" si="1567"/>
        <v>0</v>
      </c>
      <c r="X3426" s="662">
        <f t="shared" si="1568"/>
        <v>0</v>
      </c>
      <c r="Y3426" s="662">
        <f t="shared" si="1569"/>
        <v>0</v>
      </c>
      <c r="Z3426" s="699">
        <f t="shared" si="1570"/>
        <v>0</v>
      </c>
      <c r="AA3426" s="681">
        <f t="shared" si="1573"/>
        <v>0</v>
      </c>
      <c r="AB3426" s="701">
        <f t="shared" si="1574"/>
        <v>0</v>
      </c>
      <c r="AC3426" s="662">
        <f t="shared" si="1571"/>
        <v>0</v>
      </c>
      <c r="AD3426" s="662">
        <f t="shared" si="1575"/>
        <v>0</v>
      </c>
      <c r="AE3426" s="701">
        <f t="shared" si="1576"/>
        <v>0</v>
      </c>
      <c r="AF3426" s="662">
        <f t="shared" si="1572"/>
        <v>0</v>
      </c>
      <c r="AG3426" s="662">
        <f t="shared" si="1577"/>
        <v>0</v>
      </c>
      <c r="AH3426" s="701">
        <f t="shared" si="1578"/>
        <v>0</v>
      </c>
    </row>
    <row r="3427" spans="1:34" x14ac:dyDescent="0.35">
      <c r="A3427" s="680">
        <v>41402</v>
      </c>
      <c r="B3427" s="558" t="s">
        <v>25</v>
      </c>
      <c r="C3427" s="558">
        <v>5</v>
      </c>
      <c r="D3427" s="559">
        <f t="shared" si="1550"/>
        <v>4</v>
      </c>
      <c r="E3427" s="561">
        <v>9.9999999999909051E-3</v>
      </c>
      <c r="F3427" s="699">
        <f t="shared" si="1556"/>
        <v>0</v>
      </c>
      <c r="G3427" s="712">
        <f t="shared" si="1557"/>
        <v>0</v>
      </c>
      <c r="H3427" s="699">
        <f t="shared" si="1551"/>
        <v>0</v>
      </c>
      <c r="I3427" s="712">
        <f t="shared" si="1552"/>
        <v>0</v>
      </c>
      <c r="J3427" s="699">
        <f t="shared" si="1558"/>
        <v>0</v>
      </c>
      <c r="K3427" s="681">
        <f t="shared" si="1559"/>
        <v>0</v>
      </c>
      <c r="L3427" s="711">
        <f>IF($L$5="Yes",HLOOKUP(B3427,'Outdoor Supply'!$D$32:$P$38,7,FALSE),0)</f>
        <v>0</v>
      </c>
      <c r="M3427" s="701">
        <f t="shared" si="1560"/>
        <v>0</v>
      </c>
      <c r="N3427" s="564">
        <f t="shared" si="1561"/>
        <v>0</v>
      </c>
      <c r="O3427" s="564">
        <f t="shared" si="1562"/>
        <v>0</v>
      </c>
      <c r="P3427" s="564">
        <f t="shared" si="1563"/>
        <v>0</v>
      </c>
      <c r="Q3427" s="564">
        <f t="shared" si="1564"/>
        <v>0</v>
      </c>
      <c r="R3427" s="661">
        <f t="shared" si="1553"/>
        <v>0</v>
      </c>
      <c r="S3427" s="662">
        <f t="shared" si="1554"/>
        <v>0</v>
      </c>
      <c r="T3427" s="699">
        <f t="shared" si="1555"/>
        <v>0</v>
      </c>
      <c r="U3427" s="681">
        <f t="shared" si="1565"/>
        <v>0</v>
      </c>
      <c r="V3427" s="701">
        <f t="shared" si="1566"/>
        <v>0</v>
      </c>
      <c r="W3427" s="662">
        <f t="shared" si="1567"/>
        <v>0</v>
      </c>
      <c r="X3427" s="662">
        <f t="shared" si="1568"/>
        <v>0</v>
      </c>
      <c r="Y3427" s="662">
        <f t="shared" si="1569"/>
        <v>0</v>
      </c>
      <c r="Z3427" s="699">
        <f t="shared" si="1570"/>
        <v>0</v>
      </c>
      <c r="AA3427" s="681">
        <f t="shared" si="1573"/>
        <v>0</v>
      </c>
      <c r="AB3427" s="701">
        <f t="shared" si="1574"/>
        <v>0</v>
      </c>
      <c r="AC3427" s="662">
        <f t="shared" si="1571"/>
        <v>0</v>
      </c>
      <c r="AD3427" s="662">
        <f t="shared" si="1575"/>
        <v>0</v>
      </c>
      <c r="AE3427" s="701">
        <f t="shared" si="1576"/>
        <v>0</v>
      </c>
      <c r="AF3427" s="662">
        <f t="shared" si="1572"/>
        <v>0</v>
      </c>
      <c r="AG3427" s="662">
        <f t="shared" si="1577"/>
        <v>0</v>
      </c>
      <c r="AH3427" s="701">
        <f t="shared" si="1578"/>
        <v>0</v>
      </c>
    </row>
    <row r="3428" spans="1:34" x14ac:dyDescent="0.35">
      <c r="A3428" s="680">
        <v>41403</v>
      </c>
      <c r="B3428" s="558" t="s">
        <v>25</v>
      </c>
      <c r="C3428" s="558">
        <v>5</v>
      </c>
      <c r="D3428" s="559">
        <f t="shared" si="1550"/>
        <v>5</v>
      </c>
      <c r="E3428" s="561">
        <v>0</v>
      </c>
      <c r="F3428" s="699">
        <f t="shared" si="1556"/>
        <v>0</v>
      </c>
      <c r="G3428" s="712">
        <f t="shared" si="1557"/>
        <v>0</v>
      </c>
      <c r="H3428" s="699">
        <f t="shared" si="1551"/>
        <v>0</v>
      </c>
      <c r="I3428" s="712">
        <f t="shared" si="1552"/>
        <v>0</v>
      </c>
      <c r="J3428" s="699">
        <f t="shared" si="1558"/>
        <v>0</v>
      </c>
      <c r="K3428" s="681">
        <f t="shared" si="1559"/>
        <v>0</v>
      </c>
      <c r="L3428" s="711">
        <f>IF($L$5="Yes",HLOOKUP(B3428,'Outdoor Supply'!$D$32:$P$38,7,FALSE),0)</f>
        <v>0</v>
      </c>
      <c r="M3428" s="701">
        <f t="shared" si="1560"/>
        <v>0</v>
      </c>
      <c r="N3428" s="564">
        <f t="shared" si="1561"/>
        <v>0</v>
      </c>
      <c r="O3428" s="564">
        <f t="shared" si="1562"/>
        <v>0</v>
      </c>
      <c r="P3428" s="564">
        <f t="shared" si="1563"/>
        <v>0</v>
      </c>
      <c r="Q3428" s="564">
        <f t="shared" si="1564"/>
        <v>0</v>
      </c>
      <c r="R3428" s="661">
        <f t="shared" si="1553"/>
        <v>0</v>
      </c>
      <c r="S3428" s="662">
        <f t="shared" si="1554"/>
        <v>0</v>
      </c>
      <c r="T3428" s="699">
        <f t="shared" si="1555"/>
        <v>0</v>
      </c>
      <c r="U3428" s="681">
        <f t="shared" si="1565"/>
        <v>0</v>
      </c>
      <c r="V3428" s="701">
        <f t="shared" si="1566"/>
        <v>0</v>
      </c>
      <c r="W3428" s="662">
        <f t="shared" si="1567"/>
        <v>0</v>
      </c>
      <c r="X3428" s="662">
        <f t="shared" si="1568"/>
        <v>0</v>
      </c>
      <c r="Y3428" s="662">
        <f t="shared" si="1569"/>
        <v>0</v>
      </c>
      <c r="Z3428" s="699">
        <f t="shared" si="1570"/>
        <v>0</v>
      </c>
      <c r="AA3428" s="681">
        <f t="shared" si="1573"/>
        <v>0</v>
      </c>
      <c r="AB3428" s="701">
        <f t="shared" si="1574"/>
        <v>0</v>
      </c>
      <c r="AC3428" s="662">
        <f t="shared" si="1571"/>
        <v>0</v>
      </c>
      <c r="AD3428" s="662">
        <f t="shared" si="1575"/>
        <v>0</v>
      </c>
      <c r="AE3428" s="701">
        <f t="shared" si="1576"/>
        <v>0</v>
      </c>
      <c r="AF3428" s="662">
        <f t="shared" si="1572"/>
        <v>0</v>
      </c>
      <c r="AG3428" s="662">
        <f t="shared" si="1577"/>
        <v>0</v>
      </c>
      <c r="AH3428" s="701">
        <f t="shared" si="1578"/>
        <v>0</v>
      </c>
    </row>
    <row r="3429" spans="1:34" x14ac:dyDescent="0.35">
      <c r="A3429" s="680">
        <v>41404</v>
      </c>
      <c r="B3429" s="558" t="s">
        <v>25</v>
      </c>
      <c r="C3429" s="558">
        <v>5</v>
      </c>
      <c r="D3429" s="559">
        <f t="shared" si="1550"/>
        <v>6</v>
      </c>
      <c r="E3429" s="561">
        <v>0.12999999999993861</v>
      </c>
      <c r="F3429" s="699">
        <f t="shared" si="1556"/>
        <v>0</v>
      </c>
      <c r="G3429" s="712">
        <f t="shared" si="1557"/>
        <v>0</v>
      </c>
      <c r="H3429" s="699">
        <f t="shared" si="1551"/>
        <v>0</v>
      </c>
      <c r="I3429" s="712">
        <f t="shared" si="1552"/>
        <v>0</v>
      </c>
      <c r="J3429" s="699">
        <f t="shared" si="1558"/>
        <v>0</v>
      </c>
      <c r="K3429" s="681">
        <f t="shared" si="1559"/>
        <v>0</v>
      </c>
      <c r="L3429" s="711">
        <f>IF($L$5="Yes",HLOOKUP(B3429,'Outdoor Supply'!$D$32:$P$38,7,FALSE),0)</f>
        <v>0</v>
      </c>
      <c r="M3429" s="701">
        <f t="shared" si="1560"/>
        <v>0</v>
      </c>
      <c r="N3429" s="564">
        <f t="shared" si="1561"/>
        <v>0</v>
      </c>
      <c r="O3429" s="564">
        <f t="shared" si="1562"/>
        <v>0</v>
      </c>
      <c r="P3429" s="564">
        <f t="shared" si="1563"/>
        <v>0</v>
      </c>
      <c r="Q3429" s="564">
        <f t="shared" si="1564"/>
        <v>0</v>
      </c>
      <c r="R3429" s="661">
        <f t="shared" si="1553"/>
        <v>0</v>
      </c>
      <c r="S3429" s="662">
        <f t="shared" si="1554"/>
        <v>0</v>
      </c>
      <c r="T3429" s="699">
        <f t="shared" si="1555"/>
        <v>0</v>
      </c>
      <c r="U3429" s="681">
        <f t="shared" si="1565"/>
        <v>0</v>
      </c>
      <c r="V3429" s="701">
        <f t="shared" si="1566"/>
        <v>0</v>
      </c>
      <c r="W3429" s="662">
        <f t="shared" si="1567"/>
        <v>0</v>
      </c>
      <c r="X3429" s="662">
        <f t="shared" si="1568"/>
        <v>0</v>
      </c>
      <c r="Y3429" s="662">
        <f t="shared" si="1569"/>
        <v>0</v>
      </c>
      <c r="Z3429" s="699">
        <f t="shared" si="1570"/>
        <v>0</v>
      </c>
      <c r="AA3429" s="681">
        <f t="shared" si="1573"/>
        <v>0</v>
      </c>
      <c r="AB3429" s="701">
        <f t="shared" si="1574"/>
        <v>0</v>
      </c>
      <c r="AC3429" s="662">
        <f t="shared" si="1571"/>
        <v>0</v>
      </c>
      <c r="AD3429" s="662">
        <f t="shared" si="1575"/>
        <v>0</v>
      </c>
      <c r="AE3429" s="701">
        <f t="shared" si="1576"/>
        <v>0</v>
      </c>
      <c r="AF3429" s="662">
        <f t="shared" si="1572"/>
        <v>0</v>
      </c>
      <c r="AG3429" s="662">
        <f t="shared" si="1577"/>
        <v>0</v>
      </c>
      <c r="AH3429" s="701">
        <f t="shared" si="1578"/>
        <v>0</v>
      </c>
    </row>
    <row r="3430" spans="1:34" x14ac:dyDescent="0.35">
      <c r="A3430" s="680">
        <v>41405</v>
      </c>
      <c r="B3430" s="558" t="s">
        <v>25</v>
      </c>
      <c r="C3430" s="558">
        <v>5</v>
      </c>
      <c r="D3430" s="559">
        <f t="shared" si="1550"/>
        <v>7</v>
      </c>
      <c r="E3430" s="561">
        <v>1.1800000000000068</v>
      </c>
      <c r="F3430" s="699">
        <f t="shared" si="1556"/>
        <v>0</v>
      </c>
      <c r="G3430" s="712">
        <f t="shared" si="1557"/>
        <v>0</v>
      </c>
      <c r="H3430" s="699">
        <f t="shared" si="1551"/>
        <v>0</v>
      </c>
      <c r="I3430" s="712">
        <f t="shared" si="1552"/>
        <v>0</v>
      </c>
      <c r="J3430" s="699">
        <f t="shared" si="1558"/>
        <v>0</v>
      </c>
      <c r="K3430" s="681">
        <f t="shared" si="1559"/>
        <v>0</v>
      </c>
      <c r="L3430" s="711">
        <f>IF($L$5="Yes",HLOOKUP(B3430,'Outdoor Supply'!$D$32:$P$38,7,FALSE),0)</f>
        <v>0</v>
      </c>
      <c r="M3430" s="701">
        <f t="shared" si="1560"/>
        <v>0</v>
      </c>
      <c r="N3430" s="564">
        <f t="shared" si="1561"/>
        <v>0</v>
      </c>
      <c r="O3430" s="564">
        <f t="shared" si="1562"/>
        <v>0</v>
      </c>
      <c r="P3430" s="564">
        <f t="shared" si="1563"/>
        <v>0</v>
      </c>
      <c r="Q3430" s="564">
        <f t="shared" si="1564"/>
        <v>0</v>
      </c>
      <c r="R3430" s="661">
        <f t="shared" si="1553"/>
        <v>0</v>
      </c>
      <c r="S3430" s="662">
        <f t="shared" si="1554"/>
        <v>0</v>
      </c>
      <c r="T3430" s="699">
        <f t="shared" si="1555"/>
        <v>0</v>
      </c>
      <c r="U3430" s="681">
        <f t="shared" si="1565"/>
        <v>0</v>
      </c>
      <c r="V3430" s="701">
        <f t="shared" si="1566"/>
        <v>0</v>
      </c>
      <c r="W3430" s="662">
        <f t="shared" si="1567"/>
        <v>0</v>
      </c>
      <c r="X3430" s="662">
        <f t="shared" si="1568"/>
        <v>0</v>
      </c>
      <c r="Y3430" s="662">
        <f t="shared" si="1569"/>
        <v>0</v>
      </c>
      <c r="Z3430" s="699">
        <f t="shared" si="1570"/>
        <v>0</v>
      </c>
      <c r="AA3430" s="681">
        <f t="shared" si="1573"/>
        <v>0</v>
      </c>
      <c r="AB3430" s="701">
        <f t="shared" si="1574"/>
        <v>0</v>
      </c>
      <c r="AC3430" s="662">
        <f t="shared" si="1571"/>
        <v>0</v>
      </c>
      <c r="AD3430" s="662">
        <f t="shared" si="1575"/>
        <v>0</v>
      </c>
      <c r="AE3430" s="701">
        <f t="shared" si="1576"/>
        <v>0</v>
      </c>
      <c r="AF3430" s="662">
        <f t="shared" si="1572"/>
        <v>0</v>
      </c>
      <c r="AG3430" s="662">
        <f t="shared" si="1577"/>
        <v>0</v>
      </c>
      <c r="AH3430" s="701">
        <f t="shared" si="1578"/>
        <v>0</v>
      </c>
    </row>
    <row r="3431" spans="1:34" x14ac:dyDescent="0.35">
      <c r="A3431" s="680">
        <v>41406</v>
      </c>
      <c r="B3431" s="558" t="s">
        <v>25</v>
      </c>
      <c r="C3431" s="558">
        <v>5</v>
      </c>
      <c r="D3431" s="559">
        <f t="shared" si="1550"/>
        <v>1</v>
      </c>
      <c r="E3431" s="561">
        <v>0</v>
      </c>
      <c r="F3431" s="699">
        <f t="shared" si="1556"/>
        <v>0</v>
      </c>
      <c r="G3431" s="712">
        <f t="shared" si="1557"/>
        <v>0</v>
      </c>
      <c r="H3431" s="699">
        <f t="shared" si="1551"/>
        <v>0</v>
      </c>
      <c r="I3431" s="712">
        <f t="shared" si="1552"/>
        <v>0</v>
      </c>
      <c r="J3431" s="699">
        <f t="shared" si="1558"/>
        <v>0</v>
      </c>
      <c r="K3431" s="681">
        <f t="shared" si="1559"/>
        <v>0</v>
      </c>
      <c r="L3431" s="711">
        <f>IF($L$5="Yes",HLOOKUP(B3431,'Outdoor Supply'!$D$32:$P$38,7,FALSE),0)</f>
        <v>0</v>
      </c>
      <c r="M3431" s="701">
        <f t="shared" si="1560"/>
        <v>0</v>
      </c>
      <c r="N3431" s="564">
        <f t="shared" si="1561"/>
        <v>0</v>
      </c>
      <c r="O3431" s="564">
        <f t="shared" si="1562"/>
        <v>0</v>
      </c>
      <c r="P3431" s="564">
        <f t="shared" si="1563"/>
        <v>0</v>
      </c>
      <c r="Q3431" s="564">
        <f t="shared" si="1564"/>
        <v>0</v>
      </c>
      <c r="R3431" s="661">
        <f t="shared" si="1553"/>
        <v>0</v>
      </c>
      <c r="S3431" s="662">
        <f t="shared" si="1554"/>
        <v>0</v>
      </c>
      <c r="T3431" s="699">
        <f t="shared" si="1555"/>
        <v>0</v>
      </c>
      <c r="U3431" s="681">
        <f t="shared" si="1565"/>
        <v>0</v>
      </c>
      <c r="V3431" s="701">
        <f t="shared" si="1566"/>
        <v>0</v>
      </c>
      <c r="W3431" s="662">
        <f t="shared" si="1567"/>
        <v>0</v>
      </c>
      <c r="X3431" s="662">
        <f t="shared" si="1568"/>
        <v>0</v>
      </c>
      <c r="Y3431" s="662">
        <f t="shared" si="1569"/>
        <v>0</v>
      </c>
      <c r="Z3431" s="699">
        <f t="shared" si="1570"/>
        <v>0</v>
      </c>
      <c r="AA3431" s="681">
        <f t="shared" si="1573"/>
        <v>0</v>
      </c>
      <c r="AB3431" s="701">
        <f t="shared" si="1574"/>
        <v>0</v>
      </c>
      <c r="AC3431" s="662">
        <f t="shared" si="1571"/>
        <v>0</v>
      </c>
      <c r="AD3431" s="662">
        <f t="shared" si="1575"/>
        <v>0</v>
      </c>
      <c r="AE3431" s="701">
        <f t="shared" si="1576"/>
        <v>0</v>
      </c>
      <c r="AF3431" s="662">
        <f t="shared" si="1572"/>
        <v>0</v>
      </c>
      <c r="AG3431" s="662">
        <f t="shared" si="1577"/>
        <v>0</v>
      </c>
      <c r="AH3431" s="701">
        <f t="shared" si="1578"/>
        <v>0</v>
      </c>
    </row>
    <row r="3432" spans="1:34" x14ac:dyDescent="0.35">
      <c r="A3432" s="680">
        <v>41407</v>
      </c>
      <c r="B3432" s="558" t="s">
        <v>25</v>
      </c>
      <c r="C3432" s="558">
        <v>5</v>
      </c>
      <c r="D3432" s="559">
        <f t="shared" si="1550"/>
        <v>2</v>
      </c>
      <c r="E3432" s="561">
        <v>0</v>
      </c>
      <c r="F3432" s="699">
        <f t="shared" si="1556"/>
        <v>0</v>
      </c>
      <c r="G3432" s="712">
        <f t="shared" si="1557"/>
        <v>0</v>
      </c>
      <c r="H3432" s="699">
        <f t="shared" si="1551"/>
        <v>0</v>
      </c>
      <c r="I3432" s="712">
        <f t="shared" si="1552"/>
        <v>0</v>
      </c>
      <c r="J3432" s="699">
        <f t="shared" si="1558"/>
        <v>0</v>
      </c>
      <c r="K3432" s="681">
        <f t="shared" si="1559"/>
        <v>0</v>
      </c>
      <c r="L3432" s="711">
        <f>IF($L$5="Yes",HLOOKUP(B3432,'Outdoor Supply'!$D$32:$P$38,7,FALSE),0)</f>
        <v>0</v>
      </c>
      <c r="M3432" s="701">
        <f t="shared" si="1560"/>
        <v>0</v>
      </c>
      <c r="N3432" s="564">
        <f t="shared" si="1561"/>
        <v>0</v>
      </c>
      <c r="O3432" s="564">
        <f t="shared" si="1562"/>
        <v>0</v>
      </c>
      <c r="P3432" s="564">
        <f t="shared" si="1563"/>
        <v>0</v>
      </c>
      <c r="Q3432" s="564">
        <f t="shared" si="1564"/>
        <v>0</v>
      </c>
      <c r="R3432" s="661">
        <f t="shared" si="1553"/>
        <v>0</v>
      </c>
      <c r="S3432" s="662">
        <f t="shared" si="1554"/>
        <v>0</v>
      </c>
      <c r="T3432" s="699">
        <f t="shared" si="1555"/>
        <v>0</v>
      </c>
      <c r="U3432" s="681">
        <f t="shared" si="1565"/>
        <v>0</v>
      </c>
      <c r="V3432" s="701">
        <f t="shared" si="1566"/>
        <v>0</v>
      </c>
      <c r="W3432" s="662">
        <f t="shared" si="1567"/>
        <v>0</v>
      </c>
      <c r="X3432" s="662">
        <f t="shared" si="1568"/>
        <v>0</v>
      </c>
      <c r="Y3432" s="662">
        <f t="shared" si="1569"/>
        <v>0</v>
      </c>
      <c r="Z3432" s="699">
        <f t="shared" si="1570"/>
        <v>0</v>
      </c>
      <c r="AA3432" s="681">
        <f t="shared" si="1573"/>
        <v>0</v>
      </c>
      <c r="AB3432" s="701">
        <f t="shared" si="1574"/>
        <v>0</v>
      </c>
      <c r="AC3432" s="662">
        <f t="shared" si="1571"/>
        <v>0</v>
      </c>
      <c r="AD3432" s="662">
        <f t="shared" si="1575"/>
        <v>0</v>
      </c>
      <c r="AE3432" s="701">
        <f t="shared" si="1576"/>
        <v>0</v>
      </c>
      <c r="AF3432" s="662">
        <f t="shared" si="1572"/>
        <v>0</v>
      </c>
      <c r="AG3432" s="662">
        <f t="shared" si="1577"/>
        <v>0</v>
      </c>
      <c r="AH3432" s="701">
        <f t="shared" si="1578"/>
        <v>0</v>
      </c>
    </row>
    <row r="3433" spans="1:34" x14ac:dyDescent="0.35">
      <c r="A3433" s="680">
        <v>41408</v>
      </c>
      <c r="B3433" s="558" t="s">
        <v>25</v>
      </c>
      <c r="C3433" s="558">
        <v>5</v>
      </c>
      <c r="D3433" s="559">
        <f t="shared" si="1550"/>
        <v>3</v>
      </c>
      <c r="E3433" s="561">
        <v>0</v>
      </c>
      <c r="F3433" s="699">
        <f t="shared" si="1556"/>
        <v>0</v>
      </c>
      <c r="G3433" s="712">
        <f t="shared" si="1557"/>
        <v>0</v>
      </c>
      <c r="H3433" s="699">
        <f t="shared" si="1551"/>
        <v>0</v>
      </c>
      <c r="I3433" s="712">
        <f t="shared" si="1552"/>
        <v>0</v>
      </c>
      <c r="J3433" s="699">
        <f t="shared" si="1558"/>
        <v>0</v>
      </c>
      <c r="K3433" s="681">
        <f t="shared" si="1559"/>
        <v>0</v>
      </c>
      <c r="L3433" s="711">
        <f>IF($L$5="Yes",HLOOKUP(B3433,'Outdoor Supply'!$D$32:$P$38,7,FALSE),0)</f>
        <v>0</v>
      </c>
      <c r="M3433" s="701">
        <f t="shared" si="1560"/>
        <v>0</v>
      </c>
      <c r="N3433" s="564">
        <f t="shared" si="1561"/>
        <v>0</v>
      </c>
      <c r="O3433" s="564">
        <f t="shared" si="1562"/>
        <v>0</v>
      </c>
      <c r="P3433" s="564">
        <f t="shared" si="1563"/>
        <v>0</v>
      </c>
      <c r="Q3433" s="564">
        <f t="shared" si="1564"/>
        <v>0</v>
      </c>
      <c r="R3433" s="661">
        <f t="shared" si="1553"/>
        <v>0</v>
      </c>
      <c r="S3433" s="662">
        <f t="shared" si="1554"/>
        <v>0</v>
      </c>
      <c r="T3433" s="699">
        <f t="shared" si="1555"/>
        <v>0</v>
      </c>
      <c r="U3433" s="681">
        <f t="shared" si="1565"/>
        <v>0</v>
      </c>
      <c r="V3433" s="701">
        <f t="shared" si="1566"/>
        <v>0</v>
      </c>
      <c r="W3433" s="662">
        <f t="shared" si="1567"/>
        <v>0</v>
      </c>
      <c r="X3433" s="662">
        <f t="shared" si="1568"/>
        <v>0</v>
      </c>
      <c r="Y3433" s="662">
        <f t="shared" si="1569"/>
        <v>0</v>
      </c>
      <c r="Z3433" s="699">
        <f t="shared" si="1570"/>
        <v>0</v>
      </c>
      <c r="AA3433" s="681">
        <f t="shared" si="1573"/>
        <v>0</v>
      </c>
      <c r="AB3433" s="701">
        <f t="shared" si="1574"/>
        <v>0</v>
      </c>
      <c r="AC3433" s="662">
        <f t="shared" si="1571"/>
        <v>0</v>
      </c>
      <c r="AD3433" s="662">
        <f t="shared" si="1575"/>
        <v>0</v>
      </c>
      <c r="AE3433" s="701">
        <f t="shared" si="1576"/>
        <v>0</v>
      </c>
      <c r="AF3433" s="662">
        <f t="shared" si="1572"/>
        <v>0</v>
      </c>
      <c r="AG3433" s="662">
        <f t="shared" si="1577"/>
        <v>0</v>
      </c>
      <c r="AH3433" s="701">
        <f t="shared" si="1578"/>
        <v>0</v>
      </c>
    </row>
    <row r="3434" spans="1:34" x14ac:dyDescent="0.35">
      <c r="A3434" s="680">
        <v>41409</v>
      </c>
      <c r="B3434" s="558" t="s">
        <v>25</v>
      </c>
      <c r="C3434" s="558">
        <v>5</v>
      </c>
      <c r="D3434" s="559">
        <f t="shared" si="1550"/>
        <v>4</v>
      </c>
      <c r="E3434" s="561">
        <v>0.12999999999999545</v>
      </c>
      <c r="F3434" s="699">
        <f t="shared" si="1556"/>
        <v>0</v>
      </c>
      <c r="G3434" s="712">
        <f t="shared" si="1557"/>
        <v>0</v>
      </c>
      <c r="H3434" s="699">
        <f t="shared" si="1551"/>
        <v>0</v>
      </c>
      <c r="I3434" s="712">
        <f t="shared" si="1552"/>
        <v>0</v>
      </c>
      <c r="J3434" s="699">
        <f t="shared" si="1558"/>
        <v>0</v>
      </c>
      <c r="K3434" s="681">
        <f t="shared" si="1559"/>
        <v>0</v>
      </c>
      <c r="L3434" s="711">
        <f>IF($L$5="Yes",HLOOKUP(B3434,'Outdoor Supply'!$D$32:$P$38,7,FALSE),0)</f>
        <v>0</v>
      </c>
      <c r="M3434" s="701">
        <f t="shared" si="1560"/>
        <v>0</v>
      </c>
      <c r="N3434" s="564">
        <f t="shared" si="1561"/>
        <v>0</v>
      </c>
      <c r="O3434" s="564">
        <f t="shared" si="1562"/>
        <v>0</v>
      </c>
      <c r="P3434" s="564">
        <f t="shared" si="1563"/>
        <v>0</v>
      </c>
      <c r="Q3434" s="564">
        <f t="shared" si="1564"/>
        <v>0</v>
      </c>
      <c r="R3434" s="661">
        <f t="shared" si="1553"/>
        <v>0</v>
      </c>
      <c r="S3434" s="662">
        <f t="shared" si="1554"/>
        <v>0</v>
      </c>
      <c r="T3434" s="699">
        <f t="shared" si="1555"/>
        <v>0</v>
      </c>
      <c r="U3434" s="681">
        <f t="shared" si="1565"/>
        <v>0</v>
      </c>
      <c r="V3434" s="701">
        <f t="shared" si="1566"/>
        <v>0</v>
      </c>
      <c r="W3434" s="662">
        <f t="shared" si="1567"/>
        <v>0</v>
      </c>
      <c r="X3434" s="662">
        <f t="shared" si="1568"/>
        <v>0</v>
      </c>
      <c r="Y3434" s="662">
        <f t="shared" si="1569"/>
        <v>0</v>
      </c>
      <c r="Z3434" s="699">
        <f t="shared" si="1570"/>
        <v>0</v>
      </c>
      <c r="AA3434" s="681">
        <f t="shared" si="1573"/>
        <v>0</v>
      </c>
      <c r="AB3434" s="701">
        <f t="shared" si="1574"/>
        <v>0</v>
      </c>
      <c r="AC3434" s="662">
        <f t="shared" si="1571"/>
        <v>0</v>
      </c>
      <c r="AD3434" s="662">
        <f t="shared" si="1575"/>
        <v>0</v>
      </c>
      <c r="AE3434" s="701">
        <f t="shared" si="1576"/>
        <v>0</v>
      </c>
      <c r="AF3434" s="662">
        <f t="shared" si="1572"/>
        <v>0</v>
      </c>
      <c r="AG3434" s="662">
        <f t="shared" si="1577"/>
        <v>0</v>
      </c>
      <c r="AH3434" s="701">
        <f t="shared" si="1578"/>
        <v>0</v>
      </c>
    </row>
    <row r="3435" spans="1:34" x14ac:dyDescent="0.35">
      <c r="A3435" s="680">
        <v>41410</v>
      </c>
      <c r="B3435" s="558" t="s">
        <v>25</v>
      </c>
      <c r="C3435" s="558">
        <v>5</v>
      </c>
      <c r="D3435" s="559">
        <f t="shared" si="1550"/>
        <v>5</v>
      </c>
      <c r="E3435" s="561">
        <v>5.0000000000011369E-2</v>
      </c>
      <c r="F3435" s="699">
        <f t="shared" si="1556"/>
        <v>0</v>
      </c>
      <c r="G3435" s="712">
        <f t="shared" si="1557"/>
        <v>0</v>
      </c>
      <c r="H3435" s="699">
        <f t="shared" si="1551"/>
        <v>0</v>
      </c>
      <c r="I3435" s="712">
        <f t="shared" si="1552"/>
        <v>0</v>
      </c>
      <c r="J3435" s="699">
        <f t="shared" si="1558"/>
        <v>0</v>
      </c>
      <c r="K3435" s="681">
        <f t="shared" si="1559"/>
        <v>0</v>
      </c>
      <c r="L3435" s="711">
        <f>IF($L$5="Yes",HLOOKUP(B3435,'Outdoor Supply'!$D$32:$P$38,7,FALSE),0)</f>
        <v>0</v>
      </c>
      <c r="M3435" s="701">
        <f t="shared" si="1560"/>
        <v>0</v>
      </c>
      <c r="N3435" s="564">
        <f t="shared" si="1561"/>
        <v>0</v>
      </c>
      <c r="O3435" s="564">
        <f t="shared" si="1562"/>
        <v>0</v>
      </c>
      <c r="P3435" s="564">
        <f t="shared" si="1563"/>
        <v>0</v>
      </c>
      <c r="Q3435" s="564">
        <f t="shared" si="1564"/>
        <v>0</v>
      </c>
      <c r="R3435" s="661">
        <f t="shared" si="1553"/>
        <v>0</v>
      </c>
      <c r="S3435" s="662">
        <f t="shared" si="1554"/>
        <v>0</v>
      </c>
      <c r="T3435" s="699">
        <f t="shared" si="1555"/>
        <v>0</v>
      </c>
      <c r="U3435" s="681">
        <f t="shared" si="1565"/>
        <v>0</v>
      </c>
      <c r="V3435" s="701">
        <f t="shared" si="1566"/>
        <v>0</v>
      </c>
      <c r="W3435" s="662">
        <f t="shared" si="1567"/>
        <v>0</v>
      </c>
      <c r="X3435" s="662">
        <f t="shared" si="1568"/>
        <v>0</v>
      </c>
      <c r="Y3435" s="662">
        <f t="shared" si="1569"/>
        <v>0</v>
      </c>
      <c r="Z3435" s="699">
        <f t="shared" si="1570"/>
        <v>0</v>
      </c>
      <c r="AA3435" s="681">
        <f t="shared" si="1573"/>
        <v>0</v>
      </c>
      <c r="AB3435" s="701">
        <f t="shared" si="1574"/>
        <v>0</v>
      </c>
      <c r="AC3435" s="662">
        <f t="shared" si="1571"/>
        <v>0</v>
      </c>
      <c r="AD3435" s="662">
        <f t="shared" si="1575"/>
        <v>0</v>
      </c>
      <c r="AE3435" s="701">
        <f t="shared" si="1576"/>
        <v>0</v>
      </c>
      <c r="AF3435" s="662">
        <f t="shared" si="1572"/>
        <v>0</v>
      </c>
      <c r="AG3435" s="662">
        <f t="shared" si="1577"/>
        <v>0</v>
      </c>
      <c r="AH3435" s="701">
        <f t="shared" si="1578"/>
        <v>0</v>
      </c>
    </row>
    <row r="3436" spans="1:34" x14ac:dyDescent="0.35">
      <c r="A3436" s="680">
        <v>41411</v>
      </c>
      <c r="B3436" s="558" t="s">
        <v>25</v>
      </c>
      <c r="C3436" s="558">
        <v>5</v>
      </c>
      <c r="D3436" s="559">
        <f t="shared" si="1550"/>
        <v>6</v>
      </c>
      <c r="E3436" s="561">
        <v>0</v>
      </c>
      <c r="F3436" s="699">
        <f t="shared" si="1556"/>
        <v>0</v>
      </c>
      <c r="G3436" s="712">
        <f t="shared" si="1557"/>
        <v>0</v>
      </c>
      <c r="H3436" s="699">
        <f t="shared" si="1551"/>
        <v>0</v>
      </c>
      <c r="I3436" s="712">
        <f t="shared" si="1552"/>
        <v>0</v>
      </c>
      <c r="J3436" s="699">
        <f t="shared" si="1558"/>
        <v>0</v>
      </c>
      <c r="K3436" s="681">
        <f t="shared" si="1559"/>
        <v>0</v>
      </c>
      <c r="L3436" s="711">
        <f>IF($L$5="Yes",HLOOKUP(B3436,'Outdoor Supply'!$D$32:$P$38,7,FALSE),0)</f>
        <v>0</v>
      </c>
      <c r="M3436" s="701">
        <f t="shared" si="1560"/>
        <v>0</v>
      </c>
      <c r="N3436" s="564">
        <f t="shared" si="1561"/>
        <v>0</v>
      </c>
      <c r="O3436" s="564">
        <f t="shared" si="1562"/>
        <v>0</v>
      </c>
      <c r="P3436" s="564">
        <f t="shared" si="1563"/>
        <v>0</v>
      </c>
      <c r="Q3436" s="564">
        <f t="shared" si="1564"/>
        <v>0</v>
      </c>
      <c r="R3436" s="661">
        <f t="shared" si="1553"/>
        <v>0</v>
      </c>
      <c r="S3436" s="662">
        <f t="shared" si="1554"/>
        <v>0</v>
      </c>
      <c r="T3436" s="699">
        <f t="shared" si="1555"/>
        <v>0</v>
      </c>
      <c r="U3436" s="681">
        <f t="shared" si="1565"/>
        <v>0</v>
      </c>
      <c r="V3436" s="701">
        <f t="shared" si="1566"/>
        <v>0</v>
      </c>
      <c r="W3436" s="662">
        <f t="shared" si="1567"/>
        <v>0</v>
      </c>
      <c r="X3436" s="662">
        <f t="shared" si="1568"/>
        <v>0</v>
      </c>
      <c r="Y3436" s="662">
        <f t="shared" si="1569"/>
        <v>0</v>
      </c>
      <c r="Z3436" s="699">
        <f t="shared" si="1570"/>
        <v>0</v>
      </c>
      <c r="AA3436" s="681">
        <f t="shared" si="1573"/>
        <v>0</v>
      </c>
      <c r="AB3436" s="701">
        <f t="shared" si="1574"/>
        <v>0</v>
      </c>
      <c r="AC3436" s="662">
        <f t="shared" si="1571"/>
        <v>0</v>
      </c>
      <c r="AD3436" s="662">
        <f t="shared" si="1575"/>
        <v>0</v>
      </c>
      <c r="AE3436" s="701">
        <f t="shared" si="1576"/>
        <v>0</v>
      </c>
      <c r="AF3436" s="662">
        <f t="shared" si="1572"/>
        <v>0</v>
      </c>
      <c r="AG3436" s="662">
        <f t="shared" si="1577"/>
        <v>0</v>
      </c>
      <c r="AH3436" s="701">
        <f t="shared" si="1578"/>
        <v>0</v>
      </c>
    </row>
    <row r="3437" spans="1:34" x14ac:dyDescent="0.35">
      <c r="A3437" s="680">
        <v>41412</v>
      </c>
      <c r="B3437" s="558" t="s">
        <v>25</v>
      </c>
      <c r="C3437" s="558">
        <v>5</v>
      </c>
      <c r="D3437" s="559">
        <f t="shared" si="1550"/>
        <v>7</v>
      </c>
      <c r="E3437" s="561">
        <v>0</v>
      </c>
      <c r="F3437" s="699">
        <f t="shared" si="1556"/>
        <v>0</v>
      </c>
      <c r="G3437" s="712">
        <f t="shared" si="1557"/>
        <v>0</v>
      </c>
      <c r="H3437" s="699">
        <f t="shared" si="1551"/>
        <v>0</v>
      </c>
      <c r="I3437" s="712">
        <f t="shared" si="1552"/>
        <v>0</v>
      </c>
      <c r="J3437" s="699">
        <f t="shared" si="1558"/>
        <v>0</v>
      </c>
      <c r="K3437" s="681">
        <f t="shared" si="1559"/>
        <v>0</v>
      </c>
      <c r="L3437" s="711">
        <f>IF($L$5="Yes",HLOOKUP(B3437,'Outdoor Supply'!$D$32:$P$38,7,FALSE),0)</f>
        <v>0</v>
      </c>
      <c r="M3437" s="701">
        <f t="shared" si="1560"/>
        <v>0</v>
      </c>
      <c r="N3437" s="564">
        <f t="shared" si="1561"/>
        <v>0</v>
      </c>
      <c r="O3437" s="564">
        <f t="shared" si="1562"/>
        <v>0</v>
      </c>
      <c r="P3437" s="564">
        <f t="shared" si="1563"/>
        <v>0</v>
      </c>
      <c r="Q3437" s="564">
        <f t="shared" si="1564"/>
        <v>0</v>
      </c>
      <c r="R3437" s="661">
        <f t="shared" si="1553"/>
        <v>0</v>
      </c>
      <c r="S3437" s="662">
        <f t="shared" si="1554"/>
        <v>0</v>
      </c>
      <c r="T3437" s="699">
        <f t="shared" si="1555"/>
        <v>0</v>
      </c>
      <c r="U3437" s="681">
        <f t="shared" si="1565"/>
        <v>0</v>
      </c>
      <c r="V3437" s="701">
        <f t="shared" si="1566"/>
        <v>0</v>
      </c>
      <c r="W3437" s="662">
        <f t="shared" si="1567"/>
        <v>0</v>
      </c>
      <c r="X3437" s="662">
        <f t="shared" si="1568"/>
        <v>0</v>
      </c>
      <c r="Y3437" s="662">
        <f t="shared" si="1569"/>
        <v>0</v>
      </c>
      <c r="Z3437" s="699">
        <f t="shared" si="1570"/>
        <v>0</v>
      </c>
      <c r="AA3437" s="681">
        <f t="shared" si="1573"/>
        <v>0</v>
      </c>
      <c r="AB3437" s="701">
        <f t="shared" si="1574"/>
        <v>0</v>
      </c>
      <c r="AC3437" s="662">
        <f t="shared" si="1571"/>
        <v>0</v>
      </c>
      <c r="AD3437" s="662">
        <f t="shared" si="1575"/>
        <v>0</v>
      </c>
      <c r="AE3437" s="701">
        <f t="shared" si="1576"/>
        <v>0</v>
      </c>
      <c r="AF3437" s="662">
        <f t="shared" si="1572"/>
        <v>0</v>
      </c>
      <c r="AG3437" s="662">
        <f t="shared" si="1577"/>
        <v>0</v>
      </c>
      <c r="AH3437" s="701">
        <f t="shared" si="1578"/>
        <v>0</v>
      </c>
    </row>
    <row r="3438" spans="1:34" x14ac:dyDescent="0.35">
      <c r="A3438" s="680">
        <v>41413</v>
      </c>
      <c r="B3438" s="558" t="s">
        <v>25</v>
      </c>
      <c r="C3438" s="558">
        <v>5</v>
      </c>
      <c r="D3438" s="559">
        <f t="shared" si="1550"/>
        <v>1</v>
      </c>
      <c r="E3438" s="561">
        <v>0</v>
      </c>
      <c r="F3438" s="699">
        <f t="shared" si="1556"/>
        <v>0</v>
      </c>
      <c r="G3438" s="712">
        <f t="shared" si="1557"/>
        <v>0</v>
      </c>
      <c r="H3438" s="699">
        <f t="shared" si="1551"/>
        <v>0</v>
      </c>
      <c r="I3438" s="712">
        <f t="shared" si="1552"/>
        <v>0</v>
      </c>
      <c r="J3438" s="699">
        <f t="shared" si="1558"/>
        <v>0</v>
      </c>
      <c r="K3438" s="681">
        <f t="shared" si="1559"/>
        <v>0</v>
      </c>
      <c r="L3438" s="711">
        <f>IF($L$5="Yes",HLOOKUP(B3438,'Outdoor Supply'!$D$32:$P$38,7,FALSE),0)</f>
        <v>0</v>
      </c>
      <c r="M3438" s="701">
        <f t="shared" si="1560"/>
        <v>0</v>
      </c>
      <c r="N3438" s="564">
        <f t="shared" si="1561"/>
        <v>0</v>
      </c>
      <c r="O3438" s="564">
        <f t="shared" si="1562"/>
        <v>0</v>
      </c>
      <c r="P3438" s="564">
        <f t="shared" si="1563"/>
        <v>0</v>
      </c>
      <c r="Q3438" s="564">
        <f t="shared" si="1564"/>
        <v>0</v>
      </c>
      <c r="R3438" s="661">
        <f t="shared" si="1553"/>
        <v>0</v>
      </c>
      <c r="S3438" s="662">
        <f t="shared" si="1554"/>
        <v>0</v>
      </c>
      <c r="T3438" s="699">
        <f t="shared" si="1555"/>
        <v>0</v>
      </c>
      <c r="U3438" s="681">
        <f t="shared" si="1565"/>
        <v>0</v>
      </c>
      <c r="V3438" s="701">
        <f t="shared" si="1566"/>
        <v>0</v>
      </c>
      <c r="W3438" s="662">
        <f t="shared" si="1567"/>
        <v>0</v>
      </c>
      <c r="X3438" s="662">
        <f t="shared" si="1568"/>
        <v>0</v>
      </c>
      <c r="Y3438" s="662">
        <f t="shared" si="1569"/>
        <v>0</v>
      </c>
      <c r="Z3438" s="699">
        <f t="shared" si="1570"/>
        <v>0</v>
      </c>
      <c r="AA3438" s="681">
        <f t="shared" si="1573"/>
        <v>0</v>
      </c>
      <c r="AB3438" s="701">
        <f t="shared" si="1574"/>
        <v>0</v>
      </c>
      <c r="AC3438" s="662">
        <f t="shared" si="1571"/>
        <v>0</v>
      </c>
      <c r="AD3438" s="662">
        <f t="shared" si="1575"/>
        <v>0</v>
      </c>
      <c r="AE3438" s="701">
        <f t="shared" si="1576"/>
        <v>0</v>
      </c>
      <c r="AF3438" s="662">
        <f t="shared" si="1572"/>
        <v>0</v>
      </c>
      <c r="AG3438" s="662">
        <f t="shared" si="1577"/>
        <v>0</v>
      </c>
      <c r="AH3438" s="701">
        <f t="shared" si="1578"/>
        <v>0</v>
      </c>
    </row>
    <row r="3439" spans="1:34" x14ac:dyDescent="0.35">
      <c r="A3439" s="680">
        <v>41414</v>
      </c>
      <c r="B3439" s="558" t="s">
        <v>25</v>
      </c>
      <c r="C3439" s="558">
        <v>5</v>
      </c>
      <c r="D3439" s="559">
        <f t="shared" si="1550"/>
        <v>2</v>
      </c>
      <c r="E3439" s="561">
        <v>0</v>
      </c>
      <c r="F3439" s="699">
        <f t="shared" si="1556"/>
        <v>0</v>
      </c>
      <c r="G3439" s="712">
        <f t="shared" si="1557"/>
        <v>0</v>
      </c>
      <c r="H3439" s="699">
        <f t="shared" si="1551"/>
        <v>0</v>
      </c>
      <c r="I3439" s="712">
        <f t="shared" si="1552"/>
        <v>0</v>
      </c>
      <c r="J3439" s="699">
        <f t="shared" si="1558"/>
        <v>0</v>
      </c>
      <c r="K3439" s="681">
        <f t="shared" si="1559"/>
        <v>0</v>
      </c>
      <c r="L3439" s="711">
        <f>IF($L$5="Yes",HLOOKUP(B3439,'Outdoor Supply'!$D$32:$P$38,7,FALSE),0)</f>
        <v>0</v>
      </c>
      <c r="M3439" s="701">
        <f t="shared" si="1560"/>
        <v>0</v>
      </c>
      <c r="N3439" s="564">
        <f t="shared" si="1561"/>
        <v>0</v>
      </c>
      <c r="O3439" s="564">
        <f t="shared" si="1562"/>
        <v>0</v>
      </c>
      <c r="P3439" s="564">
        <f t="shared" si="1563"/>
        <v>0</v>
      </c>
      <c r="Q3439" s="564">
        <f t="shared" si="1564"/>
        <v>0</v>
      </c>
      <c r="R3439" s="661">
        <f t="shared" si="1553"/>
        <v>0</v>
      </c>
      <c r="S3439" s="662">
        <f t="shared" si="1554"/>
        <v>0</v>
      </c>
      <c r="T3439" s="699">
        <f t="shared" si="1555"/>
        <v>0</v>
      </c>
      <c r="U3439" s="681">
        <f t="shared" si="1565"/>
        <v>0</v>
      </c>
      <c r="V3439" s="701">
        <f t="shared" si="1566"/>
        <v>0</v>
      </c>
      <c r="W3439" s="662">
        <f t="shared" si="1567"/>
        <v>0</v>
      </c>
      <c r="X3439" s="662">
        <f t="shared" si="1568"/>
        <v>0</v>
      </c>
      <c r="Y3439" s="662">
        <f t="shared" si="1569"/>
        <v>0</v>
      </c>
      <c r="Z3439" s="699">
        <f t="shared" si="1570"/>
        <v>0</v>
      </c>
      <c r="AA3439" s="681">
        <f t="shared" si="1573"/>
        <v>0</v>
      </c>
      <c r="AB3439" s="701">
        <f t="shared" si="1574"/>
        <v>0</v>
      </c>
      <c r="AC3439" s="662">
        <f t="shared" si="1571"/>
        <v>0</v>
      </c>
      <c r="AD3439" s="662">
        <f t="shared" si="1575"/>
        <v>0</v>
      </c>
      <c r="AE3439" s="701">
        <f t="shared" si="1576"/>
        <v>0</v>
      </c>
      <c r="AF3439" s="662">
        <f t="shared" si="1572"/>
        <v>0</v>
      </c>
      <c r="AG3439" s="662">
        <f t="shared" si="1577"/>
        <v>0</v>
      </c>
      <c r="AH3439" s="701">
        <f t="shared" si="1578"/>
        <v>0</v>
      </c>
    </row>
    <row r="3440" spans="1:34" x14ac:dyDescent="0.35">
      <c r="A3440" s="680">
        <v>41415</v>
      </c>
      <c r="B3440" s="558" t="s">
        <v>25</v>
      </c>
      <c r="C3440" s="558">
        <v>5</v>
      </c>
      <c r="D3440" s="559">
        <f t="shared" si="1550"/>
        <v>3</v>
      </c>
      <c r="E3440" s="561">
        <v>0</v>
      </c>
      <c r="F3440" s="699">
        <f t="shared" si="1556"/>
        <v>0</v>
      </c>
      <c r="G3440" s="712">
        <f t="shared" si="1557"/>
        <v>0</v>
      </c>
      <c r="H3440" s="699">
        <f t="shared" si="1551"/>
        <v>0</v>
      </c>
      <c r="I3440" s="712">
        <f t="shared" si="1552"/>
        <v>0</v>
      </c>
      <c r="J3440" s="699">
        <f t="shared" si="1558"/>
        <v>0</v>
      </c>
      <c r="K3440" s="681">
        <f t="shared" si="1559"/>
        <v>0</v>
      </c>
      <c r="L3440" s="711">
        <f>IF($L$5="Yes",HLOOKUP(B3440,'Outdoor Supply'!$D$32:$P$38,7,FALSE),0)</f>
        <v>0</v>
      </c>
      <c r="M3440" s="701">
        <f t="shared" si="1560"/>
        <v>0</v>
      </c>
      <c r="N3440" s="564">
        <f t="shared" si="1561"/>
        <v>0</v>
      </c>
      <c r="O3440" s="564">
        <f t="shared" si="1562"/>
        <v>0</v>
      </c>
      <c r="P3440" s="564">
        <f t="shared" si="1563"/>
        <v>0</v>
      </c>
      <c r="Q3440" s="564">
        <f t="shared" si="1564"/>
        <v>0</v>
      </c>
      <c r="R3440" s="661">
        <f t="shared" si="1553"/>
        <v>0</v>
      </c>
      <c r="S3440" s="662">
        <f t="shared" si="1554"/>
        <v>0</v>
      </c>
      <c r="T3440" s="699">
        <f t="shared" si="1555"/>
        <v>0</v>
      </c>
      <c r="U3440" s="681">
        <f t="shared" si="1565"/>
        <v>0</v>
      </c>
      <c r="V3440" s="701">
        <f t="shared" si="1566"/>
        <v>0</v>
      </c>
      <c r="W3440" s="662">
        <f t="shared" si="1567"/>
        <v>0</v>
      </c>
      <c r="X3440" s="662">
        <f t="shared" si="1568"/>
        <v>0</v>
      </c>
      <c r="Y3440" s="662">
        <f t="shared" si="1569"/>
        <v>0</v>
      </c>
      <c r="Z3440" s="699">
        <f t="shared" si="1570"/>
        <v>0</v>
      </c>
      <c r="AA3440" s="681">
        <f t="shared" si="1573"/>
        <v>0</v>
      </c>
      <c r="AB3440" s="701">
        <f t="shared" si="1574"/>
        <v>0</v>
      </c>
      <c r="AC3440" s="662">
        <f t="shared" si="1571"/>
        <v>0</v>
      </c>
      <c r="AD3440" s="662">
        <f t="shared" si="1575"/>
        <v>0</v>
      </c>
      <c r="AE3440" s="701">
        <f t="shared" si="1576"/>
        <v>0</v>
      </c>
      <c r="AF3440" s="662">
        <f t="shared" si="1572"/>
        <v>0</v>
      </c>
      <c r="AG3440" s="662">
        <f t="shared" si="1577"/>
        <v>0</v>
      </c>
      <c r="AH3440" s="701">
        <f t="shared" si="1578"/>
        <v>0</v>
      </c>
    </row>
    <row r="3441" spans="1:34" x14ac:dyDescent="0.35">
      <c r="A3441" s="680">
        <v>41416</v>
      </c>
      <c r="B3441" s="558" t="s">
        <v>25</v>
      </c>
      <c r="C3441" s="558">
        <v>5</v>
      </c>
      <c r="D3441" s="559">
        <f t="shared" si="1550"/>
        <v>4</v>
      </c>
      <c r="E3441" s="561">
        <v>0</v>
      </c>
      <c r="F3441" s="699">
        <f t="shared" si="1556"/>
        <v>0</v>
      </c>
      <c r="G3441" s="712">
        <f t="shared" si="1557"/>
        <v>0</v>
      </c>
      <c r="H3441" s="699">
        <f t="shared" si="1551"/>
        <v>0</v>
      </c>
      <c r="I3441" s="712">
        <f t="shared" si="1552"/>
        <v>0</v>
      </c>
      <c r="J3441" s="699">
        <f t="shared" si="1558"/>
        <v>0</v>
      </c>
      <c r="K3441" s="681">
        <f t="shared" si="1559"/>
        <v>0</v>
      </c>
      <c r="L3441" s="711">
        <f>IF($L$5="Yes",HLOOKUP(B3441,'Outdoor Supply'!$D$32:$P$38,7,FALSE),0)</f>
        <v>0</v>
      </c>
      <c r="M3441" s="701">
        <f t="shared" si="1560"/>
        <v>0</v>
      </c>
      <c r="N3441" s="564">
        <f t="shared" si="1561"/>
        <v>0</v>
      </c>
      <c r="O3441" s="564">
        <f t="shared" si="1562"/>
        <v>0</v>
      </c>
      <c r="P3441" s="564">
        <f t="shared" si="1563"/>
        <v>0</v>
      </c>
      <c r="Q3441" s="564">
        <f t="shared" si="1564"/>
        <v>0</v>
      </c>
      <c r="R3441" s="661">
        <f t="shared" si="1553"/>
        <v>0</v>
      </c>
      <c r="S3441" s="662">
        <f t="shared" si="1554"/>
        <v>0</v>
      </c>
      <c r="T3441" s="699">
        <f t="shared" si="1555"/>
        <v>0</v>
      </c>
      <c r="U3441" s="681">
        <f t="shared" si="1565"/>
        <v>0</v>
      </c>
      <c r="V3441" s="701">
        <f t="shared" si="1566"/>
        <v>0</v>
      </c>
      <c r="W3441" s="662">
        <f t="shared" si="1567"/>
        <v>0</v>
      </c>
      <c r="X3441" s="662">
        <f t="shared" si="1568"/>
        <v>0</v>
      </c>
      <c r="Y3441" s="662">
        <f t="shared" si="1569"/>
        <v>0</v>
      </c>
      <c r="Z3441" s="699">
        <f t="shared" si="1570"/>
        <v>0</v>
      </c>
      <c r="AA3441" s="681">
        <f t="shared" si="1573"/>
        <v>0</v>
      </c>
      <c r="AB3441" s="701">
        <f t="shared" si="1574"/>
        <v>0</v>
      </c>
      <c r="AC3441" s="662">
        <f t="shared" si="1571"/>
        <v>0</v>
      </c>
      <c r="AD3441" s="662">
        <f t="shared" si="1575"/>
        <v>0</v>
      </c>
      <c r="AE3441" s="701">
        <f t="shared" si="1576"/>
        <v>0</v>
      </c>
      <c r="AF3441" s="662">
        <f t="shared" si="1572"/>
        <v>0</v>
      </c>
      <c r="AG3441" s="662">
        <f t="shared" si="1577"/>
        <v>0</v>
      </c>
      <c r="AH3441" s="701">
        <f t="shared" si="1578"/>
        <v>0</v>
      </c>
    </row>
    <row r="3442" spans="1:34" x14ac:dyDescent="0.35">
      <c r="A3442" s="680">
        <v>41417</v>
      </c>
      <c r="B3442" s="558" t="s">
        <v>25</v>
      </c>
      <c r="C3442" s="558">
        <v>5</v>
      </c>
      <c r="D3442" s="559">
        <f t="shared" si="1550"/>
        <v>5</v>
      </c>
      <c r="E3442" s="561">
        <v>0</v>
      </c>
      <c r="F3442" s="699">
        <f t="shared" si="1556"/>
        <v>0</v>
      </c>
      <c r="G3442" s="712">
        <f t="shared" si="1557"/>
        <v>0</v>
      </c>
      <c r="H3442" s="699">
        <f t="shared" si="1551"/>
        <v>0</v>
      </c>
      <c r="I3442" s="712">
        <f t="shared" si="1552"/>
        <v>0</v>
      </c>
      <c r="J3442" s="699">
        <f t="shared" si="1558"/>
        <v>0</v>
      </c>
      <c r="K3442" s="681">
        <f t="shared" si="1559"/>
        <v>0</v>
      </c>
      <c r="L3442" s="711">
        <f>IF($L$5="Yes",HLOOKUP(B3442,'Outdoor Supply'!$D$32:$P$38,7,FALSE),0)</f>
        <v>0</v>
      </c>
      <c r="M3442" s="701">
        <f t="shared" si="1560"/>
        <v>0</v>
      </c>
      <c r="N3442" s="564">
        <f t="shared" si="1561"/>
        <v>0</v>
      </c>
      <c r="O3442" s="564">
        <f t="shared" si="1562"/>
        <v>0</v>
      </c>
      <c r="P3442" s="564">
        <f t="shared" si="1563"/>
        <v>0</v>
      </c>
      <c r="Q3442" s="564">
        <f t="shared" si="1564"/>
        <v>0</v>
      </c>
      <c r="R3442" s="661">
        <f t="shared" si="1553"/>
        <v>0</v>
      </c>
      <c r="S3442" s="662">
        <f t="shared" si="1554"/>
        <v>0</v>
      </c>
      <c r="T3442" s="699">
        <f t="shared" si="1555"/>
        <v>0</v>
      </c>
      <c r="U3442" s="681">
        <f t="shared" si="1565"/>
        <v>0</v>
      </c>
      <c r="V3442" s="701">
        <f t="shared" si="1566"/>
        <v>0</v>
      </c>
      <c r="W3442" s="662">
        <f t="shared" si="1567"/>
        <v>0</v>
      </c>
      <c r="X3442" s="662">
        <f t="shared" si="1568"/>
        <v>0</v>
      </c>
      <c r="Y3442" s="662">
        <f t="shared" si="1569"/>
        <v>0</v>
      </c>
      <c r="Z3442" s="699">
        <f t="shared" si="1570"/>
        <v>0</v>
      </c>
      <c r="AA3442" s="681">
        <f t="shared" si="1573"/>
        <v>0</v>
      </c>
      <c r="AB3442" s="701">
        <f t="shared" si="1574"/>
        <v>0</v>
      </c>
      <c r="AC3442" s="662">
        <f t="shared" si="1571"/>
        <v>0</v>
      </c>
      <c r="AD3442" s="662">
        <f t="shared" si="1575"/>
        <v>0</v>
      </c>
      <c r="AE3442" s="701">
        <f t="shared" si="1576"/>
        <v>0</v>
      </c>
      <c r="AF3442" s="662">
        <f t="shared" si="1572"/>
        <v>0</v>
      </c>
      <c r="AG3442" s="662">
        <f t="shared" si="1577"/>
        <v>0</v>
      </c>
      <c r="AH3442" s="701">
        <f t="shared" si="1578"/>
        <v>0</v>
      </c>
    </row>
    <row r="3443" spans="1:34" x14ac:dyDescent="0.35">
      <c r="A3443" s="680">
        <v>41418</v>
      </c>
      <c r="B3443" s="558" t="s">
        <v>25</v>
      </c>
      <c r="C3443" s="558">
        <v>5</v>
      </c>
      <c r="D3443" s="559">
        <f t="shared" si="1550"/>
        <v>6</v>
      </c>
      <c r="E3443" s="561">
        <v>0</v>
      </c>
      <c r="F3443" s="699">
        <f t="shared" si="1556"/>
        <v>0</v>
      </c>
      <c r="G3443" s="712">
        <f t="shared" si="1557"/>
        <v>0</v>
      </c>
      <c r="H3443" s="699">
        <f t="shared" si="1551"/>
        <v>0</v>
      </c>
      <c r="I3443" s="712">
        <f t="shared" si="1552"/>
        <v>0</v>
      </c>
      <c r="J3443" s="699">
        <f t="shared" si="1558"/>
        <v>0</v>
      </c>
      <c r="K3443" s="681">
        <f t="shared" si="1559"/>
        <v>0</v>
      </c>
      <c r="L3443" s="711">
        <f>IF($L$5="Yes",HLOOKUP(B3443,'Outdoor Supply'!$D$32:$P$38,7,FALSE),0)</f>
        <v>0</v>
      </c>
      <c r="M3443" s="701">
        <f t="shared" si="1560"/>
        <v>0</v>
      </c>
      <c r="N3443" s="564">
        <f t="shared" si="1561"/>
        <v>0</v>
      </c>
      <c r="O3443" s="564">
        <f t="shared" si="1562"/>
        <v>0</v>
      </c>
      <c r="P3443" s="564">
        <f t="shared" si="1563"/>
        <v>0</v>
      </c>
      <c r="Q3443" s="564">
        <f t="shared" si="1564"/>
        <v>0</v>
      </c>
      <c r="R3443" s="661">
        <f t="shared" si="1553"/>
        <v>0</v>
      </c>
      <c r="S3443" s="662">
        <f t="shared" si="1554"/>
        <v>0</v>
      </c>
      <c r="T3443" s="699">
        <f t="shared" si="1555"/>
        <v>0</v>
      </c>
      <c r="U3443" s="681">
        <f t="shared" si="1565"/>
        <v>0</v>
      </c>
      <c r="V3443" s="701">
        <f t="shared" si="1566"/>
        <v>0</v>
      </c>
      <c r="W3443" s="662">
        <f t="shared" si="1567"/>
        <v>0</v>
      </c>
      <c r="X3443" s="662">
        <f t="shared" si="1568"/>
        <v>0</v>
      </c>
      <c r="Y3443" s="662">
        <f t="shared" si="1569"/>
        <v>0</v>
      </c>
      <c r="Z3443" s="699">
        <f t="shared" si="1570"/>
        <v>0</v>
      </c>
      <c r="AA3443" s="681">
        <f t="shared" si="1573"/>
        <v>0</v>
      </c>
      <c r="AB3443" s="701">
        <f t="shared" si="1574"/>
        <v>0</v>
      </c>
      <c r="AC3443" s="662">
        <f t="shared" si="1571"/>
        <v>0</v>
      </c>
      <c r="AD3443" s="662">
        <f t="shared" si="1575"/>
        <v>0</v>
      </c>
      <c r="AE3443" s="701">
        <f t="shared" si="1576"/>
        <v>0</v>
      </c>
      <c r="AF3443" s="662">
        <f t="shared" si="1572"/>
        <v>0</v>
      </c>
      <c r="AG3443" s="662">
        <f t="shared" si="1577"/>
        <v>0</v>
      </c>
      <c r="AH3443" s="701">
        <f t="shared" si="1578"/>
        <v>0</v>
      </c>
    </row>
    <row r="3444" spans="1:34" x14ac:dyDescent="0.35">
      <c r="A3444" s="680">
        <v>41419</v>
      </c>
      <c r="B3444" s="558" t="s">
        <v>25</v>
      </c>
      <c r="C3444" s="558">
        <v>5</v>
      </c>
      <c r="D3444" s="559">
        <f t="shared" si="1550"/>
        <v>7</v>
      </c>
      <c r="E3444" s="561">
        <v>3.7499999999999432</v>
      </c>
      <c r="F3444" s="699">
        <f t="shared" si="1556"/>
        <v>0</v>
      </c>
      <c r="G3444" s="712">
        <f t="shared" si="1557"/>
        <v>0</v>
      </c>
      <c r="H3444" s="699">
        <f t="shared" si="1551"/>
        <v>0</v>
      </c>
      <c r="I3444" s="712">
        <f t="shared" si="1552"/>
        <v>0</v>
      </c>
      <c r="J3444" s="699">
        <f t="shared" si="1558"/>
        <v>0</v>
      </c>
      <c r="K3444" s="681">
        <f t="shared" si="1559"/>
        <v>0</v>
      </c>
      <c r="L3444" s="711">
        <f>IF($L$5="Yes",HLOOKUP(B3444,'Outdoor Supply'!$D$32:$P$38,7,FALSE),0)</f>
        <v>0</v>
      </c>
      <c r="M3444" s="701">
        <f t="shared" si="1560"/>
        <v>0</v>
      </c>
      <c r="N3444" s="564">
        <f t="shared" si="1561"/>
        <v>0</v>
      </c>
      <c r="O3444" s="564">
        <f t="shared" si="1562"/>
        <v>0</v>
      </c>
      <c r="P3444" s="564">
        <f t="shared" si="1563"/>
        <v>0</v>
      </c>
      <c r="Q3444" s="564">
        <f t="shared" si="1564"/>
        <v>0</v>
      </c>
      <c r="R3444" s="661">
        <f t="shared" si="1553"/>
        <v>0</v>
      </c>
      <c r="S3444" s="662">
        <f t="shared" si="1554"/>
        <v>0</v>
      </c>
      <c r="T3444" s="699">
        <f t="shared" si="1555"/>
        <v>0</v>
      </c>
      <c r="U3444" s="681">
        <f t="shared" si="1565"/>
        <v>0</v>
      </c>
      <c r="V3444" s="701">
        <f t="shared" si="1566"/>
        <v>0</v>
      </c>
      <c r="W3444" s="662">
        <f t="shared" si="1567"/>
        <v>0</v>
      </c>
      <c r="X3444" s="662">
        <f t="shared" si="1568"/>
        <v>0</v>
      </c>
      <c r="Y3444" s="662">
        <f t="shared" si="1569"/>
        <v>0</v>
      </c>
      <c r="Z3444" s="699">
        <f t="shared" si="1570"/>
        <v>0</v>
      </c>
      <c r="AA3444" s="681">
        <f t="shared" si="1573"/>
        <v>0</v>
      </c>
      <c r="AB3444" s="701">
        <f t="shared" si="1574"/>
        <v>0</v>
      </c>
      <c r="AC3444" s="662">
        <f t="shared" si="1571"/>
        <v>0</v>
      </c>
      <c r="AD3444" s="662">
        <f t="shared" si="1575"/>
        <v>0</v>
      </c>
      <c r="AE3444" s="701">
        <f t="shared" si="1576"/>
        <v>0</v>
      </c>
      <c r="AF3444" s="662">
        <f t="shared" si="1572"/>
        <v>0</v>
      </c>
      <c r="AG3444" s="662">
        <f t="shared" si="1577"/>
        <v>0</v>
      </c>
      <c r="AH3444" s="701">
        <f t="shared" si="1578"/>
        <v>0</v>
      </c>
    </row>
    <row r="3445" spans="1:34" x14ac:dyDescent="0.35">
      <c r="A3445" s="680">
        <v>41420</v>
      </c>
      <c r="B3445" s="558" t="s">
        <v>25</v>
      </c>
      <c r="C3445" s="558">
        <v>5</v>
      </c>
      <c r="D3445" s="559">
        <f t="shared" si="1550"/>
        <v>1</v>
      </c>
      <c r="E3445" s="561">
        <v>0.77999999999997272</v>
      </c>
      <c r="F3445" s="699">
        <f t="shared" si="1556"/>
        <v>0</v>
      </c>
      <c r="G3445" s="712">
        <f t="shared" si="1557"/>
        <v>0</v>
      </c>
      <c r="H3445" s="699">
        <f t="shared" si="1551"/>
        <v>0</v>
      </c>
      <c r="I3445" s="712">
        <f t="shared" si="1552"/>
        <v>0</v>
      </c>
      <c r="J3445" s="699">
        <f t="shared" si="1558"/>
        <v>0</v>
      </c>
      <c r="K3445" s="681">
        <f t="shared" si="1559"/>
        <v>0</v>
      </c>
      <c r="L3445" s="711">
        <f>IF($L$5="Yes",HLOOKUP(B3445,'Outdoor Supply'!$D$32:$P$38,7,FALSE),0)</f>
        <v>0</v>
      </c>
      <c r="M3445" s="701">
        <f t="shared" si="1560"/>
        <v>0</v>
      </c>
      <c r="N3445" s="564">
        <f t="shared" si="1561"/>
        <v>0</v>
      </c>
      <c r="O3445" s="564">
        <f t="shared" si="1562"/>
        <v>0</v>
      </c>
      <c r="P3445" s="564">
        <f t="shared" si="1563"/>
        <v>0</v>
      </c>
      <c r="Q3445" s="564">
        <f t="shared" si="1564"/>
        <v>0</v>
      </c>
      <c r="R3445" s="661">
        <f t="shared" si="1553"/>
        <v>0</v>
      </c>
      <c r="S3445" s="662">
        <f t="shared" si="1554"/>
        <v>0</v>
      </c>
      <c r="T3445" s="699">
        <f t="shared" si="1555"/>
        <v>0</v>
      </c>
      <c r="U3445" s="681">
        <f t="shared" si="1565"/>
        <v>0</v>
      </c>
      <c r="V3445" s="701">
        <f t="shared" si="1566"/>
        <v>0</v>
      </c>
      <c r="W3445" s="662">
        <f t="shared" si="1567"/>
        <v>0</v>
      </c>
      <c r="X3445" s="662">
        <f t="shared" si="1568"/>
        <v>0</v>
      </c>
      <c r="Y3445" s="662">
        <f t="shared" si="1569"/>
        <v>0</v>
      </c>
      <c r="Z3445" s="699">
        <f t="shared" si="1570"/>
        <v>0</v>
      </c>
      <c r="AA3445" s="681">
        <f t="shared" si="1573"/>
        <v>0</v>
      </c>
      <c r="AB3445" s="701">
        <f t="shared" si="1574"/>
        <v>0</v>
      </c>
      <c r="AC3445" s="662">
        <f t="shared" si="1571"/>
        <v>0</v>
      </c>
      <c r="AD3445" s="662">
        <f t="shared" si="1575"/>
        <v>0</v>
      </c>
      <c r="AE3445" s="701">
        <f t="shared" si="1576"/>
        <v>0</v>
      </c>
      <c r="AF3445" s="662">
        <f t="shared" si="1572"/>
        <v>0</v>
      </c>
      <c r="AG3445" s="662">
        <f t="shared" si="1577"/>
        <v>0</v>
      </c>
      <c r="AH3445" s="701">
        <f t="shared" si="1578"/>
        <v>0</v>
      </c>
    </row>
    <row r="3446" spans="1:34" x14ac:dyDescent="0.35">
      <c r="A3446" s="680">
        <v>41421</v>
      </c>
      <c r="B3446" s="558" t="s">
        <v>25</v>
      </c>
      <c r="C3446" s="558">
        <v>5</v>
      </c>
      <c r="D3446" s="559">
        <f t="shared" si="1550"/>
        <v>2</v>
      </c>
      <c r="E3446" s="561">
        <v>0</v>
      </c>
      <c r="F3446" s="699">
        <f t="shared" si="1556"/>
        <v>0</v>
      </c>
      <c r="G3446" s="712">
        <f t="shared" si="1557"/>
        <v>0</v>
      </c>
      <c r="H3446" s="699">
        <f t="shared" si="1551"/>
        <v>0</v>
      </c>
      <c r="I3446" s="712">
        <f t="shared" si="1552"/>
        <v>0</v>
      </c>
      <c r="J3446" s="699">
        <f t="shared" si="1558"/>
        <v>0</v>
      </c>
      <c r="K3446" s="681">
        <f t="shared" si="1559"/>
        <v>0</v>
      </c>
      <c r="L3446" s="711">
        <f>IF($L$5="Yes",HLOOKUP(B3446,'Outdoor Supply'!$D$32:$P$38,7,FALSE),0)</f>
        <v>0</v>
      </c>
      <c r="M3446" s="701">
        <f t="shared" si="1560"/>
        <v>0</v>
      </c>
      <c r="N3446" s="564">
        <f t="shared" si="1561"/>
        <v>0</v>
      </c>
      <c r="O3446" s="564">
        <f t="shared" si="1562"/>
        <v>0</v>
      </c>
      <c r="P3446" s="564">
        <f t="shared" si="1563"/>
        <v>0</v>
      </c>
      <c r="Q3446" s="564">
        <f t="shared" si="1564"/>
        <v>0</v>
      </c>
      <c r="R3446" s="661">
        <f t="shared" si="1553"/>
        <v>0</v>
      </c>
      <c r="S3446" s="662">
        <f t="shared" si="1554"/>
        <v>0</v>
      </c>
      <c r="T3446" s="699">
        <f t="shared" si="1555"/>
        <v>0</v>
      </c>
      <c r="U3446" s="681">
        <f t="shared" si="1565"/>
        <v>0</v>
      </c>
      <c r="V3446" s="701">
        <f t="shared" si="1566"/>
        <v>0</v>
      </c>
      <c r="W3446" s="662">
        <f t="shared" si="1567"/>
        <v>0</v>
      </c>
      <c r="X3446" s="662">
        <f t="shared" si="1568"/>
        <v>0</v>
      </c>
      <c r="Y3446" s="662">
        <f t="shared" si="1569"/>
        <v>0</v>
      </c>
      <c r="Z3446" s="699">
        <f t="shared" si="1570"/>
        <v>0</v>
      </c>
      <c r="AA3446" s="681">
        <f t="shared" si="1573"/>
        <v>0</v>
      </c>
      <c r="AB3446" s="701">
        <f t="shared" si="1574"/>
        <v>0</v>
      </c>
      <c r="AC3446" s="662">
        <f t="shared" si="1571"/>
        <v>0</v>
      </c>
      <c r="AD3446" s="662">
        <f t="shared" si="1575"/>
        <v>0</v>
      </c>
      <c r="AE3446" s="701">
        <f t="shared" si="1576"/>
        <v>0</v>
      </c>
      <c r="AF3446" s="662">
        <f t="shared" si="1572"/>
        <v>0</v>
      </c>
      <c r="AG3446" s="662">
        <f t="shared" si="1577"/>
        <v>0</v>
      </c>
      <c r="AH3446" s="701">
        <f t="shared" si="1578"/>
        <v>0</v>
      </c>
    </row>
    <row r="3447" spans="1:34" x14ac:dyDescent="0.35">
      <c r="A3447" s="680">
        <v>41422</v>
      </c>
      <c r="B3447" s="558" t="s">
        <v>25</v>
      </c>
      <c r="C3447" s="558">
        <v>5</v>
      </c>
      <c r="D3447" s="559">
        <f t="shared" si="1550"/>
        <v>3</v>
      </c>
      <c r="E3447" s="561">
        <v>0</v>
      </c>
      <c r="F3447" s="699">
        <f t="shared" si="1556"/>
        <v>0</v>
      </c>
      <c r="G3447" s="712">
        <f t="shared" si="1557"/>
        <v>0</v>
      </c>
      <c r="H3447" s="699">
        <f t="shared" si="1551"/>
        <v>0</v>
      </c>
      <c r="I3447" s="712">
        <f t="shared" si="1552"/>
        <v>0</v>
      </c>
      <c r="J3447" s="699">
        <f t="shared" si="1558"/>
        <v>0</v>
      </c>
      <c r="K3447" s="681">
        <f t="shared" si="1559"/>
        <v>0</v>
      </c>
      <c r="L3447" s="711">
        <f>IF($L$5="Yes",HLOOKUP(B3447,'Outdoor Supply'!$D$32:$P$38,7,FALSE),0)</f>
        <v>0</v>
      </c>
      <c r="M3447" s="701">
        <f t="shared" si="1560"/>
        <v>0</v>
      </c>
      <c r="N3447" s="564">
        <f t="shared" si="1561"/>
        <v>0</v>
      </c>
      <c r="O3447" s="564">
        <f t="shared" si="1562"/>
        <v>0</v>
      </c>
      <c r="P3447" s="564">
        <f t="shared" si="1563"/>
        <v>0</v>
      </c>
      <c r="Q3447" s="564">
        <f t="shared" si="1564"/>
        <v>0</v>
      </c>
      <c r="R3447" s="661">
        <f t="shared" si="1553"/>
        <v>0</v>
      </c>
      <c r="S3447" s="662">
        <f t="shared" si="1554"/>
        <v>0</v>
      </c>
      <c r="T3447" s="699">
        <f t="shared" si="1555"/>
        <v>0</v>
      </c>
      <c r="U3447" s="681">
        <f t="shared" si="1565"/>
        <v>0</v>
      </c>
      <c r="V3447" s="701">
        <f t="shared" si="1566"/>
        <v>0</v>
      </c>
      <c r="W3447" s="662">
        <f t="shared" si="1567"/>
        <v>0</v>
      </c>
      <c r="X3447" s="662">
        <f t="shared" si="1568"/>
        <v>0</v>
      </c>
      <c r="Y3447" s="662">
        <f t="shared" si="1569"/>
        <v>0</v>
      </c>
      <c r="Z3447" s="699">
        <f t="shared" si="1570"/>
        <v>0</v>
      </c>
      <c r="AA3447" s="681">
        <f t="shared" si="1573"/>
        <v>0</v>
      </c>
      <c r="AB3447" s="701">
        <f t="shared" si="1574"/>
        <v>0</v>
      </c>
      <c r="AC3447" s="662">
        <f t="shared" si="1571"/>
        <v>0</v>
      </c>
      <c r="AD3447" s="662">
        <f t="shared" si="1575"/>
        <v>0</v>
      </c>
      <c r="AE3447" s="701">
        <f t="shared" si="1576"/>
        <v>0</v>
      </c>
      <c r="AF3447" s="662">
        <f t="shared" si="1572"/>
        <v>0</v>
      </c>
      <c r="AG3447" s="662">
        <f t="shared" si="1577"/>
        <v>0</v>
      </c>
      <c r="AH3447" s="701">
        <f t="shared" si="1578"/>
        <v>0</v>
      </c>
    </row>
    <row r="3448" spans="1:34" x14ac:dyDescent="0.35">
      <c r="A3448" s="680">
        <v>41423</v>
      </c>
      <c r="B3448" s="558" t="s">
        <v>25</v>
      </c>
      <c r="C3448" s="558">
        <v>5</v>
      </c>
      <c r="D3448" s="559">
        <f t="shared" si="1550"/>
        <v>4</v>
      </c>
      <c r="E3448" s="561">
        <v>0</v>
      </c>
      <c r="F3448" s="699">
        <f t="shared" si="1556"/>
        <v>0</v>
      </c>
      <c r="G3448" s="712">
        <f t="shared" si="1557"/>
        <v>0</v>
      </c>
      <c r="H3448" s="699">
        <f t="shared" si="1551"/>
        <v>0</v>
      </c>
      <c r="I3448" s="712">
        <f t="shared" si="1552"/>
        <v>0</v>
      </c>
      <c r="J3448" s="699">
        <f t="shared" si="1558"/>
        <v>0</v>
      </c>
      <c r="K3448" s="681">
        <f t="shared" si="1559"/>
        <v>0</v>
      </c>
      <c r="L3448" s="711">
        <f>IF($L$5="Yes",HLOOKUP(B3448,'Outdoor Supply'!$D$32:$P$38,7,FALSE),0)</f>
        <v>0</v>
      </c>
      <c r="M3448" s="701">
        <f t="shared" si="1560"/>
        <v>0</v>
      </c>
      <c r="N3448" s="564">
        <f t="shared" si="1561"/>
        <v>0</v>
      </c>
      <c r="O3448" s="564">
        <f t="shared" si="1562"/>
        <v>0</v>
      </c>
      <c r="P3448" s="564">
        <f t="shared" si="1563"/>
        <v>0</v>
      </c>
      <c r="Q3448" s="564">
        <f t="shared" si="1564"/>
        <v>0</v>
      </c>
      <c r="R3448" s="661">
        <f t="shared" si="1553"/>
        <v>0</v>
      </c>
      <c r="S3448" s="662">
        <f t="shared" si="1554"/>
        <v>0</v>
      </c>
      <c r="T3448" s="699">
        <f t="shared" si="1555"/>
        <v>0</v>
      </c>
      <c r="U3448" s="681">
        <f t="shared" si="1565"/>
        <v>0</v>
      </c>
      <c r="V3448" s="701">
        <f t="shared" si="1566"/>
        <v>0</v>
      </c>
      <c r="W3448" s="662">
        <f t="shared" si="1567"/>
        <v>0</v>
      </c>
      <c r="X3448" s="662">
        <f t="shared" si="1568"/>
        <v>0</v>
      </c>
      <c r="Y3448" s="662">
        <f t="shared" si="1569"/>
        <v>0</v>
      </c>
      <c r="Z3448" s="699">
        <f t="shared" si="1570"/>
        <v>0</v>
      </c>
      <c r="AA3448" s="681">
        <f t="shared" si="1573"/>
        <v>0</v>
      </c>
      <c r="AB3448" s="701">
        <f t="shared" si="1574"/>
        <v>0</v>
      </c>
      <c r="AC3448" s="662">
        <f t="shared" si="1571"/>
        <v>0</v>
      </c>
      <c r="AD3448" s="662">
        <f t="shared" si="1575"/>
        <v>0</v>
      </c>
      <c r="AE3448" s="701">
        <f t="shared" si="1576"/>
        <v>0</v>
      </c>
      <c r="AF3448" s="662">
        <f t="shared" si="1572"/>
        <v>0</v>
      </c>
      <c r="AG3448" s="662">
        <f t="shared" si="1577"/>
        <v>0</v>
      </c>
      <c r="AH3448" s="701">
        <f t="shared" si="1578"/>
        <v>0</v>
      </c>
    </row>
    <row r="3449" spans="1:34" x14ac:dyDescent="0.35">
      <c r="A3449" s="680">
        <v>41424</v>
      </c>
      <c r="B3449" s="558" t="s">
        <v>25</v>
      </c>
      <c r="C3449" s="558">
        <v>5</v>
      </c>
      <c r="D3449" s="559">
        <f t="shared" si="1550"/>
        <v>5</v>
      </c>
      <c r="E3449" s="561">
        <v>0</v>
      </c>
      <c r="F3449" s="699">
        <f t="shared" si="1556"/>
        <v>0</v>
      </c>
      <c r="G3449" s="712">
        <f t="shared" si="1557"/>
        <v>0</v>
      </c>
      <c r="H3449" s="699">
        <f t="shared" si="1551"/>
        <v>0</v>
      </c>
      <c r="I3449" s="712">
        <f t="shared" si="1552"/>
        <v>0</v>
      </c>
      <c r="J3449" s="699">
        <f t="shared" si="1558"/>
        <v>0</v>
      </c>
      <c r="K3449" s="681">
        <f t="shared" si="1559"/>
        <v>0</v>
      </c>
      <c r="L3449" s="711">
        <f>IF($L$5="Yes",HLOOKUP(B3449,'Outdoor Supply'!$D$32:$P$38,7,FALSE),0)</f>
        <v>0</v>
      </c>
      <c r="M3449" s="701">
        <f t="shared" si="1560"/>
        <v>0</v>
      </c>
      <c r="N3449" s="564">
        <f t="shared" si="1561"/>
        <v>0</v>
      </c>
      <c r="O3449" s="564">
        <f t="shared" si="1562"/>
        <v>0</v>
      </c>
      <c r="P3449" s="564">
        <f t="shared" si="1563"/>
        <v>0</v>
      </c>
      <c r="Q3449" s="564">
        <f t="shared" si="1564"/>
        <v>0</v>
      </c>
      <c r="R3449" s="661">
        <f t="shared" si="1553"/>
        <v>0</v>
      </c>
      <c r="S3449" s="662">
        <f t="shared" si="1554"/>
        <v>0</v>
      </c>
      <c r="T3449" s="699">
        <f t="shared" si="1555"/>
        <v>0</v>
      </c>
      <c r="U3449" s="681">
        <f t="shared" si="1565"/>
        <v>0</v>
      </c>
      <c r="V3449" s="701">
        <f t="shared" si="1566"/>
        <v>0</v>
      </c>
      <c r="W3449" s="662">
        <f t="shared" si="1567"/>
        <v>0</v>
      </c>
      <c r="X3449" s="662">
        <f t="shared" si="1568"/>
        <v>0</v>
      </c>
      <c r="Y3449" s="662">
        <f t="shared" si="1569"/>
        <v>0</v>
      </c>
      <c r="Z3449" s="699">
        <f t="shared" si="1570"/>
        <v>0</v>
      </c>
      <c r="AA3449" s="681">
        <f t="shared" si="1573"/>
        <v>0</v>
      </c>
      <c r="AB3449" s="701">
        <f t="shared" si="1574"/>
        <v>0</v>
      </c>
      <c r="AC3449" s="662">
        <f t="shared" si="1571"/>
        <v>0</v>
      </c>
      <c r="AD3449" s="662">
        <f t="shared" si="1575"/>
        <v>0</v>
      </c>
      <c r="AE3449" s="701">
        <f t="shared" si="1576"/>
        <v>0</v>
      </c>
      <c r="AF3449" s="662">
        <f t="shared" si="1572"/>
        <v>0</v>
      </c>
      <c r="AG3449" s="662">
        <f t="shared" si="1577"/>
        <v>0</v>
      </c>
      <c r="AH3449" s="701">
        <f t="shared" si="1578"/>
        <v>0</v>
      </c>
    </row>
    <row r="3450" spans="1:34" x14ac:dyDescent="0.35">
      <c r="A3450" s="680">
        <v>41425</v>
      </c>
      <c r="B3450" s="558" t="s">
        <v>25</v>
      </c>
      <c r="C3450" s="558">
        <v>5</v>
      </c>
      <c r="D3450" s="559">
        <f t="shared" si="1550"/>
        <v>6</v>
      </c>
      <c r="E3450" s="561">
        <v>0</v>
      </c>
      <c r="F3450" s="699">
        <f t="shared" si="1556"/>
        <v>0</v>
      </c>
      <c r="G3450" s="712">
        <f t="shared" si="1557"/>
        <v>0</v>
      </c>
      <c r="H3450" s="699">
        <f t="shared" si="1551"/>
        <v>0</v>
      </c>
      <c r="I3450" s="712">
        <f t="shared" si="1552"/>
        <v>0</v>
      </c>
      <c r="J3450" s="699">
        <f t="shared" si="1558"/>
        <v>0</v>
      </c>
      <c r="K3450" s="681">
        <f t="shared" si="1559"/>
        <v>0</v>
      </c>
      <c r="L3450" s="711">
        <f>IF($L$5="Yes",HLOOKUP(B3450,'Outdoor Supply'!$D$32:$P$38,7,FALSE),0)</f>
        <v>0</v>
      </c>
      <c r="M3450" s="701">
        <f t="shared" si="1560"/>
        <v>0</v>
      </c>
      <c r="N3450" s="564">
        <f t="shared" si="1561"/>
        <v>0</v>
      </c>
      <c r="O3450" s="564">
        <f t="shared" si="1562"/>
        <v>0</v>
      </c>
      <c r="P3450" s="564">
        <f t="shared" si="1563"/>
        <v>0</v>
      </c>
      <c r="Q3450" s="564">
        <f t="shared" si="1564"/>
        <v>0</v>
      </c>
      <c r="R3450" s="661">
        <f t="shared" si="1553"/>
        <v>0</v>
      </c>
      <c r="S3450" s="662">
        <f t="shared" si="1554"/>
        <v>0</v>
      </c>
      <c r="T3450" s="699">
        <f t="shared" si="1555"/>
        <v>0</v>
      </c>
      <c r="U3450" s="681">
        <f t="shared" si="1565"/>
        <v>0</v>
      </c>
      <c r="V3450" s="701">
        <f t="shared" si="1566"/>
        <v>0</v>
      </c>
      <c r="W3450" s="662">
        <f t="shared" si="1567"/>
        <v>0</v>
      </c>
      <c r="X3450" s="662">
        <f t="shared" si="1568"/>
        <v>0</v>
      </c>
      <c r="Y3450" s="662">
        <f t="shared" si="1569"/>
        <v>0</v>
      </c>
      <c r="Z3450" s="699">
        <f t="shared" si="1570"/>
        <v>0</v>
      </c>
      <c r="AA3450" s="681">
        <f t="shared" si="1573"/>
        <v>0</v>
      </c>
      <c r="AB3450" s="701">
        <f t="shared" si="1574"/>
        <v>0</v>
      </c>
      <c r="AC3450" s="662">
        <f t="shared" si="1571"/>
        <v>0</v>
      </c>
      <c r="AD3450" s="662">
        <f t="shared" si="1575"/>
        <v>0</v>
      </c>
      <c r="AE3450" s="701">
        <f t="shared" si="1576"/>
        <v>0</v>
      </c>
      <c r="AF3450" s="662">
        <f t="shared" si="1572"/>
        <v>0</v>
      </c>
      <c r="AG3450" s="662">
        <f t="shared" si="1577"/>
        <v>0</v>
      </c>
      <c r="AH3450" s="701">
        <f t="shared" si="1578"/>
        <v>0</v>
      </c>
    </row>
    <row r="3451" spans="1:34" x14ac:dyDescent="0.35">
      <c r="A3451" s="680">
        <v>41426</v>
      </c>
      <c r="B3451" s="558" t="s">
        <v>26</v>
      </c>
      <c r="C3451" s="558">
        <v>6</v>
      </c>
      <c r="D3451" s="559">
        <f t="shared" si="1550"/>
        <v>7</v>
      </c>
      <c r="E3451" s="561">
        <v>0</v>
      </c>
      <c r="F3451" s="699">
        <f t="shared" si="1556"/>
        <v>0</v>
      </c>
      <c r="G3451" s="712">
        <f t="shared" si="1557"/>
        <v>0</v>
      </c>
      <c r="H3451" s="699">
        <f t="shared" si="1551"/>
        <v>0</v>
      </c>
      <c r="I3451" s="712">
        <f t="shared" si="1552"/>
        <v>0</v>
      </c>
      <c r="J3451" s="699">
        <f t="shared" si="1558"/>
        <v>0</v>
      </c>
      <c r="K3451" s="681">
        <f t="shared" si="1559"/>
        <v>0</v>
      </c>
      <c r="L3451" s="711">
        <f>IF($L$5="Yes",HLOOKUP(B3451,'Outdoor Supply'!$D$32:$P$38,7,FALSE),0)</f>
        <v>0</v>
      </c>
      <c r="M3451" s="701">
        <f t="shared" si="1560"/>
        <v>0</v>
      </c>
      <c r="N3451" s="564">
        <f t="shared" si="1561"/>
        <v>0</v>
      </c>
      <c r="O3451" s="564">
        <f t="shared" si="1562"/>
        <v>0</v>
      </c>
      <c r="P3451" s="564">
        <f t="shared" si="1563"/>
        <v>0</v>
      </c>
      <c r="Q3451" s="564">
        <f t="shared" si="1564"/>
        <v>0</v>
      </c>
      <c r="R3451" s="661">
        <f t="shared" si="1553"/>
        <v>0</v>
      </c>
      <c r="S3451" s="662">
        <f t="shared" si="1554"/>
        <v>0</v>
      </c>
      <c r="T3451" s="699">
        <f t="shared" si="1555"/>
        <v>0</v>
      </c>
      <c r="U3451" s="681">
        <f t="shared" si="1565"/>
        <v>0</v>
      </c>
      <c r="V3451" s="701">
        <f t="shared" si="1566"/>
        <v>0</v>
      </c>
      <c r="W3451" s="662">
        <f t="shared" si="1567"/>
        <v>0</v>
      </c>
      <c r="X3451" s="662">
        <f t="shared" si="1568"/>
        <v>0</v>
      </c>
      <c r="Y3451" s="662">
        <f t="shared" si="1569"/>
        <v>0</v>
      </c>
      <c r="Z3451" s="699">
        <f t="shared" si="1570"/>
        <v>0</v>
      </c>
      <c r="AA3451" s="681">
        <f t="shared" si="1573"/>
        <v>0</v>
      </c>
      <c r="AB3451" s="701">
        <f t="shared" si="1574"/>
        <v>0</v>
      </c>
      <c r="AC3451" s="662">
        <f t="shared" si="1571"/>
        <v>0</v>
      </c>
      <c r="AD3451" s="662">
        <f t="shared" si="1575"/>
        <v>0</v>
      </c>
      <c r="AE3451" s="701">
        <f t="shared" si="1576"/>
        <v>0</v>
      </c>
      <c r="AF3451" s="662">
        <f t="shared" si="1572"/>
        <v>0</v>
      </c>
      <c r="AG3451" s="662">
        <f t="shared" si="1577"/>
        <v>0</v>
      </c>
      <c r="AH3451" s="701">
        <f t="shared" si="1578"/>
        <v>0</v>
      </c>
    </row>
    <row r="3452" spans="1:34" x14ac:dyDescent="0.35">
      <c r="A3452" s="680">
        <v>41427</v>
      </c>
      <c r="B3452" s="558" t="s">
        <v>26</v>
      </c>
      <c r="C3452" s="558">
        <v>6</v>
      </c>
      <c r="D3452" s="559">
        <f t="shared" si="1550"/>
        <v>1</v>
      </c>
      <c r="E3452" s="561">
        <v>2.9999999999972715E-2</v>
      </c>
      <c r="F3452" s="699">
        <f t="shared" si="1556"/>
        <v>0</v>
      </c>
      <c r="G3452" s="712">
        <f t="shared" si="1557"/>
        <v>0</v>
      </c>
      <c r="H3452" s="699">
        <f t="shared" si="1551"/>
        <v>0</v>
      </c>
      <c r="I3452" s="712">
        <f t="shared" si="1552"/>
        <v>0</v>
      </c>
      <c r="J3452" s="699">
        <f t="shared" si="1558"/>
        <v>0</v>
      </c>
      <c r="K3452" s="681">
        <f t="shared" si="1559"/>
        <v>0</v>
      </c>
      <c r="L3452" s="711">
        <f>IF($L$5="Yes",HLOOKUP(B3452,'Outdoor Supply'!$D$32:$P$38,7,FALSE),0)</f>
        <v>0</v>
      </c>
      <c r="M3452" s="701">
        <f t="shared" si="1560"/>
        <v>0</v>
      </c>
      <c r="N3452" s="564">
        <f t="shared" si="1561"/>
        <v>0</v>
      </c>
      <c r="O3452" s="564">
        <f t="shared" si="1562"/>
        <v>0</v>
      </c>
      <c r="P3452" s="564">
        <f t="shared" si="1563"/>
        <v>0</v>
      </c>
      <c r="Q3452" s="564">
        <f t="shared" si="1564"/>
        <v>0</v>
      </c>
      <c r="R3452" s="661">
        <f t="shared" si="1553"/>
        <v>0</v>
      </c>
      <c r="S3452" s="662">
        <f t="shared" si="1554"/>
        <v>0</v>
      </c>
      <c r="T3452" s="699">
        <f t="shared" si="1555"/>
        <v>0</v>
      </c>
      <c r="U3452" s="681">
        <f t="shared" si="1565"/>
        <v>0</v>
      </c>
      <c r="V3452" s="701">
        <f t="shared" si="1566"/>
        <v>0</v>
      </c>
      <c r="W3452" s="662">
        <f t="shared" si="1567"/>
        <v>0</v>
      </c>
      <c r="X3452" s="662">
        <f t="shared" si="1568"/>
        <v>0</v>
      </c>
      <c r="Y3452" s="662">
        <f t="shared" si="1569"/>
        <v>0</v>
      </c>
      <c r="Z3452" s="699">
        <f t="shared" si="1570"/>
        <v>0</v>
      </c>
      <c r="AA3452" s="681">
        <f t="shared" si="1573"/>
        <v>0</v>
      </c>
      <c r="AB3452" s="701">
        <f t="shared" si="1574"/>
        <v>0</v>
      </c>
      <c r="AC3452" s="662">
        <f t="shared" si="1571"/>
        <v>0</v>
      </c>
      <c r="AD3452" s="662">
        <f t="shared" si="1575"/>
        <v>0</v>
      </c>
      <c r="AE3452" s="701">
        <f t="shared" si="1576"/>
        <v>0</v>
      </c>
      <c r="AF3452" s="662">
        <f t="shared" si="1572"/>
        <v>0</v>
      </c>
      <c r="AG3452" s="662">
        <f t="shared" si="1577"/>
        <v>0</v>
      </c>
      <c r="AH3452" s="701">
        <f t="shared" si="1578"/>
        <v>0</v>
      </c>
    </row>
    <row r="3453" spans="1:34" x14ac:dyDescent="0.35">
      <c r="A3453" s="680">
        <v>41428</v>
      </c>
      <c r="B3453" s="558" t="s">
        <v>26</v>
      </c>
      <c r="C3453" s="558">
        <v>6</v>
      </c>
      <c r="D3453" s="559">
        <f t="shared" si="1550"/>
        <v>2</v>
      </c>
      <c r="E3453" s="561">
        <v>0</v>
      </c>
      <c r="F3453" s="699">
        <f t="shared" si="1556"/>
        <v>0</v>
      </c>
      <c r="G3453" s="712">
        <f t="shared" si="1557"/>
        <v>0</v>
      </c>
      <c r="H3453" s="699">
        <f t="shared" si="1551"/>
        <v>0</v>
      </c>
      <c r="I3453" s="712">
        <f t="shared" si="1552"/>
        <v>0</v>
      </c>
      <c r="J3453" s="699">
        <f t="shared" si="1558"/>
        <v>0</v>
      </c>
      <c r="K3453" s="681">
        <f t="shared" si="1559"/>
        <v>0</v>
      </c>
      <c r="L3453" s="711">
        <f>IF($L$5="Yes",HLOOKUP(B3453,'Outdoor Supply'!$D$32:$P$38,7,FALSE),0)</f>
        <v>0</v>
      </c>
      <c r="M3453" s="701">
        <f t="shared" si="1560"/>
        <v>0</v>
      </c>
      <c r="N3453" s="564">
        <f t="shared" si="1561"/>
        <v>0</v>
      </c>
      <c r="O3453" s="564">
        <f t="shared" si="1562"/>
        <v>0</v>
      </c>
      <c r="P3453" s="564">
        <f t="shared" si="1563"/>
        <v>0</v>
      </c>
      <c r="Q3453" s="564">
        <f t="shared" si="1564"/>
        <v>0</v>
      </c>
      <c r="R3453" s="661">
        <f t="shared" si="1553"/>
        <v>0</v>
      </c>
      <c r="S3453" s="662">
        <f t="shared" si="1554"/>
        <v>0</v>
      </c>
      <c r="T3453" s="699">
        <f t="shared" si="1555"/>
        <v>0</v>
      </c>
      <c r="U3453" s="681">
        <f t="shared" si="1565"/>
        <v>0</v>
      </c>
      <c r="V3453" s="701">
        <f t="shared" si="1566"/>
        <v>0</v>
      </c>
      <c r="W3453" s="662">
        <f t="shared" si="1567"/>
        <v>0</v>
      </c>
      <c r="X3453" s="662">
        <f t="shared" si="1568"/>
        <v>0</v>
      </c>
      <c r="Y3453" s="662">
        <f t="shared" si="1569"/>
        <v>0</v>
      </c>
      <c r="Z3453" s="699">
        <f t="shared" si="1570"/>
        <v>0</v>
      </c>
      <c r="AA3453" s="681">
        <f t="shared" si="1573"/>
        <v>0</v>
      </c>
      <c r="AB3453" s="701">
        <f t="shared" si="1574"/>
        <v>0</v>
      </c>
      <c r="AC3453" s="662">
        <f t="shared" si="1571"/>
        <v>0</v>
      </c>
      <c r="AD3453" s="662">
        <f t="shared" si="1575"/>
        <v>0</v>
      </c>
      <c r="AE3453" s="701">
        <f t="shared" si="1576"/>
        <v>0</v>
      </c>
      <c r="AF3453" s="662">
        <f t="shared" si="1572"/>
        <v>0</v>
      </c>
      <c r="AG3453" s="662">
        <f t="shared" si="1577"/>
        <v>0</v>
      </c>
      <c r="AH3453" s="701">
        <f t="shared" si="1578"/>
        <v>0</v>
      </c>
    </row>
    <row r="3454" spans="1:34" x14ac:dyDescent="0.35">
      <c r="A3454" s="680">
        <v>41429</v>
      </c>
      <c r="B3454" s="558" t="s">
        <v>26</v>
      </c>
      <c r="C3454" s="558">
        <v>6</v>
      </c>
      <c r="D3454" s="559">
        <f t="shared" si="1550"/>
        <v>3</v>
      </c>
      <c r="E3454" s="561">
        <v>0</v>
      </c>
      <c r="F3454" s="699">
        <f t="shared" si="1556"/>
        <v>0</v>
      </c>
      <c r="G3454" s="712">
        <f t="shared" si="1557"/>
        <v>0</v>
      </c>
      <c r="H3454" s="699">
        <f t="shared" si="1551"/>
        <v>0</v>
      </c>
      <c r="I3454" s="712">
        <f t="shared" si="1552"/>
        <v>0</v>
      </c>
      <c r="J3454" s="699">
        <f t="shared" si="1558"/>
        <v>0</v>
      </c>
      <c r="K3454" s="681">
        <f t="shared" si="1559"/>
        <v>0</v>
      </c>
      <c r="L3454" s="711">
        <f>IF($L$5="Yes",HLOOKUP(B3454,'Outdoor Supply'!$D$32:$P$38,7,FALSE),0)</f>
        <v>0</v>
      </c>
      <c r="M3454" s="701">
        <f t="shared" si="1560"/>
        <v>0</v>
      </c>
      <c r="N3454" s="564">
        <f t="shared" si="1561"/>
        <v>0</v>
      </c>
      <c r="O3454" s="564">
        <f t="shared" si="1562"/>
        <v>0</v>
      </c>
      <c r="P3454" s="564">
        <f t="shared" si="1563"/>
        <v>0</v>
      </c>
      <c r="Q3454" s="564">
        <f t="shared" si="1564"/>
        <v>0</v>
      </c>
      <c r="R3454" s="661">
        <f t="shared" si="1553"/>
        <v>0</v>
      </c>
      <c r="S3454" s="662">
        <f t="shared" si="1554"/>
        <v>0</v>
      </c>
      <c r="T3454" s="699">
        <f t="shared" si="1555"/>
        <v>0</v>
      </c>
      <c r="U3454" s="681">
        <f t="shared" si="1565"/>
        <v>0</v>
      </c>
      <c r="V3454" s="701">
        <f t="shared" si="1566"/>
        <v>0</v>
      </c>
      <c r="W3454" s="662">
        <f t="shared" si="1567"/>
        <v>0</v>
      </c>
      <c r="X3454" s="662">
        <f t="shared" si="1568"/>
        <v>0</v>
      </c>
      <c r="Y3454" s="662">
        <f t="shared" si="1569"/>
        <v>0</v>
      </c>
      <c r="Z3454" s="699">
        <f t="shared" si="1570"/>
        <v>0</v>
      </c>
      <c r="AA3454" s="681">
        <f t="shared" si="1573"/>
        <v>0</v>
      </c>
      <c r="AB3454" s="701">
        <f t="shared" si="1574"/>
        <v>0</v>
      </c>
      <c r="AC3454" s="662">
        <f t="shared" si="1571"/>
        <v>0</v>
      </c>
      <c r="AD3454" s="662">
        <f t="shared" si="1575"/>
        <v>0</v>
      </c>
      <c r="AE3454" s="701">
        <f t="shared" si="1576"/>
        <v>0</v>
      </c>
      <c r="AF3454" s="662">
        <f t="shared" si="1572"/>
        <v>0</v>
      </c>
      <c r="AG3454" s="662">
        <f t="shared" si="1577"/>
        <v>0</v>
      </c>
      <c r="AH3454" s="701">
        <f t="shared" si="1578"/>
        <v>0</v>
      </c>
    </row>
    <row r="3455" spans="1:34" x14ac:dyDescent="0.35">
      <c r="A3455" s="680">
        <v>41430</v>
      </c>
      <c r="B3455" s="558" t="s">
        <v>26</v>
      </c>
      <c r="C3455" s="558">
        <v>6</v>
      </c>
      <c r="D3455" s="559">
        <f t="shared" si="1550"/>
        <v>4</v>
      </c>
      <c r="E3455" s="561">
        <v>0</v>
      </c>
      <c r="F3455" s="699">
        <f t="shared" si="1556"/>
        <v>0</v>
      </c>
      <c r="G3455" s="712">
        <f t="shared" si="1557"/>
        <v>0</v>
      </c>
      <c r="H3455" s="699">
        <f t="shared" si="1551"/>
        <v>0</v>
      </c>
      <c r="I3455" s="712">
        <f t="shared" si="1552"/>
        <v>0</v>
      </c>
      <c r="J3455" s="699">
        <f t="shared" si="1558"/>
        <v>0</v>
      </c>
      <c r="K3455" s="681">
        <f t="shared" si="1559"/>
        <v>0</v>
      </c>
      <c r="L3455" s="711">
        <f>IF($L$5="Yes",HLOOKUP(B3455,'Outdoor Supply'!$D$32:$P$38,7,FALSE),0)</f>
        <v>0</v>
      </c>
      <c r="M3455" s="701">
        <f t="shared" si="1560"/>
        <v>0</v>
      </c>
      <c r="N3455" s="564">
        <f t="shared" si="1561"/>
        <v>0</v>
      </c>
      <c r="O3455" s="564">
        <f t="shared" si="1562"/>
        <v>0</v>
      </c>
      <c r="P3455" s="564">
        <f t="shared" si="1563"/>
        <v>0</v>
      </c>
      <c r="Q3455" s="564">
        <f t="shared" si="1564"/>
        <v>0</v>
      </c>
      <c r="R3455" s="661">
        <f t="shared" si="1553"/>
        <v>0</v>
      </c>
      <c r="S3455" s="662">
        <f t="shared" si="1554"/>
        <v>0</v>
      </c>
      <c r="T3455" s="699">
        <f t="shared" si="1555"/>
        <v>0</v>
      </c>
      <c r="U3455" s="681">
        <f t="shared" si="1565"/>
        <v>0</v>
      </c>
      <c r="V3455" s="701">
        <f t="shared" si="1566"/>
        <v>0</v>
      </c>
      <c r="W3455" s="662">
        <f t="shared" si="1567"/>
        <v>0</v>
      </c>
      <c r="X3455" s="662">
        <f t="shared" si="1568"/>
        <v>0</v>
      </c>
      <c r="Y3455" s="662">
        <f t="shared" si="1569"/>
        <v>0</v>
      </c>
      <c r="Z3455" s="699">
        <f t="shared" si="1570"/>
        <v>0</v>
      </c>
      <c r="AA3455" s="681">
        <f t="shared" si="1573"/>
        <v>0</v>
      </c>
      <c r="AB3455" s="701">
        <f t="shared" si="1574"/>
        <v>0</v>
      </c>
      <c r="AC3455" s="662">
        <f t="shared" si="1571"/>
        <v>0</v>
      </c>
      <c r="AD3455" s="662">
        <f t="shared" si="1575"/>
        <v>0</v>
      </c>
      <c r="AE3455" s="701">
        <f t="shared" si="1576"/>
        <v>0</v>
      </c>
      <c r="AF3455" s="662">
        <f t="shared" si="1572"/>
        <v>0</v>
      </c>
      <c r="AG3455" s="662">
        <f t="shared" si="1577"/>
        <v>0</v>
      </c>
      <c r="AH3455" s="701">
        <f t="shared" si="1578"/>
        <v>0</v>
      </c>
    </row>
    <row r="3456" spans="1:34" x14ac:dyDescent="0.35">
      <c r="A3456" s="680">
        <v>41431</v>
      </c>
      <c r="B3456" s="558" t="s">
        <v>26</v>
      </c>
      <c r="C3456" s="558">
        <v>6</v>
      </c>
      <c r="D3456" s="559">
        <f t="shared" si="1550"/>
        <v>5</v>
      </c>
      <c r="E3456" s="561">
        <v>0</v>
      </c>
      <c r="F3456" s="699">
        <f t="shared" si="1556"/>
        <v>0</v>
      </c>
      <c r="G3456" s="712">
        <f t="shared" si="1557"/>
        <v>0</v>
      </c>
      <c r="H3456" s="699">
        <f t="shared" si="1551"/>
        <v>0</v>
      </c>
      <c r="I3456" s="712">
        <f t="shared" si="1552"/>
        <v>0</v>
      </c>
      <c r="J3456" s="699">
        <f t="shared" si="1558"/>
        <v>0</v>
      </c>
      <c r="K3456" s="681">
        <f t="shared" si="1559"/>
        <v>0</v>
      </c>
      <c r="L3456" s="711">
        <f>IF($L$5="Yes",HLOOKUP(B3456,'Outdoor Supply'!$D$32:$P$38,7,FALSE),0)</f>
        <v>0</v>
      </c>
      <c r="M3456" s="701">
        <f t="shared" si="1560"/>
        <v>0</v>
      </c>
      <c r="N3456" s="564">
        <f t="shared" si="1561"/>
        <v>0</v>
      </c>
      <c r="O3456" s="564">
        <f t="shared" si="1562"/>
        <v>0</v>
      </c>
      <c r="P3456" s="564">
        <f t="shared" si="1563"/>
        <v>0</v>
      </c>
      <c r="Q3456" s="564">
        <f t="shared" si="1564"/>
        <v>0</v>
      </c>
      <c r="R3456" s="661">
        <f t="shared" si="1553"/>
        <v>0</v>
      </c>
      <c r="S3456" s="662">
        <f t="shared" si="1554"/>
        <v>0</v>
      </c>
      <c r="T3456" s="699">
        <f t="shared" si="1555"/>
        <v>0</v>
      </c>
      <c r="U3456" s="681">
        <f t="shared" si="1565"/>
        <v>0</v>
      </c>
      <c r="V3456" s="701">
        <f t="shared" si="1566"/>
        <v>0</v>
      </c>
      <c r="W3456" s="662">
        <f t="shared" si="1567"/>
        <v>0</v>
      </c>
      <c r="X3456" s="662">
        <f t="shared" si="1568"/>
        <v>0</v>
      </c>
      <c r="Y3456" s="662">
        <f t="shared" si="1569"/>
        <v>0</v>
      </c>
      <c r="Z3456" s="699">
        <f t="shared" si="1570"/>
        <v>0</v>
      </c>
      <c r="AA3456" s="681">
        <f t="shared" si="1573"/>
        <v>0</v>
      </c>
      <c r="AB3456" s="701">
        <f t="shared" si="1574"/>
        <v>0</v>
      </c>
      <c r="AC3456" s="662">
        <f t="shared" si="1571"/>
        <v>0</v>
      </c>
      <c r="AD3456" s="662">
        <f t="shared" si="1575"/>
        <v>0</v>
      </c>
      <c r="AE3456" s="701">
        <f t="shared" si="1576"/>
        <v>0</v>
      </c>
      <c r="AF3456" s="662">
        <f t="shared" si="1572"/>
        <v>0</v>
      </c>
      <c r="AG3456" s="662">
        <f t="shared" si="1577"/>
        <v>0</v>
      </c>
      <c r="AH3456" s="701">
        <f t="shared" si="1578"/>
        <v>0</v>
      </c>
    </row>
    <row r="3457" spans="1:34" x14ac:dyDescent="0.35">
      <c r="A3457" s="680">
        <v>41432</v>
      </c>
      <c r="B3457" s="558" t="s">
        <v>26</v>
      </c>
      <c r="C3457" s="558">
        <v>6</v>
      </c>
      <c r="D3457" s="559">
        <f t="shared" si="1550"/>
        <v>6</v>
      </c>
      <c r="E3457" s="561">
        <v>0</v>
      </c>
      <c r="F3457" s="699">
        <f t="shared" si="1556"/>
        <v>0</v>
      </c>
      <c r="G3457" s="712">
        <f t="shared" si="1557"/>
        <v>0</v>
      </c>
      <c r="H3457" s="699">
        <f t="shared" si="1551"/>
        <v>0</v>
      </c>
      <c r="I3457" s="712">
        <f t="shared" si="1552"/>
        <v>0</v>
      </c>
      <c r="J3457" s="699">
        <f t="shared" si="1558"/>
        <v>0</v>
      </c>
      <c r="K3457" s="681">
        <f t="shared" si="1559"/>
        <v>0</v>
      </c>
      <c r="L3457" s="711">
        <f>IF($L$5="Yes",HLOOKUP(B3457,'Outdoor Supply'!$D$32:$P$38,7,FALSE),0)</f>
        <v>0</v>
      </c>
      <c r="M3457" s="701">
        <f t="shared" si="1560"/>
        <v>0</v>
      </c>
      <c r="N3457" s="564">
        <f t="shared" si="1561"/>
        <v>0</v>
      </c>
      <c r="O3457" s="564">
        <f t="shared" si="1562"/>
        <v>0</v>
      </c>
      <c r="P3457" s="564">
        <f t="shared" si="1563"/>
        <v>0</v>
      </c>
      <c r="Q3457" s="564">
        <f t="shared" si="1564"/>
        <v>0</v>
      </c>
      <c r="R3457" s="661">
        <f t="shared" si="1553"/>
        <v>0</v>
      </c>
      <c r="S3457" s="662">
        <f t="shared" si="1554"/>
        <v>0</v>
      </c>
      <c r="T3457" s="699">
        <f t="shared" si="1555"/>
        <v>0</v>
      </c>
      <c r="U3457" s="681">
        <f t="shared" si="1565"/>
        <v>0</v>
      </c>
      <c r="V3457" s="701">
        <f t="shared" si="1566"/>
        <v>0</v>
      </c>
      <c r="W3457" s="662">
        <f t="shared" si="1567"/>
        <v>0</v>
      </c>
      <c r="X3457" s="662">
        <f t="shared" si="1568"/>
        <v>0</v>
      </c>
      <c r="Y3457" s="662">
        <f t="shared" si="1569"/>
        <v>0</v>
      </c>
      <c r="Z3457" s="699">
        <f t="shared" si="1570"/>
        <v>0</v>
      </c>
      <c r="AA3457" s="681">
        <f t="shared" si="1573"/>
        <v>0</v>
      </c>
      <c r="AB3457" s="701">
        <f t="shared" si="1574"/>
        <v>0</v>
      </c>
      <c r="AC3457" s="662">
        <f t="shared" si="1571"/>
        <v>0</v>
      </c>
      <c r="AD3457" s="662">
        <f t="shared" si="1575"/>
        <v>0</v>
      </c>
      <c r="AE3457" s="701">
        <f t="shared" si="1576"/>
        <v>0</v>
      </c>
      <c r="AF3457" s="662">
        <f t="shared" si="1572"/>
        <v>0</v>
      </c>
      <c r="AG3457" s="662">
        <f t="shared" si="1577"/>
        <v>0</v>
      </c>
      <c r="AH3457" s="701">
        <f t="shared" si="1578"/>
        <v>0</v>
      </c>
    </row>
    <row r="3458" spans="1:34" x14ac:dyDescent="0.35">
      <c r="A3458" s="680">
        <v>41433</v>
      </c>
      <c r="B3458" s="558" t="s">
        <v>26</v>
      </c>
      <c r="C3458" s="558">
        <v>6</v>
      </c>
      <c r="D3458" s="559">
        <f t="shared" si="1550"/>
        <v>7</v>
      </c>
      <c r="E3458" s="561">
        <v>0</v>
      </c>
      <c r="F3458" s="699">
        <f t="shared" si="1556"/>
        <v>0</v>
      </c>
      <c r="G3458" s="712">
        <f t="shared" si="1557"/>
        <v>0</v>
      </c>
      <c r="H3458" s="699">
        <f t="shared" si="1551"/>
        <v>0</v>
      </c>
      <c r="I3458" s="712">
        <f t="shared" si="1552"/>
        <v>0</v>
      </c>
      <c r="J3458" s="699">
        <f t="shared" si="1558"/>
        <v>0</v>
      </c>
      <c r="K3458" s="681">
        <f t="shared" si="1559"/>
        <v>0</v>
      </c>
      <c r="L3458" s="711">
        <f>IF($L$5="Yes",HLOOKUP(B3458,'Outdoor Supply'!$D$32:$P$38,7,FALSE),0)</f>
        <v>0</v>
      </c>
      <c r="M3458" s="701">
        <f t="shared" si="1560"/>
        <v>0</v>
      </c>
      <c r="N3458" s="564">
        <f t="shared" si="1561"/>
        <v>0</v>
      </c>
      <c r="O3458" s="564">
        <f t="shared" si="1562"/>
        <v>0</v>
      </c>
      <c r="P3458" s="564">
        <f t="shared" si="1563"/>
        <v>0</v>
      </c>
      <c r="Q3458" s="564">
        <f t="shared" si="1564"/>
        <v>0</v>
      </c>
      <c r="R3458" s="661">
        <f t="shared" si="1553"/>
        <v>0</v>
      </c>
      <c r="S3458" s="662">
        <f t="shared" si="1554"/>
        <v>0</v>
      </c>
      <c r="T3458" s="699">
        <f t="shared" si="1555"/>
        <v>0</v>
      </c>
      <c r="U3458" s="681">
        <f t="shared" si="1565"/>
        <v>0</v>
      </c>
      <c r="V3458" s="701">
        <f t="shared" si="1566"/>
        <v>0</v>
      </c>
      <c r="W3458" s="662">
        <f t="shared" si="1567"/>
        <v>0</v>
      </c>
      <c r="X3458" s="662">
        <f t="shared" si="1568"/>
        <v>0</v>
      </c>
      <c r="Y3458" s="662">
        <f t="shared" si="1569"/>
        <v>0</v>
      </c>
      <c r="Z3458" s="699">
        <f t="shared" si="1570"/>
        <v>0</v>
      </c>
      <c r="AA3458" s="681">
        <f t="shared" si="1573"/>
        <v>0</v>
      </c>
      <c r="AB3458" s="701">
        <f t="shared" si="1574"/>
        <v>0</v>
      </c>
      <c r="AC3458" s="662">
        <f t="shared" si="1571"/>
        <v>0</v>
      </c>
      <c r="AD3458" s="662">
        <f t="shared" si="1575"/>
        <v>0</v>
      </c>
      <c r="AE3458" s="701">
        <f t="shared" si="1576"/>
        <v>0</v>
      </c>
      <c r="AF3458" s="662">
        <f t="shared" si="1572"/>
        <v>0</v>
      </c>
      <c r="AG3458" s="662">
        <f t="shared" si="1577"/>
        <v>0</v>
      </c>
      <c r="AH3458" s="701">
        <f t="shared" si="1578"/>
        <v>0</v>
      </c>
    </row>
    <row r="3459" spans="1:34" x14ac:dyDescent="0.35">
      <c r="A3459" s="680">
        <v>41434</v>
      </c>
      <c r="B3459" s="558" t="s">
        <v>26</v>
      </c>
      <c r="C3459" s="558">
        <v>6</v>
      </c>
      <c r="D3459" s="559">
        <f t="shared" si="1550"/>
        <v>1</v>
      </c>
      <c r="E3459" s="561">
        <v>0.16000000000002501</v>
      </c>
      <c r="F3459" s="699">
        <f t="shared" si="1556"/>
        <v>0</v>
      </c>
      <c r="G3459" s="712">
        <f t="shared" si="1557"/>
        <v>0</v>
      </c>
      <c r="H3459" s="699">
        <f t="shared" si="1551"/>
        <v>0</v>
      </c>
      <c r="I3459" s="712">
        <f t="shared" si="1552"/>
        <v>0</v>
      </c>
      <c r="J3459" s="699">
        <f t="shared" si="1558"/>
        <v>0</v>
      </c>
      <c r="K3459" s="681">
        <f t="shared" si="1559"/>
        <v>0</v>
      </c>
      <c r="L3459" s="711">
        <f>IF($L$5="Yes",HLOOKUP(B3459,'Outdoor Supply'!$D$32:$P$38,7,FALSE),0)</f>
        <v>0</v>
      </c>
      <c r="M3459" s="701">
        <f t="shared" si="1560"/>
        <v>0</v>
      </c>
      <c r="N3459" s="564">
        <f t="shared" si="1561"/>
        <v>0</v>
      </c>
      <c r="O3459" s="564">
        <f t="shared" si="1562"/>
        <v>0</v>
      </c>
      <c r="P3459" s="564">
        <f t="shared" si="1563"/>
        <v>0</v>
      </c>
      <c r="Q3459" s="564">
        <f t="shared" si="1564"/>
        <v>0</v>
      </c>
      <c r="R3459" s="661">
        <f t="shared" si="1553"/>
        <v>0</v>
      </c>
      <c r="S3459" s="662">
        <f t="shared" si="1554"/>
        <v>0</v>
      </c>
      <c r="T3459" s="699">
        <f t="shared" si="1555"/>
        <v>0</v>
      </c>
      <c r="U3459" s="681">
        <f t="shared" si="1565"/>
        <v>0</v>
      </c>
      <c r="V3459" s="701">
        <f t="shared" si="1566"/>
        <v>0</v>
      </c>
      <c r="W3459" s="662">
        <f t="shared" si="1567"/>
        <v>0</v>
      </c>
      <c r="X3459" s="662">
        <f t="shared" si="1568"/>
        <v>0</v>
      </c>
      <c r="Y3459" s="662">
        <f t="shared" si="1569"/>
        <v>0</v>
      </c>
      <c r="Z3459" s="699">
        <f t="shared" si="1570"/>
        <v>0</v>
      </c>
      <c r="AA3459" s="681">
        <f t="shared" si="1573"/>
        <v>0</v>
      </c>
      <c r="AB3459" s="701">
        <f t="shared" si="1574"/>
        <v>0</v>
      </c>
      <c r="AC3459" s="662">
        <f t="shared" si="1571"/>
        <v>0</v>
      </c>
      <c r="AD3459" s="662">
        <f t="shared" si="1575"/>
        <v>0</v>
      </c>
      <c r="AE3459" s="701">
        <f t="shared" si="1576"/>
        <v>0</v>
      </c>
      <c r="AF3459" s="662">
        <f t="shared" si="1572"/>
        <v>0</v>
      </c>
      <c r="AG3459" s="662">
        <f t="shared" si="1577"/>
        <v>0</v>
      </c>
      <c r="AH3459" s="701">
        <f t="shared" si="1578"/>
        <v>0</v>
      </c>
    </row>
    <row r="3460" spans="1:34" x14ac:dyDescent="0.35">
      <c r="A3460" s="680">
        <v>41435</v>
      </c>
      <c r="B3460" s="558" t="s">
        <v>26</v>
      </c>
      <c r="C3460" s="558">
        <v>6</v>
      </c>
      <c r="D3460" s="559">
        <f t="shared" si="1550"/>
        <v>2</v>
      </c>
      <c r="E3460" s="561">
        <v>0</v>
      </c>
      <c r="F3460" s="699">
        <f t="shared" si="1556"/>
        <v>0</v>
      </c>
      <c r="G3460" s="712">
        <f t="shared" si="1557"/>
        <v>0</v>
      </c>
      <c r="H3460" s="699">
        <f t="shared" si="1551"/>
        <v>0</v>
      </c>
      <c r="I3460" s="712">
        <f t="shared" si="1552"/>
        <v>0</v>
      </c>
      <c r="J3460" s="699">
        <f t="shared" si="1558"/>
        <v>0</v>
      </c>
      <c r="K3460" s="681">
        <f t="shared" si="1559"/>
        <v>0</v>
      </c>
      <c r="L3460" s="711">
        <f>IF($L$5="Yes",HLOOKUP(B3460,'Outdoor Supply'!$D$32:$P$38,7,FALSE),0)</f>
        <v>0</v>
      </c>
      <c r="M3460" s="701">
        <f t="shared" si="1560"/>
        <v>0</v>
      </c>
      <c r="N3460" s="564">
        <f t="shared" si="1561"/>
        <v>0</v>
      </c>
      <c r="O3460" s="564">
        <f t="shared" si="1562"/>
        <v>0</v>
      </c>
      <c r="P3460" s="564">
        <f t="shared" si="1563"/>
        <v>0</v>
      </c>
      <c r="Q3460" s="564">
        <f t="shared" si="1564"/>
        <v>0</v>
      </c>
      <c r="R3460" s="661">
        <f t="shared" si="1553"/>
        <v>0</v>
      </c>
      <c r="S3460" s="662">
        <f t="shared" si="1554"/>
        <v>0</v>
      </c>
      <c r="T3460" s="699">
        <f t="shared" si="1555"/>
        <v>0</v>
      </c>
      <c r="U3460" s="681">
        <f t="shared" si="1565"/>
        <v>0</v>
      </c>
      <c r="V3460" s="701">
        <f t="shared" si="1566"/>
        <v>0</v>
      </c>
      <c r="W3460" s="662">
        <f t="shared" si="1567"/>
        <v>0</v>
      </c>
      <c r="X3460" s="662">
        <f t="shared" si="1568"/>
        <v>0</v>
      </c>
      <c r="Y3460" s="662">
        <f t="shared" si="1569"/>
        <v>0</v>
      </c>
      <c r="Z3460" s="699">
        <f t="shared" si="1570"/>
        <v>0</v>
      </c>
      <c r="AA3460" s="681">
        <f t="shared" si="1573"/>
        <v>0</v>
      </c>
      <c r="AB3460" s="701">
        <f t="shared" si="1574"/>
        <v>0</v>
      </c>
      <c r="AC3460" s="662">
        <f t="shared" si="1571"/>
        <v>0</v>
      </c>
      <c r="AD3460" s="662">
        <f t="shared" si="1575"/>
        <v>0</v>
      </c>
      <c r="AE3460" s="701">
        <f t="shared" si="1576"/>
        <v>0</v>
      </c>
      <c r="AF3460" s="662">
        <f t="shared" si="1572"/>
        <v>0</v>
      </c>
      <c r="AG3460" s="662">
        <f t="shared" si="1577"/>
        <v>0</v>
      </c>
      <c r="AH3460" s="701">
        <f t="shared" si="1578"/>
        <v>0</v>
      </c>
    </row>
    <row r="3461" spans="1:34" x14ac:dyDescent="0.35">
      <c r="A3461" s="680">
        <v>41436</v>
      </c>
      <c r="B3461" s="558" t="s">
        <v>26</v>
      </c>
      <c r="C3461" s="558">
        <v>6</v>
      </c>
      <c r="D3461" s="559">
        <f t="shared" si="1550"/>
        <v>3</v>
      </c>
      <c r="E3461" s="561">
        <v>0</v>
      </c>
      <c r="F3461" s="699">
        <f t="shared" si="1556"/>
        <v>0</v>
      </c>
      <c r="G3461" s="712">
        <f t="shared" si="1557"/>
        <v>0</v>
      </c>
      <c r="H3461" s="699">
        <f t="shared" si="1551"/>
        <v>0</v>
      </c>
      <c r="I3461" s="712">
        <f t="shared" si="1552"/>
        <v>0</v>
      </c>
      <c r="J3461" s="699">
        <f t="shared" si="1558"/>
        <v>0</v>
      </c>
      <c r="K3461" s="681">
        <f t="shared" si="1559"/>
        <v>0</v>
      </c>
      <c r="L3461" s="711">
        <f>IF($L$5="Yes",HLOOKUP(B3461,'Outdoor Supply'!$D$32:$P$38,7,FALSE),0)</f>
        <v>0</v>
      </c>
      <c r="M3461" s="701">
        <f t="shared" si="1560"/>
        <v>0</v>
      </c>
      <c r="N3461" s="564">
        <f t="shared" si="1561"/>
        <v>0</v>
      </c>
      <c r="O3461" s="564">
        <f t="shared" si="1562"/>
        <v>0</v>
      </c>
      <c r="P3461" s="564">
        <f t="shared" si="1563"/>
        <v>0</v>
      </c>
      <c r="Q3461" s="564">
        <f t="shared" si="1564"/>
        <v>0</v>
      </c>
      <c r="R3461" s="661">
        <f t="shared" si="1553"/>
        <v>0</v>
      </c>
      <c r="S3461" s="662">
        <f t="shared" si="1554"/>
        <v>0</v>
      </c>
      <c r="T3461" s="699">
        <f t="shared" si="1555"/>
        <v>0</v>
      </c>
      <c r="U3461" s="681">
        <f t="shared" si="1565"/>
        <v>0</v>
      </c>
      <c r="V3461" s="701">
        <f t="shared" si="1566"/>
        <v>0</v>
      </c>
      <c r="W3461" s="662">
        <f t="shared" si="1567"/>
        <v>0</v>
      </c>
      <c r="X3461" s="662">
        <f t="shared" si="1568"/>
        <v>0</v>
      </c>
      <c r="Y3461" s="662">
        <f t="shared" si="1569"/>
        <v>0</v>
      </c>
      <c r="Z3461" s="699">
        <f t="shared" si="1570"/>
        <v>0</v>
      </c>
      <c r="AA3461" s="681">
        <f t="shared" si="1573"/>
        <v>0</v>
      </c>
      <c r="AB3461" s="701">
        <f t="shared" si="1574"/>
        <v>0</v>
      </c>
      <c r="AC3461" s="662">
        <f t="shared" si="1571"/>
        <v>0</v>
      </c>
      <c r="AD3461" s="662">
        <f t="shared" si="1575"/>
        <v>0</v>
      </c>
      <c r="AE3461" s="701">
        <f t="shared" si="1576"/>
        <v>0</v>
      </c>
      <c r="AF3461" s="662">
        <f t="shared" si="1572"/>
        <v>0</v>
      </c>
      <c r="AG3461" s="662">
        <f t="shared" si="1577"/>
        <v>0</v>
      </c>
      <c r="AH3461" s="701">
        <f t="shared" si="1578"/>
        <v>0</v>
      </c>
    </row>
    <row r="3462" spans="1:34" x14ac:dyDescent="0.35">
      <c r="A3462" s="680">
        <v>41437</v>
      </c>
      <c r="B3462" s="558" t="s">
        <v>26</v>
      </c>
      <c r="C3462" s="558">
        <v>6</v>
      </c>
      <c r="D3462" s="559">
        <f t="shared" si="1550"/>
        <v>4</v>
      </c>
      <c r="E3462" s="561">
        <v>0</v>
      </c>
      <c r="F3462" s="699">
        <f t="shared" si="1556"/>
        <v>0</v>
      </c>
      <c r="G3462" s="712">
        <f t="shared" si="1557"/>
        <v>0</v>
      </c>
      <c r="H3462" s="699">
        <f t="shared" si="1551"/>
        <v>0</v>
      </c>
      <c r="I3462" s="712">
        <f t="shared" si="1552"/>
        <v>0</v>
      </c>
      <c r="J3462" s="699">
        <f t="shared" si="1558"/>
        <v>0</v>
      </c>
      <c r="K3462" s="681">
        <f t="shared" si="1559"/>
        <v>0</v>
      </c>
      <c r="L3462" s="711">
        <f>IF($L$5="Yes",HLOOKUP(B3462,'Outdoor Supply'!$D$32:$P$38,7,FALSE),0)</f>
        <v>0</v>
      </c>
      <c r="M3462" s="701">
        <f t="shared" si="1560"/>
        <v>0</v>
      </c>
      <c r="N3462" s="564">
        <f t="shared" si="1561"/>
        <v>0</v>
      </c>
      <c r="O3462" s="564">
        <f t="shared" si="1562"/>
        <v>0</v>
      </c>
      <c r="P3462" s="564">
        <f t="shared" si="1563"/>
        <v>0</v>
      </c>
      <c r="Q3462" s="564">
        <f t="shared" si="1564"/>
        <v>0</v>
      </c>
      <c r="R3462" s="661">
        <f t="shared" si="1553"/>
        <v>0</v>
      </c>
      <c r="S3462" s="662">
        <f t="shared" si="1554"/>
        <v>0</v>
      </c>
      <c r="T3462" s="699">
        <f t="shared" si="1555"/>
        <v>0</v>
      </c>
      <c r="U3462" s="681">
        <f t="shared" si="1565"/>
        <v>0</v>
      </c>
      <c r="V3462" s="701">
        <f t="shared" si="1566"/>
        <v>0</v>
      </c>
      <c r="W3462" s="662">
        <f t="shared" si="1567"/>
        <v>0</v>
      </c>
      <c r="X3462" s="662">
        <f t="shared" si="1568"/>
        <v>0</v>
      </c>
      <c r="Y3462" s="662">
        <f t="shared" si="1569"/>
        <v>0</v>
      </c>
      <c r="Z3462" s="699">
        <f t="shared" si="1570"/>
        <v>0</v>
      </c>
      <c r="AA3462" s="681">
        <f t="shared" si="1573"/>
        <v>0</v>
      </c>
      <c r="AB3462" s="701">
        <f t="shared" si="1574"/>
        <v>0</v>
      </c>
      <c r="AC3462" s="662">
        <f t="shared" si="1571"/>
        <v>0</v>
      </c>
      <c r="AD3462" s="662">
        <f t="shared" si="1575"/>
        <v>0</v>
      </c>
      <c r="AE3462" s="701">
        <f t="shared" si="1576"/>
        <v>0</v>
      </c>
      <c r="AF3462" s="662">
        <f t="shared" si="1572"/>
        <v>0</v>
      </c>
      <c r="AG3462" s="662">
        <f t="shared" si="1577"/>
        <v>0</v>
      </c>
      <c r="AH3462" s="701">
        <f t="shared" si="1578"/>
        <v>0</v>
      </c>
    </row>
    <row r="3463" spans="1:34" x14ac:dyDescent="0.35">
      <c r="A3463" s="680">
        <v>41438</v>
      </c>
      <c r="B3463" s="558" t="s">
        <v>26</v>
      </c>
      <c r="C3463" s="558">
        <v>6</v>
      </c>
      <c r="D3463" s="559">
        <f t="shared" si="1550"/>
        <v>5</v>
      </c>
      <c r="E3463" s="561">
        <v>1.999999999998181E-2</v>
      </c>
      <c r="F3463" s="699">
        <f t="shared" si="1556"/>
        <v>0</v>
      </c>
      <c r="G3463" s="712">
        <f t="shared" si="1557"/>
        <v>0</v>
      </c>
      <c r="H3463" s="699">
        <f t="shared" si="1551"/>
        <v>0</v>
      </c>
      <c r="I3463" s="712">
        <f t="shared" si="1552"/>
        <v>0</v>
      </c>
      <c r="J3463" s="699">
        <f t="shared" si="1558"/>
        <v>0</v>
      </c>
      <c r="K3463" s="681">
        <f t="shared" si="1559"/>
        <v>0</v>
      </c>
      <c r="L3463" s="711">
        <f>IF($L$5="Yes",HLOOKUP(B3463,'Outdoor Supply'!$D$32:$P$38,7,FALSE),0)</f>
        <v>0</v>
      </c>
      <c r="M3463" s="701">
        <f t="shared" si="1560"/>
        <v>0</v>
      </c>
      <c r="N3463" s="564">
        <f t="shared" si="1561"/>
        <v>0</v>
      </c>
      <c r="O3463" s="564">
        <f t="shared" si="1562"/>
        <v>0</v>
      </c>
      <c r="P3463" s="564">
        <f t="shared" si="1563"/>
        <v>0</v>
      </c>
      <c r="Q3463" s="564">
        <f t="shared" si="1564"/>
        <v>0</v>
      </c>
      <c r="R3463" s="661">
        <f t="shared" si="1553"/>
        <v>0</v>
      </c>
      <c r="S3463" s="662">
        <f t="shared" si="1554"/>
        <v>0</v>
      </c>
      <c r="T3463" s="699">
        <f t="shared" si="1555"/>
        <v>0</v>
      </c>
      <c r="U3463" s="681">
        <f t="shared" si="1565"/>
        <v>0</v>
      </c>
      <c r="V3463" s="701">
        <f t="shared" si="1566"/>
        <v>0</v>
      </c>
      <c r="W3463" s="662">
        <f t="shared" si="1567"/>
        <v>0</v>
      </c>
      <c r="X3463" s="662">
        <f t="shared" si="1568"/>
        <v>0</v>
      </c>
      <c r="Y3463" s="662">
        <f t="shared" si="1569"/>
        <v>0</v>
      </c>
      <c r="Z3463" s="699">
        <f t="shared" si="1570"/>
        <v>0</v>
      </c>
      <c r="AA3463" s="681">
        <f t="shared" si="1573"/>
        <v>0</v>
      </c>
      <c r="AB3463" s="701">
        <f t="shared" si="1574"/>
        <v>0</v>
      </c>
      <c r="AC3463" s="662">
        <f t="shared" si="1571"/>
        <v>0</v>
      </c>
      <c r="AD3463" s="662">
        <f t="shared" si="1575"/>
        <v>0</v>
      </c>
      <c r="AE3463" s="701">
        <f t="shared" si="1576"/>
        <v>0</v>
      </c>
      <c r="AF3463" s="662">
        <f t="shared" si="1572"/>
        <v>0</v>
      </c>
      <c r="AG3463" s="662">
        <f t="shared" si="1577"/>
        <v>0</v>
      </c>
      <c r="AH3463" s="701">
        <f t="shared" si="1578"/>
        <v>0</v>
      </c>
    </row>
    <row r="3464" spans="1:34" x14ac:dyDescent="0.35">
      <c r="A3464" s="680">
        <v>41439</v>
      </c>
      <c r="B3464" s="558" t="s">
        <v>26</v>
      </c>
      <c r="C3464" s="558">
        <v>6</v>
      </c>
      <c r="D3464" s="559">
        <f t="shared" si="1550"/>
        <v>6</v>
      </c>
      <c r="E3464" s="561">
        <v>0</v>
      </c>
      <c r="F3464" s="699">
        <f t="shared" si="1556"/>
        <v>0</v>
      </c>
      <c r="G3464" s="712">
        <f t="shared" si="1557"/>
        <v>0</v>
      </c>
      <c r="H3464" s="699">
        <f t="shared" si="1551"/>
        <v>0</v>
      </c>
      <c r="I3464" s="712">
        <f t="shared" si="1552"/>
        <v>0</v>
      </c>
      <c r="J3464" s="699">
        <f t="shared" si="1558"/>
        <v>0</v>
      </c>
      <c r="K3464" s="681">
        <f t="shared" si="1559"/>
        <v>0</v>
      </c>
      <c r="L3464" s="711">
        <f>IF($L$5="Yes",HLOOKUP(B3464,'Outdoor Supply'!$D$32:$P$38,7,FALSE),0)</f>
        <v>0</v>
      </c>
      <c r="M3464" s="701">
        <f t="shared" si="1560"/>
        <v>0</v>
      </c>
      <c r="N3464" s="564">
        <f t="shared" si="1561"/>
        <v>0</v>
      </c>
      <c r="O3464" s="564">
        <f t="shared" si="1562"/>
        <v>0</v>
      </c>
      <c r="P3464" s="564">
        <f t="shared" si="1563"/>
        <v>0</v>
      </c>
      <c r="Q3464" s="564">
        <f t="shared" si="1564"/>
        <v>0</v>
      </c>
      <c r="R3464" s="661">
        <f t="shared" si="1553"/>
        <v>0</v>
      </c>
      <c r="S3464" s="662">
        <f t="shared" si="1554"/>
        <v>0</v>
      </c>
      <c r="T3464" s="699">
        <f t="shared" si="1555"/>
        <v>0</v>
      </c>
      <c r="U3464" s="681">
        <f t="shared" si="1565"/>
        <v>0</v>
      </c>
      <c r="V3464" s="701">
        <f t="shared" si="1566"/>
        <v>0</v>
      </c>
      <c r="W3464" s="662">
        <f t="shared" si="1567"/>
        <v>0</v>
      </c>
      <c r="X3464" s="662">
        <f t="shared" si="1568"/>
        <v>0</v>
      </c>
      <c r="Y3464" s="662">
        <f t="shared" si="1569"/>
        <v>0</v>
      </c>
      <c r="Z3464" s="699">
        <f t="shared" si="1570"/>
        <v>0</v>
      </c>
      <c r="AA3464" s="681">
        <f t="shared" si="1573"/>
        <v>0</v>
      </c>
      <c r="AB3464" s="701">
        <f t="shared" si="1574"/>
        <v>0</v>
      </c>
      <c r="AC3464" s="662">
        <f t="shared" si="1571"/>
        <v>0</v>
      </c>
      <c r="AD3464" s="662">
        <f t="shared" si="1575"/>
        <v>0</v>
      </c>
      <c r="AE3464" s="701">
        <f t="shared" si="1576"/>
        <v>0</v>
      </c>
      <c r="AF3464" s="662">
        <f t="shared" si="1572"/>
        <v>0</v>
      </c>
      <c r="AG3464" s="662">
        <f t="shared" si="1577"/>
        <v>0</v>
      </c>
      <c r="AH3464" s="701">
        <f t="shared" si="1578"/>
        <v>0</v>
      </c>
    </row>
    <row r="3465" spans="1:34" x14ac:dyDescent="0.35">
      <c r="A3465" s="680">
        <v>41440</v>
      </c>
      <c r="B3465" s="558" t="s">
        <v>26</v>
      </c>
      <c r="C3465" s="558">
        <v>6</v>
      </c>
      <c r="D3465" s="559">
        <f t="shared" si="1550"/>
        <v>7</v>
      </c>
      <c r="E3465" s="561">
        <v>0</v>
      </c>
      <c r="F3465" s="699">
        <f t="shared" si="1556"/>
        <v>0</v>
      </c>
      <c r="G3465" s="712">
        <f t="shared" si="1557"/>
        <v>0</v>
      </c>
      <c r="H3465" s="699">
        <f t="shared" si="1551"/>
        <v>0</v>
      </c>
      <c r="I3465" s="712">
        <f t="shared" si="1552"/>
        <v>0</v>
      </c>
      <c r="J3465" s="699">
        <f t="shared" si="1558"/>
        <v>0</v>
      </c>
      <c r="K3465" s="681">
        <f t="shared" si="1559"/>
        <v>0</v>
      </c>
      <c r="L3465" s="711">
        <f>IF($L$5="Yes",HLOOKUP(B3465,'Outdoor Supply'!$D$32:$P$38,7,FALSE),0)</f>
        <v>0</v>
      </c>
      <c r="M3465" s="701">
        <f t="shared" si="1560"/>
        <v>0</v>
      </c>
      <c r="N3465" s="564">
        <f t="shared" si="1561"/>
        <v>0</v>
      </c>
      <c r="O3465" s="564">
        <f t="shared" si="1562"/>
        <v>0</v>
      </c>
      <c r="P3465" s="564">
        <f t="shared" si="1563"/>
        <v>0</v>
      </c>
      <c r="Q3465" s="564">
        <f t="shared" si="1564"/>
        <v>0</v>
      </c>
      <c r="R3465" s="661">
        <f t="shared" si="1553"/>
        <v>0</v>
      </c>
      <c r="S3465" s="662">
        <f t="shared" si="1554"/>
        <v>0</v>
      </c>
      <c r="T3465" s="699">
        <f t="shared" si="1555"/>
        <v>0</v>
      </c>
      <c r="U3465" s="681">
        <f t="shared" si="1565"/>
        <v>0</v>
      </c>
      <c r="V3465" s="701">
        <f t="shared" si="1566"/>
        <v>0</v>
      </c>
      <c r="W3465" s="662">
        <f t="shared" si="1567"/>
        <v>0</v>
      </c>
      <c r="X3465" s="662">
        <f t="shared" si="1568"/>
        <v>0</v>
      </c>
      <c r="Y3465" s="662">
        <f t="shared" si="1569"/>
        <v>0</v>
      </c>
      <c r="Z3465" s="699">
        <f t="shared" si="1570"/>
        <v>0</v>
      </c>
      <c r="AA3465" s="681">
        <f t="shared" si="1573"/>
        <v>0</v>
      </c>
      <c r="AB3465" s="701">
        <f t="shared" si="1574"/>
        <v>0</v>
      </c>
      <c r="AC3465" s="662">
        <f t="shared" si="1571"/>
        <v>0</v>
      </c>
      <c r="AD3465" s="662">
        <f t="shared" si="1575"/>
        <v>0</v>
      </c>
      <c r="AE3465" s="701">
        <f t="shared" si="1576"/>
        <v>0</v>
      </c>
      <c r="AF3465" s="662">
        <f t="shared" si="1572"/>
        <v>0</v>
      </c>
      <c r="AG3465" s="662">
        <f t="shared" si="1577"/>
        <v>0</v>
      </c>
      <c r="AH3465" s="701">
        <f t="shared" si="1578"/>
        <v>0</v>
      </c>
    </row>
    <row r="3466" spans="1:34" x14ac:dyDescent="0.35">
      <c r="A3466" s="680">
        <v>41441</v>
      </c>
      <c r="B3466" s="558" t="s">
        <v>26</v>
      </c>
      <c r="C3466" s="558">
        <v>6</v>
      </c>
      <c r="D3466" s="559">
        <f t="shared" si="1550"/>
        <v>1</v>
      </c>
      <c r="E3466" s="561">
        <v>0</v>
      </c>
      <c r="F3466" s="699">
        <f t="shared" si="1556"/>
        <v>0</v>
      </c>
      <c r="G3466" s="712">
        <f t="shared" si="1557"/>
        <v>0</v>
      </c>
      <c r="H3466" s="699">
        <f t="shared" si="1551"/>
        <v>0</v>
      </c>
      <c r="I3466" s="712">
        <f t="shared" si="1552"/>
        <v>0</v>
      </c>
      <c r="J3466" s="699">
        <f t="shared" si="1558"/>
        <v>0</v>
      </c>
      <c r="K3466" s="681">
        <f t="shared" si="1559"/>
        <v>0</v>
      </c>
      <c r="L3466" s="711">
        <f>IF($L$5="Yes",HLOOKUP(B3466,'Outdoor Supply'!$D$32:$P$38,7,FALSE),0)</f>
        <v>0</v>
      </c>
      <c r="M3466" s="701">
        <f t="shared" si="1560"/>
        <v>0</v>
      </c>
      <c r="N3466" s="564">
        <f t="shared" si="1561"/>
        <v>0</v>
      </c>
      <c r="O3466" s="564">
        <f t="shared" si="1562"/>
        <v>0</v>
      </c>
      <c r="P3466" s="564">
        <f t="shared" si="1563"/>
        <v>0</v>
      </c>
      <c r="Q3466" s="564">
        <f t="shared" si="1564"/>
        <v>0</v>
      </c>
      <c r="R3466" s="661">
        <f t="shared" si="1553"/>
        <v>0</v>
      </c>
      <c r="S3466" s="662">
        <f t="shared" si="1554"/>
        <v>0</v>
      </c>
      <c r="T3466" s="699">
        <f t="shared" si="1555"/>
        <v>0</v>
      </c>
      <c r="U3466" s="681">
        <f t="shared" si="1565"/>
        <v>0</v>
      </c>
      <c r="V3466" s="701">
        <f t="shared" si="1566"/>
        <v>0</v>
      </c>
      <c r="W3466" s="662">
        <f t="shared" si="1567"/>
        <v>0</v>
      </c>
      <c r="X3466" s="662">
        <f t="shared" si="1568"/>
        <v>0</v>
      </c>
      <c r="Y3466" s="662">
        <f t="shared" si="1569"/>
        <v>0</v>
      </c>
      <c r="Z3466" s="699">
        <f t="shared" si="1570"/>
        <v>0</v>
      </c>
      <c r="AA3466" s="681">
        <f t="shared" si="1573"/>
        <v>0</v>
      </c>
      <c r="AB3466" s="701">
        <f t="shared" si="1574"/>
        <v>0</v>
      </c>
      <c r="AC3466" s="662">
        <f t="shared" si="1571"/>
        <v>0</v>
      </c>
      <c r="AD3466" s="662">
        <f t="shared" si="1575"/>
        <v>0</v>
      </c>
      <c r="AE3466" s="701">
        <f t="shared" si="1576"/>
        <v>0</v>
      </c>
      <c r="AF3466" s="662">
        <f t="shared" si="1572"/>
        <v>0</v>
      </c>
      <c r="AG3466" s="662">
        <f t="shared" si="1577"/>
        <v>0</v>
      </c>
      <c r="AH3466" s="701">
        <f t="shared" si="1578"/>
        <v>0</v>
      </c>
    </row>
    <row r="3467" spans="1:34" x14ac:dyDescent="0.35">
      <c r="A3467" s="680">
        <v>41442</v>
      </c>
      <c r="B3467" s="558" t="s">
        <v>26</v>
      </c>
      <c r="C3467" s="558">
        <v>6</v>
      </c>
      <c r="D3467" s="559">
        <f t="shared" ref="D3467:D3530" si="1579">WEEKDAY(A3467)</f>
        <v>2</v>
      </c>
      <c r="E3467" s="561">
        <v>0</v>
      </c>
      <c r="F3467" s="699">
        <f t="shared" si="1556"/>
        <v>0</v>
      </c>
      <c r="G3467" s="712">
        <f t="shared" si="1557"/>
        <v>0</v>
      </c>
      <c r="H3467" s="699">
        <f t="shared" ref="H3467:H3530" si="1580">$C$3*$F$3*(E3467/12)*7.48</f>
        <v>0</v>
      </c>
      <c r="I3467" s="712">
        <f t="shared" ref="I3467:I3530" si="1581">$C$4*$F$4*(E3467/12)*7.48</f>
        <v>0</v>
      </c>
      <c r="J3467" s="699">
        <f t="shared" si="1558"/>
        <v>0</v>
      </c>
      <c r="K3467" s="681">
        <f t="shared" si="1559"/>
        <v>0</v>
      </c>
      <c r="L3467" s="711">
        <f>IF($L$5="Yes",HLOOKUP(B3467,'Outdoor Supply'!$D$32:$P$38,7,FALSE),0)</f>
        <v>0</v>
      </c>
      <c r="M3467" s="701">
        <f t="shared" si="1560"/>
        <v>0</v>
      </c>
      <c r="N3467" s="564">
        <f t="shared" si="1561"/>
        <v>0</v>
      </c>
      <c r="O3467" s="564">
        <f t="shared" si="1562"/>
        <v>0</v>
      </c>
      <c r="P3467" s="564">
        <f t="shared" si="1563"/>
        <v>0</v>
      </c>
      <c r="Q3467" s="564">
        <f t="shared" si="1564"/>
        <v>0</v>
      </c>
      <c r="R3467" s="661">
        <f t="shared" ref="R3467:R3530" si="1582">$Q$3</f>
        <v>0</v>
      </c>
      <c r="S3467" s="662">
        <f t="shared" ref="S3467:S3530" si="1583">SUM(N3467:R3467)</f>
        <v>0</v>
      </c>
      <c r="T3467" s="699">
        <f t="shared" ref="T3467:T3530" si="1584">IF(V3467&lt;0,0,IF(V3467&gt;$G$3,$G$3,V3467))</f>
        <v>0</v>
      </c>
      <c r="U3467" s="681">
        <f t="shared" si="1565"/>
        <v>0</v>
      </c>
      <c r="V3467" s="701">
        <f t="shared" si="1566"/>
        <v>0</v>
      </c>
      <c r="W3467" s="662">
        <f t="shared" si="1567"/>
        <v>0</v>
      </c>
      <c r="X3467" s="662">
        <f t="shared" si="1568"/>
        <v>0</v>
      </c>
      <c r="Y3467" s="662">
        <f t="shared" si="1569"/>
        <v>0</v>
      </c>
      <c r="Z3467" s="699">
        <f t="shared" si="1570"/>
        <v>0</v>
      </c>
      <c r="AA3467" s="681">
        <f t="shared" si="1573"/>
        <v>0</v>
      </c>
      <c r="AB3467" s="701">
        <f t="shared" si="1574"/>
        <v>0</v>
      </c>
      <c r="AC3467" s="662">
        <f t="shared" si="1571"/>
        <v>0</v>
      </c>
      <c r="AD3467" s="662">
        <f t="shared" si="1575"/>
        <v>0</v>
      </c>
      <c r="AE3467" s="701">
        <f t="shared" si="1576"/>
        <v>0</v>
      </c>
      <c r="AF3467" s="662">
        <f t="shared" si="1572"/>
        <v>0</v>
      </c>
      <c r="AG3467" s="662">
        <f t="shared" si="1577"/>
        <v>0</v>
      </c>
      <c r="AH3467" s="701">
        <f t="shared" si="1578"/>
        <v>0</v>
      </c>
    </row>
    <row r="3468" spans="1:34" x14ac:dyDescent="0.35">
      <c r="A3468" s="680">
        <v>41443</v>
      </c>
      <c r="B3468" s="558" t="s">
        <v>26</v>
      </c>
      <c r="C3468" s="558">
        <v>6</v>
      </c>
      <c r="D3468" s="559">
        <f t="shared" si="1579"/>
        <v>3</v>
      </c>
      <c r="E3468" s="561">
        <v>0.36000000000001364</v>
      </c>
      <c r="F3468" s="699">
        <f t="shared" ref="F3468:F3531" si="1585">$B$3*$F$3*(E3468/12)*7.48</f>
        <v>0</v>
      </c>
      <c r="G3468" s="712">
        <f t="shared" ref="G3468:G3531" si="1586">$B$4*$F$4*(E3468/12)*7.48</f>
        <v>0</v>
      </c>
      <c r="H3468" s="699">
        <f t="shared" si="1580"/>
        <v>0</v>
      </c>
      <c r="I3468" s="712">
        <f t="shared" si="1581"/>
        <v>0</v>
      </c>
      <c r="J3468" s="699">
        <f t="shared" ref="J3468:J3531" si="1587">IF($L$3="Yes",$M$3*$N$3*(E3468/12)*7.48,0)</f>
        <v>0</v>
      </c>
      <c r="K3468" s="681">
        <f t="shared" ref="K3468:K3531" si="1588">IF($L$4="Yes",$M$4*$N$4*(E3468/12)*7.48,0)</f>
        <v>0</v>
      </c>
      <c r="L3468" s="711">
        <f>IF($L$5="Yes",HLOOKUP(B3468,'Outdoor Supply'!$D$32:$P$38,7,FALSE),0)</f>
        <v>0</v>
      </c>
      <c r="M3468" s="701">
        <f t="shared" ref="M3468:M3531" si="1589">SUM(J3468:L3468)</f>
        <v>0</v>
      </c>
      <c r="N3468" s="564">
        <f t="shared" ref="N3468:N3531" si="1590">HLOOKUP(B3468,$U$2:$AF$6,2,FALSE)</f>
        <v>0</v>
      </c>
      <c r="O3468" s="564">
        <f t="shared" ref="O3468:O3531" si="1591">HLOOKUP(B3468,$U$2:$AF$6,3,FALSE)</f>
        <v>0</v>
      </c>
      <c r="P3468" s="564">
        <f t="shared" ref="P3468:P3531" si="1592">HLOOKUP(B3468,$U$2:$AF$6,4,FALSE)</f>
        <v>0</v>
      </c>
      <c r="Q3468" s="564">
        <f t="shared" ref="Q3468:Q3531" si="1593">HLOOKUP(B3468,$U$2:$AF$6,5,FALSE)</f>
        <v>0</v>
      </c>
      <c r="R3468" s="661">
        <f t="shared" si="1582"/>
        <v>0</v>
      </c>
      <c r="S3468" s="662">
        <f t="shared" si="1583"/>
        <v>0</v>
      </c>
      <c r="T3468" s="699">
        <f t="shared" si="1584"/>
        <v>0</v>
      </c>
      <c r="U3468" s="681">
        <f t="shared" ref="U3468:U3531" si="1594">IF(F3468+T3467&gt;S3468,S3468,F3468+T3467)</f>
        <v>0</v>
      </c>
      <c r="V3468" s="701">
        <f t="shared" ref="V3468:V3531" si="1595">T3467+F3468-S3468</f>
        <v>0</v>
      </c>
      <c r="W3468" s="662">
        <f t="shared" ref="W3468:W3531" si="1596">IF(Y3468&lt;0,0,IF(Y3468&gt;$G$4,$G$4,Y3468))</f>
        <v>0</v>
      </c>
      <c r="X3468" s="662">
        <f t="shared" ref="X3468:X3531" si="1597">IF(G3468+W3467&gt;S3468,S3468,G3468+W3467)</f>
        <v>0</v>
      </c>
      <c r="Y3468" s="662">
        <f t="shared" ref="Y3468:Y3531" si="1598">W3467+G3468-S3468</f>
        <v>0</v>
      </c>
      <c r="Z3468" s="699">
        <f t="shared" ref="Z3468:Z3531" si="1599">IF(AB3468&lt;0,0,IF(AB3468&gt;$H$3,$H$3,AB3468))</f>
        <v>0</v>
      </c>
      <c r="AA3468" s="681">
        <f t="shared" si="1573"/>
        <v>0</v>
      </c>
      <c r="AB3468" s="701">
        <f t="shared" si="1574"/>
        <v>0</v>
      </c>
      <c r="AC3468" s="662">
        <f t="shared" ref="AC3468:AC3531" si="1600">IF(AE3468&lt;0,0,IF(AE3468&gt;$H$4,$H$4,AE3468))</f>
        <v>0</v>
      </c>
      <c r="AD3468" s="662">
        <f t="shared" si="1575"/>
        <v>0</v>
      </c>
      <c r="AE3468" s="701">
        <f t="shared" si="1576"/>
        <v>0</v>
      </c>
      <c r="AF3468" s="662">
        <f t="shared" ref="AF3468:AF3531" si="1601">IF(AH3468&lt;0,0,IF(AH3468&gt;$O$3,$O$3,AH3468))</f>
        <v>0</v>
      </c>
      <c r="AG3468" s="662">
        <f t="shared" si="1577"/>
        <v>0</v>
      </c>
      <c r="AH3468" s="701">
        <f t="shared" si="1578"/>
        <v>0</v>
      </c>
    </row>
    <row r="3469" spans="1:34" x14ac:dyDescent="0.35">
      <c r="A3469" s="680">
        <v>41444</v>
      </c>
      <c r="B3469" s="558" t="s">
        <v>26</v>
      </c>
      <c r="C3469" s="558">
        <v>6</v>
      </c>
      <c r="D3469" s="559">
        <f t="shared" si="1579"/>
        <v>4</v>
      </c>
      <c r="E3469" s="561">
        <v>0</v>
      </c>
      <c r="F3469" s="699">
        <f t="shared" si="1585"/>
        <v>0</v>
      </c>
      <c r="G3469" s="712">
        <f t="shared" si="1586"/>
        <v>0</v>
      </c>
      <c r="H3469" s="699">
        <f t="shared" si="1580"/>
        <v>0</v>
      </c>
      <c r="I3469" s="712">
        <f t="shared" si="1581"/>
        <v>0</v>
      </c>
      <c r="J3469" s="699">
        <f t="shared" si="1587"/>
        <v>0</v>
      </c>
      <c r="K3469" s="681">
        <f t="shared" si="1588"/>
        <v>0</v>
      </c>
      <c r="L3469" s="711">
        <f>IF($L$5="Yes",HLOOKUP(B3469,'Outdoor Supply'!$D$32:$P$38,7,FALSE),0)</f>
        <v>0</v>
      </c>
      <c r="M3469" s="701">
        <f t="shared" si="1589"/>
        <v>0</v>
      </c>
      <c r="N3469" s="564">
        <f t="shared" si="1590"/>
        <v>0</v>
      </c>
      <c r="O3469" s="564">
        <f t="shared" si="1591"/>
        <v>0</v>
      </c>
      <c r="P3469" s="564">
        <f t="shared" si="1592"/>
        <v>0</v>
      </c>
      <c r="Q3469" s="564">
        <f t="shared" si="1593"/>
        <v>0</v>
      </c>
      <c r="R3469" s="661">
        <f t="shared" si="1582"/>
        <v>0</v>
      </c>
      <c r="S3469" s="662">
        <f t="shared" si="1583"/>
        <v>0</v>
      </c>
      <c r="T3469" s="699">
        <f t="shared" si="1584"/>
        <v>0</v>
      </c>
      <c r="U3469" s="681">
        <f t="shared" si="1594"/>
        <v>0</v>
      </c>
      <c r="V3469" s="701">
        <f t="shared" si="1595"/>
        <v>0</v>
      </c>
      <c r="W3469" s="662">
        <f t="shared" si="1596"/>
        <v>0</v>
      </c>
      <c r="X3469" s="662">
        <f t="shared" si="1597"/>
        <v>0</v>
      </c>
      <c r="Y3469" s="662">
        <f t="shared" si="1598"/>
        <v>0</v>
      </c>
      <c r="Z3469" s="699">
        <f t="shared" si="1599"/>
        <v>0</v>
      </c>
      <c r="AA3469" s="681">
        <f t="shared" ref="AA3469:AA3532" si="1602">IF(H3469+Z3468&gt;S3469,S3469,H3469+Z3468)</f>
        <v>0</v>
      </c>
      <c r="AB3469" s="701">
        <f t="shared" ref="AB3469:AB3532" si="1603">Z3468+H3469-S3469</f>
        <v>0</v>
      </c>
      <c r="AC3469" s="662">
        <f t="shared" si="1600"/>
        <v>0</v>
      </c>
      <c r="AD3469" s="662">
        <f t="shared" ref="AD3469:AD3532" si="1604">IF(I3469+AC3468&gt;S3469,S3469,I3469+AC3468)</f>
        <v>0</v>
      </c>
      <c r="AE3469" s="701">
        <f t="shared" ref="AE3469:AE3532" si="1605">AC3468+I3469-S3469</f>
        <v>0</v>
      </c>
      <c r="AF3469" s="662">
        <f t="shared" si="1601"/>
        <v>0</v>
      </c>
      <c r="AG3469" s="662">
        <f t="shared" ref="AG3469:AG3532" si="1606">IF(M3469+AF3468&gt;S3469,S3469,M3469+AF3468)</f>
        <v>0</v>
      </c>
      <c r="AH3469" s="701">
        <f t="shared" ref="AH3469:AH3532" si="1607">AF3468+M3469-S3469</f>
        <v>0</v>
      </c>
    </row>
    <row r="3470" spans="1:34" x14ac:dyDescent="0.35">
      <c r="A3470" s="680">
        <v>41445</v>
      </c>
      <c r="B3470" s="558" t="s">
        <v>26</v>
      </c>
      <c r="C3470" s="558">
        <v>6</v>
      </c>
      <c r="D3470" s="559">
        <f t="shared" si="1579"/>
        <v>5</v>
      </c>
      <c r="E3470" s="561">
        <v>0</v>
      </c>
      <c r="F3470" s="699">
        <f t="shared" si="1585"/>
        <v>0</v>
      </c>
      <c r="G3470" s="712">
        <f t="shared" si="1586"/>
        <v>0</v>
      </c>
      <c r="H3470" s="699">
        <f t="shared" si="1580"/>
        <v>0</v>
      </c>
      <c r="I3470" s="712">
        <f t="shared" si="1581"/>
        <v>0</v>
      </c>
      <c r="J3470" s="699">
        <f t="shared" si="1587"/>
        <v>0</v>
      </c>
      <c r="K3470" s="681">
        <f t="shared" si="1588"/>
        <v>0</v>
      </c>
      <c r="L3470" s="711">
        <f>IF($L$5="Yes",HLOOKUP(B3470,'Outdoor Supply'!$D$32:$P$38,7,FALSE),0)</f>
        <v>0</v>
      </c>
      <c r="M3470" s="701">
        <f t="shared" si="1589"/>
        <v>0</v>
      </c>
      <c r="N3470" s="564">
        <f t="shared" si="1590"/>
        <v>0</v>
      </c>
      <c r="O3470" s="564">
        <f t="shared" si="1591"/>
        <v>0</v>
      </c>
      <c r="P3470" s="564">
        <f t="shared" si="1592"/>
        <v>0</v>
      </c>
      <c r="Q3470" s="564">
        <f t="shared" si="1593"/>
        <v>0</v>
      </c>
      <c r="R3470" s="661">
        <f t="shared" si="1582"/>
        <v>0</v>
      </c>
      <c r="S3470" s="662">
        <f t="shared" si="1583"/>
        <v>0</v>
      </c>
      <c r="T3470" s="699">
        <f t="shared" si="1584"/>
        <v>0</v>
      </c>
      <c r="U3470" s="681">
        <f t="shared" si="1594"/>
        <v>0</v>
      </c>
      <c r="V3470" s="701">
        <f t="shared" si="1595"/>
        <v>0</v>
      </c>
      <c r="W3470" s="662">
        <f t="shared" si="1596"/>
        <v>0</v>
      </c>
      <c r="X3470" s="662">
        <f t="shared" si="1597"/>
        <v>0</v>
      </c>
      <c r="Y3470" s="662">
        <f t="shared" si="1598"/>
        <v>0</v>
      </c>
      <c r="Z3470" s="699">
        <f t="shared" si="1599"/>
        <v>0</v>
      </c>
      <c r="AA3470" s="681">
        <f t="shared" si="1602"/>
        <v>0</v>
      </c>
      <c r="AB3470" s="701">
        <f t="shared" si="1603"/>
        <v>0</v>
      </c>
      <c r="AC3470" s="662">
        <f t="shared" si="1600"/>
        <v>0</v>
      </c>
      <c r="AD3470" s="662">
        <f t="shared" si="1604"/>
        <v>0</v>
      </c>
      <c r="AE3470" s="701">
        <f t="shared" si="1605"/>
        <v>0</v>
      </c>
      <c r="AF3470" s="662">
        <f t="shared" si="1601"/>
        <v>0</v>
      </c>
      <c r="AG3470" s="662">
        <f t="shared" si="1606"/>
        <v>0</v>
      </c>
      <c r="AH3470" s="701">
        <f t="shared" si="1607"/>
        <v>0</v>
      </c>
    </row>
    <row r="3471" spans="1:34" x14ac:dyDescent="0.35">
      <c r="A3471" s="680">
        <v>41446</v>
      </c>
      <c r="B3471" s="558" t="s">
        <v>26</v>
      </c>
      <c r="C3471" s="558">
        <v>6</v>
      </c>
      <c r="D3471" s="559">
        <f t="shared" si="1579"/>
        <v>6</v>
      </c>
      <c r="E3471" s="561">
        <v>0</v>
      </c>
      <c r="F3471" s="699">
        <f t="shared" si="1585"/>
        <v>0</v>
      </c>
      <c r="G3471" s="712">
        <f t="shared" si="1586"/>
        <v>0</v>
      </c>
      <c r="H3471" s="699">
        <f t="shared" si="1580"/>
        <v>0</v>
      </c>
      <c r="I3471" s="712">
        <f t="shared" si="1581"/>
        <v>0</v>
      </c>
      <c r="J3471" s="699">
        <f t="shared" si="1587"/>
        <v>0</v>
      </c>
      <c r="K3471" s="681">
        <f t="shared" si="1588"/>
        <v>0</v>
      </c>
      <c r="L3471" s="711">
        <f>IF($L$5="Yes",HLOOKUP(B3471,'Outdoor Supply'!$D$32:$P$38,7,FALSE),0)</f>
        <v>0</v>
      </c>
      <c r="M3471" s="701">
        <f t="shared" si="1589"/>
        <v>0</v>
      </c>
      <c r="N3471" s="564">
        <f t="shared" si="1590"/>
        <v>0</v>
      </c>
      <c r="O3471" s="564">
        <f t="shared" si="1591"/>
        <v>0</v>
      </c>
      <c r="P3471" s="564">
        <f t="shared" si="1592"/>
        <v>0</v>
      </c>
      <c r="Q3471" s="564">
        <f t="shared" si="1593"/>
        <v>0</v>
      </c>
      <c r="R3471" s="661">
        <f t="shared" si="1582"/>
        <v>0</v>
      </c>
      <c r="S3471" s="662">
        <f t="shared" si="1583"/>
        <v>0</v>
      </c>
      <c r="T3471" s="699">
        <f t="shared" si="1584"/>
        <v>0</v>
      </c>
      <c r="U3471" s="681">
        <f t="shared" si="1594"/>
        <v>0</v>
      </c>
      <c r="V3471" s="701">
        <f t="shared" si="1595"/>
        <v>0</v>
      </c>
      <c r="W3471" s="662">
        <f t="shared" si="1596"/>
        <v>0</v>
      </c>
      <c r="X3471" s="662">
        <f t="shared" si="1597"/>
        <v>0</v>
      </c>
      <c r="Y3471" s="662">
        <f t="shared" si="1598"/>
        <v>0</v>
      </c>
      <c r="Z3471" s="699">
        <f t="shared" si="1599"/>
        <v>0</v>
      </c>
      <c r="AA3471" s="681">
        <f t="shared" si="1602"/>
        <v>0</v>
      </c>
      <c r="AB3471" s="701">
        <f t="shared" si="1603"/>
        <v>0</v>
      </c>
      <c r="AC3471" s="662">
        <f t="shared" si="1600"/>
        <v>0</v>
      </c>
      <c r="AD3471" s="662">
        <f t="shared" si="1604"/>
        <v>0</v>
      </c>
      <c r="AE3471" s="701">
        <f t="shared" si="1605"/>
        <v>0</v>
      </c>
      <c r="AF3471" s="662">
        <f t="shared" si="1601"/>
        <v>0</v>
      </c>
      <c r="AG3471" s="662">
        <f t="shared" si="1606"/>
        <v>0</v>
      </c>
      <c r="AH3471" s="701">
        <f t="shared" si="1607"/>
        <v>0</v>
      </c>
    </row>
    <row r="3472" spans="1:34" x14ac:dyDescent="0.35">
      <c r="A3472" s="680">
        <v>41447</v>
      </c>
      <c r="B3472" s="558" t="s">
        <v>26</v>
      </c>
      <c r="C3472" s="558">
        <v>6</v>
      </c>
      <c r="D3472" s="559">
        <f t="shared" si="1579"/>
        <v>7</v>
      </c>
      <c r="E3472" s="561">
        <v>0</v>
      </c>
      <c r="F3472" s="699">
        <f t="shared" si="1585"/>
        <v>0</v>
      </c>
      <c r="G3472" s="712">
        <f t="shared" si="1586"/>
        <v>0</v>
      </c>
      <c r="H3472" s="699">
        <f t="shared" si="1580"/>
        <v>0</v>
      </c>
      <c r="I3472" s="712">
        <f t="shared" si="1581"/>
        <v>0</v>
      </c>
      <c r="J3472" s="699">
        <f t="shared" si="1587"/>
        <v>0</v>
      </c>
      <c r="K3472" s="681">
        <f t="shared" si="1588"/>
        <v>0</v>
      </c>
      <c r="L3472" s="711">
        <f>IF($L$5="Yes",HLOOKUP(B3472,'Outdoor Supply'!$D$32:$P$38,7,FALSE),0)</f>
        <v>0</v>
      </c>
      <c r="M3472" s="701">
        <f t="shared" si="1589"/>
        <v>0</v>
      </c>
      <c r="N3472" s="564">
        <f t="shared" si="1590"/>
        <v>0</v>
      </c>
      <c r="O3472" s="564">
        <f t="shared" si="1591"/>
        <v>0</v>
      </c>
      <c r="P3472" s="564">
        <f t="shared" si="1592"/>
        <v>0</v>
      </c>
      <c r="Q3472" s="564">
        <f t="shared" si="1593"/>
        <v>0</v>
      </c>
      <c r="R3472" s="661">
        <f t="shared" si="1582"/>
        <v>0</v>
      </c>
      <c r="S3472" s="662">
        <f t="shared" si="1583"/>
        <v>0</v>
      </c>
      <c r="T3472" s="699">
        <f t="shared" si="1584"/>
        <v>0</v>
      </c>
      <c r="U3472" s="681">
        <f t="shared" si="1594"/>
        <v>0</v>
      </c>
      <c r="V3472" s="701">
        <f t="shared" si="1595"/>
        <v>0</v>
      </c>
      <c r="W3472" s="662">
        <f t="shared" si="1596"/>
        <v>0</v>
      </c>
      <c r="X3472" s="662">
        <f t="shared" si="1597"/>
        <v>0</v>
      </c>
      <c r="Y3472" s="662">
        <f t="shared" si="1598"/>
        <v>0</v>
      </c>
      <c r="Z3472" s="699">
        <f t="shared" si="1599"/>
        <v>0</v>
      </c>
      <c r="AA3472" s="681">
        <f t="shared" si="1602"/>
        <v>0</v>
      </c>
      <c r="AB3472" s="701">
        <f t="shared" si="1603"/>
        <v>0</v>
      </c>
      <c r="AC3472" s="662">
        <f t="shared" si="1600"/>
        <v>0</v>
      </c>
      <c r="AD3472" s="662">
        <f t="shared" si="1604"/>
        <v>0</v>
      </c>
      <c r="AE3472" s="701">
        <f t="shared" si="1605"/>
        <v>0</v>
      </c>
      <c r="AF3472" s="662">
        <f t="shared" si="1601"/>
        <v>0</v>
      </c>
      <c r="AG3472" s="662">
        <f t="shared" si="1606"/>
        <v>0</v>
      </c>
      <c r="AH3472" s="701">
        <f t="shared" si="1607"/>
        <v>0</v>
      </c>
    </row>
    <row r="3473" spans="1:34" x14ac:dyDescent="0.35">
      <c r="A3473" s="680">
        <v>41448</v>
      </c>
      <c r="B3473" s="558" t="s">
        <v>26</v>
      </c>
      <c r="C3473" s="558">
        <v>6</v>
      </c>
      <c r="D3473" s="559">
        <f t="shared" si="1579"/>
        <v>1</v>
      </c>
      <c r="E3473" s="561">
        <v>0</v>
      </c>
      <c r="F3473" s="699">
        <f t="shared" si="1585"/>
        <v>0</v>
      </c>
      <c r="G3473" s="712">
        <f t="shared" si="1586"/>
        <v>0</v>
      </c>
      <c r="H3473" s="699">
        <f t="shared" si="1580"/>
        <v>0</v>
      </c>
      <c r="I3473" s="712">
        <f t="shared" si="1581"/>
        <v>0</v>
      </c>
      <c r="J3473" s="699">
        <f t="shared" si="1587"/>
        <v>0</v>
      </c>
      <c r="K3473" s="681">
        <f t="shared" si="1588"/>
        <v>0</v>
      </c>
      <c r="L3473" s="711">
        <f>IF($L$5="Yes",HLOOKUP(B3473,'Outdoor Supply'!$D$32:$P$38,7,FALSE),0)</f>
        <v>0</v>
      </c>
      <c r="M3473" s="701">
        <f t="shared" si="1589"/>
        <v>0</v>
      </c>
      <c r="N3473" s="564">
        <f t="shared" si="1590"/>
        <v>0</v>
      </c>
      <c r="O3473" s="564">
        <f t="shared" si="1591"/>
        <v>0</v>
      </c>
      <c r="P3473" s="564">
        <f t="shared" si="1592"/>
        <v>0</v>
      </c>
      <c r="Q3473" s="564">
        <f t="shared" si="1593"/>
        <v>0</v>
      </c>
      <c r="R3473" s="661">
        <f t="shared" si="1582"/>
        <v>0</v>
      </c>
      <c r="S3473" s="662">
        <f t="shared" si="1583"/>
        <v>0</v>
      </c>
      <c r="T3473" s="699">
        <f t="shared" si="1584"/>
        <v>0</v>
      </c>
      <c r="U3473" s="681">
        <f t="shared" si="1594"/>
        <v>0</v>
      </c>
      <c r="V3473" s="701">
        <f t="shared" si="1595"/>
        <v>0</v>
      </c>
      <c r="W3473" s="662">
        <f t="shared" si="1596"/>
        <v>0</v>
      </c>
      <c r="X3473" s="662">
        <f t="shared" si="1597"/>
        <v>0</v>
      </c>
      <c r="Y3473" s="662">
        <f t="shared" si="1598"/>
        <v>0</v>
      </c>
      <c r="Z3473" s="699">
        <f t="shared" si="1599"/>
        <v>0</v>
      </c>
      <c r="AA3473" s="681">
        <f t="shared" si="1602"/>
        <v>0</v>
      </c>
      <c r="AB3473" s="701">
        <f t="shared" si="1603"/>
        <v>0</v>
      </c>
      <c r="AC3473" s="662">
        <f t="shared" si="1600"/>
        <v>0</v>
      </c>
      <c r="AD3473" s="662">
        <f t="shared" si="1604"/>
        <v>0</v>
      </c>
      <c r="AE3473" s="701">
        <f t="shared" si="1605"/>
        <v>0</v>
      </c>
      <c r="AF3473" s="662">
        <f t="shared" si="1601"/>
        <v>0</v>
      </c>
      <c r="AG3473" s="662">
        <f t="shared" si="1606"/>
        <v>0</v>
      </c>
      <c r="AH3473" s="701">
        <f t="shared" si="1607"/>
        <v>0</v>
      </c>
    </row>
    <row r="3474" spans="1:34" x14ac:dyDescent="0.35">
      <c r="A3474" s="680">
        <v>41449</v>
      </c>
      <c r="B3474" s="558" t="s">
        <v>26</v>
      </c>
      <c r="C3474" s="558">
        <v>6</v>
      </c>
      <c r="D3474" s="559">
        <f t="shared" si="1579"/>
        <v>2</v>
      </c>
      <c r="E3474" s="561">
        <v>0</v>
      </c>
      <c r="F3474" s="699">
        <f t="shared" si="1585"/>
        <v>0</v>
      </c>
      <c r="G3474" s="712">
        <f t="shared" si="1586"/>
        <v>0</v>
      </c>
      <c r="H3474" s="699">
        <f t="shared" si="1580"/>
        <v>0</v>
      </c>
      <c r="I3474" s="712">
        <f t="shared" si="1581"/>
        <v>0</v>
      </c>
      <c r="J3474" s="699">
        <f t="shared" si="1587"/>
        <v>0</v>
      </c>
      <c r="K3474" s="681">
        <f t="shared" si="1588"/>
        <v>0</v>
      </c>
      <c r="L3474" s="711">
        <f>IF($L$5="Yes",HLOOKUP(B3474,'Outdoor Supply'!$D$32:$P$38,7,FALSE),0)</f>
        <v>0</v>
      </c>
      <c r="M3474" s="701">
        <f t="shared" si="1589"/>
        <v>0</v>
      </c>
      <c r="N3474" s="564">
        <f t="shared" si="1590"/>
        <v>0</v>
      </c>
      <c r="O3474" s="564">
        <f t="shared" si="1591"/>
        <v>0</v>
      </c>
      <c r="P3474" s="564">
        <f t="shared" si="1592"/>
        <v>0</v>
      </c>
      <c r="Q3474" s="564">
        <f t="shared" si="1593"/>
        <v>0</v>
      </c>
      <c r="R3474" s="661">
        <f t="shared" si="1582"/>
        <v>0</v>
      </c>
      <c r="S3474" s="662">
        <f t="shared" si="1583"/>
        <v>0</v>
      </c>
      <c r="T3474" s="699">
        <f t="shared" si="1584"/>
        <v>0</v>
      </c>
      <c r="U3474" s="681">
        <f t="shared" si="1594"/>
        <v>0</v>
      </c>
      <c r="V3474" s="701">
        <f t="shared" si="1595"/>
        <v>0</v>
      </c>
      <c r="W3474" s="662">
        <f t="shared" si="1596"/>
        <v>0</v>
      </c>
      <c r="X3474" s="662">
        <f t="shared" si="1597"/>
        <v>0</v>
      </c>
      <c r="Y3474" s="662">
        <f t="shared" si="1598"/>
        <v>0</v>
      </c>
      <c r="Z3474" s="699">
        <f t="shared" si="1599"/>
        <v>0</v>
      </c>
      <c r="AA3474" s="681">
        <f t="shared" si="1602"/>
        <v>0</v>
      </c>
      <c r="AB3474" s="701">
        <f t="shared" si="1603"/>
        <v>0</v>
      </c>
      <c r="AC3474" s="662">
        <f t="shared" si="1600"/>
        <v>0</v>
      </c>
      <c r="AD3474" s="662">
        <f t="shared" si="1604"/>
        <v>0</v>
      </c>
      <c r="AE3474" s="701">
        <f t="shared" si="1605"/>
        <v>0</v>
      </c>
      <c r="AF3474" s="662">
        <f t="shared" si="1601"/>
        <v>0</v>
      </c>
      <c r="AG3474" s="662">
        <f t="shared" si="1606"/>
        <v>0</v>
      </c>
      <c r="AH3474" s="701">
        <f t="shared" si="1607"/>
        <v>0</v>
      </c>
    </row>
    <row r="3475" spans="1:34" x14ac:dyDescent="0.35">
      <c r="A3475" s="680">
        <v>41450</v>
      </c>
      <c r="B3475" s="558" t="s">
        <v>26</v>
      </c>
      <c r="C3475" s="558">
        <v>6</v>
      </c>
      <c r="D3475" s="559">
        <f t="shared" si="1579"/>
        <v>3</v>
      </c>
      <c r="E3475" s="561">
        <v>0</v>
      </c>
      <c r="F3475" s="699">
        <f t="shared" si="1585"/>
        <v>0</v>
      </c>
      <c r="G3475" s="712">
        <f t="shared" si="1586"/>
        <v>0</v>
      </c>
      <c r="H3475" s="699">
        <f t="shared" si="1580"/>
        <v>0</v>
      </c>
      <c r="I3475" s="712">
        <f t="shared" si="1581"/>
        <v>0</v>
      </c>
      <c r="J3475" s="699">
        <f t="shared" si="1587"/>
        <v>0</v>
      </c>
      <c r="K3475" s="681">
        <f t="shared" si="1588"/>
        <v>0</v>
      </c>
      <c r="L3475" s="711">
        <f>IF($L$5="Yes",HLOOKUP(B3475,'Outdoor Supply'!$D$32:$P$38,7,FALSE),0)</f>
        <v>0</v>
      </c>
      <c r="M3475" s="701">
        <f t="shared" si="1589"/>
        <v>0</v>
      </c>
      <c r="N3475" s="564">
        <f t="shared" si="1590"/>
        <v>0</v>
      </c>
      <c r="O3475" s="564">
        <f t="shared" si="1591"/>
        <v>0</v>
      </c>
      <c r="P3475" s="564">
        <f t="shared" si="1592"/>
        <v>0</v>
      </c>
      <c r="Q3475" s="564">
        <f t="shared" si="1593"/>
        <v>0</v>
      </c>
      <c r="R3475" s="661">
        <f t="shared" si="1582"/>
        <v>0</v>
      </c>
      <c r="S3475" s="662">
        <f t="shared" si="1583"/>
        <v>0</v>
      </c>
      <c r="T3475" s="699">
        <f t="shared" si="1584"/>
        <v>0</v>
      </c>
      <c r="U3475" s="681">
        <f t="shared" si="1594"/>
        <v>0</v>
      </c>
      <c r="V3475" s="701">
        <f t="shared" si="1595"/>
        <v>0</v>
      </c>
      <c r="W3475" s="662">
        <f t="shared" si="1596"/>
        <v>0</v>
      </c>
      <c r="X3475" s="662">
        <f t="shared" si="1597"/>
        <v>0</v>
      </c>
      <c r="Y3475" s="662">
        <f t="shared" si="1598"/>
        <v>0</v>
      </c>
      <c r="Z3475" s="699">
        <f t="shared" si="1599"/>
        <v>0</v>
      </c>
      <c r="AA3475" s="681">
        <f t="shared" si="1602"/>
        <v>0</v>
      </c>
      <c r="AB3475" s="701">
        <f t="shared" si="1603"/>
        <v>0</v>
      </c>
      <c r="AC3475" s="662">
        <f t="shared" si="1600"/>
        <v>0</v>
      </c>
      <c r="AD3475" s="662">
        <f t="shared" si="1604"/>
        <v>0</v>
      </c>
      <c r="AE3475" s="701">
        <f t="shared" si="1605"/>
        <v>0</v>
      </c>
      <c r="AF3475" s="662">
        <f t="shared" si="1601"/>
        <v>0</v>
      </c>
      <c r="AG3475" s="662">
        <f t="shared" si="1606"/>
        <v>0</v>
      </c>
      <c r="AH3475" s="701">
        <f t="shared" si="1607"/>
        <v>0</v>
      </c>
    </row>
    <row r="3476" spans="1:34" x14ac:dyDescent="0.35">
      <c r="A3476" s="680">
        <v>41451</v>
      </c>
      <c r="B3476" s="558" t="s">
        <v>26</v>
      </c>
      <c r="C3476" s="558">
        <v>6</v>
      </c>
      <c r="D3476" s="559">
        <f t="shared" si="1579"/>
        <v>4</v>
      </c>
      <c r="E3476" s="561">
        <v>0</v>
      </c>
      <c r="F3476" s="699">
        <f t="shared" si="1585"/>
        <v>0</v>
      </c>
      <c r="G3476" s="712">
        <f t="shared" si="1586"/>
        <v>0</v>
      </c>
      <c r="H3476" s="699">
        <f t="shared" si="1580"/>
        <v>0</v>
      </c>
      <c r="I3476" s="712">
        <f t="shared" si="1581"/>
        <v>0</v>
      </c>
      <c r="J3476" s="699">
        <f t="shared" si="1587"/>
        <v>0</v>
      </c>
      <c r="K3476" s="681">
        <f t="shared" si="1588"/>
        <v>0</v>
      </c>
      <c r="L3476" s="711">
        <f>IF($L$5="Yes",HLOOKUP(B3476,'Outdoor Supply'!$D$32:$P$38,7,FALSE),0)</f>
        <v>0</v>
      </c>
      <c r="M3476" s="701">
        <f t="shared" si="1589"/>
        <v>0</v>
      </c>
      <c r="N3476" s="564">
        <f t="shared" si="1590"/>
        <v>0</v>
      </c>
      <c r="O3476" s="564">
        <f t="shared" si="1591"/>
        <v>0</v>
      </c>
      <c r="P3476" s="564">
        <f t="shared" si="1592"/>
        <v>0</v>
      </c>
      <c r="Q3476" s="564">
        <f t="shared" si="1593"/>
        <v>0</v>
      </c>
      <c r="R3476" s="661">
        <f t="shared" si="1582"/>
        <v>0</v>
      </c>
      <c r="S3476" s="662">
        <f t="shared" si="1583"/>
        <v>0</v>
      </c>
      <c r="T3476" s="699">
        <f t="shared" si="1584"/>
        <v>0</v>
      </c>
      <c r="U3476" s="681">
        <f t="shared" si="1594"/>
        <v>0</v>
      </c>
      <c r="V3476" s="701">
        <f t="shared" si="1595"/>
        <v>0</v>
      </c>
      <c r="W3476" s="662">
        <f t="shared" si="1596"/>
        <v>0</v>
      </c>
      <c r="X3476" s="662">
        <f t="shared" si="1597"/>
        <v>0</v>
      </c>
      <c r="Y3476" s="662">
        <f t="shared" si="1598"/>
        <v>0</v>
      </c>
      <c r="Z3476" s="699">
        <f t="shared" si="1599"/>
        <v>0</v>
      </c>
      <c r="AA3476" s="681">
        <f t="shared" si="1602"/>
        <v>0</v>
      </c>
      <c r="AB3476" s="701">
        <f t="shared" si="1603"/>
        <v>0</v>
      </c>
      <c r="AC3476" s="662">
        <f t="shared" si="1600"/>
        <v>0</v>
      </c>
      <c r="AD3476" s="662">
        <f t="shared" si="1604"/>
        <v>0</v>
      </c>
      <c r="AE3476" s="701">
        <f t="shared" si="1605"/>
        <v>0</v>
      </c>
      <c r="AF3476" s="662">
        <f t="shared" si="1601"/>
        <v>0</v>
      </c>
      <c r="AG3476" s="662">
        <f t="shared" si="1606"/>
        <v>0</v>
      </c>
      <c r="AH3476" s="701">
        <f t="shared" si="1607"/>
        <v>0</v>
      </c>
    </row>
    <row r="3477" spans="1:34" x14ac:dyDescent="0.35">
      <c r="A3477" s="680">
        <v>41452</v>
      </c>
      <c r="B3477" s="558" t="s">
        <v>26</v>
      </c>
      <c r="C3477" s="558">
        <v>6</v>
      </c>
      <c r="D3477" s="559">
        <f t="shared" si="1579"/>
        <v>5</v>
      </c>
      <c r="E3477" s="561">
        <v>0</v>
      </c>
      <c r="F3477" s="699">
        <f t="shared" si="1585"/>
        <v>0</v>
      </c>
      <c r="G3477" s="712">
        <f t="shared" si="1586"/>
        <v>0</v>
      </c>
      <c r="H3477" s="699">
        <f t="shared" si="1580"/>
        <v>0</v>
      </c>
      <c r="I3477" s="712">
        <f t="shared" si="1581"/>
        <v>0</v>
      </c>
      <c r="J3477" s="699">
        <f t="shared" si="1587"/>
        <v>0</v>
      </c>
      <c r="K3477" s="681">
        <f t="shared" si="1588"/>
        <v>0</v>
      </c>
      <c r="L3477" s="711">
        <f>IF($L$5="Yes",HLOOKUP(B3477,'Outdoor Supply'!$D$32:$P$38,7,FALSE),0)</f>
        <v>0</v>
      </c>
      <c r="M3477" s="701">
        <f t="shared" si="1589"/>
        <v>0</v>
      </c>
      <c r="N3477" s="564">
        <f t="shared" si="1590"/>
        <v>0</v>
      </c>
      <c r="O3477" s="564">
        <f t="shared" si="1591"/>
        <v>0</v>
      </c>
      <c r="P3477" s="564">
        <f t="shared" si="1592"/>
        <v>0</v>
      </c>
      <c r="Q3477" s="564">
        <f t="shared" si="1593"/>
        <v>0</v>
      </c>
      <c r="R3477" s="661">
        <f t="shared" si="1582"/>
        <v>0</v>
      </c>
      <c r="S3477" s="662">
        <f t="shared" si="1583"/>
        <v>0</v>
      </c>
      <c r="T3477" s="699">
        <f t="shared" si="1584"/>
        <v>0</v>
      </c>
      <c r="U3477" s="681">
        <f t="shared" si="1594"/>
        <v>0</v>
      </c>
      <c r="V3477" s="701">
        <f t="shared" si="1595"/>
        <v>0</v>
      </c>
      <c r="W3477" s="662">
        <f t="shared" si="1596"/>
        <v>0</v>
      </c>
      <c r="X3477" s="662">
        <f t="shared" si="1597"/>
        <v>0</v>
      </c>
      <c r="Y3477" s="662">
        <f t="shared" si="1598"/>
        <v>0</v>
      </c>
      <c r="Z3477" s="699">
        <f t="shared" si="1599"/>
        <v>0</v>
      </c>
      <c r="AA3477" s="681">
        <f t="shared" si="1602"/>
        <v>0</v>
      </c>
      <c r="AB3477" s="701">
        <f t="shared" si="1603"/>
        <v>0</v>
      </c>
      <c r="AC3477" s="662">
        <f t="shared" si="1600"/>
        <v>0</v>
      </c>
      <c r="AD3477" s="662">
        <f t="shared" si="1604"/>
        <v>0</v>
      </c>
      <c r="AE3477" s="701">
        <f t="shared" si="1605"/>
        <v>0</v>
      </c>
      <c r="AF3477" s="662">
        <f t="shared" si="1601"/>
        <v>0</v>
      </c>
      <c r="AG3477" s="662">
        <f t="shared" si="1606"/>
        <v>0</v>
      </c>
      <c r="AH3477" s="701">
        <f t="shared" si="1607"/>
        <v>0</v>
      </c>
    </row>
    <row r="3478" spans="1:34" x14ac:dyDescent="0.35">
      <c r="A3478" s="680">
        <v>41453</v>
      </c>
      <c r="B3478" s="558" t="s">
        <v>26</v>
      </c>
      <c r="C3478" s="558">
        <v>6</v>
      </c>
      <c r="D3478" s="559">
        <f t="shared" si="1579"/>
        <v>6</v>
      </c>
      <c r="E3478" s="561">
        <v>0</v>
      </c>
      <c r="F3478" s="699">
        <f t="shared" si="1585"/>
        <v>0</v>
      </c>
      <c r="G3478" s="712">
        <f t="shared" si="1586"/>
        <v>0</v>
      </c>
      <c r="H3478" s="699">
        <f t="shared" si="1580"/>
        <v>0</v>
      </c>
      <c r="I3478" s="712">
        <f t="shared" si="1581"/>
        <v>0</v>
      </c>
      <c r="J3478" s="699">
        <f t="shared" si="1587"/>
        <v>0</v>
      </c>
      <c r="K3478" s="681">
        <f t="shared" si="1588"/>
        <v>0</v>
      </c>
      <c r="L3478" s="711">
        <f>IF($L$5="Yes",HLOOKUP(B3478,'Outdoor Supply'!$D$32:$P$38,7,FALSE),0)</f>
        <v>0</v>
      </c>
      <c r="M3478" s="701">
        <f t="shared" si="1589"/>
        <v>0</v>
      </c>
      <c r="N3478" s="564">
        <f t="shared" si="1590"/>
        <v>0</v>
      </c>
      <c r="O3478" s="564">
        <f t="shared" si="1591"/>
        <v>0</v>
      </c>
      <c r="P3478" s="564">
        <f t="shared" si="1592"/>
        <v>0</v>
      </c>
      <c r="Q3478" s="564">
        <f t="shared" si="1593"/>
        <v>0</v>
      </c>
      <c r="R3478" s="661">
        <f t="shared" si="1582"/>
        <v>0</v>
      </c>
      <c r="S3478" s="662">
        <f t="shared" si="1583"/>
        <v>0</v>
      </c>
      <c r="T3478" s="699">
        <f t="shared" si="1584"/>
        <v>0</v>
      </c>
      <c r="U3478" s="681">
        <f t="shared" si="1594"/>
        <v>0</v>
      </c>
      <c r="V3478" s="701">
        <f t="shared" si="1595"/>
        <v>0</v>
      </c>
      <c r="W3478" s="662">
        <f t="shared" si="1596"/>
        <v>0</v>
      </c>
      <c r="X3478" s="662">
        <f t="shared" si="1597"/>
        <v>0</v>
      </c>
      <c r="Y3478" s="662">
        <f t="shared" si="1598"/>
        <v>0</v>
      </c>
      <c r="Z3478" s="699">
        <f t="shared" si="1599"/>
        <v>0</v>
      </c>
      <c r="AA3478" s="681">
        <f t="shared" si="1602"/>
        <v>0</v>
      </c>
      <c r="AB3478" s="701">
        <f t="shared" si="1603"/>
        <v>0</v>
      </c>
      <c r="AC3478" s="662">
        <f t="shared" si="1600"/>
        <v>0</v>
      </c>
      <c r="AD3478" s="662">
        <f t="shared" si="1604"/>
        <v>0</v>
      </c>
      <c r="AE3478" s="701">
        <f t="shared" si="1605"/>
        <v>0</v>
      </c>
      <c r="AF3478" s="662">
        <f t="shared" si="1601"/>
        <v>0</v>
      </c>
      <c r="AG3478" s="662">
        <f t="shared" si="1606"/>
        <v>0</v>
      </c>
      <c r="AH3478" s="701">
        <f t="shared" si="1607"/>
        <v>0</v>
      </c>
    </row>
    <row r="3479" spans="1:34" x14ac:dyDescent="0.35">
      <c r="A3479" s="680">
        <v>41454</v>
      </c>
      <c r="B3479" s="558" t="s">
        <v>26</v>
      </c>
      <c r="C3479" s="558">
        <v>6</v>
      </c>
      <c r="D3479" s="559">
        <f t="shared" si="1579"/>
        <v>7</v>
      </c>
      <c r="E3479" s="561">
        <v>0</v>
      </c>
      <c r="F3479" s="699">
        <f t="shared" si="1585"/>
        <v>0</v>
      </c>
      <c r="G3479" s="712">
        <f t="shared" si="1586"/>
        <v>0</v>
      </c>
      <c r="H3479" s="699">
        <f t="shared" si="1580"/>
        <v>0</v>
      </c>
      <c r="I3479" s="712">
        <f t="shared" si="1581"/>
        <v>0</v>
      </c>
      <c r="J3479" s="699">
        <f t="shared" si="1587"/>
        <v>0</v>
      </c>
      <c r="K3479" s="681">
        <f t="shared" si="1588"/>
        <v>0</v>
      </c>
      <c r="L3479" s="711">
        <f>IF($L$5="Yes",HLOOKUP(B3479,'Outdoor Supply'!$D$32:$P$38,7,FALSE),0)</f>
        <v>0</v>
      </c>
      <c r="M3479" s="701">
        <f t="shared" si="1589"/>
        <v>0</v>
      </c>
      <c r="N3479" s="564">
        <f t="shared" si="1590"/>
        <v>0</v>
      </c>
      <c r="O3479" s="564">
        <f t="shared" si="1591"/>
        <v>0</v>
      </c>
      <c r="P3479" s="564">
        <f t="shared" si="1592"/>
        <v>0</v>
      </c>
      <c r="Q3479" s="564">
        <f t="shared" si="1593"/>
        <v>0</v>
      </c>
      <c r="R3479" s="661">
        <f t="shared" si="1582"/>
        <v>0</v>
      </c>
      <c r="S3479" s="662">
        <f t="shared" si="1583"/>
        <v>0</v>
      </c>
      <c r="T3479" s="699">
        <f t="shared" si="1584"/>
        <v>0</v>
      </c>
      <c r="U3479" s="681">
        <f t="shared" si="1594"/>
        <v>0</v>
      </c>
      <c r="V3479" s="701">
        <f t="shared" si="1595"/>
        <v>0</v>
      </c>
      <c r="W3479" s="662">
        <f t="shared" si="1596"/>
        <v>0</v>
      </c>
      <c r="X3479" s="662">
        <f t="shared" si="1597"/>
        <v>0</v>
      </c>
      <c r="Y3479" s="662">
        <f t="shared" si="1598"/>
        <v>0</v>
      </c>
      <c r="Z3479" s="699">
        <f t="shared" si="1599"/>
        <v>0</v>
      </c>
      <c r="AA3479" s="681">
        <f t="shared" si="1602"/>
        <v>0</v>
      </c>
      <c r="AB3479" s="701">
        <f t="shared" si="1603"/>
        <v>0</v>
      </c>
      <c r="AC3479" s="662">
        <f t="shared" si="1600"/>
        <v>0</v>
      </c>
      <c r="AD3479" s="662">
        <f t="shared" si="1604"/>
        <v>0</v>
      </c>
      <c r="AE3479" s="701">
        <f t="shared" si="1605"/>
        <v>0</v>
      </c>
      <c r="AF3479" s="662">
        <f t="shared" si="1601"/>
        <v>0</v>
      </c>
      <c r="AG3479" s="662">
        <f t="shared" si="1606"/>
        <v>0</v>
      </c>
      <c r="AH3479" s="701">
        <f t="shared" si="1607"/>
        <v>0</v>
      </c>
    </row>
    <row r="3480" spans="1:34" x14ac:dyDescent="0.35">
      <c r="A3480" s="680">
        <v>41455</v>
      </c>
      <c r="B3480" s="558" t="s">
        <v>26</v>
      </c>
      <c r="C3480" s="558">
        <v>6</v>
      </c>
      <c r="D3480" s="559">
        <f t="shared" si="1579"/>
        <v>1</v>
      </c>
      <c r="E3480" s="561">
        <v>0.34999999999996589</v>
      </c>
      <c r="F3480" s="699">
        <f t="shared" si="1585"/>
        <v>0</v>
      </c>
      <c r="G3480" s="712">
        <f t="shared" si="1586"/>
        <v>0</v>
      </c>
      <c r="H3480" s="699">
        <f t="shared" si="1580"/>
        <v>0</v>
      </c>
      <c r="I3480" s="712">
        <f t="shared" si="1581"/>
        <v>0</v>
      </c>
      <c r="J3480" s="699">
        <f t="shared" si="1587"/>
        <v>0</v>
      </c>
      <c r="K3480" s="681">
        <f t="shared" si="1588"/>
        <v>0</v>
      </c>
      <c r="L3480" s="711">
        <f>IF($L$5="Yes",HLOOKUP(B3480,'Outdoor Supply'!$D$32:$P$38,7,FALSE),0)</f>
        <v>0</v>
      </c>
      <c r="M3480" s="701">
        <f t="shared" si="1589"/>
        <v>0</v>
      </c>
      <c r="N3480" s="564">
        <f t="shared" si="1590"/>
        <v>0</v>
      </c>
      <c r="O3480" s="564">
        <f t="shared" si="1591"/>
        <v>0</v>
      </c>
      <c r="P3480" s="564">
        <f t="shared" si="1592"/>
        <v>0</v>
      </c>
      <c r="Q3480" s="564">
        <f t="shared" si="1593"/>
        <v>0</v>
      </c>
      <c r="R3480" s="661">
        <f t="shared" si="1582"/>
        <v>0</v>
      </c>
      <c r="S3480" s="662">
        <f t="shared" si="1583"/>
        <v>0</v>
      </c>
      <c r="T3480" s="699">
        <f t="shared" si="1584"/>
        <v>0</v>
      </c>
      <c r="U3480" s="681">
        <f t="shared" si="1594"/>
        <v>0</v>
      </c>
      <c r="V3480" s="701">
        <f t="shared" si="1595"/>
        <v>0</v>
      </c>
      <c r="W3480" s="662">
        <f t="shared" si="1596"/>
        <v>0</v>
      </c>
      <c r="X3480" s="662">
        <f t="shared" si="1597"/>
        <v>0</v>
      </c>
      <c r="Y3480" s="662">
        <f t="shared" si="1598"/>
        <v>0</v>
      </c>
      <c r="Z3480" s="699">
        <f t="shared" si="1599"/>
        <v>0</v>
      </c>
      <c r="AA3480" s="681">
        <f t="shared" si="1602"/>
        <v>0</v>
      </c>
      <c r="AB3480" s="701">
        <f t="shared" si="1603"/>
        <v>0</v>
      </c>
      <c r="AC3480" s="662">
        <f t="shared" si="1600"/>
        <v>0</v>
      </c>
      <c r="AD3480" s="662">
        <f t="shared" si="1604"/>
        <v>0</v>
      </c>
      <c r="AE3480" s="701">
        <f t="shared" si="1605"/>
        <v>0</v>
      </c>
      <c r="AF3480" s="662">
        <f t="shared" si="1601"/>
        <v>0</v>
      </c>
      <c r="AG3480" s="662">
        <f t="shared" si="1606"/>
        <v>0</v>
      </c>
      <c r="AH3480" s="701">
        <f t="shared" si="1607"/>
        <v>0</v>
      </c>
    </row>
    <row r="3481" spans="1:34" x14ac:dyDescent="0.35">
      <c r="A3481" s="680">
        <v>41456</v>
      </c>
      <c r="B3481" s="558" t="s">
        <v>27</v>
      </c>
      <c r="C3481" s="558">
        <v>7</v>
      </c>
      <c r="D3481" s="559">
        <f t="shared" si="1579"/>
        <v>2</v>
      </c>
      <c r="E3481" s="561">
        <v>0</v>
      </c>
      <c r="F3481" s="699">
        <f t="shared" si="1585"/>
        <v>0</v>
      </c>
      <c r="G3481" s="712">
        <f t="shared" si="1586"/>
        <v>0</v>
      </c>
      <c r="H3481" s="699">
        <f t="shared" si="1580"/>
        <v>0</v>
      </c>
      <c r="I3481" s="712">
        <f t="shared" si="1581"/>
        <v>0</v>
      </c>
      <c r="J3481" s="699">
        <f t="shared" si="1587"/>
        <v>0</v>
      </c>
      <c r="K3481" s="681">
        <f t="shared" si="1588"/>
        <v>0</v>
      </c>
      <c r="L3481" s="711">
        <f>IF($L$5="Yes",HLOOKUP(B3481,'Outdoor Supply'!$D$32:$P$38,7,FALSE),0)</f>
        <v>0</v>
      </c>
      <c r="M3481" s="701">
        <f t="shared" si="1589"/>
        <v>0</v>
      </c>
      <c r="N3481" s="564">
        <f t="shared" si="1590"/>
        <v>0</v>
      </c>
      <c r="O3481" s="564">
        <f t="shared" si="1591"/>
        <v>0</v>
      </c>
      <c r="P3481" s="564">
        <f t="shared" si="1592"/>
        <v>0</v>
      </c>
      <c r="Q3481" s="564">
        <f t="shared" si="1593"/>
        <v>0</v>
      </c>
      <c r="R3481" s="661">
        <f t="shared" si="1582"/>
        <v>0</v>
      </c>
      <c r="S3481" s="662">
        <f t="shared" si="1583"/>
        <v>0</v>
      </c>
      <c r="T3481" s="699">
        <f t="shared" si="1584"/>
        <v>0</v>
      </c>
      <c r="U3481" s="681">
        <f t="shared" si="1594"/>
        <v>0</v>
      </c>
      <c r="V3481" s="701">
        <f t="shared" si="1595"/>
        <v>0</v>
      </c>
      <c r="W3481" s="662">
        <f t="shared" si="1596"/>
        <v>0</v>
      </c>
      <c r="X3481" s="662">
        <f t="shared" si="1597"/>
        <v>0</v>
      </c>
      <c r="Y3481" s="662">
        <f t="shared" si="1598"/>
        <v>0</v>
      </c>
      <c r="Z3481" s="699">
        <f t="shared" si="1599"/>
        <v>0</v>
      </c>
      <c r="AA3481" s="681">
        <f t="shared" si="1602"/>
        <v>0</v>
      </c>
      <c r="AB3481" s="701">
        <f t="shared" si="1603"/>
        <v>0</v>
      </c>
      <c r="AC3481" s="662">
        <f t="shared" si="1600"/>
        <v>0</v>
      </c>
      <c r="AD3481" s="662">
        <f t="shared" si="1604"/>
        <v>0</v>
      </c>
      <c r="AE3481" s="701">
        <f t="shared" si="1605"/>
        <v>0</v>
      </c>
      <c r="AF3481" s="662">
        <f t="shared" si="1601"/>
        <v>0</v>
      </c>
      <c r="AG3481" s="662">
        <f t="shared" si="1606"/>
        <v>0</v>
      </c>
      <c r="AH3481" s="701">
        <f t="shared" si="1607"/>
        <v>0</v>
      </c>
    </row>
    <row r="3482" spans="1:34" x14ac:dyDescent="0.35">
      <c r="A3482" s="680">
        <v>41457</v>
      </c>
      <c r="B3482" s="558" t="s">
        <v>27</v>
      </c>
      <c r="C3482" s="558">
        <v>7</v>
      </c>
      <c r="D3482" s="559">
        <f t="shared" si="1579"/>
        <v>3</v>
      </c>
      <c r="E3482" s="561">
        <v>0</v>
      </c>
      <c r="F3482" s="699">
        <f t="shared" si="1585"/>
        <v>0</v>
      </c>
      <c r="G3482" s="712">
        <f t="shared" si="1586"/>
        <v>0</v>
      </c>
      <c r="H3482" s="699">
        <f t="shared" si="1580"/>
        <v>0</v>
      </c>
      <c r="I3482" s="712">
        <f t="shared" si="1581"/>
        <v>0</v>
      </c>
      <c r="J3482" s="699">
        <f t="shared" si="1587"/>
        <v>0</v>
      </c>
      <c r="K3482" s="681">
        <f t="shared" si="1588"/>
        <v>0</v>
      </c>
      <c r="L3482" s="711">
        <f>IF($L$5="Yes",HLOOKUP(B3482,'Outdoor Supply'!$D$32:$P$38,7,FALSE),0)</f>
        <v>0</v>
      </c>
      <c r="M3482" s="701">
        <f t="shared" si="1589"/>
        <v>0</v>
      </c>
      <c r="N3482" s="564">
        <f t="shared" si="1590"/>
        <v>0</v>
      </c>
      <c r="O3482" s="564">
        <f t="shared" si="1591"/>
        <v>0</v>
      </c>
      <c r="P3482" s="564">
        <f t="shared" si="1592"/>
        <v>0</v>
      </c>
      <c r="Q3482" s="564">
        <f t="shared" si="1593"/>
        <v>0</v>
      </c>
      <c r="R3482" s="661">
        <f t="shared" si="1582"/>
        <v>0</v>
      </c>
      <c r="S3482" s="662">
        <f t="shared" si="1583"/>
        <v>0</v>
      </c>
      <c r="T3482" s="699">
        <f t="shared" si="1584"/>
        <v>0</v>
      </c>
      <c r="U3482" s="681">
        <f t="shared" si="1594"/>
        <v>0</v>
      </c>
      <c r="V3482" s="701">
        <f t="shared" si="1595"/>
        <v>0</v>
      </c>
      <c r="W3482" s="662">
        <f t="shared" si="1596"/>
        <v>0</v>
      </c>
      <c r="X3482" s="662">
        <f t="shared" si="1597"/>
        <v>0</v>
      </c>
      <c r="Y3482" s="662">
        <f t="shared" si="1598"/>
        <v>0</v>
      </c>
      <c r="Z3482" s="699">
        <f t="shared" si="1599"/>
        <v>0</v>
      </c>
      <c r="AA3482" s="681">
        <f t="shared" si="1602"/>
        <v>0</v>
      </c>
      <c r="AB3482" s="701">
        <f t="shared" si="1603"/>
        <v>0</v>
      </c>
      <c r="AC3482" s="662">
        <f t="shared" si="1600"/>
        <v>0</v>
      </c>
      <c r="AD3482" s="662">
        <f t="shared" si="1604"/>
        <v>0</v>
      </c>
      <c r="AE3482" s="701">
        <f t="shared" si="1605"/>
        <v>0</v>
      </c>
      <c r="AF3482" s="662">
        <f t="shared" si="1601"/>
        <v>0</v>
      </c>
      <c r="AG3482" s="662">
        <f t="shared" si="1606"/>
        <v>0</v>
      </c>
      <c r="AH3482" s="701">
        <f t="shared" si="1607"/>
        <v>0</v>
      </c>
    </row>
    <row r="3483" spans="1:34" x14ac:dyDescent="0.35">
      <c r="A3483" s="680">
        <v>41458</v>
      </c>
      <c r="B3483" s="558" t="s">
        <v>27</v>
      </c>
      <c r="C3483" s="558">
        <v>7</v>
      </c>
      <c r="D3483" s="559">
        <f t="shared" si="1579"/>
        <v>4</v>
      </c>
      <c r="E3483" s="561">
        <v>0</v>
      </c>
      <c r="F3483" s="699">
        <f t="shared" si="1585"/>
        <v>0</v>
      </c>
      <c r="G3483" s="712">
        <f t="shared" si="1586"/>
        <v>0</v>
      </c>
      <c r="H3483" s="699">
        <f t="shared" si="1580"/>
        <v>0</v>
      </c>
      <c r="I3483" s="712">
        <f t="shared" si="1581"/>
        <v>0</v>
      </c>
      <c r="J3483" s="699">
        <f t="shared" si="1587"/>
        <v>0</v>
      </c>
      <c r="K3483" s="681">
        <f t="shared" si="1588"/>
        <v>0</v>
      </c>
      <c r="L3483" s="711">
        <f>IF($L$5="Yes",HLOOKUP(B3483,'Outdoor Supply'!$D$32:$P$38,7,FALSE),0)</f>
        <v>0</v>
      </c>
      <c r="M3483" s="701">
        <f t="shared" si="1589"/>
        <v>0</v>
      </c>
      <c r="N3483" s="564">
        <f t="shared" si="1590"/>
        <v>0</v>
      </c>
      <c r="O3483" s="564">
        <f t="shared" si="1591"/>
        <v>0</v>
      </c>
      <c r="P3483" s="564">
        <f t="shared" si="1592"/>
        <v>0</v>
      </c>
      <c r="Q3483" s="564">
        <f t="shared" si="1593"/>
        <v>0</v>
      </c>
      <c r="R3483" s="661">
        <f t="shared" si="1582"/>
        <v>0</v>
      </c>
      <c r="S3483" s="662">
        <f t="shared" si="1583"/>
        <v>0</v>
      </c>
      <c r="T3483" s="699">
        <f t="shared" si="1584"/>
        <v>0</v>
      </c>
      <c r="U3483" s="681">
        <f t="shared" si="1594"/>
        <v>0</v>
      </c>
      <c r="V3483" s="701">
        <f t="shared" si="1595"/>
        <v>0</v>
      </c>
      <c r="W3483" s="662">
        <f t="shared" si="1596"/>
        <v>0</v>
      </c>
      <c r="X3483" s="662">
        <f t="shared" si="1597"/>
        <v>0</v>
      </c>
      <c r="Y3483" s="662">
        <f t="shared" si="1598"/>
        <v>0</v>
      </c>
      <c r="Z3483" s="699">
        <f t="shared" si="1599"/>
        <v>0</v>
      </c>
      <c r="AA3483" s="681">
        <f t="shared" si="1602"/>
        <v>0</v>
      </c>
      <c r="AB3483" s="701">
        <f t="shared" si="1603"/>
        <v>0</v>
      </c>
      <c r="AC3483" s="662">
        <f t="shared" si="1600"/>
        <v>0</v>
      </c>
      <c r="AD3483" s="662">
        <f t="shared" si="1604"/>
        <v>0</v>
      </c>
      <c r="AE3483" s="701">
        <f t="shared" si="1605"/>
        <v>0</v>
      </c>
      <c r="AF3483" s="662">
        <f t="shared" si="1601"/>
        <v>0</v>
      </c>
      <c r="AG3483" s="662">
        <f t="shared" si="1606"/>
        <v>0</v>
      </c>
      <c r="AH3483" s="701">
        <f t="shared" si="1607"/>
        <v>0</v>
      </c>
    </row>
    <row r="3484" spans="1:34" x14ac:dyDescent="0.35">
      <c r="A3484" s="680">
        <v>41459</v>
      </c>
      <c r="B3484" s="558" t="s">
        <v>27</v>
      </c>
      <c r="C3484" s="558">
        <v>7</v>
      </c>
      <c r="D3484" s="559">
        <f t="shared" si="1579"/>
        <v>5</v>
      </c>
      <c r="E3484" s="561">
        <v>0</v>
      </c>
      <c r="F3484" s="699">
        <f t="shared" si="1585"/>
        <v>0</v>
      </c>
      <c r="G3484" s="712">
        <f t="shared" si="1586"/>
        <v>0</v>
      </c>
      <c r="H3484" s="699">
        <f t="shared" si="1580"/>
        <v>0</v>
      </c>
      <c r="I3484" s="712">
        <f t="shared" si="1581"/>
        <v>0</v>
      </c>
      <c r="J3484" s="699">
        <f t="shared" si="1587"/>
        <v>0</v>
      </c>
      <c r="K3484" s="681">
        <f t="shared" si="1588"/>
        <v>0</v>
      </c>
      <c r="L3484" s="711">
        <f>IF($L$5="Yes",HLOOKUP(B3484,'Outdoor Supply'!$D$32:$P$38,7,FALSE),0)</f>
        <v>0</v>
      </c>
      <c r="M3484" s="701">
        <f t="shared" si="1589"/>
        <v>0</v>
      </c>
      <c r="N3484" s="564">
        <f t="shared" si="1590"/>
        <v>0</v>
      </c>
      <c r="O3484" s="564">
        <f t="shared" si="1591"/>
        <v>0</v>
      </c>
      <c r="P3484" s="564">
        <f t="shared" si="1592"/>
        <v>0</v>
      </c>
      <c r="Q3484" s="564">
        <f t="shared" si="1593"/>
        <v>0</v>
      </c>
      <c r="R3484" s="661">
        <f t="shared" si="1582"/>
        <v>0</v>
      </c>
      <c r="S3484" s="662">
        <f t="shared" si="1583"/>
        <v>0</v>
      </c>
      <c r="T3484" s="699">
        <f t="shared" si="1584"/>
        <v>0</v>
      </c>
      <c r="U3484" s="681">
        <f t="shared" si="1594"/>
        <v>0</v>
      </c>
      <c r="V3484" s="701">
        <f t="shared" si="1595"/>
        <v>0</v>
      </c>
      <c r="W3484" s="662">
        <f t="shared" si="1596"/>
        <v>0</v>
      </c>
      <c r="X3484" s="662">
        <f t="shared" si="1597"/>
        <v>0</v>
      </c>
      <c r="Y3484" s="662">
        <f t="shared" si="1598"/>
        <v>0</v>
      </c>
      <c r="Z3484" s="699">
        <f t="shared" si="1599"/>
        <v>0</v>
      </c>
      <c r="AA3484" s="681">
        <f t="shared" si="1602"/>
        <v>0</v>
      </c>
      <c r="AB3484" s="701">
        <f t="shared" si="1603"/>
        <v>0</v>
      </c>
      <c r="AC3484" s="662">
        <f t="shared" si="1600"/>
        <v>0</v>
      </c>
      <c r="AD3484" s="662">
        <f t="shared" si="1604"/>
        <v>0</v>
      </c>
      <c r="AE3484" s="701">
        <f t="shared" si="1605"/>
        <v>0</v>
      </c>
      <c r="AF3484" s="662">
        <f t="shared" si="1601"/>
        <v>0</v>
      </c>
      <c r="AG3484" s="662">
        <f t="shared" si="1606"/>
        <v>0</v>
      </c>
      <c r="AH3484" s="701">
        <f t="shared" si="1607"/>
        <v>0</v>
      </c>
    </row>
    <row r="3485" spans="1:34" x14ac:dyDescent="0.35">
      <c r="A3485" s="680">
        <v>41460</v>
      </c>
      <c r="B3485" s="558" t="s">
        <v>27</v>
      </c>
      <c r="C3485" s="558">
        <v>7</v>
      </c>
      <c r="D3485" s="559">
        <f t="shared" si="1579"/>
        <v>6</v>
      </c>
      <c r="E3485" s="561">
        <v>0</v>
      </c>
      <c r="F3485" s="699">
        <f t="shared" si="1585"/>
        <v>0</v>
      </c>
      <c r="G3485" s="712">
        <f t="shared" si="1586"/>
        <v>0</v>
      </c>
      <c r="H3485" s="699">
        <f t="shared" si="1580"/>
        <v>0</v>
      </c>
      <c r="I3485" s="712">
        <f t="shared" si="1581"/>
        <v>0</v>
      </c>
      <c r="J3485" s="699">
        <f t="shared" si="1587"/>
        <v>0</v>
      </c>
      <c r="K3485" s="681">
        <f t="shared" si="1588"/>
        <v>0</v>
      </c>
      <c r="L3485" s="711">
        <f>IF($L$5="Yes",HLOOKUP(B3485,'Outdoor Supply'!$D$32:$P$38,7,FALSE),0)</f>
        <v>0</v>
      </c>
      <c r="M3485" s="701">
        <f t="shared" si="1589"/>
        <v>0</v>
      </c>
      <c r="N3485" s="564">
        <f t="shared" si="1590"/>
        <v>0</v>
      </c>
      <c r="O3485" s="564">
        <f t="shared" si="1591"/>
        <v>0</v>
      </c>
      <c r="P3485" s="564">
        <f t="shared" si="1592"/>
        <v>0</v>
      </c>
      <c r="Q3485" s="564">
        <f t="shared" si="1593"/>
        <v>0</v>
      </c>
      <c r="R3485" s="661">
        <f t="shared" si="1582"/>
        <v>0</v>
      </c>
      <c r="S3485" s="662">
        <f t="shared" si="1583"/>
        <v>0</v>
      </c>
      <c r="T3485" s="699">
        <f t="shared" si="1584"/>
        <v>0</v>
      </c>
      <c r="U3485" s="681">
        <f t="shared" si="1594"/>
        <v>0</v>
      </c>
      <c r="V3485" s="701">
        <f t="shared" si="1595"/>
        <v>0</v>
      </c>
      <c r="W3485" s="662">
        <f t="shared" si="1596"/>
        <v>0</v>
      </c>
      <c r="X3485" s="662">
        <f t="shared" si="1597"/>
        <v>0</v>
      </c>
      <c r="Y3485" s="662">
        <f t="shared" si="1598"/>
        <v>0</v>
      </c>
      <c r="Z3485" s="699">
        <f t="shared" si="1599"/>
        <v>0</v>
      </c>
      <c r="AA3485" s="681">
        <f t="shared" si="1602"/>
        <v>0</v>
      </c>
      <c r="AB3485" s="701">
        <f t="shared" si="1603"/>
        <v>0</v>
      </c>
      <c r="AC3485" s="662">
        <f t="shared" si="1600"/>
        <v>0</v>
      </c>
      <c r="AD3485" s="662">
        <f t="shared" si="1604"/>
        <v>0</v>
      </c>
      <c r="AE3485" s="701">
        <f t="shared" si="1605"/>
        <v>0</v>
      </c>
      <c r="AF3485" s="662">
        <f t="shared" si="1601"/>
        <v>0</v>
      </c>
      <c r="AG3485" s="662">
        <f t="shared" si="1606"/>
        <v>0</v>
      </c>
      <c r="AH3485" s="701">
        <f t="shared" si="1607"/>
        <v>0</v>
      </c>
    </row>
    <row r="3486" spans="1:34" x14ac:dyDescent="0.35">
      <c r="A3486" s="680">
        <v>41461</v>
      </c>
      <c r="B3486" s="558" t="s">
        <v>27</v>
      </c>
      <c r="C3486" s="558">
        <v>7</v>
      </c>
      <c r="D3486" s="559">
        <f t="shared" si="1579"/>
        <v>7</v>
      </c>
      <c r="E3486" s="561">
        <v>0</v>
      </c>
      <c r="F3486" s="699">
        <f t="shared" si="1585"/>
        <v>0</v>
      </c>
      <c r="G3486" s="712">
        <f t="shared" si="1586"/>
        <v>0</v>
      </c>
      <c r="H3486" s="699">
        <f t="shared" si="1580"/>
        <v>0</v>
      </c>
      <c r="I3486" s="712">
        <f t="shared" si="1581"/>
        <v>0</v>
      </c>
      <c r="J3486" s="699">
        <f t="shared" si="1587"/>
        <v>0</v>
      </c>
      <c r="K3486" s="681">
        <f t="shared" si="1588"/>
        <v>0</v>
      </c>
      <c r="L3486" s="711">
        <f>IF($L$5="Yes",HLOOKUP(B3486,'Outdoor Supply'!$D$32:$P$38,7,FALSE),0)</f>
        <v>0</v>
      </c>
      <c r="M3486" s="701">
        <f t="shared" si="1589"/>
        <v>0</v>
      </c>
      <c r="N3486" s="564">
        <f t="shared" si="1590"/>
        <v>0</v>
      </c>
      <c r="O3486" s="564">
        <f t="shared" si="1591"/>
        <v>0</v>
      </c>
      <c r="P3486" s="564">
        <f t="shared" si="1592"/>
        <v>0</v>
      </c>
      <c r="Q3486" s="564">
        <f t="shared" si="1593"/>
        <v>0</v>
      </c>
      <c r="R3486" s="661">
        <f t="shared" si="1582"/>
        <v>0</v>
      </c>
      <c r="S3486" s="662">
        <f t="shared" si="1583"/>
        <v>0</v>
      </c>
      <c r="T3486" s="699">
        <f t="shared" si="1584"/>
        <v>0</v>
      </c>
      <c r="U3486" s="681">
        <f t="shared" si="1594"/>
        <v>0</v>
      </c>
      <c r="V3486" s="701">
        <f t="shared" si="1595"/>
        <v>0</v>
      </c>
      <c r="W3486" s="662">
        <f t="shared" si="1596"/>
        <v>0</v>
      </c>
      <c r="X3486" s="662">
        <f t="shared" si="1597"/>
        <v>0</v>
      </c>
      <c r="Y3486" s="662">
        <f t="shared" si="1598"/>
        <v>0</v>
      </c>
      <c r="Z3486" s="699">
        <f t="shared" si="1599"/>
        <v>0</v>
      </c>
      <c r="AA3486" s="681">
        <f t="shared" si="1602"/>
        <v>0</v>
      </c>
      <c r="AB3486" s="701">
        <f t="shared" si="1603"/>
        <v>0</v>
      </c>
      <c r="AC3486" s="662">
        <f t="shared" si="1600"/>
        <v>0</v>
      </c>
      <c r="AD3486" s="662">
        <f t="shared" si="1604"/>
        <v>0</v>
      </c>
      <c r="AE3486" s="701">
        <f t="shared" si="1605"/>
        <v>0</v>
      </c>
      <c r="AF3486" s="662">
        <f t="shared" si="1601"/>
        <v>0</v>
      </c>
      <c r="AG3486" s="662">
        <f t="shared" si="1606"/>
        <v>0</v>
      </c>
      <c r="AH3486" s="701">
        <f t="shared" si="1607"/>
        <v>0</v>
      </c>
    </row>
    <row r="3487" spans="1:34" x14ac:dyDescent="0.35">
      <c r="A3487" s="680">
        <v>41462</v>
      </c>
      <c r="B3487" s="558" t="s">
        <v>27</v>
      </c>
      <c r="C3487" s="558">
        <v>7</v>
      </c>
      <c r="D3487" s="559">
        <f t="shared" si="1579"/>
        <v>1</v>
      </c>
      <c r="E3487" s="561">
        <v>0</v>
      </c>
      <c r="F3487" s="699">
        <f t="shared" si="1585"/>
        <v>0</v>
      </c>
      <c r="G3487" s="712">
        <f t="shared" si="1586"/>
        <v>0</v>
      </c>
      <c r="H3487" s="699">
        <f t="shared" si="1580"/>
        <v>0</v>
      </c>
      <c r="I3487" s="712">
        <f t="shared" si="1581"/>
        <v>0</v>
      </c>
      <c r="J3487" s="699">
        <f t="shared" si="1587"/>
        <v>0</v>
      </c>
      <c r="K3487" s="681">
        <f t="shared" si="1588"/>
        <v>0</v>
      </c>
      <c r="L3487" s="711">
        <f>IF($L$5="Yes",HLOOKUP(B3487,'Outdoor Supply'!$D$32:$P$38,7,FALSE),0)</f>
        <v>0</v>
      </c>
      <c r="M3487" s="701">
        <f t="shared" si="1589"/>
        <v>0</v>
      </c>
      <c r="N3487" s="564">
        <f t="shared" si="1590"/>
        <v>0</v>
      </c>
      <c r="O3487" s="564">
        <f t="shared" si="1591"/>
        <v>0</v>
      </c>
      <c r="P3487" s="564">
        <f t="shared" si="1592"/>
        <v>0</v>
      </c>
      <c r="Q3487" s="564">
        <f t="shared" si="1593"/>
        <v>0</v>
      </c>
      <c r="R3487" s="661">
        <f t="shared" si="1582"/>
        <v>0</v>
      </c>
      <c r="S3487" s="662">
        <f t="shared" si="1583"/>
        <v>0</v>
      </c>
      <c r="T3487" s="699">
        <f t="shared" si="1584"/>
        <v>0</v>
      </c>
      <c r="U3487" s="681">
        <f t="shared" si="1594"/>
        <v>0</v>
      </c>
      <c r="V3487" s="701">
        <f t="shared" si="1595"/>
        <v>0</v>
      </c>
      <c r="W3487" s="662">
        <f t="shared" si="1596"/>
        <v>0</v>
      </c>
      <c r="X3487" s="662">
        <f t="shared" si="1597"/>
        <v>0</v>
      </c>
      <c r="Y3487" s="662">
        <f t="shared" si="1598"/>
        <v>0</v>
      </c>
      <c r="Z3487" s="699">
        <f t="shared" si="1599"/>
        <v>0</v>
      </c>
      <c r="AA3487" s="681">
        <f t="shared" si="1602"/>
        <v>0</v>
      </c>
      <c r="AB3487" s="701">
        <f t="shared" si="1603"/>
        <v>0</v>
      </c>
      <c r="AC3487" s="662">
        <f t="shared" si="1600"/>
        <v>0</v>
      </c>
      <c r="AD3487" s="662">
        <f t="shared" si="1604"/>
        <v>0</v>
      </c>
      <c r="AE3487" s="701">
        <f t="shared" si="1605"/>
        <v>0</v>
      </c>
      <c r="AF3487" s="662">
        <f t="shared" si="1601"/>
        <v>0</v>
      </c>
      <c r="AG3487" s="662">
        <f t="shared" si="1606"/>
        <v>0</v>
      </c>
      <c r="AH3487" s="701">
        <f t="shared" si="1607"/>
        <v>0</v>
      </c>
    </row>
    <row r="3488" spans="1:34" x14ac:dyDescent="0.35">
      <c r="A3488" s="680">
        <v>41463</v>
      </c>
      <c r="B3488" s="558" t="s">
        <v>27</v>
      </c>
      <c r="C3488" s="558">
        <v>7</v>
      </c>
      <c r="D3488" s="559">
        <f t="shared" si="1579"/>
        <v>2</v>
      </c>
      <c r="E3488" s="561">
        <v>6.9999999999993179E-2</v>
      </c>
      <c r="F3488" s="699">
        <f t="shared" si="1585"/>
        <v>0</v>
      </c>
      <c r="G3488" s="712">
        <f t="shared" si="1586"/>
        <v>0</v>
      </c>
      <c r="H3488" s="699">
        <f t="shared" si="1580"/>
        <v>0</v>
      </c>
      <c r="I3488" s="712">
        <f t="shared" si="1581"/>
        <v>0</v>
      </c>
      <c r="J3488" s="699">
        <f t="shared" si="1587"/>
        <v>0</v>
      </c>
      <c r="K3488" s="681">
        <f t="shared" si="1588"/>
        <v>0</v>
      </c>
      <c r="L3488" s="711">
        <f>IF($L$5="Yes",HLOOKUP(B3488,'Outdoor Supply'!$D$32:$P$38,7,FALSE),0)</f>
        <v>0</v>
      </c>
      <c r="M3488" s="701">
        <f t="shared" si="1589"/>
        <v>0</v>
      </c>
      <c r="N3488" s="564">
        <f t="shared" si="1590"/>
        <v>0</v>
      </c>
      <c r="O3488" s="564">
        <f t="shared" si="1591"/>
        <v>0</v>
      </c>
      <c r="P3488" s="564">
        <f t="shared" si="1592"/>
        <v>0</v>
      </c>
      <c r="Q3488" s="564">
        <f t="shared" si="1593"/>
        <v>0</v>
      </c>
      <c r="R3488" s="661">
        <f t="shared" si="1582"/>
        <v>0</v>
      </c>
      <c r="S3488" s="662">
        <f t="shared" si="1583"/>
        <v>0</v>
      </c>
      <c r="T3488" s="699">
        <f t="shared" si="1584"/>
        <v>0</v>
      </c>
      <c r="U3488" s="681">
        <f t="shared" si="1594"/>
        <v>0</v>
      </c>
      <c r="V3488" s="701">
        <f t="shared" si="1595"/>
        <v>0</v>
      </c>
      <c r="W3488" s="662">
        <f t="shared" si="1596"/>
        <v>0</v>
      </c>
      <c r="X3488" s="662">
        <f t="shared" si="1597"/>
        <v>0</v>
      </c>
      <c r="Y3488" s="662">
        <f t="shared" si="1598"/>
        <v>0</v>
      </c>
      <c r="Z3488" s="699">
        <f t="shared" si="1599"/>
        <v>0</v>
      </c>
      <c r="AA3488" s="681">
        <f t="shared" si="1602"/>
        <v>0</v>
      </c>
      <c r="AB3488" s="701">
        <f t="shared" si="1603"/>
        <v>0</v>
      </c>
      <c r="AC3488" s="662">
        <f t="shared" si="1600"/>
        <v>0</v>
      </c>
      <c r="AD3488" s="662">
        <f t="shared" si="1604"/>
        <v>0</v>
      </c>
      <c r="AE3488" s="701">
        <f t="shared" si="1605"/>
        <v>0</v>
      </c>
      <c r="AF3488" s="662">
        <f t="shared" si="1601"/>
        <v>0</v>
      </c>
      <c r="AG3488" s="662">
        <f t="shared" si="1606"/>
        <v>0</v>
      </c>
      <c r="AH3488" s="701">
        <f t="shared" si="1607"/>
        <v>0</v>
      </c>
    </row>
    <row r="3489" spans="1:34" x14ac:dyDescent="0.35">
      <c r="A3489" s="680">
        <v>41464</v>
      </c>
      <c r="B3489" s="558" t="s">
        <v>27</v>
      </c>
      <c r="C3489" s="558">
        <v>7</v>
      </c>
      <c r="D3489" s="559">
        <f t="shared" si="1579"/>
        <v>3</v>
      </c>
      <c r="E3489" s="561">
        <v>0</v>
      </c>
      <c r="F3489" s="699">
        <f t="shared" si="1585"/>
        <v>0</v>
      </c>
      <c r="G3489" s="712">
        <f t="shared" si="1586"/>
        <v>0</v>
      </c>
      <c r="H3489" s="699">
        <f t="shared" si="1580"/>
        <v>0</v>
      </c>
      <c r="I3489" s="712">
        <f t="shared" si="1581"/>
        <v>0</v>
      </c>
      <c r="J3489" s="699">
        <f t="shared" si="1587"/>
        <v>0</v>
      </c>
      <c r="K3489" s="681">
        <f t="shared" si="1588"/>
        <v>0</v>
      </c>
      <c r="L3489" s="711">
        <f>IF($L$5="Yes",HLOOKUP(B3489,'Outdoor Supply'!$D$32:$P$38,7,FALSE),0)</f>
        <v>0</v>
      </c>
      <c r="M3489" s="701">
        <f t="shared" si="1589"/>
        <v>0</v>
      </c>
      <c r="N3489" s="564">
        <f t="shared" si="1590"/>
        <v>0</v>
      </c>
      <c r="O3489" s="564">
        <f t="shared" si="1591"/>
        <v>0</v>
      </c>
      <c r="P3489" s="564">
        <f t="shared" si="1592"/>
        <v>0</v>
      </c>
      <c r="Q3489" s="564">
        <f t="shared" si="1593"/>
        <v>0</v>
      </c>
      <c r="R3489" s="661">
        <f t="shared" si="1582"/>
        <v>0</v>
      </c>
      <c r="S3489" s="662">
        <f t="shared" si="1583"/>
        <v>0</v>
      </c>
      <c r="T3489" s="699">
        <f t="shared" si="1584"/>
        <v>0</v>
      </c>
      <c r="U3489" s="681">
        <f t="shared" si="1594"/>
        <v>0</v>
      </c>
      <c r="V3489" s="701">
        <f t="shared" si="1595"/>
        <v>0</v>
      </c>
      <c r="W3489" s="662">
        <f t="shared" si="1596"/>
        <v>0</v>
      </c>
      <c r="X3489" s="662">
        <f t="shared" si="1597"/>
        <v>0</v>
      </c>
      <c r="Y3489" s="662">
        <f t="shared" si="1598"/>
        <v>0</v>
      </c>
      <c r="Z3489" s="699">
        <f t="shared" si="1599"/>
        <v>0</v>
      </c>
      <c r="AA3489" s="681">
        <f t="shared" si="1602"/>
        <v>0</v>
      </c>
      <c r="AB3489" s="701">
        <f t="shared" si="1603"/>
        <v>0</v>
      </c>
      <c r="AC3489" s="662">
        <f t="shared" si="1600"/>
        <v>0</v>
      </c>
      <c r="AD3489" s="662">
        <f t="shared" si="1604"/>
        <v>0</v>
      </c>
      <c r="AE3489" s="701">
        <f t="shared" si="1605"/>
        <v>0</v>
      </c>
      <c r="AF3489" s="662">
        <f t="shared" si="1601"/>
        <v>0</v>
      </c>
      <c r="AG3489" s="662">
        <f t="shared" si="1606"/>
        <v>0</v>
      </c>
      <c r="AH3489" s="701">
        <f t="shared" si="1607"/>
        <v>0</v>
      </c>
    </row>
    <row r="3490" spans="1:34" x14ac:dyDescent="0.35">
      <c r="A3490" s="680">
        <v>41465</v>
      </c>
      <c r="B3490" s="558" t="s">
        <v>27</v>
      </c>
      <c r="C3490" s="558">
        <v>7</v>
      </c>
      <c r="D3490" s="559">
        <f t="shared" si="1579"/>
        <v>4</v>
      </c>
      <c r="E3490" s="561">
        <v>0</v>
      </c>
      <c r="F3490" s="699">
        <f t="shared" si="1585"/>
        <v>0</v>
      </c>
      <c r="G3490" s="712">
        <f t="shared" si="1586"/>
        <v>0</v>
      </c>
      <c r="H3490" s="699">
        <f t="shared" si="1580"/>
        <v>0</v>
      </c>
      <c r="I3490" s="712">
        <f t="shared" si="1581"/>
        <v>0</v>
      </c>
      <c r="J3490" s="699">
        <f t="shared" si="1587"/>
        <v>0</v>
      </c>
      <c r="K3490" s="681">
        <f t="shared" si="1588"/>
        <v>0</v>
      </c>
      <c r="L3490" s="711">
        <f>IF($L$5="Yes",HLOOKUP(B3490,'Outdoor Supply'!$D$32:$P$38,7,FALSE),0)</f>
        <v>0</v>
      </c>
      <c r="M3490" s="701">
        <f t="shared" si="1589"/>
        <v>0</v>
      </c>
      <c r="N3490" s="564">
        <f t="shared" si="1590"/>
        <v>0</v>
      </c>
      <c r="O3490" s="564">
        <f t="shared" si="1591"/>
        <v>0</v>
      </c>
      <c r="P3490" s="564">
        <f t="shared" si="1592"/>
        <v>0</v>
      </c>
      <c r="Q3490" s="564">
        <f t="shared" si="1593"/>
        <v>0</v>
      </c>
      <c r="R3490" s="661">
        <f t="shared" si="1582"/>
        <v>0</v>
      </c>
      <c r="S3490" s="662">
        <f t="shared" si="1583"/>
        <v>0</v>
      </c>
      <c r="T3490" s="699">
        <f t="shared" si="1584"/>
        <v>0</v>
      </c>
      <c r="U3490" s="681">
        <f t="shared" si="1594"/>
        <v>0</v>
      </c>
      <c r="V3490" s="701">
        <f t="shared" si="1595"/>
        <v>0</v>
      </c>
      <c r="W3490" s="662">
        <f t="shared" si="1596"/>
        <v>0</v>
      </c>
      <c r="X3490" s="662">
        <f t="shared" si="1597"/>
        <v>0</v>
      </c>
      <c r="Y3490" s="662">
        <f t="shared" si="1598"/>
        <v>0</v>
      </c>
      <c r="Z3490" s="699">
        <f t="shared" si="1599"/>
        <v>0</v>
      </c>
      <c r="AA3490" s="681">
        <f t="shared" si="1602"/>
        <v>0</v>
      </c>
      <c r="AB3490" s="701">
        <f t="shared" si="1603"/>
        <v>0</v>
      </c>
      <c r="AC3490" s="662">
        <f t="shared" si="1600"/>
        <v>0</v>
      </c>
      <c r="AD3490" s="662">
        <f t="shared" si="1604"/>
        <v>0</v>
      </c>
      <c r="AE3490" s="701">
        <f t="shared" si="1605"/>
        <v>0</v>
      </c>
      <c r="AF3490" s="662">
        <f t="shared" si="1601"/>
        <v>0</v>
      </c>
      <c r="AG3490" s="662">
        <f t="shared" si="1606"/>
        <v>0</v>
      </c>
      <c r="AH3490" s="701">
        <f t="shared" si="1607"/>
        <v>0</v>
      </c>
    </row>
    <row r="3491" spans="1:34" x14ac:dyDescent="0.35">
      <c r="A3491" s="680">
        <v>41466</v>
      </c>
      <c r="B3491" s="558" t="s">
        <v>27</v>
      </c>
      <c r="C3491" s="558">
        <v>7</v>
      </c>
      <c r="D3491" s="559">
        <f t="shared" si="1579"/>
        <v>5</v>
      </c>
      <c r="E3491" s="561">
        <v>0</v>
      </c>
      <c r="F3491" s="699">
        <f t="shared" si="1585"/>
        <v>0</v>
      </c>
      <c r="G3491" s="712">
        <f t="shared" si="1586"/>
        <v>0</v>
      </c>
      <c r="H3491" s="699">
        <f t="shared" si="1580"/>
        <v>0</v>
      </c>
      <c r="I3491" s="712">
        <f t="shared" si="1581"/>
        <v>0</v>
      </c>
      <c r="J3491" s="699">
        <f t="shared" si="1587"/>
        <v>0</v>
      </c>
      <c r="K3491" s="681">
        <f t="shared" si="1588"/>
        <v>0</v>
      </c>
      <c r="L3491" s="711">
        <f>IF($L$5="Yes",HLOOKUP(B3491,'Outdoor Supply'!$D$32:$P$38,7,FALSE),0)</f>
        <v>0</v>
      </c>
      <c r="M3491" s="701">
        <f t="shared" si="1589"/>
        <v>0</v>
      </c>
      <c r="N3491" s="564">
        <f t="shared" si="1590"/>
        <v>0</v>
      </c>
      <c r="O3491" s="564">
        <f t="shared" si="1591"/>
        <v>0</v>
      </c>
      <c r="P3491" s="564">
        <f t="shared" si="1592"/>
        <v>0</v>
      </c>
      <c r="Q3491" s="564">
        <f t="shared" si="1593"/>
        <v>0</v>
      </c>
      <c r="R3491" s="661">
        <f t="shared" si="1582"/>
        <v>0</v>
      </c>
      <c r="S3491" s="662">
        <f t="shared" si="1583"/>
        <v>0</v>
      </c>
      <c r="T3491" s="699">
        <f t="shared" si="1584"/>
        <v>0</v>
      </c>
      <c r="U3491" s="681">
        <f t="shared" si="1594"/>
        <v>0</v>
      </c>
      <c r="V3491" s="701">
        <f t="shared" si="1595"/>
        <v>0</v>
      </c>
      <c r="W3491" s="662">
        <f t="shared" si="1596"/>
        <v>0</v>
      </c>
      <c r="X3491" s="662">
        <f t="shared" si="1597"/>
        <v>0</v>
      </c>
      <c r="Y3491" s="662">
        <f t="shared" si="1598"/>
        <v>0</v>
      </c>
      <c r="Z3491" s="699">
        <f t="shared" si="1599"/>
        <v>0</v>
      </c>
      <c r="AA3491" s="681">
        <f t="shared" si="1602"/>
        <v>0</v>
      </c>
      <c r="AB3491" s="701">
        <f t="shared" si="1603"/>
        <v>0</v>
      </c>
      <c r="AC3491" s="662">
        <f t="shared" si="1600"/>
        <v>0</v>
      </c>
      <c r="AD3491" s="662">
        <f t="shared" si="1604"/>
        <v>0</v>
      </c>
      <c r="AE3491" s="701">
        <f t="shared" si="1605"/>
        <v>0</v>
      </c>
      <c r="AF3491" s="662">
        <f t="shared" si="1601"/>
        <v>0</v>
      </c>
      <c r="AG3491" s="662">
        <f t="shared" si="1606"/>
        <v>0</v>
      </c>
      <c r="AH3491" s="701">
        <f t="shared" si="1607"/>
        <v>0</v>
      </c>
    </row>
    <row r="3492" spans="1:34" x14ac:dyDescent="0.35">
      <c r="A3492" s="680">
        <v>41467</v>
      </c>
      <c r="B3492" s="558" t="s">
        <v>27</v>
      </c>
      <c r="C3492" s="558">
        <v>7</v>
      </c>
      <c r="D3492" s="559">
        <f t="shared" si="1579"/>
        <v>6</v>
      </c>
      <c r="E3492" s="561">
        <v>0</v>
      </c>
      <c r="F3492" s="699">
        <f t="shared" si="1585"/>
        <v>0</v>
      </c>
      <c r="G3492" s="712">
        <f t="shared" si="1586"/>
        <v>0</v>
      </c>
      <c r="H3492" s="699">
        <f t="shared" si="1580"/>
        <v>0</v>
      </c>
      <c r="I3492" s="712">
        <f t="shared" si="1581"/>
        <v>0</v>
      </c>
      <c r="J3492" s="699">
        <f t="shared" si="1587"/>
        <v>0</v>
      </c>
      <c r="K3492" s="681">
        <f t="shared" si="1588"/>
        <v>0</v>
      </c>
      <c r="L3492" s="711">
        <f>IF($L$5="Yes",HLOOKUP(B3492,'Outdoor Supply'!$D$32:$P$38,7,FALSE),0)</f>
        <v>0</v>
      </c>
      <c r="M3492" s="701">
        <f t="shared" si="1589"/>
        <v>0</v>
      </c>
      <c r="N3492" s="564">
        <f t="shared" si="1590"/>
        <v>0</v>
      </c>
      <c r="O3492" s="564">
        <f t="shared" si="1591"/>
        <v>0</v>
      </c>
      <c r="P3492" s="564">
        <f t="shared" si="1592"/>
        <v>0</v>
      </c>
      <c r="Q3492" s="564">
        <f t="shared" si="1593"/>
        <v>0</v>
      </c>
      <c r="R3492" s="661">
        <f t="shared" si="1582"/>
        <v>0</v>
      </c>
      <c r="S3492" s="662">
        <f t="shared" si="1583"/>
        <v>0</v>
      </c>
      <c r="T3492" s="699">
        <f t="shared" si="1584"/>
        <v>0</v>
      </c>
      <c r="U3492" s="681">
        <f t="shared" si="1594"/>
        <v>0</v>
      </c>
      <c r="V3492" s="701">
        <f t="shared" si="1595"/>
        <v>0</v>
      </c>
      <c r="W3492" s="662">
        <f t="shared" si="1596"/>
        <v>0</v>
      </c>
      <c r="X3492" s="662">
        <f t="shared" si="1597"/>
        <v>0</v>
      </c>
      <c r="Y3492" s="662">
        <f t="shared" si="1598"/>
        <v>0</v>
      </c>
      <c r="Z3492" s="699">
        <f t="shared" si="1599"/>
        <v>0</v>
      </c>
      <c r="AA3492" s="681">
        <f t="shared" si="1602"/>
        <v>0</v>
      </c>
      <c r="AB3492" s="701">
        <f t="shared" si="1603"/>
        <v>0</v>
      </c>
      <c r="AC3492" s="662">
        <f t="shared" si="1600"/>
        <v>0</v>
      </c>
      <c r="AD3492" s="662">
        <f t="shared" si="1604"/>
        <v>0</v>
      </c>
      <c r="AE3492" s="701">
        <f t="shared" si="1605"/>
        <v>0</v>
      </c>
      <c r="AF3492" s="662">
        <f t="shared" si="1601"/>
        <v>0</v>
      </c>
      <c r="AG3492" s="662">
        <f t="shared" si="1606"/>
        <v>0</v>
      </c>
      <c r="AH3492" s="701">
        <f t="shared" si="1607"/>
        <v>0</v>
      </c>
    </row>
    <row r="3493" spans="1:34" x14ac:dyDescent="0.35">
      <c r="A3493" s="680">
        <v>41468</v>
      </c>
      <c r="B3493" s="558" t="s">
        <v>27</v>
      </c>
      <c r="C3493" s="558">
        <v>7</v>
      </c>
      <c r="D3493" s="559">
        <f t="shared" si="1579"/>
        <v>7</v>
      </c>
      <c r="E3493" s="561">
        <v>0</v>
      </c>
      <c r="F3493" s="699">
        <f t="shared" si="1585"/>
        <v>0</v>
      </c>
      <c r="G3493" s="712">
        <f t="shared" si="1586"/>
        <v>0</v>
      </c>
      <c r="H3493" s="699">
        <f t="shared" si="1580"/>
        <v>0</v>
      </c>
      <c r="I3493" s="712">
        <f t="shared" si="1581"/>
        <v>0</v>
      </c>
      <c r="J3493" s="699">
        <f t="shared" si="1587"/>
        <v>0</v>
      </c>
      <c r="K3493" s="681">
        <f t="shared" si="1588"/>
        <v>0</v>
      </c>
      <c r="L3493" s="711">
        <f>IF($L$5="Yes",HLOOKUP(B3493,'Outdoor Supply'!$D$32:$P$38,7,FALSE),0)</f>
        <v>0</v>
      </c>
      <c r="M3493" s="701">
        <f t="shared" si="1589"/>
        <v>0</v>
      </c>
      <c r="N3493" s="564">
        <f t="shared" si="1590"/>
        <v>0</v>
      </c>
      <c r="O3493" s="564">
        <f t="shared" si="1591"/>
        <v>0</v>
      </c>
      <c r="P3493" s="564">
        <f t="shared" si="1592"/>
        <v>0</v>
      </c>
      <c r="Q3493" s="564">
        <f t="shared" si="1593"/>
        <v>0</v>
      </c>
      <c r="R3493" s="661">
        <f t="shared" si="1582"/>
        <v>0</v>
      </c>
      <c r="S3493" s="662">
        <f t="shared" si="1583"/>
        <v>0</v>
      </c>
      <c r="T3493" s="699">
        <f t="shared" si="1584"/>
        <v>0</v>
      </c>
      <c r="U3493" s="681">
        <f t="shared" si="1594"/>
        <v>0</v>
      </c>
      <c r="V3493" s="701">
        <f t="shared" si="1595"/>
        <v>0</v>
      </c>
      <c r="W3493" s="662">
        <f t="shared" si="1596"/>
        <v>0</v>
      </c>
      <c r="X3493" s="662">
        <f t="shared" si="1597"/>
        <v>0</v>
      </c>
      <c r="Y3493" s="662">
        <f t="shared" si="1598"/>
        <v>0</v>
      </c>
      <c r="Z3493" s="699">
        <f t="shared" si="1599"/>
        <v>0</v>
      </c>
      <c r="AA3493" s="681">
        <f t="shared" si="1602"/>
        <v>0</v>
      </c>
      <c r="AB3493" s="701">
        <f t="shared" si="1603"/>
        <v>0</v>
      </c>
      <c r="AC3493" s="662">
        <f t="shared" si="1600"/>
        <v>0</v>
      </c>
      <c r="AD3493" s="662">
        <f t="shared" si="1604"/>
        <v>0</v>
      </c>
      <c r="AE3493" s="701">
        <f t="shared" si="1605"/>
        <v>0</v>
      </c>
      <c r="AF3493" s="662">
        <f t="shared" si="1601"/>
        <v>0</v>
      </c>
      <c r="AG3493" s="662">
        <f t="shared" si="1606"/>
        <v>0</v>
      </c>
      <c r="AH3493" s="701">
        <f t="shared" si="1607"/>
        <v>0</v>
      </c>
    </row>
    <row r="3494" spans="1:34" x14ac:dyDescent="0.35">
      <c r="A3494" s="680">
        <v>41469</v>
      </c>
      <c r="B3494" s="558" t="s">
        <v>27</v>
      </c>
      <c r="C3494" s="558">
        <v>7</v>
      </c>
      <c r="D3494" s="559">
        <f t="shared" si="1579"/>
        <v>1</v>
      </c>
      <c r="E3494" s="561">
        <v>0</v>
      </c>
      <c r="F3494" s="699">
        <f t="shared" si="1585"/>
        <v>0</v>
      </c>
      <c r="G3494" s="712">
        <f t="shared" si="1586"/>
        <v>0</v>
      </c>
      <c r="H3494" s="699">
        <f t="shared" si="1580"/>
        <v>0</v>
      </c>
      <c r="I3494" s="712">
        <f t="shared" si="1581"/>
        <v>0</v>
      </c>
      <c r="J3494" s="699">
        <f t="shared" si="1587"/>
        <v>0</v>
      </c>
      <c r="K3494" s="681">
        <f t="shared" si="1588"/>
        <v>0</v>
      </c>
      <c r="L3494" s="711">
        <f>IF($L$5="Yes",HLOOKUP(B3494,'Outdoor Supply'!$D$32:$P$38,7,FALSE),0)</f>
        <v>0</v>
      </c>
      <c r="M3494" s="701">
        <f t="shared" si="1589"/>
        <v>0</v>
      </c>
      <c r="N3494" s="564">
        <f t="shared" si="1590"/>
        <v>0</v>
      </c>
      <c r="O3494" s="564">
        <f t="shared" si="1591"/>
        <v>0</v>
      </c>
      <c r="P3494" s="564">
        <f t="shared" si="1592"/>
        <v>0</v>
      </c>
      <c r="Q3494" s="564">
        <f t="shared" si="1593"/>
        <v>0</v>
      </c>
      <c r="R3494" s="661">
        <f t="shared" si="1582"/>
        <v>0</v>
      </c>
      <c r="S3494" s="662">
        <f t="shared" si="1583"/>
        <v>0</v>
      </c>
      <c r="T3494" s="699">
        <f t="shared" si="1584"/>
        <v>0</v>
      </c>
      <c r="U3494" s="681">
        <f t="shared" si="1594"/>
        <v>0</v>
      </c>
      <c r="V3494" s="701">
        <f t="shared" si="1595"/>
        <v>0</v>
      </c>
      <c r="W3494" s="662">
        <f t="shared" si="1596"/>
        <v>0</v>
      </c>
      <c r="X3494" s="662">
        <f t="shared" si="1597"/>
        <v>0</v>
      </c>
      <c r="Y3494" s="662">
        <f t="shared" si="1598"/>
        <v>0</v>
      </c>
      <c r="Z3494" s="699">
        <f t="shared" si="1599"/>
        <v>0</v>
      </c>
      <c r="AA3494" s="681">
        <f t="shared" si="1602"/>
        <v>0</v>
      </c>
      <c r="AB3494" s="701">
        <f t="shared" si="1603"/>
        <v>0</v>
      </c>
      <c r="AC3494" s="662">
        <f t="shared" si="1600"/>
        <v>0</v>
      </c>
      <c r="AD3494" s="662">
        <f t="shared" si="1604"/>
        <v>0</v>
      </c>
      <c r="AE3494" s="701">
        <f t="shared" si="1605"/>
        <v>0</v>
      </c>
      <c r="AF3494" s="662">
        <f t="shared" si="1601"/>
        <v>0</v>
      </c>
      <c r="AG3494" s="662">
        <f t="shared" si="1606"/>
        <v>0</v>
      </c>
      <c r="AH3494" s="701">
        <f t="shared" si="1607"/>
        <v>0</v>
      </c>
    </row>
    <row r="3495" spans="1:34" x14ac:dyDescent="0.35">
      <c r="A3495" s="680">
        <v>41470</v>
      </c>
      <c r="B3495" s="558" t="s">
        <v>27</v>
      </c>
      <c r="C3495" s="558">
        <v>7</v>
      </c>
      <c r="D3495" s="559">
        <f t="shared" si="1579"/>
        <v>2</v>
      </c>
      <c r="E3495" s="561">
        <v>0.28999999999996362</v>
      </c>
      <c r="F3495" s="699">
        <f t="shared" si="1585"/>
        <v>0</v>
      </c>
      <c r="G3495" s="712">
        <f t="shared" si="1586"/>
        <v>0</v>
      </c>
      <c r="H3495" s="699">
        <f t="shared" si="1580"/>
        <v>0</v>
      </c>
      <c r="I3495" s="712">
        <f t="shared" si="1581"/>
        <v>0</v>
      </c>
      <c r="J3495" s="699">
        <f t="shared" si="1587"/>
        <v>0</v>
      </c>
      <c r="K3495" s="681">
        <f t="shared" si="1588"/>
        <v>0</v>
      </c>
      <c r="L3495" s="711">
        <f>IF($L$5="Yes",HLOOKUP(B3495,'Outdoor Supply'!$D$32:$P$38,7,FALSE),0)</f>
        <v>0</v>
      </c>
      <c r="M3495" s="701">
        <f t="shared" si="1589"/>
        <v>0</v>
      </c>
      <c r="N3495" s="564">
        <f t="shared" si="1590"/>
        <v>0</v>
      </c>
      <c r="O3495" s="564">
        <f t="shared" si="1591"/>
        <v>0</v>
      </c>
      <c r="P3495" s="564">
        <f t="shared" si="1592"/>
        <v>0</v>
      </c>
      <c r="Q3495" s="564">
        <f t="shared" si="1593"/>
        <v>0</v>
      </c>
      <c r="R3495" s="661">
        <f t="shared" si="1582"/>
        <v>0</v>
      </c>
      <c r="S3495" s="662">
        <f t="shared" si="1583"/>
        <v>0</v>
      </c>
      <c r="T3495" s="699">
        <f t="shared" si="1584"/>
        <v>0</v>
      </c>
      <c r="U3495" s="681">
        <f t="shared" si="1594"/>
        <v>0</v>
      </c>
      <c r="V3495" s="701">
        <f t="shared" si="1595"/>
        <v>0</v>
      </c>
      <c r="W3495" s="662">
        <f t="shared" si="1596"/>
        <v>0</v>
      </c>
      <c r="X3495" s="662">
        <f t="shared" si="1597"/>
        <v>0</v>
      </c>
      <c r="Y3495" s="662">
        <f t="shared" si="1598"/>
        <v>0</v>
      </c>
      <c r="Z3495" s="699">
        <f t="shared" si="1599"/>
        <v>0</v>
      </c>
      <c r="AA3495" s="681">
        <f t="shared" si="1602"/>
        <v>0</v>
      </c>
      <c r="AB3495" s="701">
        <f t="shared" si="1603"/>
        <v>0</v>
      </c>
      <c r="AC3495" s="662">
        <f t="shared" si="1600"/>
        <v>0</v>
      </c>
      <c r="AD3495" s="662">
        <f t="shared" si="1604"/>
        <v>0</v>
      </c>
      <c r="AE3495" s="701">
        <f t="shared" si="1605"/>
        <v>0</v>
      </c>
      <c r="AF3495" s="662">
        <f t="shared" si="1601"/>
        <v>0</v>
      </c>
      <c r="AG3495" s="662">
        <f t="shared" si="1606"/>
        <v>0</v>
      </c>
      <c r="AH3495" s="701">
        <f t="shared" si="1607"/>
        <v>0</v>
      </c>
    </row>
    <row r="3496" spans="1:34" x14ac:dyDescent="0.35">
      <c r="A3496" s="680">
        <v>41471</v>
      </c>
      <c r="B3496" s="558" t="s">
        <v>27</v>
      </c>
      <c r="C3496" s="558">
        <v>7</v>
      </c>
      <c r="D3496" s="559">
        <f t="shared" si="1579"/>
        <v>3</v>
      </c>
      <c r="E3496" s="561">
        <v>0.21999999999997044</v>
      </c>
      <c r="F3496" s="699">
        <f t="shared" si="1585"/>
        <v>0</v>
      </c>
      <c r="G3496" s="712">
        <f t="shared" si="1586"/>
        <v>0</v>
      </c>
      <c r="H3496" s="699">
        <f t="shared" si="1580"/>
        <v>0</v>
      </c>
      <c r="I3496" s="712">
        <f t="shared" si="1581"/>
        <v>0</v>
      </c>
      <c r="J3496" s="699">
        <f t="shared" si="1587"/>
        <v>0</v>
      </c>
      <c r="K3496" s="681">
        <f t="shared" si="1588"/>
        <v>0</v>
      </c>
      <c r="L3496" s="711">
        <f>IF($L$5="Yes",HLOOKUP(B3496,'Outdoor Supply'!$D$32:$P$38,7,FALSE),0)</f>
        <v>0</v>
      </c>
      <c r="M3496" s="701">
        <f t="shared" si="1589"/>
        <v>0</v>
      </c>
      <c r="N3496" s="564">
        <f t="shared" si="1590"/>
        <v>0</v>
      </c>
      <c r="O3496" s="564">
        <f t="shared" si="1591"/>
        <v>0</v>
      </c>
      <c r="P3496" s="564">
        <f t="shared" si="1592"/>
        <v>0</v>
      </c>
      <c r="Q3496" s="564">
        <f t="shared" si="1593"/>
        <v>0</v>
      </c>
      <c r="R3496" s="661">
        <f t="shared" si="1582"/>
        <v>0</v>
      </c>
      <c r="S3496" s="662">
        <f t="shared" si="1583"/>
        <v>0</v>
      </c>
      <c r="T3496" s="699">
        <f t="shared" si="1584"/>
        <v>0</v>
      </c>
      <c r="U3496" s="681">
        <f t="shared" si="1594"/>
        <v>0</v>
      </c>
      <c r="V3496" s="701">
        <f t="shared" si="1595"/>
        <v>0</v>
      </c>
      <c r="W3496" s="662">
        <f t="shared" si="1596"/>
        <v>0</v>
      </c>
      <c r="X3496" s="662">
        <f t="shared" si="1597"/>
        <v>0</v>
      </c>
      <c r="Y3496" s="662">
        <f t="shared" si="1598"/>
        <v>0</v>
      </c>
      <c r="Z3496" s="699">
        <f t="shared" si="1599"/>
        <v>0</v>
      </c>
      <c r="AA3496" s="681">
        <f t="shared" si="1602"/>
        <v>0</v>
      </c>
      <c r="AB3496" s="701">
        <f t="shared" si="1603"/>
        <v>0</v>
      </c>
      <c r="AC3496" s="662">
        <f t="shared" si="1600"/>
        <v>0</v>
      </c>
      <c r="AD3496" s="662">
        <f t="shared" si="1604"/>
        <v>0</v>
      </c>
      <c r="AE3496" s="701">
        <f t="shared" si="1605"/>
        <v>0</v>
      </c>
      <c r="AF3496" s="662">
        <f t="shared" si="1601"/>
        <v>0</v>
      </c>
      <c r="AG3496" s="662">
        <f t="shared" si="1606"/>
        <v>0</v>
      </c>
      <c r="AH3496" s="701">
        <f t="shared" si="1607"/>
        <v>0</v>
      </c>
    </row>
    <row r="3497" spans="1:34" x14ac:dyDescent="0.35">
      <c r="A3497" s="680">
        <v>41472</v>
      </c>
      <c r="B3497" s="558" t="s">
        <v>27</v>
      </c>
      <c r="C3497" s="558">
        <v>7</v>
      </c>
      <c r="D3497" s="559">
        <f t="shared" si="1579"/>
        <v>4</v>
      </c>
      <c r="E3497" s="561">
        <v>0.20999999999997954</v>
      </c>
      <c r="F3497" s="699">
        <f t="shared" si="1585"/>
        <v>0</v>
      </c>
      <c r="G3497" s="712">
        <f t="shared" si="1586"/>
        <v>0</v>
      </c>
      <c r="H3497" s="699">
        <f t="shared" si="1580"/>
        <v>0</v>
      </c>
      <c r="I3497" s="712">
        <f t="shared" si="1581"/>
        <v>0</v>
      </c>
      <c r="J3497" s="699">
        <f t="shared" si="1587"/>
        <v>0</v>
      </c>
      <c r="K3497" s="681">
        <f t="shared" si="1588"/>
        <v>0</v>
      </c>
      <c r="L3497" s="711">
        <f>IF($L$5="Yes",HLOOKUP(B3497,'Outdoor Supply'!$D$32:$P$38,7,FALSE),0)</f>
        <v>0</v>
      </c>
      <c r="M3497" s="701">
        <f t="shared" si="1589"/>
        <v>0</v>
      </c>
      <c r="N3497" s="564">
        <f t="shared" si="1590"/>
        <v>0</v>
      </c>
      <c r="O3497" s="564">
        <f t="shared" si="1591"/>
        <v>0</v>
      </c>
      <c r="P3497" s="564">
        <f t="shared" si="1592"/>
        <v>0</v>
      </c>
      <c r="Q3497" s="564">
        <f t="shared" si="1593"/>
        <v>0</v>
      </c>
      <c r="R3497" s="661">
        <f t="shared" si="1582"/>
        <v>0</v>
      </c>
      <c r="S3497" s="662">
        <f t="shared" si="1583"/>
        <v>0</v>
      </c>
      <c r="T3497" s="699">
        <f t="shared" si="1584"/>
        <v>0</v>
      </c>
      <c r="U3497" s="681">
        <f t="shared" si="1594"/>
        <v>0</v>
      </c>
      <c r="V3497" s="701">
        <f t="shared" si="1595"/>
        <v>0</v>
      </c>
      <c r="W3497" s="662">
        <f t="shared" si="1596"/>
        <v>0</v>
      </c>
      <c r="X3497" s="662">
        <f t="shared" si="1597"/>
        <v>0</v>
      </c>
      <c r="Y3497" s="662">
        <f t="shared" si="1598"/>
        <v>0</v>
      </c>
      <c r="Z3497" s="699">
        <f t="shared" si="1599"/>
        <v>0</v>
      </c>
      <c r="AA3497" s="681">
        <f t="shared" si="1602"/>
        <v>0</v>
      </c>
      <c r="AB3497" s="701">
        <f t="shared" si="1603"/>
        <v>0</v>
      </c>
      <c r="AC3497" s="662">
        <f t="shared" si="1600"/>
        <v>0</v>
      </c>
      <c r="AD3497" s="662">
        <f t="shared" si="1604"/>
        <v>0</v>
      </c>
      <c r="AE3497" s="701">
        <f t="shared" si="1605"/>
        <v>0</v>
      </c>
      <c r="AF3497" s="662">
        <f t="shared" si="1601"/>
        <v>0</v>
      </c>
      <c r="AG3497" s="662">
        <f t="shared" si="1606"/>
        <v>0</v>
      </c>
      <c r="AH3497" s="701">
        <f t="shared" si="1607"/>
        <v>0</v>
      </c>
    </row>
    <row r="3498" spans="1:34" x14ac:dyDescent="0.35">
      <c r="A3498" s="680">
        <v>41473</v>
      </c>
      <c r="B3498" s="558" t="s">
        <v>27</v>
      </c>
      <c r="C3498" s="558">
        <v>7</v>
      </c>
      <c r="D3498" s="559">
        <f t="shared" si="1579"/>
        <v>5</v>
      </c>
      <c r="E3498" s="561">
        <v>1.2899999999999636</v>
      </c>
      <c r="F3498" s="699">
        <f t="shared" si="1585"/>
        <v>0</v>
      </c>
      <c r="G3498" s="712">
        <f t="shared" si="1586"/>
        <v>0</v>
      </c>
      <c r="H3498" s="699">
        <f t="shared" si="1580"/>
        <v>0</v>
      </c>
      <c r="I3498" s="712">
        <f t="shared" si="1581"/>
        <v>0</v>
      </c>
      <c r="J3498" s="699">
        <f t="shared" si="1587"/>
        <v>0</v>
      </c>
      <c r="K3498" s="681">
        <f t="shared" si="1588"/>
        <v>0</v>
      </c>
      <c r="L3498" s="711">
        <f>IF($L$5="Yes",HLOOKUP(B3498,'Outdoor Supply'!$D$32:$P$38,7,FALSE),0)</f>
        <v>0</v>
      </c>
      <c r="M3498" s="701">
        <f t="shared" si="1589"/>
        <v>0</v>
      </c>
      <c r="N3498" s="564">
        <f t="shared" si="1590"/>
        <v>0</v>
      </c>
      <c r="O3498" s="564">
        <f t="shared" si="1591"/>
        <v>0</v>
      </c>
      <c r="P3498" s="564">
        <f t="shared" si="1592"/>
        <v>0</v>
      </c>
      <c r="Q3498" s="564">
        <f t="shared" si="1593"/>
        <v>0</v>
      </c>
      <c r="R3498" s="661">
        <f t="shared" si="1582"/>
        <v>0</v>
      </c>
      <c r="S3498" s="662">
        <f t="shared" si="1583"/>
        <v>0</v>
      </c>
      <c r="T3498" s="699">
        <f t="shared" si="1584"/>
        <v>0</v>
      </c>
      <c r="U3498" s="681">
        <f t="shared" si="1594"/>
        <v>0</v>
      </c>
      <c r="V3498" s="701">
        <f t="shared" si="1595"/>
        <v>0</v>
      </c>
      <c r="W3498" s="662">
        <f t="shared" si="1596"/>
        <v>0</v>
      </c>
      <c r="X3498" s="662">
        <f t="shared" si="1597"/>
        <v>0</v>
      </c>
      <c r="Y3498" s="662">
        <f t="shared" si="1598"/>
        <v>0</v>
      </c>
      <c r="Z3498" s="699">
        <f t="shared" si="1599"/>
        <v>0</v>
      </c>
      <c r="AA3498" s="681">
        <f t="shared" si="1602"/>
        <v>0</v>
      </c>
      <c r="AB3498" s="701">
        <f t="shared" si="1603"/>
        <v>0</v>
      </c>
      <c r="AC3498" s="662">
        <f t="shared" si="1600"/>
        <v>0</v>
      </c>
      <c r="AD3498" s="662">
        <f t="shared" si="1604"/>
        <v>0</v>
      </c>
      <c r="AE3498" s="701">
        <f t="shared" si="1605"/>
        <v>0</v>
      </c>
      <c r="AF3498" s="662">
        <f t="shared" si="1601"/>
        <v>0</v>
      </c>
      <c r="AG3498" s="662">
        <f t="shared" si="1606"/>
        <v>0</v>
      </c>
      <c r="AH3498" s="701">
        <f t="shared" si="1607"/>
        <v>0</v>
      </c>
    </row>
    <row r="3499" spans="1:34" x14ac:dyDescent="0.35">
      <c r="A3499" s="680">
        <v>41474</v>
      </c>
      <c r="B3499" s="558" t="s">
        <v>27</v>
      </c>
      <c r="C3499" s="558">
        <v>7</v>
      </c>
      <c r="D3499" s="559">
        <f t="shared" si="1579"/>
        <v>6</v>
      </c>
      <c r="E3499" s="561">
        <v>0</v>
      </c>
      <c r="F3499" s="699">
        <f t="shared" si="1585"/>
        <v>0</v>
      </c>
      <c r="G3499" s="712">
        <f t="shared" si="1586"/>
        <v>0</v>
      </c>
      <c r="H3499" s="699">
        <f t="shared" si="1580"/>
        <v>0</v>
      </c>
      <c r="I3499" s="712">
        <f t="shared" si="1581"/>
        <v>0</v>
      </c>
      <c r="J3499" s="699">
        <f t="shared" si="1587"/>
        <v>0</v>
      </c>
      <c r="K3499" s="681">
        <f t="shared" si="1588"/>
        <v>0</v>
      </c>
      <c r="L3499" s="711">
        <f>IF($L$5="Yes",HLOOKUP(B3499,'Outdoor Supply'!$D$32:$P$38,7,FALSE),0)</f>
        <v>0</v>
      </c>
      <c r="M3499" s="701">
        <f t="shared" si="1589"/>
        <v>0</v>
      </c>
      <c r="N3499" s="564">
        <f t="shared" si="1590"/>
        <v>0</v>
      </c>
      <c r="O3499" s="564">
        <f t="shared" si="1591"/>
        <v>0</v>
      </c>
      <c r="P3499" s="564">
        <f t="shared" si="1592"/>
        <v>0</v>
      </c>
      <c r="Q3499" s="564">
        <f t="shared" si="1593"/>
        <v>0</v>
      </c>
      <c r="R3499" s="661">
        <f t="shared" si="1582"/>
        <v>0</v>
      </c>
      <c r="S3499" s="662">
        <f t="shared" si="1583"/>
        <v>0</v>
      </c>
      <c r="T3499" s="699">
        <f t="shared" si="1584"/>
        <v>0</v>
      </c>
      <c r="U3499" s="681">
        <f t="shared" si="1594"/>
        <v>0</v>
      </c>
      <c r="V3499" s="701">
        <f t="shared" si="1595"/>
        <v>0</v>
      </c>
      <c r="W3499" s="662">
        <f t="shared" si="1596"/>
        <v>0</v>
      </c>
      <c r="X3499" s="662">
        <f t="shared" si="1597"/>
        <v>0</v>
      </c>
      <c r="Y3499" s="662">
        <f t="shared" si="1598"/>
        <v>0</v>
      </c>
      <c r="Z3499" s="699">
        <f t="shared" si="1599"/>
        <v>0</v>
      </c>
      <c r="AA3499" s="681">
        <f t="shared" si="1602"/>
        <v>0</v>
      </c>
      <c r="AB3499" s="701">
        <f t="shared" si="1603"/>
        <v>0</v>
      </c>
      <c r="AC3499" s="662">
        <f t="shared" si="1600"/>
        <v>0</v>
      </c>
      <c r="AD3499" s="662">
        <f t="shared" si="1604"/>
        <v>0</v>
      </c>
      <c r="AE3499" s="701">
        <f t="shared" si="1605"/>
        <v>0</v>
      </c>
      <c r="AF3499" s="662">
        <f t="shared" si="1601"/>
        <v>0</v>
      </c>
      <c r="AG3499" s="662">
        <f t="shared" si="1606"/>
        <v>0</v>
      </c>
      <c r="AH3499" s="701">
        <f t="shared" si="1607"/>
        <v>0</v>
      </c>
    </row>
    <row r="3500" spans="1:34" x14ac:dyDescent="0.35">
      <c r="A3500" s="680">
        <v>41475</v>
      </c>
      <c r="B3500" s="558" t="s">
        <v>27</v>
      </c>
      <c r="C3500" s="558">
        <v>7</v>
      </c>
      <c r="D3500" s="559">
        <f t="shared" si="1579"/>
        <v>7</v>
      </c>
      <c r="E3500" s="561">
        <v>0</v>
      </c>
      <c r="F3500" s="699">
        <f t="shared" si="1585"/>
        <v>0</v>
      </c>
      <c r="G3500" s="712">
        <f t="shared" si="1586"/>
        <v>0</v>
      </c>
      <c r="H3500" s="699">
        <f t="shared" si="1580"/>
        <v>0</v>
      </c>
      <c r="I3500" s="712">
        <f t="shared" si="1581"/>
        <v>0</v>
      </c>
      <c r="J3500" s="699">
        <f t="shared" si="1587"/>
        <v>0</v>
      </c>
      <c r="K3500" s="681">
        <f t="shared" si="1588"/>
        <v>0</v>
      </c>
      <c r="L3500" s="711">
        <f>IF($L$5="Yes",HLOOKUP(B3500,'Outdoor Supply'!$D$32:$P$38,7,FALSE),0)</f>
        <v>0</v>
      </c>
      <c r="M3500" s="701">
        <f t="shared" si="1589"/>
        <v>0</v>
      </c>
      <c r="N3500" s="564">
        <f t="shared" si="1590"/>
        <v>0</v>
      </c>
      <c r="O3500" s="564">
        <f t="shared" si="1591"/>
        <v>0</v>
      </c>
      <c r="P3500" s="564">
        <f t="shared" si="1592"/>
        <v>0</v>
      </c>
      <c r="Q3500" s="564">
        <f t="shared" si="1593"/>
        <v>0</v>
      </c>
      <c r="R3500" s="661">
        <f t="shared" si="1582"/>
        <v>0</v>
      </c>
      <c r="S3500" s="662">
        <f t="shared" si="1583"/>
        <v>0</v>
      </c>
      <c r="T3500" s="699">
        <f t="shared" si="1584"/>
        <v>0</v>
      </c>
      <c r="U3500" s="681">
        <f t="shared" si="1594"/>
        <v>0</v>
      </c>
      <c r="V3500" s="701">
        <f t="shared" si="1595"/>
        <v>0</v>
      </c>
      <c r="W3500" s="662">
        <f t="shared" si="1596"/>
        <v>0</v>
      </c>
      <c r="X3500" s="662">
        <f t="shared" si="1597"/>
        <v>0</v>
      </c>
      <c r="Y3500" s="662">
        <f t="shared" si="1598"/>
        <v>0</v>
      </c>
      <c r="Z3500" s="699">
        <f t="shared" si="1599"/>
        <v>0</v>
      </c>
      <c r="AA3500" s="681">
        <f t="shared" si="1602"/>
        <v>0</v>
      </c>
      <c r="AB3500" s="701">
        <f t="shared" si="1603"/>
        <v>0</v>
      </c>
      <c r="AC3500" s="662">
        <f t="shared" si="1600"/>
        <v>0</v>
      </c>
      <c r="AD3500" s="662">
        <f t="shared" si="1604"/>
        <v>0</v>
      </c>
      <c r="AE3500" s="701">
        <f t="shared" si="1605"/>
        <v>0</v>
      </c>
      <c r="AF3500" s="662">
        <f t="shared" si="1601"/>
        <v>0</v>
      </c>
      <c r="AG3500" s="662">
        <f t="shared" si="1606"/>
        <v>0</v>
      </c>
      <c r="AH3500" s="701">
        <f t="shared" si="1607"/>
        <v>0</v>
      </c>
    </row>
    <row r="3501" spans="1:34" x14ac:dyDescent="0.35">
      <c r="A3501" s="680">
        <v>41476</v>
      </c>
      <c r="B3501" s="558" t="s">
        <v>27</v>
      </c>
      <c r="C3501" s="558">
        <v>7</v>
      </c>
      <c r="D3501" s="559">
        <f t="shared" si="1579"/>
        <v>1</v>
      </c>
      <c r="E3501" s="561">
        <v>4.0000000000020464E-2</v>
      </c>
      <c r="F3501" s="699">
        <f t="shared" si="1585"/>
        <v>0</v>
      </c>
      <c r="G3501" s="712">
        <f t="shared" si="1586"/>
        <v>0</v>
      </c>
      <c r="H3501" s="699">
        <f t="shared" si="1580"/>
        <v>0</v>
      </c>
      <c r="I3501" s="712">
        <f t="shared" si="1581"/>
        <v>0</v>
      </c>
      <c r="J3501" s="699">
        <f t="shared" si="1587"/>
        <v>0</v>
      </c>
      <c r="K3501" s="681">
        <f t="shared" si="1588"/>
        <v>0</v>
      </c>
      <c r="L3501" s="711">
        <f>IF($L$5="Yes",HLOOKUP(B3501,'Outdoor Supply'!$D$32:$P$38,7,FALSE),0)</f>
        <v>0</v>
      </c>
      <c r="M3501" s="701">
        <f t="shared" si="1589"/>
        <v>0</v>
      </c>
      <c r="N3501" s="564">
        <f t="shared" si="1590"/>
        <v>0</v>
      </c>
      <c r="O3501" s="564">
        <f t="shared" si="1591"/>
        <v>0</v>
      </c>
      <c r="P3501" s="564">
        <f t="shared" si="1592"/>
        <v>0</v>
      </c>
      <c r="Q3501" s="564">
        <f t="shared" si="1593"/>
        <v>0</v>
      </c>
      <c r="R3501" s="661">
        <f t="shared" si="1582"/>
        <v>0</v>
      </c>
      <c r="S3501" s="662">
        <f t="shared" si="1583"/>
        <v>0</v>
      </c>
      <c r="T3501" s="699">
        <f t="shared" si="1584"/>
        <v>0</v>
      </c>
      <c r="U3501" s="681">
        <f t="shared" si="1594"/>
        <v>0</v>
      </c>
      <c r="V3501" s="701">
        <f t="shared" si="1595"/>
        <v>0</v>
      </c>
      <c r="W3501" s="662">
        <f t="shared" si="1596"/>
        <v>0</v>
      </c>
      <c r="X3501" s="662">
        <f t="shared" si="1597"/>
        <v>0</v>
      </c>
      <c r="Y3501" s="662">
        <f t="shared" si="1598"/>
        <v>0</v>
      </c>
      <c r="Z3501" s="699">
        <f t="shared" si="1599"/>
        <v>0</v>
      </c>
      <c r="AA3501" s="681">
        <f t="shared" si="1602"/>
        <v>0</v>
      </c>
      <c r="AB3501" s="701">
        <f t="shared" si="1603"/>
        <v>0</v>
      </c>
      <c r="AC3501" s="662">
        <f t="shared" si="1600"/>
        <v>0</v>
      </c>
      <c r="AD3501" s="662">
        <f t="shared" si="1604"/>
        <v>0</v>
      </c>
      <c r="AE3501" s="701">
        <f t="shared" si="1605"/>
        <v>0</v>
      </c>
      <c r="AF3501" s="662">
        <f t="shared" si="1601"/>
        <v>0</v>
      </c>
      <c r="AG3501" s="662">
        <f t="shared" si="1606"/>
        <v>0</v>
      </c>
      <c r="AH3501" s="701">
        <f t="shared" si="1607"/>
        <v>0</v>
      </c>
    </row>
    <row r="3502" spans="1:34" x14ac:dyDescent="0.35">
      <c r="A3502" s="680">
        <v>41477</v>
      </c>
      <c r="B3502" s="558" t="s">
        <v>27</v>
      </c>
      <c r="C3502" s="558">
        <v>7</v>
      </c>
      <c r="D3502" s="559">
        <f t="shared" si="1579"/>
        <v>2</v>
      </c>
      <c r="E3502" s="561">
        <v>0</v>
      </c>
      <c r="F3502" s="699">
        <f t="shared" si="1585"/>
        <v>0</v>
      </c>
      <c r="G3502" s="712">
        <f t="shared" si="1586"/>
        <v>0</v>
      </c>
      <c r="H3502" s="699">
        <f t="shared" si="1580"/>
        <v>0</v>
      </c>
      <c r="I3502" s="712">
        <f t="shared" si="1581"/>
        <v>0</v>
      </c>
      <c r="J3502" s="699">
        <f t="shared" si="1587"/>
        <v>0</v>
      </c>
      <c r="K3502" s="681">
        <f t="shared" si="1588"/>
        <v>0</v>
      </c>
      <c r="L3502" s="711">
        <f>IF($L$5="Yes",HLOOKUP(B3502,'Outdoor Supply'!$D$32:$P$38,7,FALSE),0)</f>
        <v>0</v>
      </c>
      <c r="M3502" s="701">
        <f t="shared" si="1589"/>
        <v>0</v>
      </c>
      <c r="N3502" s="564">
        <f t="shared" si="1590"/>
        <v>0</v>
      </c>
      <c r="O3502" s="564">
        <f t="shared" si="1591"/>
        <v>0</v>
      </c>
      <c r="P3502" s="564">
        <f t="shared" si="1592"/>
        <v>0</v>
      </c>
      <c r="Q3502" s="564">
        <f t="shared" si="1593"/>
        <v>0</v>
      </c>
      <c r="R3502" s="661">
        <f t="shared" si="1582"/>
        <v>0</v>
      </c>
      <c r="S3502" s="662">
        <f t="shared" si="1583"/>
        <v>0</v>
      </c>
      <c r="T3502" s="699">
        <f t="shared" si="1584"/>
        <v>0</v>
      </c>
      <c r="U3502" s="681">
        <f t="shared" si="1594"/>
        <v>0</v>
      </c>
      <c r="V3502" s="701">
        <f t="shared" si="1595"/>
        <v>0</v>
      </c>
      <c r="W3502" s="662">
        <f t="shared" si="1596"/>
        <v>0</v>
      </c>
      <c r="X3502" s="662">
        <f t="shared" si="1597"/>
        <v>0</v>
      </c>
      <c r="Y3502" s="662">
        <f t="shared" si="1598"/>
        <v>0</v>
      </c>
      <c r="Z3502" s="699">
        <f t="shared" si="1599"/>
        <v>0</v>
      </c>
      <c r="AA3502" s="681">
        <f t="shared" si="1602"/>
        <v>0</v>
      </c>
      <c r="AB3502" s="701">
        <f t="shared" si="1603"/>
        <v>0</v>
      </c>
      <c r="AC3502" s="662">
        <f t="shared" si="1600"/>
        <v>0</v>
      </c>
      <c r="AD3502" s="662">
        <f t="shared" si="1604"/>
        <v>0</v>
      </c>
      <c r="AE3502" s="701">
        <f t="shared" si="1605"/>
        <v>0</v>
      </c>
      <c r="AF3502" s="662">
        <f t="shared" si="1601"/>
        <v>0</v>
      </c>
      <c r="AG3502" s="662">
        <f t="shared" si="1606"/>
        <v>0</v>
      </c>
      <c r="AH3502" s="701">
        <f t="shared" si="1607"/>
        <v>0</v>
      </c>
    </row>
    <row r="3503" spans="1:34" x14ac:dyDescent="0.35">
      <c r="A3503" s="680">
        <v>41478</v>
      </c>
      <c r="B3503" s="558" t="s">
        <v>27</v>
      </c>
      <c r="C3503" s="558">
        <v>7</v>
      </c>
      <c r="D3503" s="559">
        <f t="shared" si="1579"/>
        <v>3</v>
      </c>
      <c r="E3503" s="561">
        <v>0</v>
      </c>
      <c r="F3503" s="699">
        <f t="shared" si="1585"/>
        <v>0</v>
      </c>
      <c r="G3503" s="712">
        <f t="shared" si="1586"/>
        <v>0</v>
      </c>
      <c r="H3503" s="699">
        <f t="shared" si="1580"/>
        <v>0</v>
      </c>
      <c r="I3503" s="712">
        <f t="shared" si="1581"/>
        <v>0</v>
      </c>
      <c r="J3503" s="699">
        <f t="shared" si="1587"/>
        <v>0</v>
      </c>
      <c r="K3503" s="681">
        <f t="shared" si="1588"/>
        <v>0</v>
      </c>
      <c r="L3503" s="711">
        <f>IF($L$5="Yes",HLOOKUP(B3503,'Outdoor Supply'!$D$32:$P$38,7,FALSE),0)</f>
        <v>0</v>
      </c>
      <c r="M3503" s="701">
        <f t="shared" si="1589"/>
        <v>0</v>
      </c>
      <c r="N3503" s="564">
        <f t="shared" si="1590"/>
        <v>0</v>
      </c>
      <c r="O3503" s="564">
        <f t="shared" si="1591"/>
        <v>0</v>
      </c>
      <c r="P3503" s="564">
        <f t="shared" si="1592"/>
        <v>0</v>
      </c>
      <c r="Q3503" s="564">
        <f t="shared" si="1593"/>
        <v>0</v>
      </c>
      <c r="R3503" s="661">
        <f t="shared" si="1582"/>
        <v>0</v>
      </c>
      <c r="S3503" s="662">
        <f t="shared" si="1583"/>
        <v>0</v>
      </c>
      <c r="T3503" s="699">
        <f t="shared" si="1584"/>
        <v>0</v>
      </c>
      <c r="U3503" s="681">
        <f t="shared" si="1594"/>
        <v>0</v>
      </c>
      <c r="V3503" s="701">
        <f t="shared" si="1595"/>
        <v>0</v>
      </c>
      <c r="W3503" s="662">
        <f t="shared" si="1596"/>
        <v>0</v>
      </c>
      <c r="X3503" s="662">
        <f t="shared" si="1597"/>
        <v>0</v>
      </c>
      <c r="Y3503" s="662">
        <f t="shared" si="1598"/>
        <v>0</v>
      </c>
      <c r="Z3503" s="699">
        <f t="shared" si="1599"/>
        <v>0</v>
      </c>
      <c r="AA3503" s="681">
        <f t="shared" si="1602"/>
        <v>0</v>
      </c>
      <c r="AB3503" s="701">
        <f t="shared" si="1603"/>
        <v>0</v>
      </c>
      <c r="AC3503" s="662">
        <f t="shared" si="1600"/>
        <v>0</v>
      </c>
      <c r="AD3503" s="662">
        <f t="shared" si="1604"/>
        <v>0</v>
      </c>
      <c r="AE3503" s="701">
        <f t="shared" si="1605"/>
        <v>0</v>
      </c>
      <c r="AF3503" s="662">
        <f t="shared" si="1601"/>
        <v>0</v>
      </c>
      <c r="AG3503" s="662">
        <f t="shared" si="1606"/>
        <v>0</v>
      </c>
      <c r="AH3503" s="701">
        <f t="shared" si="1607"/>
        <v>0</v>
      </c>
    </row>
    <row r="3504" spans="1:34" x14ac:dyDescent="0.35">
      <c r="A3504" s="680">
        <v>41479</v>
      </c>
      <c r="B3504" s="558" t="s">
        <v>27</v>
      </c>
      <c r="C3504" s="558">
        <v>7</v>
      </c>
      <c r="D3504" s="559">
        <f t="shared" si="1579"/>
        <v>4</v>
      </c>
      <c r="E3504" s="561">
        <v>0</v>
      </c>
      <c r="F3504" s="699">
        <f t="shared" si="1585"/>
        <v>0</v>
      </c>
      <c r="G3504" s="712">
        <f t="shared" si="1586"/>
        <v>0</v>
      </c>
      <c r="H3504" s="699">
        <f t="shared" si="1580"/>
        <v>0</v>
      </c>
      <c r="I3504" s="712">
        <f t="shared" si="1581"/>
        <v>0</v>
      </c>
      <c r="J3504" s="699">
        <f t="shared" si="1587"/>
        <v>0</v>
      </c>
      <c r="K3504" s="681">
        <f t="shared" si="1588"/>
        <v>0</v>
      </c>
      <c r="L3504" s="711">
        <f>IF($L$5="Yes",HLOOKUP(B3504,'Outdoor Supply'!$D$32:$P$38,7,FALSE),0)</f>
        <v>0</v>
      </c>
      <c r="M3504" s="701">
        <f t="shared" si="1589"/>
        <v>0</v>
      </c>
      <c r="N3504" s="564">
        <f t="shared" si="1590"/>
        <v>0</v>
      </c>
      <c r="O3504" s="564">
        <f t="shared" si="1591"/>
        <v>0</v>
      </c>
      <c r="P3504" s="564">
        <f t="shared" si="1592"/>
        <v>0</v>
      </c>
      <c r="Q3504" s="564">
        <f t="shared" si="1593"/>
        <v>0</v>
      </c>
      <c r="R3504" s="661">
        <f t="shared" si="1582"/>
        <v>0</v>
      </c>
      <c r="S3504" s="662">
        <f t="shared" si="1583"/>
        <v>0</v>
      </c>
      <c r="T3504" s="699">
        <f t="shared" si="1584"/>
        <v>0</v>
      </c>
      <c r="U3504" s="681">
        <f t="shared" si="1594"/>
        <v>0</v>
      </c>
      <c r="V3504" s="701">
        <f t="shared" si="1595"/>
        <v>0</v>
      </c>
      <c r="W3504" s="662">
        <f t="shared" si="1596"/>
        <v>0</v>
      </c>
      <c r="X3504" s="662">
        <f t="shared" si="1597"/>
        <v>0</v>
      </c>
      <c r="Y3504" s="662">
        <f t="shared" si="1598"/>
        <v>0</v>
      </c>
      <c r="Z3504" s="699">
        <f t="shared" si="1599"/>
        <v>0</v>
      </c>
      <c r="AA3504" s="681">
        <f t="shared" si="1602"/>
        <v>0</v>
      </c>
      <c r="AB3504" s="701">
        <f t="shared" si="1603"/>
        <v>0</v>
      </c>
      <c r="AC3504" s="662">
        <f t="shared" si="1600"/>
        <v>0</v>
      </c>
      <c r="AD3504" s="662">
        <f t="shared" si="1604"/>
        <v>0</v>
      </c>
      <c r="AE3504" s="701">
        <f t="shared" si="1605"/>
        <v>0</v>
      </c>
      <c r="AF3504" s="662">
        <f t="shared" si="1601"/>
        <v>0</v>
      </c>
      <c r="AG3504" s="662">
        <f t="shared" si="1606"/>
        <v>0</v>
      </c>
      <c r="AH3504" s="701">
        <f t="shared" si="1607"/>
        <v>0</v>
      </c>
    </row>
    <row r="3505" spans="1:34" x14ac:dyDescent="0.35">
      <c r="A3505" s="680">
        <v>41480</v>
      </c>
      <c r="B3505" s="558" t="s">
        <v>27</v>
      </c>
      <c r="C3505" s="558">
        <v>7</v>
      </c>
      <c r="D3505" s="559">
        <f t="shared" si="1579"/>
        <v>5</v>
      </c>
      <c r="E3505" s="561">
        <v>0</v>
      </c>
      <c r="F3505" s="699">
        <f t="shared" si="1585"/>
        <v>0</v>
      </c>
      <c r="G3505" s="712">
        <f t="shared" si="1586"/>
        <v>0</v>
      </c>
      <c r="H3505" s="699">
        <f t="shared" si="1580"/>
        <v>0</v>
      </c>
      <c r="I3505" s="712">
        <f t="shared" si="1581"/>
        <v>0</v>
      </c>
      <c r="J3505" s="699">
        <f t="shared" si="1587"/>
        <v>0</v>
      </c>
      <c r="K3505" s="681">
        <f t="shared" si="1588"/>
        <v>0</v>
      </c>
      <c r="L3505" s="711">
        <f>IF($L$5="Yes",HLOOKUP(B3505,'Outdoor Supply'!$D$32:$P$38,7,FALSE),0)</f>
        <v>0</v>
      </c>
      <c r="M3505" s="701">
        <f t="shared" si="1589"/>
        <v>0</v>
      </c>
      <c r="N3505" s="564">
        <f t="shared" si="1590"/>
        <v>0</v>
      </c>
      <c r="O3505" s="564">
        <f t="shared" si="1591"/>
        <v>0</v>
      </c>
      <c r="P3505" s="564">
        <f t="shared" si="1592"/>
        <v>0</v>
      </c>
      <c r="Q3505" s="564">
        <f t="shared" si="1593"/>
        <v>0</v>
      </c>
      <c r="R3505" s="661">
        <f t="shared" si="1582"/>
        <v>0</v>
      </c>
      <c r="S3505" s="662">
        <f t="shared" si="1583"/>
        <v>0</v>
      </c>
      <c r="T3505" s="699">
        <f t="shared" si="1584"/>
        <v>0</v>
      </c>
      <c r="U3505" s="681">
        <f t="shared" si="1594"/>
        <v>0</v>
      </c>
      <c r="V3505" s="701">
        <f t="shared" si="1595"/>
        <v>0</v>
      </c>
      <c r="W3505" s="662">
        <f t="shared" si="1596"/>
        <v>0</v>
      </c>
      <c r="X3505" s="662">
        <f t="shared" si="1597"/>
        <v>0</v>
      </c>
      <c r="Y3505" s="662">
        <f t="shared" si="1598"/>
        <v>0</v>
      </c>
      <c r="Z3505" s="699">
        <f t="shared" si="1599"/>
        <v>0</v>
      </c>
      <c r="AA3505" s="681">
        <f t="shared" si="1602"/>
        <v>0</v>
      </c>
      <c r="AB3505" s="701">
        <f t="shared" si="1603"/>
        <v>0</v>
      </c>
      <c r="AC3505" s="662">
        <f t="shared" si="1600"/>
        <v>0</v>
      </c>
      <c r="AD3505" s="662">
        <f t="shared" si="1604"/>
        <v>0</v>
      </c>
      <c r="AE3505" s="701">
        <f t="shared" si="1605"/>
        <v>0</v>
      </c>
      <c r="AF3505" s="662">
        <f t="shared" si="1601"/>
        <v>0</v>
      </c>
      <c r="AG3505" s="662">
        <f t="shared" si="1606"/>
        <v>0</v>
      </c>
      <c r="AH3505" s="701">
        <f t="shared" si="1607"/>
        <v>0</v>
      </c>
    </row>
    <row r="3506" spans="1:34" x14ac:dyDescent="0.35">
      <c r="A3506" s="680">
        <v>41481</v>
      </c>
      <c r="B3506" s="558" t="s">
        <v>27</v>
      </c>
      <c r="C3506" s="558">
        <v>7</v>
      </c>
      <c r="D3506" s="559">
        <f t="shared" si="1579"/>
        <v>6</v>
      </c>
      <c r="E3506" s="561">
        <v>0</v>
      </c>
      <c r="F3506" s="699">
        <f t="shared" si="1585"/>
        <v>0</v>
      </c>
      <c r="G3506" s="712">
        <f t="shared" si="1586"/>
        <v>0</v>
      </c>
      <c r="H3506" s="699">
        <f t="shared" si="1580"/>
        <v>0</v>
      </c>
      <c r="I3506" s="712">
        <f t="shared" si="1581"/>
        <v>0</v>
      </c>
      <c r="J3506" s="699">
        <f t="shared" si="1587"/>
        <v>0</v>
      </c>
      <c r="K3506" s="681">
        <f t="shared" si="1588"/>
        <v>0</v>
      </c>
      <c r="L3506" s="711">
        <f>IF($L$5="Yes",HLOOKUP(B3506,'Outdoor Supply'!$D$32:$P$38,7,FALSE),0)</f>
        <v>0</v>
      </c>
      <c r="M3506" s="701">
        <f t="shared" si="1589"/>
        <v>0</v>
      </c>
      <c r="N3506" s="564">
        <f t="shared" si="1590"/>
        <v>0</v>
      </c>
      <c r="O3506" s="564">
        <f t="shared" si="1591"/>
        <v>0</v>
      </c>
      <c r="P3506" s="564">
        <f t="shared" si="1592"/>
        <v>0</v>
      </c>
      <c r="Q3506" s="564">
        <f t="shared" si="1593"/>
        <v>0</v>
      </c>
      <c r="R3506" s="661">
        <f t="shared" si="1582"/>
        <v>0</v>
      </c>
      <c r="S3506" s="662">
        <f t="shared" si="1583"/>
        <v>0</v>
      </c>
      <c r="T3506" s="699">
        <f t="shared" si="1584"/>
        <v>0</v>
      </c>
      <c r="U3506" s="681">
        <f t="shared" si="1594"/>
        <v>0</v>
      </c>
      <c r="V3506" s="701">
        <f t="shared" si="1595"/>
        <v>0</v>
      </c>
      <c r="W3506" s="662">
        <f t="shared" si="1596"/>
        <v>0</v>
      </c>
      <c r="X3506" s="662">
        <f t="shared" si="1597"/>
        <v>0</v>
      </c>
      <c r="Y3506" s="662">
        <f t="shared" si="1598"/>
        <v>0</v>
      </c>
      <c r="Z3506" s="699">
        <f t="shared" si="1599"/>
        <v>0</v>
      </c>
      <c r="AA3506" s="681">
        <f t="shared" si="1602"/>
        <v>0</v>
      </c>
      <c r="AB3506" s="701">
        <f t="shared" si="1603"/>
        <v>0</v>
      </c>
      <c r="AC3506" s="662">
        <f t="shared" si="1600"/>
        <v>0</v>
      </c>
      <c r="AD3506" s="662">
        <f t="shared" si="1604"/>
        <v>0</v>
      </c>
      <c r="AE3506" s="701">
        <f t="shared" si="1605"/>
        <v>0</v>
      </c>
      <c r="AF3506" s="662">
        <f t="shared" si="1601"/>
        <v>0</v>
      </c>
      <c r="AG3506" s="662">
        <f t="shared" si="1606"/>
        <v>0</v>
      </c>
      <c r="AH3506" s="701">
        <f t="shared" si="1607"/>
        <v>0</v>
      </c>
    </row>
    <row r="3507" spans="1:34" x14ac:dyDescent="0.35">
      <c r="A3507" s="680">
        <v>41482</v>
      </c>
      <c r="B3507" s="558" t="s">
        <v>27</v>
      </c>
      <c r="C3507" s="558">
        <v>7</v>
      </c>
      <c r="D3507" s="559">
        <f t="shared" si="1579"/>
        <v>7</v>
      </c>
      <c r="E3507" s="561">
        <v>0.79000000000002046</v>
      </c>
      <c r="F3507" s="699">
        <f t="shared" si="1585"/>
        <v>0</v>
      </c>
      <c r="G3507" s="712">
        <f t="shared" si="1586"/>
        <v>0</v>
      </c>
      <c r="H3507" s="699">
        <f t="shared" si="1580"/>
        <v>0</v>
      </c>
      <c r="I3507" s="712">
        <f t="shared" si="1581"/>
        <v>0</v>
      </c>
      <c r="J3507" s="699">
        <f t="shared" si="1587"/>
        <v>0</v>
      </c>
      <c r="K3507" s="681">
        <f t="shared" si="1588"/>
        <v>0</v>
      </c>
      <c r="L3507" s="711">
        <f>IF($L$5="Yes",HLOOKUP(B3507,'Outdoor Supply'!$D$32:$P$38,7,FALSE),0)</f>
        <v>0</v>
      </c>
      <c r="M3507" s="701">
        <f t="shared" si="1589"/>
        <v>0</v>
      </c>
      <c r="N3507" s="564">
        <f t="shared" si="1590"/>
        <v>0</v>
      </c>
      <c r="O3507" s="564">
        <f t="shared" si="1591"/>
        <v>0</v>
      </c>
      <c r="P3507" s="564">
        <f t="shared" si="1592"/>
        <v>0</v>
      </c>
      <c r="Q3507" s="564">
        <f t="shared" si="1593"/>
        <v>0</v>
      </c>
      <c r="R3507" s="661">
        <f t="shared" si="1582"/>
        <v>0</v>
      </c>
      <c r="S3507" s="662">
        <f t="shared" si="1583"/>
        <v>0</v>
      </c>
      <c r="T3507" s="699">
        <f t="shared" si="1584"/>
        <v>0</v>
      </c>
      <c r="U3507" s="681">
        <f t="shared" si="1594"/>
        <v>0</v>
      </c>
      <c r="V3507" s="701">
        <f t="shared" si="1595"/>
        <v>0</v>
      </c>
      <c r="W3507" s="662">
        <f t="shared" si="1596"/>
        <v>0</v>
      </c>
      <c r="X3507" s="662">
        <f t="shared" si="1597"/>
        <v>0</v>
      </c>
      <c r="Y3507" s="662">
        <f t="shared" si="1598"/>
        <v>0</v>
      </c>
      <c r="Z3507" s="699">
        <f t="shared" si="1599"/>
        <v>0</v>
      </c>
      <c r="AA3507" s="681">
        <f t="shared" si="1602"/>
        <v>0</v>
      </c>
      <c r="AB3507" s="701">
        <f t="shared" si="1603"/>
        <v>0</v>
      </c>
      <c r="AC3507" s="662">
        <f t="shared" si="1600"/>
        <v>0</v>
      </c>
      <c r="AD3507" s="662">
        <f t="shared" si="1604"/>
        <v>0</v>
      </c>
      <c r="AE3507" s="701">
        <f t="shared" si="1605"/>
        <v>0</v>
      </c>
      <c r="AF3507" s="662">
        <f t="shared" si="1601"/>
        <v>0</v>
      </c>
      <c r="AG3507" s="662">
        <f t="shared" si="1606"/>
        <v>0</v>
      </c>
      <c r="AH3507" s="701">
        <f t="shared" si="1607"/>
        <v>0</v>
      </c>
    </row>
    <row r="3508" spans="1:34" x14ac:dyDescent="0.35">
      <c r="A3508" s="680">
        <v>41483</v>
      </c>
      <c r="B3508" s="558" t="s">
        <v>27</v>
      </c>
      <c r="C3508" s="558">
        <v>7</v>
      </c>
      <c r="D3508" s="559">
        <f t="shared" si="1579"/>
        <v>1</v>
      </c>
      <c r="E3508" s="561">
        <v>0</v>
      </c>
      <c r="F3508" s="699">
        <f t="shared" si="1585"/>
        <v>0</v>
      </c>
      <c r="G3508" s="712">
        <f t="shared" si="1586"/>
        <v>0</v>
      </c>
      <c r="H3508" s="699">
        <f t="shared" si="1580"/>
        <v>0</v>
      </c>
      <c r="I3508" s="712">
        <f t="shared" si="1581"/>
        <v>0</v>
      </c>
      <c r="J3508" s="699">
        <f t="shared" si="1587"/>
        <v>0</v>
      </c>
      <c r="K3508" s="681">
        <f t="shared" si="1588"/>
        <v>0</v>
      </c>
      <c r="L3508" s="711">
        <f>IF($L$5="Yes",HLOOKUP(B3508,'Outdoor Supply'!$D$32:$P$38,7,FALSE),0)</f>
        <v>0</v>
      </c>
      <c r="M3508" s="701">
        <f t="shared" si="1589"/>
        <v>0</v>
      </c>
      <c r="N3508" s="564">
        <f t="shared" si="1590"/>
        <v>0</v>
      </c>
      <c r="O3508" s="564">
        <f t="shared" si="1591"/>
        <v>0</v>
      </c>
      <c r="P3508" s="564">
        <f t="shared" si="1592"/>
        <v>0</v>
      </c>
      <c r="Q3508" s="564">
        <f t="shared" si="1593"/>
        <v>0</v>
      </c>
      <c r="R3508" s="661">
        <f t="shared" si="1582"/>
        <v>0</v>
      </c>
      <c r="S3508" s="662">
        <f t="shared" si="1583"/>
        <v>0</v>
      </c>
      <c r="T3508" s="699">
        <f t="shared" si="1584"/>
        <v>0</v>
      </c>
      <c r="U3508" s="681">
        <f t="shared" si="1594"/>
        <v>0</v>
      </c>
      <c r="V3508" s="701">
        <f t="shared" si="1595"/>
        <v>0</v>
      </c>
      <c r="W3508" s="662">
        <f t="shared" si="1596"/>
        <v>0</v>
      </c>
      <c r="X3508" s="662">
        <f t="shared" si="1597"/>
        <v>0</v>
      </c>
      <c r="Y3508" s="662">
        <f t="shared" si="1598"/>
        <v>0</v>
      </c>
      <c r="Z3508" s="699">
        <f t="shared" si="1599"/>
        <v>0</v>
      </c>
      <c r="AA3508" s="681">
        <f t="shared" si="1602"/>
        <v>0</v>
      </c>
      <c r="AB3508" s="701">
        <f t="shared" si="1603"/>
        <v>0</v>
      </c>
      <c r="AC3508" s="662">
        <f t="shared" si="1600"/>
        <v>0</v>
      </c>
      <c r="AD3508" s="662">
        <f t="shared" si="1604"/>
        <v>0</v>
      </c>
      <c r="AE3508" s="701">
        <f t="shared" si="1605"/>
        <v>0</v>
      </c>
      <c r="AF3508" s="662">
        <f t="shared" si="1601"/>
        <v>0</v>
      </c>
      <c r="AG3508" s="662">
        <f t="shared" si="1606"/>
        <v>0</v>
      </c>
      <c r="AH3508" s="701">
        <f t="shared" si="1607"/>
        <v>0</v>
      </c>
    </row>
    <row r="3509" spans="1:34" x14ac:dyDescent="0.35">
      <c r="A3509" s="680">
        <v>41484</v>
      </c>
      <c r="B3509" s="558" t="s">
        <v>27</v>
      </c>
      <c r="C3509" s="558">
        <v>7</v>
      </c>
      <c r="D3509" s="559">
        <f t="shared" si="1579"/>
        <v>2</v>
      </c>
      <c r="E3509" s="561">
        <v>0</v>
      </c>
      <c r="F3509" s="699">
        <f t="shared" si="1585"/>
        <v>0</v>
      </c>
      <c r="G3509" s="712">
        <f t="shared" si="1586"/>
        <v>0</v>
      </c>
      <c r="H3509" s="699">
        <f t="shared" si="1580"/>
        <v>0</v>
      </c>
      <c r="I3509" s="712">
        <f t="shared" si="1581"/>
        <v>0</v>
      </c>
      <c r="J3509" s="699">
        <f t="shared" si="1587"/>
        <v>0</v>
      </c>
      <c r="K3509" s="681">
        <f t="shared" si="1588"/>
        <v>0</v>
      </c>
      <c r="L3509" s="711">
        <f>IF($L$5="Yes",HLOOKUP(B3509,'Outdoor Supply'!$D$32:$P$38,7,FALSE),0)</f>
        <v>0</v>
      </c>
      <c r="M3509" s="701">
        <f t="shared" si="1589"/>
        <v>0</v>
      </c>
      <c r="N3509" s="564">
        <f t="shared" si="1590"/>
        <v>0</v>
      </c>
      <c r="O3509" s="564">
        <f t="shared" si="1591"/>
        <v>0</v>
      </c>
      <c r="P3509" s="564">
        <f t="shared" si="1592"/>
        <v>0</v>
      </c>
      <c r="Q3509" s="564">
        <f t="shared" si="1593"/>
        <v>0</v>
      </c>
      <c r="R3509" s="661">
        <f t="shared" si="1582"/>
        <v>0</v>
      </c>
      <c r="S3509" s="662">
        <f t="shared" si="1583"/>
        <v>0</v>
      </c>
      <c r="T3509" s="699">
        <f t="shared" si="1584"/>
        <v>0</v>
      </c>
      <c r="U3509" s="681">
        <f t="shared" si="1594"/>
        <v>0</v>
      </c>
      <c r="V3509" s="701">
        <f t="shared" si="1595"/>
        <v>0</v>
      </c>
      <c r="W3509" s="662">
        <f t="shared" si="1596"/>
        <v>0</v>
      </c>
      <c r="X3509" s="662">
        <f t="shared" si="1597"/>
        <v>0</v>
      </c>
      <c r="Y3509" s="662">
        <f t="shared" si="1598"/>
        <v>0</v>
      </c>
      <c r="Z3509" s="699">
        <f t="shared" si="1599"/>
        <v>0</v>
      </c>
      <c r="AA3509" s="681">
        <f t="shared" si="1602"/>
        <v>0</v>
      </c>
      <c r="AB3509" s="701">
        <f t="shared" si="1603"/>
        <v>0</v>
      </c>
      <c r="AC3509" s="662">
        <f t="shared" si="1600"/>
        <v>0</v>
      </c>
      <c r="AD3509" s="662">
        <f t="shared" si="1604"/>
        <v>0</v>
      </c>
      <c r="AE3509" s="701">
        <f t="shared" si="1605"/>
        <v>0</v>
      </c>
      <c r="AF3509" s="662">
        <f t="shared" si="1601"/>
        <v>0</v>
      </c>
      <c r="AG3509" s="662">
        <f t="shared" si="1606"/>
        <v>0</v>
      </c>
      <c r="AH3509" s="701">
        <f t="shared" si="1607"/>
        <v>0</v>
      </c>
    </row>
    <row r="3510" spans="1:34" x14ac:dyDescent="0.35">
      <c r="A3510" s="680">
        <v>41485</v>
      </c>
      <c r="B3510" s="558" t="s">
        <v>27</v>
      </c>
      <c r="C3510" s="558">
        <v>7</v>
      </c>
      <c r="D3510" s="559">
        <f t="shared" si="1579"/>
        <v>3</v>
      </c>
      <c r="E3510" s="561">
        <v>0</v>
      </c>
      <c r="F3510" s="699">
        <f t="shared" si="1585"/>
        <v>0</v>
      </c>
      <c r="G3510" s="712">
        <f t="shared" si="1586"/>
        <v>0</v>
      </c>
      <c r="H3510" s="699">
        <f t="shared" si="1580"/>
        <v>0</v>
      </c>
      <c r="I3510" s="712">
        <f t="shared" si="1581"/>
        <v>0</v>
      </c>
      <c r="J3510" s="699">
        <f t="shared" si="1587"/>
        <v>0</v>
      </c>
      <c r="K3510" s="681">
        <f t="shared" si="1588"/>
        <v>0</v>
      </c>
      <c r="L3510" s="711">
        <f>IF($L$5="Yes",HLOOKUP(B3510,'Outdoor Supply'!$D$32:$P$38,7,FALSE),0)</f>
        <v>0</v>
      </c>
      <c r="M3510" s="701">
        <f t="shared" si="1589"/>
        <v>0</v>
      </c>
      <c r="N3510" s="564">
        <f t="shared" si="1590"/>
        <v>0</v>
      </c>
      <c r="O3510" s="564">
        <f t="shared" si="1591"/>
        <v>0</v>
      </c>
      <c r="P3510" s="564">
        <f t="shared" si="1592"/>
        <v>0</v>
      </c>
      <c r="Q3510" s="564">
        <f t="shared" si="1593"/>
        <v>0</v>
      </c>
      <c r="R3510" s="661">
        <f t="shared" si="1582"/>
        <v>0</v>
      </c>
      <c r="S3510" s="662">
        <f t="shared" si="1583"/>
        <v>0</v>
      </c>
      <c r="T3510" s="699">
        <f t="shared" si="1584"/>
        <v>0</v>
      </c>
      <c r="U3510" s="681">
        <f t="shared" si="1594"/>
        <v>0</v>
      </c>
      <c r="V3510" s="701">
        <f t="shared" si="1595"/>
        <v>0</v>
      </c>
      <c r="W3510" s="662">
        <f t="shared" si="1596"/>
        <v>0</v>
      </c>
      <c r="X3510" s="662">
        <f t="shared" si="1597"/>
        <v>0</v>
      </c>
      <c r="Y3510" s="662">
        <f t="shared" si="1598"/>
        <v>0</v>
      </c>
      <c r="Z3510" s="699">
        <f t="shared" si="1599"/>
        <v>0</v>
      </c>
      <c r="AA3510" s="681">
        <f t="shared" si="1602"/>
        <v>0</v>
      </c>
      <c r="AB3510" s="701">
        <f t="shared" si="1603"/>
        <v>0</v>
      </c>
      <c r="AC3510" s="662">
        <f t="shared" si="1600"/>
        <v>0</v>
      </c>
      <c r="AD3510" s="662">
        <f t="shared" si="1604"/>
        <v>0</v>
      </c>
      <c r="AE3510" s="701">
        <f t="shared" si="1605"/>
        <v>0</v>
      </c>
      <c r="AF3510" s="662">
        <f t="shared" si="1601"/>
        <v>0</v>
      </c>
      <c r="AG3510" s="662">
        <f t="shared" si="1606"/>
        <v>0</v>
      </c>
      <c r="AH3510" s="701">
        <f t="shared" si="1607"/>
        <v>0</v>
      </c>
    </row>
    <row r="3511" spans="1:34" x14ac:dyDescent="0.35">
      <c r="A3511" s="680">
        <v>41486</v>
      </c>
      <c r="B3511" s="558" t="s">
        <v>27</v>
      </c>
      <c r="C3511" s="558">
        <v>7</v>
      </c>
      <c r="D3511" s="559">
        <f t="shared" si="1579"/>
        <v>4</v>
      </c>
      <c r="E3511" s="561">
        <v>0</v>
      </c>
      <c r="F3511" s="699">
        <f t="shared" si="1585"/>
        <v>0</v>
      </c>
      <c r="G3511" s="712">
        <f t="shared" si="1586"/>
        <v>0</v>
      </c>
      <c r="H3511" s="699">
        <f t="shared" si="1580"/>
        <v>0</v>
      </c>
      <c r="I3511" s="712">
        <f t="shared" si="1581"/>
        <v>0</v>
      </c>
      <c r="J3511" s="699">
        <f t="shared" si="1587"/>
        <v>0</v>
      </c>
      <c r="K3511" s="681">
        <f t="shared" si="1588"/>
        <v>0</v>
      </c>
      <c r="L3511" s="711">
        <f>IF($L$5="Yes",HLOOKUP(B3511,'Outdoor Supply'!$D$32:$P$38,7,FALSE),0)</f>
        <v>0</v>
      </c>
      <c r="M3511" s="701">
        <f t="shared" si="1589"/>
        <v>0</v>
      </c>
      <c r="N3511" s="564">
        <f t="shared" si="1590"/>
        <v>0</v>
      </c>
      <c r="O3511" s="564">
        <f t="shared" si="1591"/>
        <v>0</v>
      </c>
      <c r="P3511" s="564">
        <f t="shared" si="1592"/>
        <v>0</v>
      </c>
      <c r="Q3511" s="564">
        <f t="shared" si="1593"/>
        <v>0</v>
      </c>
      <c r="R3511" s="661">
        <f t="shared" si="1582"/>
        <v>0</v>
      </c>
      <c r="S3511" s="662">
        <f t="shared" si="1583"/>
        <v>0</v>
      </c>
      <c r="T3511" s="699">
        <f t="shared" si="1584"/>
        <v>0</v>
      </c>
      <c r="U3511" s="681">
        <f t="shared" si="1594"/>
        <v>0</v>
      </c>
      <c r="V3511" s="701">
        <f t="shared" si="1595"/>
        <v>0</v>
      </c>
      <c r="W3511" s="662">
        <f t="shared" si="1596"/>
        <v>0</v>
      </c>
      <c r="X3511" s="662">
        <f t="shared" si="1597"/>
        <v>0</v>
      </c>
      <c r="Y3511" s="662">
        <f t="shared" si="1598"/>
        <v>0</v>
      </c>
      <c r="Z3511" s="699">
        <f t="shared" si="1599"/>
        <v>0</v>
      </c>
      <c r="AA3511" s="681">
        <f t="shared" si="1602"/>
        <v>0</v>
      </c>
      <c r="AB3511" s="701">
        <f t="shared" si="1603"/>
        <v>0</v>
      </c>
      <c r="AC3511" s="662">
        <f t="shared" si="1600"/>
        <v>0</v>
      </c>
      <c r="AD3511" s="662">
        <f t="shared" si="1604"/>
        <v>0</v>
      </c>
      <c r="AE3511" s="701">
        <f t="shared" si="1605"/>
        <v>0</v>
      </c>
      <c r="AF3511" s="662">
        <f t="shared" si="1601"/>
        <v>0</v>
      </c>
      <c r="AG3511" s="662">
        <f t="shared" si="1606"/>
        <v>0</v>
      </c>
      <c r="AH3511" s="701">
        <f t="shared" si="1607"/>
        <v>0</v>
      </c>
    </row>
    <row r="3512" spans="1:34" x14ac:dyDescent="0.35">
      <c r="A3512" s="680">
        <v>41487</v>
      </c>
      <c r="B3512" s="558" t="s">
        <v>28</v>
      </c>
      <c r="C3512" s="558">
        <v>8</v>
      </c>
      <c r="D3512" s="559">
        <f t="shared" si="1579"/>
        <v>5</v>
      </c>
      <c r="E3512" s="561">
        <v>0</v>
      </c>
      <c r="F3512" s="699">
        <f t="shared" si="1585"/>
        <v>0</v>
      </c>
      <c r="G3512" s="712">
        <f t="shared" si="1586"/>
        <v>0</v>
      </c>
      <c r="H3512" s="699">
        <f t="shared" si="1580"/>
        <v>0</v>
      </c>
      <c r="I3512" s="712">
        <f t="shared" si="1581"/>
        <v>0</v>
      </c>
      <c r="J3512" s="699">
        <f t="shared" si="1587"/>
        <v>0</v>
      </c>
      <c r="K3512" s="681">
        <f t="shared" si="1588"/>
        <v>0</v>
      </c>
      <c r="L3512" s="711">
        <f>IF($L$5="Yes",HLOOKUP(B3512,'Outdoor Supply'!$D$32:$P$38,7,FALSE),0)</f>
        <v>0</v>
      </c>
      <c r="M3512" s="701">
        <f t="shared" si="1589"/>
        <v>0</v>
      </c>
      <c r="N3512" s="564">
        <f t="shared" si="1590"/>
        <v>0</v>
      </c>
      <c r="O3512" s="564">
        <f t="shared" si="1591"/>
        <v>0</v>
      </c>
      <c r="P3512" s="564">
        <f t="shared" si="1592"/>
        <v>0</v>
      </c>
      <c r="Q3512" s="564">
        <f t="shared" si="1593"/>
        <v>0</v>
      </c>
      <c r="R3512" s="661">
        <f t="shared" si="1582"/>
        <v>0</v>
      </c>
      <c r="S3512" s="662">
        <f t="shared" si="1583"/>
        <v>0</v>
      </c>
      <c r="T3512" s="699">
        <f t="shared" si="1584"/>
        <v>0</v>
      </c>
      <c r="U3512" s="681">
        <f t="shared" si="1594"/>
        <v>0</v>
      </c>
      <c r="V3512" s="701">
        <f t="shared" si="1595"/>
        <v>0</v>
      </c>
      <c r="W3512" s="662">
        <f t="shared" si="1596"/>
        <v>0</v>
      </c>
      <c r="X3512" s="662">
        <f t="shared" si="1597"/>
        <v>0</v>
      </c>
      <c r="Y3512" s="662">
        <f t="shared" si="1598"/>
        <v>0</v>
      </c>
      <c r="Z3512" s="699">
        <f t="shared" si="1599"/>
        <v>0</v>
      </c>
      <c r="AA3512" s="681">
        <f t="shared" si="1602"/>
        <v>0</v>
      </c>
      <c r="AB3512" s="701">
        <f t="shared" si="1603"/>
        <v>0</v>
      </c>
      <c r="AC3512" s="662">
        <f t="shared" si="1600"/>
        <v>0</v>
      </c>
      <c r="AD3512" s="662">
        <f t="shared" si="1604"/>
        <v>0</v>
      </c>
      <c r="AE3512" s="701">
        <f t="shared" si="1605"/>
        <v>0</v>
      </c>
      <c r="AF3512" s="662">
        <f t="shared" si="1601"/>
        <v>0</v>
      </c>
      <c r="AG3512" s="662">
        <f t="shared" si="1606"/>
        <v>0</v>
      </c>
      <c r="AH3512" s="701">
        <f t="shared" si="1607"/>
        <v>0</v>
      </c>
    </row>
    <row r="3513" spans="1:34" x14ac:dyDescent="0.35">
      <c r="A3513" s="680">
        <v>41488</v>
      </c>
      <c r="B3513" s="558" t="s">
        <v>28</v>
      </c>
      <c r="C3513" s="558">
        <v>8</v>
      </c>
      <c r="D3513" s="559">
        <f t="shared" si="1579"/>
        <v>6</v>
      </c>
      <c r="E3513" s="561">
        <v>0</v>
      </c>
      <c r="F3513" s="699">
        <f t="shared" si="1585"/>
        <v>0</v>
      </c>
      <c r="G3513" s="712">
        <f t="shared" si="1586"/>
        <v>0</v>
      </c>
      <c r="H3513" s="699">
        <f t="shared" si="1580"/>
        <v>0</v>
      </c>
      <c r="I3513" s="712">
        <f t="shared" si="1581"/>
        <v>0</v>
      </c>
      <c r="J3513" s="699">
        <f t="shared" si="1587"/>
        <v>0</v>
      </c>
      <c r="K3513" s="681">
        <f t="shared" si="1588"/>
        <v>0</v>
      </c>
      <c r="L3513" s="711">
        <f>IF($L$5="Yes",HLOOKUP(B3513,'Outdoor Supply'!$D$32:$P$38,7,FALSE),0)</f>
        <v>0</v>
      </c>
      <c r="M3513" s="701">
        <f t="shared" si="1589"/>
        <v>0</v>
      </c>
      <c r="N3513" s="564">
        <f t="shared" si="1590"/>
        <v>0</v>
      </c>
      <c r="O3513" s="564">
        <f t="shared" si="1591"/>
        <v>0</v>
      </c>
      <c r="P3513" s="564">
        <f t="shared" si="1592"/>
        <v>0</v>
      </c>
      <c r="Q3513" s="564">
        <f t="shared" si="1593"/>
        <v>0</v>
      </c>
      <c r="R3513" s="661">
        <f t="shared" si="1582"/>
        <v>0</v>
      </c>
      <c r="S3513" s="662">
        <f t="shared" si="1583"/>
        <v>0</v>
      </c>
      <c r="T3513" s="699">
        <f t="shared" si="1584"/>
        <v>0</v>
      </c>
      <c r="U3513" s="681">
        <f t="shared" si="1594"/>
        <v>0</v>
      </c>
      <c r="V3513" s="701">
        <f t="shared" si="1595"/>
        <v>0</v>
      </c>
      <c r="W3513" s="662">
        <f t="shared" si="1596"/>
        <v>0</v>
      </c>
      <c r="X3513" s="662">
        <f t="shared" si="1597"/>
        <v>0</v>
      </c>
      <c r="Y3513" s="662">
        <f t="shared" si="1598"/>
        <v>0</v>
      </c>
      <c r="Z3513" s="699">
        <f t="shared" si="1599"/>
        <v>0</v>
      </c>
      <c r="AA3513" s="681">
        <f t="shared" si="1602"/>
        <v>0</v>
      </c>
      <c r="AB3513" s="701">
        <f t="shared" si="1603"/>
        <v>0</v>
      </c>
      <c r="AC3513" s="662">
        <f t="shared" si="1600"/>
        <v>0</v>
      </c>
      <c r="AD3513" s="662">
        <f t="shared" si="1604"/>
        <v>0</v>
      </c>
      <c r="AE3513" s="701">
        <f t="shared" si="1605"/>
        <v>0</v>
      </c>
      <c r="AF3513" s="662">
        <f t="shared" si="1601"/>
        <v>0</v>
      </c>
      <c r="AG3513" s="662">
        <f t="shared" si="1606"/>
        <v>0</v>
      </c>
      <c r="AH3513" s="701">
        <f t="shared" si="1607"/>
        <v>0</v>
      </c>
    </row>
    <row r="3514" spans="1:34" x14ac:dyDescent="0.35">
      <c r="A3514" s="680">
        <v>41489</v>
      </c>
      <c r="B3514" s="558" t="s">
        <v>28</v>
      </c>
      <c r="C3514" s="558">
        <v>8</v>
      </c>
      <c r="D3514" s="559">
        <f t="shared" si="1579"/>
        <v>7</v>
      </c>
      <c r="E3514" s="561">
        <v>0</v>
      </c>
      <c r="F3514" s="699">
        <f t="shared" si="1585"/>
        <v>0</v>
      </c>
      <c r="G3514" s="712">
        <f t="shared" si="1586"/>
        <v>0</v>
      </c>
      <c r="H3514" s="699">
        <f t="shared" si="1580"/>
        <v>0</v>
      </c>
      <c r="I3514" s="712">
        <f t="shared" si="1581"/>
        <v>0</v>
      </c>
      <c r="J3514" s="699">
        <f t="shared" si="1587"/>
        <v>0</v>
      </c>
      <c r="K3514" s="681">
        <f t="shared" si="1588"/>
        <v>0</v>
      </c>
      <c r="L3514" s="711">
        <f>IF($L$5="Yes",HLOOKUP(B3514,'Outdoor Supply'!$D$32:$P$38,7,FALSE),0)</f>
        <v>0</v>
      </c>
      <c r="M3514" s="701">
        <f t="shared" si="1589"/>
        <v>0</v>
      </c>
      <c r="N3514" s="564">
        <f t="shared" si="1590"/>
        <v>0</v>
      </c>
      <c r="O3514" s="564">
        <f t="shared" si="1591"/>
        <v>0</v>
      </c>
      <c r="P3514" s="564">
        <f t="shared" si="1592"/>
        <v>0</v>
      </c>
      <c r="Q3514" s="564">
        <f t="shared" si="1593"/>
        <v>0</v>
      </c>
      <c r="R3514" s="661">
        <f t="shared" si="1582"/>
        <v>0</v>
      </c>
      <c r="S3514" s="662">
        <f t="shared" si="1583"/>
        <v>0</v>
      </c>
      <c r="T3514" s="699">
        <f t="shared" si="1584"/>
        <v>0</v>
      </c>
      <c r="U3514" s="681">
        <f t="shared" si="1594"/>
        <v>0</v>
      </c>
      <c r="V3514" s="701">
        <f t="shared" si="1595"/>
        <v>0</v>
      </c>
      <c r="W3514" s="662">
        <f t="shared" si="1596"/>
        <v>0</v>
      </c>
      <c r="X3514" s="662">
        <f t="shared" si="1597"/>
        <v>0</v>
      </c>
      <c r="Y3514" s="662">
        <f t="shared" si="1598"/>
        <v>0</v>
      </c>
      <c r="Z3514" s="699">
        <f t="shared" si="1599"/>
        <v>0</v>
      </c>
      <c r="AA3514" s="681">
        <f t="shared" si="1602"/>
        <v>0</v>
      </c>
      <c r="AB3514" s="701">
        <f t="shared" si="1603"/>
        <v>0</v>
      </c>
      <c r="AC3514" s="662">
        <f t="shared" si="1600"/>
        <v>0</v>
      </c>
      <c r="AD3514" s="662">
        <f t="shared" si="1604"/>
        <v>0</v>
      </c>
      <c r="AE3514" s="701">
        <f t="shared" si="1605"/>
        <v>0</v>
      </c>
      <c r="AF3514" s="662">
        <f t="shared" si="1601"/>
        <v>0</v>
      </c>
      <c r="AG3514" s="662">
        <f t="shared" si="1606"/>
        <v>0</v>
      </c>
      <c r="AH3514" s="701">
        <f t="shared" si="1607"/>
        <v>0</v>
      </c>
    </row>
    <row r="3515" spans="1:34" x14ac:dyDescent="0.35">
      <c r="A3515" s="680">
        <v>41490</v>
      </c>
      <c r="B3515" s="558" t="s">
        <v>28</v>
      </c>
      <c r="C3515" s="558">
        <v>8</v>
      </c>
      <c r="D3515" s="559">
        <f t="shared" si="1579"/>
        <v>1</v>
      </c>
      <c r="E3515" s="561">
        <v>0</v>
      </c>
      <c r="F3515" s="699">
        <f t="shared" si="1585"/>
        <v>0</v>
      </c>
      <c r="G3515" s="712">
        <f t="shared" si="1586"/>
        <v>0</v>
      </c>
      <c r="H3515" s="699">
        <f t="shared" si="1580"/>
        <v>0</v>
      </c>
      <c r="I3515" s="712">
        <f t="shared" si="1581"/>
        <v>0</v>
      </c>
      <c r="J3515" s="699">
        <f t="shared" si="1587"/>
        <v>0</v>
      </c>
      <c r="K3515" s="681">
        <f t="shared" si="1588"/>
        <v>0</v>
      </c>
      <c r="L3515" s="711">
        <f>IF($L$5="Yes",HLOOKUP(B3515,'Outdoor Supply'!$D$32:$P$38,7,FALSE),0)</f>
        <v>0</v>
      </c>
      <c r="M3515" s="701">
        <f t="shared" si="1589"/>
        <v>0</v>
      </c>
      <c r="N3515" s="564">
        <f t="shared" si="1590"/>
        <v>0</v>
      </c>
      <c r="O3515" s="564">
        <f t="shared" si="1591"/>
        <v>0</v>
      </c>
      <c r="P3515" s="564">
        <f t="shared" si="1592"/>
        <v>0</v>
      </c>
      <c r="Q3515" s="564">
        <f t="shared" si="1593"/>
        <v>0</v>
      </c>
      <c r="R3515" s="661">
        <f t="shared" si="1582"/>
        <v>0</v>
      </c>
      <c r="S3515" s="662">
        <f t="shared" si="1583"/>
        <v>0</v>
      </c>
      <c r="T3515" s="699">
        <f t="shared" si="1584"/>
        <v>0</v>
      </c>
      <c r="U3515" s="681">
        <f t="shared" si="1594"/>
        <v>0</v>
      </c>
      <c r="V3515" s="701">
        <f t="shared" si="1595"/>
        <v>0</v>
      </c>
      <c r="W3515" s="662">
        <f t="shared" si="1596"/>
        <v>0</v>
      </c>
      <c r="X3515" s="662">
        <f t="shared" si="1597"/>
        <v>0</v>
      </c>
      <c r="Y3515" s="662">
        <f t="shared" si="1598"/>
        <v>0</v>
      </c>
      <c r="Z3515" s="699">
        <f t="shared" si="1599"/>
        <v>0</v>
      </c>
      <c r="AA3515" s="681">
        <f t="shared" si="1602"/>
        <v>0</v>
      </c>
      <c r="AB3515" s="701">
        <f t="shared" si="1603"/>
        <v>0</v>
      </c>
      <c r="AC3515" s="662">
        <f t="shared" si="1600"/>
        <v>0</v>
      </c>
      <c r="AD3515" s="662">
        <f t="shared" si="1604"/>
        <v>0</v>
      </c>
      <c r="AE3515" s="701">
        <f t="shared" si="1605"/>
        <v>0</v>
      </c>
      <c r="AF3515" s="662">
        <f t="shared" si="1601"/>
        <v>0</v>
      </c>
      <c r="AG3515" s="662">
        <f t="shared" si="1606"/>
        <v>0</v>
      </c>
      <c r="AH3515" s="701">
        <f t="shared" si="1607"/>
        <v>0</v>
      </c>
    </row>
    <row r="3516" spans="1:34" x14ac:dyDescent="0.35">
      <c r="A3516" s="680">
        <v>41491</v>
      </c>
      <c r="B3516" s="558" t="s">
        <v>28</v>
      </c>
      <c r="C3516" s="558">
        <v>8</v>
      </c>
      <c r="D3516" s="559">
        <f t="shared" si="1579"/>
        <v>2</v>
      </c>
      <c r="E3516" s="561">
        <v>0</v>
      </c>
      <c r="F3516" s="699">
        <f t="shared" si="1585"/>
        <v>0</v>
      </c>
      <c r="G3516" s="712">
        <f t="shared" si="1586"/>
        <v>0</v>
      </c>
      <c r="H3516" s="699">
        <f t="shared" si="1580"/>
        <v>0</v>
      </c>
      <c r="I3516" s="712">
        <f t="shared" si="1581"/>
        <v>0</v>
      </c>
      <c r="J3516" s="699">
        <f t="shared" si="1587"/>
        <v>0</v>
      </c>
      <c r="K3516" s="681">
        <f t="shared" si="1588"/>
        <v>0</v>
      </c>
      <c r="L3516" s="711">
        <f>IF($L$5="Yes",HLOOKUP(B3516,'Outdoor Supply'!$D$32:$P$38,7,FALSE),0)</f>
        <v>0</v>
      </c>
      <c r="M3516" s="701">
        <f t="shared" si="1589"/>
        <v>0</v>
      </c>
      <c r="N3516" s="564">
        <f t="shared" si="1590"/>
        <v>0</v>
      </c>
      <c r="O3516" s="564">
        <f t="shared" si="1591"/>
        <v>0</v>
      </c>
      <c r="P3516" s="564">
        <f t="shared" si="1592"/>
        <v>0</v>
      </c>
      <c r="Q3516" s="564">
        <f t="shared" si="1593"/>
        <v>0</v>
      </c>
      <c r="R3516" s="661">
        <f t="shared" si="1582"/>
        <v>0</v>
      </c>
      <c r="S3516" s="662">
        <f t="shared" si="1583"/>
        <v>0</v>
      </c>
      <c r="T3516" s="699">
        <f t="shared" si="1584"/>
        <v>0</v>
      </c>
      <c r="U3516" s="681">
        <f t="shared" si="1594"/>
        <v>0</v>
      </c>
      <c r="V3516" s="701">
        <f t="shared" si="1595"/>
        <v>0</v>
      </c>
      <c r="W3516" s="662">
        <f t="shared" si="1596"/>
        <v>0</v>
      </c>
      <c r="X3516" s="662">
        <f t="shared" si="1597"/>
        <v>0</v>
      </c>
      <c r="Y3516" s="662">
        <f t="shared" si="1598"/>
        <v>0</v>
      </c>
      <c r="Z3516" s="699">
        <f t="shared" si="1599"/>
        <v>0</v>
      </c>
      <c r="AA3516" s="681">
        <f t="shared" si="1602"/>
        <v>0</v>
      </c>
      <c r="AB3516" s="701">
        <f t="shared" si="1603"/>
        <v>0</v>
      </c>
      <c r="AC3516" s="662">
        <f t="shared" si="1600"/>
        <v>0</v>
      </c>
      <c r="AD3516" s="662">
        <f t="shared" si="1604"/>
        <v>0</v>
      </c>
      <c r="AE3516" s="701">
        <f t="shared" si="1605"/>
        <v>0</v>
      </c>
      <c r="AF3516" s="662">
        <f t="shared" si="1601"/>
        <v>0</v>
      </c>
      <c r="AG3516" s="662">
        <f t="shared" si="1606"/>
        <v>0</v>
      </c>
      <c r="AH3516" s="701">
        <f t="shared" si="1607"/>
        <v>0</v>
      </c>
    </row>
    <row r="3517" spans="1:34" x14ac:dyDescent="0.35">
      <c r="A3517" s="680">
        <v>41492</v>
      </c>
      <c r="B3517" s="558" t="s">
        <v>28</v>
      </c>
      <c r="C3517" s="558">
        <v>8</v>
      </c>
      <c r="D3517" s="559">
        <f t="shared" si="1579"/>
        <v>3</v>
      </c>
      <c r="E3517" s="561">
        <v>0</v>
      </c>
      <c r="F3517" s="699">
        <f t="shared" si="1585"/>
        <v>0</v>
      </c>
      <c r="G3517" s="712">
        <f t="shared" si="1586"/>
        <v>0</v>
      </c>
      <c r="H3517" s="699">
        <f t="shared" si="1580"/>
        <v>0</v>
      </c>
      <c r="I3517" s="712">
        <f t="shared" si="1581"/>
        <v>0</v>
      </c>
      <c r="J3517" s="699">
        <f t="shared" si="1587"/>
        <v>0</v>
      </c>
      <c r="K3517" s="681">
        <f t="shared" si="1588"/>
        <v>0</v>
      </c>
      <c r="L3517" s="711">
        <f>IF($L$5="Yes",HLOOKUP(B3517,'Outdoor Supply'!$D$32:$P$38,7,FALSE),0)</f>
        <v>0</v>
      </c>
      <c r="M3517" s="701">
        <f t="shared" si="1589"/>
        <v>0</v>
      </c>
      <c r="N3517" s="564">
        <f t="shared" si="1590"/>
        <v>0</v>
      </c>
      <c r="O3517" s="564">
        <f t="shared" si="1591"/>
        <v>0</v>
      </c>
      <c r="P3517" s="564">
        <f t="shared" si="1592"/>
        <v>0</v>
      </c>
      <c r="Q3517" s="564">
        <f t="shared" si="1593"/>
        <v>0</v>
      </c>
      <c r="R3517" s="661">
        <f t="shared" si="1582"/>
        <v>0</v>
      </c>
      <c r="S3517" s="662">
        <f t="shared" si="1583"/>
        <v>0</v>
      </c>
      <c r="T3517" s="699">
        <f t="shared" si="1584"/>
        <v>0</v>
      </c>
      <c r="U3517" s="681">
        <f t="shared" si="1594"/>
        <v>0</v>
      </c>
      <c r="V3517" s="701">
        <f t="shared" si="1595"/>
        <v>0</v>
      </c>
      <c r="W3517" s="662">
        <f t="shared" si="1596"/>
        <v>0</v>
      </c>
      <c r="X3517" s="662">
        <f t="shared" si="1597"/>
        <v>0</v>
      </c>
      <c r="Y3517" s="662">
        <f t="shared" si="1598"/>
        <v>0</v>
      </c>
      <c r="Z3517" s="699">
        <f t="shared" si="1599"/>
        <v>0</v>
      </c>
      <c r="AA3517" s="681">
        <f t="shared" si="1602"/>
        <v>0</v>
      </c>
      <c r="AB3517" s="701">
        <f t="shared" si="1603"/>
        <v>0</v>
      </c>
      <c r="AC3517" s="662">
        <f t="shared" si="1600"/>
        <v>0</v>
      </c>
      <c r="AD3517" s="662">
        <f t="shared" si="1604"/>
        <v>0</v>
      </c>
      <c r="AE3517" s="701">
        <f t="shared" si="1605"/>
        <v>0</v>
      </c>
      <c r="AF3517" s="662">
        <f t="shared" si="1601"/>
        <v>0</v>
      </c>
      <c r="AG3517" s="662">
        <f t="shared" si="1606"/>
        <v>0</v>
      </c>
      <c r="AH3517" s="701">
        <f t="shared" si="1607"/>
        <v>0</v>
      </c>
    </row>
    <row r="3518" spans="1:34" x14ac:dyDescent="0.35">
      <c r="A3518" s="680">
        <v>41493</v>
      </c>
      <c r="B3518" s="558" t="s">
        <v>28</v>
      </c>
      <c r="C3518" s="558">
        <v>8</v>
      </c>
      <c r="D3518" s="559">
        <f t="shared" si="1579"/>
        <v>4</v>
      </c>
      <c r="E3518" s="561">
        <v>0</v>
      </c>
      <c r="F3518" s="699">
        <f t="shared" si="1585"/>
        <v>0</v>
      </c>
      <c r="G3518" s="712">
        <f t="shared" si="1586"/>
        <v>0</v>
      </c>
      <c r="H3518" s="699">
        <f t="shared" si="1580"/>
        <v>0</v>
      </c>
      <c r="I3518" s="712">
        <f t="shared" si="1581"/>
        <v>0</v>
      </c>
      <c r="J3518" s="699">
        <f t="shared" si="1587"/>
        <v>0</v>
      </c>
      <c r="K3518" s="681">
        <f t="shared" si="1588"/>
        <v>0</v>
      </c>
      <c r="L3518" s="711">
        <f>IF($L$5="Yes",HLOOKUP(B3518,'Outdoor Supply'!$D$32:$P$38,7,FALSE),0)</f>
        <v>0</v>
      </c>
      <c r="M3518" s="701">
        <f t="shared" si="1589"/>
        <v>0</v>
      </c>
      <c r="N3518" s="564">
        <f t="shared" si="1590"/>
        <v>0</v>
      </c>
      <c r="O3518" s="564">
        <f t="shared" si="1591"/>
        <v>0</v>
      </c>
      <c r="P3518" s="564">
        <f t="shared" si="1592"/>
        <v>0</v>
      </c>
      <c r="Q3518" s="564">
        <f t="shared" si="1593"/>
        <v>0</v>
      </c>
      <c r="R3518" s="661">
        <f t="shared" si="1582"/>
        <v>0</v>
      </c>
      <c r="S3518" s="662">
        <f t="shared" si="1583"/>
        <v>0</v>
      </c>
      <c r="T3518" s="699">
        <f t="shared" si="1584"/>
        <v>0</v>
      </c>
      <c r="U3518" s="681">
        <f t="shared" si="1594"/>
        <v>0</v>
      </c>
      <c r="V3518" s="701">
        <f t="shared" si="1595"/>
        <v>0</v>
      </c>
      <c r="W3518" s="662">
        <f t="shared" si="1596"/>
        <v>0</v>
      </c>
      <c r="X3518" s="662">
        <f t="shared" si="1597"/>
        <v>0</v>
      </c>
      <c r="Y3518" s="662">
        <f t="shared" si="1598"/>
        <v>0</v>
      </c>
      <c r="Z3518" s="699">
        <f t="shared" si="1599"/>
        <v>0</v>
      </c>
      <c r="AA3518" s="681">
        <f t="shared" si="1602"/>
        <v>0</v>
      </c>
      <c r="AB3518" s="701">
        <f t="shared" si="1603"/>
        <v>0</v>
      </c>
      <c r="AC3518" s="662">
        <f t="shared" si="1600"/>
        <v>0</v>
      </c>
      <c r="AD3518" s="662">
        <f t="shared" si="1604"/>
        <v>0</v>
      </c>
      <c r="AE3518" s="701">
        <f t="shared" si="1605"/>
        <v>0</v>
      </c>
      <c r="AF3518" s="662">
        <f t="shared" si="1601"/>
        <v>0</v>
      </c>
      <c r="AG3518" s="662">
        <f t="shared" si="1606"/>
        <v>0</v>
      </c>
      <c r="AH3518" s="701">
        <f t="shared" si="1607"/>
        <v>0</v>
      </c>
    </row>
    <row r="3519" spans="1:34" x14ac:dyDescent="0.35">
      <c r="A3519" s="680">
        <v>41494</v>
      </c>
      <c r="B3519" s="558" t="s">
        <v>28</v>
      </c>
      <c r="C3519" s="558">
        <v>8</v>
      </c>
      <c r="D3519" s="559">
        <f t="shared" si="1579"/>
        <v>5</v>
      </c>
      <c r="E3519" s="561">
        <v>0</v>
      </c>
      <c r="F3519" s="699">
        <f t="shared" si="1585"/>
        <v>0</v>
      </c>
      <c r="G3519" s="712">
        <f t="shared" si="1586"/>
        <v>0</v>
      </c>
      <c r="H3519" s="699">
        <f t="shared" si="1580"/>
        <v>0</v>
      </c>
      <c r="I3519" s="712">
        <f t="shared" si="1581"/>
        <v>0</v>
      </c>
      <c r="J3519" s="699">
        <f t="shared" si="1587"/>
        <v>0</v>
      </c>
      <c r="K3519" s="681">
        <f t="shared" si="1588"/>
        <v>0</v>
      </c>
      <c r="L3519" s="711">
        <f>IF($L$5="Yes",HLOOKUP(B3519,'Outdoor Supply'!$D$32:$P$38,7,FALSE),0)</f>
        <v>0</v>
      </c>
      <c r="M3519" s="701">
        <f t="shared" si="1589"/>
        <v>0</v>
      </c>
      <c r="N3519" s="564">
        <f t="shared" si="1590"/>
        <v>0</v>
      </c>
      <c r="O3519" s="564">
        <f t="shared" si="1591"/>
        <v>0</v>
      </c>
      <c r="P3519" s="564">
        <f t="shared" si="1592"/>
        <v>0</v>
      </c>
      <c r="Q3519" s="564">
        <f t="shared" si="1593"/>
        <v>0</v>
      </c>
      <c r="R3519" s="661">
        <f t="shared" si="1582"/>
        <v>0</v>
      </c>
      <c r="S3519" s="662">
        <f t="shared" si="1583"/>
        <v>0</v>
      </c>
      <c r="T3519" s="699">
        <f t="shared" si="1584"/>
        <v>0</v>
      </c>
      <c r="U3519" s="681">
        <f t="shared" si="1594"/>
        <v>0</v>
      </c>
      <c r="V3519" s="701">
        <f t="shared" si="1595"/>
        <v>0</v>
      </c>
      <c r="W3519" s="662">
        <f t="shared" si="1596"/>
        <v>0</v>
      </c>
      <c r="X3519" s="662">
        <f t="shared" si="1597"/>
        <v>0</v>
      </c>
      <c r="Y3519" s="662">
        <f t="shared" si="1598"/>
        <v>0</v>
      </c>
      <c r="Z3519" s="699">
        <f t="shared" si="1599"/>
        <v>0</v>
      </c>
      <c r="AA3519" s="681">
        <f t="shared" si="1602"/>
        <v>0</v>
      </c>
      <c r="AB3519" s="701">
        <f t="shared" si="1603"/>
        <v>0</v>
      </c>
      <c r="AC3519" s="662">
        <f t="shared" si="1600"/>
        <v>0</v>
      </c>
      <c r="AD3519" s="662">
        <f t="shared" si="1604"/>
        <v>0</v>
      </c>
      <c r="AE3519" s="701">
        <f t="shared" si="1605"/>
        <v>0</v>
      </c>
      <c r="AF3519" s="662">
        <f t="shared" si="1601"/>
        <v>0</v>
      </c>
      <c r="AG3519" s="662">
        <f t="shared" si="1606"/>
        <v>0</v>
      </c>
      <c r="AH3519" s="701">
        <f t="shared" si="1607"/>
        <v>0</v>
      </c>
    </row>
    <row r="3520" spans="1:34" x14ac:dyDescent="0.35">
      <c r="A3520" s="680">
        <v>41495</v>
      </c>
      <c r="B3520" s="558" t="s">
        <v>28</v>
      </c>
      <c r="C3520" s="558">
        <v>8</v>
      </c>
      <c r="D3520" s="559">
        <f t="shared" si="1579"/>
        <v>6</v>
      </c>
      <c r="E3520" s="561">
        <v>0</v>
      </c>
      <c r="F3520" s="699">
        <f t="shared" si="1585"/>
        <v>0</v>
      </c>
      <c r="G3520" s="712">
        <f t="shared" si="1586"/>
        <v>0</v>
      </c>
      <c r="H3520" s="699">
        <f t="shared" si="1580"/>
        <v>0</v>
      </c>
      <c r="I3520" s="712">
        <f t="shared" si="1581"/>
        <v>0</v>
      </c>
      <c r="J3520" s="699">
        <f t="shared" si="1587"/>
        <v>0</v>
      </c>
      <c r="K3520" s="681">
        <f t="shared" si="1588"/>
        <v>0</v>
      </c>
      <c r="L3520" s="711">
        <f>IF($L$5="Yes",HLOOKUP(B3520,'Outdoor Supply'!$D$32:$P$38,7,FALSE),0)</f>
        <v>0</v>
      </c>
      <c r="M3520" s="701">
        <f t="shared" si="1589"/>
        <v>0</v>
      </c>
      <c r="N3520" s="564">
        <f t="shared" si="1590"/>
        <v>0</v>
      </c>
      <c r="O3520" s="564">
        <f t="shared" si="1591"/>
        <v>0</v>
      </c>
      <c r="P3520" s="564">
        <f t="shared" si="1592"/>
        <v>0</v>
      </c>
      <c r="Q3520" s="564">
        <f t="shared" si="1593"/>
        <v>0</v>
      </c>
      <c r="R3520" s="661">
        <f t="shared" si="1582"/>
        <v>0</v>
      </c>
      <c r="S3520" s="662">
        <f t="shared" si="1583"/>
        <v>0</v>
      </c>
      <c r="T3520" s="699">
        <f t="shared" si="1584"/>
        <v>0</v>
      </c>
      <c r="U3520" s="681">
        <f t="shared" si="1594"/>
        <v>0</v>
      </c>
      <c r="V3520" s="701">
        <f t="shared" si="1595"/>
        <v>0</v>
      </c>
      <c r="W3520" s="662">
        <f t="shared" si="1596"/>
        <v>0</v>
      </c>
      <c r="X3520" s="662">
        <f t="shared" si="1597"/>
        <v>0</v>
      </c>
      <c r="Y3520" s="662">
        <f t="shared" si="1598"/>
        <v>0</v>
      </c>
      <c r="Z3520" s="699">
        <f t="shared" si="1599"/>
        <v>0</v>
      </c>
      <c r="AA3520" s="681">
        <f t="shared" si="1602"/>
        <v>0</v>
      </c>
      <c r="AB3520" s="701">
        <f t="shared" si="1603"/>
        <v>0</v>
      </c>
      <c r="AC3520" s="662">
        <f t="shared" si="1600"/>
        <v>0</v>
      </c>
      <c r="AD3520" s="662">
        <f t="shared" si="1604"/>
        <v>0</v>
      </c>
      <c r="AE3520" s="701">
        <f t="shared" si="1605"/>
        <v>0</v>
      </c>
      <c r="AF3520" s="662">
        <f t="shared" si="1601"/>
        <v>0</v>
      </c>
      <c r="AG3520" s="662">
        <f t="shared" si="1606"/>
        <v>0</v>
      </c>
      <c r="AH3520" s="701">
        <f t="shared" si="1607"/>
        <v>0</v>
      </c>
    </row>
    <row r="3521" spans="1:34" x14ac:dyDescent="0.35">
      <c r="A3521" s="680">
        <v>41496</v>
      </c>
      <c r="B3521" s="558" t="s">
        <v>28</v>
      </c>
      <c r="C3521" s="558">
        <v>8</v>
      </c>
      <c r="D3521" s="559">
        <f t="shared" si="1579"/>
        <v>7</v>
      </c>
      <c r="E3521" s="561">
        <v>0</v>
      </c>
      <c r="F3521" s="699">
        <f t="shared" si="1585"/>
        <v>0</v>
      </c>
      <c r="G3521" s="712">
        <f t="shared" si="1586"/>
        <v>0</v>
      </c>
      <c r="H3521" s="699">
        <f t="shared" si="1580"/>
        <v>0</v>
      </c>
      <c r="I3521" s="712">
        <f t="shared" si="1581"/>
        <v>0</v>
      </c>
      <c r="J3521" s="699">
        <f t="shared" si="1587"/>
        <v>0</v>
      </c>
      <c r="K3521" s="681">
        <f t="shared" si="1588"/>
        <v>0</v>
      </c>
      <c r="L3521" s="711">
        <f>IF($L$5="Yes",HLOOKUP(B3521,'Outdoor Supply'!$D$32:$P$38,7,FALSE),0)</f>
        <v>0</v>
      </c>
      <c r="M3521" s="701">
        <f t="shared" si="1589"/>
        <v>0</v>
      </c>
      <c r="N3521" s="564">
        <f t="shared" si="1590"/>
        <v>0</v>
      </c>
      <c r="O3521" s="564">
        <f t="shared" si="1591"/>
        <v>0</v>
      </c>
      <c r="P3521" s="564">
        <f t="shared" si="1592"/>
        <v>0</v>
      </c>
      <c r="Q3521" s="564">
        <f t="shared" si="1593"/>
        <v>0</v>
      </c>
      <c r="R3521" s="661">
        <f t="shared" si="1582"/>
        <v>0</v>
      </c>
      <c r="S3521" s="662">
        <f t="shared" si="1583"/>
        <v>0</v>
      </c>
      <c r="T3521" s="699">
        <f t="shared" si="1584"/>
        <v>0</v>
      </c>
      <c r="U3521" s="681">
        <f t="shared" si="1594"/>
        <v>0</v>
      </c>
      <c r="V3521" s="701">
        <f t="shared" si="1595"/>
        <v>0</v>
      </c>
      <c r="W3521" s="662">
        <f t="shared" si="1596"/>
        <v>0</v>
      </c>
      <c r="X3521" s="662">
        <f t="shared" si="1597"/>
        <v>0</v>
      </c>
      <c r="Y3521" s="662">
        <f t="shared" si="1598"/>
        <v>0</v>
      </c>
      <c r="Z3521" s="699">
        <f t="shared" si="1599"/>
        <v>0</v>
      </c>
      <c r="AA3521" s="681">
        <f t="shared" si="1602"/>
        <v>0</v>
      </c>
      <c r="AB3521" s="701">
        <f t="shared" si="1603"/>
        <v>0</v>
      </c>
      <c r="AC3521" s="662">
        <f t="shared" si="1600"/>
        <v>0</v>
      </c>
      <c r="AD3521" s="662">
        <f t="shared" si="1604"/>
        <v>0</v>
      </c>
      <c r="AE3521" s="701">
        <f t="shared" si="1605"/>
        <v>0</v>
      </c>
      <c r="AF3521" s="662">
        <f t="shared" si="1601"/>
        <v>0</v>
      </c>
      <c r="AG3521" s="662">
        <f t="shared" si="1606"/>
        <v>0</v>
      </c>
      <c r="AH3521" s="701">
        <f t="shared" si="1607"/>
        <v>0</v>
      </c>
    </row>
    <row r="3522" spans="1:34" x14ac:dyDescent="0.35">
      <c r="A3522" s="680">
        <v>41497</v>
      </c>
      <c r="B3522" s="558" t="s">
        <v>28</v>
      </c>
      <c r="C3522" s="558">
        <v>8</v>
      </c>
      <c r="D3522" s="559">
        <f t="shared" si="1579"/>
        <v>1</v>
      </c>
      <c r="E3522" s="561">
        <v>0</v>
      </c>
      <c r="F3522" s="699">
        <f t="shared" si="1585"/>
        <v>0</v>
      </c>
      <c r="G3522" s="712">
        <f t="shared" si="1586"/>
        <v>0</v>
      </c>
      <c r="H3522" s="699">
        <f t="shared" si="1580"/>
        <v>0</v>
      </c>
      <c r="I3522" s="712">
        <f t="shared" si="1581"/>
        <v>0</v>
      </c>
      <c r="J3522" s="699">
        <f t="shared" si="1587"/>
        <v>0</v>
      </c>
      <c r="K3522" s="681">
        <f t="shared" si="1588"/>
        <v>0</v>
      </c>
      <c r="L3522" s="711">
        <f>IF($L$5="Yes",HLOOKUP(B3522,'Outdoor Supply'!$D$32:$P$38,7,FALSE),0)</f>
        <v>0</v>
      </c>
      <c r="M3522" s="701">
        <f t="shared" si="1589"/>
        <v>0</v>
      </c>
      <c r="N3522" s="564">
        <f t="shared" si="1590"/>
        <v>0</v>
      </c>
      <c r="O3522" s="564">
        <f t="shared" si="1591"/>
        <v>0</v>
      </c>
      <c r="P3522" s="564">
        <f t="shared" si="1592"/>
        <v>0</v>
      </c>
      <c r="Q3522" s="564">
        <f t="shared" si="1593"/>
        <v>0</v>
      </c>
      <c r="R3522" s="661">
        <f t="shared" si="1582"/>
        <v>0</v>
      </c>
      <c r="S3522" s="662">
        <f t="shared" si="1583"/>
        <v>0</v>
      </c>
      <c r="T3522" s="699">
        <f t="shared" si="1584"/>
        <v>0</v>
      </c>
      <c r="U3522" s="681">
        <f t="shared" si="1594"/>
        <v>0</v>
      </c>
      <c r="V3522" s="701">
        <f t="shared" si="1595"/>
        <v>0</v>
      </c>
      <c r="W3522" s="662">
        <f t="shared" si="1596"/>
        <v>0</v>
      </c>
      <c r="X3522" s="662">
        <f t="shared" si="1597"/>
        <v>0</v>
      </c>
      <c r="Y3522" s="662">
        <f t="shared" si="1598"/>
        <v>0</v>
      </c>
      <c r="Z3522" s="699">
        <f t="shared" si="1599"/>
        <v>0</v>
      </c>
      <c r="AA3522" s="681">
        <f t="shared" si="1602"/>
        <v>0</v>
      </c>
      <c r="AB3522" s="701">
        <f t="shared" si="1603"/>
        <v>0</v>
      </c>
      <c r="AC3522" s="662">
        <f t="shared" si="1600"/>
        <v>0</v>
      </c>
      <c r="AD3522" s="662">
        <f t="shared" si="1604"/>
        <v>0</v>
      </c>
      <c r="AE3522" s="701">
        <f t="shared" si="1605"/>
        <v>0</v>
      </c>
      <c r="AF3522" s="662">
        <f t="shared" si="1601"/>
        <v>0</v>
      </c>
      <c r="AG3522" s="662">
        <f t="shared" si="1606"/>
        <v>0</v>
      </c>
      <c r="AH3522" s="701">
        <f t="shared" si="1607"/>
        <v>0</v>
      </c>
    </row>
    <row r="3523" spans="1:34" x14ac:dyDescent="0.35">
      <c r="A3523" s="680">
        <v>41498</v>
      </c>
      <c r="B3523" s="558" t="s">
        <v>28</v>
      </c>
      <c r="C3523" s="558">
        <v>8</v>
      </c>
      <c r="D3523" s="559">
        <f t="shared" si="1579"/>
        <v>2</v>
      </c>
      <c r="E3523" s="561">
        <v>0</v>
      </c>
      <c r="F3523" s="699">
        <f t="shared" si="1585"/>
        <v>0</v>
      </c>
      <c r="G3523" s="712">
        <f t="shared" si="1586"/>
        <v>0</v>
      </c>
      <c r="H3523" s="699">
        <f t="shared" si="1580"/>
        <v>0</v>
      </c>
      <c r="I3523" s="712">
        <f t="shared" si="1581"/>
        <v>0</v>
      </c>
      <c r="J3523" s="699">
        <f t="shared" si="1587"/>
        <v>0</v>
      </c>
      <c r="K3523" s="681">
        <f t="shared" si="1588"/>
        <v>0</v>
      </c>
      <c r="L3523" s="711">
        <f>IF($L$5="Yes",HLOOKUP(B3523,'Outdoor Supply'!$D$32:$P$38,7,FALSE),0)</f>
        <v>0</v>
      </c>
      <c r="M3523" s="701">
        <f t="shared" si="1589"/>
        <v>0</v>
      </c>
      <c r="N3523" s="564">
        <f t="shared" si="1590"/>
        <v>0</v>
      </c>
      <c r="O3523" s="564">
        <f t="shared" si="1591"/>
        <v>0</v>
      </c>
      <c r="P3523" s="564">
        <f t="shared" si="1592"/>
        <v>0</v>
      </c>
      <c r="Q3523" s="564">
        <f t="shared" si="1593"/>
        <v>0</v>
      </c>
      <c r="R3523" s="661">
        <f t="shared" si="1582"/>
        <v>0</v>
      </c>
      <c r="S3523" s="662">
        <f t="shared" si="1583"/>
        <v>0</v>
      </c>
      <c r="T3523" s="699">
        <f t="shared" si="1584"/>
        <v>0</v>
      </c>
      <c r="U3523" s="681">
        <f t="shared" si="1594"/>
        <v>0</v>
      </c>
      <c r="V3523" s="701">
        <f t="shared" si="1595"/>
        <v>0</v>
      </c>
      <c r="W3523" s="662">
        <f t="shared" si="1596"/>
        <v>0</v>
      </c>
      <c r="X3523" s="662">
        <f t="shared" si="1597"/>
        <v>0</v>
      </c>
      <c r="Y3523" s="662">
        <f t="shared" si="1598"/>
        <v>0</v>
      </c>
      <c r="Z3523" s="699">
        <f t="shared" si="1599"/>
        <v>0</v>
      </c>
      <c r="AA3523" s="681">
        <f t="shared" si="1602"/>
        <v>0</v>
      </c>
      <c r="AB3523" s="701">
        <f t="shared" si="1603"/>
        <v>0</v>
      </c>
      <c r="AC3523" s="662">
        <f t="shared" si="1600"/>
        <v>0</v>
      </c>
      <c r="AD3523" s="662">
        <f t="shared" si="1604"/>
        <v>0</v>
      </c>
      <c r="AE3523" s="701">
        <f t="shared" si="1605"/>
        <v>0</v>
      </c>
      <c r="AF3523" s="662">
        <f t="shared" si="1601"/>
        <v>0</v>
      </c>
      <c r="AG3523" s="662">
        <f t="shared" si="1606"/>
        <v>0</v>
      </c>
      <c r="AH3523" s="701">
        <f t="shared" si="1607"/>
        <v>0</v>
      </c>
    </row>
    <row r="3524" spans="1:34" x14ac:dyDescent="0.35">
      <c r="A3524" s="680">
        <v>41499</v>
      </c>
      <c r="B3524" s="558" t="s">
        <v>28</v>
      </c>
      <c r="C3524" s="558">
        <v>8</v>
      </c>
      <c r="D3524" s="559">
        <f t="shared" si="1579"/>
        <v>3</v>
      </c>
      <c r="E3524" s="561">
        <v>0</v>
      </c>
      <c r="F3524" s="699">
        <f t="shared" si="1585"/>
        <v>0</v>
      </c>
      <c r="G3524" s="712">
        <f t="shared" si="1586"/>
        <v>0</v>
      </c>
      <c r="H3524" s="699">
        <f t="shared" si="1580"/>
        <v>0</v>
      </c>
      <c r="I3524" s="712">
        <f t="shared" si="1581"/>
        <v>0</v>
      </c>
      <c r="J3524" s="699">
        <f t="shared" si="1587"/>
        <v>0</v>
      </c>
      <c r="K3524" s="681">
        <f t="shared" si="1588"/>
        <v>0</v>
      </c>
      <c r="L3524" s="711">
        <f>IF($L$5="Yes",HLOOKUP(B3524,'Outdoor Supply'!$D$32:$P$38,7,FALSE),0)</f>
        <v>0</v>
      </c>
      <c r="M3524" s="701">
        <f t="shared" si="1589"/>
        <v>0</v>
      </c>
      <c r="N3524" s="564">
        <f t="shared" si="1590"/>
        <v>0</v>
      </c>
      <c r="O3524" s="564">
        <f t="shared" si="1591"/>
        <v>0</v>
      </c>
      <c r="P3524" s="564">
        <f t="shared" si="1592"/>
        <v>0</v>
      </c>
      <c r="Q3524" s="564">
        <f t="shared" si="1593"/>
        <v>0</v>
      </c>
      <c r="R3524" s="661">
        <f t="shared" si="1582"/>
        <v>0</v>
      </c>
      <c r="S3524" s="662">
        <f t="shared" si="1583"/>
        <v>0</v>
      </c>
      <c r="T3524" s="699">
        <f t="shared" si="1584"/>
        <v>0</v>
      </c>
      <c r="U3524" s="681">
        <f t="shared" si="1594"/>
        <v>0</v>
      </c>
      <c r="V3524" s="701">
        <f t="shared" si="1595"/>
        <v>0</v>
      </c>
      <c r="W3524" s="662">
        <f t="shared" si="1596"/>
        <v>0</v>
      </c>
      <c r="X3524" s="662">
        <f t="shared" si="1597"/>
        <v>0</v>
      </c>
      <c r="Y3524" s="662">
        <f t="shared" si="1598"/>
        <v>0</v>
      </c>
      <c r="Z3524" s="699">
        <f t="shared" si="1599"/>
        <v>0</v>
      </c>
      <c r="AA3524" s="681">
        <f t="shared" si="1602"/>
        <v>0</v>
      </c>
      <c r="AB3524" s="701">
        <f t="shared" si="1603"/>
        <v>0</v>
      </c>
      <c r="AC3524" s="662">
        <f t="shared" si="1600"/>
        <v>0</v>
      </c>
      <c r="AD3524" s="662">
        <f t="shared" si="1604"/>
        <v>0</v>
      </c>
      <c r="AE3524" s="701">
        <f t="shared" si="1605"/>
        <v>0</v>
      </c>
      <c r="AF3524" s="662">
        <f t="shared" si="1601"/>
        <v>0</v>
      </c>
      <c r="AG3524" s="662">
        <f t="shared" si="1606"/>
        <v>0</v>
      </c>
      <c r="AH3524" s="701">
        <f t="shared" si="1607"/>
        <v>0</v>
      </c>
    </row>
    <row r="3525" spans="1:34" x14ac:dyDescent="0.35">
      <c r="A3525" s="680">
        <v>41500</v>
      </c>
      <c r="B3525" s="558" t="s">
        <v>28</v>
      </c>
      <c r="C3525" s="558">
        <v>8</v>
      </c>
      <c r="D3525" s="559">
        <f t="shared" si="1579"/>
        <v>4</v>
      </c>
      <c r="E3525" s="561">
        <v>0</v>
      </c>
      <c r="F3525" s="699">
        <f t="shared" si="1585"/>
        <v>0</v>
      </c>
      <c r="G3525" s="712">
        <f t="shared" si="1586"/>
        <v>0</v>
      </c>
      <c r="H3525" s="699">
        <f t="shared" si="1580"/>
        <v>0</v>
      </c>
      <c r="I3525" s="712">
        <f t="shared" si="1581"/>
        <v>0</v>
      </c>
      <c r="J3525" s="699">
        <f t="shared" si="1587"/>
        <v>0</v>
      </c>
      <c r="K3525" s="681">
        <f t="shared" si="1588"/>
        <v>0</v>
      </c>
      <c r="L3525" s="711">
        <f>IF($L$5="Yes",HLOOKUP(B3525,'Outdoor Supply'!$D$32:$P$38,7,FALSE),0)</f>
        <v>0</v>
      </c>
      <c r="M3525" s="701">
        <f t="shared" si="1589"/>
        <v>0</v>
      </c>
      <c r="N3525" s="564">
        <f t="shared" si="1590"/>
        <v>0</v>
      </c>
      <c r="O3525" s="564">
        <f t="shared" si="1591"/>
        <v>0</v>
      </c>
      <c r="P3525" s="564">
        <f t="shared" si="1592"/>
        <v>0</v>
      </c>
      <c r="Q3525" s="564">
        <f t="shared" si="1593"/>
        <v>0</v>
      </c>
      <c r="R3525" s="661">
        <f t="shared" si="1582"/>
        <v>0</v>
      </c>
      <c r="S3525" s="662">
        <f t="shared" si="1583"/>
        <v>0</v>
      </c>
      <c r="T3525" s="699">
        <f t="shared" si="1584"/>
        <v>0</v>
      </c>
      <c r="U3525" s="681">
        <f t="shared" si="1594"/>
        <v>0</v>
      </c>
      <c r="V3525" s="701">
        <f t="shared" si="1595"/>
        <v>0</v>
      </c>
      <c r="W3525" s="662">
        <f t="shared" si="1596"/>
        <v>0</v>
      </c>
      <c r="X3525" s="662">
        <f t="shared" si="1597"/>
        <v>0</v>
      </c>
      <c r="Y3525" s="662">
        <f t="shared" si="1598"/>
        <v>0</v>
      </c>
      <c r="Z3525" s="699">
        <f t="shared" si="1599"/>
        <v>0</v>
      </c>
      <c r="AA3525" s="681">
        <f t="shared" si="1602"/>
        <v>0</v>
      </c>
      <c r="AB3525" s="701">
        <f t="shared" si="1603"/>
        <v>0</v>
      </c>
      <c r="AC3525" s="662">
        <f t="shared" si="1600"/>
        <v>0</v>
      </c>
      <c r="AD3525" s="662">
        <f t="shared" si="1604"/>
        <v>0</v>
      </c>
      <c r="AE3525" s="701">
        <f t="shared" si="1605"/>
        <v>0</v>
      </c>
      <c r="AF3525" s="662">
        <f t="shared" si="1601"/>
        <v>0</v>
      </c>
      <c r="AG3525" s="662">
        <f t="shared" si="1606"/>
        <v>0</v>
      </c>
      <c r="AH3525" s="701">
        <f t="shared" si="1607"/>
        <v>0</v>
      </c>
    </row>
    <row r="3526" spans="1:34" x14ac:dyDescent="0.35">
      <c r="A3526" s="680">
        <v>41501</v>
      </c>
      <c r="B3526" s="558" t="s">
        <v>28</v>
      </c>
      <c r="C3526" s="558">
        <v>8</v>
      </c>
      <c r="D3526" s="559">
        <f t="shared" si="1579"/>
        <v>5</v>
      </c>
      <c r="E3526" s="561">
        <v>0</v>
      </c>
      <c r="F3526" s="699">
        <f t="shared" si="1585"/>
        <v>0</v>
      </c>
      <c r="G3526" s="712">
        <f t="shared" si="1586"/>
        <v>0</v>
      </c>
      <c r="H3526" s="699">
        <f t="shared" si="1580"/>
        <v>0</v>
      </c>
      <c r="I3526" s="712">
        <f t="shared" si="1581"/>
        <v>0</v>
      </c>
      <c r="J3526" s="699">
        <f t="shared" si="1587"/>
        <v>0</v>
      </c>
      <c r="K3526" s="681">
        <f t="shared" si="1588"/>
        <v>0</v>
      </c>
      <c r="L3526" s="711">
        <f>IF($L$5="Yes",HLOOKUP(B3526,'Outdoor Supply'!$D$32:$P$38,7,FALSE),0)</f>
        <v>0</v>
      </c>
      <c r="M3526" s="701">
        <f t="shared" si="1589"/>
        <v>0</v>
      </c>
      <c r="N3526" s="564">
        <f t="shared" si="1590"/>
        <v>0</v>
      </c>
      <c r="O3526" s="564">
        <f t="shared" si="1591"/>
        <v>0</v>
      </c>
      <c r="P3526" s="564">
        <f t="shared" si="1592"/>
        <v>0</v>
      </c>
      <c r="Q3526" s="564">
        <f t="shared" si="1593"/>
        <v>0</v>
      </c>
      <c r="R3526" s="661">
        <f t="shared" si="1582"/>
        <v>0</v>
      </c>
      <c r="S3526" s="662">
        <f t="shared" si="1583"/>
        <v>0</v>
      </c>
      <c r="T3526" s="699">
        <f t="shared" si="1584"/>
        <v>0</v>
      </c>
      <c r="U3526" s="681">
        <f t="shared" si="1594"/>
        <v>0</v>
      </c>
      <c r="V3526" s="701">
        <f t="shared" si="1595"/>
        <v>0</v>
      </c>
      <c r="W3526" s="662">
        <f t="shared" si="1596"/>
        <v>0</v>
      </c>
      <c r="X3526" s="662">
        <f t="shared" si="1597"/>
        <v>0</v>
      </c>
      <c r="Y3526" s="662">
        <f t="shared" si="1598"/>
        <v>0</v>
      </c>
      <c r="Z3526" s="699">
        <f t="shared" si="1599"/>
        <v>0</v>
      </c>
      <c r="AA3526" s="681">
        <f t="shared" si="1602"/>
        <v>0</v>
      </c>
      <c r="AB3526" s="701">
        <f t="shared" si="1603"/>
        <v>0</v>
      </c>
      <c r="AC3526" s="662">
        <f t="shared" si="1600"/>
        <v>0</v>
      </c>
      <c r="AD3526" s="662">
        <f t="shared" si="1604"/>
        <v>0</v>
      </c>
      <c r="AE3526" s="701">
        <f t="shared" si="1605"/>
        <v>0</v>
      </c>
      <c r="AF3526" s="662">
        <f t="shared" si="1601"/>
        <v>0</v>
      </c>
      <c r="AG3526" s="662">
        <f t="shared" si="1606"/>
        <v>0</v>
      </c>
      <c r="AH3526" s="701">
        <f t="shared" si="1607"/>
        <v>0</v>
      </c>
    </row>
    <row r="3527" spans="1:34" x14ac:dyDescent="0.35">
      <c r="A3527" s="680">
        <v>41502</v>
      </c>
      <c r="B3527" s="558" t="s">
        <v>28</v>
      </c>
      <c r="C3527" s="558">
        <v>8</v>
      </c>
      <c r="D3527" s="559">
        <f t="shared" si="1579"/>
        <v>6</v>
      </c>
      <c r="E3527" s="561">
        <v>0.18000000000000682</v>
      </c>
      <c r="F3527" s="699">
        <f t="shared" si="1585"/>
        <v>0</v>
      </c>
      <c r="G3527" s="712">
        <f t="shared" si="1586"/>
        <v>0</v>
      </c>
      <c r="H3527" s="699">
        <f t="shared" si="1580"/>
        <v>0</v>
      </c>
      <c r="I3527" s="712">
        <f t="shared" si="1581"/>
        <v>0</v>
      </c>
      <c r="J3527" s="699">
        <f t="shared" si="1587"/>
        <v>0</v>
      </c>
      <c r="K3527" s="681">
        <f t="shared" si="1588"/>
        <v>0</v>
      </c>
      <c r="L3527" s="711">
        <f>IF($L$5="Yes",HLOOKUP(B3527,'Outdoor Supply'!$D$32:$P$38,7,FALSE),0)</f>
        <v>0</v>
      </c>
      <c r="M3527" s="701">
        <f t="shared" si="1589"/>
        <v>0</v>
      </c>
      <c r="N3527" s="564">
        <f t="shared" si="1590"/>
        <v>0</v>
      </c>
      <c r="O3527" s="564">
        <f t="shared" si="1591"/>
        <v>0</v>
      </c>
      <c r="P3527" s="564">
        <f t="shared" si="1592"/>
        <v>0</v>
      </c>
      <c r="Q3527" s="564">
        <f t="shared" si="1593"/>
        <v>0</v>
      </c>
      <c r="R3527" s="661">
        <f t="shared" si="1582"/>
        <v>0</v>
      </c>
      <c r="S3527" s="662">
        <f t="shared" si="1583"/>
        <v>0</v>
      </c>
      <c r="T3527" s="699">
        <f t="shared" si="1584"/>
        <v>0</v>
      </c>
      <c r="U3527" s="681">
        <f t="shared" si="1594"/>
        <v>0</v>
      </c>
      <c r="V3527" s="701">
        <f t="shared" si="1595"/>
        <v>0</v>
      </c>
      <c r="W3527" s="662">
        <f t="shared" si="1596"/>
        <v>0</v>
      </c>
      <c r="X3527" s="662">
        <f t="shared" si="1597"/>
        <v>0</v>
      </c>
      <c r="Y3527" s="662">
        <f t="shared" si="1598"/>
        <v>0</v>
      </c>
      <c r="Z3527" s="699">
        <f t="shared" si="1599"/>
        <v>0</v>
      </c>
      <c r="AA3527" s="681">
        <f t="shared" si="1602"/>
        <v>0</v>
      </c>
      <c r="AB3527" s="701">
        <f t="shared" si="1603"/>
        <v>0</v>
      </c>
      <c r="AC3527" s="662">
        <f t="shared" si="1600"/>
        <v>0</v>
      </c>
      <c r="AD3527" s="662">
        <f t="shared" si="1604"/>
        <v>0</v>
      </c>
      <c r="AE3527" s="701">
        <f t="shared" si="1605"/>
        <v>0</v>
      </c>
      <c r="AF3527" s="662">
        <f t="shared" si="1601"/>
        <v>0</v>
      </c>
      <c r="AG3527" s="662">
        <f t="shared" si="1606"/>
        <v>0</v>
      </c>
      <c r="AH3527" s="701">
        <f t="shared" si="1607"/>
        <v>0</v>
      </c>
    </row>
    <row r="3528" spans="1:34" x14ac:dyDescent="0.35">
      <c r="A3528" s="680">
        <v>41503</v>
      </c>
      <c r="B3528" s="558" t="s">
        <v>28</v>
      </c>
      <c r="C3528" s="558">
        <v>8</v>
      </c>
      <c r="D3528" s="559">
        <f t="shared" si="1579"/>
        <v>7</v>
      </c>
      <c r="E3528" s="561">
        <v>0</v>
      </c>
      <c r="F3528" s="699">
        <f t="shared" si="1585"/>
        <v>0</v>
      </c>
      <c r="G3528" s="712">
        <f t="shared" si="1586"/>
        <v>0</v>
      </c>
      <c r="H3528" s="699">
        <f t="shared" si="1580"/>
        <v>0</v>
      </c>
      <c r="I3528" s="712">
        <f t="shared" si="1581"/>
        <v>0</v>
      </c>
      <c r="J3528" s="699">
        <f t="shared" si="1587"/>
        <v>0</v>
      </c>
      <c r="K3528" s="681">
        <f t="shared" si="1588"/>
        <v>0</v>
      </c>
      <c r="L3528" s="711">
        <f>IF($L$5="Yes",HLOOKUP(B3528,'Outdoor Supply'!$D$32:$P$38,7,FALSE),0)</f>
        <v>0</v>
      </c>
      <c r="M3528" s="701">
        <f t="shared" si="1589"/>
        <v>0</v>
      </c>
      <c r="N3528" s="564">
        <f t="shared" si="1590"/>
        <v>0</v>
      </c>
      <c r="O3528" s="564">
        <f t="shared" si="1591"/>
        <v>0</v>
      </c>
      <c r="P3528" s="564">
        <f t="shared" si="1592"/>
        <v>0</v>
      </c>
      <c r="Q3528" s="564">
        <f t="shared" si="1593"/>
        <v>0</v>
      </c>
      <c r="R3528" s="661">
        <f t="shared" si="1582"/>
        <v>0</v>
      </c>
      <c r="S3528" s="662">
        <f t="shared" si="1583"/>
        <v>0</v>
      </c>
      <c r="T3528" s="699">
        <f t="shared" si="1584"/>
        <v>0</v>
      </c>
      <c r="U3528" s="681">
        <f t="shared" si="1594"/>
        <v>0</v>
      </c>
      <c r="V3528" s="701">
        <f t="shared" si="1595"/>
        <v>0</v>
      </c>
      <c r="W3528" s="662">
        <f t="shared" si="1596"/>
        <v>0</v>
      </c>
      <c r="X3528" s="662">
        <f t="shared" si="1597"/>
        <v>0</v>
      </c>
      <c r="Y3528" s="662">
        <f t="shared" si="1598"/>
        <v>0</v>
      </c>
      <c r="Z3528" s="699">
        <f t="shared" si="1599"/>
        <v>0</v>
      </c>
      <c r="AA3528" s="681">
        <f t="shared" si="1602"/>
        <v>0</v>
      </c>
      <c r="AB3528" s="701">
        <f t="shared" si="1603"/>
        <v>0</v>
      </c>
      <c r="AC3528" s="662">
        <f t="shared" si="1600"/>
        <v>0</v>
      </c>
      <c r="AD3528" s="662">
        <f t="shared" si="1604"/>
        <v>0</v>
      </c>
      <c r="AE3528" s="701">
        <f t="shared" si="1605"/>
        <v>0</v>
      </c>
      <c r="AF3528" s="662">
        <f t="shared" si="1601"/>
        <v>0</v>
      </c>
      <c r="AG3528" s="662">
        <f t="shared" si="1606"/>
        <v>0</v>
      </c>
      <c r="AH3528" s="701">
        <f t="shared" si="1607"/>
        <v>0</v>
      </c>
    </row>
    <row r="3529" spans="1:34" x14ac:dyDescent="0.35">
      <c r="A3529" s="680">
        <v>41504</v>
      </c>
      <c r="B3529" s="558" t="s">
        <v>28</v>
      </c>
      <c r="C3529" s="558">
        <v>8</v>
      </c>
      <c r="D3529" s="559">
        <f t="shared" si="1579"/>
        <v>1</v>
      </c>
      <c r="E3529" s="561">
        <v>0</v>
      </c>
      <c r="F3529" s="699">
        <f t="shared" si="1585"/>
        <v>0</v>
      </c>
      <c r="G3529" s="712">
        <f t="shared" si="1586"/>
        <v>0</v>
      </c>
      <c r="H3529" s="699">
        <f t="shared" si="1580"/>
        <v>0</v>
      </c>
      <c r="I3529" s="712">
        <f t="shared" si="1581"/>
        <v>0</v>
      </c>
      <c r="J3529" s="699">
        <f t="shared" si="1587"/>
        <v>0</v>
      </c>
      <c r="K3529" s="681">
        <f t="shared" si="1588"/>
        <v>0</v>
      </c>
      <c r="L3529" s="711">
        <f>IF($L$5="Yes",HLOOKUP(B3529,'Outdoor Supply'!$D$32:$P$38,7,FALSE),0)</f>
        <v>0</v>
      </c>
      <c r="M3529" s="701">
        <f t="shared" si="1589"/>
        <v>0</v>
      </c>
      <c r="N3529" s="564">
        <f t="shared" si="1590"/>
        <v>0</v>
      </c>
      <c r="O3529" s="564">
        <f t="shared" si="1591"/>
        <v>0</v>
      </c>
      <c r="P3529" s="564">
        <f t="shared" si="1592"/>
        <v>0</v>
      </c>
      <c r="Q3529" s="564">
        <f t="shared" si="1593"/>
        <v>0</v>
      </c>
      <c r="R3529" s="661">
        <f t="shared" si="1582"/>
        <v>0</v>
      </c>
      <c r="S3529" s="662">
        <f t="shared" si="1583"/>
        <v>0</v>
      </c>
      <c r="T3529" s="699">
        <f t="shared" si="1584"/>
        <v>0</v>
      </c>
      <c r="U3529" s="681">
        <f t="shared" si="1594"/>
        <v>0</v>
      </c>
      <c r="V3529" s="701">
        <f t="shared" si="1595"/>
        <v>0</v>
      </c>
      <c r="W3529" s="662">
        <f t="shared" si="1596"/>
        <v>0</v>
      </c>
      <c r="X3529" s="662">
        <f t="shared" si="1597"/>
        <v>0</v>
      </c>
      <c r="Y3529" s="662">
        <f t="shared" si="1598"/>
        <v>0</v>
      </c>
      <c r="Z3529" s="699">
        <f t="shared" si="1599"/>
        <v>0</v>
      </c>
      <c r="AA3529" s="681">
        <f t="shared" si="1602"/>
        <v>0</v>
      </c>
      <c r="AB3529" s="701">
        <f t="shared" si="1603"/>
        <v>0</v>
      </c>
      <c r="AC3529" s="662">
        <f t="shared" si="1600"/>
        <v>0</v>
      </c>
      <c r="AD3529" s="662">
        <f t="shared" si="1604"/>
        <v>0</v>
      </c>
      <c r="AE3529" s="701">
        <f t="shared" si="1605"/>
        <v>0</v>
      </c>
      <c r="AF3529" s="662">
        <f t="shared" si="1601"/>
        <v>0</v>
      </c>
      <c r="AG3529" s="662">
        <f t="shared" si="1606"/>
        <v>0</v>
      </c>
      <c r="AH3529" s="701">
        <f t="shared" si="1607"/>
        <v>0</v>
      </c>
    </row>
    <row r="3530" spans="1:34" x14ac:dyDescent="0.35">
      <c r="A3530" s="680">
        <v>41505</v>
      </c>
      <c r="B3530" s="558" t="s">
        <v>28</v>
      </c>
      <c r="C3530" s="558">
        <v>8</v>
      </c>
      <c r="D3530" s="559">
        <f t="shared" si="1579"/>
        <v>2</v>
      </c>
      <c r="E3530" s="561">
        <v>0</v>
      </c>
      <c r="F3530" s="699">
        <f t="shared" si="1585"/>
        <v>0</v>
      </c>
      <c r="G3530" s="712">
        <f t="shared" si="1586"/>
        <v>0</v>
      </c>
      <c r="H3530" s="699">
        <f t="shared" si="1580"/>
        <v>0</v>
      </c>
      <c r="I3530" s="712">
        <f t="shared" si="1581"/>
        <v>0</v>
      </c>
      <c r="J3530" s="699">
        <f t="shared" si="1587"/>
        <v>0</v>
      </c>
      <c r="K3530" s="681">
        <f t="shared" si="1588"/>
        <v>0</v>
      </c>
      <c r="L3530" s="711">
        <f>IF($L$5="Yes",HLOOKUP(B3530,'Outdoor Supply'!$D$32:$P$38,7,FALSE),0)</f>
        <v>0</v>
      </c>
      <c r="M3530" s="701">
        <f t="shared" si="1589"/>
        <v>0</v>
      </c>
      <c r="N3530" s="564">
        <f t="shared" si="1590"/>
        <v>0</v>
      </c>
      <c r="O3530" s="564">
        <f t="shared" si="1591"/>
        <v>0</v>
      </c>
      <c r="P3530" s="564">
        <f t="shared" si="1592"/>
        <v>0</v>
      </c>
      <c r="Q3530" s="564">
        <f t="shared" si="1593"/>
        <v>0</v>
      </c>
      <c r="R3530" s="661">
        <f t="shared" si="1582"/>
        <v>0</v>
      </c>
      <c r="S3530" s="662">
        <f t="shared" si="1583"/>
        <v>0</v>
      </c>
      <c r="T3530" s="699">
        <f t="shared" si="1584"/>
        <v>0</v>
      </c>
      <c r="U3530" s="681">
        <f t="shared" si="1594"/>
        <v>0</v>
      </c>
      <c r="V3530" s="701">
        <f t="shared" si="1595"/>
        <v>0</v>
      </c>
      <c r="W3530" s="662">
        <f t="shared" si="1596"/>
        <v>0</v>
      </c>
      <c r="X3530" s="662">
        <f t="shared" si="1597"/>
        <v>0</v>
      </c>
      <c r="Y3530" s="662">
        <f t="shared" si="1598"/>
        <v>0</v>
      </c>
      <c r="Z3530" s="699">
        <f t="shared" si="1599"/>
        <v>0</v>
      </c>
      <c r="AA3530" s="681">
        <f t="shared" si="1602"/>
        <v>0</v>
      </c>
      <c r="AB3530" s="701">
        <f t="shared" si="1603"/>
        <v>0</v>
      </c>
      <c r="AC3530" s="662">
        <f t="shared" si="1600"/>
        <v>0</v>
      </c>
      <c r="AD3530" s="662">
        <f t="shared" si="1604"/>
        <v>0</v>
      </c>
      <c r="AE3530" s="701">
        <f t="shared" si="1605"/>
        <v>0</v>
      </c>
      <c r="AF3530" s="662">
        <f t="shared" si="1601"/>
        <v>0</v>
      </c>
      <c r="AG3530" s="662">
        <f t="shared" si="1606"/>
        <v>0</v>
      </c>
      <c r="AH3530" s="701">
        <f t="shared" si="1607"/>
        <v>0</v>
      </c>
    </row>
    <row r="3531" spans="1:34" x14ac:dyDescent="0.35">
      <c r="A3531" s="680">
        <v>41506</v>
      </c>
      <c r="B3531" s="558" t="s">
        <v>28</v>
      </c>
      <c r="C3531" s="558">
        <v>8</v>
      </c>
      <c r="D3531" s="559">
        <f t="shared" ref="D3531:D3594" si="1608">WEEKDAY(A3531)</f>
        <v>3</v>
      </c>
      <c r="E3531" s="561">
        <v>0</v>
      </c>
      <c r="F3531" s="699">
        <f t="shared" si="1585"/>
        <v>0</v>
      </c>
      <c r="G3531" s="712">
        <f t="shared" si="1586"/>
        <v>0</v>
      </c>
      <c r="H3531" s="699">
        <f t="shared" ref="H3531:H3594" si="1609">$C$3*$F$3*(E3531/12)*7.48</f>
        <v>0</v>
      </c>
      <c r="I3531" s="712">
        <f t="shared" ref="I3531:I3594" si="1610">$C$4*$F$4*(E3531/12)*7.48</f>
        <v>0</v>
      </c>
      <c r="J3531" s="699">
        <f t="shared" si="1587"/>
        <v>0</v>
      </c>
      <c r="K3531" s="681">
        <f t="shared" si="1588"/>
        <v>0</v>
      </c>
      <c r="L3531" s="711">
        <f>IF($L$5="Yes",HLOOKUP(B3531,'Outdoor Supply'!$D$32:$P$38,7,FALSE),0)</f>
        <v>0</v>
      </c>
      <c r="M3531" s="701">
        <f t="shared" si="1589"/>
        <v>0</v>
      </c>
      <c r="N3531" s="564">
        <f t="shared" si="1590"/>
        <v>0</v>
      </c>
      <c r="O3531" s="564">
        <f t="shared" si="1591"/>
        <v>0</v>
      </c>
      <c r="P3531" s="564">
        <f t="shared" si="1592"/>
        <v>0</v>
      </c>
      <c r="Q3531" s="564">
        <f t="shared" si="1593"/>
        <v>0</v>
      </c>
      <c r="R3531" s="661">
        <f t="shared" ref="R3531:R3594" si="1611">$Q$3</f>
        <v>0</v>
      </c>
      <c r="S3531" s="662">
        <f t="shared" ref="S3531:S3594" si="1612">SUM(N3531:R3531)</f>
        <v>0</v>
      </c>
      <c r="T3531" s="699">
        <f t="shared" ref="T3531:T3594" si="1613">IF(V3531&lt;0,0,IF(V3531&gt;$G$3,$G$3,V3531))</f>
        <v>0</v>
      </c>
      <c r="U3531" s="681">
        <f t="shared" si="1594"/>
        <v>0</v>
      </c>
      <c r="V3531" s="701">
        <f t="shared" si="1595"/>
        <v>0</v>
      </c>
      <c r="W3531" s="662">
        <f t="shared" si="1596"/>
        <v>0</v>
      </c>
      <c r="X3531" s="662">
        <f t="shared" si="1597"/>
        <v>0</v>
      </c>
      <c r="Y3531" s="662">
        <f t="shared" si="1598"/>
        <v>0</v>
      </c>
      <c r="Z3531" s="699">
        <f t="shared" si="1599"/>
        <v>0</v>
      </c>
      <c r="AA3531" s="681">
        <f t="shared" si="1602"/>
        <v>0</v>
      </c>
      <c r="AB3531" s="701">
        <f t="shared" si="1603"/>
        <v>0</v>
      </c>
      <c r="AC3531" s="662">
        <f t="shared" si="1600"/>
        <v>0</v>
      </c>
      <c r="AD3531" s="662">
        <f t="shared" si="1604"/>
        <v>0</v>
      </c>
      <c r="AE3531" s="701">
        <f t="shared" si="1605"/>
        <v>0</v>
      </c>
      <c r="AF3531" s="662">
        <f t="shared" si="1601"/>
        <v>0</v>
      </c>
      <c r="AG3531" s="662">
        <f t="shared" si="1606"/>
        <v>0</v>
      </c>
      <c r="AH3531" s="701">
        <f t="shared" si="1607"/>
        <v>0</v>
      </c>
    </row>
    <row r="3532" spans="1:34" x14ac:dyDescent="0.35">
      <c r="A3532" s="680">
        <v>41507</v>
      </c>
      <c r="B3532" s="558" t="s">
        <v>28</v>
      </c>
      <c r="C3532" s="558">
        <v>8</v>
      </c>
      <c r="D3532" s="559">
        <f t="shared" si="1608"/>
        <v>4</v>
      </c>
      <c r="E3532" s="561">
        <v>0</v>
      </c>
      <c r="F3532" s="699">
        <f t="shared" ref="F3532:F3595" si="1614">$B$3*$F$3*(E3532/12)*7.48</f>
        <v>0</v>
      </c>
      <c r="G3532" s="712">
        <f t="shared" ref="G3532:G3595" si="1615">$B$4*$F$4*(E3532/12)*7.48</f>
        <v>0</v>
      </c>
      <c r="H3532" s="699">
        <f t="shared" si="1609"/>
        <v>0</v>
      </c>
      <c r="I3532" s="712">
        <f t="shared" si="1610"/>
        <v>0</v>
      </c>
      <c r="J3532" s="699">
        <f t="shared" ref="J3532:J3595" si="1616">IF($L$3="Yes",$M$3*$N$3*(E3532/12)*7.48,0)</f>
        <v>0</v>
      </c>
      <c r="K3532" s="681">
        <f t="shared" ref="K3532:K3595" si="1617">IF($L$4="Yes",$M$4*$N$4*(E3532/12)*7.48,0)</f>
        <v>0</v>
      </c>
      <c r="L3532" s="711">
        <f>IF($L$5="Yes",HLOOKUP(B3532,'Outdoor Supply'!$D$32:$P$38,7,FALSE),0)</f>
        <v>0</v>
      </c>
      <c r="M3532" s="701">
        <f t="shared" ref="M3532:M3595" si="1618">SUM(J3532:L3532)</f>
        <v>0</v>
      </c>
      <c r="N3532" s="564">
        <f t="shared" ref="N3532:N3595" si="1619">HLOOKUP(B3532,$U$2:$AF$6,2,FALSE)</f>
        <v>0</v>
      </c>
      <c r="O3532" s="564">
        <f t="shared" ref="O3532:O3595" si="1620">HLOOKUP(B3532,$U$2:$AF$6,3,FALSE)</f>
        <v>0</v>
      </c>
      <c r="P3532" s="564">
        <f t="shared" ref="P3532:P3595" si="1621">HLOOKUP(B3532,$U$2:$AF$6,4,FALSE)</f>
        <v>0</v>
      </c>
      <c r="Q3532" s="564">
        <f t="shared" ref="Q3532:Q3595" si="1622">HLOOKUP(B3532,$U$2:$AF$6,5,FALSE)</f>
        <v>0</v>
      </c>
      <c r="R3532" s="661">
        <f t="shared" si="1611"/>
        <v>0</v>
      </c>
      <c r="S3532" s="662">
        <f t="shared" si="1612"/>
        <v>0</v>
      </c>
      <c r="T3532" s="699">
        <f t="shared" si="1613"/>
        <v>0</v>
      </c>
      <c r="U3532" s="681">
        <f t="shared" ref="U3532:U3595" si="1623">IF(F3532+T3531&gt;S3532,S3532,F3532+T3531)</f>
        <v>0</v>
      </c>
      <c r="V3532" s="701">
        <f t="shared" ref="V3532:V3595" si="1624">T3531+F3532-S3532</f>
        <v>0</v>
      </c>
      <c r="W3532" s="662">
        <f t="shared" ref="W3532:W3595" si="1625">IF(Y3532&lt;0,0,IF(Y3532&gt;$G$4,$G$4,Y3532))</f>
        <v>0</v>
      </c>
      <c r="X3532" s="662">
        <f t="shared" ref="X3532:X3595" si="1626">IF(G3532+W3531&gt;S3532,S3532,G3532+W3531)</f>
        <v>0</v>
      </c>
      <c r="Y3532" s="662">
        <f t="shared" ref="Y3532:Y3595" si="1627">W3531+G3532-S3532</f>
        <v>0</v>
      </c>
      <c r="Z3532" s="699">
        <f t="shared" ref="Z3532:Z3595" si="1628">IF(AB3532&lt;0,0,IF(AB3532&gt;$H$3,$H$3,AB3532))</f>
        <v>0</v>
      </c>
      <c r="AA3532" s="681">
        <f t="shared" si="1602"/>
        <v>0</v>
      </c>
      <c r="AB3532" s="701">
        <f t="shared" si="1603"/>
        <v>0</v>
      </c>
      <c r="AC3532" s="662">
        <f t="shared" ref="AC3532:AC3595" si="1629">IF(AE3532&lt;0,0,IF(AE3532&gt;$H$4,$H$4,AE3532))</f>
        <v>0</v>
      </c>
      <c r="AD3532" s="662">
        <f t="shared" si="1604"/>
        <v>0</v>
      </c>
      <c r="AE3532" s="701">
        <f t="shared" si="1605"/>
        <v>0</v>
      </c>
      <c r="AF3532" s="662">
        <f t="shared" ref="AF3532:AF3595" si="1630">IF(AH3532&lt;0,0,IF(AH3532&gt;$O$3,$O$3,AH3532))</f>
        <v>0</v>
      </c>
      <c r="AG3532" s="662">
        <f t="shared" si="1606"/>
        <v>0</v>
      </c>
      <c r="AH3532" s="701">
        <f t="shared" si="1607"/>
        <v>0</v>
      </c>
    </row>
    <row r="3533" spans="1:34" x14ac:dyDescent="0.35">
      <c r="A3533" s="680">
        <v>41508</v>
      </c>
      <c r="B3533" s="558" t="s">
        <v>28</v>
      </c>
      <c r="C3533" s="558">
        <v>8</v>
      </c>
      <c r="D3533" s="559">
        <f t="shared" si="1608"/>
        <v>5</v>
      </c>
      <c r="E3533" s="561">
        <v>0</v>
      </c>
      <c r="F3533" s="699">
        <f t="shared" si="1614"/>
        <v>0</v>
      </c>
      <c r="G3533" s="712">
        <f t="shared" si="1615"/>
        <v>0</v>
      </c>
      <c r="H3533" s="699">
        <f t="shared" si="1609"/>
        <v>0</v>
      </c>
      <c r="I3533" s="712">
        <f t="shared" si="1610"/>
        <v>0</v>
      </c>
      <c r="J3533" s="699">
        <f t="shared" si="1616"/>
        <v>0</v>
      </c>
      <c r="K3533" s="681">
        <f t="shared" si="1617"/>
        <v>0</v>
      </c>
      <c r="L3533" s="711">
        <f>IF($L$5="Yes",HLOOKUP(B3533,'Outdoor Supply'!$D$32:$P$38,7,FALSE),0)</f>
        <v>0</v>
      </c>
      <c r="M3533" s="701">
        <f t="shared" si="1618"/>
        <v>0</v>
      </c>
      <c r="N3533" s="564">
        <f t="shared" si="1619"/>
        <v>0</v>
      </c>
      <c r="O3533" s="564">
        <f t="shared" si="1620"/>
        <v>0</v>
      </c>
      <c r="P3533" s="564">
        <f t="shared" si="1621"/>
        <v>0</v>
      </c>
      <c r="Q3533" s="564">
        <f t="shared" si="1622"/>
        <v>0</v>
      </c>
      <c r="R3533" s="661">
        <f t="shared" si="1611"/>
        <v>0</v>
      </c>
      <c r="S3533" s="662">
        <f t="shared" si="1612"/>
        <v>0</v>
      </c>
      <c r="T3533" s="699">
        <f t="shared" si="1613"/>
        <v>0</v>
      </c>
      <c r="U3533" s="681">
        <f t="shared" si="1623"/>
        <v>0</v>
      </c>
      <c r="V3533" s="701">
        <f t="shared" si="1624"/>
        <v>0</v>
      </c>
      <c r="W3533" s="662">
        <f t="shared" si="1625"/>
        <v>0</v>
      </c>
      <c r="X3533" s="662">
        <f t="shared" si="1626"/>
        <v>0</v>
      </c>
      <c r="Y3533" s="662">
        <f t="shared" si="1627"/>
        <v>0</v>
      </c>
      <c r="Z3533" s="699">
        <f t="shared" si="1628"/>
        <v>0</v>
      </c>
      <c r="AA3533" s="681">
        <f t="shared" ref="AA3533:AA3596" si="1631">IF(H3533+Z3532&gt;S3533,S3533,H3533+Z3532)</f>
        <v>0</v>
      </c>
      <c r="AB3533" s="701">
        <f t="shared" ref="AB3533:AB3596" si="1632">Z3532+H3533-S3533</f>
        <v>0</v>
      </c>
      <c r="AC3533" s="662">
        <f t="shared" si="1629"/>
        <v>0</v>
      </c>
      <c r="AD3533" s="662">
        <f t="shared" ref="AD3533:AD3596" si="1633">IF(I3533+AC3532&gt;S3533,S3533,I3533+AC3532)</f>
        <v>0</v>
      </c>
      <c r="AE3533" s="701">
        <f t="shared" ref="AE3533:AE3596" si="1634">AC3532+I3533-S3533</f>
        <v>0</v>
      </c>
      <c r="AF3533" s="662">
        <f t="shared" si="1630"/>
        <v>0</v>
      </c>
      <c r="AG3533" s="662">
        <f t="shared" ref="AG3533:AG3596" si="1635">IF(M3533+AF3532&gt;S3533,S3533,M3533+AF3532)</f>
        <v>0</v>
      </c>
      <c r="AH3533" s="701">
        <f t="shared" ref="AH3533:AH3596" si="1636">AF3532+M3533-S3533</f>
        <v>0</v>
      </c>
    </row>
    <row r="3534" spans="1:34" x14ac:dyDescent="0.35">
      <c r="A3534" s="680">
        <v>41509</v>
      </c>
      <c r="B3534" s="558" t="s">
        <v>28</v>
      </c>
      <c r="C3534" s="558">
        <v>8</v>
      </c>
      <c r="D3534" s="559">
        <f t="shared" si="1608"/>
        <v>6</v>
      </c>
      <c r="E3534" s="561">
        <v>0</v>
      </c>
      <c r="F3534" s="699">
        <f t="shared" si="1614"/>
        <v>0</v>
      </c>
      <c r="G3534" s="712">
        <f t="shared" si="1615"/>
        <v>0</v>
      </c>
      <c r="H3534" s="699">
        <f t="shared" si="1609"/>
        <v>0</v>
      </c>
      <c r="I3534" s="712">
        <f t="shared" si="1610"/>
        <v>0</v>
      </c>
      <c r="J3534" s="699">
        <f t="shared" si="1616"/>
        <v>0</v>
      </c>
      <c r="K3534" s="681">
        <f t="shared" si="1617"/>
        <v>0</v>
      </c>
      <c r="L3534" s="711">
        <f>IF($L$5="Yes",HLOOKUP(B3534,'Outdoor Supply'!$D$32:$P$38,7,FALSE),0)</f>
        <v>0</v>
      </c>
      <c r="M3534" s="701">
        <f t="shared" si="1618"/>
        <v>0</v>
      </c>
      <c r="N3534" s="564">
        <f t="shared" si="1619"/>
        <v>0</v>
      </c>
      <c r="O3534" s="564">
        <f t="shared" si="1620"/>
        <v>0</v>
      </c>
      <c r="P3534" s="564">
        <f t="shared" si="1621"/>
        <v>0</v>
      </c>
      <c r="Q3534" s="564">
        <f t="shared" si="1622"/>
        <v>0</v>
      </c>
      <c r="R3534" s="661">
        <f t="shared" si="1611"/>
        <v>0</v>
      </c>
      <c r="S3534" s="662">
        <f t="shared" si="1612"/>
        <v>0</v>
      </c>
      <c r="T3534" s="699">
        <f t="shared" si="1613"/>
        <v>0</v>
      </c>
      <c r="U3534" s="681">
        <f t="shared" si="1623"/>
        <v>0</v>
      </c>
      <c r="V3534" s="701">
        <f t="shared" si="1624"/>
        <v>0</v>
      </c>
      <c r="W3534" s="662">
        <f t="shared" si="1625"/>
        <v>0</v>
      </c>
      <c r="X3534" s="662">
        <f t="shared" si="1626"/>
        <v>0</v>
      </c>
      <c r="Y3534" s="662">
        <f t="shared" si="1627"/>
        <v>0</v>
      </c>
      <c r="Z3534" s="699">
        <f t="shared" si="1628"/>
        <v>0</v>
      </c>
      <c r="AA3534" s="681">
        <f t="shared" si="1631"/>
        <v>0</v>
      </c>
      <c r="AB3534" s="701">
        <f t="shared" si="1632"/>
        <v>0</v>
      </c>
      <c r="AC3534" s="662">
        <f t="shared" si="1629"/>
        <v>0</v>
      </c>
      <c r="AD3534" s="662">
        <f t="shared" si="1633"/>
        <v>0</v>
      </c>
      <c r="AE3534" s="701">
        <f t="shared" si="1634"/>
        <v>0</v>
      </c>
      <c r="AF3534" s="662">
        <f t="shared" si="1630"/>
        <v>0</v>
      </c>
      <c r="AG3534" s="662">
        <f t="shared" si="1635"/>
        <v>0</v>
      </c>
      <c r="AH3534" s="701">
        <f t="shared" si="1636"/>
        <v>0</v>
      </c>
    </row>
    <row r="3535" spans="1:34" x14ac:dyDescent="0.35">
      <c r="A3535" s="680">
        <v>41510</v>
      </c>
      <c r="B3535" s="558" t="s">
        <v>28</v>
      </c>
      <c r="C3535" s="558">
        <v>8</v>
      </c>
      <c r="D3535" s="559">
        <f t="shared" si="1608"/>
        <v>7</v>
      </c>
      <c r="E3535" s="561">
        <v>0</v>
      </c>
      <c r="F3535" s="699">
        <f t="shared" si="1614"/>
        <v>0</v>
      </c>
      <c r="G3535" s="712">
        <f t="shared" si="1615"/>
        <v>0</v>
      </c>
      <c r="H3535" s="699">
        <f t="shared" si="1609"/>
        <v>0</v>
      </c>
      <c r="I3535" s="712">
        <f t="shared" si="1610"/>
        <v>0</v>
      </c>
      <c r="J3535" s="699">
        <f t="shared" si="1616"/>
        <v>0</v>
      </c>
      <c r="K3535" s="681">
        <f t="shared" si="1617"/>
        <v>0</v>
      </c>
      <c r="L3535" s="711">
        <f>IF($L$5="Yes",HLOOKUP(B3535,'Outdoor Supply'!$D$32:$P$38,7,FALSE),0)</f>
        <v>0</v>
      </c>
      <c r="M3535" s="701">
        <f t="shared" si="1618"/>
        <v>0</v>
      </c>
      <c r="N3535" s="564">
        <f t="shared" si="1619"/>
        <v>0</v>
      </c>
      <c r="O3535" s="564">
        <f t="shared" si="1620"/>
        <v>0</v>
      </c>
      <c r="P3535" s="564">
        <f t="shared" si="1621"/>
        <v>0</v>
      </c>
      <c r="Q3535" s="564">
        <f t="shared" si="1622"/>
        <v>0</v>
      </c>
      <c r="R3535" s="661">
        <f t="shared" si="1611"/>
        <v>0</v>
      </c>
      <c r="S3535" s="662">
        <f t="shared" si="1612"/>
        <v>0</v>
      </c>
      <c r="T3535" s="699">
        <f t="shared" si="1613"/>
        <v>0</v>
      </c>
      <c r="U3535" s="681">
        <f t="shared" si="1623"/>
        <v>0</v>
      </c>
      <c r="V3535" s="701">
        <f t="shared" si="1624"/>
        <v>0</v>
      </c>
      <c r="W3535" s="662">
        <f t="shared" si="1625"/>
        <v>0</v>
      </c>
      <c r="X3535" s="662">
        <f t="shared" si="1626"/>
        <v>0</v>
      </c>
      <c r="Y3535" s="662">
        <f t="shared" si="1627"/>
        <v>0</v>
      </c>
      <c r="Z3535" s="699">
        <f t="shared" si="1628"/>
        <v>0</v>
      </c>
      <c r="AA3535" s="681">
        <f t="shared" si="1631"/>
        <v>0</v>
      </c>
      <c r="AB3535" s="701">
        <f t="shared" si="1632"/>
        <v>0</v>
      </c>
      <c r="AC3535" s="662">
        <f t="shared" si="1629"/>
        <v>0</v>
      </c>
      <c r="AD3535" s="662">
        <f t="shared" si="1633"/>
        <v>0</v>
      </c>
      <c r="AE3535" s="701">
        <f t="shared" si="1634"/>
        <v>0</v>
      </c>
      <c r="AF3535" s="662">
        <f t="shared" si="1630"/>
        <v>0</v>
      </c>
      <c r="AG3535" s="662">
        <f t="shared" si="1635"/>
        <v>0</v>
      </c>
      <c r="AH3535" s="701">
        <f t="shared" si="1636"/>
        <v>0</v>
      </c>
    </row>
    <row r="3536" spans="1:34" x14ac:dyDescent="0.35">
      <c r="A3536" s="680">
        <v>41511</v>
      </c>
      <c r="B3536" s="558" t="s">
        <v>28</v>
      </c>
      <c r="C3536" s="558">
        <v>8</v>
      </c>
      <c r="D3536" s="559">
        <f t="shared" si="1608"/>
        <v>1</v>
      </c>
      <c r="E3536" s="561">
        <v>0</v>
      </c>
      <c r="F3536" s="699">
        <f t="shared" si="1614"/>
        <v>0</v>
      </c>
      <c r="G3536" s="712">
        <f t="shared" si="1615"/>
        <v>0</v>
      </c>
      <c r="H3536" s="699">
        <f t="shared" si="1609"/>
        <v>0</v>
      </c>
      <c r="I3536" s="712">
        <f t="shared" si="1610"/>
        <v>0</v>
      </c>
      <c r="J3536" s="699">
        <f t="shared" si="1616"/>
        <v>0</v>
      </c>
      <c r="K3536" s="681">
        <f t="shared" si="1617"/>
        <v>0</v>
      </c>
      <c r="L3536" s="711">
        <f>IF($L$5="Yes",HLOOKUP(B3536,'Outdoor Supply'!$D$32:$P$38,7,FALSE),0)</f>
        <v>0</v>
      </c>
      <c r="M3536" s="701">
        <f t="shared" si="1618"/>
        <v>0</v>
      </c>
      <c r="N3536" s="564">
        <f t="shared" si="1619"/>
        <v>0</v>
      </c>
      <c r="O3536" s="564">
        <f t="shared" si="1620"/>
        <v>0</v>
      </c>
      <c r="P3536" s="564">
        <f t="shared" si="1621"/>
        <v>0</v>
      </c>
      <c r="Q3536" s="564">
        <f t="shared" si="1622"/>
        <v>0</v>
      </c>
      <c r="R3536" s="661">
        <f t="shared" si="1611"/>
        <v>0</v>
      </c>
      <c r="S3536" s="662">
        <f t="shared" si="1612"/>
        <v>0</v>
      </c>
      <c r="T3536" s="699">
        <f t="shared" si="1613"/>
        <v>0</v>
      </c>
      <c r="U3536" s="681">
        <f t="shared" si="1623"/>
        <v>0</v>
      </c>
      <c r="V3536" s="701">
        <f t="shared" si="1624"/>
        <v>0</v>
      </c>
      <c r="W3536" s="662">
        <f t="shared" si="1625"/>
        <v>0</v>
      </c>
      <c r="X3536" s="662">
        <f t="shared" si="1626"/>
        <v>0</v>
      </c>
      <c r="Y3536" s="662">
        <f t="shared" si="1627"/>
        <v>0</v>
      </c>
      <c r="Z3536" s="699">
        <f t="shared" si="1628"/>
        <v>0</v>
      </c>
      <c r="AA3536" s="681">
        <f t="shared" si="1631"/>
        <v>0</v>
      </c>
      <c r="AB3536" s="701">
        <f t="shared" si="1632"/>
        <v>0</v>
      </c>
      <c r="AC3536" s="662">
        <f t="shared" si="1629"/>
        <v>0</v>
      </c>
      <c r="AD3536" s="662">
        <f t="shared" si="1633"/>
        <v>0</v>
      </c>
      <c r="AE3536" s="701">
        <f t="shared" si="1634"/>
        <v>0</v>
      </c>
      <c r="AF3536" s="662">
        <f t="shared" si="1630"/>
        <v>0</v>
      </c>
      <c r="AG3536" s="662">
        <f t="shared" si="1635"/>
        <v>0</v>
      </c>
      <c r="AH3536" s="701">
        <f t="shared" si="1636"/>
        <v>0</v>
      </c>
    </row>
    <row r="3537" spans="1:34" x14ac:dyDescent="0.35">
      <c r="A3537" s="680">
        <v>41512</v>
      </c>
      <c r="B3537" s="558" t="s">
        <v>28</v>
      </c>
      <c r="C3537" s="558">
        <v>8</v>
      </c>
      <c r="D3537" s="559">
        <f t="shared" si="1608"/>
        <v>2</v>
      </c>
      <c r="E3537" s="561">
        <v>0</v>
      </c>
      <c r="F3537" s="699">
        <f t="shared" si="1614"/>
        <v>0</v>
      </c>
      <c r="G3537" s="712">
        <f t="shared" si="1615"/>
        <v>0</v>
      </c>
      <c r="H3537" s="699">
        <f t="shared" si="1609"/>
        <v>0</v>
      </c>
      <c r="I3537" s="712">
        <f t="shared" si="1610"/>
        <v>0</v>
      </c>
      <c r="J3537" s="699">
        <f t="shared" si="1616"/>
        <v>0</v>
      </c>
      <c r="K3537" s="681">
        <f t="shared" si="1617"/>
        <v>0</v>
      </c>
      <c r="L3537" s="711">
        <f>IF($L$5="Yes",HLOOKUP(B3537,'Outdoor Supply'!$D$32:$P$38,7,FALSE),0)</f>
        <v>0</v>
      </c>
      <c r="M3537" s="701">
        <f t="shared" si="1618"/>
        <v>0</v>
      </c>
      <c r="N3537" s="564">
        <f t="shared" si="1619"/>
        <v>0</v>
      </c>
      <c r="O3537" s="564">
        <f t="shared" si="1620"/>
        <v>0</v>
      </c>
      <c r="P3537" s="564">
        <f t="shared" si="1621"/>
        <v>0</v>
      </c>
      <c r="Q3537" s="564">
        <f t="shared" si="1622"/>
        <v>0</v>
      </c>
      <c r="R3537" s="661">
        <f t="shared" si="1611"/>
        <v>0</v>
      </c>
      <c r="S3537" s="662">
        <f t="shared" si="1612"/>
        <v>0</v>
      </c>
      <c r="T3537" s="699">
        <f t="shared" si="1613"/>
        <v>0</v>
      </c>
      <c r="U3537" s="681">
        <f t="shared" si="1623"/>
        <v>0</v>
      </c>
      <c r="V3537" s="701">
        <f t="shared" si="1624"/>
        <v>0</v>
      </c>
      <c r="W3537" s="662">
        <f t="shared" si="1625"/>
        <v>0</v>
      </c>
      <c r="X3537" s="662">
        <f t="shared" si="1626"/>
        <v>0</v>
      </c>
      <c r="Y3537" s="662">
        <f t="shared" si="1627"/>
        <v>0</v>
      </c>
      <c r="Z3537" s="699">
        <f t="shared" si="1628"/>
        <v>0</v>
      </c>
      <c r="AA3537" s="681">
        <f t="shared" si="1631"/>
        <v>0</v>
      </c>
      <c r="AB3537" s="701">
        <f t="shared" si="1632"/>
        <v>0</v>
      </c>
      <c r="AC3537" s="662">
        <f t="shared" si="1629"/>
        <v>0</v>
      </c>
      <c r="AD3537" s="662">
        <f t="shared" si="1633"/>
        <v>0</v>
      </c>
      <c r="AE3537" s="701">
        <f t="shared" si="1634"/>
        <v>0</v>
      </c>
      <c r="AF3537" s="662">
        <f t="shared" si="1630"/>
        <v>0</v>
      </c>
      <c r="AG3537" s="662">
        <f t="shared" si="1635"/>
        <v>0</v>
      </c>
      <c r="AH3537" s="701">
        <f t="shared" si="1636"/>
        <v>0</v>
      </c>
    </row>
    <row r="3538" spans="1:34" x14ac:dyDescent="0.35">
      <c r="A3538" s="680">
        <v>41513</v>
      </c>
      <c r="B3538" s="558" t="s">
        <v>28</v>
      </c>
      <c r="C3538" s="558">
        <v>8</v>
      </c>
      <c r="D3538" s="559">
        <f t="shared" si="1608"/>
        <v>3</v>
      </c>
      <c r="E3538" s="561">
        <v>8.9999999999974989E-2</v>
      </c>
      <c r="F3538" s="699">
        <f t="shared" si="1614"/>
        <v>0</v>
      </c>
      <c r="G3538" s="712">
        <f t="shared" si="1615"/>
        <v>0</v>
      </c>
      <c r="H3538" s="699">
        <f t="shared" si="1609"/>
        <v>0</v>
      </c>
      <c r="I3538" s="712">
        <f t="shared" si="1610"/>
        <v>0</v>
      </c>
      <c r="J3538" s="699">
        <f t="shared" si="1616"/>
        <v>0</v>
      </c>
      <c r="K3538" s="681">
        <f t="shared" si="1617"/>
        <v>0</v>
      </c>
      <c r="L3538" s="711">
        <f>IF($L$5="Yes",HLOOKUP(B3538,'Outdoor Supply'!$D$32:$P$38,7,FALSE),0)</f>
        <v>0</v>
      </c>
      <c r="M3538" s="701">
        <f t="shared" si="1618"/>
        <v>0</v>
      </c>
      <c r="N3538" s="564">
        <f t="shared" si="1619"/>
        <v>0</v>
      </c>
      <c r="O3538" s="564">
        <f t="shared" si="1620"/>
        <v>0</v>
      </c>
      <c r="P3538" s="564">
        <f t="shared" si="1621"/>
        <v>0</v>
      </c>
      <c r="Q3538" s="564">
        <f t="shared" si="1622"/>
        <v>0</v>
      </c>
      <c r="R3538" s="661">
        <f t="shared" si="1611"/>
        <v>0</v>
      </c>
      <c r="S3538" s="662">
        <f t="shared" si="1612"/>
        <v>0</v>
      </c>
      <c r="T3538" s="699">
        <f t="shared" si="1613"/>
        <v>0</v>
      </c>
      <c r="U3538" s="681">
        <f t="shared" si="1623"/>
        <v>0</v>
      </c>
      <c r="V3538" s="701">
        <f t="shared" si="1624"/>
        <v>0</v>
      </c>
      <c r="W3538" s="662">
        <f t="shared" si="1625"/>
        <v>0</v>
      </c>
      <c r="X3538" s="662">
        <f t="shared" si="1626"/>
        <v>0</v>
      </c>
      <c r="Y3538" s="662">
        <f t="shared" si="1627"/>
        <v>0</v>
      </c>
      <c r="Z3538" s="699">
        <f t="shared" si="1628"/>
        <v>0</v>
      </c>
      <c r="AA3538" s="681">
        <f t="shared" si="1631"/>
        <v>0</v>
      </c>
      <c r="AB3538" s="701">
        <f t="shared" si="1632"/>
        <v>0</v>
      </c>
      <c r="AC3538" s="662">
        <f t="shared" si="1629"/>
        <v>0</v>
      </c>
      <c r="AD3538" s="662">
        <f t="shared" si="1633"/>
        <v>0</v>
      </c>
      <c r="AE3538" s="701">
        <f t="shared" si="1634"/>
        <v>0</v>
      </c>
      <c r="AF3538" s="662">
        <f t="shared" si="1630"/>
        <v>0</v>
      </c>
      <c r="AG3538" s="662">
        <f t="shared" si="1635"/>
        <v>0</v>
      </c>
      <c r="AH3538" s="701">
        <f t="shared" si="1636"/>
        <v>0</v>
      </c>
    </row>
    <row r="3539" spans="1:34" x14ac:dyDescent="0.35">
      <c r="A3539" s="680">
        <v>41514</v>
      </c>
      <c r="B3539" s="558" t="s">
        <v>28</v>
      </c>
      <c r="C3539" s="558">
        <v>8</v>
      </c>
      <c r="D3539" s="559">
        <f t="shared" si="1608"/>
        <v>4</v>
      </c>
      <c r="E3539" s="561">
        <v>0</v>
      </c>
      <c r="F3539" s="699">
        <f t="shared" si="1614"/>
        <v>0</v>
      </c>
      <c r="G3539" s="712">
        <f t="shared" si="1615"/>
        <v>0</v>
      </c>
      <c r="H3539" s="699">
        <f t="shared" si="1609"/>
        <v>0</v>
      </c>
      <c r="I3539" s="712">
        <f t="shared" si="1610"/>
        <v>0</v>
      </c>
      <c r="J3539" s="699">
        <f t="shared" si="1616"/>
        <v>0</v>
      </c>
      <c r="K3539" s="681">
        <f t="shared" si="1617"/>
        <v>0</v>
      </c>
      <c r="L3539" s="711">
        <f>IF($L$5="Yes",HLOOKUP(B3539,'Outdoor Supply'!$D$32:$P$38,7,FALSE),0)</f>
        <v>0</v>
      </c>
      <c r="M3539" s="701">
        <f t="shared" si="1618"/>
        <v>0</v>
      </c>
      <c r="N3539" s="564">
        <f t="shared" si="1619"/>
        <v>0</v>
      </c>
      <c r="O3539" s="564">
        <f t="shared" si="1620"/>
        <v>0</v>
      </c>
      <c r="P3539" s="564">
        <f t="shared" si="1621"/>
        <v>0</v>
      </c>
      <c r="Q3539" s="564">
        <f t="shared" si="1622"/>
        <v>0</v>
      </c>
      <c r="R3539" s="661">
        <f t="shared" si="1611"/>
        <v>0</v>
      </c>
      <c r="S3539" s="662">
        <f t="shared" si="1612"/>
        <v>0</v>
      </c>
      <c r="T3539" s="699">
        <f t="shared" si="1613"/>
        <v>0</v>
      </c>
      <c r="U3539" s="681">
        <f t="shared" si="1623"/>
        <v>0</v>
      </c>
      <c r="V3539" s="701">
        <f t="shared" si="1624"/>
        <v>0</v>
      </c>
      <c r="W3539" s="662">
        <f t="shared" si="1625"/>
        <v>0</v>
      </c>
      <c r="X3539" s="662">
        <f t="shared" si="1626"/>
        <v>0</v>
      </c>
      <c r="Y3539" s="662">
        <f t="shared" si="1627"/>
        <v>0</v>
      </c>
      <c r="Z3539" s="699">
        <f t="shared" si="1628"/>
        <v>0</v>
      </c>
      <c r="AA3539" s="681">
        <f t="shared" si="1631"/>
        <v>0</v>
      </c>
      <c r="AB3539" s="701">
        <f t="shared" si="1632"/>
        <v>0</v>
      </c>
      <c r="AC3539" s="662">
        <f t="shared" si="1629"/>
        <v>0</v>
      </c>
      <c r="AD3539" s="662">
        <f t="shared" si="1633"/>
        <v>0</v>
      </c>
      <c r="AE3539" s="701">
        <f t="shared" si="1634"/>
        <v>0</v>
      </c>
      <c r="AF3539" s="662">
        <f t="shared" si="1630"/>
        <v>0</v>
      </c>
      <c r="AG3539" s="662">
        <f t="shared" si="1635"/>
        <v>0</v>
      </c>
      <c r="AH3539" s="701">
        <f t="shared" si="1636"/>
        <v>0</v>
      </c>
    </row>
    <row r="3540" spans="1:34" x14ac:dyDescent="0.35">
      <c r="A3540" s="680">
        <v>41515</v>
      </c>
      <c r="B3540" s="558" t="s">
        <v>28</v>
      </c>
      <c r="C3540" s="558">
        <v>8</v>
      </c>
      <c r="D3540" s="559">
        <f t="shared" si="1608"/>
        <v>5</v>
      </c>
      <c r="E3540" s="561">
        <v>0</v>
      </c>
      <c r="F3540" s="699">
        <f t="shared" si="1614"/>
        <v>0</v>
      </c>
      <c r="G3540" s="712">
        <f t="shared" si="1615"/>
        <v>0</v>
      </c>
      <c r="H3540" s="699">
        <f t="shared" si="1609"/>
        <v>0</v>
      </c>
      <c r="I3540" s="712">
        <f t="shared" si="1610"/>
        <v>0</v>
      </c>
      <c r="J3540" s="699">
        <f t="shared" si="1616"/>
        <v>0</v>
      </c>
      <c r="K3540" s="681">
        <f t="shared" si="1617"/>
        <v>0</v>
      </c>
      <c r="L3540" s="711">
        <f>IF($L$5="Yes",HLOOKUP(B3540,'Outdoor Supply'!$D$32:$P$38,7,FALSE),0)</f>
        <v>0</v>
      </c>
      <c r="M3540" s="701">
        <f t="shared" si="1618"/>
        <v>0</v>
      </c>
      <c r="N3540" s="564">
        <f t="shared" si="1619"/>
        <v>0</v>
      </c>
      <c r="O3540" s="564">
        <f t="shared" si="1620"/>
        <v>0</v>
      </c>
      <c r="P3540" s="564">
        <f t="shared" si="1621"/>
        <v>0</v>
      </c>
      <c r="Q3540" s="564">
        <f t="shared" si="1622"/>
        <v>0</v>
      </c>
      <c r="R3540" s="661">
        <f t="shared" si="1611"/>
        <v>0</v>
      </c>
      <c r="S3540" s="662">
        <f t="shared" si="1612"/>
        <v>0</v>
      </c>
      <c r="T3540" s="699">
        <f t="shared" si="1613"/>
        <v>0</v>
      </c>
      <c r="U3540" s="681">
        <f t="shared" si="1623"/>
        <v>0</v>
      </c>
      <c r="V3540" s="701">
        <f t="shared" si="1624"/>
        <v>0</v>
      </c>
      <c r="W3540" s="662">
        <f t="shared" si="1625"/>
        <v>0</v>
      </c>
      <c r="X3540" s="662">
        <f t="shared" si="1626"/>
        <v>0</v>
      </c>
      <c r="Y3540" s="662">
        <f t="shared" si="1627"/>
        <v>0</v>
      </c>
      <c r="Z3540" s="699">
        <f t="shared" si="1628"/>
        <v>0</v>
      </c>
      <c r="AA3540" s="681">
        <f t="shared" si="1631"/>
        <v>0</v>
      </c>
      <c r="AB3540" s="701">
        <f t="shared" si="1632"/>
        <v>0</v>
      </c>
      <c r="AC3540" s="662">
        <f t="shared" si="1629"/>
        <v>0</v>
      </c>
      <c r="AD3540" s="662">
        <f t="shared" si="1633"/>
        <v>0</v>
      </c>
      <c r="AE3540" s="701">
        <f t="shared" si="1634"/>
        <v>0</v>
      </c>
      <c r="AF3540" s="662">
        <f t="shared" si="1630"/>
        <v>0</v>
      </c>
      <c r="AG3540" s="662">
        <f t="shared" si="1635"/>
        <v>0</v>
      </c>
      <c r="AH3540" s="701">
        <f t="shared" si="1636"/>
        <v>0</v>
      </c>
    </row>
    <row r="3541" spans="1:34" x14ac:dyDescent="0.35">
      <c r="A3541" s="680">
        <v>41516</v>
      </c>
      <c r="B3541" s="558" t="s">
        <v>28</v>
      </c>
      <c r="C3541" s="558">
        <v>8</v>
      </c>
      <c r="D3541" s="559">
        <f t="shared" si="1608"/>
        <v>6</v>
      </c>
      <c r="E3541" s="561">
        <v>0</v>
      </c>
      <c r="F3541" s="699">
        <f t="shared" si="1614"/>
        <v>0</v>
      </c>
      <c r="G3541" s="712">
        <f t="shared" si="1615"/>
        <v>0</v>
      </c>
      <c r="H3541" s="699">
        <f t="shared" si="1609"/>
        <v>0</v>
      </c>
      <c r="I3541" s="712">
        <f t="shared" si="1610"/>
        <v>0</v>
      </c>
      <c r="J3541" s="699">
        <f t="shared" si="1616"/>
        <v>0</v>
      </c>
      <c r="K3541" s="681">
        <f t="shared" si="1617"/>
        <v>0</v>
      </c>
      <c r="L3541" s="711">
        <f>IF($L$5="Yes",HLOOKUP(B3541,'Outdoor Supply'!$D$32:$P$38,7,FALSE),0)</f>
        <v>0</v>
      </c>
      <c r="M3541" s="701">
        <f t="shared" si="1618"/>
        <v>0</v>
      </c>
      <c r="N3541" s="564">
        <f t="shared" si="1619"/>
        <v>0</v>
      </c>
      <c r="O3541" s="564">
        <f t="shared" si="1620"/>
        <v>0</v>
      </c>
      <c r="P3541" s="564">
        <f t="shared" si="1621"/>
        <v>0</v>
      </c>
      <c r="Q3541" s="564">
        <f t="shared" si="1622"/>
        <v>0</v>
      </c>
      <c r="R3541" s="661">
        <f t="shared" si="1611"/>
        <v>0</v>
      </c>
      <c r="S3541" s="662">
        <f t="shared" si="1612"/>
        <v>0</v>
      </c>
      <c r="T3541" s="699">
        <f t="shared" si="1613"/>
        <v>0</v>
      </c>
      <c r="U3541" s="681">
        <f t="shared" si="1623"/>
        <v>0</v>
      </c>
      <c r="V3541" s="701">
        <f t="shared" si="1624"/>
        <v>0</v>
      </c>
      <c r="W3541" s="662">
        <f t="shared" si="1625"/>
        <v>0</v>
      </c>
      <c r="X3541" s="662">
        <f t="shared" si="1626"/>
        <v>0</v>
      </c>
      <c r="Y3541" s="662">
        <f t="shared" si="1627"/>
        <v>0</v>
      </c>
      <c r="Z3541" s="699">
        <f t="shared" si="1628"/>
        <v>0</v>
      </c>
      <c r="AA3541" s="681">
        <f t="shared" si="1631"/>
        <v>0</v>
      </c>
      <c r="AB3541" s="701">
        <f t="shared" si="1632"/>
        <v>0</v>
      </c>
      <c r="AC3541" s="662">
        <f t="shared" si="1629"/>
        <v>0</v>
      </c>
      <c r="AD3541" s="662">
        <f t="shared" si="1633"/>
        <v>0</v>
      </c>
      <c r="AE3541" s="701">
        <f t="shared" si="1634"/>
        <v>0</v>
      </c>
      <c r="AF3541" s="662">
        <f t="shared" si="1630"/>
        <v>0</v>
      </c>
      <c r="AG3541" s="662">
        <f t="shared" si="1635"/>
        <v>0</v>
      </c>
      <c r="AH3541" s="701">
        <f t="shared" si="1636"/>
        <v>0</v>
      </c>
    </row>
    <row r="3542" spans="1:34" x14ac:dyDescent="0.35">
      <c r="A3542" s="680">
        <v>41517</v>
      </c>
      <c r="B3542" s="558" t="s">
        <v>28</v>
      </c>
      <c r="C3542" s="558">
        <v>8</v>
      </c>
      <c r="D3542" s="559">
        <f t="shared" si="1608"/>
        <v>7</v>
      </c>
      <c r="E3542" s="561">
        <v>0</v>
      </c>
      <c r="F3542" s="699">
        <f t="shared" si="1614"/>
        <v>0</v>
      </c>
      <c r="G3542" s="712">
        <f t="shared" si="1615"/>
        <v>0</v>
      </c>
      <c r="H3542" s="699">
        <f t="shared" si="1609"/>
        <v>0</v>
      </c>
      <c r="I3542" s="712">
        <f t="shared" si="1610"/>
        <v>0</v>
      </c>
      <c r="J3542" s="699">
        <f t="shared" si="1616"/>
        <v>0</v>
      </c>
      <c r="K3542" s="681">
        <f t="shared" si="1617"/>
        <v>0</v>
      </c>
      <c r="L3542" s="711">
        <f>IF($L$5="Yes",HLOOKUP(B3542,'Outdoor Supply'!$D$32:$P$38,7,FALSE),0)</f>
        <v>0</v>
      </c>
      <c r="M3542" s="701">
        <f t="shared" si="1618"/>
        <v>0</v>
      </c>
      <c r="N3542" s="564">
        <f t="shared" si="1619"/>
        <v>0</v>
      </c>
      <c r="O3542" s="564">
        <f t="shared" si="1620"/>
        <v>0</v>
      </c>
      <c r="P3542" s="564">
        <f t="shared" si="1621"/>
        <v>0</v>
      </c>
      <c r="Q3542" s="564">
        <f t="shared" si="1622"/>
        <v>0</v>
      </c>
      <c r="R3542" s="661">
        <f t="shared" si="1611"/>
        <v>0</v>
      </c>
      <c r="S3542" s="662">
        <f t="shared" si="1612"/>
        <v>0</v>
      </c>
      <c r="T3542" s="699">
        <f t="shared" si="1613"/>
        <v>0</v>
      </c>
      <c r="U3542" s="681">
        <f t="shared" si="1623"/>
        <v>0</v>
      </c>
      <c r="V3542" s="701">
        <f t="shared" si="1624"/>
        <v>0</v>
      </c>
      <c r="W3542" s="662">
        <f t="shared" si="1625"/>
        <v>0</v>
      </c>
      <c r="X3542" s="662">
        <f t="shared" si="1626"/>
        <v>0</v>
      </c>
      <c r="Y3542" s="662">
        <f t="shared" si="1627"/>
        <v>0</v>
      </c>
      <c r="Z3542" s="699">
        <f t="shared" si="1628"/>
        <v>0</v>
      </c>
      <c r="AA3542" s="681">
        <f t="shared" si="1631"/>
        <v>0</v>
      </c>
      <c r="AB3542" s="701">
        <f t="shared" si="1632"/>
        <v>0</v>
      </c>
      <c r="AC3542" s="662">
        <f t="shared" si="1629"/>
        <v>0</v>
      </c>
      <c r="AD3542" s="662">
        <f t="shared" si="1633"/>
        <v>0</v>
      </c>
      <c r="AE3542" s="701">
        <f t="shared" si="1634"/>
        <v>0</v>
      </c>
      <c r="AF3542" s="662">
        <f t="shared" si="1630"/>
        <v>0</v>
      </c>
      <c r="AG3542" s="662">
        <f t="shared" si="1635"/>
        <v>0</v>
      </c>
      <c r="AH3542" s="701">
        <f t="shared" si="1636"/>
        <v>0</v>
      </c>
    </row>
    <row r="3543" spans="1:34" x14ac:dyDescent="0.35">
      <c r="A3543" s="680">
        <v>41518</v>
      </c>
      <c r="B3543" s="558" t="s">
        <v>29</v>
      </c>
      <c r="C3543" s="558">
        <v>9</v>
      </c>
      <c r="D3543" s="559">
        <f t="shared" si="1608"/>
        <v>1</v>
      </c>
      <c r="E3543" s="561">
        <v>0</v>
      </c>
      <c r="F3543" s="699">
        <f t="shared" si="1614"/>
        <v>0</v>
      </c>
      <c r="G3543" s="712">
        <f t="shared" si="1615"/>
        <v>0</v>
      </c>
      <c r="H3543" s="699">
        <f t="shared" si="1609"/>
        <v>0</v>
      </c>
      <c r="I3543" s="712">
        <f t="shared" si="1610"/>
        <v>0</v>
      </c>
      <c r="J3543" s="699">
        <f t="shared" si="1616"/>
        <v>0</v>
      </c>
      <c r="K3543" s="681">
        <f t="shared" si="1617"/>
        <v>0</v>
      </c>
      <c r="L3543" s="711">
        <f>IF($L$5="Yes",HLOOKUP(B3543,'Outdoor Supply'!$D$32:$P$38,7,FALSE),0)</f>
        <v>0</v>
      </c>
      <c r="M3543" s="701">
        <f t="shared" si="1618"/>
        <v>0</v>
      </c>
      <c r="N3543" s="564">
        <f t="shared" si="1619"/>
        <v>0</v>
      </c>
      <c r="O3543" s="564">
        <f t="shared" si="1620"/>
        <v>0</v>
      </c>
      <c r="P3543" s="564">
        <f t="shared" si="1621"/>
        <v>0</v>
      </c>
      <c r="Q3543" s="564">
        <f t="shared" si="1622"/>
        <v>0</v>
      </c>
      <c r="R3543" s="661">
        <f t="shared" si="1611"/>
        <v>0</v>
      </c>
      <c r="S3543" s="662">
        <f t="shared" si="1612"/>
        <v>0</v>
      </c>
      <c r="T3543" s="699">
        <f t="shared" si="1613"/>
        <v>0</v>
      </c>
      <c r="U3543" s="681">
        <f t="shared" si="1623"/>
        <v>0</v>
      </c>
      <c r="V3543" s="701">
        <f t="shared" si="1624"/>
        <v>0</v>
      </c>
      <c r="W3543" s="662">
        <f t="shared" si="1625"/>
        <v>0</v>
      </c>
      <c r="X3543" s="662">
        <f t="shared" si="1626"/>
        <v>0</v>
      </c>
      <c r="Y3543" s="662">
        <f t="shared" si="1627"/>
        <v>0</v>
      </c>
      <c r="Z3543" s="699">
        <f t="shared" si="1628"/>
        <v>0</v>
      </c>
      <c r="AA3543" s="681">
        <f t="shared" si="1631"/>
        <v>0</v>
      </c>
      <c r="AB3543" s="701">
        <f t="shared" si="1632"/>
        <v>0</v>
      </c>
      <c r="AC3543" s="662">
        <f t="shared" si="1629"/>
        <v>0</v>
      </c>
      <c r="AD3543" s="662">
        <f t="shared" si="1633"/>
        <v>0</v>
      </c>
      <c r="AE3543" s="701">
        <f t="shared" si="1634"/>
        <v>0</v>
      </c>
      <c r="AF3543" s="662">
        <f t="shared" si="1630"/>
        <v>0</v>
      </c>
      <c r="AG3543" s="662">
        <f t="shared" si="1635"/>
        <v>0</v>
      </c>
      <c r="AH3543" s="701">
        <f t="shared" si="1636"/>
        <v>0</v>
      </c>
    </row>
    <row r="3544" spans="1:34" x14ac:dyDescent="0.35">
      <c r="A3544" s="680">
        <v>41519</v>
      </c>
      <c r="B3544" s="558" t="s">
        <v>29</v>
      </c>
      <c r="C3544" s="558">
        <v>9</v>
      </c>
      <c r="D3544" s="559">
        <f t="shared" si="1608"/>
        <v>2</v>
      </c>
      <c r="E3544" s="561">
        <v>0</v>
      </c>
      <c r="F3544" s="699">
        <f t="shared" si="1614"/>
        <v>0</v>
      </c>
      <c r="G3544" s="712">
        <f t="shared" si="1615"/>
        <v>0</v>
      </c>
      <c r="H3544" s="699">
        <f t="shared" si="1609"/>
        <v>0</v>
      </c>
      <c r="I3544" s="712">
        <f t="shared" si="1610"/>
        <v>0</v>
      </c>
      <c r="J3544" s="699">
        <f t="shared" si="1616"/>
        <v>0</v>
      </c>
      <c r="K3544" s="681">
        <f t="shared" si="1617"/>
        <v>0</v>
      </c>
      <c r="L3544" s="711">
        <f>IF($L$5="Yes",HLOOKUP(B3544,'Outdoor Supply'!$D$32:$P$38,7,FALSE),0)</f>
        <v>0</v>
      </c>
      <c r="M3544" s="701">
        <f t="shared" si="1618"/>
        <v>0</v>
      </c>
      <c r="N3544" s="564">
        <f t="shared" si="1619"/>
        <v>0</v>
      </c>
      <c r="O3544" s="564">
        <f t="shared" si="1620"/>
        <v>0</v>
      </c>
      <c r="P3544" s="564">
        <f t="shared" si="1621"/>
        <v>0</v>
      </c>
      <c r="Q3544" s="564">
        <f t="shared" si="1622"/>
        <v>0</v>
      </c>
      <c r="R3544" s="661">
        <f t="shared" si="1611"/>
        <v>0</v>
      </c>
      <c r="S3544" s="662">
        <f t="shared" si="1612"/>
        <v>0</v>
      </c>
      <c r="T3544" s="699">
        <f t="shared" si="1613"/>
        <v>0</v>
      </c>
      <c r="U3544" s="681">
        <f t="shared" si="1623"/>
        <v>0</v>
      </c>
      <c r="V3544" s="701">
        <f t="shared" si="1624"/>
        <v>0</v>
      </c>
      <c r="W3544" s="662">
        <f t="shared" si="1625"/>
        <v>0</v>
      </c>
      <c r="X3544" s="662">
        <f t="shared" si="1626"/>
        <v>0</v>
      </c>
      <c r="Y3544" s="662">
        <f t="shared" si="1627"/>
        <v>0</v>
      </c>
      <c r="Z3544" s="699">
        <f t="shared" si="1628"/>
        <v>0</v>
      </c>
      <c r="AA3544" s="681">
        <f t="shared" si="1631"/>
        <v>0</v>
      </c>
      <c r="AB3544" s="701">
        <f t="shared" si="1632"/>
        <v>0</v>
      </c>
      <c r="AC3544" s="662">
        <f t="shared" si="1629"/>
        <v>0</v>
      </c>
      <c r="AD3544" s="662">
        <f t="shared" si="1633"/>
        <v>0</v>
      </c>
      <c r="AE3544" s="701">
        <f t="shared" si="1634"/>
        <v>0</v>
      </c>
      <c r="AF3544" s="662">
        <f t="shared" si="1630"/>
        <v>0</v>
      </c>
      <c r="AG3544" s="662">
        <f t="shared" si="1635"/>
        <v>0</v>
      </c>
      <c r="AH3544" s="701">
        <f t="shared" si="1636"/>
        <v>0</v>
      </c>
    </row>
    <row r="3545" spans="1:34" x14ac:dyDescent="0.35">
      <c r="A3545" s="680">
        <v>41520</v>
      </c>
      <c r="B3545" s="558" t="s">
        <v>29</v>
      </c>
      <c r="C3545" s="558">
        <v>9</v>
      </c>
      <c r="D3545" s="559">
        <f t="shared" si="1608"/>
        <v>3</v>
      </c>
      <c r="E3545" s="561">
        <v>0</v>
      </c>
      <c r="F3545" s="699">
        <f t="shared" si="1614"/>
        <v>0</v>
      </c>
      <c r="G3545" s="712">
        <f t="shared" si="1615"/>
        <v>0</v>
      </c>
      <c r="H3545" s="699">
        <f t="shared" si="1609"/>
        <v>0</v>
      </c>
      <c r="I3545" s="712">
        <f t="shared" si="1610"/>
        <v>0</v>
      </c>
      <c r="J3545" s="699">
        <f t="shared" si="1616"/>
        <v>0</v>
      </c>
      <c r="K3545" s="681">
        <f t="shared" si="1617"/>
        <v>0</v>
      </c>
      <c r="L3545" s="711">
        <f>IF($L$5="Yes",HLOOKUP(B3545,'Outdoor Supply'!$D$32:$P$38,7,FALSE),0)</f>
        <v>0</v>
      </c>
      <c r="M3545" s="701">
        <f t="shared" si="1618"/>
        <v>0</v>
      </c>
      <c r="N3545" s="564">
        <f t="shared" si="1619"/>
        <v>0</v>
      </c>
      <c r="O3545" s="564">
        <f t="shared" si="1620"/>
        <v>0</v>
      </c>
      <c r="P3545" s="564">
        <f t="shared" si="1621"/>
        <v>0</v>
      </c>
      <c r="Q3545" s="564">
        <f t="shared" si="1622"/>
        <v>0</v>
      </c>
      <c r="R3545" s="661">
        <f t="shared" si="1611"/>
        <v>0</v>
      </c>
      <c r="S3545" s="662">
        <f t="shared" si="1612"/>
        <v>0</v>
      </c>
      <c r="T3545" s="699">
        <f t="shared" si="1613"/>
        <v>0</v>
      </c>
      <c r="U3545" s="681">
        <f t="shared" si="1623"/>
        <v>0</v>
      </c>
      <c r="V3545" s="701">
        <f t="shared" si="1624"/>
        <v>0</v>
      </c>
      <c r="W3545" s="662">
        <f t="shared" si="1625"/>
        <v>0</v>
      </c>
      <c r="X3545" s="662">
        <f t="shared" si="1626"/>
        <v>0</v>
      </c>
      <c r="Y3545" s="662">
        <f t="shared" si="1627"/>
        <v>0</v>
      </c>
      <c r="Z3545" s="699">
        <f t="shared" si="1628"/>
        <v>0</v>
      </c>
      <c r="AA3545" s="681">
        <f t="shared" si="1631"/>
        <v>0</v>
      </c>
      <c r="AB3545" s="701">
        <f t="shared" si="1632"/>
        <v>0</v>
      </c>
      <c r="AC3545" s="662">
        <f t="shared" si="1629"/>
        <v>0</v>
      </c>
      <c r="AD3545" s="662">
        <f t="shared" si="1633"/>
        <v>0</v>
      </c>
      <c r="AE3545" s="701">
        <f t="shared" si="1634"/>
        <v>0</v>
      </c>
      <c r="AF3545" s="662">
        <f t="shared" si="1630"/>
        <v>0</v>
      </c>
      <c r="AG3545" s="662">
        <f t="shared" si="1635"/>
        <v>0</v>
      </c>
      <c r="AH3545" s="701">
        <f t="shared" si="1636"/>
        <v>0</v>
      </c>
    </row>
    <row r="3546" spans="1:34" x14ac:dyDescent="0.35">
      <c r="A3546" s="680">
        <v>41521</v>
      </c>
      <c r="B3546" s="558" t="s">
        <v>29</v>
      </c>
      <c r="C3546" s="558">
        <v>9</v>
      </c>
      <c r="D3546" s="559">
        <f t="shared" si="1608"/>
        <v>4</v>
      </c>
      <c r="E3546" s="561">
        <v>0.10000000000002274</v>
      </c>
      <c r="F3546" s="699">
        <f t="shared" si="1614"/>
        <v>0</v>
      </c>
      <c r="G3546" s="712">
        <f t="shared" si="1615"/>
        <v>0</v>
      </c>
      <c r="H3546" s="699">
        <f t="shared" si="1609"/>
        <v>0</v>
      </c>
      <c r="I3546" s="712">
        <f t="shared" si="1610"/>
        <v>0</v>
      </c>
      <c r="J3546" s="699">
        <f t="shared" si="1616"/>
        <v>0</v>
      </c>
      <c r="K3546" s="681">
        <f t="shared" si="1617"/>
        <v>0</v>
      </c>
      <c r="L3546" s="711">
        <f>IF($L$5="Yes",HLOOKUP(B3546,'Outdoor Supply'!$D$32:$P$38,7,FALSE),0)</f>
        <v>0</v>
      </c>
      <c r="M3546" s="701">
        <f t="shared" si="1618"/>
        <v>0</v>
      </c>
      <c r="N3546" s="564">
        <f t="shared" si="1619"/>
        <v>0</v>
      </c>
      <c r="O3546" s="564">
        <f t="shared" si="1620"/>
        <v>0</v>
      </c>
      <c r="P3546" s="564">
        <f t="shared" si="1621"/>
        <v>0</v>
      </c>
      <c r="Q3546" s="564">
        <f t="shared" si="1622"/>
        <v>0</v>
      </c>
      <c r="R3546" s="661">
        <f t="shared" si="1611"/>
        <v>0</v>
      </c>
      <c r="S3546" s="662">
        <f t="shared" si="1612"/>
        <v>0</v>
      </c>
      <c r="T3546" s="699">
        <f t="shared" si="1613"/>
        <v>0</v>
      </c>
      <c r="U3546" s="681">
        <f t="shared" si="1623"/>
        <v>0</v>
      </c>
      <c r="V3546" s="701">
        <f t="shared" si="1624"/>
        <v>0</v>
      </c>
      <c r="W3546" s="662">
        <f t="shared" si="1625"/>
        <v>0</v>
      </c>
      <c r="X3546" s="662">
        <f t="shared" si="1626"/>
        <v>0</v>
      </c>
      <c r="Y3546" s="662">
        <f t="shared" si="1627"/>
        <v>0</v>
      </c>
      <c r="Z3546" s="699">
        <f t="shared" si="1628"/>
        <v>0</v>
      </c>
      <c r="AA3546" s="681">
        <f t="shared" si="1631"/>
        <v>0</v>
      </c>
      <c r="AB3546" s="701">
        <f t="shared" si="1632"/>
        <v>0</v>
      </c>
      <c r="AC3546" s="662">
        <f t="shared" si="1629"/>
        <v>0</v>
      </c>
      <c r="AD3546" s="662">
        <f t="shared" si="1633"/>
        <v>0</v>
      </c>
      <c r="AE3546" s="701">
        <f t="shared" si="1634"/>
        <v>0</v>
      </c>
      <c r="AF3546" s="662">
        <f t="shared" si="1630"/>
        <v>0</v>
      </c>
      <c r="AG3546" s="662">
        <f t="shared" si="1635"/>
        <v>0</v>
      </c>
      <c r="AH3546" s="701">
        <f t="shared" si="1636"/>
        <v>0</v>
      </c>
    </row>
    <row r="3547" spans="1:34" x14ac:dyDescent="0.35">
      <c r="A3547" s="680">
        <v>41522</v>
      </c>
      <c r="B3547" s="558" t="s">
        <v>29</v>
      </c>
      <c r="C3547" s="558">
        <v>9</v>
      </c>
      <c r="D3547" s="559">
        <f t="shared" si="1608"/>
        <v>5</v>
      </c>
      <c r="E3547" s="561">
        <v>0</v>
      </c>
      <c r="F3547" s="699">
        <f t="shared" si="1614"/>
        <v>0</v>
      </c>
      <c r="G3547" s="712">
        <f t="shared" si="1615"/>
        <v>0</v>
      </c>
      <c r="H3547" s="699">
        <f t="shared" si="1609"/>
        <v>0</v>
      </c>
      <c r="I3547" s="712">
        <f t="shared" si="1610"/>
        <v>0</v>
      </c>
      <c r="J3547" s="699">
        <f t="shared" si="1616"/>
        <v>0</v>
      </c>
      <c r="K3547" s="681">
        <f t="shared" si="1617"/>
        <v>0</v>
      </c>
      <c r="L3547" s="711">
        <f>IF($L$5="Yes",HLOOKUP(B3547,'Outdoor Supply'!$D$32:$P$38,7,FALSE),0)</f>
        <v>0</v>
      </c>
      <c r="M3547" s="701">
        <f t="shared" si="1618"/>
        <v>0</v>
      </c>
      <c r="N3547" s="564">
        <f t="shared" si="1619"/>
        <v>0</v>
      </c>
      <c r="O3547" s="564">
        <f t="shared" si="1620"/>
        <v>0</v>
      </c>
      <c r="P3547" s="564">
        <f t="shared" si="1621"/>
        <v>0</v>
      </c>
      <c r="Q3547" s="564">
        <f t="shared" si="1622"/>
        <v>0</v>
      </c>
      <c r="R3547" s="661">
        <f t="shared" si="1611"/>
        <v>0</v>
      </c>
      <c r="S3547" s="662">
        <f t="shared" si="1612"/>
        <v>0</v>
      </c>
      <c r="T3547" s="699">
        <f t="shared" si="1613"/>
        <v>0</v>
      </c>
      <c r="U3547" s="681">
        <f t="shared" si="1623"/>
        <v>0</v>
      </c>
      <c r="V3547" s="701">
        <f t="shared" si="1624"/>
        <v>0</v>
      </c>
      <c r="W3547" s="662">
        <f t="shared" si="1625"/>
        <v>0</v>
      </c>
      <c r="X3547" s="662">
        <f t="shared" si="1626"/>
        <v>0</v>
      </c>
      <c r="Y3547" s="662">
        <f t="shared" si="1627"/>
        <v>0</v>
      </c>
      <c r="Z3547" s="699">
        <f t="shared" si="1628"/>
        <v>0</v>
      </c>
      <c r="AA3547" s="681">
        <f t="shared" si="1631"/>
        <v>0</v>
      </c>
      <c r="AB3547" s="701">
        <f t="shared" si="1632"/>
        <v>0</v>
      </c>
      <c r="AC3547" s="662">
        <f t="shared" si="1629"/>
        <v>0</v>
      </c>
      <c r="AD3547" s="662">
        <f t="shared" si="1633"/>
        <v>0</v>
      </c>
      <c r="AE3547" s="701">
        <f t="shared" si="1634"/>
        <v>0</v>
      </c>
      <c r="AF3547" s="662">
        <f t="shared" si="1630"/>
        <v>0</v>
      </c>
      <c r="AG3547" s="662">
        <f t="shared" si="1635"/>
        <v>0</v>
      </c>
      <c r="AH3547" s="701">
        <f t="shared" si="1636"/>
        <v>0</v>
      </c>
    </row>
    <row r="3548" spans="1:34" x14ac:dyDescent="0.35">
      <c r="A3548" s="680">
        <v>41523</v>
      </c>
      <c r="B3548" s="558" t="s">
        <v>29</v>
      </c>
      <c r="C3548" s="558">
        <v>9</v>
      </c>
      <c r="D3548" s="559">
        <f t="shared" si="1608"/>
        <v>6</v>
      </c>
      <c r="E3548" s="561">
        <v>0</v>
      </c>
      <c r="F3548" s="699">
        <f t="shared" si="1614"/>
        <v>0</v>
      </c>
      <c r="G3548" s="712">
        <f t="shared" si="1615"/>
        <v>0</v>
      </c>
      <c r="H3548" s="699">
        <f t="shared" si="1609"/>
        <v>0</v>
      </c>
      <c r="I3548" s="712">
        <f t="shared" si="1610"/>
        <v>0</v>
      </c>
      <c r="J3548" s="699">
        <f t="shared" si="1616"/>
        <v>0</v>
      </c>
      <c r="K3548" s="681">
        <f t="shared" si="1617"/>
        <v>0</v>
      </c>
      <c r="L3548" s="711">
        <f>IF($L$5="Yes",HLOOKUP(B3548,'Outdoor Supply'!$D$32:$P$38,7,FALSE),0)</f>
        <v>0</v>
      </c>
      <c r="M3548" s="701">
        <f t="shared" si="1618"/>
        <v>0</v>
      </c>
      <c r="N3548" s="564">
        <f t="shared" si="1619"/>
        <v>0</v>
      </c>
      <c r="O3548" s="564">
        <f t="shared" si="1620"/>
        <v>0</v>
      </c>
      <c r="P3548" s="564">
        <f t="shared" si="1621"/>
        <v>0</v>
      </c>
      <c r="Q3548" s="564">
        <f t="shared" si="1622"/>
        <v>0</v>
      </c>
      <c r="R3548" s="661">
        <f t="shared" si="1611"/>
        <v>0</v>
      </c>
      <c r="S3548" s="662">
        <f t="shared" si="1612"/>
        <v>0</v>
      </c>
      <c r="T3548" s="699">
        <f t="shared" si="1613"/>
        <v>0</v>
      </c>
      <c r="U3548" s="681">
        <f t="shared" si="1623"/>
        <v>0</v>
      </c>
      <c r="V3548" s="701">
        <f t="shared" si="1624"/>
        <v>0</v>
      </c>
      <c r="W3548" s="662">
        <f t="shared" si="1625"/>
        <v>0</v>
      </c>
      <c r="X3548" s="662">
        <f t="shared" si="1626"/>
        <v>0</v>
      </c>
      <c r="Y3548" s="662">
        <f t="shared" si="1627"/>
        <v>0</v>
      </c>
      <c r="Z3548" s="699">
        <f t="shared" si="1628"/>
        <v>0</v>
      </c>
      <c r="AA3548" s="681">
        <f t="shared" si="1631"/>
        <v>0</v>
      </c>
      <c r="AB3548" s="701">
        <f t="shared" si="1632"/>
        <v>0</v>
      </c>
      <c r="AC3548" s="662">
        <f t="shared" si="1629"/>
        <v>0</v>
      </c>
      <c r="AD3548" s="662">
        <f t="shared" si="1633"/>
        <v>0</v>
      </c>
      <c r="AE3548" s="701">
        <f t="shared" si="1634"/>
        <v>0</v>
      </c>
      <c r="AF3548" s="662">
        <f t="shared" si="1630"/>
        <v>0</v>
      </c>
      <c r="AG3548" s="662">
        <f t="shared" si="1635"/>
        <v>0</v>
      </c>
      <c r="AH3548" s="701">
        <f t="shared" si="1636"/>
        <v>0</v>
      </c>
    </row>
    <row r="3549" spans="1:34" x14ac:dyDescent="0.35">
      <c r="A3549" s="680">
        <v>41524</v>
      </c>
      <c r="B3549" s="558" t="s">
        <v>29</v>
      </c>
      <c r="C3549" s="558">
        <v>9</v>
      </c>
      <c r="D3549" s="559">
        <f t="shared" si="1608"/>
        <v>7</v>
      </c>
      <c r="E3549" s="561">
        <v>0</v>
      </c>
      <c r="F3549" s="699">
        <f t="shared" si="1614"/>
        <v>0</v>
      </c>
      <c r="G3549" s="712">
        <f t="shared" si="1615"/>
        <v>0</v>
      </c>
      <c r="H3549" s="699">
        <f t="shared" si="1609"/>
        <v>0</v>
      </c>
      <c r="I3549" s="712">
        <f t="shared" si="1610"/>
        <v>0</v>
      </c>
      <c r="J3549" s="699">
        <f t="shared" si="1616"/>
        <v>0</v>
      </c>
      <c r="K3549" s="681">
        <f t="shared" si="1617"/>
        <v>0</v>
      </c>
      <c r="L3549" s="711">
        <f>IF($L$5="Yes",HLOOKUP(B3549,'Outdoor Supply'!$D$32:$P$38,7,FALSE),0)</f>
        <v>0</v>
      </c>
      <c r="M3549" s="701">
        <f t="shared" si="1618"/>
        <v>0</v>
      </c>
      <c r="N3549" s="564">
        <f t="shared" si="1619"/>
        <v>0</v>
      </c>
      <c r="O3549" s="564">
        <f t="shared" si="1620"/>
        <v>0</v>
      </c>
      <c r="P3549" s="564">
        <f t="shared" si="1621"/>
        <v>0</v>
      </c>
      <c r="Q3549" s="564">
        <f t="shared" si="1622"/>
        <v>0</v>
      </c>
      <c r="R3549" s="661">
        <f t="shared" si="1611"/>
        <v>0</v>
      </c>
      <c r="S3549" s="662">
        <f t="shared" si="1612"/>
        <v>0</v>
      </c>
      <c r="T3549" s="699">
        <f t="shared" si="1613"/>
        <v>0</v>
      </c>
      <c r="U3549" s="681">
        <f t="shared" si="1623"/>
        <v>0</v>
      </c>
      <c r="V3549" s="701">
        <f t="shared" si="1624"/>
        <v>0</v>
      </c>
      <c r="W3549" s="662">
        <f t="shared" si="1625"/>
        <v>0</v>
      </c>
      <c r="X3549" s="662">
        <f t="shared" si="1626"/>
        <v>0</v>
      </c>
      <c r="Y3549" s="662">
        <f t="shared" si="1627"/>
        <v>0</v>
      </c>
      <c r="Z3549" s="699">
        <f t="shared" si="1628"/>
        <v>0</v>
      </c>
      <c r="AA3549" s="681">
        <f t="shared" si="1631"/>
        <v>0</v>
      </c>
      <c r="AB3549" s="701">
        <f t="shared" si="1632"/>
        <v>0</v>
      </c>
      <c r="AC3549" s="662">
        <f t="shared" si="1629"/>
        <v>0</v>
      </c>
      <c r="AD3549" s="662">
        <f t="shared" si="1633"/>
        <v>0</v>
      </c>
      <c r="AE3549" s="701">
        <f t="shared" si="1634"/>
        <v>0</v>
      </c>
      <c r="AF3549" s="662">
        <f t="shared" si="1630"/>
        <v>0</v>
      </c>
      <c r="AG3549" s="662">
        <f t="shared" si="1635"/>
        <v>0</v>
      </c>
      <c r="AH3549" s="701">
        <f t="shared" si="1636"/>
        <v>0</v>
      </c>
    </row>
    <row r="3550" spans="1:34" x14ac:dyDescent="0.35">
      <c r="A3550" s="680">
        <v>41525</v>
      </c>
      <c r="B3550" s="558" t="s">
        <v>29</v>
      </c>
      <c r="C3550" s="558">
        <v>9</v>
      </c>
      <c r="D3550" s="559">
        <f t="shared" si="1608"/>
        <v>1</v>
      </c>
      <c r="E3550" s="561">
        <v>0</v>
      </c>
      <c r="F3550" s="699">
        <f t="shared" si="1614"/>
        <v>0</v>
      </c>
      <c r="G3550" s="712">
        <f t="shared" si="1615"/>
        <v>0</v>
      </c>
      <c r="H3550" s="699">
        <f t="shared" si="1609"/>
        <v>0</v>
      </c>
      <c r="I3550" s="712">
        <f t="shared" si="1610"/>
        <v>0</v>
      </c>
      <c r="J3550" s="699">
        <f t="shared" si="1616"/>
        <v>0</v>
      </c>
      <c r="K3550" s="681">
        <f t="shared" si="1617"/>
        <v>0</v>
      </c>
      <c r="L3550" s="711">
        <f>IF($L$5="Yes",HLOOKUP(B3550,'Outdoor Supply'!$D$32:$P$38,7,FALSE),0)</f>
        <v>0</v>
      </c>
      <c r="M3550" s="701">
        <f t="shared" si="1618"/>
        <v>0</v>
      </c>
      <c r="N3550" s="564">
        <f t="shared" si="1619"/>
        <v>0</v>
      </c>
      <c r="O3550" s="564">
        <f t="shared" si="1620"/>
        <v>0</v>
      </c>
      <c r="P3550" s="564">
        <f t="shared" si="1621"/>
        <v>0</v>
      </c>
      <c r="Q3550" s="564">
        <f t="shared" si="1622"/>
        <v>0</v>
      </c>
      <c r="R3550" s="661">
        <f t="shared" si="1611"/>
        <v>0</v>
      </c>
      <c r="S3550" s="662">
        <f t="shared" si="1612"/>
        <v>0</v>
      </c>
      <c r="T3550" s="699">
        <f t="shared" si="1613"/>
        <v>0</v>
      </c>
      <c r="U3550" s="681">
        <f t="shared" si="1623"/>
        <v>0</v>
      </c>
      <c r="V3550" s="701">
        <f t="shared" si="1624"/>
        <v>0</v>
      </c>
      <c r="W3550" s="662">
        <f t="shared" si="1625"/>
        <v>0</v>
      </c>
      <c r="X3550" s="662">
        <f t="shared" si="1626"/>
        <v>0</v>
      </c>
      <c r="Y3550" s="662">
        <f t="shared" si="1627"/>
        <v>0</v>
      </c>
      <c r="Z3550" s="699">
        <f t="shared" si="1628"/>
        <v>0</v>
      </c>
      <c r="AA3550" s="681">
        <f t="shared" si="1631"/>
        <v>0</v>
      </c>
      <c r="AB3550" s="701">
        <f t="shared" si="1632"/>
        <v>0</v>
      </c>
      <c r="AC3550" s="662">
        <f t="shared" si="1629"/>
        <v>0</v>
      </c>
      <c r="AD3550" s="662">
        <f t="shared" si="1633"/>
        <v>0</v>
      </c>
      <c r="AE3550" s="701">
        <f t="shared" si="1634"/>
        <v>0</v>
      </c>
      <c r="AF3550" s="662">
        <f t="shared" si="1630"/>
        <v>0</v>
      </c>
      <c r="AG3550" s="662">
        <f t="shared" si="1635"/>
        <v>0</v>
      </c>
      <c r="AH3550" s="701">
        <f t="shared" si="1636"/>
        <v>0</v>
      </c>
    </row>
    <row r="3551" spans="1:34" x14ac:dyDescent="0.35">
      <c r="A3551" s="680">
        <v>41526</v>
      </c>
      <c r="B3551" s="558" t="s">
        <v>29</v>
      </c>
      <c r="C3551" s="558">
        <v>9</v>
      </c>
      <c r="D3551" s="559">
        <f t="shared" si="1608"/>
        <v>2</v>
      </c>
      <c r="E3551" s="561">
        <v>7.9999999999984084E-2</v>
      </c>
      <c r="F3551" s="699">
        <f t="shared" si="1614"/>
        <v>0</v>
      </c>
      <c r="G3551" s="712">
        <f t="shared" si="1615"/>
        <v>0</v>
      </c>
      <c r="H3551" s="699">
        <f t="shared" si="1609"/>
        <v>0</v>
      </c>
      <c r="I3551" s="712">
        <f t="shared" si="1610"/>
        <v>0</v>
      </c>
      <c r="J3551" s="699">
        <f t="shared" si="1616"/>
        <v>0</v>
      </c>
      <c r="K3551" s="681">
        <f t="shared" si="1617"/>
        <v>0</v>
      </c>
      <c r="L3551" s="711">
        <f>IF($L$5="Yes",HLOOKUP(B3551,'Outdoor Supply'!$D$32:$P$38,7,FALSE),0)</f>
        <v>0</v>
      </c>
      <c r="M3551" s="701">
        <f t="shared" si="1618"/>
        <v>0</v>
      </c>
      <c r="N3551" s="564">
        <f t="shared" si="1619"/>
        <v>0</v>
      </c>
      <c r="O3551" s="564">
        <f t="shared" si="1620"/>
        <v>0</v>
      </c>
      <c r="P3551" s="564">
        <f t="shared" si="1621"/>
        <v>0</v>
      </c>
      <c r="Q3551" s="564">
        <f t="shared" si="1622"/>
        <v>0</v>
      </c>
      <c r="R3551" s="661">
        <f t="shared" si="1611"/>
        <v>0</v>
      </c>
      <c r="S3551" s="662">
        <f t="shared" si="1612"/>
        <v>0</v>
      </c>
      <c r="T3551" s="699">
        <f t="shared" si="1613"/>
        <v>0</v>
      </c>
      <c r="U3551" s="681">
        <f t="shared" si="1623"/>
        <v>0</v>
      </c>
      <c r="V3551" s="701">
        <f t="shared" si="1624"/>
        <v>0</v>
      </c>
      <c r="W3551" s="662">
        <f t="shared" si="1625"/>
        <v>0</v>
      </c>
      <c r="X3551" s="662">
        <f t="shared" si="1626"/>
        <v>0</v>
      </c>
      <c r="Y3551" s="662">
        <f t="shared" si="1627"/>
        <v>0</v>
      </c>
      <c r="Z3551" s="699">
        <f t="shared" si="1628"/>
        <v>0</v>
      </c>
      <c r="AA3551" s="681">
        <f t="shared" si="1631"/>
        <v>0</v>
      </c>
      <c r="AB3551" s="701">
        <f t="shared" si="1632"/>
        <v>0</v>
      </c>
      <c r="AC3551" s="662">
        <f t="shared" si="1629"/>
        <v>0</v>
      </c>
      <c r="AD3551" s="662">
        <f t="shared" si="1633"/>
        <v>0</v>
      </c>
      <c r="AE3551" s="701">
        <f t="shared" si="1634"/>
        <v>0</v>
      </c>
      <c r="AF3551" s="662">
        <f t="shared" si="1630"/>
        <v>0</v>
      </c>
      <c r="AG3551" s="662">
        <f t="shared" si="1635"/>
        <v>0</v>
      </c>
      <c r="AH3551" s="701">
        <f t="shared" si="1636"/>
        <v>0</v>
      </c>
    </row>
    <row r="3552" spans="1:34" x14ac:dyDescent="0.35">
      <c r="A3552" s="680">
        <v>41527</v>
      </c>
      <c r="B3552" s="558" t="s">
        <v>29</v>
      </c>
      <c r="C3552" s="558">
        <v>9</v>
      </c>
      <c r="D3552" s="559">
        <f t="shared" si="1608"/>
        <v>3</v>
      </c>
      <c r="E3552" s="561">
        <v>9.9999999999909051E-3</v>
      </c>
      <c r="F3552" s="699">
        <f t="shared" si="1614"/>
        <v>0</v>
      </c>
      <c r="G3552" s="712">
        <f t="shared" si="1615"/>
        <v>0</v>
      </c>
      <c r="H3552" s="699">
        <f t="shared" si="1609"/>
        <v>0</v>
      </c>
      <c r="I3552" s="712">
        <f t="shared" si="1610"/>
        <v>0</v>
      </c>
      <c r="J3552" s="699">
        <f t="shared" si="1616"/>
        <v>0</v>
      </c>
      <c r="K3552" s="681">
        <f t="shared" si="1617"/>
        <v>0</v>
      </c>
      <c r="L3552" s="711">
        <f>IF($L$5="Yes",HLOOKUP(B3552,'Outdoor Supply'!$D$32:$P$38,7,FALSE),0)</f>
        <v>0</v>
      </c>
      <c r="M3552" s="701">
        <f t="shared" si="1618"/>
        <v>0</v>
      </c>
      <c r="N3552" s="564">
        <f t="shared" si="1619"/>
        <v>0</v>
      </c>
      <c r="O3552" s="564">
        <f t="shared" si="1620"/>
        <v>0</v>
      </c>
      <c r="P3552" s="564">
        <f t="shared" si="1621"/>
        <v>0</v>
      </c>
      <c r="Q3552" s="564">
        <f t="shared" si="1622"/>
        <v>0</v>
      </c>
      <c r="R3552" s="661">
        <f t="shared" si="1611"/>
        <v>0</v>
      </c>
      <c r="S3552" s="662">
        <f t="shared" si="1612"/>
        <v>0</v>
      </c>
      <c r="T3552" s="699">
        <f t="shared" si="1613"/>
        <v>0</v>
      </c>
      <c r="U3552" s="681">
        <f t="shared" si="1623"/>
        <v>0</v>
      </c>
      <c r="V3552" s="701">
        <f t="shared" si="1624"/>
        <v>0</v>
      </c>
      <c r="W3552" s="662">
        <f t="shared" si="1625"/>
        <v>0</v>
      </c>
      <c r="X3552" s="662">
        <f t="shared" si="1626"/>
        <v>0</v>
      </c>
      <c r="Y3552" s="662">
        <f t="shared" si="1627"/>
        <v>0</v>
      </c>
      <c r="Z3552" s="699">
        <f t="shared" si="1628"/>
        <v>0</v>
      </c>
      <c r="AA3552" s="681">
        <f t="shared" si="1631"/>
        <v>0</v>
      </c>
      <c r="AB3552" s="701">
        <f t="shared" si="1632"/>
        <v>0</v>
      </c>
      <c r="AC3552" s="662">
        <f t="shared" si="1629"/>
        <v>0</v>
      </c>
      <c r="AD3552" s="662">
        <f t="shared" si="1633"/>
        <v>0</v>
      </c>
      <c r="AE3552" s="701">
        <f t="shared" si="1634"/>
        <v>0</v>
      </c>
      <c r="AF3552" s="662">
        <f t="shared" si="1630"/>
        <v>0</v>
      </c>
      <c r="AG3552" s="662">
        <f t="shared" si="1635"/>
        <v>0</v>
      </c>
      <c r="AH3552" s="701">
        <f t="shared" si="1636"/>
        <v>0</v>
      </c>
    </row>
    <row r="3553" spans="1:34" x14ac:dyDescent="0.35">
      <c r="A3553" s="680">
        <v>41528</v>
      </c>
      <c r="B3553" s="558" t="s">
        <v>29</v>
      </c>
      <c r="C3553" s="558">
        <v>9</v>
      </c>
      <c r="D3553" s="559">
        <f t="shared" si="1608"/>
        <v>4</v>
      </c>
      <c r="E3553" s="561">
        <v>4.0000000000020464E-2</v>
      </c>
      <c r="F3553" s="699">
        <f t="shared" si="1614"/>
        <v>0</v>
      </c>
      <c r="G3553" s="712">
        <f t="shared" si="1615"/>
        <v>0</v>
      </c>
      <c r="H3553" s="699">
        <f t="shared" si="1609"/>
        <v>0</v>
      </c>
      <c r="I3553" s="712">
        <f t="shared" si="1610"/>
        <v>0</v>
      </c>
      <c r="J3553" s="699">
        <f t="shared" si="1616"/>
        <v>0</v>
      </c>
      <c r="K3553" s="681">
        <f t="shared" si="1617"/>
        <v>0</v>
      </c>
      <c r="L3553" s="711">
        <f>IF($L$5="Yes",HLOOKUP(B3553,'Outdoor Supply'!$D$32:$P$38,7,FALSE),0)</f>
        <v>0</v>
      </c>
      <c r="M3553" s="701">
        <f t="shared" si="1618"/>
        <v>0</v>
      </c>
      <c r="N3553" s="564">
        <f t="shared" si="1619"/>
        <v>0</v>
      </c>
      <c r="O3553" s="564">
        <f t="shared" si="1620"/>
        <v>0</v>
      </c>
      <c r="P3553" s="564">
        <f t="shared" si="1621"/>
        <v>0</v>
      </c>
      <c r="Q3553" s="564">
        <f t="shared" si="1622"/>
        <v>0</v>
      </c>
      <c r="R3553" s="661">
        <f t="shared" si="1611"/>
        <v>0</v>
      </c>
      <c r="S3553" s="662">
        <f t="shared" si="1612"/>
        <v>0</v>
      </c>
      <c r="T3553" s="699">
        <f t="shared" si="1613"/>
        <v>0</v>
      </c>
      <c r="U3553" s="681">
        <f t="shared" si="1623"/>
        <v>0</v>
      </c>
      <c r="V3553" s="701">
        <f t="shared" si="1624"/>
        <v>0</v>
      </c>
      <c r="W3553" s="662">
        <f t="shared" si="1625"/>
        <v>0</v>
      </c>
      <c r="X3553" s="662">
        <f t="shared" si="1626"/>
        <v>0</v>
      </c>
      <c r="Y3553" s="662">
        <f t="shared" si="1627"/>
        <v>0</v>
      </c>
      <c r="Z3553" s="699">
        <f t="shared" si="1628"/>
        <v>0</v>
      </c>
      <c r="AA3553" s="681">
        <f t="shared" si="1631"/>
        <v>0</v>
      </c>
      <c r="AB3553" s="701">
        <f t="shared" si="1632"/>
        <v>0</v>
      </c>
      <c r="AC3553" s="662">
        <f t="shared" si="1629"/>
        <v>0</v>
      </c>
      <c r="AD3553" s="662">
        <f t="shared" si="1633"/>
        <v>0</v>
      </c>
      <c r="AE3553" s="701">
        <f t="shared" si="1634"/>
        <v>0</v>
      </c>
      <c r="AF3553" s="662">
        <f t="shared" si="1630"/>
        <v>0</v>
      </c>
      <c r="AG3553" s="662">
        <f t="shared" si="1635"/>
        <v>0</v>
      </c>
      <c r="AH3553" s="701">
        <f t="shared" si="1636"/>
        <v>0</v>
      </c>
    </row>
    <row r="3554" spans="1:34" x14ac:dyDescent="0.35">
      <c r="A3554" s="680">
        <v>41529</v>
      </c>
      <c r="B3554" s="558" t="s">
        <v>29</v>
      </c>
      <c r="C3554" s="558">
        <v>9</v>
      </c>
      <c r="D3554" s="559">
        <f t="shared" si="1608"/>
        <v>5</v>
      </c>
      <c r="E3554" s="561">
        <v>0</v>
      </c>
      <c r="F3554" s="699">
        <f t="shared" si="1614"/>
        <v>0</v>
      </c>
      <c r="G3554" s="712">
        <f t="shared" si="1615"/>
        <v>0</v>
      </c>
      <c r="H3554" s="699">
        <f t="shared" si="1609"/>
        <v>0</v>
      </c>
      <c r="I3554" s="712">
        <f t="shared" si="1610"/>
        <v>0</v>
      </c>
      <c r="J3554" s="699">
        <f t="shared" si="1616"/>
        <v>0</v>
      </c>
      <c r="K3554" s="681">
        <f t="shared" si="1617"/>
        <v>0</v>
      </c>
      <c r="L3554" s="711">
        <f>IF($L$5="Yes",HLOOKUP(B3554,'Outdoor Supply'!$D$32:$P$38,7,FALSE),0)</f>
        <v>0</v>
      </c>
      <c r="M3554" s="701">
        <f t="shared" si="1618"/>
        <v>0</v>
      </c>
      <c r="N3554" s="564">
        <f t="shared" si="1619"/>
        <v>0</v>
      </c>
      <c r="O3554" s="564">
        <f t="shared" si="1620"/>
        <v>0</v>
      </c>
      <c r="P3554" s="564">
        <f t="shared" si="1621"/>
        <v>0</v>
      </c>
      <c r="Q3554" s="564">
        <f t="shared" si="1622"/>
        <v>0</v>
      </c>
      <c r="R3554" s="661">
        <f t="shared" si="1611"/>
        <v>0</v>
      </c>
      <c r="S3554" s="662">
        <f t="shared" si="1612"/>
        <v>0</v>
      </c>
      <c r="T3554" s="699">
        <f t="shared" si="1613"/>
        <v>0</v>
      </c>
      <c r="U3554" s="681">
        <f t="shared" si="1623"/>
        <v>0</v>
      </c>
      <c r="V3554" s="701">
        <f t="shared" si="1624"/>
        <v>0</v>
      </c>
      <c r="W3554" s="662">
        <f t="shared" si="1625"/>
        <v>0</v>
      </c>
      <c r="X3554" s="662">
        <f t="shared" si="1626"/>
        <v>0</v>
      </c>
      <c r="Y3554" s="662">
        <f t="shared" si="1627"/>
        <v>0</v>
      </c>
      <c r="Z3554" s="699">
        <f t="shared" si="1628"/>
        <v>0</v>
      </c>
      <c r="AA3554" s="681">
        <f t="shared" si="1631"/>
        <v>0</v>
      </c>
      <c r="AB3554" s="701">
        <f t="shared" si="1632"/>
        <v>0</v>
      </c>
      <c r="AC3554" s="662">
        <f t="shared" si="1629"/>
        <v>0</v>
      </c>
      <c r="AD3554" s="662">
        <f t="shared" si="1633"/>
        <v>0</v>
      </c>
      <c r="AE3554" s="701">
        <f t="shared" si="1634"/>
        <v>0</v>
      </c>
      <c r="AF3554" s="662">
        <f t="shared" si="1630"/>
        <v>0</v>
      </c>
      <c r="AG3554" s="662">
        <f t="shared" si="1635"/>
        <v>0</v>
      </c>
      <c r="AH3554" s="701">
        <f t="shared" si="1636"/>
        <v>0</v>
      </c>
    </row>
    <row r="3555" spans="1:34" x14ac:dyDescent="0.35">
      <c r="A3555" s="680">
        <v>41530</v>
      </c>
      <c r="B3555" s="558" t="s">
        <v>29</v>
      </c>
      <c r="C3555" s="558">
        <v>9</v>
      </c>
      <c r="D3555" s="559">
        <f t="shared" si="1608"/>
        <v>6</v>
      </c>
      <c r="E3555" s="561">
        <v>1.999999999998181E-2</v>
      </c>
      <c r="F3555" s="699">
        <f t="shared" si="1614"/>
        <v>0</v>
      </c>
      <c r="G3555" s="712">
        <f t="shared" si="1615"/>
        <v>0</v>
      </c>
      <c r="H3555" s="699">
        <f t="shared" si="1609"/>
        <v>0</v>
      </c>
      <c r="I3555" s="712">
        <f t="shared" si="1610"/>
        <v>0</v>
      </c>
      <c r="J3555" s="699">
        <f t="shared" si="1616"/>
        <v>0</v>
      </c>
      <c r="K3555" s="681">
        <f t="shared" si="1617"/>
        <v>0</v>
      </c>
      <c r="L3555" s="711">
        <f>IF($L$5="Yes",HLOOKUP(B3555,'Outdoor Supply'!$D$32:$P$38,7,FALSE),0)</f>
        <v>0</v>
      </c>
      <c r="M3555" s="701">
        <f t="shared" si="1618"/>
        <v>0</v>
      </c>
      <c r="N3555" s="564">
        <f t="shared" si="1619"/>
        <v>0</v>
      </c>
      <c r="O3555" s="564">
        <f t="shared" si="1620"/>
        <v>0</v>
      </c>
      <c r="P3555" s="564">
        <f t="shared" si="1621"/>
        <v>0</v>
      </c>
      <c r="Q3555" s="564">
        <f t="shared" si="1622"/>
        <v>0</v>
      </c>
      <c r="R3555" s="661">
        <f t="shared" si="1611"/>
        <v>0</v>
      </c>
      <c r="S3555" s="662">
        <f t="shared" si="1612"/>
        <v>0</v>
      </c>
      <c r="T3555" s="699">
        <f t="shared" si="1613"/>
        <v>0</v>
      </c>
      <c r="U3555" s="681">
        <f t="shared" si="1623"/>
        <v>0</v>
      </c>
      <c r="V3555" s="701">
        <f t="shared" si="1624"/>
        <v>0</v>
      </c>
      <c r="W3555" s="662">
        <f t="shared" si="1625"/>
        <v>0</v>
      </c>
      <c r="X3555" s="662">
        <f t="shared" si="1626"/>
        <v>0</v>
      </c>
      <c r="Y3555" s="662">
        <f t="shared" si="1627"/>
        <v>0</v>
      </c>
      <c r="Z3555" s="699">
        <f t="shared" si="1628"/>
        <v>0</v>
      </c>
      <c r="AA3555" s="681">
        <f t="shared" si="1631"/>
        <v>0</v>
      </c>
      <c r="AB3555" s="701">
        <f t="shared" si="1632"/>
        <v>0</v>
      </c>
      <c r="AC3555" s="662">
        <f t="shared" si="1629"/>
        <v>0</v>
      </c>
      <c r="AD3555" s="662">
        <f t="shared" si="1633"/>
        <v>0</v>
      </c>
      <c r="AE3555" s="701">
        <f t="shared" si="1634"/>
        <v>0</v>
      </c>
      <c r="AF3555" s="662">
        <f t="shared" si="1630"/>
        <v>0</v>
      </c>
      <c r="AG3555" s="662">
        <f t="shared" si="1635"/>
        <v>0</v>
      </c>
      <c r="AH3555" s="701">
        <f t="shared" si="1636"/>
        <v>0</v>
      </c>
    </row>
    <row r="3556" spans="1:34" x14ac:dyDescent="0.35">
      <c r="A3556" s="680">
        <v>41531</v>
      </c>
      <c r="B3556" s="558" t="s">
        <v>29</v>
      </c>
      <c r="C3556" s="558">
        <v>9</v>
      </c>
      <c r="D3556" s="559">
        <f t="shared" si="1608"/>
        <v>7</v>
      </c>
      <c r="E3556" s="561">
        <v>0</v>
      </c>
      <c r="F3556" s="699">
        <f t="shared" si="1614"/>
        <v>0</v>
      </c>
      <c r="G3556" s="712">
        <f t="shared" si="1615"/>
        <v>0</v>
      </c>
      <c r="H3556" s="699">
        <f t="shared" si="1609"/>
        <v>0</v>
      </c>
      <c r="I3556" s="712">
        <f t="shared" si="1610"/>
        <v>0</v>
      </c>
      <c r="J3556" s="699">
        <f t="shared" si="1616"/>
        <v>0</v>
      </c>
      <c r="K3556" s="681">
        <f t="shared" si="1617"/>
        <v>0</v>
      </c>
      <c r="L3556" s="711">
        <f>IF($L$5="Yes",HLOOKUP(B3556,'Outdoor Supply'!$D$32:$P$38,7,FALSE),0)</f>
        <v>0</v>
      </c>
      <c r="M3556" s="701">
        <f t="shared" si="1618"/>
        <v>0</v>
      </c>
      <c r="N3556" s="564">
        <f t="shared" si="1619"/>
        <v>0</v>
      </c>
      <c r="O3556" s="564">
        <f t="shared" si="1620"/>
        <v>0</v>
      </c>
      <c r="P3556" s="564">
        <f t="shared" si="1621"/>
        <v>0</v>
      </c>
      <c r="Q3556" s="564">
        <f t="shared" si="1622"/>
        <v>0</v>
      </c>
      <c r="R3556" s="661">
        <f t="shared" si="1611"/>
        <v>0</v>
      </c>
      <c r="S3556" s="662">
        <f t="shared" si="1612"/>
        <v>0</v>
      </c>
      <c r="T3556" s="699">
        <f t="shared" si="1613"/>
        <v>0</v>
      </c>
      <c r="U3556" s="681">
        <f t="shared" si="1623"/>
        <v>0</v>
      </c>
      <c r="V3556" s="701">
        <f t="shared" si="1624"/>
        <v>0</v>
      </c>
      <c r="W3556" s="662">
        <f t="shared" si="1625"/>
        <v>0</v>
      </c>
      <c r="X3556" s="662">
        <f t="shared" si="1626"/>
        <v>0</v>
      </c>
      <c r="Y3556" s="662">
        <f t="shared" si="1627"/>
        <v>0</v>
      </c>
      <c r="Z3556" s="699">
        <f t="shared" si="1628"/>
        <v>0</v>
      </c>
      <c r="AA3556" s="681">
        <f t="shared" si="1631"/>
        <v>0</v>
      </c>
      <c r="AB3556" s="701">
        <f t="shared" si="1632"/>
        <v>0</v>
      </c>
      <c r="AC3556" s="662">
        <f t="shared" si="1629"/>
        <v>0</v>
      </c>
      <c r="AD3556" s="662">
        <f t="shared" si="1633"/>
        <v>0</v>
      </c>
      <c r="AE3556" s="701">
        <f t="shared" si="1634"/>
        <v>0</v>
      </c>
      <c r="AF3556" s="662">
        <f t="shared" si="1630"/>
        <v>0</v>
      </c>
      <c r="AG3556" s="662">
        <f t="shared" si="1635"/>
        <v>0</v>
      </c>
      <c r="AH3556" s="701">
        <f t="shared" si="1636"/>
        <v>0</v>
      </c>
    </row>
    <row r="3557" spans="1:34" x14ac:dyDescent="0.35">
      <c r="A3557" s="680">
        <v>41532</v>
      </c>
      <c r="B3557" s="558" t="s">
        <v>29</v>
      </c>
      <c r="C3557" s="558">
        <v>9</v>
      </c>
      <c r="D3557" s="559">
        <f t="shared" si="1608"/>
        <v>1</v>
      </c>
      <c r="E3557" s="561">
        <v>0.30000000000001137</v>
      </c>
      <c r="F3557" s="699">
        <f t="shared" si="1614"/>
        <v>0</v>
      </c>
      <c r="G3557" s="712">
        <f t="shared" si="1615"/>
        <v>0</v>
      </c>
      <c r="H3557" s="699">
        <f t="shared" si="1609"/>
        <v>0</v>
      </c>
      <c r="I3557" s="712">
        <f t="shared" si="1610"/>
        <v>0</v>
      </c>
      <c r="J3557" s="699">
        <f t="shared" si="1616"/>
        <v>0</v>
      </c>
      <c r="K3557" s="681">
        <f t="shared" si="1617"/>
        <v>0</v>
      </c>
      <c r="L3557" s="711">
        <f>IF($L$5="Yes",HLOOKUP(B3557,'Outdoor Supply'!$D$32:$P$38,7,FALSE),0)</f>
        <v>0</v>
      </c>
      <c r="M3557" s="701">
        <f t="shared" si="1618"/>
        <v>0</v>
      </c>
      <c r="N3557" s="564">
        <f t="shared" si="1619"/>
        <v>0</v>
      </c>
      <c r="O3557" s="564">
        <f t="shared" si="1620"/>
        <v>0</v>
      </c>
      <c r="P3557" s="564">
        <f t="shared" si="1621"/>
        <v>0</v>
      </c>
      <c r="Q3557" s="564">
        <f t="shared" si="1622"/>
        <v>0</v>
      </c>
      <c r="R3557" s="661">
        <f t="shared" si="1611"/>
        <v>0</v>
      </c>
      <c r="S3557" s="662">
        <f t="shared" si="1612"/>
        <v>0</v>
      </c>
      <c r="T3557" s="699">
        <f t="shared" si="1613"/>
        <v>0</v>
      </c>
      <c r="U3557" s="681">
        <f t="shared" si="1623"/>
        <v>0</v>
      </c>
      <c r="V3557" s="701">
        <f t="shared" si="1624"/>
        <v>0</v>
      </c>
      <c r="W3557" s="662">
        <f t="shared" si="1625"/>
        <v>0</v>
      </c>
      <c r="X3557" s="662">
        <f t="shared" si="1626"/>
        <v>0</v>
      </c>
      <c r="Y3557" s="662">
        <f t="shared" si="1627"/>
        <v>0</v>
      </c>
      <c r="Z3557" s="699">
        <f t="shared" si="1628"/>
        <v>0</v>
      </c>
      <c r="AA3557" s="681">
        <f t="shared" si="1631"/>
        <v>0</v>
      </c>
      <c r="AB3557" s="701">
        <f t="shared" si="1632"/>
        <v>0</v>
      </c>
      <c r="AC3557" s="662">
        <f t="shared" si="1629"/>
        <v>0</v>
      </c>
      <c r="AD3557" s="662">
        <f t="shared" si="1633"/>
        <v>0</v>
      </c>
      <c r="AE3557" s="701">
        <f t="shared" si="1634"/>
        <v>0</v>
      </c>
      <c r="AF3557" s="662">
        <f t="shared" si="1630"/>
        <v>0</v>
      </c>
      <c r="AG3557" s="662">
        <f t="shared" si="1635"/>
        <v>0</v>
      </c>
      <c r="AH3557" s="701">
        <f t="shared" si="1636"/>
        <v>0</v>
      </c>
    </row>
    <row r="3558" spans="1:34" x14ac:dyDescent="0.35">
      <c r="A3558" s="680">
        <v>41533</v>
      </c>
      <c r="B3558" s="558" t="s">
        <v>29</v>
      </c>
      <c r="C3558" s="558">
        <v>9</v>
      </c>
      <c r="D3558" s="559">
        <f t="shared" si="1608"/>
        <v>2</v>
      </c>
      <c r="E3558" s="561">
        <v>0</v>
      </c>
      <c r="F3558" s="699">
        <f t="shared" si="1614"/>
        <v>0</v>
      </c>
      <c r="G3558" s="712">
        <f t="shared" si="1615"/>
        <v>0</v>
      </c>
      <c r="H3558" s="699">
        <f t="shared" si="1609"/>
        <v>0</v>
      </c>
      <c r="I3558" s="712">
        <f t="shared" si="1610"/>
        <v>0</v>
      </c>
      <c r="J3558" s="699">
        <f t="shared" si="1616"/>
        <v>0</v>
      </c>
      <c r="K3558" s="681">
        <f t="shared" si="1617"/>
        <v>0</v>
      </c>
      <c r="L3558" s="711">
        <f>IF($L$5="Yes",HLOOKUP(B3558,'Outdoor Supply'!$D$32:$P$38,7,FALSE),0)</f>
        <v>0</v>
      </c>
      <c r="M3558" s="701">
        <f t="shared" si="1618"/>
        <v>0</v>
      </c>
      <c r="N3558" s="564">
        <f t="shared" si="1619"/>
        <v>0</v>
      </c>
      <c r="O3558" s="564">
        <f t="shared" si="1620"/>
        <v>0</v>
      </c>
      <c r="P3558" s="564">
        <f t="shared" si="1621"/>
        <v>0</v>
      </c>
      <c r="Q3558" s="564">
        <f t="shared" si="1622"/>
        <v>0</v>
      </c>
      <c r="R3558" s="661">
        <f t="shared" si="1611"/>
        <v>0</v>
      </c>
      <c r="S3558" s="662">
        <f t="shared" si="1612"/>
        <v>0</v>
      </c>
      <c r="T3558" s="699">
        <f t="shared" si="1613"/>
        <v>0</v>
      </c>
      <c r="U3558" s="681">
        <f t="shared" si="1623"/>
        <v>0</v>
      </c>
      <c r="V3558" s="701">
        <f t="shared" si="1624"/>
        <v>0</v>
      </c>
      <c r="W3558" s="662">
        <f t="shared" si="1625"/>
        <v>0</v>
      </c>
      <c r="X3558" s="662">
        <f t="shared" si="1626"/>
        <v>0</v>
      </c>
      <c r="Y3558" s="662">
        <f t="shared" si="1627"/>
        <v>0</v>
      </c>
      <c r="Z3558" s="699">
        <f t="shared" si="1628"/>
        <v>0</v>
      </c>
      <c r="AA3558" s="681">
        <f t="shared" si="1631"/>
        <v>0</v>
      </c>
      <c r="AB3558" s="701">
        <f t="shared" si="1632"/>
        <v>0</v>
      </c>
      <c r="AC3558" s="662">
        <f t="shared" si="1629"/>
        <v>0</v>
      </c>
      <c r="AD3558" s="662">
        <f t="shared" si="1633"/>
        <v>0</v>
      </c>
      <c r="AE3558" s="701">
        <f t="shared" si="1634"/>
        <v>0</v>
      </c>
      <c r="AF3558" s="662">
        <f t="shared" si="1630"/>
        <v>0</v>
      </c>
      <c r="AG3558" s="662">
        <f t="shared" si="1635"/>
        <v>0</v>
      </c>
      <c r="AH3558" s="701">
        <f t="shared" si="1636"/>
        <v>0</v>
      </c>
    </row>
    <row r="3559" spans="1:34" x14ac:dyDescent="0.35">
      <c r="A3559" s="680">
        <v>41534</v>
      </c>
      <c r="B3559" s="558" t="s">
        <v>29</v>
      </c>
      <c r="C3559" s="558">
        <v>9</v>
      </c>
      <c r="D3559" s="559">
        <f t="shared" si="1608"/>
        <v>3</v>
      </c>
      <c r="E3559" s="561">
        <v>0.31999999999999318</v>
      </c>
      <c r="F3559" s="699">
        <f t="shared" si="1614"/>
        <v>0</v>
      </c>
      <c r="G3559" s="712">
        <f t="shared" si="1615"/>
        <v>0</v>
      </c>
      <c r="H3559" s="699">
        <f t="shared" si="1609"/>
        <v>0</v>
      </c>
      <c r="I3559" s="712">
        <f t="shared" si="1610"/>
        <v>0</v>
      </c>
      <c r="J3559" s="699">
        <f t="shared" si="1616"/>
        <v>0</v>
      </c>
      <c r="K3559" s="681">
        <f t="shared" si="1617"/>
        <v>0</v>
      </c>
      <c r="L3559" s="711">
        <f>IF($L$5="Yes",HLOOKUP(B3559,'Outdoor Supply'!$D$32:$P$38,7,FALSE),0)</f>
        <v>0</v>
      </c>
      <c r="M3559" s="701">
        <f t="shared" si="1618"/>
        <v>0</v>
      </c>
      <c r="N3559" s="564">
        <f t="shared" si="1619"/>
        <v>0</v>
      </c>
      <c r="O3559" s="564">
        <f t="shared" si="1620"/>
        <v>0</v>
      </c>
      <c r="P3559" s="564">
        <f t="shared" si="1621"/>
        <v>0</v>
      </c>
      <c r="Q3559" s="564">
        <f t="shared" si="1622"/>
        <v>0</v>
      </c>
      <c r="R3559" s="661">
        <f t="shared" si="1611"/>
        <v>0</v>
      </c>
      <c r="S3559" s="662">
        <f t="shared" si="1612"/>
        <v>0</v>
      </c>
      <c r="T3559" s="699">
        <f t="shared" si="1613"/>
        <v>0</v>
      </c>
      <c r="U3559" s="681">
        <f t="shared" si="1623"/>
        <v>0</v>
      </c>
      <c r="V3559" s="701">
        <f t="shared" si="1624"/>
        <v>0</v>
      </c>
      <c r="W3559" s="662">
        <f t="shared" si="1625"/>
        <v>0</v>
      </c>
      <c r="X3559" s="662">
        <f t="shared" si="1626"/>
        <v>0</v>
      </c>
      <c r="Y3559" s="662">
        <f t="shared" si="1627"/>
        <v>0</v>
      </c>
      <c r="Z3559" s="699">
        <f t="shared" si="1628"/>
        <v>0</v>
      </c>
      <c r="AA3559" s="681">
        <f t="shared" si="1631"/>
        <v>0</v>
      </c>
      <c r="AB3559" s="701">
        <f t="shared" si="1632"/>
        <v>0</v>
      </c>
      <c r="AC3559" s="662">
        <f t="shared" si="1629"/>
        <v>0</v>
      </c>
      <c r="AD3559" s="662">
        <f t="shared" si="1633"/>
        <v>0</v>
      </c>
      <c r="AE3559" s="701">
        <f t="shared" si="1634"/>
        <v>0</v>
      </c>
      <c r="AF3559" s="662">
        <f t="shared" si="1630"/>
        <v>0</v>
      </c>
      <c r="AG3559" s="662">
        <f t="shared" si="1635"/>
        <v>0</v>
      </c>
      <c r="AH3559" s="701">
        <f t="shared" si="1636"/>
        <v>0</v>
      </c>
    </row>
    <row r="3560" spans="1:34" x14ac:dyDescent="0.35">
      <c r="A3560" s="680">
        <v>41535</v>
      </c>
      <c r="B3560" s="558" t="s">
        <v>29</v>
      </c>
      <c r="C3560" s="558">
        <v>9</v>
      </c>
      <c r="D3560" s="559">
        <f t="shared" si="1608"/>
        <v>4</v>
      </c>
      <c r="E3560" s="561">
        <v>2.9999999999972715E-2</v>
      </c>
      <c r="F3560" s="699">
        <f t="shared" si="1614"/>
        <v>0</v>
      </c>
      <c r="G3560" s="712">
        <f t="shared" si="1615"/>
        <v>0</v>
      </c>
      <c r="H3560" s="699">
        <f t="shared" si="1609"/>
        <v>0</v>
      </c>
      <c r="I3560" s="712">
        <f t="shared" si="1610"/>
        <v>0</v>
      </c>
      <c r="J3560" s="699">
        <f t="shared" si="1616"/>
        <v>0</v>
      </c>
      <c r="K3560" s="681">
        <f t="shared" si="1617"/>
        <v>0</v>
      </c>
      <c r="L3560" s="711">
        <f>IF($L$5="Yes",HLOOKUP(B3560,'Outdoor Supply'!$D$32:$P$38,7,FALSE),0)</f>
        <v>0</v>
      </c>
      <c r="M3560" s="701">
        <f t="shared" si="1618"/>
        <v>0</v>
      </c>
      <c r="N3560" s="564">
        <f t="shared" si="1619"/>
        <v>0</v>
      </c>
      <c r="O3560" s="564">
        <f t="shared" si="1620"/>
        <v>0</v>
      </c>
      <c r="P3560" s="564">
        <f t="shared" si="1621"/>
        <v>0</v>
      </c>
      <c r="Q3560" s="564">
        <f t="shared" si="1622"/>
        <v>0</v>
      </c>
      <c r="R3560" s="661">
        <f t="shared" si="1611"/>
        <v>0</v>
      </c>
      <c r="S3560" s="662">
        <f t="shared" si="1612"/>
        <v>0</v>
      </c>
      <c r="T3560" s="699">
        <f t="shared" si="1613"/>
        <v>0</v>
      </c>
      <c r="U3560" s="681">
        <f t="shared" si="1623"/>
        <v>0</v>
      </c>
      <c r="V3560" s="701">
        <f t="shared" si="1624"/>
        <v>0</v>
      </c>
      <c r="W3560" s="662">
        <f t="shared" si="1625"/>
        <v>0</v>
      </c>
      <c r="X3560" s="662">
        <f t="shared" si="1626"/>
        <v>0</v>
      </c>
      <c r="Y3560" s="662">
        <f t="shared" si="1627"/>
        <v>0</v>
      </c>
      <c r="Z3560" s="699">
        <f t="shared" si="1628"/>
        <v>0</v>
      </c>
      <c r="AA3560" s="681">
        <f t="shared" si="1631"/>
        <v>0</v>
      </c>
      <c r="AB3560" s="701">
        <f t="shared" si="1632"/>
        <v>0</v>
      </c>
      <c r="AC3560" s="662">
        <f t="shared" si="1629"/>
        <v>0</v>
      </c>
      <c r="AD3560" s="662">
        <f t="shared" si="1633"/>
        <v>0</v>
      </c>
      <c r="AE3560" s="701">
        <f t="shared" si="1634"/>
        <v>0</v>
      </c>
      <c r="AF3560" s="662">
        <f t="shared" si="1630"/>
        <v>0</v>
      </c>
      <c r="AG3560" s="662">
        <f t="shared" si="1635"/>
        <v>0</v>
      </c>
      <c r="AH3560" s="701">
        <f t="shared" si="1636"/>
        <v>0</v>
      </c>
    </row>
    <row r="3561" spans="1:34" x14ac:dyDescent="0.35">
      <c r="A3561" s="680">
        <v>41536</v>
      </c>
      <c r="B3561" s="558" t="s">
        <v>29</v>
      </c>
      <c r="C3561" s="558">
        <v>9</v>
      </c>
      <c r="D3561" s="559">
        <f t="shared" si="1608"/>
        <v>5</v>
      </c>
      <c r="E3561" s="561">
        <v>0</v>
      </c>
      <c r="F3561" s="699">
        <f t="shared" si="1614"/>
        <v>0</v>
      </c>
      <c r="G3561" s="712">
        <f t="shared" si="1615"/>
        <v>0</v>
      </c>
      <c r="H3561" s="699">
        <f t="shared" si="1609"/>
        <v>0</v>
      </c>
      <c r="I3561" s="712">
        <f t="shared" si="1610"/>
        <v>0</v>
      </c>
      <c r="J3561" s="699">
        <f t="shared" si="1616"/>
        <v>0</v>
      </c>
      <c r="K3561" s="681">
        <f t="shared" si="1617"/>
        <v>0</v>
      </c>
      <c r="L3561" s="711">
        <f>IF($L$5="Yes",HLOOKUP(B3561,'Outdoor Supply'!$D$32:$P$38,7,FALSE),0)</f>
        <v>0</v>
      </c>
      <c r="M3561" s="701">
        <f t="shared" si="1618"/>
        <v>0</v>
      </c>
      <c r="N3561" s="564">
        <f t="shared" si="1619"/>
        <v>0</v>
      </c>
      <c r="O3561" s="564">
        <f t="shared" si="1620"/>
        <v>0</v>
      </c>
      <c r="P3561" s="564">
        <f t="shared" si="1621"/>
        <v>0</v>
      </c>
      <c r="Q3561" s="564">
        <f t="shared" si="1622"/>
        <v>0</v>
      </c>
      <c r="R3561" s="661">
        <f t="shared" si="1611"/>
        <v>0</v>
      </c>
      <c r="S3561" s="662">
        <f t="shared" si="1612"/>
        <v>0</v>
      </c>
      <c r="T3561" s="699">
        <f t="shared" si="1613"/>
        <v>0</v>
      </c>
      <c r="U3561" s="681">
        <f t="shared" si="1623"/>
        <v>0</v>
      </c>
      <c r="V3561" s="701">
        <f t="shared" si="1624"/>
        <v>0</v>
      </c>
      <c r="W3561" s="662">
        <f t="shared" si="1625"/>
        <v>0</v>
      </c>
      <c r="X3561" s="662">
        <f t="shared" si="1626"/>
        <v>0</v>
      </c>
      <c r="Y3561" s="662">
        <f t="shared" si="1627"/>
        <v>0</v>
      </c>
      <c r="Z3561" s="699">
        <f t="shared" si="1628"/>
        <v>0</v>
      </c>
      <c r="AA3561" s="681">
        <f t="shared" si="1631"/>
        <v>0</v>
      </c>
      <c r="AB3561" s="701">
        <f t="shared" si="1632"/>
        <v>0</v>
      </c>
      <c r="AC3561" s="662">
        <f t="shared" si="1629"/>
        <v>0</v>
      </c>
      <c r="AD3561" s="662">
        <f t="shared" si="1633"/>
        <v>0</v>
      </c>
      <c r="AE3561" s="701">
        <f t="shared" si="1634"/>
        <v>0</v>
      </c>
      <c r="AF3561" s="662">
        <f t="shared" si="1630"/>
        <v>0</v>
      </c>
      <c r="AG3561" s="662">
        <f t="shared" si="1635"/>
        <v>0</v>
      </c>
      <c r="AH3561" s="701">
        <f t="shared" si="1636"/>
        <v>0</v>
      </c>
    </row>
    <row r="3562" spans="1:34" x14ac:dyDescent="0.35">
      <c r="A3562" s="680">
        <v>41537</v>
      </c>
      <c r="B3562" s="558" t="s">
        <v>29</v>
      </c>
      <c r="C3562" s="558">
        <v>9</v>
      </c>
      <c r="D3562" s="559">
        <f t="shared" si="1608"/>
        <v>6</v>
      </c>
      <c r="E3562" s="561">
        <v>1.25</v>
      </c>
      <c r="F3562" s="699">
        <f t="shared" si="1614"/>
        <v>0</v>
      </c>
      <c r="G3562" s="712">
        <f t="shared" si="1615"/>
        <v>0</v>
      </c>
      <c r="H3562" s="699">
        <f t="shared" si="1609"/>
        <v>0</v>
      </c>
      <c r="I3562" s="712">
        <f t="shared" si="1610"/>
        <v>0</v>
      </c>
      <c r="J3562" s="699">
        <f t="shared" si="1616"/>
        <v>0</v>
      </c>
      <c r="K3562" s="681">
        <f t="shared" si="1617"/>
        <v>0</v>
      </c>
      <c r="L3562" s="711">
        <f>IF($L$5="Yes",HLOOKUP(B3562,'Outdoor Supply'!$D$32:$P$38,7,FALSE),0)</f>
        <v>0</v>
      </c>
      <c r="M3562" s="701">
        <f t="shared" si="1618"/>
        <v>0</v>
      </c>
      <c r="N3562" s="564">
        <f t="shared" si="1619"/>
        <v>0</v>
      </c>
      <c r="O3562" s="564">
        <f t="shared" si="1620"/>
        <v>0</v>
      </c>
      <c r="P3562" s="564">
        <f t="shared" si="1621"/>
        <v>0</v>
      </c>
      <c r="Q3562" s="564">
        <f t="shared" si="1622"/>
        <v>0</v>
      </c>
      <c r="R3562" s="661">
        <f t="shared" si="1611"/>
        <v>0</v>
      </c>
      <c r="S3562" s="662">
        <f t="shared" si="1612"/>
        <v>0</v>
      </c>
      <c r="T3562" s="699">
        <f t="shared" si="1613"/>
        <v>0</v>
      </c>
      <c r="U3562" s="681">
        <f t="shared" si="1623"/>
        <v>0</v>
      </c>
      <c r="V3562" s="701">
        <f t="shared" si="1624"/>
        <v>0</v>
      </c>
      <c r="W3562" s="662">
        <f t="shared" si="1625"/>
        <v>0</v>
      </c>
      <c r="X3562" s="662">
        <f t="shared" si="1626"/>
        <v>0</v>
      </c>
      <c r="Y3562" s="662">
        <f t="shared" si="1627"/>
        <v>0</v>
      </c>
      <c r="Z3562" s="699">
        <f t="shared" si="1628"/>
        <v>0</v>
      </c>
      <c r="AA3562" s="681">
        <f t="shared" si="1631"/>
        <v>0</v>
      </c>
      <c r="AB3562" s="701">
        <f t="shared" si="1632"/>
        <v>0</v>
      </c>
      <c r="AC3562" s="662">
        <f t="shared" si="1629"/>
        <v>0</v>
      </c>
      <c r="AD3562" s="662">
        <f t="shared" si="1633"/>
        <v>0</v>
      </c>
      <c r="AE3562" s="701">
        <f t="shared" si="1634"/>
        <v>0</v>
      </c>
      <c r="AF3562" s="662">
        <f t="shared" si="1630"/>
        <v>0</v>
      </c>
      <c r="AG3562" s="662">
        <f t="shared" si="1635"/>
        <v>0</v>
      </c>
      <c r="AH3562" s="701">
        <f t="shared" si="1636"/>
        <v>0</v>
      </c>
    </row>
    <row r="3563" spans="1:34" x14ac:dyDescent="0.35">
      <c r="A3563" s="680">
        <v>41538</v>
      </c>
      <c r="B3563" s="558" t="s">
        <v>29</v>
      </c>
      <c r="C3563" s="558">
        <v>9</v>
      </c>
      <c r="D3563" s="559">
        <f t="shared" si="1608"/>
        <v>7</v>
      </c>
      <c r="E3563" s="561">
        <v>1.7199999999999704</v>
      </c>
      <c r="F3563" s="699">
        <f t="shared" si="1614"/>
        <v>0</v>
      </c>
      <c r="G3563" s="712">
        <f t="shared" si="1615"/>
        <v>0</v>
      </c>
      <c r="H3563" s="699">
        <f t="shared" si="1609"/>
        <v>0</v>
      </c>
      <c r="I3563" s="712">
        <f t="shared" si="1610"/>
        <v>0</v>
      </c>
      <c r="J3563" s="699">
        <f t="shared" si="1616"/>
        <v>0</v>
      </c>
      <c r="K3563" s="681">
        <f t="shared" si="1617"/>
        <v>0</v>
      </c>
      <c r="L3563" s="711">
        <f>IF($L$5="Yes",HLOOKUP(B3563,'Outdoor Supply'!$D$32:$P$38,7,FALSE),0)</f>
        <v>0</v>
      </c>
      <c r="M3563" s="701">
        <f t="shared" si="1618"/>
        <v>0</v>
      </c>
      <c r="N3563" s="564">
        <f t="shared" si="1619"/>
        <v>0</v>
      </c>
      <c r="O3563" s="564">
        <f t="shared" si="1620"/>
        <v>0</v>
      </c>
      <c r="P3563" s="564">
        <f t="shared" si="1621"/>
        <v>0</v>
      </c>
      <c r="Q3563" s="564">
        <f t="shared" si="1622"/>
        <v>0</v>
      </c>
      <c r="R3563" s="661">
        <f t="shared" si="1611"/>
        <v>0</v>
      </c>
      <c r="S3563" s="662">
        <f t="shared" si="1612"/>
        <v>0</v>
      </c>
      <c r="T3563" s="699">
        <f t="shared" si="1613"/>
        <v>0</v>
      </c>
      <c r="U3563" s="681">
        <f t="shared" si="1623"/>
        <v>0</v>
      </c>
      <c r="V3563" s="701">
        <f t="shared" si="1624"/>
        <v>0</v>
      </c>
      <c r="W3563" s="662">
        <f t="shared" si="1625"/>
        <v>0</v>
      </c>
      <c r="X3563" s="662">
        <f t="shared" si="1626"/>
        <v>0</v>
      </c>
      <c r="Y3563" s="662">
        <f t="shared" si="1627"/>
        <v>0</v>
      </c>
      <c r="Z3563" s="699">
        <f t="shared" si="1628"/>
        <v>0</v>
      </c>
      <c r="AA3563" s="681">
        <f t="shared" si="1631"/>
        <v>0</v>
      </c>
      <c r="AB3563" s="701">
        <f t="shared" si="1632"/>
        <v>0</v>
      </c>
      <c r="AC3563" s="662">
        <f t="shared" si="1629"/>
        <v>0</v>
      </c>
      <c r="AD3563" s="662">
        <f t="shared" si="1633"/>
        <v>0</v>
      </c>
      <c r="AE3563" s="701">
        <f t="shared" si="1634"/>
        <v>0</v>
      </c>
      <c r="AF3563" s="662">
        <f t="shared" si="1630"/>
        <v>0</v>
      </c>
      <c r="AG3563" s="662">
        <f t="shared" si="1635"/>
        <v>0</v>
      </c>
      <c r="AH3563" s="701">
        <f t="shared" si="1636"/>
        <v>0</v>
      </c>
    </row>
    <row r="3564" spans="1:34" x14ac:dyDescent="0.35">
      <c r="A3564" s="680">
        <v>41539</v>
      </c>
      <c r="B3564" s="558" t="s">
        <v>29</v>
      </c>
      <c r="C3564" s="558">
        <v>9</v>
      </c>
      <c r="D3564" s="559">
        <f t="shared" si="1608"/>
        <v>1</v>
      </c>
      <c r="E3564" s="561">
        <v>0</v>
      </c>
      <c r="F3564" s="699">
        <f t="shared" si="1614"/>
        <v>0</v>
      </c>
      <c r="G3564" s="712">
        <f t="shared" si="1615"/>
        <v>0</v>
      </c>
      <c r="H3564" s="699">
        <f t="shared" si="1609"/>
        <v>0</v>
      </c>
      <c r="I3564" s="712">
        <f t="shared" si="1610"/>
        <v>0</v>
      </c>
      <c r="J3564" s="699">
        <f t="shared" si="1616"/>
        <v>0</v>
      </c>
      <c r="K3564" s="681">
        <f t="shared" si="1617"/>
        <v>0</v>
      </c>
      <c r="L3564" s="711">
        <f>IF($L$5="Yes",HLOOKUP(B3564,'Outdoor Supply'!$D$32:$P$38,7,FALSE),0)</f>
        <v>0</v>
      </c>
      <c r="M3564" s="701">
        <f t="shared" si="1618"/>
        <v>0</v>
      </c>
      <c r="N3564" s="564">
        <f t="shared" si="1619"/>
        <v>0</v>
      </c>
      <c r="O3564" s="564">
        <f t="shared" si="1620"/>
        <v>0</v>
      </c>
      <c r="P3564" s="564">
        <f t="shared" si="1621"/>
        <v>0</v>
      </c>
      <c r="Q3564" s="564">
        <f t="shared" si="1622"/>
        <v>0</v>
      </c>
      <c r="R3564" s="661">
        <f t="shared" si="1611"/>
        <v>0</v>
      </c>
      <c r="S3564" s="662">
        <f t="shared" si="1612"/>
        <v>0</v>
      </c>
      <c r="T3564" s="699">
        <f t="shared" si="1613"/>
        <v>0</v>
      </c>
      <c r="U3564" s="681">
        <f t="shared" si="1623"/>
        <v>0</v>
      </c>
      <c r="V3564" s="701">
        <f t="shared" si="1624"/>
        <v>0</v>
      </c>
      <c r="W3564" s="662">
        <f t="shared" si="1625"/>
        <v>0</v>
      </c>
      <c r="X3564" s="662">
        <f t="shared" si="1626"/>
        <v>0</v>
      </c>
      <c r="Y3564" s="662">
        <f t="shared" si="1627"/>
        <v>0</v>
      </c>
      <c r="Z3564" s="699">
        <f t="shared" si="1628"/>
        <v>0</v>
      </c>
      <c r="AA3564" s="681">
        <f t="shared" si="1631"/>
        <v>0</v>
      </c>
      <c r="AB3564" s="701">
        <f t="shared" si="1632"/>
        <v>0</v>
      </c>
      <c r="AC3564" s="662">
        <f t="shared" si="1629"/>
        <v>0</v>
      </c>
      <c r="AD3564" s="662">
        <f t="shared" si="1633"/>
        <v>0</v>
      </c>
      <c r="AE3564" s="701">
        <f t="shared" si="1634"/>
        <v>0</v>
      </c>
      <c r="AF3564" s="662">
        <f t="shared" si="1630"/>
        <v>0</v>
      </c>
      <c r="AG3564" s="662">
        <f t="shared" si="1635"/>
        <v>0</v>
      </c>
      <c r="AH3564" s="701">
        <f t="shared" si="1636"/>
        <v>0</v>
      </c>
    </row>
    <row r="3565" spans="1:34" x14ac:dyDescent="0.35">
      <c r="A3565" s="680">
        <v>41540</v>
      </c>
      <c r="B3565" s="558" t="s">
        <v>29</v>
      </c>
      <c r="C3565" s="558">
        <v>9</v>
      </c>
      <c r="D3565" s="559">
        <f t="shared" si="1608"/>
        <v>2</v>
      </c>
      <c r="E3565" s="561">
        <v>0</v>
      </c>
      <c r="F3565" s="699">
        <f t="shared" si="1614"/>
        <v>0</v>
      </c>
      <c r="G3565" s="712">
        <f t="shared" si="1615"/>
        <v>0</v>
      </c>
      <c r="H3565" s="699">
        <f t="shared" si="1609"/>
        <v>0</v>
      </c>
      <c r="I3565" s="712">
        <f t="shared" si="1610"/>
        <v>0</v>
      </c>
      <c r="J3565" s="699">
        <f t="shared" si="1616"/>
        <v>0</v>
      </c>
      <c r="K3565" s="681">
        <f t="shared" si="1617"/>
        <v>0</v>
      </c>
      <c r="L3565" s="711">
        <f>IF($L$5="Yes",HLOOKUP(B3565,'Outdoor Supply'!$D$32:$P$38,7,FALSE),0)</f>
        <v>0</v>
      </c>
      <c r="M3565" s="701">
        <f t="shared" si="1618"/>
        <v>0</v>
      </c>
      <c r="N3565" s="564">
        <f t="shared" si="1619"/>
        <v>0</v>
      </c>
      <c r="O3565" s="564">
        <f t="shared" si="1620"/>
        <v>0</v>
      </c>
      <c r="P3565" s="564">
        <f t="shared" si="1621"/>
        <v>0</v>
      </c>
      <c r="Q3565" s="564">
        <f t="shared" si="1622"/>
        <v>0</v>
      </c>
      <c r="R3565" s="661">
        <f t="shared" si="1611"/>
        <v>0</v>
      </c>
      <c r="S3565" s="662">
        <f t="shared" si="1612"/>
        <v>0</v>
      </c>
      <c r="T3565" s="699">
        <f t="shared" si="1613"/>
        <v>0</v>
      </c>
      <c r="U3565" s="681">
        <f t="shared" si="1623"/>
        <v>0</v>
      </c>
      <c r="V3565" s="701">
        <f t="shared" si="1624"/>
        <v>0</v>
      </c>
      <c r="W3565" s="662">
        <f t="shared" si="1625"/>
        <v>0</v>
      </c>
      <c r="X3565" s="662">
        <f t="shared" si="1626"/>
        <v>0</v>
      </c>
      <c r="Y3565" s="662">
        <f t="shared" si="1627"/>
        <v>0</v>
      </c>
      <c r="Z3565" s="699">
        <f t="shared" si="1628"/>
        <v>0</v>
      </c>
      <c r="AA3565" s="681">
        <f t="shared" si="1631"/>
        <v>0</v>
      </c>
      <c r="AB3565" s="701">
        <f t="shared" si="1632"/>
        <v>0</v>
      </c>
      <c r="AC3565" s="662">
        <f t="shared" si="1629"/>
        <v>0</v>
      </c>
      <c r="AD3565" s="662">
        <f t="shared" si="1633"/>
        <v>0</v>
      </c>
      <c r="AE3565" s="701">
        <f t="shared" si="1634"/>
        <v>0</v>
      </c>
      <c r="AF3565" s="662">
        <f t="shared" si="1630"/>
        <v>0</v>
      </c>
      <c r="AG3565" s="662">
        <f t="shared" si="1635"/>
        <v>0</v>
      </c>
      <c r="AH3565" s="701">
        <f t="shared" si="1636"/>
        <v>0</v>
      </c>
    </row>
    <row r="3566" spans="1:34" x14ac:dyDescent="0.35">
      <c r="A3566" s="680">
        <v>41541</v>
      </c>
      <c r="B3566" s="558" t="s">
        <v>29</v>
      </c>
      <c r="C3566" s="558">
        <v>9</v>
      </c>
      <c r="D3566" s="559">
        <f t="shared" si="1608"/>
        <v>3</v>
      </c>
      <c r="E3566" s="561">
        <v>0</v>
      </c>
      <c r="F3566" s="699">
        <f t="shared" si="1614"/>
        <v>0</v>
      </c>
      <c r="G3566" s="712">
        <f t="shared" si="1615"/>
        <v>0</v>
      </c>
      <c r="H3566" s="699">
        <f t="shared" si="1609"/>
        <v>0</v>
      </c>
      <c r="I3566" s="712">
        <f t="shared" si="1610"/>
        <v>0</v>
      </c>
      <c r="J3566" s="699">
        <f t="shared" si="1616"/>
        <v>0</v>
      </c>
      <c r="K3566" s="681">
        <f t="shared" si="1617"/>
        <v>0</v>
      </c>
      <c r="L3566" s="711">
        <f>IF($L$5="Yes",HLOOKUP(B3566,'Outdoor Supply'!$D$32:$P$38,7,FALSE),0)</f>
        <v>0</v>
      </c>
      <c r="M3566" s="701">
        <f t="shared" si="1618"/>
        <v>0</v>
      </c>
      <c r="N3566" s="564">
        <f t="shared" si="1619"/>
        <v>0</v>
      </c>
      <c r="O3566" s="564">
        <f t="shared" si="1620"/>
        <v>0</v>
      </c>
      <c r="P3566" s="564">
        <f t="shared" si="1621"/>
        <v>0</v>
      </c>
      <c r="Q3566" s="564">
        <f t="shared" si="1622"/>
        <v>0</v>
      </c>
      <c r="R3566" s="661">
        <f t="shared" si="1611"/>
        <v>0</v>
      </c>
      <c r="S3566" s="662">
        <f t="shared" si="1612"/>
        <v>0</v>
      </c>
      <c r="T3566" s="699">
        <f t="shared" si="1613"/>
        <v>0</v>
      </c>
      <c r="U3566" s="681">
        <f t="shared" si="1623"/>
        <v>0</v>
      </c>
      <c r="V3566" s="701">
        <f t="shared" si="1624"/>
        <v>0</v>
      </c>
      <c r="W3566" s="662">
        <f t="shared" si="1625"/>
        <v>0</v>
      </c>
      <c r="X3566" s="662">
        <f t="shared" si="1626"/>
        <v>0</v>
      </c>
      <c r="Y3566" s="662">
        <f t="shared" si="1627"/>
        <v>0</v>
      </c>
      <c r="Z3566" s="699">
        <f t="shared" si="1628"/>
        <v>0</v>
      </c>
      <c r="AA3566" s="681">
        <f t="shared" si="1631"/>
        <v>0</v>
      </c>
      <c r="AB3566" s="701">
        <f t="shared" si="1632"/>
        <v>0</v>
      </c>
      <c r="AC3566" s="662">
        <f t="shared" si="1629"/>
        <v>0</v>
      </c>
      <c r="AD3566" s="662">
        <f t="shared" si="1633"/>
        <v>0</v>
      </c>
      <c r="AE3566" s="701">
        <f t="shared" si="1634"/>
        <v>0</v>
      </c>
      <c r="AF3566" s="662">
        <f t="shared" si="1630"/>
        <v>0</v>
      </c>
      <c r="AG3566" s="662">
        <f t="shared" si="1635"/>
        <v>0</v>
      </c>
      <c r="AH3566" s="701">
        <f t="shared" si="1636"/>
        <v>0</v>
      </c>
    </row>
    <row r="3567" spans="1:34" x14ac:dyDescent="0.35">
      <c r="A3567" s="680">
        <v>41542</v>
      </c>
      <c r="B3567" s="558" t="s">
        <v>29</v>
      </c>
      <c r="C3567" s="558">
        <v>9</v>
      </c>
      <c r="D3567" s="559">
        <f t="shared" si="1608"/>
        <v>4</v>
      </c>
      <c r="E3567" s="561">
        <v>0</v>
      </c>
      <c r="F3567" s="699">
        <f t="shared" si="1614"/>
        <v>0</v>
      </c>
      <c r="G3567" s="712">
        <f t="shared" si="1615"/>
        <v>0</v>
      </c>
      <c r="H3567" s="699">
        <f t="shared" si="1609"/>
        <v>0</v>
      </c>
      <c r="I3567" s="712">
        <f t="shared" si="1610"/>
        <v>0</v>
      </c>
      <c r="J3567" s="699">
        <f t="shared" si="1616"/>
        <v>0</v>
      </c>
      <c r="K3567" s="681">
        <f t="shared" si="1617"/>
        <v>0</v>
      </c>
      <c r="L3567" s="711">
        <f>IF($L$5="Yes",HLOOKUP(B3567,'Outdoor Supply'!$D$32:$P$38,7,FALSE),0)</f>
        <v>0</v>
      </c>
      <c r="M3567" s="701">
        <f t="shared" si="1618"/>
        <v>0</v>
      </c>
      <c r="N3567" s="564">
        <f t="shared" si="1619"/>
        <v>0</v>
      </c>
      <c r="O3567" s="564">
        <f t="shared" si="1620"/>
        <v>0</v>
      </c>
      <c r="P3567" s="564">
        <f t="shared" si="1621"/>
        <v>0</v>
      </c>
      <c r="Q3567" s="564">
        <f t="shared" si="1622"/>
        <v>0</v>
      </c>
      <c r="R3567" s="661">
        <f t="shared" si="1611"/>
        <v>0</v>
      </c>
      <c r="S3567" s="662">
        <f t="shared" si="1612"/>
        <v>0</v>
      </c>
      <c r="T3567" s="699">
        <f t="shared" si="1613"/>
        <v>0</v>
      </c>
      <c r="U3567" s="681">
        <f t="shared" si="1623"/>
        <v>0</v>
      </c>
      <c r="V3567" s="701">
        <f t="shared" si="1624"/>
        <v>0</v>
      </c>
      <c r="W3567" s="662">
        <f t="shared" si="1625"/>
        <v>0</v>
      </c>
      <c r="X3567" s="662">
        <f t="shared" si="1626"/>
        <v>0</v>
      </c>
      <c r="Y3567" s="662">
        <f t="shared" si="1627"/>
        <v>0</v>
      </c>
      <c r="Z3567" s="699">
        <f t="shared" si="1628"/>
        <v>0</v>
      </c>
      <c r="AA3567" s="681">
        <f t="shared" si="1631"/>
        <v>0</v>
      </c>
      <c r="AB3567" s="701">
        <f t="shared" si="1632"/>
        <v>0</v>
      </c>
      <c r="AC3567" s="662">
        <f t="shared" si="1629"/>
        <v>0</v>
      </c>
      <c r="AD3567" s="662">
        <f t="shared" si="1633"/>
        <v>0</v>
      </c>
      <c r="AE3567" s="701">
        <f t="shared" si="1634"/>
        <v>0</v>
      </c>
      <c r="AF3567" s="662">
        <f t="shared" si="1630"/>
        <v>0</v>
      </c>
      <c r="AG3567" s="662">
        <f t="shared" si="1635"/>
        <v>0</v>
      </c>
      <c r="AH3567" s="701">
        <f t="shared" si="1636"/>
        <v>0</v>
      </c>
    </row>
    <row r="3568" spans="1:34" x14ac:dyDescent="0.35">
      <c r="A3568" s="680">
        <v>41543</v>
      </c>
      <c r="B3568" s="558" t="s">
        <v>29</v>
      </c>
      <c r="C3568" s="558">
        <v>9</v>
      </c>
      <c r="D3568" s="559">
        <f t="shared" si="1608"/>
        <v>5</v>
      </c>
      <c r="E3568" s="561">
        <v>0</v>
      </c>
      <c r="F3568" s="699">
        <f t="shared" si="1614"/>
        <v>0</v>
      </c>
      <c r="G3568" s="712">
        <f t="shared" si="1615"/>
        <v>0</v>
      </c>
      <c r="H3568" s="699">
        <f t="shared" si="1609"/>
        <v>0</v>
      </c>
      <c r="I3568" s="712">
        <f t="shared" si="1610"/>
        <v>0</v>
      </c>
      <c r="J3568" s="699">
        <f t="shared" si="1616"/>
        <v>0</v>
      </c>
      <c r="K3568" s="681">
        <f t="shared" si="1617"/>
        <v>0</v>
      </c>
      <c r="L3568" s="711">
        <f>IF($L$5="Yes",HLOOKUP(B3568,'Outdoor Supply'!$D$32:$P$38,7,FALSE),0)</f>
        <v>0</v>
      </c>
      <c r="M3568" s="701">
        <f t="shared" si="1618"/>
        <v>0</v>
      </c>
      <c r="N3568" s="564">
        <f t="shared" si="1619"/>
        <v>0</v>
      </c>
      <c r="O3568" s="564">
        <f t="shared" si="1620"/>
        <v>0</v>
      </c>
      <c r="P3568" s="564">
        <f t="shared" si="1621"/>
        <v>0</v>
      </c>
      <c r="Q3568" s="564">
        <f t="shared" si="1622"/>
        <v>0</v>
      </c>
      <c r="R3568" s="661">
        <f t="shared" si="1611"/>
        <v>0</v>
      </c>
      <c r="S3568" s="662">
        <f t="shared" si="1612"/>
        <v>0</v>
      </c>
      <c r="T3568" s="699">
        <f t="shared" si="1613"/>
        <v>0</v>
      </c>
      <c r="U3568" s="681">
        <f t="shared" si="1623"/>
        <v>0</v>
      </c>
      <c r="V3568" s="701">
        <f t="shared" si="1624"/>
        <v>0</v>
      </c>
      <c r="W3568" s="662">
        <f t="shared" si="1625"/>
        <v>0</v>
      </c>
      <c r="X3568" s="662">
        <f t="shared" si="1626"/>
        <v>0</v>
      </c>
      <c r="Y3568" s="662">
        <f t="shared" si="1627"/>
        <v>0</v>
      </c>
      <c r="Z3568" s="699">
        <f t="shared" si="1628"/>
        <v>0</v>
      </c>
      <c r="AA3568" s="681">
        <f t="shared" si="1631"/>
        <v>0</v>
      </c>
      <c r="AB3568" s="701">
        <f t="shared" si="1632"/>
        <v>0</v>
      </c>
      <c r="AC3568" s="662">
        <f t="shared" si="1629"/>
        <v>0</v>
      </c>
      <c r="AD3568" s="662">
        <f t="shared" si="1633"/>
        <v>0</v>
      </c>
      <c r="AE3568" s="701">
        <f t="shared" si="1634"/>
        <v>0</v>
      </c>
      <c r="AF3568" s="662">
        <f t="shared" si="1630"/>
        <v>0</v>
      </c>
      <c r="AG3568" s="662">
        <f t="shared" si="1635"/>
        <v>0</v>
      </c>
      <c r="AH3568" s="701">
        <f t="shared" si="1636"/>
        <v>0</v>
      </c>
    </row>
    <row r="3569" spans="1:34" x14ac:dyDescent="0.35">
      <c r="A3569" s="680">
        <v>41544</v>
      </c>
      <c r="B3569" s="558" t="s">
        <v>29</v>
      </c>
      <c r="C3569" s="558">
        <v>9</v>
      </c>
      <c r="D3569" s="559">
        <f t="shared" si="1608"/>
        <v>6</v>
      </c>
      <c r="E3569" s="561">
        <v>0</v>
      </c>
      <c r="F3569" s="699">
        <f t="shared" si="1614"/>
        <v>0</v>
      </c>
      <c r="G3569" s="712">
        <f t="shared" si="1615"/>
        <v>0</v>
      </c>
      <c r="H3569" s="699">
        <f t="shared" si="1609"/>
        <v>0</v>
      </c>
      <c r="I3569" s="712">
        <f t="shared" si="1610"/>
        <v>0</v>
      </c>
      <c r="J3569" s="699">
        <f t="shared" si="1616"/>
        <v>0</v>
      </c>
      <c r="K3569" s="681">
        <f t="shared" si="1617"/>
        <v>0</v>
      </c>
      <c r="L3569" s="711">
        <f>IF($L$5="Yes",HLOOKUP(B3569,'Outdoor Supply'!$D$32:$P$38,7,FALSE),0)</f>
        <v>0</v>
      </c>
      <c r="M3569" s="701">
        <f t="shared" si="1618"/>
        <v>0</v>
      </c>
      <c r="N3569" s="564">
        <f t="shared" si="1619"/>
        <v>0</v>
      </c>
      <c r="O3569" s="564">
        <f t="shared" si="1620"/>
        <v>0</v>
      </c>
      <c r="P3569" s="564">
        <f t="shared" si="1621"/>
        <v>0</v>
      </c>
      <c r="Q3569" s="564">
        <f t="shared" si="1622"/>
        <v>0</v>
      </c>
      <c r="R3569" s="661">
        <f t="shared" si="1611"/>
        <v>0</v>
      </c>
      <c r="S3569" s="662">
        <f t="shared" si="1612"/>
        <v>0</v>
      </c>
      <c r="T3569" s="699">
        <f t="shared" si="1613"/>
        <v>0</v>
      </c>
      <c r="U3569" s="681">
        <f t="shared" si="1623"/>
        <v>0</v>
      </c>
      <c r="V3569" s="701">
        <f t="shared" si="1624"/>
        <v>0</v>
      </c>
      <c r="W3569" s="662">
        <f t="shared" si="1625"/>
        <v>0</v>
      </c>
      <c r="X3569" s="662">
        <f t="shared" si="1626"/>
        <v>0</v>
      </c>
      <c r="Y3569" s="662">
        <f t="shared" si="1627"/>
        <v>0</v>
      </c>
      <c r="Z3569" s="699">
        <f t="shared" si="1628"/>
        <v>0</v>
      </c>
      <c r="AA3569" s="681">
        <f t="shared" si="1631"/>
        <v>0</v>
      </c>
      <c r="AB3569" s="701">
        <f t="shared" si="1632"/>
        <v>0</v>
      </c>
      <c r="AC3569" s="662">
        <f t="shared" si="1629"/>
        <v>0</v>
      </c>
      <c r="AD3569" s="662">
        <f t="shared" si="1633"/>
        <v>0</v>
      </c>
      <c r="AE3569" s="701">
        <f t="shared" si="1634"/>
        <v>0</v>
      </c>
      <c r="AF3569" s="662">
        <f t="shared" si="1630"/>
        <v>0</v>
      </c>
      <c r="AG3569" s="662">
        <f t="shared" si="1635"/>
        <v>0</v>
      </c>
      <c r="AH3569" s="701">
        <f t="shared" si="1636"/>
        <v>0</v>
      </c>
    </row>
    <row r="3570" spans="1:34" x14ac:dyDescent="0.35">
      <c r="A3570" s="680">
        <v>41545</v>
      </c>
      <c r="B3570" s="558" t="s">
        <v>29</v>
      </c>
      <c r="C3570" s="558">
        <v>9</v>
      </c>
      <c r="D3570" s="559">
        <f t="shared" si="1608"/>
        <v>7</v>
      </c>
      <c r="E3570" s="561">
        <v>4.9999999999954525E-2</v>
      </c>
      <c r="F3570" s="699">
        <f t="shared" si="1614"/>
        <v>0</v>
      </c>
      <c r="G3570" s="712">
        <f t="shared" si="1615"/>
        <v>0</v>
      </c>
      <c r="H3570" s="699">
        <f t="shared" si="1609"/>
        <v>0</v>
      </c>
      <c r="I3570" s="712">
        <f t="shared" si="1610"/>
        <v>0</v>
      </c>
      <c r="J3570" s="699">
        <f t="shared" si="1616"/>
        <v>0</v>
      </c>
      <c r="K3570" s="681">
        <f t="shared" si="1617"/>
        <v>0</v>
      </c>
      <c r="L3570" s="711">
        <f>IF($L$5="Yes",HLOOKUP(B3570,'Outdoor Supply'!$D$32:$P$38,7,FALSE),0)</f>
        <v>0</v>
      </c>
      <c r="M3570" s="701">
        <f t="shared" si="1618"/>
        <v>0</v>
      </c>
      <c r="N3570" s="564">
        <f t="shared" si="1619"/>
        <v>0</v>
      </c>
      <c r="O3570" s="564">
        <f t="shared" si="1620"/>
        <v>0</v>
      </c>
      <c r="P3570" s="564">
        <f t="shared" si="1621"/>
        <v>0</v>
      </c>
      <c r="Q3570" s="564">
        <f t="shared" si="1622"/>
        <v>0</v>
      </c>
      <c r="R3570" s="661">
        <f t="shared" si="1611"/>
        <v>0</v>
      </c>
      <c r="S3570" s="662">
        <f t="shared" si="1612"/>
        <v>0</v>
      </c>
      <c r="T3570" s="699">
        <f t="shared" si="1613"/>
        <v>0</v>
      </c>
      <c r="U3570" s="681">
        <f t="shared" si="1623"/>
        <v>0</v>
      </c>
      <c r="V3570" s="701">
        <f t="shared" si="1624"/>
        <v>0</v>
      </c>
      <c r="W3570" s="662">
        <f t="shared" si="1625"/>
        <v>0</v>
      </c>
      <c r="X3570" s="662">
        <f t="shared" si="1626"/>
        <v>0</v>
      </c>
      <c r="Y3570" s="662">
        <f t="shared" si="1627"/>
        <v>0</v>
      </c>
      <c r="Z3570" s="699">
        <f t="shared" si="1628"/>
        <v>0</v>
      </c>
      <c r="AA3570" s="681">
        <f t="shared" si="1631"/>
        <v>0</v>
      </c>
      <c r="AB3570" s="701">
        <f t="shared" si="1632"/>
        <v>0</v>
      </c>
      <c r="AC3570" s="662">
        <f t="shared" si="1629"/>
        <v>0</v>
      </c>
      <c r="AD3570" s="662">
        <f t="shared" si="1633"/>
        <v>0</v>
      </c>
      <c r="AE3570" s="701">
        <f t="shared" si="1634"/>
        <v>0</v>
      </c>
      <c r="AF3570" s="662">
        <f t="shared" si="1630"/>
        <v>0</v>
      </c>
      <c r="AG3570" s="662">
        <f t="shared" si="1635"/>
        <v>0</v>
      </c>
      <c r="AH3570" s="701">
        <f t="shared" si="1636"/>
        <v>0</v>
      </c>
    </row>
    <row r="3571" spans="1:34" x14ac:dyDescent="0.35">
      <c r="A3571" s="680">
        <v>41546</v>
      </c>
      <c r="B3571" s="558" t="s">
        <v>29</v>
      </c>
      <c r="C3571" s="558">
        <v>9</v>
      </c>
      <c r="D3571" s="559">
        <f t="shared" si="1608"/>
        <v>1</v>
      </c>
      <c r="E3571" s="561">
        <v>1.8499999999999659</v>
      </c>
      <c r="F3571" s="699">
        <f t="shared" si="1614"/>
        <v>0</v>
      </c>
      <c r="G3571" s="712">
        <f t="shared" si="1615"/>
        <v>0</v>
      </c>
      <c r="H3571" s="699">
        <f t="shared" si="1609"/>
        <v>0</v>
      </c>
      <c r="I3571" s="712">
        <f t="shared" si="1610"/>
        <v>0</v>
      </c>
      <c r="J3571" s="699">
        <f t="shared" si="1616"/>
        <v>0</v>
      </c>
      <c r="K3571" s="681">
        <f t="shared" si="1617"/>
        <v>0</v>
      </c>
      <c r="L3571" s="711">
        <f>IF($L$5="Yes",HLOOKUP(B3571,'Outdoor Supply'!$D$32:$P$38,7,FALSE),0)</f>
        <v>0</v>
      </c>
      <c r="M3571" s="701">
        <f t="shared" si="1618"/>
        <v>0</v>
      </c>
      <c r="N3571" s="564">
        <f t="shared" si="1619"/>
        <v>0</v>
      </c>
      <c r="O3571" s="564">
        <f t="shared" si="1620"/>
        <v>0</v>
      </c>
      <c r="P3571" s="564">
        <f t="shared" si="1621"/>
        <v>0</v>
      </c>
      <c r="Q3571" s="564">
        <f t="shared" si="1622"/>
        <v>0</v>
      </c>
      <c r="R3571" s="661">
        <f t="shared" si="1611"/>
        <v>0</v>
      </c>
      <c r="S3571" s="662">
        <f t="shared" si="1612"/>
        <v>0</v>
      </c>
      <c r="T3571" s="699">
        <f t="shared" si="1613"/>
        <v>0</v>
      </c>
      <c r="U3571" s="681">
        <f t="shared" si="1623"/>
        <v>0</v>
      </c>
      <c r="V3571" s="701">
        <f t="shared" si="1624"/>
        <v>0</v>
      </c>
      <c r="W3571" s="662">
        <f t="shared" si="1625"/>
        <v>0</v>
      </c>
      <c r="X3571" s="662">
        <f t="shared" si="1626"/>
        <v>0</v>
      </c>
      <c r="Y3571" s="662">
        <f t="shared" si="1627"/>
        <v>0</v>
      </c>
      <c r="Z3571" s="699">
        <f t="shared" si="1628"/>
        <v>0</v>
      </c>
      <c r="AA3571" s="681">
        <f t="shared" si="1631"/>
        <v>0</v>
      </c>
      <c r="AB3571" s="701">
        <f t="shared" si="1632"/>
        <v>0</v>
      </c>
      <c r="AC3571" s="662">
        <f t="shared" si="1629"/>
        <v>0</v>
      </c>
      <c r="AD3571" s="662">
        <f t="shared" si="1633"/>
        <v>0</v>
      </c>
      <c r="AE3571" s="701">
        <f t="shared" si="1634"/>
        <v>0</v>
      </c>
      <c r="AF3571" s="662">
        <f t="shared" si="1630"/>
        <v>0</v>
      </c>
      <c r="AG3571" s="662">
        <f t="shared" si="1635"/>
        <v>0</v>
      </c>
      <c r="AH3571" s="701">
        <f t="shared" si="1636"/>
        <v>0</v>
      </c>
    </row>
    <row r="3572" spans="1:34" x14ac:dyDescent="0.35">
      <c r="A3572" s="680">
        <v>41547</v>
      </c>
      <c r="B3572" s="558" t="s">
        <v>29</v>
      </c>
      <c r="C3572" s="558">
        <v>9</v>
      </c>
      <c r="D3572" s="559">
        <f t="shared" si="1608"/>
        <v>2</v>
      </c>
      <c r="E3572" s="561">
        <v>5.0000000000011369E-2</v>
      </c>
      <c r="F3572" s="699">
        <f t="shared" si="1614"/>
        <v>0</v>
      </c>
      <c r="G3572" s="712">
        <f t="shared" si="1615"/>
        <v>0</v>
      </c>
      <c r="H3572" s="699">
        <f t="shared" si="1609"/>
        <v>0</v>
      </c>
      <c r="I3572" s="712">
        <f t="shared" si="1610"/>
        <v>0</v>
      </c>
      <c r="J3572" s="699">
        <f t="shared" si="1616"/>
        <v>0</v>
      </c>
      <c r="K3572" s="681">
        <f t="shared" si="1617"/>
        <v>0</v>
      </c>
      <c r="L3572" s="711">
        <f>IF($L$5="Yes",HLOOKUP(B3572,'Outdoor Supply'!$D$32:$P$38,7,FALSE),0)</f>
        <v>0</v>
      </c>
      <c r="M3572" s="701">
        <f t="shared" si="1618"/>
        <v>0</v>
      </c>
      <c r="N3572" s="564">
        <f t="shared" si="1619"/>
        <v>0</v>
      </c>
      <c r="O3572" s="564">
        <f t="shared" si="1620"/>
        <v>0</v>
      </c>
      <c r="P3572" s="564">
        <f t="shared" si="1621"/>
        <v>0</v>
      </c>
      <c r="Q3572" s="564">
        <f t="shared" si="1622"/>
        <v>0</v>
      </c>
      <c r="R3572" s="661">
        <f t="shared" si="1611"/>
        <v>0</v>
      </c>
      <c r="S3572" s="662">
        <f t="shared" si="1612"/>
        <v>0</v>
      </c>
      <c r="T3572" s="699">
        <f t="shared" si="1613"/>
        <v>0</v>
      </c>
      <c r="U3572" s="681">
        <f t="shared" si="1623"/>
        <v>0</v>
      </c>
      <c r="V3572" s="701">
        <f t="shared" si="1624"/>
        <v>0</v>
      </c>
      <c r="W3572" s="662">
        <f t="shared" si="1625"/>
        <v>0</v>
      </c>
      <c r="X3572" s="662">
        <f t="shared" si="1626"/>
        <v>0</v>
      </c>
      <c r="Y3572" s="662">
        <f t="shared" si="1627"/>
        <v>0</v>
      </c>
      <c r="Z3572" s="699">
        <f t="shared" si="1628"/>
        <v>0</v>
      </c>
      <c r="AA3572" s="681">
        <f t="shared" si="1631"/>
        <v>0</v>
      </c>
      <c r="AB3572" s="701">
        <f t="shared" si="1632"/>
        <v>0</v>
      </c>
      <c r="AC3572" s="662">
        <f t="shared" si="1629"/>
        <v>0</v>
      </c>
      <c r="AD3572" s="662">
        <f t="shared" si="1633"/>
        <v>0</v>
      </c>
      <c r="AE3572" s="701">
        <f t="shared" si="1634"/>
        <v>0</v>
      </c>
      <c r="AF3572" s="662">
        <f t="shared" si="1630"/>
        <v>0</v>
      </c>
      <c r="AG3572" s="662">
        <f t="shared" si="1635"/>
        <v>0</v>
      </c>
      <c r="AH3572" s="701">
        <f t="shared" si="1636"/>
        <v>0</v>
      </c>
    </row>
    <row r="3573" spans="1:34" x14ac:dyDescent="0.35">
      <c r="A3573" s="680">
        <v>41548</v>
      </c>
      <c r="B3573" s="558" t="s">
        <v>30</v>
      </c>
      <c r="C3573" s="558">
        <v>10</v>
      </c>
      <c r="D3573" s="559">
        <f t="shared" si="1608"/>
        <v>3</v>
      </c>
      <c r="E3573" s="561">
        <v>0</v>
      </c>
      <c r="F3573" s="699">
        <f t="shared" si="1614"/>
        <v>0</v>
      </c>
      <c r="G3573" s="712">
        <f t="shared" si="1615"/>
        <v>0</v>
      </c>
      <c r="H3573" s="699">
        <f t="shared" si="1609"/>
        <v>0</v>
      </c>
      <c r="I3573" s="712">
        <f t="shared" si="1610"/>
        <v>0</v>
      </c>
      <c r="J3573" s="699">
        <f t="shared" si="1616"/>
        <v>0</v>
      </c>
      <c r="K3573" s="681">
        <f t="shared" si="1617"/>
        <v>0</v>
      </c>
      <c r="L3573" s="711">
        <f>IF($L$5="Yes",HLOOKUP(B3573,'Outdoor Supply'!$D$32:$P$38,7,FALSE),0)</f>
        <v>0</v>
      </c>
      <c r="M3573" s="701">
        <f t="shared" si="1618"/>
        <v>0</v>
      </c>
      <c r="N3573" s="564">
        <f t="shared" si="1619"/>
        <v>0</v>
      </c>
      <c r="O3573" s="564">
        <f t="shared" si="1620"/>
        <v>0</v>
      </c>
      <c r="P3573" s="564">
        <f t="shared" si="1621"/>
        <v>0</v>
      </c>
      <c r="Q3573" s="564">
        <f t="shared" si="1622"/>
        <v>0</v>
      </c>
      <c r="R3573" s="661">
        <f t="shared" si="1611"/>
        <v>0</v>
      </c>
      <c r="S3573" s="662">
        <f t="shared" si="1612"/>
        <v>0</v>
      </c>
      <c r="T3573" s="699">
        <f t="shared" si="1613"/>
        <v>0</v>
      </c>
      <c r="U3573" s="681">
        <f t="shared" si="1623"/>
        <v>0</v>
      </c>
      <c r="V3573" s="701">
        <f t="shared" si="1624"/>
        <v>0</v>
      </c>
      <c r="W3573" s="662">
        <f t="shared" si="1625"/>
        <v>0</v>
      </c>
      <c r="X3573" s="662">
        <f t="shared" si="1626"/>
        <v>0</v>
      </c>
      <c r="Y3573" s="662">
        <f t="shared" si="1627"/>
        <v>0</v>
      </c>
      <c r="Z3573" s="699">
        <f t="shared" si="1628"/>
        <v>0</v>
      </c>
      <c r="AA3573" s="681">
        <f t="shared" si="1631"/>
        <v>0</v>
      </c>
      <c r="AB3573" s="701">
        <f t="shared" si="1632"/>
        <v>0</v>
      </c>
      <c r="AC3573" s="662">
        <f t="shared" si="1629"/>
        <v>0</v>
      </c>
      <c r="AD3573" s="662">
        <f t="shared" si="1633"/>
        <v>0</v>
      </c>
      <c r="AE3573" s="701">
        <f t="shared" si="1634"/>
        <v>0</v>
      </c>
      <c r="AF3573" s="662">
        <f t="shared" si="1630"/>
        <v>0</v>
      </c>
      <c r="AG3573" s="662">
        <f t="shared" si="1635"/>
        <v>0</v>
      </c>
      <c r="AH3573" s="701">
        <f t="shared" si="1636"/>
        <v>0</v>
      </c>
    </row>
    <row r="3574" spans="1:34" x14ac:dyDescent="0.35">
      <c r="A3574" s="680">
        <v>41549</v>
      </c>
      <c r="B3574" s="558" t="s">
        <v>30</v>
      </c>
      <c r="C3574" s="558">
        <v>10</v>
      </c>
      <c r="D3574" s="559">
        <f t="shared" si="1608"/>
        <v>4</v>
      </c>
      <c r="E3574" s="561">
        <v>0</v>
      </c>
      <c r="F3574" s="699">
        <f t="shared" si="1614"/>
        <v>0</v>
      </c>
      <c r="G3574" s="712">
        <f t="shared" si="1615"/>
        <v>0</v>
      </c>
      <c r="H3574" s="699">
        <f t="shared" si="1609"/>
        <v>0</v>
      </c>
      <c r="I3574" s="712">
        <f t="shared" si="1610"/>
        <v>0</v>
      </c>
      <c r="J3574" s="699">
        <f t="shared" si="1616"/>
        <v>0</v>
      </c>
      <c r="K3574" s="681">
        <f t="shared" si="1617"/>
        <v>0</v>
      </c>
      <c r="L3574" s="711">
        <f>IF($L$5="Yes",HLOOKUP(B3574,'Outdoor Supply'!$D$32:$P$38,7,FALSE),0)</f>
        <v>0</v>
      </c>
      <c r="M3574" s="701">
        <f t="shared" si="1618"/>
        <v>0</v>
      </c>
      <c r="N3574" s="564">
        <f t="shared" si="1619"/>
        <v>0</v>
      </c>
      <c r="O3574" s="564">
        <f t="shared" si="1620"/>
        <v>0</v>
      </c>
      <c r="P3574" s="564">
        <f t="shared" si="1621"/>
        <v>0</v>
      </c>
      <c r="Q3574" s="564">
        <f t="shared" si="1622"/>
        <v>0</v>
      </c>
      <c r="R3574" s="661">
        <f t="shared" si="1611"/>
        <v>0</v>
      </c>
      <c r="S3574" s="662">
        <f t="shared" si="1612"/>
        <v>0</v>
      </c>
      <c r="T3574" s="699">
        <f t="shared" si="1613"/>
        <v>0</v>
      </c>
      <c r="U3574" s="681">
        <f t="shared" si="1623"/>
        <v>0</v>
      </c>
      <c r="V3574" s="701">
        <f t="shared" si="1624"/>
        <v>0</v>
      </c>
      <c r="W3574" s="662">
        <f t="shared" si="1625"/>
        <v>0</v>
      </c>
      <c r="X3574" s="662">
        <f t="shared" si="1626"/>
        <v>0</v>
      </c>
      <c r="Y3574" s="662">
        <f t="shared" si="1627"/>
        <v>0</v>
      </c>
      <c r="Z3574" s="699">
        <f t="shared" si="1628"/>
        <v>0</v>
      </c>
      <c r="AA3574" s="681">
        <f t="shared" si="1631"/>
        <v>0</v>
      </c>
      <c r="AB3574" s="701">
        <f t="shared" si="1632"/>
        <v>0</v>
      </c>
      <c r="AC3574" s="662">
        <f t="shared" si="1629"/>
        <v>0</v>
      </c>
      <c r="AD3574" s="662">
        <f t="shared" si="1633"/>
        <v>0</v>
      </c>
      <c r="AE3574" s="701">
        <f t="shared" si="1634"/>
        <v>0</v>
      </c>
      <c r="AF3574" s="662">
        <f t="shared" si="1630"/>
        <v>0</v>
      </c>
      <c r="AG3574" s="662">
        <f t="shared" si="1635"/>
        <v>0</v>
      </c>
      <c r="AH3574" s="701">
        <f t="shared" si="1636"/>
        <v>0</v>
      </c>
    </row>
    <row r="3575" spans="1:34" x14ac:dyDescent="0.35">
      <c r="A3575" s="680">
        <v>41550</v>
      </c>
      <c r="B3575" s="558" t="s">
        <v>30</v>
      </c>
      <c r="C3575" s="558">
        <v>10</v>
      </c>
      <c r="D3575" s="559">
        <f t="shared" si="1608"/>
        <v>5</v>
      </c>
      <c r="E3575" s="561">
        <v>0</v>
      </c>
      <c r="F3575" s="699">
        <f t="shared" si="1614"/>
        <v>0</v>
      </c>
      <c r="G3575" s="712">
        <f t="shared" si="1615"/>
        <v>0</v>
      </c>
      <c r="H3575" s="699">
        <f t="shared" si="1609"/>
        <v>0</v>
      </c>
      <c r="I3575" s="712">
        <f t="shared" si="1610"/>
        <v>0</v>
      </c>
      <c r="J3575" s="699">
        <f t="shared" si="1616"/>
        <v>0</v>
      </c>
      <c r="K3575" s="681">
        <f t="shared" si="1617"/>
        <v>0</v>
      </c>
      <c r="L3575" s="711">
        <f>IF($L$5="Yes",HLOOKUP(B3575,'Outdoor Supply'!$D$32:$P$38,7,FALSE),0)</f>
        <v>0</v>
      </c>
      <c r="M3575" s="701">
        <f t="shared" si="1618"/>
        <v>0</v>
      </c>
      <c r="N3575" s="564">
        <f t="shared" si="1619"/>
        <v>0</v>
      </c>
      <c r="O3575" s="564">
        <f t="shared" si="1620"/>
        <v>0</v>
      </c>
      <c r="P3575" s="564">
        <f t="shared" si="1621"/>
        <v>0</v>
      </c>
      <c r="Q3575" s="564">
        <f t="shared" si="1622"/>
        <v>0</v>
      </c>
      <c r="R3575" s="661">
        <f t="shared" si="1611"/>
        <v>0</v>
      </c>
      <c r="S3575" s="662">
        <f t="shared" si="1612"/>
        <v>0</v>
      </c>
      <c r="T3575" s="699">
        <f t="shared" si="1613"/>
        <v>0</v>
      </c>
      <c r="U3575" s="681">
        <f t="shared" si="1623"/>
        <v>0</v>
      </c>
      <c r="V3575" s="701">
        <f t="shared" si="1624"/>
        <v>0</v>
      </c>
      <c r="W3575" s="662">
        <f t="shared" si="1625"/>
        <v>0</v>
      </c>
      <c r="X3575" s="662">
        <f t="shared" si="1626"/>
        <v>0</v>
      </c>
      <c r="Y3575" s="662">
        <f t="shared" si="1627"/>
        <v>0</v>
      </c>
      <c r="Z3575" s="699">
        <f t="shared" si="1628"/>
        <v>0</v>
      </c>
      <c r="AA3575" s="681">
        <f t="shared" si="1631"/>
        <v>0</v>
      </c>
      <c r="AB3575" s="701">
        <f t="shared" si="1632"/>
        <v>0</v>
      </c>
      <c r="AC3575" s="662">
        <f t="shared" si="1629"/>
        <v>0</v>
      </c>
      <c r="AD3575" s="662">
        <f t="shared" si="1633"/>
        <v>0</v>
      </c>
      <c r="AE3575" s="701">
        <f t="shared" si="1634"/>
        <v>0</v>
      </c>
      <c r="AF3575" s="662">
        <f t="shared" si="1630"/>
        <v>0</v>
      </c>
      <c r="AG3575" s="662">
        <f t="shared" si="1635"/>
        <v>0</v>
      </c>
      <c r="AH3575" s="701">
        <f t="shared" si="1636"/>
        <v>0</v>
      </c>
    </row>
    <row r="3576" spans="1:34" x14ac:dyDescent="0.35">
      <c r="A3576" s="680">
        <v>41551</v>
      </c>
      <c r="B3576" s="558" t="s">
        <v>30</v>
      </c>
      <c r="C3576" s="558">
        <v>10</v>
      </c>
      <c r="D3576" s="559">
        <f t="shared" si="1608"/>
        <v>6</v>
      </c>
      <c r="E3576" s="561">
        <v>0</v>
      </c>
      <c r="F3576" s="699">
        <f t="shared" si="1614"/>
        <v>0</v>
      </c>
      <c r="G3576" s="712">
        <f t="shared" si="1615"/>
        <v>0</v>
      </c>
      <c r="H3576" s="699">
        <f t="shared" si="1609"/>
        <v>0</v>
      </c>
      <c r="I3576" s="712">
        <f t="shared" si="1610"/>
        <v>0</v>
      </c>
      <c r="J3576" s="699">
        <f t="shared" si="1616"/>
        <v>0</v>
      </c>
      <c r="K3576" s="681">
        <f t="shared" si="1617"/>
        <v>0</v>
      </c>
      <c r="L3576" s="711">
        <f>IF($L$5="Yes",HLOOKUP(B3576,'Outdoor Supply'!$D$32:$P$38,7,FALSE),0)</f>
        <v>0</v>
      </c>
      <c r="M3576" s="701">
        <f t="shared" si="1618"/>
        <v>0</v>
      </c>
      <c r="N3576" s="564">
        <f t="shared" si="1619"/>
        <v>0</v>
      </c>
      <c r="O3576" s="564">
        <f t="shared" si="1620"/>
        <v>0</v>
      </c>
      <c r="P3576" s="564">
        <f t="shared" si="1621"/>
        <v>0</v>
      </c>
      <c r="Q3576" s="564">
        <f t="shared" si="1622"/>
        <v>0</v>
      </c>
      <c r="R3576" s="661">
        <f t="shared" si="1611"/>
        <v>0</v>
      </c>
      <c r="S3576" s="662">
        <f t="shared" si="1612"/>
        <v>0</v>
      </c>
      <c r="T3576" s="699">
        <f t="shared" si="1613"/>
        <v>0</v>
      </c>
      <c r="U3576" s="681">
        <f t="shared" si="1623"/>
        <v>0</v>
      </c>
      <c r="V3576" s="701">
        <f t="shared" si="1624"/>
        <v>0</v>
      </c>
      <c r="W3576" s="662">
        <f t="shared" si="1625"/>
        <v>0</v>
      </c>
      <c r="X3576" s="662">
        <f t="shared" si="1626"/>
        <v>0</v>
      </c>
      <c r="Y3576" s="662">
        <f t="shared" si="1627"/>
        <v>0</v>
      </c>
      <c r="Z3576" s="699">
        <f t="shared" si="1628"/>
        <v>0</v>
      </c>
      <c r="AA3576" s="681">
        <f t="shared" si="1631"/>
        <v>0</v>
      </c>
      <c r="AB3576" s="701">
        <f t="shared" si="1632"/>
        <v>0</v>
      </c>
      <c r="AC3576" s="662">
        <f t="shared" si="1629"/>
        <v>0</v>
      </c>
      <c r="AD3576" s="662">
        <f t="shared" si="1633"/>
        <v>0</v>
      </c>
      <c r="AE3576" s="701">
        <f t="shared" si="1634"/>
        <v>0</v>
      </c>
      <c r="AF3576" s="662">
        <f t="shared" si="1630"/>
        <v>0</v>
      </c>
      <c r="AG3576" s="662">
        <f t="shared" si="1635"/>
        <v>0</v>
      </c>
      <c r="AH3576" s="701">
        <f t="shared" si="1636"/>
        <v>0</v>
      </c>
    </row>
    <row r="3577" spans="1:34" x14ac:dyDescent="0.35">
      <c r="A3577" s="680">
        <v>41552</v>
      </c>
      <c r="B3577" s="558" t="s">
        <v>30</v>
      </c>
      <c r="C3577" s="558">
        <v>10</v>
      </c>
      <c r="D3577" s="559">
        <f t="shared" si="1608"/>
        <v>7</v>
      </c>
      <c r="E3577" s="561">
        <v>0</v>
      </c>
      <c r="F3577" s="699">
        <f t="shared" si="1614"/>
        <v>0</v>
      </c>
      <c r="G3577" s="712">
        <f t="shared" si="1615"/>
        <v>0</v>
      </c>
      <c r="H3577" s="699">
        <f t="shared" si="1609"/>
        <v>0</v>
      </c>
      <c r="I3577" s="712">
        <f t="shared" si="1610"/>
        <v>0</v>
      </c>
      <c r="J3577" s="699">
        <f t="shared" si="1616"/>
        <v>0</v>
      </c>
      <c r="K3577" s="681">
        <f t="shared" si="1617"/>
        <v>0</v>
      </c>
      <c r="L3577" s="711">
        <f>IF($L$5="Yes",HLOOKUP(B3577,'Outdoor Supply'!$D$32:$P$38,7,FALSE),0)</f>
        <v>0</v>
      </c>
      <c r="M3577" s="701">
        <f t="shared" si="1618"/>
        <v>0</v>
      </c>
      <c r="N3577" s="564">
        <f t="shared" si="1619"/>
        <v>0</v>
      </c>
      <c r="O3577" s="564">
        <f t="shared" si="1620"/>
        <v>0</v>
      </c>
      <c r="P3577" s="564">
        <f t="shared" si="1621"/>
        <v>0</v>
      </c>
      <c r="Q3577" s="564">
        <f t="shared" si="1622"/>
        <v>0</v>
      </c>
      <c r="R3577" s="661">
        <f t="shared" si="1611"/>
        <v>0</v>
      </c>
      <c r="S3577" s="662">
        <f t="shared" si="1612"/>
        <v>0</v>
      </c>
      <c r="T3577" s="699">
        <f t="shared" si="1613"/>
        <v>0</v>
      </c>
      <c r="U3577" s="681">
        <f t="shared" si="1623"/>
        <v>0</v>
      </c>
      <c r="V3577" s="701">
        <f t="shared" si="1624"/>
        <v>0</v>
      </c>
      <c r="W3577" s="662">
        <f t="shared" si="1625"/>
        <v>0</v>
      </c>
      <c r="X3577" s="662">
        <f t="shared" si="1626"/>
        <v>0</v>
      </c>
      <c r="Y3577" s="662">
        <f t="shared" si="1627"/>
        <v>0</v>
      </c>
      <c r="Z3577" s="699">
        <f t="shared" si="1628"/>
        <v>0</v>
      </c>
      <c r="AA3577" s="681">
        <f t="shared" si="1631"/>
        <v>0</v>
      </c>
      <c r="AB3577" s="701">
        <f t="shared" si="1632"/>
        <v>0</v>
      </c>
      <c r="AC3577" s="662">
        <f t="shared" si="1629"/>
        <v>0</v>
      </c>
      <c r="AD3577" s="662">
        <f t="shared" si="1633"/>
        <v>0</v>
      </c>
      <c r="AE3577" s="701">
        <f t="shared" si="1634"/>
        <v>0</v>
      </c>
      <c r="AF3577" s="662">
        <f t="shared" si="1630"/>
        <v>0</v>
      </c>
      <c r="AG3577" s="662">
        <f t="shared" si="1635"/>
        <v>0</v>
      </c>
      <c r="AH3577" s="701">
        <f t="shared" si="1636"/>
        <v>0</v>
      </c>
    </row>
    <row r="3578" spans="1:34" x14ac:dyDescent="0.35">
      <c r="A3578" s="680">
        <v>41553</v>
      </c>
      <c r="B3578" s="558" t="s">
        <v>30</v>
      </c>
      <c r="C3578" s="558">
        <v>10</v>
      </c>
      <c r="D3578" s="559">
        <f t="shared" si="1608"/>
        <v>1</v>
      </c>
      <c r="E3578" s="561">
        <v>0.42999999999994998</v>
      </c>
      <c r="F3578" s="699">
        <f t="shared" si="1614"/>
        <v>0</v>
      </c>
      <c r="G3578" s="712">
        <f t="shared" si="1615"/>
        <v>0</v>
      </c>
      <c r="H3578" s="699">
        <f t="shared" si="1609"/>
        <v>0</v>
      </c>
      <c r="I3578" s="712">
        <f t="shared" si="1610"/>
        <v>0</v>
      </c>
      <c r="J3578" s="699">
        <f t="shared" si="1616"/>
        <v>0</v>
      </c>
      <c r="K3578" s="681">
        <f t="shared" si="1617"/>
        <v>0</v>
      </c>
      <c r="L3578" s="711">
        <f>IF($L$5="Yes",HLOOKUP(B3578,'Outdoor Supply'!$D$32:$P$38,7,FALSE),0)</f>
        <v>0</v>
      </c>
      <c r="M3578" s="701">
        <f t="shared" si="1618"/>
        <v>0</v>
      </c>
      <c r="N3578" s="564">
        <f t="shared" si="1619"/>
        <v>0</v>
      </c>
      <c r="O3578" s="564">
        <f t="shared" si="1620"/>
        <v>0</v>
      </c>
      <c r="P3578" s="564">
        <f t="shared" si="1621"/>
        <v>0</v>
      </c>
      <c r="Q3578" s="564">
        <f t="shared" si="1622"/>
        <v>0</v>
      </c>
      <c r="R3578" s="661">
        <f t="shared" si="1611"/>
        <v>0</v>
      </c>
      <c r="S3578" s="662">
        <f t="shared" si="1612"/>
        <v>0</v>
      </c>
      <c r="T3578" s="699">
        <f t="shared" si="1613"/>
        <v>0</v>
      </c>
      <c r="U3578" s="681">
        <f t="shared" si="1623"/>
        <v>0</v>
      </c>
      <c r="V3578" s="701">
        <f t="shared" si="1624"/>
        <v>0</v>
      </c>
      <c r="W3578" s="662">
        <f t="shared" si="1625"/>
        <v>0</v>
      </c>
      <c r="X3578" s="662">
        <f t="shared" si="1626"/>
        <v>0</v>
      </c>
      <c r="Y3578" s="662">
        <f t="shared" si="1627"/>
        <v>0</v>
      </c>
      <c r="Z3578" s="699">
        <f t="shared" si="1628"/>
        <v>0</v>
      </c>
      <c r="AA3578" s="681">
        <f t="shared" si="1631"/>
        <v>0</v>
      </c>
      <c r="AB3578" s="701">
        <f t="shared" si="1632"/>
        <v>0</v>
      </c>
      <c r="AC3578" s="662">
        <f t="shared" si="1629"/>
        <v>0</v>
      </c>
      <c r="AD3578" s="662">
        <f t="shared" si="1633"/>
        <v>0</v>
      </c>
      <c r="AE3578" s="701">
        <f t="shared" si="1634"/>
        <v>0</v>
      </c>
      <c r="AF3578" s="662">
        <f t="shared" si="1630"/>
        <v>0</v>
      </c>
      <c r="AG3578" s="662">
        <f t="shared" si="1635"/>
        <v>0</v>
      </c>
      <c r="AH3578" s="701">
        <f t="shared" si="1636"/>
        <v>0</v>
      </c>
    </row>
    <row r="3579" spans="1:34" x14ac:dyDescent="0.35">
      <c r="A3579" s="680">
        <v>41554</v>
      </c>
      <c r="B3579" s="558" t="s">
        <v>30</v>
      </c>
      <c r="C3579" s="558">
        <v>10</v>
      </c>
      <c r="D3579" s="559">
        <f t="shared" si="1608"/>
        <v>2</v>
      </c>
      <c r="E3579" s="561">
        <v>0</v>
      </c>
      <c r="F3579" s="699">
        <f t="shared" si="1614"/>
        <v>0</v>
      </c>
      <c r="G3579" s="712">
        <f t="shared" si="1615"/>
        <v>0</v>
      </c>
      <c r="H3579" s="699">
        <f t="shared" si="1609"/>
        <v>0</v>
      </c>
      <c r="I3579" s="712">
        <f t="shared" si="1610"/>
        <v>0</v>
      </c>
      <c r="J3579" s="699">
        <f t="shared" si="1616"/>
        <v>0</v>
      </c>
      <c r="K3579" s="681">
        <f t="shared" si="1617"/>
        <v>0</v>
      </c>
      <c r="L3579" s="711">
        <f>IF($L$5="Yes",HLOOKUP(B3579,'Outdoor Supply'!$D$32:$P$38,7,FALSE),0)</f>
        <v>0</v>
      </c>
      <c r="M3579" s="701">
        <f t="shared" si="1618"/>
        <v>0</v>
      </c>
      <c r="N3579" s="564">
        <f t="shared" si="1619"/>
        <v>0</v>
      </c>
      <c r="O3579" s="564">
        <f t="shared" si="1620"/>
        <v>0</v>
      </c>
      <c r="P3579" s="564">
        <f t="shared" si="1621"/>
        <v>0</v>
      </c>
      <c r="Q3579" s="564">
        <f t="shared" si="1622"/>
        <v>0</v>
      </c>
      <c r="R3579" s="661">
        <f t="shared" si="1611"/>
        <v>0</v>
      </c>
      <c r="S3579" s="662">
        <f t="shared" si="1612"/>
        <v>0</v>
      </c>
      <c r="T3579" s="699">
        <f t="shared" si="1613"/>
        <v>0</v>
      </c>
      <c r="U3579" s="681">
        <f t="shared" si="1623"/>
        <v>0</v>
      </c>
      <c r="V3579" s="701">
        <f t="shared" si="1624"/>
        <v>0</v>
      </c>
      <c r="W3579" s="662">
        <f t="shared" si="1625"/>
        <v>0</v>
      </c>
      <c r="X3579" s="662">
        <f t="shared" si="1626"/>
        <v>0</v>
      </c>
      <c r="Y3579" s="662">
        <f t="shared" si="1627"/>
        <v>0</v>
      </c>
      <c r="Z3579" s="699">
        <f t="shared" si="1628"/>
        <v>0</v>
      </c>
      <c r="AA3579" s="681">
        <f t="shared" si="1631"/>
        <v>0</v>
      </c>
      <c r="AB3579" s="701">
        <f t="shared" si="1632"/>
        <v>0</v>
      </c>
      <c r="AC3579" s="662">
        <f t="shared" si="1629"/>
        <v>0</v>
      </c>
      <c r="AD3579" s="662">
        <f t="shared" si="1633"/>
        <v>0</v>
      </c>
      <c r="AE3579" s="701">
        <f t="shared" si="1634"/>
        <v>0</v>
      </c>
      <c r="AF3579" s="662">
        <f t="shared" si="1630"/>
        <v>0</v>
      </c>
      <c r="AG3579" s="662">
        <f t="shared" si="1635"/>
        <v>0</v>
      </c>
      <c r="AH3579" s="701">
        <f t="shared" si="1636"/>
        <v>0</v>
      </c>
    </row>
    <row r="3580" spans="1:34" x14ac:dyDescent="0.35">
      <c r="A3580" s="680">
        <v>41555</v>
      </c>
      <c r="B3580" s="558" t="s">
        <v>30</v>
      </c>
      <c r="C3580" s="558">
        <v>10</v>
      </c>
      <c r="D3580" s="559">
        <f t="shared" si="1608"/>
        <v>3</v>
      </c>
      <c r="E3580" s="561">
        <v>0</v>
      </c>
      <c r="F3580" s="699">
        <f t="shared" si="1614"/>
        <v>0</v>
      </c>
      <c r="G3580" s="712">
        <f t="shared" si="1615"/>
        <v>0</v>
      </c>
      <c r="H3580" s="699">
        <f t="shared" si="1609"/>
        <v>0</v>
      </c>
      <c r="I3580" s="712">
        <f t="shared" si="1610"/>
        <v>0</v>
      </c>
      <c r="J3580" s="699">
        <f t="shared" si="1616"/>
        <v>0</v>
      </c>
      <c r="K3580" s="681">
        <f t="shared" si="1617"/>
        <v>0</v>
      </c>
      <c r="L3580" s="711">
        <f>IF($L$5="Yes",HLOOKUP(B3580,'Outdoor Supply'!$D$32:$P$38,7,FALSE),0)</f>
        <v>0</v>
      </c>
      <c r="M3580" s="701">
        <f t="shared" si="1618"/>
        <v>0</v>
      </c>
      <c r="N3580" s="564">
        <f t="shared" si="1619"/>
        <v>0</v>
      </c>
      <c r="O3580" s="564">
        <f t="shared" si="1620"/>
        <v>0</v>
      </c>
      <c r="P3580" s="564">
        <f t="shared" si="1621"/>
        <v>0</v>
      </c>
      <c r="Q3580" s="564">
        <f t="shared" si="1622"/>
        <v>0</v>
      </c>
      <c r="R3580" s="661">
        <f t="shared" si="1611"/>
        <v>0</v>
      </c>
      <c r="S3580" s="662">
        <f t="shared" si="1612"/>
        <v>0</v>
      </c>
      <c r="T3580" s="699">
        <f t="shared" si="1613"/>
        <v>0</v>
      </c>
      <c r="U3580" s="681">
        <f t="shared" si="1623"/>
        <v>0</v>
      </c>
      <c r="V3580" s="701">
        <f t="shared" si="1624"/>
        <v>0</v>
      </c>
      <c r="W3580" s="662">
        <f t="shared" si="1625"/>
        <v>0</v>
      </c>
      <c r="X3580" s="662">
        <f t="shared" si="1626"/>
        <v>0</v>
      </c>
      <c r="Y3580" s="662">
        <f t="shared" si="1627"/>
        <v>0</v>
      </c>
      <c r="Z3580" s="699">
        <f t="shared" si="1628"/>
        <v>0</v>
      </c>
      <c r="AA3580" s="681">
        <f t="shared" si="1631"/>
        <v>0</v>
      </c>
      <c r="AB3580" s="701">
        <f t="shared" si="1632"/>
        <v>0</v>
      </c>
      <c r="AC3580" s="662">
        <f t="shared" si="1629"/>
        <v>0</v>
      </c>
      <c r="AD3580" s="662">
        <f t="shared" si="1633"/>
        <v>0</v>
      </c>
      <c r="AE3580" s="701">
        <f t="shared" si="1634"/>
        <v>0</v>
      </c>
      <c r="AF3580" s="662">
        <f t="shared" si="1630"/>
        <v>0</v>
      </c>
      <c r="AG3580" s="662">
        <f t="shared" si="1635"/>
        <v>0</v>
      </c>
      <c r="AH3580" s="701">
        <f t="shared" si="1636"/>
        <v>0</v>
      </c>
    </row>
    <row r="3581" spans="1:34" x14ac:dyDescent="0.35">
      <c r="A3581" s="680">
        <v>41556</v>
      </c>
      <c r="B3581" s="558" t="s">
        <v>30</v>
      </c>
      <c r="C3581" s="558">
        <v>10</v>
      </c>
      <c r="D3581" s="559">
        <f t="shared" si="1608"/>
        <v>4</v>
      </c>
      <c r="E3581" s="561">
        <v>0</v>
      </c>
      <c r="F3581" s="699">
        <f t="shared" si="1614"/>
        <v>0</v>
      </c>
      <c r="G3581" s="712">
        <f t="shared" si="1615"/>
        <v>0</v>
      </c>
      <c r="H3581" s="699">
        <f t="shared" si="1609"/>
        <v>0</v>
      </c>
      <c r="I3581" s="712">
        <f t="shared" si="1610"/>
        <v>0</v>
      </c>
      <c r="J3581" s="699">
        <f t="shared" si="1616"/>
        <v>0</v>
      </c>
      <c r="K3581" s="681">
        <f t="shared" si="1617"/>
        <v>0</v>
      </c>
      <c r="L3581" s="711">
        <f>IF($L$5="Yes",HLOOKUP(B3581,'Outdoor Supply'!$D$32:$P$38,7,FALSE),0)</f>
        <v>0</v>
      </c>
      <c r="M3581" s="701">
        <f t="shared" si="1618"/>
        <v>0</v>
      </c>
      <c r="N3581" s="564">
        <f t="shared" si="1619"/>
        <v>0</v>
      </c>
      <c r="O3581" s="564">
        <f t="shared" si="1620"/>
        <v>0</v>
      </c>
      <c r="P3581" s="564">
        <f t="shared" si="1621"/>
        <v>0</v>
      </c>
      <c r="Q3581" s="564">
        <f t="shared" si="1622"/>
        <v>0</v>
      </c>
      <c r="R3581" s="661">
        <f t="shared" si="1611"/>
        <v>0</v>
      </c>
      <c r="S3581" s="662">
        <f t="shared" si="1612"/>
        <v>0</v>
      </c>
      <c r="T3581" s="699">
        <f t="shared" si="1613"/>
        <v>0</v>
      </c>
      <c r="U3581" s="681">
        <f t="shared" si="1623"/>
        <v>0</v>
      </c>
      <c r="V3581" s="701">
        <f t="shared" si="1624"/>
        <v>0</v>
      </c>
      <c r="W3581" s="662">
        <f t="shared" si="1625"/>
        <v>0</v>
      </c>
      <c r="X3581" s="662">
        <f t="shared" si="1626"/>
        <v>0</v>
      </c>
      <c r="Y3581" s="662">
        <f t="shared" si="1627"/>
        <v>0</v>
      </c>
      <c r="Z3581" s="699">
        <f t="shared" si="1628"/>
        <v>0</v>
      </c>
      <c r="AA3581" s="681">
        <f t="shared" si="1631"/>
        <v>0</v>
      </c>
      <c r="AB3581" s="701">
        <f t="shared" si="1632"/>
        <v>0</v>
      </c>
      <c r="AC3581" s="662">
        <f t="shared" si="1629"/>
        <v>0</v>
      </c>
      <c r="AD3581" s="662">
        <f t="shared" si="1633"/>
        <v>0</v>
      </c>
      <c r="AE3581" s="701">
        <f t="shared" si="1634"/>
        <v>0</v>
      </c>
      <c r="AF3581" s="662">
        <f t="shared" si="1630"/>
        <v>0</v>
      </c>
      <c r="AG3581" s="662">
        <f t="shared" si="1635"/>
        <v>0</v>
      </c>
      <c r="AH3581" s="701">
        <f t="shared" si="1636"/>
        <v>0</v>
      </c>
    </row>
    <row r="3582" spans="1:34" x14ac:dyDescent="0.35">
      <c r="A3582" s="680">
        <v>41557</v>
      </c>
      <c r="B3582" s="558" t="s">
        <v>30</v>
      </c>
      <c r="C3582" s="558">
        <v>10</v>
      </c>
      <c r="D3582" s="559">
        <f t="shared" si="1608"/>
        <v>5</v>
      </c>
      <c r="E3582" s="561">
        <v>0</v>
      </c>
      <c r="F3582" s="699">
        <f t="shared" si="1614"/>
        <v>0</v>
      </c>
      <c r="G3582" s="712">
        <f t="shared" si="1615"/>
        <v>0</v>
      </c>
      <c r="H3582" s="699">
        <f t="shared" si="1609"/>
        <v>0</v>
      </c>
      <c r="I3582" s="712">
        <f t="shared" si="1610"/>
        <v>0</v>
      </c>
      <c r="J3582" s="699">
        <f t="shared" si="1616"/>
        <v>0</v>
      </c>
      <c r="K3582" s="681">
        <f t="shared" si="1617"/>
        <v>0</v>
      </c>
      <c r="L3582" s="711">
        <f>IF($L$5="Yes",HLOOKUP(B3582,'Outdoor Supply'!$D$32:$P$38,7,FALSE),0)</f>
        <v>0</v>
      </c>
      <c r="M3582" s="701">
        <f t="shared" si="1618"/>
        <v>0</v>
      </c>
      <c r="N3582" s="564">
        <f t="shared" si="1619"/>
        <v>0</v>
      </c>
      <c r="O3582" s="564">
        <f t="shared" si="1620"/>
        <v>0</v>
      </c>
      <c r="P3582" s="564">
        <f t="shared" si="1621"/>
        <v>0</v>
      </c>
      <c r="Q3582" s="564">
        <f t="shared" si="1622"/>
        <v>0</v>
      </c>
      <c r="R3582" s="661">
        <f t="shared" si="1611"/>
        <v>0</v>
      </c>
      <c r="S3582" s="662">
        <f t="shared" si="1612"/>
        <v>0</v>
      </c>
      <c r="T3582" s="699">
        <f t="shared" si="1613"/>
        <v>0</v>
      </c>
      <c r="U3582" s="681">
        <f t="shared" si="1623"/>
        <v>0</v>
      </c>
      <c r="V3582" s="701">
        <f t="shared" si="1624"/>
        <v>0</v>
      </c>
      <c r="W3582" s="662">
        <f t="shared" si="1625"/>
        <v>0</v>
      </c>
      <c r="X3582" s="662">
        <f t="shared" si="1626"/>
        <v>0</v>
      </c>
      <c r="Y3582" s="662">
        <f t="shared" si="1627"/>
        <v>0</v>
      </c>
      <c r="Z3582" s="699">
        <f t="shared" si="1628"/>
        <v>0</v>
      </c>
      <c r="AA3582" s="681">
        <f t="shared" si="1631"/>
        <v>0</v>
      </c>
      <c r="AB3582" s="701">
        <f t="shared" si="1632"/>
        <v>0</v>
      </c>
      <c r="AC3582" s="662">
        <f t="shared" si="1629"/>
        <v>0</v>
      </c>
      <c r="AD3582" s="662">
        <f t="shared" si="1633"/>
        <v>0</v>
      </c>
      <c r="AE3582" s="701">
        <f t="shared" si="1634"/>
        <v>0</v>
      </c>
      <c r="AF3582" s="662">
        <f t="shared" si="1630"/>
        <v>0</v>
      </c>
      <c r="AG3582" s="662">
        <f t="shared" si="1635"/>
        <v>0</v>
      </c>
      <c r="AH3582" s="701">
        <f t="shared" si="1636"/>
        <v>0</v>
      </c>
    </row>
    <row r="3583" spans="1:34" x14ac:dyDescent="0.35">
      <c r="A3583" s="680">
        <v>41558</v>
      </c>
      <c r="B3583" s="558" t="s">
        <v>30</v>
      </c>
      <c r="C3583" s="558">
        <v>10</v>
      </c>
      <c r="D3583" s="559">
        <f t="shared" si="1608"/>
        <v>6</v>
      </c>
      <c r="E3583" s="561">
        <v>9.9999999999909051E-3</v>
      </c>
      <c r="F3583" s="699">
        <f t="shared" si="1614"/>
        <v>0</v>
      </c>
      <c r="G3583" s="712">
        <f t="shared" si="1615"/>
        <v>0</v>
      </c>
      <c r="H3583" s="699">
        <f t="shared" si="1609"/>
        <v>0</v>
      </c>
      <c r="I3583" s="712">
        <f t="shared" si="1610"/>
        <v>0</v>
      </c>
      <c r="J3583" s="699">
        <f t="shared" si="1616"/>
        <v>0</v>
      </c>
      <c r="K3583" s="681">
        <f t="shared" si="1617"/>
        <v>0</v>
      </c>
      <c r="L3583" s="711">
        <f>IF($L$5="Yes",HLOOKUP(B3583,'Outdoor Supply'!$D$32:$P$38,7,FALSE),0)</f>
        <v>0</v>
      </c>
      <c r="M3583" s="701">
        <f t="shared" si="1618"/>
        <v>0</v>
      </c>
      <c r="N3583" s="564">
        <f t="shared" si="1619"/>
        <v>0</v>
      </c>
      <c r="O3583" s="564">
        <f t="shared" si="1620"/>
        <v>0</v>
      </c>
      <c r="P3583" s="564">
        <f t="shared" si="1621"/>
        <v>0</v>
      </c>
      <c r="Q3583" s="564">
        <f t="shared" si="1622"/>
        <v>0</v>
      </c>
      <c r="R3583" s="661">
        <f t="shared" si="1611"/>
        <v>0</v>
      </c>
      <c r="S3583" s="662">
        <f t="shared" si="1612"/>
        <v>0</v>
      </c>
      <c r="T3583" s="699">
        <f t="shared" si="1613"/>
        <v>0</v>
      </c>
      <c r="U3583" s="681">
        <f t="shared" si="1623"/>
        <v>0</v>
      </c>
      <c r="V3583" s="701">
        <f t="shared" si="1624"/>
        <v>0</v>
      </c>
      <c r="W3583" s="662">
        <f t="shared" si="1625"/>
        <v>0</v>
      </c>
      <c r="X3583" s="662">
        <f t="shared" si="1626"/>
        <v>0</v>
      </c>
      <c r="Y3583" s="662">
        <f t="shared" si="1627"/>
        <v>0</v>
      </c>
      <c r="Z3583" s="699">
        <f t="shared" si="1628"/>
        <v>0</v>
      </c>
      <c r="AA3583" s="681">
        <f t="shared" si="1631"/>
        <v>0</v>
      </c>
      <c r="AB3583" s="701">
        <f t="shared" si="1632"/>
        <v>0</v>
      </c>
      <c r="AC3583" s="662">
        <f t="shared" si="1629"/>
        <v>0</v>
      </c>
      <c r="AD3583" s="662">
        <f t="shared" si="1633"/>
        <v>0</v>
      </c>
      <c r="AE3583" s="701">
        <f t="shared" si="1634"/>
        <v>0</v>
      </c>
      <c r="AF3583" s="662">
        <f t="shared" si="1630"/>
        <v>0</v>
      </c>
      <c r="AG3583" s="662">
        <f t="shared" si="1635"/>
        <v>0</v>
      </c>
      <c r="AH3583" s="701">
        <f t="shared" si="1636"/>
        <v>0</v>
      </c>
    </row>
    <row r="3584" spans="1:34" x14ac:dyDescent="0.35">
      <c r="A3584" s="680">
        <v>41559</v>
      </c>
      <c r="B3584" s="558" t="s">
        <v>30</v>
      </c>
      <c r="C3584" s="558">
        <v>10</v>
      </c>
      <c r="D3584" s="559">
        <f t="shared" si="1608"/>
        <v>7</v>
      </c>
      <c r="E3584" s="561">
        <v>1.999999999998181E-2</v>
      </c>
      <c r="F3584" s="699">
        <f t="shared" si="1614"/>
        <v>0</v>
      </c>
      <c r="G3584" s="712">
        <f t="shared" si="1615"/>
        <v>0</v>
      </c>
      <c r="H3584" s="699">
        <f t="shared" si="1609"/>
        <v>0</v>
      </c>
      <c r="I3584" s="712">
        <f t="shared" si="1610"/>
        <v>0</v>
      </c>
      <c r="J3584" s="699">
        <f t="shared" si="1616"/>
        <v>0</v>
      </c>
      <c r="K3584" s="681">
        <f t="shared" si="1617"/>
        <v>0</v>
      </c>
      <c r="L3584" s="711">
        <f>IF($L$5="Yes",HLOOKUP(B3584,'Outdoor Supply'!$D$32:$P$38,7,FALSE),0)</f>
        <v>0</v>
      </c>
      <c r="M3584" s="701">
        <f t="shared" si="1618"/>
        <v>0</v>
      </c>
      <c r="N3584" s="564">
        <f t="shared" si="1619"/>
        <v>0</v>
      </c>
      <c r="O3584" s="564">
        <f t="shared" si="1620"/>
        <v>0</v>
      </c>
      <c r="P3584" s="564">
        <f t="shared" si="1621"/>
        <v>0</v>
      </c>
      <c r="Q3584" s="564">
        <f t="shared" si="1622"/>
        <v>0</v>
      </c>
      <c r="R3584" s="661">
        <f t="shared" si="1611"/>
        <v>0</v>
      </c>
      <c r="S3584" s="662">
        <f t="shared" si="1612"/>
        <v>0</v>
      </c>
      <c r="T3584" s="699">
        <f t="shared" si="1613"/>
        <v>0</v>
      </c>
      <c r="U3584" s="681">
        <f t="shared" si="1623"/>
        <v>0</v>
      </c>
      <c r="V3584" s="701">
        <f t="shared" si="1624"/>
        <v>0</v>
      </c>
      <c r="W3584" s="662">
        <f t="shared" si="1625"/>
        <v>0</v>
      </c>
      <c r="X3584" s="662">
        <f t="shared" si="1626"/>
        <v>0</v>
      </c>
      <c r="Y3584" s="662">
        <f t="shared" si="1627"/>
        <v>0</v>
      </c>
      <c r="Z3584" s="699">
        <f t="shared" si="1628"/>
        <v>0</v>
      </c>
      <c r="AA3584" s="681">
        <f t="shared" si="1631"/>
        <v>0</v>
      </c>
      <c r="AB3584" s="701">
        <f t="shared" si="1632"/>
        <v>0</v>
      </c>
      <c r="AC3584" s="662">
        <f t="shared" si="1629"/>
        <v>0</v>
      </c>
      <c r="AD3584" s="662">
        <f t="shared" si="1633"/>
        <v>0</v>
      </c>
      <c r="AE3584" s="701">
        <f t="shared" si="1634"/>
        <v>0</v>
      </c>
      <c r="AF3584" s="662">
        <f t="shared" si="1630"/>
        <v>0</v>
      </c>
      <c r="AG3584" s="662">
        <f t="shared" si="1635"/>
        <v>0</v>
      </c>
      <c r="AH3584" s="701">
        <f t="shared" si="1636"/>
        <v>0</v>
      </c>
    </row>
    <row r="3585" spans="1:34" x14ac:dyDescent="0.35">
      <c r="A3585" s="680">
        <v>41560</v>
      </c>
      <c r="B3585" s="558" t="s">
        <v>30</v>
      </c>
      <c r="C3585" s="558">
        <v>10</v>
      </c>
      <c r="D3585" s="559">
        <f t="shared" si="1608"/>
        <v>1</v>
      </c>
      <c r="E3585" s="561">
        <v>6.2199999999999704</v>
      </c>
      <c r="F3585" s="699">
        <f t="shared" si="1614"/>
        <v>0</v>
      </c>
      <c r="G3585" s="712">
        <f t="shared" si="1615"/>
        <v>0</v>
      </c>
      <c r="H3585" s="699">
        <f t="shared" si="1609"/>
        <v>0</v>
      </c>
      <c r="I3585" s="712">
        <f t="shared" si="1610"/>
        <v>0</v>
      </c>
      <c r="J3585" s="699">
        <f t="shared" si="1616"/>
        <v>0</v>
      </c>
      <c r="K3585" s="681">
        <f t="shared" si="1617"/>
        <v>0</v>
      </c>
      <c r="L3585" s="711">
        <f>IF($L$5="Yes",HLOOKUP(B3585,'Outdoor Supply'!$D$32:$P$38,7,FALSE),0)</f>
        <v>0</v>
      </c>
      <c r="M3585" s="701">
        <f t="shared" si="1618"/>
        <v>0</v>
      </c>
      <c r="N3585" s="564">
        <f t="shared" si="1619"/>
        <v>0</v>
      </c>
      <c r="O3585" s="564">
        <f t="shared" si="1620"/>
        <v>0</v>
      </c>
      <c r="P3585" s="564">
        <f t="shared" si="1621"/>
        <v>0</v>
      </c>
      <c r="Q3585" s="564">
        <f t="shared" si="1622"/>
        <v>0</v>
      </c>
      <c r="R3585" s="661">
        <f t="shared" si="1611"/>
        <v>0</v>
      </c>
      <c r="S3585" s="662">
        <f t="shared" si="1612"/>
        <v>0</v>
      </c>
      <c r="T3585" s="699">
        <f t="shared" si="1613"/>
        <v>0</v>
      </c>
      <c r="U3585" s="681">
        <f t="shared" si="1623"/>
        <v>0</v>
      </c>
      <c r="V3585" s="701">
        <f t="shared" si="1624"/>
        <v>0</v>
      </c>
      <c r="W3585" s="662">
        <f t="shared" si="1625"/>
        <v>0</v>
      </c>
      <c r="X3585" s="662">
        <f t="shared" si="1626"/>
        <v>0</v>
      </c>
      <c r="Y3585" s="662">
        <f t="shared" si="1627"/>
        <v>0</v>
      </c>
      <c r="Z3585" s="699">
        <f t="shared" si="1628"/>
        <v>0</v>
      </c>
      <c r="AA3585" s="681">
        <f t="shared" si="1631"/>
        <v>0</v>
      </c>
      <c r="AB3585" s="701">
        <f t="shared" si="1632"/>
        <v>0</v>
      </c>
      <c r="AC3585" s="662">
        <f t="shared" si="1629"/>
        <v>0</v>
      </c>
      <c r="AD3585" s="662">
        <f t="shared" si="1633"/>
        <v>0</v>
      </c>
      <c r="AE3585" s="701">
        <f t="shared" si="1634"/>
        <v>0</v>
      </c>
      <c r="AF3585" s="662">
        <f t="shared" si="1630"/>
        <v>0</v>
      </c>
      <c r="AG3585" s="662">
        <f t="shared" si="1635"/>
        <v>0</v>
      </c>
      <c r="AH3585" s="701">
        <f t="shared" si="1636"/>
        <v>0</v>
      </c>
    </row>
    <row r="3586" spans="1:34" x14ac:dyDescent="0.35">
      <c r="A3586" s="680">
        <v>41561</v>
      </c>
      <c r="B3586" s="558" t="s">
        <v>30</v>
      </c>
      <c r="C3586" s="558">
        <v>10</v>
      </c>
      <c r="D3586" s="559">
        <f t="shared" si="1608"/>
        <v>2</v>
      </c>
      <c r="E3586" s="561">
        <v>5.999999999994543E-2</v>
      </c>
      <c r="F3586" s="699">
        <f t="shared" si="1614"/>
        <v>0</v>
      </c>
      <c r="G3586" s="712">
        <f t="shared" si="1615"/>
        <v>0</v>
      </c>
      <c r="H3586" s="699">
        <f t="shared" si="1609"/>
        <v>0</v>
      </c>
      <c r="I3586" s="712">
        <f t="shared" si="1610"/>
        <v>0</v>
      </c>
      <c r="J3586" s="699">
        <f t="shared" si="1616"/>
        <v>0</v>
      </c>
      <c r="K3586" s="681">
        <f t="shared" si="1617"/>
        <v>0</v>
      </c>
      <c r="L3586" s="711">
        <f>IF($L$5="Yes",HLOOKUP(B3586,'Outdoor Supply'!$D$32:$P$38,7,FALSE),0)</f>
        <v>0</v>
      </c>
      <c r="M3586" s="701">
        <f t="shared" si="1618"/>
        <v>0</v>
      </c>
      <c r="N3586" s="564">
        <f t="shared" si="1619"/>
        <v>0</v>
      </c>
      <c r="O3586" s="564">
        <f t="shared" si="1620"/>
        <v>0</v>
      </c>
      <c r="P3586" s="564">
        <f t="shared" si="1621"/>
        <v>0</v>
      </c>
      <c r="Q3586" s="564">
        <f t="shared" si="1622"/>
        <v>0</v>
      </c>
      <c r="R3586" s="661">
        <f t="shared" si="1611"/>
        <v>0</v>
      </c>
      <c r="S3586" s="662">
        <f t="shared" si="1612"/>
        <v>0</v>
      </c>
      <c r="T3586" s="699">
        <f t="shared" si="1613"/>
        <v>0</v>
      </c>
      <c r="U3586" s="681">
        <f t="shared" si="1623"/>
        <v>0</v>
      </c>
      <c r="V3586" s="701">
        <f t="shared" si="1624"/>
        <v>0</v>
      </c>
      <c r="W3586" s="662">
        <f t="shared" si="1625"/>
        <v>0</v>
      </c>
      <c r="X3586" s="662">
        <f t="shared" si="1626"/>
        <v>0</v>
      </c>
      <c r="Y3586" s="662">
        <f t="shared" si="1627"/>
        <v>0</v>
      </c>
      <c r="Z3586" s="699">
        <f t="shared" si="1628"/>
        <v>0</v>
      </c>
      <c r="AA3586" s="681">
        <f t="shared" si="1631"/>
        <v>0</v>
      </c>
      <c r="AB3586" s="701">
        <f t="shared" si="1632"/>
        <v>0</v>
      </c>
      <c r="AC3586" s="662">
        <f t="shared" si="1629"/>
        <v>0</v>
      </c>
      <c r="AD3586" s="662">
        <f t="shared" si="1633"/>
        <v>0</v>
      </c>
      <c r="AE3586" s="701">
        <f t="shared" si="1634"/>
        <v>0</v>
      </c>
      <c r="AF3586" s="662">
        <f t="shared" si="1630"/>
        <v>0</v>
      </c>
      <c r="AG3586" s="662">
        <f t="shared" si="1635"/>
        <v>0</v>
      </c>
      <c r="AH3586" s="701">
        <f t="shared" si="1636"/>
        <v>0</v>
      </c>
    </row>
    <row r="3587" spans="1:34" x14ac:dyDescent="0.35">
      <c r="A3587" s="680">
        <v>41562</v>
      </c>
      <c r="B3587" s="558" t="s">
        <v>30</v>
      </c>
      <c r="C3587" s="558">
        <v>10</v>
      </c>
      <c r="D3587" s="559">
        <f t="shared" si="1608"/>
        <v>3</v>
      </c>
      <c r="E3587" s="561">
        <v>0.37999999999999545</v>
      </c>
      <c r="F3587" s="699">
        <f t="shared" si="1614"/>
        <v>0</v>
      </c>
      <c r="G3587" s="712">
        <f t="shared" si="1615"/>
        <v>0</v>
      </c>
      <c r="H3587" s="699">
        <f t="shared" si="1609"/>
        <v>0</v>
      </c>
      <c r="I3587" s="712">
        <f t="shared" si="1610"/>
        <v>0</v>
      </c>
      <c r="J3587" s="699">
        <f t="shared" si="1616"/>
        <v>0</v>
      </c>
      <c r="K3587" s="681">
        <f t="shared" si="1617"/>
        <v>0</v>
      </c>
      <c r="L3587" s="711">
        <f>IF($L$5="Yes",HLOOKUP(B3587,'Outdoor Supply'!$D$32:$P$38,7,FALSE),0)</f>
        <v>0</v>
      </c>
      <c r="M3587" s="701">
        <f t="shared" si="1618"/>
        <v>0</v>
      </c>
      <c r="N3587" s="564">
        <f t="shared" si="1619"/>
        <v>0</v>
      </c>
      <c r="O3587" s="564">
        <f t="shared" si="1620"/>
        <v>0</v>
      </c>
      <c r="P3587" s="564">
        <f t="shared" si="1621"/>
        <v>0</v>
      </c>
      <c r="Q3587" s="564">
        <f t="shared" si="1622"/>
        <v>0</v>
      </c>
      <c r="R3587" s="661">
        <f t="shared" si="1611"/>
        <v>0</v>
      </c>
      <c r="S3587" s="662">
        <f t="shared" si="1612"/>
        <v>0</v>
      </c>
      <c r="T3587" s="699">
        <f t="shared" si="1613"/>
        <v>0</v>
      </c>
      <c r="U3587" s="681">
        <f t="shared" si="1623"/>
        <v>0</v>
      </c>
      <c r="V3587" s="701">
        <f t="shared" si="1624"/>
        <v>0</v>
      </c>
      <c r="W3587" s="662">
        <f t="shared" si="1625"/>
        <v>0</v>
      </c>
      <c r="X3587" s="662">
        <f t="shared" si="1626"/>
        <v>0</v>
      </c>
      <c r="Y3587" s="662">
        <f t="shared" si="1627"/>
        <v>0</v>
      </c>
      <c r="Z3587" s="699">
        <f t="shared" si="1628"/>
        <v>0</v>
      </c>
      <c r="AA3587" s="681">
        <f t="shared" si="1631"/>
        <v>0</v>
      </c>
      <c r="AB3587" s="701">
        <f t="shared" si="1632"/>
        <v>0</v>
      </c>
      <c r="AC3587" s="662">
        <f t="shared" si="1629"/>
        <v>0</v>
      </c>
      <c r="AD3587" s="662">
        <f t="shared" si="1633"/>
        <v>0</v>
      </c>
      <c r="AE3587" s="701">
        <f t="shared" si="1634"/>
        <v>0</v>
      </c>
      <c r="AF3587" s="662">
        <f t="shared" si="1630"/>
        <v>0</v>
      </c>
      <c r="AG3587" s="662">
        <f t="shared" si="1635"/>
        <v>0</v>
      </c>
      <c r="AH3587" s="701">
        <f t="shared" si="1636"/>
        <v>0</v>
      </c>
    </row>
    <row r="3588" spans="1:34" x14ac:dyDescent="0.35">
      <c r="A3588" s="680">
        <v>41563</v>
      </c>
      <c r="B3588" s="558" t="s">
        <v>30</v>
      </c>
      <c r="C3588" s="558">
        <v>10</v>
      </c>
      <c r="D3588" s="559">
        <f t="shared" si="1608"/>
        <v>4</v>
      </c>
      <c r="E3588" s="561">
        <v>0.83999999999997499</v>
      </c>
      <c r="F3588" s="699">
        <f t="shared" si="1614"/>
        <v>0</v>
      </c>
      <c r="G3588" s="712">
        <f t="shared" si="1615"/>
        <v>0</v>
      </c>
      <c r="H3588" s="699">
        <f t="shared" si="1609"/>
        <v>0</v>
      </c>
      <c r="I3588" s="712">
        <f t="shared" si="1610"/>
        <v>0</v>
      </c>
      <c r="J3588" s="699">
        <f t="shared" si="1616"/>
        <v>0</v>
      </c>
      <c r="K3588" s="681">
        <f t="shared" si="1617"/>
        <v>0</v>
      </c>
      <c r="L3588" s="711">
        <f>IF($L$5="Yes",HLOOKUP(B3588,'Outdoor Supply'!$D$32:$P$38,7,FALSE),0)</f>
        <v>0</v>
      </c>
      <c r="M3588" s="701">
        <f t="shared" si="1618"/>
        <v>0</v>
      </c>
      <c r="N3588" s="564">
        <f t="shared" si="1619"/>
        <v>0</v>
      </c>
      <c r="O3588" s="564">
        <f t="shared" si="1620"/>
        <v>0</v>
      </c>
      <c r="P3588" s="564">
        <f t="shared" si="1621"/>
        <v>0</v>
      </c>
      <c r="Q3588" s="564">
        <f t="shared" si="1622"/>
        <v>0</v>
      </c>
      <c r="R3588" s="661">
        <f t="shared" si="1611"/>
        <v>0</v>
      </c>
      <c r="S3588" s="662">
        <f t="shared" si="1612"/>
        <v>0</v>
      </c>
      <c r="T3588" s="699">
        <f t="shared" si="1613"/>
        <v>0</v>
      </c>
      <c r="U3588" s="681">
        <f t="shared" si="1623"/>
        <v>0</v>
      </c>
      <c r="V3588" s="701">
        <f t="shared" si="1624"/>
        <v>0</v>
      </c>
      <c r="W3588" s="662">
        <f t="shared" si="1625"/>
        <v>0</v>
      </c>
      <c r="X3588" s="662">
        <f t="shared" si="1626"/>
        <v>0</v>
      </c>
      <c r="Y3588" s="662">
        <f t="shared" si="1627"/>
        <v>0</v>
      </c>
      <c r="Z3588" s="699">
        <f t="shared" si="1628"/>
        <v>0</v>
      </c>
      <c r="AA3588" s="681">
        <f t="shared" si="1631"/>
        <v>0</v>
      </c>
      <c r="AB3588" s="701">
        <f t="shared" si="1632"/>
        <v>0</v>
      </c>
      <c r="AC3588" s="662">
        <f t="shared" si="1629"/>
        <v>0</v>
      </c>
      <c r="AD3588" s="662">
        <f t="shared" si="1633"/>
        <v>0</v>
      </c>
      <c r="AE3588" s="701">
        <f t="shared" si="1634"/>
        <v>0</v>
      </c>
      <c r="AF3588" s="662">
        <f t="shared" si="1630"/>
        <v>0</v>
      </c>
      <c r="AG3588" s="662">
        <f t="shared" si="1635"/>
        <v>0</v>
      </c>
      <c r="AH3588" s="701">
        <f t="shared" si="1636"/>
        <v>0</v>
      </c>
    </row>
    <row r="3589" spans="1:34" x14ac:dyDescent="0.35">
      <c r="A3589" s="680">
        <v>41564</v>
      </c>
      <c r="B3589" s="558" t="s">
        <v>30</v>
      </c>
      <c r="C3589" s="558">
        <v>10</v>
      </c>
      <c r="D3589" s="559">
        <f t="shared" si="1608"/>
        <v>5</v>
      </c>
      <c r="E3589" s="561">
        <v>9.9999999999909051E-3</v>
      </c>
      <c r="F3589" s="699">
        <f t="shared" si="1614"/>
        <v>0</v>
      </c>
      <c r="G3589" s="712">
        <f t="shared" si="1615"/>
        <v>0</v>
      </c>
      <c r="H3589" s="699">
        <f t="shared" si="1609"/>
        <v>0</v>
      </c>
      <c r="I3589" s="712">
        <f t="shared" si="1610"/>
        <v>0</v>
      </c>
      <c r="J3589" s="699">
        <f t="shared" si="1616"/>
        <v>0</v>
      </c>
      <c r="K3589" s="681">
        <f t="shared" si="1617"/>
        <v>0</v>
      </c>
      <c r="L3589" s="711">
        <f>IF($L$5="Yes",HLOOKUP(B3589,'Outdoor Supply'!$D$32:$P$38,7,FALSE),0)</f>
        <v>0</v>
      </c>
      <c r="M3589" s="701">
        <f t="shared" si="1618"/>
        <v>0</v>
      </c>
      <c r="N3589" s="564">
        <f t="shared" si="1619"/>
        <v>0</v>
      </c>
      <c r="O3589" s="564">
        <f t="shared" si="1620"/>
        <v>0</v>
      </c>
      <c r="P3589" s="564">
        <f t="shared" si="1621"/>
        <v>0</v>
      </c>
      <c r="Q3589" s="564">
        <f t="shared" si="1622"/>
        <v>0</v>
      </c>
      <c r="R3589" s="661">
        <f t="shared" si="1611"/>
        <v>0</v>
      </c>
      <c r="S3589" s="662">
        <f t="shared" si="1612"/>
        <v>0</v>
      </c>
      <c r="T3589" s="699">
        <f t="shared" si="1613"/>
        <v>0</v>
      </c>
      <c r="U3589" s="681">
        <f t="shared" si="1623"/>
        <v>0</v>
      </c>
      <c r="V3589" s="701">
        <f t="shared" si="1624"/>
        <v>0</v>
      </c>
      <c r="W3589" s="662">
        <f t="shared" si="1625"/>
        <v>0</v>
      </c>
      <c r="X3589" s="662">
        <f t="shared" si="1626"/>
        <v>0</v>
      </c>
      <c r="Y3589" s="662">
        <f t="shared" si="1627"/>
        <v>0</v>
      </c>
      <c r="Z3589" s="699">
        <f t="shared" si="1628"/>
        <v>0</v>
      </c>
      <c r="AA3589" s="681">
        <f t="shared" si="1631"/>
        <v>0</v>
      </c>
      <c r="AB3589" s="701">
        <f t="shared" si="1632"/>
        <v>0</v>
      </c>
      <c r="AC3589" s="662">
        <f t="shared" si="1629"/>
        <v>0</v>
      </c>
      <c r="AD3589" s="662">
        <f t="shared" si="1633"/>
        <v>0</v>
      </c>
      <c r="AE3589" s="701">
        <f t="shared" si="1634"/>
        <v>0</v>
      </c>
      <c r="AF3589" s="662">
        <f t="shared" si="1630"/>
        <v>0</v>
      </c>
      <c r="AG3589" s="662">
        <f t="shared" si="1635"/>
        <v>0</v>
      </c>
      <c r="AH3589" s="701">
        <f t="shared" si="1636"/>
        <v>0</v>
      </c>
    </row>
    <row r="3590" spans="1:34" x14ac:dyDescent="0.35">
      <c r="A3590" s="680">
        <v>41565</v>
      </c>
      <c r="B3590" s="558" t="s">
        <v>30</v>
      </c>
      <c r="C3590" s="558">
        <v>10</v>
      </c>
      <c r="D3590" s="559">
        <f t="shared" si="1608"/>
        <v>6</v>
      </c>
      <c r="E3590" s="561">
        <v>0</v>
      </c>
      <c r="F3590" s="699">
        <f t="shared" si="1614"/>
        <v>0</v>
      </c>
      <c r="G3590" s="712">
        <f t="shared" si="1615"/>
        <v>0</v>
      </c>
      <c r="H3590" s="699">
        <f t="shared" si="1609"/>
        <v>0</v>
      </c>
      <c r="I3590" s="712">
        <f t="shared" si="1610"/>
        <v>0</v>
      </c>
      <c r="J3590" s="699">
        <f t="shared" si="1616"/>
        <v>0</v>
      </c>
      <c r="K3590" s="681">
        <f t="shared" si="1617"/>
        <v>0</v>
      </c>
      <c r="L3590" s="711">
        <f>IF($L$5="Yes",HLOOKUP(B3590,'Outdoor Supply'!$D$32:$P$38,7,FALSE),0)</f>
        <v>0</v>
      </c>
      <c r="M3590" s="701">
        <f t="shared" si="1618"/>
        <v>0</v>
      </c>
      <c r="N3590" s="564">
        <f t="shared" si="1619"/>
        <v>0</v>
      </c>
      <c r="O3590" s="564">
        <f t="shared" si="1620"/>
        <v>0</v>
      </c>
      <c r="P3590" s="564">
        <f t="shared" si="1621"/>
        <v>0</v>
      </c>
      <c r="Q3590" s="564">
        <f t="shared" si="1622"/>
        <v>0</v>
      </c>
      <c r="R3590" s="661">
        <f t="shared" si="1611"/>
        <v>0</v>
      </c>
      <c r="S3590" s="662">
        <f t="shared" si="1612"/>
        <v>0</v>
      </c>
      <c r="T3590" s="699">
        <f t="shared" si="1613"/>
        <v>0</v>
      </c>
      <c r="U3590" s="681">
        <f t="shared" si="1623"/>
        <v>0</v>
      </c>
      <c r="V3590" s="701">
        <f t="shared" si="1624"/>
        <v>0</v>
      </c>
      <c r="W3590" s="662">
        <f t="shared" si="1625"/>
        <v>0</v>
      </c>
      <c r="X3590" s="662">
        <f t="shared" si="1626"/>
        <v>0</v>
      </c>
      <c r="Y3590" s="662">
        <f t="shared" si="1627"/>
        <v>0</v>
      </c>
      <c r="Z3590" s="699">
        <f t="shared" si="1628"/>
        <v>0</v>
      </c>
      <c r="AA3590" s="681">
        <f t="shared" si="1631"/>
        <v>0</v>
      </c>
      <c r="AB3590" s="701">
        <f t="shared" si="1632"/>
        <v>0</v>
      </c>
      <c r="AC3590" s="662">
        <f t="shared" si="1629"/>
        <v>0</v>
      </c>
      <c r="AD3590" s="662">
        <f t="shared" si="1633"/>
        <v>0</v>
      </c>
      <c r="AE3590" s="701">
        <f t="shared" si="1634"/>
        <v>0</v>
      </c>
      <c r="AF3590" s="662">
        <f t="shared" si="1630"/>
        <v>0</v>
      </c>
      <c r="AG3590" s="662">
        <f t="shared" si="1635"/>
        <v>0</v>
      </c>
      <c r="AH3590" s="701">
        <f t="shared" si="1636"/>
        <v>0</v>
      </c>
    </row>
    <row r="3591" spans="1:34" x14ac:dyDescent="0.35">
      <c r="A3591" s="680">
        <v>41566</v>
      </c>
      <c r="B3591" s="558" t="s">
        <v>30</v>
      </c>
      <c r="C3591" s="558">
        <v>10</v>
      </c>
      <c r="D3591" s="559">
        <f t="shared" si="1608"/>
        <v>7</v>
      </c>
      <c r="E3591" s="561">
        <v>9.9999999999909051E-3</v>
      </c>
      <c r="F3591" s="699">
        <f t="shared" si="1614"/>
        <v>0</v>
      </c>
      <c r="G3591" s="712">
        <f t="shared" si="1615"/>
        <v>0</v>
      </c>
      <c r="H3591" s="699">
        <f t="shared" si="1609"/>
        <v>0</v>
      </c>
      <c r="I3591" s="712">
        <f t="shared" si="1610"/>
        <v>0</v>
      </c>
      <c r="J3591" s="699">
        <f t="shared" si="1616"/>
        <v>0</v>
      </c>
      <c r="K3591" s="681">
        <f t="shared" si="1617"/>
        <v>0</v>
      </c>
      <c r="L3591" s="711">
        <f>IF($L$5="Yes",HLOOKUP(B3591,'Outdoor Supply'!$D$32:$P$38,7,FALSE),0)</f>
        <v>0</v>
      </c>
      <c r="M3591" s="701">
        <f t="shared" si="1618"/>
        <v>0</v>
      </c>
      <c r="N3591" s="564">
        <f t="shared" si="1619"/>
        <v>0</v>
      </c>
      <c r="O3591" s="564">
        <f t="shared" si="1620"/>
        <v>0</v>
      </c>
      <c r="P3591" s="564">
        <f t="shared" si="1621"/>
        <v>0</v>
      </c>
      <c r="Q3591" s="564">
        <f t="shared" si="1622"/>
        <v>0</v>
      </c>
      <c r="R3591" s="661">
        <f t="shared" si="1611"/>
        <v>0</v>
      </c>
      <c r="S3591" s="662">
        <f t="shared" si="1612"/>
        <v>0</v>
      </c>
      <c r="T3591" s="699">
        <f t="shared" si="1613"/>
        <v>0</v>
      </c>
      <c r="U3591" s="681">
        <f t="shared" si="1623"/>
        <v>0</v>
      </c>
      <c r="V3591" s="701">
        <f t="shared" si="1624"/>
        <v>0</v>
      </c>
      <c r="W3591" s="662">
        <f t="shared" si="1625"/>
        <v>0</v>
      </c>
      <c r="X3591" s="662">
        <f t="shared" si="1626"/>
        <v>0</v>
      </c>
      <c r="Y3591" s="662">
        <f t="shared" si="1627"/>
        <v>0</v>
      </c>
      <c r="Z3591" s="699">
        <f t="shared" si="1628"/>
        <v>0</v>
      </c>
      <c r="AA3591" s="681">
        <f t="shared" si="1631"/>
        <v>0</v>
      </c>
      <c r="AB3591" s="701">
        <f t="shared" si="1632"/>
        <v>0</v>
      </c>
      <c r="AC3591" s="662">
        <f t="shared" si="1629"/>
        <v>0</v>
      </c>
      <c r="AD3591" s="662">
        <f t="shared" si="1633"/>
        <v>0</v>
      </c>
      <c r="AE3591" s="701">
        <f t="shared" si="1634"/>
        <v>0</v>
      </c>
      <c r="AF3591" s="662">
        <f t="shared" si="1630"/>
        <v>0</v>
      </c>
      <c r="AG3591" s="662">
        <f t="shared" si="1635"/>
        <v>0</v>
      </c>
      <c r="AH3591" s="701">
        <f t="shared" si="1636"/>
        <v>0</v>
      </c>
    </row>
    <row r="3592" spans="1:34" x14ac:dyDescent="0.35">
      <c r="A3592" s="680">
        <v>41567</v>
      </c>
      <c r="B3592" s="558" t="s">
        <v>30</v>
      </c>
      <c r="C3592" s="558">
        <v>10</v>
      </c>
      <c r="D3592" s="559">
        <f t="shared" si="1608"/>
        <v>1</v>
      </c>
      <c r="E3592" s="561">
        <v>0</v>
      </c>
      <c r="F3592" s="699">
        <f t="shared" si="1614"/>
        <v>0</v>
      </c>
      <c r="G3592" s="712">
        <f t="shared" si="1615"/>
        <v>0</v>
      </c>
      <c r="H3592" s="699">
        <f t="shared" si="1609"/>
        <v>0</v>
      </c>
      <c r="I3592" s="712">
        <f t="shared" si="1610"/>
        <v>0</v>
      </c>
      <c r="J3592" s="699">
        <f t="shared" si="1616"/>
        <v>0</v>
      </c>
      <c r="K3592" s="681">
        <f t="shared" si="1617"/>
        <v>0</v>
      </c>
      <c r="L3592" s="711">
        <f>IF($L$5="Yes",HLOOKUP(B3592,'Outdoor Supply'!$D$32:$P$38,7,FALSE),0)</f>
        <v>0</v>
      </c>
      <c r="M3592" s="701">
        <f t="shared" si="1618"/>
        <v>0</v>
      </c>
      <c r="N3592" s="564">
        <f t="shared" si="1619"/>
        <v>0</v>
      </c>
      <c r="O3592" s="564">
        <f t="shared" si="1620"/>
        <v>0</v>
      </c>
      <c r="P3592" s="564">
        <f t="shared" si="1621"/>
        <v>0</v>
      </c>
      <c r="Q3592" s="564">
        <f t="shared" si="1622"/>
        <v>0</v>
      </c>
      <c r="R3592" s="661">
        <f t="shared" si="1611"/>
        <v>0</v>
      </c>
      <c r="S3592" s="662">
        <f t="shared" si="1612"/>
        <v>0</v>
      </c>
      <c r="T3592" s="699">
        <f t="shared" si="1613"/>
        <v>0</v>
      </c>
      <c r="U3592" s="681">
        <f t="shared" si="1623"/>
        <v>0</v>
      </c>
      <c r="V3592" s="701">
        <f t="shared" si="1624"/>
        <v>0</v>
      </c>
      <c r="W3592" s="662">
        <f t="shared" si="1625"/>
        <v>0</v>
      </c>
      <c r="X3592" s="662">
        <f t="shared" si="1626"/>
        <v>0</v>
      </c>
      <c r="Y3592" s="662">
        <f t="shared" si="1627"/>
        <v>0</v>
      </c>
      <c r="Z3592" s="699">
        <f t="shared" si="1628"/>
        <v>0</v>
      </c>
      <c r="AA3592" s="681">
        <f t="shared" si="1631"/>
        <v>0</v>
      </c>
      <c r="AB3592" s="701">
        <f t="shared" si="1632"/>
        <v>0</v>
      </c>
      <c r="AC3592" s="662">
        <f t="shared" si="1629"/>
        <v>0</v>
      </c>
      <c r="AD3592" s="662">
        <f t="shared" si="1633"/>
        <v>0</v>
      </c>
      <c r="AE3592" s="701">
        <f t="shared" si="1634"/>
        <v>0</v>
      </c>
      <c r="AF3592" s="662">
        <f t="shared" si="1630"/>
        <v>0</v>
      </c>
      <c r="AG3592" s="662">
        <f t="shared" si="1635"/>
        <v>0</v>
      </c>
      <c r="AH3592" s="701">
        <f t="shared" si="1636"/>
        <v>0</v>
      </c>
    </row>
    <row r="3593" spans="1:34" x14ac:dyDescent="0.35">
      <c r="A3593" s="680">
        <v>41568</v>
      </c>
      <c r="B3593" s="558" t="s">
        <v>30</v>
      </c>
      <c r="C3593" s="558">
        <v>10</v>
      </c>
      <c r="D3593" s="559">
        <f t="shared" si="1608"/>
        <v>2</v>
      </c>
      <c r="E3593" s="561">
        <v>0</v>
      </c>
      <c r="F3593" s="699">
        <f t="shared" si="1614"/>
        <v>0</v>
      </c>
      <c r="G3593" s="712">
        <f t="shared" si="1615"/>
        <v>0</v>
      </c>
      <c r="H3593" s="699">
        <f t="shared" si="1609"/>
        <v>0</v>
      </c>
      <c r="I3593" s="712">
        <f t="shared" si="1610"/>
        <v>0</v>
      </c>
      <c r="J3593" s="699">
        <f t="shared" si="1616"/>
        <v>0</v>
      </c>
      <c r="K3593" s="681">
        <f t="shared" si="1617"/>
        <v>0</v>
      </c>
      <c r="L3593" s="711">
        <f>IF($L$5="Yes",HLOOKUP(B3593,'Outdoor Supply'!$D$32:$P$38,7,FALSE),0)</f>
        <v>0</v>
      </c>
      <c r="M3593" s="701">
        <f t="shared" si="1618"/>
        <v>0</v>
      </c>
      <c r="N3593" s="564">
        <f t="shared" si="1619"/>
        <v>0</v>
      </c>
      <c r="O3593" s="564">
        <f t="shared" si="1620"/>
        <v>0</v>
      </c>
      <c r="P3593" s="564">
        <f t="shared" si="1621"/>
        <v>0</v>
      </c>
      <c r="Q3593" s="564">
        <f t="shared" si="1622"/>
        <v>0</v>
      </c>
      <c r="R3593" s="661">
        <f t="shared" si="1611"/>
        <v>0</v>
      </c>
      <c r="S3593" s="662">
        <f t="shared" si="1612"/>
        <v>0</v>
      </c>
      <c r="T3593" s="699">
        <f t="shared" si="1613"/>
        <v>0</v>
      </c>
      <c r="U3593" s="681">
        <f t="shared" si="1623"/>
        <v>0</v>
      </c>
      <c r="V3593" s="701">
        <f t="shared" si="1624"/>
        <v>0</v>
      </c>
      <c r="W3593" s="662">
        <f t="shared" si="1625"/>
        <v>0</v>
      </c>
      <c r="X3593" s="662">
        <f t="shared" si="1626"/>
        <v>0</v>
      </c>
      <c r="Y3593" s="662">
        <f t="shared" si="1627"/>
        <v>0</v>
      </c>
      <c r="Z3593" s="699">
        <f t="shared" si="1628"/>
        <v>0</v>
      </c>
      <c r="AA3593" s="681">
        <f t="shared" si="1631"/>
        <v>0</v>
      </c>
      <c r="AB3593" s="701">
        <f t="shared" si="1632"/>
        <v>0</v>
      </c>
      <c r="AC3593" s="662">
        <f t="shared" si="1629"/>
        <v>0</v>
      </c>
      <c r="AD3593" s="662">
        <f t="shared" si="1633"/>
        <v>0</v>
      </c>
      <c r="AE3593" s="701">
        <f t="shared" si="1634"/>
        <v>0</v>
      </c>
      <c r="AF3593" s="662">
        <f t="shared" si="1630"/>
        <v>0</v>
      </c>
      <c r="AG3593" s="662">
        <f t="shared" si="1635"/>
        <v>0</v>
      </c>
      <c r="AH3593" s="701">
        <f t="shared" si="1636"/>
        <v>0</v>
      </c>
    </row>
    <row r="3594" spans="1:34" x14ac:dyDescent="0.35">
      <c r="A3594" s="680">
        <v>41569</v>
      </c>
      <c r="B3594" s="558" t="s">
        <v>30</v>
      </c>
      <c r="C3594" s="558">
        <v>10</v>
      </c>
      <c r="D3594" s="559">
        <f t="shared" si="1608"/>
        <v>3</v>
      </c>
      <c r="E3594" s="561">
        <v>0.53000000000002956</v>
      </c>
      <c r="F3594" s="699">
        <f t="shared" si="1614"/>
        <v>0</v>
      </c>
      <c r="G3594" s="712">
        <f t="shared" si="1615"/>
        <v>0</v>
      </c>
      <c r="H3594" s="699">
        <f t="shared" si="1609"/>
        <v>0</v>
      </c>
      <c r="I3594" s="712">
        <f t="shared" si="1610"/>
        <v>0</v>
      </c>
      <c r="J3594" s="699">
        <f t="shared" si="1616"/>
        <v>0</v>
      </c>
      <c r="K3594" s="681">
        <f t="shared" si="1617"/>
        <v>0</v>
      </c>
      <c r="L3594" s="711">
        <f>IF($L$5="Yes",HLOOKUP(B3594,'Outdoor Supply'!$D$32:$P$38,7,FALSE),0)</f>
        <v>0</v>
      </c>
      <c r="M3594" s="701">
        <f t="shared" si="1618"/>
        <v>0</v>
      </c>
      <c r="N3594" s="564">
        <f t="shared" si="1619"/>
        <v>0</v>
      </c>
      <c r="O3594" s="564">
        <f t="shared" si="1620"/>
        <v>0</v>
      </c>
      <c r="P3594" s="564">
        <f t="shared" si="1621"/>
        <v>0</v>
      </c>
      <c r="Q3594" s="564">
        <f t="shared" si="1622"/>
        <v>0</v>
      </c>
      <c r="R3594" s="661">
        <f t="shared" si="1611"/>
        <v>0</v>
      </c>
      <c r="S3594" s="662">
        <f t="shared" si="1612"/>
        <v>0</v>
      </c>
      <c r="T3594" s="699">
        <f t="shared" si="1613"/>
        <v>0</v>
      </c>
      <c r="U3594" s="681">
        <f t="shared" si="1623"/>
        <v>0</v>
      </c>
      <c r="V3594" s="701">
        <f t="shared" si="1624"/>
        <v>0</v>
      </c>
      <c r="W3594" s="662">
        <f t="shared" si="1625"/>
        <v>0</v>
      </c>
      <c r="X3594" s="662">
        <f t="shared" si="1626"/>
        <v>0</v>
      </c>
      <c r="Y3594" s="662">
        <f t="shared" si="1627"/>
        <v>0</v>
      </c>
      <c r="Z3594" s="699">
        <f t="shared" si="1628"/>
        <v>0</v>
      </c>
      <c r="AA3594" s="681">
        <f t="shared" si="1631"/>
        <v>0</v>
      </c>
      <c r="AB3594" s="701">
        <f t="shared" si="1632"/>
        <v>0</v>
      </c>
      <c r="AC3594" s="662">
        <f t="shared" si="1629"/>
        <v>0</v>
      </c>
      <c r="AD3594" s="662">
        <f t="shared" si="1633"/>
        <v>0</v>
      </c>
      <c r="AE3594" s="701">
        <f t="shared" si="1634"/>
        <v>0</v>
      </c>
      <c r="AF3594" s="662">
        <f t="shared" si="1630"/>
        <v>0</v>
      </c>
      <c r="AG3594" s="662">
        <f t="shared" si="1635"/>
        <v>0</v>
      </c>
      <c r="AH3594" s="701">
        <f t="shared" si="1636"/>
        <v>0</v>
      </c>
    </row>
    <row r="3595" spans="1:34" x14ac:dyDescent="0.35">
      <c r="A3595" s="680">
        <v>41570</v>
      </c>
      <c r="B3595" s="558" t="s">
        <v>30</v>
      </c>
      <c r="C3595" s="558">
        <v>10</v>
      </c>
      <c r="D3595" s="559">
        <f t="shared" ref="D3595:D3660" si="1637">WEEKDAY(A3595)</f>
        <v>4</v>
      </c>
      <c r="E3595" s="561">
        <v>0</v>
      </c>
      <c r="F3595" s="699">
        <f t="shared" si="1614"/>
        <v>0</v>
      </c>
      <c r="G3595" s="712">
        <f t="shared" si="1615"/>
        <v>0</v>
      </c>
      <c r="H3595" s="699">
        <f t="shared" ref="H3595:H3658" si="1638">$C$3*$F$3*(E3595/12)*7.48</f>
        <v>0</v>
      </c>
      <c r="I3595" s="712">
        <f t="shared" ref="I3595:I3658" si="1639">$C$4*$F$4*(E3595/12)*7.48</f>
        <v>0</v>
      </c>
      <c r="J3595" s="699">
        <f t="shared" si="1616"/>
        <v>0</v>
      </c>
      <c r="K3595" s="681">
        <f t="shared" si="1617"/>
        <v>0</v>
      </c>
      <c r="L3595" s="711">
        <f>IF($L$5="Yes",HLOOKUP(B3595,'Outdoor Supply'!$D$32:$P$38,7,FALSE),0)</f>
        <v>0</v>
      </c>
      <c r="M3595" s="701">
        <f t="shared" si="1618"/>
        <v>0</v>
      </c>
      <c r="N3595" s="564">
        <f t="shared" si="1619"/>
        <v>0</v>
      </c>
      <c r="O3595" s="564">
        <f t="shared" si="1620"/>
        <v>0</v>
      </c>
      <c r="P3595" s="564">
        <f t="shared" si="1621"/>
        <v>0</v>
      </c>
      <c r="Q3595" s="564">
        <f t="shared" si="1622"/>
        <v>0</v>
      </c>
      <c r="R3595" s="661">
        <f t="shared" ref="R3595:R3658" si="1640">$Q$3</f>
        <v>0</v>
      </c>
      <c r="S3595" s="662">
        <f t="shared" ref="S3595:S3658" si="1641">SUM(N3595:R3595)</f>
        <v>0</v>
      </c>
      <c r="T3595" s="699">
        <f t="shared" ref="T3595:T3658" si="1642">IF(V3595&lt;0,0,IF(V3595&gt;$G$3,$G$3,V3595))</f>
        <v>0</v>
      </c>
      <c r="U3595" s="681">
        <f t="shared" si="1623"/>
        <v>0</v>
      </c>
      <c r="V3595" s="701">
        <f t="shared" si="1624"/>
        <v>0</v>
      </c>
      <c r="W3595" s="662">
        <f t="shared" si="1625"/>
        <v>0</v>
      </c>
      <c r="X3595" s="662">
        <f t="shared" si="1626"/>
        <v>0</v>
      </c>
      <c r="Y3595" s="662">
        <f t="shared" si="1627"/>
        <v>0</v>
      </c>
      <c r="Z3595" s="699">
        <f t="shared" si="1628"/>
        <v>0</v>
      </c>
      <c r="AA3595" s="681">
        <f t="shared" si="1631"/>
        <v>0</v>
      </c>
      <c r="AB3595" s="701">
        <f t="shared" si="1632"/>
        <v>0</v>
      </c>
      <c r="AC3595" s="662">
        <f t="shared" si="1629"/>
        <v>0</v>
      </c>
      <c r="AD3595" s="662">
        <f t="shared" si="1633"/>
        <v>0</v>
      </c>
      <c r="AE3595" s="701">
        <f t="shared" si="1634"/>
        <v>0</v>
      </c>
      <c r="AF3595" s="662">
        <f t="shared" si="1630"/>
        <v>0</v>
      </c>
      <c r="AG3595" s="662">
        <f t="shared" si="1635"/>
        <v>0</v>
      </c>
      <c r="AH3595" s="701">
        <f t="shared" si="1636"/>
        <v>0</v>
      </c>
    </row>
    <row r="3596" spans="1:34" x14ac:dyDescent="0.35">
      <c r="A3596" s="680">
        <v>41571</v>
      </c>
      <c r="B3596" s="558" t="s">
        <v>30</v>
      </c>
      <c r="C3596" s="558">
        <v>10</v>
      </c>
      <c r="D3596" s="559">
        <f t="shared" si="1637"/>
        <v>5</v>
      </c>
      <c r="E3596" s="561">
        <v>0</v>
      </c>
      <c r="F3596" s="699">
        <f t="shared" ref="F3596:F3659" si="1643">$B$3*$F$3*(E3596/12)*7.48</f>
        <v>0</v>
      </c>
      <c r="G3596" s="712">
        <f t="shared" ref="G3596:G3658" si="1644">$B$4*$F$4*(E3596/12)*7.48</f>
        <v>0</v>
      </c>
      <c r="H3596" s="699">
        <f t="shared" si="1638"/>
        <v>0</v>
      </c>
      <c r="I3596" s="712">
        <f t="shared" si="1639"/>
        <v>0</v>
      </c>
      <c r="J3596" s="699">
        <f t="shared" ref="J3596:J3659" si="1645">IF($L$3="Yes",$M$3*$N$3*(E3596/12)*7.48,0)</f>
        <v>0</v>
      </c>
      <c r="K3596" s="681">
        <f t="shared" ref="K3596:K3659" si="1646">IF($L$4="Yes",$M$4*$N$4*(E3596/12)*7.48,0)</f>
        <v>0</v>
      </c>
      <c r="L3596" s="711">
        <f>IF($L$5="Yes",HLOOKUP(B3596,'Outdoor Supply'!$D$32:$P$38,7,FALSE),0)</f>
        <v>0</v>
      </c>
      <c r="M3596" s="701">
        <f t="shared" ref="M3596:M3659" si="1647">SUM(J3596:L3596)</f>
        <v>0</v>
      </c>
      <c r="N3596" s="564">
        <f t="shared" ref="N3596:N3659" si="1648">HLOOKUP(B3596,$U$2:$AF$6,2,FALSE)</f>
        <v>0</v>
      </c>
      <c r="O3596" s="564">
        <f t="shared" ref="O3596:O3659" si="1649">HLOOKUP(B3596,$U$2:$AF$6,3,FALSE)</f>
        <v>0</v>
      </c>
      <c r="P3596" s="564">
        <f t="shared" ref="P3596:P3659" si="1650">HLOOKUP(B3596,$U$2:$AF$6,4,FALSE)</f>
        <v>0</v>
      </c>
      <c r="Q3596" s="564">
        <f t="shared" ref="Q3596:Q3659" si="1651">HLOOKUP(B3596,$U$2:$AF$6,5,FALSE)</f>
        <v>0</v>
      </c>
      <c r="R3596" s="661">
        <f t="shared" si="1640"/>
        <v>0</v>
      </c>
      <c r="S3596" s="662">
        <f t="shared" si="1641"/>
        <v>0</v>
      </c>
      <c r="T3596" s="699">
        <f t="shared" si="1642"/>
        <v>0</v>
      </c>
      <c r="U3596" s="681">
        <f t="shared" ref="U3596:U3664" si="1652">IF(F3596+T3595&gt;S3596,S3596,F3596+T3595)</f>
        <v>0</v>
      </c>
      <c r="V3596" s="701">
        <f t="shared" ref="V3596:V3664" si="1653">T3595+F3596-S3596</f>
        <v>0</v>
      </c>
      <c r="W3596" s="662">
        <f t="shared" ref="W3596:W3659" si="1654">IF(Y3596&lt;0,0,IF(Y3596&gt;$G$4,$G$4,Y3596))</f>
        <v>0</v>
      </c>
      <c r="X3596" s="662">
        <f t="shared" ref="X3596:X3664" si="1655">IF(G3596+W3595&gt;S3596,S3596,G3596+W3595)</f>
        <v>0</v>
      </c>
      <c r="Y3596" s="662">
        <f t="shared" ref="Y3596:Y3664" si="1656">W3595+G3596-S3596</f>
        <v>0</v>
      </c>
      <c r="Z3596" s="699">
        <f t="shared" ref="Z3596:Z3659" si="1657">IF(AB3596&lt;0,0,IF(AB3596&gt;$H$3,$H$3,AB3596))</f>
        <v>0</v>
      </c>
      <c r="AA3596" s="681">
        <f t="shared" si="1631"/>
        <v>0</v>
      </c>
      <c r="AB3596" s="701">
        <f t="shared" si="1632"/>
        <v>0</v>
      </c>
      <c r="AC3596" s="662">
        <f t="shared" ref="AC3596:AC3659" si="1658">IF(AE3596&lt;0,0,IF(AE3596&gt;$H$4,$H$4,AE3596))</f>
        <v>0</v>
      </c>
      <c r="AD3596" s="662">
        <f t="shared" si="1633"/>
        <v>0</v>
      </c>
      <c r="AE3596" s="701">
        <f t="shared" si="1634"/>
        <v>0</v>
      </c>
      <c r="AF3596" s="662">
        <f t="shared" ref="AF3596:AF3659" si="1659">IF(AH3596&lt;0,0,IF(AH3596&gt;$O$3,$O$3,AH3596))</f>
        <v>0</v>
      </c>
      <c r="AG3596" s="662">
        <f t="shared" si="1635"/>
        <v>0</v>
      </c>
      <c r="AH3596" s="701">
        <f t="shared" si="1636"/>
        <v>0</v>
      </c>
    </row>
    <row r="3597" spans="1:34" x14ac:dyDescent="0.35">
      <c r="A3597" s="680">
        <v>41572</v>
      </c>
      <c r="B3597" s="558" t="s">
        <v>30</v>
      </c>
      <c r="C3597" s="558">
        <v>10</v>
      </c>
      <c r="D3597" s="559">
        <f t="shared" si="1637"/>
        <v>6</v>
      </c>
      <c r="E3597" s="561">
        <v>0</v>
      </c>
      <c r="F3597" s="699">
        <f t="shared" si="1643"/>
        <v>0</v>
      </c>
      <c r="G3597" s="712">
        <f t="shared" si="1644"/>
        <v>0</v>
      </c>
      <c r="H3597" s="699">
        <f t="shared" si="1638"/>
        <v>0</v>
      </c>
      <c r="I3597" s="712">
        <f t="shared" si="1639"/>
        <v>0</v>
      </c>
      <c r="J3597" s="699">
        <f t="shared" si="1645"/>
        <v>0</v>
      </c>
      <c r="K3597" s="681">
        <f t="shared" si="1646"/>
        <v>0</v>
      </c>
      <c r="L3597" s="711">
        <f>IF($L$5="Yes",HLOOKUP(B3597,'Outdoor Supply'!$D$32:$P$38,7,FALSE),0)</f>
        <v>0</v>
      </c>
      <c r="M3597" s="701">
        <f t="shared" si="1647"/>
        <v>0</v>
      </c>
      <c r="N3597" s="564">
        <f t="shared" si="1648"/>
        <v>0</v>
      </c>
      <c r="O3597" s="564">
        <f t="shared" si="1649"/>
        <v>0</v>
      </c>
      <c r="P3597" s="564">
        <f t="shared" si="1650"/>
        <v>0</v>
      </c>
      <c r="Q3597" s="564">
        <f t="shared" si="1651"/>
        <v>0</v>
      </c>
      <c r="R3597" s="661">
        <f t="shared" si="1640"/>
        <v>0</v>
      </c>
      <c r="S3597" s="662">
        <f t="shared" si="1641"/>
        <v>0</v>
      </c>
      <c r="T3597" s="699">
        <f t="shared" si="1642"/>
        <v>0</v>
      </c>
      <c r="U3597" s="681">
        <f t="shared" si="1652"/>
        <v>0</v>
      </c>
      <c r="V3597" s="701">
        <f t="shared" si="1653"/>
        <v>0</v>
      </c>
      <c r="W3597" s="662">
        <f t="shared" si="1654"/>
        <v>0</v>
      </c>
      <c r="X3597" s="662">
        <f t="shared" si="1655"/>
        <v>0</v>
      </c>
      <c r="Y3597" s="662">
        <f t="shared" si="1656"/>
        <v>0</v>
      </c>
      <c r="Z3597" s="699">
        <f t="shared" si="1657"/>
        <v>0</v>
      </c>
      <c r="AA3597" s="681">
        <f t="shared" ref="AA3597:AA3660" si="1660">IF(H3597+Z3596&gt;S3597,S3597,H3597+Z3596)</f>
        <v>0</v>
      </c>
      <c r="AB3597" s="701">
        <f t="shared" ref="AB3597:AB3660" si="1661">Z3596+H3597-S3597</f>
        <v>0</v>
      </c>
      <c r="AC3597" s="662">
        <f t="shared" si="1658"/>
        <v>0</v>
      </c>
      <c r="AD3597" s="662">
        <f t="shared" ref="AD3597:AD3660" si="1662">IF(I3597+AC3596&gt;S3597,S3597,I3597+AC3596)</f>
        <v>0</v>
      </c>
      <c r="AE3597" s="701">
        <f t="shared" ref="AE3597:AE3660" si="1663">AC3596+I3597-S3597</f>
        <v>0</v>
      </c>
      <c r="AF3597" s="662">
        <f t="shared" si="1659"/>
        <v>0</v>
      </c>
      <c r="AG3597" s="662">
        <f t="shared" ref="AG3597:AG3660" si="1664">IF(M3597+AF3596&gt;S3597,S3597,M3597+AF3596)</f>
        <v>0</v>
      </c>
      <c r="AH3597" s="701">
        <f t="shared" ref="AH3597:AH3660" si="1665">AF3596+M3597-S3597</f>
        <v>0</v>
      </c>
    </row>
    <row r="3598" spans="1:34" x14ac:dyDescent="0.35">
      <c r="A3598" s="680">
        <v>41573</v>
      </c>
      <c r="B3598" s="558" t="s">
        <v>30</v>
      </c>
      <c r="C3598" s="558">
        <v>10</v>
      </c>
      <c r="D3598" s="559">
        <f t="shared" si="1637"/>
        <v>7</v>
      </c>
      <c r="E3598" s="561">
        <v>0</v>
      </c>
      <c r="F3598" s="699">
        <f t="shared" si="1643"/>
        <v>0</v>
      </c>
      <c r="G3598" s="712">
        <f t="shared" si="1644"/>
        <v>0</v>
      </c>
      <c r="H3598" s="699">
        <f t="shared" si="1638"/>
        <v>0</v>
      </c>
      <c r="I3598" s="712">
        <f t="shared" si="1639"/>
        <v>0</v>
      </c>
      <c r="J3598" s="699">
        <f t="shared" si="1645"/>
        <v>0</v>
      </c>
      <c r="K3598" s="681">
        <f t="shared" si="1646"/>
        <v>0</v>
      </c>
      <c r="L3598" s="711">
        <f>IF($L$5="Yes",HLOOKUP(B3598,'Outdoor Supply'!$D$32:$P$38,7,FALSE),0)</f>
        <v>0</v>
      </c>
      <c r="M3598" s="701">
        <f t="shared" si="1647"/>
        <v>0</v>
      </c>
      <c r="N3598" s="564">
        <f t="shared" si="1648"/>
        <v>0</v>
      </c>
      <c r="O3598" s="564">
        <f t="shared" si="1649"/>
        <v>0</v>
      </c>
      <c r="P3598" s="564">
        <f t="shared" si="1650"/>
        <v>0</v>
      </c>
      <c r="Q3598" s="564">
        <f t="shared" si="1651"/>
        <v>0</v>
      </c>
      <c r="R3598" s="661">
        <f t="shared" si="1640"/>
        <v>0</v>
      </c>
      <c r="S3598" s="662">
        <f t="shared" si="1641"/>
        <v>0</v>
      </c>
      <c r="T3598" s="699">
        <f t="shared" si="1642"/>
        <v>0</v>
      </c>
      <c r="U3598" s="681">
        <f t="shared" si="1652"/>
        <v>0</v>
      </c>
      <c r="V3598" s="701">
        <f t="shared" si="1653"/>
        <v>0</v>
      </c>
      <c r="W3598" s="662">
        <f t="shared" si="1654"/>
        <v>0</v>
      </c>
      <c r="X3598" s="662">
        <f t="shared" si="1655"/>
        <v>0</v>
      </c>
      <c r="Y3598" s="662">
        <f t="shared" si="1656"/>
        <v>0</v>
      </c>
      <c r="Z3598" s="699">
        <f t="shared" si="1657"/>
        <v>0</v>
      </c>
      <c r="AA3598" s="681">
        <f t="shared" si="1660"/>
        <v>0</v>
      </c>
      <c r="AB3598" s="701">
        <f t="shared" si="1661"/>
        <v>0</v>
      </c>
      <c r="AC3598" s="662">
        <f t="shared" si="1658"/>
        <v>0</v>
      </c>
      <c r="AD3598" s="662">
        <f t="shared" si="1662"/>
        <v>0</v>
      </c>
      <c r="AE3598" s="701">
        <f t="shared" si="1663"/>
        <v>0</v>
      </c>
      <c r="AF3598" s="662">
        <f t="shared" si="1659"/>
        <v>0</v>
      </c>
      <c r="AG3598" s="662">
        <f t="shared" si="1664"/>
        <v>0</v>
      </c>
      <c r="AH3598" s="701">
        <f t="shared" si="1665"/>
        <v>0</v>
      </c>
    </row>
    <row r="3599" spans="1:34" x14ac:dyDescent="0.35">
      <c r="A3599" s="680">
        <v>41574</v>
      </c>
      <c r="B3599" s="558" t="s">
        <v>30</v>
      </c>
      <c r="C3599" s="558">
        <v>10</v>
      </c>
      <c r="D3599" s="559">
        <f t="shared" si="1637"/>
        <v>1</v>
      </c>
      <c r="E3599" s="561">
        <v>0.10000000000002274</v>
      </c>
      <c r="F3599" s="699">
        <f t="shared" si="1643"/>
        <v>0</v>
      </c>
      <c r="G3599" s="712">
        <f t="shared" si="1644"/>
        <v>0</v>
      </c>
      <c r="H3599" s="699">
        <f t="shared" si="1638"/>
        <v>0</v>
      </c>
      <c r="I3599" s="712">
        <f t="shared" si="1639"/>
        <v>0</v>
      </c>
      <c r="J3599" s="699">
        <f t="shared" si="1645"/>
        <v>0</v>
      </c>
      <c r="K3599" s="681">
        <f t="shared" si="1646"/>
        <v>0</v>
      </c>
      <c r="L3599" s="711">
        <f>IF($L$5="Yes",HLOOKUP(B3599,'Outdoor Supply'!$D$32:$P$38,7,FALSE),0)</f>
        <v>0</v>
      </c>
      <c r="M3599" s="701">
        <f t="shared" si="1647"/>
        <v>0</v>
      </c>
      <c r="N3599" s="564">
        <f t="shared" si="1648"/>
        <v>0</v>
      </c>
      <c r="O3599" s="564">
        <f t="shared" si="1649"/>
        <v>0</v>
      </c>
      <c r="P3599" s="564">
        <f t="shared" si="1650"/>
        <v>0</v>
      </c>
      <c r="Q3599" s="564">
        <f t="shared" si="1651"/>
        <v>0</v>
      </c>
      <c r="R3599" s="661">
        <f t="shared" si="1640"/>
        <v>0</v>
      </c>
      <c r="S3599" s="662">
        <f t="shared" si="1641"/>
        <v>0</v>
      </c>
      <c r="T3599" s="699">
        <f t="shared" si="1642"/>
        <v>0</v>
      </c>
      <c r="U3599" s="681">
        <f t="shared" si="1652"/>
        <v>0</v>
      </c>
      <c r="V3599" s="701">
        <f t="shared" si="1653"/>
        <v>0</v>
      </c>
      <c r="W3599" s="662">
        <f t="shared" si="1654"/>
        <v>0</v>
      </c>
      <c r="X3599" s="662">
        <f t="shared" si="1655"/>
        <v>0</v>
      </c>
      <c r="Y3599" s="662">
        <f t="shared" si="1656"/>
        <v>0</v>
      </c>
      <c r="Z3599" s="699">
        <f t="shared" si="1657"/>
        <v>0</v>
      </c>
      <c r="AA3599" s="681">
        <f t="shared" si="1660"/>
        <v>0</v>
      </c>
      <c r="AB3599" s="701">
        <f t="shared" si="1661"/>
        <v>0</v>
      </c>
      <c r="AC3599" s="662">
        <f t="shared" si="1658"/>
        <v>0</v>
      </c>
      <c r="AD3599" s="662">
        <f t="shared" si="1662"/>
        <v>0</v>
      </c>
      <c r="AE3599" s="701">
        <f t="shared" si="1663"/>
        <v>0</v>
      </c>
      <c r="AF3599" s="662">
        <f t="shared" si="1659"/>
        <v>0</v>
      </c>
      <c r="AG3599" s="662">
        <f t="shared" si="1664"/>
        <v>0</v>
      </c>
      <c r="AH3599" s="701">
        <f t="shared" si="1665"/>
        <v>0</v>
      </c>
    </row>
    <row r="3600" spans="1:34" x14ac:dyDescent="0.35">
      <c r="A3600" s="680">
        <v>41575</v>
      </c>
      <c r="B3600" s="558" t="s">
        <v>30</v>
      </c>
      <c r="C3600" s="558">
        <v>10</v>
      </c>
      <c r="D3600" s="559">
        <f t="shared" si="1637"/>
        <v>2</v>
      </c>
      <c r="E3600" s="561">
        <v>0</v>
      </c>
      <c r="F3600" s="699">
        <f t="shared" si="1643"/>
        <v>0</v>
      </c>
      <c r="G3600" s="712">
        <f t="shared" si="1644"/>
        <v>0</v>
      </c>
      <c r="H3600" s="699">
        <f t="shared" si="1638"/>
        <v>0</v>
      </c>
      <c r="I3600" s="712">
        <f t="shared" si="1639"/>
        <v>0</v>
      </c>
      <c r="J3600" s="699">
        <f t="shared" si="1645"/>
        <v>0</v>
      </c>
      <c r="K3600" s="681">
        <f t="shared" si="1646"/>
        <v>0</v>
      </c>
      <c r="L3600" s="711">
        <f>IF($L$5="Yes",HLOOKUP(B3600,'Outdoor Supply'!$D$32:$P$38,7,FALSE),0)</f>
        <v>0</v>
      </c>
      <c r="M3600" s="701">
        <f t="shared" si="1647"/>
        <v>0</v>
      </c>
      <c r="N3600" s="564">
        <f t="shared" si="1648"/>
        <v>0</v>
      </c>
      <c r="O3600" s="564">
        <f t="shared" si="1649"/>
        <v>0</v>
      </c>
      <c r="P3600" s="564">
        <f t="shared" si="1650"/>
        <v>0</v>
      </c>
      <c r="Q3600" s="564">
        <f t="shared" si="1651"/>
        <v>0</v>
      </c>
      <c r="R3600" s="661">
        <f t="shared" si="1640"/>
        <v>0</v>
      </c>
      <c r="S3600" s="662">
        <f t="shared" si="1641"/>
        <v>0</v>
      </c>
      <c r="T3600" s="699">
        <f t="shared" si="1642"/>
        <v>0</v>
      </c>
      <c r="U3600" s="681">
        <f t="shared" si="1652"/>
        <v>0</v>
      </c>
      <c r="V3600" s="701">
        <f t="shared" si="1653"/>
        <v>0</v>
      </c>
      <c r="W3600" s="662">
        <f t="shared" si="1654"/>
        <v>0</v>
      </c>
      <c r="X3600" s="662">
        <f t="shared" si="1655"/>
        <v>0</v>
      </c>
      <c r="Y3600" s="662">
        <f t="shared" si="1656"/>
        <v>0</v>
      </c>
      <c r="Z3600" s="699">
        <f t="shared" si="1657"/>
        <v>0</v>
      </c>
      <c r="AA3600" s="681">
        <f t="shared" si="1660"/>
        <v>0</v>
      </c>
      <c r="AB3600" s="701">
        <f t="shared" si="1661"/>
        <v>0</v>
      </c>
      <c r="AC3600" s="662">
        <f t="shared" si="1658"/>
        <v>0</v>
      </c>
      <c r="AD3600" s="662">
        <f t="shared" si="1662"/>
        <v>0</v>
      </c>
      <c r="AE3600" s="701">
        <f t="shared" si="1663"/>
        <v>0</v>
      </c>
      <c r="AF3600" s="662">
        <f t="shared" si="1659"/>
        <v>0</v>
      </c>
      <c r="AG3600" s="662">
        <f t="shared" si="1664"/>
        <v>0</v>
      </c>
      <c r="AH3600" s="701">
        <f t="shared" si="1665"/>
        <v>0</v>
      </c>
    </row>
    <row r="3601" spans="1:34" x14ac:dyDescent="0.35">
      <c r="A3601" s="680">
        <v>41576</v>
      </c>
      <c r="B3601" s="558" t="s">
        <v>30</v>
      </c>
      <c r="C3601" s="558">
        <v>10</v>
      </c>
      <c r="D3601" s="559">
        <f t="shared" si="1637"/>
        <v>3</v>
      </c>
      <c r="E3601" s="561">
        <v>0</v>
      </c>
      <c r="F3601" s="699">
        <f t="shared" si="1643"/>
        <v>0</v>
      </c>
      <c r="G3601" s="712">
        <f t="shared" si="1644"/>
        <v>0</v>
      </c>
      <c r="H3601" s="699">
        <f t="shared" si="1638"/>
        <v>0</v>
      </c>
      <c r="I3601" s="712">
        <f t="shared" si="1639"/>
        <v>0</v>
      </c>
      <c r="J3601" s="699">
        <f t="shared" si="1645"/>
        <v>0</v>
      </c>
      <c r="K3601" s="681">
        <f t="shared" si="1646"/>
        <v>0</v>
      </c>
      <c r="L3601" s="711">
        <f>IF($L$5="Yes",HLOOKUP(B3601,'Outdoor Supply'!$D$32:$P$38,7,FALSE),0)</f>
        <v>0</v>
      </c>
      <c r="M3601" s="701">
        <f t="shared" si="1647"/>
        <v>0</v>
      </c>
      <c r="N3601" s="564">
        <f t="shared" si="1648"/>
        <v>0</v>
      </c>
      <c r="O3601" s="564">
        <f t="shared" si="1649"/>
        <v>0</v>
      </c>
      <c r="P3601" s="564">
        <f t="shared" si="1650"/>
        <v>0</v>
      </c>
      <c r="Q3601" s="564">
        <f t="shared" si="1651"/>
        <v>0</v>
      </c>
      <c r="R3601" s="661">
        <f t="shared" si="1640"/>
        <v>0</v>
      </c>
      <c r="S3601" s="662">
        <f t="shared" si="1641"/>
        <v>0</v>
      </c>
      <c r="T3601" s="699">
        <f t="shared" si="1642"/>
        <v>0</v>
      </c>
      <c r="U3601" s="681">
        <f t="shared" si="1652"/>
        <v>0</v>
      </c>
      <c r="V3601" s="701">
        <f t="shared" si="1653"/>
        <v>0</v>
      </c>
      <c r="W3601" s="662">
        <f t="shared" si="1654"/>
        <v>0</v>
      </c>
      <c r="X3601" s="662">
        <f t="shared" si="1655"/>
        <v>0</v>
      </c>
      <c r="Y3601" s="662">
        <f t="shared" si="1656"/>
        <v>0</v>
      </c>
      <c r="Z3601" s="699">
        <f t="shared" si="1657"/>
        <v>0</v>
      </c>
      <c r="AA3601" s="681">
        <f t="shared" si="1660"/>
        <v>0</v>
      </c>
      <c r="AB3601" s="701">
        <f t="shared" si="1661"/>
        <v>0</v>
      </c>
      <c r="AC3601" s="662">
        <f t="shared" si="1658"/>
        <v>0</v>
      </c>
      <c r="AD3601" s="662">
        <f t="shared" si="1662"/>
        <v>0</v>
      </c>
      <c r="AE3601" s="701">
        <f t="shared" si="1663"/>
        <v>0</v>
      </c>
      <c r="AF3601" s="662">
        <f t="shared" si="1659"/>
        <v>0</v>
      </c>
      <c r="AG3601" s="662">
        <f t="shared" si="1664"/>
        <v>0</v>
      </c>
      <c r="AH3601" s="701">
        <f t="shared" si="1665"/>
        <v>0</v>
      </c>
    </row>
    <row r="3602" spans="1:34" x14ac:dyDescent="0.35">
      <c r="A3602" s="680">
        <v>41577</v>
      </c>
      <c r="B3602" s="558" t="s">
        <v>30</v>
      </c>
      <c r="C3602" s="558">
        <v>10</v>
      </c>
      <c r="D3602" s="559">
        <f t="shared" si="1637"/>
        <v>4</v>
      </c>
      <c r="E3602" s="561">
        <v>0.18999999999999773</v>
      </c>
      <c r="F3602" s="699">
        <f t="shared" si="1643"/>
        <v>0</v>
      </c>
      <c r="G3602" s="712">
        <f t="shared" si="1644"/>
        <v>0</v>
      </c>
      <c r="H3602" s="699">
        <f t="shared" si="1638"/>
        <v>0</v>
      </c>
      <c r="I3602" s="712">
        <f t="shared" si="1639"/>
        <v>0</v>
      </c>
      <c r="J3602" s="699">
        <f t="shared" si="1645"/>
        <v>0</v>
      </c>
      <c r="K3602" s="681">
        <f t="shared" si="1646"/>
        <v>0</v>
      </c>
      <c r="L3602" s="711">
        <f>IF($L$5="Yes",HLOOKUP(B3602,'Outdoor Supply'!$D$32:$P$38,7,FALSE),0)</f>
        <v>0</v>
      </c>
      <c r="M3602" s="701">
        <f t="shared" si="1647"/>
        <v>0</v>
      </c>
      <c r="N3602" s="564">
        <f t="shared" si="1648"/>
        <v>0</v>
      </c>
      <c r="O3602" s="564">
        <f t="shared" si="1649"/>
        <v>0</v>
      </c>
      <c r="P3602" s="564">
        <f t="shared" si="1650"/>
        <v>0</v>
      </c>
      <c r="Q3602" s="564">
        <f t="shared" si="1651"/>
        <v>0</v>
      </c>
      <c r="R3602" s="661">
        <f t="shared" si="1640"/>
        <v>0</v>
      </c>
      <c r="S3602" s="662">
        <f t="shared" si="1641"/>
        <v>0</v>
      </c>
      <c r="T3602" s="699">
        <f t="shared" si="1642"/>
        <v>0</v>
      </c>
      <c r="U3602" s="681">
        <f t="shared" si="1652"/>
        <v>0</v>
      </c>
      <c r="V3602" s="701">
        <f t="shared" si="1653"/>
        <v>0</v>
      </c>
      <c r="W3602" s="662">
        <f t="shared" si="1654"/>
        <v>0</v>
      </c>
      <c r="X3602" s="662">
        <f t="shared" si="1655"/>
        <v>0</v>
      </c>
      <c r="Y3602" s="662">
        <f t="shared" si="1656"/>
        <v>0</v>
      </c>
      <c r="Z3602" s="699">
        <f t="shared" si="1657"/>
        <v>0</v>
      </c>
      <c r="AA3602" s="681">
        <f t="shared" si="1660"/>
        <v>0</v>
      </c>
      <c r="AB3602" s="701">
        <f t="shared" si="1661"/>
        <v>0</v>
      </c>
      <c r="AC3602" s="662">
        <f t="shared" si="1658"/>
        <v>0</v>
      </c>
      <c r="AD3602" s="662">
        <f t="shared" si="1662"/>
        <v>0</v>
      </c>
      <c r="AE3602" s="701">
        <f t="shared" si="1663"/>
        <v>0</v>
      </c>
      <c r="AF3602" s="662">
        <f t="shared" si="1659"/>
        <v>0</v>
      </c>
      <c r="AG3602" s="662">
        <f t="shared" si="1664"/>
        <v>0</v>
      </c>
      <c r="AH3602" s="701">
        <f t="shared" si="1665"/>
        <v>0</v>
      </c>
    </row>
    <row r="3603" spans="1:34" x14ac:dyDescent="0.35">
      <c r="A3603" s="680">
        <v>41578</v>
      </c>
      <c r="B3603" s="558" t="s">
        <v>30</v>
      </c>
      <c r="C3603" s="558">
        <v>10</v>
      </c>
      <c r="D3603" s="559">
        <f t="shared" si="1637"/>
        <v>5</v>
      </c>
      <c r="E3603" s="561">
        <v>4.4799999999999613</v>
      </c>
      <c r="F3603" s="699">
        <f t="shared" si="1643"/>
        <v>0</v>
      </c>
      <c r="G3603" s="712">
        <f t="shared" si="1644"/>
        <v>0</v>
      </c>
      <c r="H3603" s="699">
        <f t="shared" si="1638"/>
        <v>0</v>
      </c>
      <c r="I3603" s="712">
        <f t="shared" si="1639"/>
        <v>0</v>
      </c>
      <c r="J3603" s="699">
        <f t="shared" si="1645"/>
        <v>0</v>
      </c>
      <c r="K3603" s="681">
        <f t="shared" si="1646"/>
        <v>0</v>
      </c>
      <c r="L3603" s="711">
        <f>IF($L$5="Yes",HLOOKUP(B3603,'Outdoor Supply'!$D$32:$P$38,7,FALSE),0)</f>
        <v>0</v>
      </c>
      <c r="M3603" s="701">
        <f t="shared" si="1647"/>
        <v>0</v>
      </c>
      <c r="N3603" s="564">
        <f t="shared" si="1648"/>
        <v>0</v>
      </c>
      <c r="O3603" s="564">
        <f t="shared" si="1649"/>
        <v>0</v>
      </c>
      <c r="P3603" s="564">
        <f t="shared" si="1650"/>
        <v>0</v>
      </c>
      <c r="Q3603" s="564">
        <f t="shared" si="1651"/>
        <v>0</v>
      </c>
      <c r="R3603" s="661">
        <f t="shared" si="1640"/>
        <v>0</v>
      </c>
      <c r="S3603" s="662">
        <f t="shared" si="1641"/>
        <v>0</v>
      </c>
      <c r="T3603" s="699">
        <f t="shared" si="1642"/>
        <v>0</v>
      </c>
      <c r="U3603" s="681">
        <f t="shared" si="1652"/>
        <v>0</v>
      </c>
      <c r="V3603" s="701">
        <f t="shared" si="1653"/>
        <v>0</v>
      </c>
      <c r="W3603" s="662">
        <f t="shared" si="1654"/>
        <v>0</v>
      </c>
      <c r="X3603" s="662">
        <f t="shared" si="1655"/>
        <v>0</v>
      </c>
      <c r="Y3603" s="662">
        <f t="shared" si="1656"/>
        <v>0</v>
      </c>
      <c r="Z3603" s="699">
        <f t="shared" si="1657"/>
        <v>0</v>
      </c>
      <c r="AA3603" s="681">
        <f t="shared" si="1660"/>
        <v>0</v>
      </c>
      <c r="AB3603" s="701">
        <f t="shared" si="1661"/>
        <v>0</v>
      </c>
      <c r="AC3603" s="662">
        <f t="shared" si="1658"/>
        <v>0</v>
      </c>
      <c r="AD3603" s="662">
        <f t="shared" si="1662"/>
        <v>0</v>
      </c>
      <c r="AE3603" s="701">
        <f t="shared" si="1663"/>
        <v>0</v>
      </c>
      <c r="AF3603" s="662">
        <f t="shared" si="1659"/>
        <v>0</v>
      </c>
      <c r="AG3603" s="662">
        <f t="shared" si="1664"/>
        <v>0</v>
      </c>
      <c r="AH3603" s="701">
        <f t="shared" si="1665"/>
        <v>0</v>
      </c>
    </row>
    <row r="3604" spans="1:34" x14ac:dyDescent="0.35">
      <c r="A3604" s="680">
        <v>41579</v>
      </c>
      <c r="B3604" s="558" t="s">
        <v>31</v>
      </c>
      <c r="C3604" s="558">
        <v>11</v>
      </c>
      <c r="D3604" s="559">
        <f t="shared" si="1637"/>
        <v>6</v>
      </c>
      <c r="E3604" s="561">
        <v>0</v>
      </c>
      <c r="F3604" s="699">
        <f t="shared" si="1643"/>
        <v>0</v>
      </c>
      <c r="G3604" s="712">
        <f t="shared" si="1644"/>
        <v>0</v>
      </c>
      <c r="H3604" s="699">
        <f t="shared" si="1638"/>
        <v>0</v>
      </c>
      <c r="I3604" s="712">
        <f t="shared" si="1639"/>
        <v>0</v>
      </c>
      <c r="J3604" s="699">
        <f t="shared" si="1645"/>
        <v>0</v>
      </c>
      <c r="K3604" s="681">
        <f t="shared" si="1646"/>
        <v>0</v>
      </c>
      <c r="L3604" s="711">
        <f>IF($L$5="Yes",HLOOKUP(B3604,'Outdoor Supply'!$D$32:$P$38,7,FALSE),0)</f>
        <v>0</v>
      </c>
      <c r="M3604" s="701">
        <f t="shared" si="1647"/>
        <v>0</v>
      </c>
      <c r="N3604" s="564">
        <f t="shared" si="1648"/>
        <v>0</v>
      </c>
      <c r="O3604" s="564">
        <f t="shared" si="1649"/>
        <v>0</v>
      </c>
      <c r="P3604" s="564">
        <f t="shared" si="1650"/>
        <v>0</v>
      </c>
      <c r="Q3604" s="564">
        <f t="shared" si="1651"/>
        <v>0</v>
      </c>
      <c r="R3604" s="661">
        <f t="shared" si="1640"/>
        <v>0</v>
      </c>
      <c r="S3604" s="662">
        <f t="shared" si="1641"/>
        <v>0</v>
      </c>
      <c r="T3604" s="699">
        <f t="shared" si="1642"/>
        <v>0</v>
      </c>
      <c r="U3604" s="681">
        <f t="shared" si="1652"/>
        <v>0</v>
      </c>
      <c r="V3604" s="701">
        <f t="shared" si="1653"/>
        <v>0</v>
      </c>
      <c r="W3604" s="662">
        <f t="shared" si="1654"/>
        <v>0</v>
      </c>
      <c r="X3604" s="662">
        <f t="shared" si="1655"/>
        <v>0</v>
      </c>
      <c r="Y3604" s="662">
        <f t="shared" si="1656"/>
        <v>0</v>
      </c>
      <c r="Z3604" s="699">
        <f t="shared" si="1657"/>
        <v>0</v>
      </c>
      <c r="AA3604" s="681">
        <f t="shared" si="1660"/>
        <v>0</v>
      </c>
      <c r="AB3604" s="701">
        <f t="shared" si="1661"/>
        <v>0</v>
      </c>
      <c r="AC3604" s="662">
        <f t="shared" si="1658"/>
        <v>0</v>
      </c>
      <c r="AD3604" s="662">
        <f t="shared" si="1662"/>
        <v>0</v>
      </c>
      <c r="AE3604" s="701">
        <f t="shared" si="1663"/>
        <v>0</v>
      </c>
      <c r="AF3604" s="662">
        <f t="shared" si="1659"/>
        <v>0</v>
      </c>
      <c r="AG3604" s="662">
        <f t="shared" si="1664"/>
        <v>0</v>
      </c>
      <c r="AH3604" s="701">
        <f t="shared" si="1665"/>
        <v>0</v>
      </c>
    </row>
    <row r="3605" spans="1:34" x14ac:dyDescent="0.35">
      <c r="A3605" s="680">
        <v>41580</v>
      </c>
      <c r="B3605" s="558" t="s">
        <v>31</v>
      </c>
      <c r="C3605" s="558">
        <v>11</v>
      </c>
      <c r="D3605" s="559">
        <f t="shared" si="1637"/>
        <v>7</v>
      </c>
      <c r="E3605" s="561">
        <v>0</v>
      </c>
      <c r="F3605" s="699">
        <f t="shared" si="1643"/>
        <v>0</v>
      </c>
      <c r="G3605" s="712">
        <f t="shared" si="1644"/>
        <v>0</v>
      </c>
      <c r="H3605" s="699">
        <f t="shared" si="1638"/>
        <v>0</v>
      </c>
      <c r="I3605" s="712">
        <f t="shared" si="1639"/>
        <v>0</v>
      </c>
      <c r="J3605" s="699">
        <f t="shared" si="1645"/>
        <v>0</v>
      </c>
      <c r="K3605" s="681">
        <f t="shared" si="1646"/>
        <v>0</v>
      </c>
      <c r="L3605" s="711">
        <f>IF($L$5="Yes",HLOOKUP(B3605,'Outdoor Supply'!$D$32:$P$38,7,FALSE),0)</f>
        <v>0</v>
      </c>
      <c r="M3605" s="701">
        <f t="shared" si="1647"/>
        <v>0</v>
      </c>
      <c r="N3605" s="564">
        <f t="shared" si="1648"/>
        <v>0</v>
      </c>
      <c r="O3605" s="564">
        <f t="shared" si="1649"/>
        <v>0</v>
      </c>
      <c r="P3605" s="564">
        <f t="shared" si="1650"/>
        <v>0</v>
      </c>
      <c r="Q3605" s="564">
        <f t="shared" si="1651"/>
        <v>0</v>
      </c>
      <c r="R3605" s="661">
        <f t="shared" si="1640"/>
        <v>0</v>
      </c>
      <c r="S3605" s="662">
        <f t="shared" si="1641"/>
        <v>0</v>
      </c>
      <c r="T3605" s="699">
        <f t="shared" si="1642"/>
        <v>0</v>
      </c>
      <c r="U3605" s="681">
        <f t="shared" si="1652"/>
        <v>0</v>
      </c>
      <c r="V3605" s="701">
        <f t="shared" si="1653"/>
        <v>0</v>
      </c>
      <c r="W3605" s="662">
        <f t="shared" si="1654"/>
        <v>0</v>
      </c>
      <c r="X3605" s="662">
        <f t="shared" si="1655"/>
        <v>0</v>
      </c>
      <c r="Y3605" s="662">
        <f t="shared" si="1656"/>
        <v>0</v>
      </c>
      <c r="Z3605" s="699">
        <f t="shared" si="1657"/>
        <v>0</v>
      </c>
      <c r="AA3605" s="681">
        <f t="shared" si="1660"/>
        <v>0</v>
      </c>
      <c r="AB3605" s="701">
        <f t="shared" si="1661"/>
        <v>0</v>
      </c>
      <c r="AC3605" s="662">
        <f t="shared" si="1658"/>
        <v>0</v>
      </c>
      <c r="AD3605" s="662">
        <f t="shared" si="1662"/>
        <v>0</v>
      </c>
      <c r="AE3605" s="701">
        <f t="shared" si="1663"/>
        <v>0</v>
      </c>
      <c r="AF3605" s="662">
        <f t="shared" si="1659"/>
        <v>0</v>
      </c>
      <c r="AG3605" s="662">
        <f t="shared" si="1664"/>
        <v>0</v>
      </c>
      <c r="AH3605" s="701">
        <f t="shared" si="1665"/>
        <v>0</v>
      </c>
    </row>
    <row r="3606" spans="1:34" x14ac:dyDescent="0.35">
      <c r="A3606" s="680">
        <v>41581</v>
      </c>
      <c r="B3606" s="558" t="s">
        <v>31</v>
      </c>
      <c r="C3606" s="558">
        <v>11</v>
      </c>
      <c r="D3606" s="559">
        <f t="shared" si="1637"/>
        <v>1</v>
      </c>
      <c r="E3606" s="561">
        <v>0</v>
      </c>
      <c r="F3606" s="699">
        <f t="shared" si="1643"/>
        <v>0</v>
      </c>
      <c r="G3606" s="712">
        <f t="shared" si="1644"/>
        <v>0</v>
      </c>
      <c r="H3606" s="699">
        <f t="shared" si="1638"/>
        <v>0</v>
      </c>
      <c r="I3606" s="712">
        <f t="shared" si="1639"/>
        <v>0</v>
      </c>
      <c r="J3606" s="699">
        <f t="shared" si="1645"/>
        <v>0</v>
      </c>
      <c r="K3606" s="681">
        <f t="shared" si="1646"/>
        <v>0</v>
      </c>
      <c r="L3606" s="711">
        <f>IF($L$5="Yes",HLOOKUP(B3606,'Outdoor Supply'!$D$32:$P$38,7,FALSE),0)</f>
        <v>0</v>
      </c>
      <c r="M3606" s="701">
        <f t="shared" si="1647"/>
        <v>0</v>
      </c>
      <c r="N3606" s="564">
        <f t="shared" si="1648"/>
        <v>0</v>
      </c>
      <c r="O3606" s="564">
        <f t="shared" si="1649"/>
        <v>0</v>
      </c>
      <c r="P3606" s="564">
        <f t="shared" si="1650"/>
        <v>0</v>
      </c>
      <c r="Q3606" s="564">
        <f t="shared" si="1651"/>
        <v>0</v>
      </c>
      <c r="R3606" s="661">
        <f t="shared" si="1640"/>
        <v>0</v>
      </c>
      <c r="S3606" s="662">
        <f t="shared" si="1641"/>
        <v>0</v>
      </c>
      <c r="T3606" s="699">
        <f t="shared" si="1642"/>
        <v>0</v>
      </c>
      <c r="U3606" s="681">
        <f t="shared" si="1652"/>
        <v>0</v>
      </c>
      <c r="V3606" s="701">
        <f t="shared" si="1653"/>
        <v>0</v>
      </c>
      <c r="W3606" s="662">
        <f t="shared" si="1654"/>
        <v>0</v>
      </c>
      <c r="X3606" s="662">
        <f t="shared" si="1655"/>
        <v>0</v>
      </c>
      <c r="Y3606" s="662">
        <f t="shared" si="1656"/>
        <v>0</v>
      </c>
      <c r="Z3606" s="699">
        <f t="shared" si="1657"/>
        <v>0</v>
      </c>
      <c r="AA3606" s="681">
        <f t="shared" si="1660"/>
        <v>0</v>
      </c>
      <c r="AB3606" s="701">
        <f t="shared" si="1661"/>
        <v>0</v>
      </c>
      <c r="AC3606" s="662">
        <f t="shared" si="1658"/>
        <v>0</v>
      </c>
      <c r="AD3606" s="662">
        <f t="shared" si="1662"/>
        <v>0</v>
      </c>
      <c r="AE3606" s="701">
        <f t="shared" si="1663"/>
        <v>0</v>
      </c>
      <c r="AF3606" s="662">
        <f t="shared" si="1659"/>
        <v>0</v>
      </c>
      <c r="AG3606" s="662">
        <f t="shared" si="1664"/>
        <v>0</v>
      </c>
      <c r="AH3606" s="701">
        <f t="shared" si="1665"/>
        <v>0</v>
      </c>
    </row>
    <row r="3607" spans="1:34" x14ac:dyDescent="0.35">
      <c r="A3607" s="680">
        <v>41582</v>
      </c>
      <c r="B3607" s="558" t="s">
        <v>31</v>
      </c>
      <c r="C3607" s="558">
        <v>11</v>
      </c>
      <c r="D3607" s="559">
        <f t="shared" si="1637"/>
        <v>2</v>
      </c>
      <c r="E3607" s="561">
        <v>3.999999999996362E-2</v>
      </c>
      <c r="F3607" s="699">
        <f t="shared" si="1643"/>
        <v>0</v>
      </c>
      <c r="G3607" s="712">
        <f t="shared" si="1644"/>
        <v>0</v>
      </c>
      <c r="H3607" s="699">
        <f t="shared" si="1638"/>
        <v>0</v>
      </c>
      <c r="I3607" s="712">
        <f t="shared" si="1639"/>
        <v>0</v>
      </c>
      <c r="J3607" s="699">
        <f t="shared" si="1645"/>
        <v>0</v>
      </c>
      <c r="K3607" s="681">
        <f t="shared" si="1646"/>
        <v>0</v>
      </c>
      <c r="L3607" s="711">
        <f>IF($L$5="Yes",HLOOKUP(B3607,'Outdoor Supply'!$D$32:$P$38,7,FALSE),0)</f>
        <v>0</v>
      </c>
      <c r="M3607" s="701">
        <f t="shared" si="1647"/>
        <v>0</v>
      </c>
      <c r="N3607" s="564">
        <f t="shared" si="1648"/>
        <v>0</v>
      </c>
      <c r="O3607" s="564">
        <f t="shared" si="1649"/>
        <v>0</v>
      </c>
      <c r="P3607" s="564">
        <f t="shared" si="1650"/>
        <v>0</v>
      </c>
      <c r="Q3607" s="564">
        <f t="shared" si="1651"/>
        <v>0</v>
      </c>
      <c r="R3607" s="661">
        <f t="shared" si="1640"/>
        <v>0</v>
      </c>
      <c r="S3607" s="662">
        <f t="shared" si="1641"/>
        <v>0</v>
      </c>
      <c r="T3607" s="699">
        <f t="shared" si="1642"/>
        <v>0</v>
      </c>
      <c r="U3607" s="681">
        <f t="shared" si="1652"/>
        <v>0</v>
      </c>
      <c r="V3607" s="701">
        <f t="shared" si="1653"/>
        <v>0</v>
      </c>
      <c r="W3607" s="662">
        <f t="shared" si="1654"/>
        <v>0</v>
      </c>
      <c r="X3607" s="662">
        <f t="shared" si="1655"/>
        <v>0</v>
      </c>
      <c r="Y3607" s="662">
        <f t="shared" si="1656"/>
        <v>0</v>
      </c>
      <c r="Z3607" s="699">
        <f t="shared" si="1657"/>
        <v>0</v>
      </c>
      <c r="AA3607" s="681">
        <f t="shared" si="1660"/>
        <v>0</v>
      </c>
      <c r="AB3607" s="701">
        <f t="shared" si="1661"/>
        <v>0</v>
      </c>
      <c r="AC3607" s="662">
        <f t="shared" si="1658"/>
        <v>0</v>
      </c>
      <c r="AD3607" s="662">
        <f t="shared" si="1662"/>
        <v>0</v>
      </c>
      <c r="AE3607" s="701">
        <f t="shared" si="1663"/>
        <v>0</v>
      </c>
      <c r="AF3607" s="662">
        <f t="shared" si="1659"/>
        <v>0</v>
      </c>
      <c r="AG3607" s="662">
        <f t="shared" si="1664"/>
        <v>0</v>
      </c>
      <c r="AH3607" s="701">
        <f t="shared" si="1665"/>
        <v>0</v>
      </c>
    </row>
    <row r="3608" spans="1:34" x14ac:dyDescent="0.35">
      <c r="A3608" s="680">
        <v>41583</v>
      </c>
      <c r="B3608" s="558" t="s">
        <v>31</v>
      </c>
      <c r="C3608" s="558">
        <v>11</v>
      </c>
      <c r="D3608" s="559">
        <f t="shared" si="1637"/>
        <v>3</v>
      </c>
      <c r="E3608" s="561">
        <v>9.9999999999909051E-3</v>
      </c>
      <c r="F3608" s="699">
        <f t="shared" si="1643"/>
        <v>0</v>
      </c>
      <c r="G3608" s="712">
        <f t="shared" si="1644"/>
        <v>0</v>
      </c>
      <c r="H3608" s="699">
        <f t="shared" si="1638"/>
        <v>0</v>
      </c>
      <c r="I3608" s="712">
        <f t="shared" si="1639"/>
        <v>0</v>
      </c>
      <c r="J3608" s="699">
        <f t="shared" si="1645"/>
        <v>0</v>
      </c>
      <c r="K3608" s="681">
        <f t="shared" si="1646"/>
        <v>0</v>
      </c>
      <c r="L3608" s="711">
        <f>IF($L$5="Yes",HLOOKUP(B3608,'Outdoor Supply'!$D$32:$P$38,7,FALSE),0)</f>
        <v>0</v>
      </c>
      <c r="M3608" s="701">
        <f t="shared" si="1647"/>
        <v>0</v>
      </c>
      <c r="N3608" s="564">
        <f t="shared" si="1648"/>
        <v>0</v>
      </c>
      <c r="O3608" s="564">
        <f t="shared" si="1649"/>
        <v>0</v>
      </c>
      <c r="P3608" s="564">
        <f t="shared" si="1650"/>
        <v>0</v>
      </c>
      <c r="Q3608" s="564">
        <f t="shared" si="1651"/>
        <v>0</v>
      </c>
      <c r="R3608" s="661">
        <f t="shared" si="1640"/>
        <v>0</v>
      </c>
      <c r="S3608" s="662">
        <f t="shared" si="1641"/>
        <v>0</v>
      </c>
      <c r="T3608" s="699">
        <f t="shared" si="1642"/>
        <v>0</v>
      </c>
      <c r="U3608" s="681">
        <f t="shared" si="1652"/>
        <v>0</v>
      </c>
      <c r="V3608" s="701">
        <f t="shared" si="1653"/>
        <v>0</v>
      </c>
      <c r="W3608" s="662">
        <f t="shared" si="1654"/>
        <v>0</v>
      </c>
      <c r="X3608" s="662">
        <f t="shared" si="1655"/>
        <v>0</v>
      </c>
      <c r="Y3608" s="662">
        <f t="shared" si="1656"/>
        <v>0</v>
      </c>
      <c r="Z3608" s="699">
        <f t="shared" si="1657"/>
        <v>0</v>
      </c>
      <c r="AA3608" s="681">
        <f t="shared" si="1660"/>
        <v>0</v>
      </c>
      <c r="AB3608" s="701">
        <f t="shared" si="1661"/>
        <v>0</v>
      </c>
      <c r="AC3608" s="662">
        <f t="shared" si="1658"/>
        <v>0</v>
      </c>
      <c r="AD3608" s="662">
        <f t="shared" si="1662"/>
        <v>0</v>
      </c>
      <c r="AE3608" s="701">
        <f t="shared" si="1663"/>
        <v>0</v>
      </c>
      <c r="AF3608" s="662">
        <f t="shared" si="1659"/>
        <v>0</v>
      </c>
      <c r="AG3608" s="662">
        <f t="shared" si="1664"/>
        <v>0</v>
      </c>
      <c r="AH3608" s="701">
        <f t="shared" si="1665"/>
        <v>0</v>
      </c>
    </row>
    <row r="3609" spans="1:34" x14ac:dyDescent="0.35">
      <c r="A3609" s="680">
        <v>41584</v>
      </c>
      <c r="B3609" s="558" t="s">
        <v>31</v>
      </c>
      <c r="C3609" s="558">
        <v>11</v>
      </c>
      <c r="D3609" s="559">
        <f t="shared" si="1637"/>
        <v>4</v>
      </c>
      <c r="E3609" s="561">
        <v>0.32999999999992724</v>
      </c>
      <c r="F3609" s="699">
        <f t="shared" si="1643"/>
        <v>0</v>
      </c>
      <c r="G3609" s="712">
        <f t="shared" si="1644"/>
        <v>0</v>
      </c>
      <c r="H3609" s="699">
        <f t="shared" si="1638"/>
        <v>0</v>
      </c>
      <c r="I3609" s="712">
        <f t="shared" si="1639"/>
        <v>0</v>
      </c>
      <c r="J3609" s="699">
        <f t="shared" si="1645"/>
        <v>0</v>
      </c>
      <c r="K3609" s="681">
        <f t="shared" si="1646"/>
        <v>0</v>
      </c>
      <c r="L3609" s="711">
        <f>IF($L$5="Yes",HLOOKUP(B3609,'Outdoor Supply'!$D$32:$P$38,7,FALSE),0)</f>
        <v>0</v>
      </c>
      <c r="M3609" s="701">
        <f t="shared" si="1647"/>
        <v>0</v>
      </c>
      <c r="N3609" s="564">
        <f t="shared" si="1648"/>
        <v>0</v>
      </c>
      <c r="O3609" s="564">
        <f t="shared" si="1649"/>
        <v>0</v>
      </c>
      <c r="P3609" s="564">
        <f t="shared" si="1650"/>
        <v>0</v>
      </c>
      <c r="Q3609" s="564">
        <f t="shared" si="1651"/>
        <v>0</v>
      </c>
      <c r="R3609" s="661">
        <f t="shared" si="1640"/>
        <v>0</v>
      </c>
      <c r="S3609" s="662">
        <f t="shared" si="1641"/>
        <v>0</v>
      </c>
      <c r="T3609" s="699">
        <f t="shared" si="1642"/>
        <v>0</v>
      </c>
      <c r="U3609" s="681">
        <f t="shared" si="1652"/>
        <v>0</v>
      </c>
      <c r="V3609" s="701">
        <f t="shared" si="1653"/>
        <v>0</v>
      </c>
      <c r="W3609" s="662">
        <f t="shared" si="1654"/>
        <v>0</v>
      </c>
      <c r="X3609" s="662">
        <f t="shared" si="1655"/>
        <v>0</v>
      </c>
      <c r="Y3609" s="662">
        <f t="shared" si="1656"/>
        <v>0</v>
      </c>
      <c r="Z3609" s="699">
        <f t="shared" si="1657"/>
        <v>0</v>
      </c>
      <c r="AA3609" s="681">
        <f t="shared" si="1660"/>
        <v>0</v>
      </c>
      <c r="AB3609" s="701">
        <f t="shared" si="1661"/>
        <v>0</v>
      </c>
      <c r="AC3609" s="662">
        <f t="shared" si="1658"/>
        <v>0</v>
      </c>
      <c r="AD3609" s="662">
        <f t="shared" si="1662"/>
        <v>0</v>
      </c>
      <c r="AE3609" s="701">
        <f t="shared" si="1663"/>
        <v>0</v>
      </c>
      <c r="AF3609" s="662">
        <f t="shared" si="1659"/>
        <v>0</v>
      </c>
      <c r="AG3609" s="662">
        <f t="shared" si="1664"/>
        <v>0</v>
      </c>
      <c r="AH3609" s="701">
        <f t="shared" si="1665"/>
        <v>0</v>
      </c>
    </row>
    <row r="3610" spans="1:34" x14ac:dyDescent="0.35">
      <c r="A3610" s="680">
        <v>41585</v>
      </c>
      <c r="B3610" s="558" t="s">
        <v>31</v>
      </c>
      <c r="C3610" s="558">
        <v>11</v>
      </c>
      <c r="D3610" s="559">
        <f t="shared" si="1637"/>
        <v>5</v>
      </c>
      <c r="E3610" s="561">
        <v>0</v>
      </c>
      <c r="F3610" s="699">
        <f t="shared" si="1643"/>
        <v>0</v>
      </c>
      <c r="G3610" s="712">
        <f t="shared" si="1644"/>
        <v>0</v>
      </c>
      <c r="H3610" s="699">
        <f t="shared" si="1638"/>
        <v>0</v>
      </c>
      <c r="I3610" s="712">
        <f t="shared" si="1639"/>
        <v>0</v>
      </c>
      <c r="J3610" s="699">
        <f t="shared" si="1645"/>
        <v>0</v>
      </c>
      <c r="K3610" s="681">
        <f t="shared" si="1646"/>
        <v>0</v>
      </c>
      <c r="L3610" s="711">
        <f>IF($L$5="Yes",HLOOKUP(B3610,'Outdoor Supply'!$D$32:$P$38,7,FALSE),0)</f>
        <v>0</v>
      </c>
      <c r="M3610" s="701">
        <f t="shared" si="1647"/>
        <v>0</v>
      </c>
      <c r="N3610" s="564">
        <f t="shared" si="1648"/>
        <v>0</v>
      </c>
      <c r="O3610" s="564">
        <f t="shared" si="1649"/>
        <v>0</v>
      </c>
      <c r="P3610" s="564">
        <f t="shared" si="1650"/>
        <v>0</v>
      </c>
      <c r="Q3610" s="564">
        <f t="shared" si="1651"/>
        <v>0</v>
      </c>
      <c r="R3610" s="661">
        <f t="shared" si="1640"/>
        <v>0</v>
      </c>
      <c r="S3610" s="662">
        <f t="shared" si="1641"/>
        <v>0</v>
      </c>
      <c r="T3610" s="699">
        <f t="shared" si="1642"/>
        <v>0</v>
      </c>
      <c r="U3610" s="681">
        <f t="shared" si="1652"/>
        <v>0</v>
      </c>
      <c r="V3610" s="701">
        <f t="shared" si="1653"/>
        <v>0</v>
      </c>
      <c r="W3610" s="662">
        <f t="shared" si="1654"/>
        <v>0</v>
      </c>
      <c r="X3610" s="662">
        <f t="shared" si="1655"/>
        <v>0</v>
      </c>
      <c r="Y3610" s="662">
        <f t="shared" si="1656"/>
        <v>0</v>
      </c>
      <c r="Z3610" s="699">
        <f t="shared" si="1657"/>
        <v>0</v>
      </c>
      <c r="AA3610" s="681">
        <f t="shared" si="1660"/>
        <v>0</v>
      </c>
      <c r="AB3610" s="701">
        <f t="shared" si="1661"/>
        <v>0</v>
      </c>
      <c r="AC3610" s="662">
        <f t="shared" si="1658"/>
        <v>0</v>
      </c>
      <c r="AD3610" s="662">
        <f t="shared" si="1662"/>
        <v>0</v>
      </c>
      <c r="AE3610" s="701">
        <f t="shared" si="1663"/>
        <v>0</v>
      </c>
      <c r="AF3610" s="662">
        <f t="shared" si="1659"/>
        <v>0</v>
      </c>
      <c r="AG3610" s="662">
        <f t="shared" si="1664"/>
        <v>0</v>
      </c>
      <c r="AH3610" s="701">
        <f t="shared" si="1665"/>
        <v>0</v>
      </c>
    </row>
    <row r="3611" spans="1:34" x14ac:dyDescent="0.35">
      <c r="A3611" s="680">
        <v>41586</v>
      </c>
      <c r="B3611" s="558" t="s">
        <v>31</v>
      </c>
      <c r="C3611" s="558">
        <v>11</v>
      </c>
      <c r="D3611" s="559">
        <f t="shared" si="1637"/>
        <v>6</v>
      </c>
      <c r="E3611" s="561">
        <v>0</v>
      </c>
      <c r="F3611" s="699">
        <f t="shared" si="1643"/>
        <v>0</v>
      </c>
      <c r="G3611" s="712">
        <f t="shared" si="1644"/>
        <v>0</v>
      </c>
      <c r="H3611" s="699">
        <f t="shared" si="1638"/>
        <v>0</v>
      </c>
      <c r="I3611" s="712">
        <f t="shared" si="1639"/>
        <v>0</v>
      </c>
      <c r="J3611" s="699">
        <f t="shared" si="1645"/>
        <v>0</v>
      </c>
      <c r="K3611" s="681">
        <f t="shared" si="1646"/>
        <v>0</v>
      </c>
      <c r="L3611" s="711">
        <f>IF($L$5="Yes",HLOOKUP(B3611,'Outdoor Supply'!$D$32:$P$38,7,FALSE),0)</f>
        <v>0</v>
      </c>
      <c r="M3611" s="701">
        <f t="shared" si="1647"/>
        <v>0</v>
      </c>
      <c r="N3611" s="564">
        <f t="shared" si="1648"/>
        <v>0</v>
      </c>
      <c r="O3611" s="564">
        <f t="shared" si="1649"/>
        <v>0</v>
      </c>
      <c r="P3611" s="564">
        <f t="shared" si="1650"/>
        <v>0</v>
      </c>
      <c r="Q3611" s="564">
        <f t="shared" si="1651"/>
        <v>0</v>
      </c>
      <c r="R3611" s="661">
        <f t="shared" si="1640"/>
        <v>0</v>
      </c>
      <c r="S3611" s="662">
        <f t="shared" si="1641"/>
        <v>0</v>
      </c>
      <c r="T3611" s="699">
        <f t="shared" si="1642"/>
        <v>0</v>
      </c>
      <c r="U3611" s="681">
        <f t="shared" si="1652"/>
        <v>0</v>
      </c>
      <c r="V3611" s="701">
        <f t="shared" si="1653"/>
        <v>0</v>
      </c>
      <c r="W3611" s="662">
        <f t="shared" si="1654"/>
        <v>0</v>
      </c>
      <c r="X3611" s="662">
        <f t="shared" si="1655"/>
        <v>0</v>
      </c>
      <c r="Y3611" s="662">
        <f t="shared" si="1656"/>
        <v>0</v>
      </c>
      <c r="Z3611" s="699">
        <f t="shared" si="1657"/>
        <v>0</v>
      </c>
      <c r="AA3611" s="681">
        <f t="shared" si="1660"/>
        <v>0</v>
      </c>
      <c r="AB3611" s="701">
        <f t="shared" si="1661"/>
        <v>0</v>
      </c>
      <c r="AC3611" s="662">
        <f t="shared" si="1658"/>
        <v>0</v>
      </c>
      <c r="AD3611" s="662">
        <f t="shared" si="1662"/>
        <v>0</v>
      </c>
      <c r="AE3611" s="701">
        <f t="shared" si="1663"/>
        <v>0</v>
      </c>
      <c r="AF3611" s="662">
        <f t="shared" si="1659"/>
        <v>0</v>
      </c>
      <c r="AG3611" s="662">
        <f t="shared" si="1664"/>
        <v>0</v>
      </c>
      <c r="AH3611" s="701">
        <f t="shared" si="1665"/>
        <v>0</v>
      </c>
    </row>
    <row r="3612" spans="1:34" x14ac:dyDescent="0.35">
      <c r="A3612" s="680">
        <v>41587</v>
      </c>
      <c r="B3612" s="558" t="s">
        <v>31</v>
      </c>
      <c r="C3612" s="558">
        <v>11</v>
      </c>
      <c r="D3612" s="559">
        <f t="shared" si="1637"/>
        <v>7</v>
      </c>
      <c r="E3612" s="561">
        <v>0</v>
      </c>
      <c r="F3612" s="699">
        <f t="shared" si="1643"/>
        <v>0</v>
      </c>
      <c r="G3612" s="712">
        <f t="shared" si="1644"/>
        <v>0</v>
      </c>
      <c r="H3612" s="699">
        <f t="shared" si="1638"/>
        <v>0</v>
      </c>
      <c r="I3612" s="712">
        <f t="shared" si="1639"/>
        <v>0</v>
      </c>
      <c r="J3612" s="699">
        <f t="shared" si="1645"/>
        <v>0</v>
      </c>
      <c r="K3612" s="681">
        <f t="shared" si="1646"/>
        <v>0</v>
      </c>
      <c r="L3612" s="711">
        <f>IF($L$5="Yes",HLOOKUP(B3612,'Outdoor Supply'!$D$32:$P$38,7,FALSE),0)</f>
        <v>0</v>
      </c>
      <c r="M3612" s="701">
        <f t="shared" si="1647"/>
        <v>0</v>
      </c>
      <c r="N3612" s="564">
        <f t="shared" si="1648"/>
        <v>0</v>
      </c>
      <c r="O3612" s="564">
        <f t="shared" si="1649"/>
        <v>0</v>
      </c>
      <c r="P3612" s="564">
        <f t="shared" si="1650"/>
        <v>0</v>
      </c>
      <c r="Q3612" s="564">
        <f t="shared" si="1651"/>
        <v>0</v>
      </c>
      <c r="R3612" s="661">
        <f t="shared" si="1640"/>
        <v>0</v>
      </c>
      <c r="S3612" s="662">
        <f t="shared" si="1641"/>
        <v>0</v>
      </c>
      <c r="T3612" s="699">
        <f t="shared" si="1642"/>
        <v>0</v>
      </c>
      <c r="U3612" s="681">
        <f t="shared" si="1652"/>
        <v>0</v>
      </c>
      <c r="V3612" s="701">
        <f t="shared" si="1653"/>
        <v>0</v>
      </c>
      <c r="W3612" s="662">
        <f t="shared" si="1654"/>
        <v>0</v>
      </c>
      <c r="X3612" s="662">
        <f t="shared" si="1655"/>
        <v>0</v>
      </c>
      <c r="Y3612" s="662">
        <f t="shared" si="1656"/>
        <v>0</v>
      </c>
      <c r="Z3612" s="699">
        <f t="shared" si="1657"/>
        <v>0</v>
      </c>
      <c r="AA3612" s="681">
        <f t="shared" si="1660"/>
        <v>0</v>
      </c>
      <c r="AB3612" s="701">
        <f t="shared" si="1661"/>
        <v>0</v>
      </c>
      <c r="AC3612" s="662">
        <f t="shared" si="1658"/>
        <v>0</v>
      </c>
      <c r="AD3612" s="662">
        <f t="shared" si="1662"/>
        <v>0</v>
      </c>
      <c r="AE3612" s="701">
        <f t="shared" si="1663"/>
        <v>0</v>
      </c>
      <c r="AF3612" s="662">
        <f t="shared" si="1659"/>
        <v>0</v>
      </c>
      <c r="AG3612" s="662">
        <f t="shared" si="1664"/>
        <v>0</v>
      </c>
      <c r="AH3612" s="701">
        <f t="shared" si="1665"/>
        <v>0</v>
      </c>
    </row>
    <row r="3613" spans="1:34" x14ac:dyDescent="0.35">
      <c r="A3613" s="680">
        <v>41588</v>
      </c>
      <c r="B3613" s="558" t="s">
        <v>31</v>
      </c>
      <c r="C3613" s="558">
        <v>11</v>
      </c>
      <c r="D3613" s="559">
        <f t="shared" si="1637"/>
        <v>1</v>
      </c>
      <c r="E3613" s="561">
        <v>0</v>
      </c>
      <c r="F3613" s="699">
        <f t="shared" si="1643"/>
        <v>0</v>
      </c>
      <c r="G3613" s="712">
        <f t="shared" si="1644"/>
        <v>0</v>
      </c>
      <c r="H3613" s="699">
        <f t="shared" si="1638"/>
        <v>0</v>
      </c>
      <c r="I3613" s="712">
        <f t="shared" si="1639"/>
        <v>0</v>
      </c>
      <c r="J3613" s="699">
        <f t="shared" si="1645"/>
        <v>0</v>
      </c>
      <c r="K3613" s="681">
        <f t="shared" si="1646"/>
        <v>0</v>
      </c>
      <c r="L3613" s="711">
        <f>IF($L$5="Yes",HLOOKUP(B3613,'Outdoor Supply'!$D$32:$P$38,7,FALSE),0)</f>
        <v>0</v>
      </c>
      <c r="M3613" s="701">
        <f t="shared" si="1647"/>
        <v>0</v>
      </c>
      <c r="N3613" s="564">
        <f t="shared" si="1648"/>
        <v>0</v>
      </c>
      <c r="O3613" s="564">
        <f t="shared" si="1649"/>
        <v>0</v>
      </c>
      <c r="P3613" s="564">
        <f t="shared" si="1650"/>
        <v>0</v>
      </c>
      <c r="Q3613" s="564">
        <f t="shared" si="1651"/>
        <v>0</v>
      </c>
      <c r="R3613" s="661">
        <f t="shared" si="1640"/>
        <v>0</v>
      </c>
      <c r="S3613" s="662">
        <f t="shared" si="1641"/>
        <v>0</v>
      </c>
      <c r="T3613" s="699">
        <f t="shared" si="1642"/>
        <v>0</v>
      </c>
      <c r="U3613" s="681">
        <f t="shared" si="1652"/>
        <v>0</v>
      </c>
      <c r="V3613" s="701">
        <f t="shared" si="1653"/>
        <v>0</v>
      </c>
      <c r="W3613" s="662">
        <f t="shared" si="1654"/>
        <v>0</v>
      </c>
      <c r="X3613" s="662">
        <f t="shared" si="1655"/>
        <v>0</v>
      </c>
      <c r="Y3613" s="662">
        <f t="shared" si="1656"/>
        <v>0</v>
      </c>
      <c r="Z3613" s="699">
        <f t="shared" si="1657"/>
        <v>0</v>
      </c>
      <c r="AA3613" s="681">
        <f t="shared" si="1660"/>
        <v>0</v>
      </c>
      <c r="AB3613" s="701">
        <f t="shared" si="1661"/>
        <v>0</v>
      </c>
      <c r="AC3613" s="662">
        <f t="shared" si="1658"/>
        <v>0</v>
      </c>
      <c r="AD3613" s="662">
        <f t="shared" si="1662"/>
        <v>0</v>
      </c>
      <c r="AE3613" s="701">
        <f t="shared" si="1663"/>
        <v>0</v>
      </c>
      <c r="AF3613" s="662">
        <f t="shared" si="1659"/>
        <v>0</v>
      </c>
      <c r="AG3613" s="662">
        <f t="shared" si="1664"/>
        <v>0</v>
      </c>
      <c r="AH3613" s="701">
        <f t="shared" si="1665"/>
        <v>0</v>
      </c>
    </row>
    <row r="3614" spans="1:34" x14ac:dyDescent="0.35">
      <c r="A3614" s="680">
        <v>41589</v>
      </c>
      <c r="B3614" s="558" t="s">
        <v>31</v>
      </c>
      <c r="C3614" s="558">
        <v>11</v>
      </c>
      <c r="D3614" s="559">
        <f t="shared" si="1637"/>
        <v>2</v>
      </c>
      <c r="E3614" s="561">
        <v>0</v>
      </c>
      <c r="F3614" s="699">
        <f t="shared" si="1643"/>
        <v>0</v>
      </c>
      <c r="G3614" s="712">
        <f t="shared" si="1644"/>
        <v>0</v>
      </c>
      <c r="H3614" s="699">
        <f t="shared" si="1638"/>
        <v>0</v>
      </c>
      <c r="I3614" s="712">
        <f t="shared" si="1639"/>
        <v>0</v>
      </c>
      <c r="J3614" s="699">
        <f t="shared" si="1645"/>
        <v>0</v>
      </c>
      <c r="K3614" s="681">
        <f t="shared" si="1646"/>
        <v>0</v>
      </c>
      <c r="L3614" s="711">
        <f>IF($L$5="Yes",HLOOKUP(B3614,'Outdoor Supply'!$D$32:$P$38,7,FALSE),0)</f>
        <v>0</v>
      </c>
      <c r="M3614" s="701">
        <f t="shared" si="1647"/>
        <v>0</v>
      </c>
      <c r="N3614" s="564">
        <f t="shared" si="1648"/>
        <v>0</v>
      </c>
      <c r="O3614" s="564">
        <f t="shared" si="1649"/>
        <v>0</v>
      </c>
      <c r="P3614" s="564">
        <f t="shared" si="1650"/>
        <v>0</v>
      </c>
      <c r="Q3614" s="564">
        <f t="shared" si="1651"/>
        <v>0</v>
      </c>
      <c r="R3614" s="661">
        <f t="shared" si="1640"/>
        <v>0</v>
      </c>
      <c r="S3614" s="662">
        <f t="shared" si="1641"/>
        <v>0</v>
      </c>
      <c r="T3614" s="699">
        <f t="shared" si="1642"/>
        <v>0</v>
      </c>
      <c r="U3614" s="681">
        <f t="shared" si="1652"/>
        <v>0</v>
      </c>
      <c r="V3614" s="701">
        <f t="shared" si="1653"/>
        <v>0</v>
      </c>
      <c r="W3614" s="662">
        <f t="shared" si="1654"/>
        <v>0</v>
      </c>
      <c r="X3614" s="662">
        <f t="shared" si="1655"/>
        <v>0</v>
      </c>
      <c r="Y3614" s="662">
        <f t="shared" si="1656"/>
        <v>0</v>
      </c>
      <c r="Z3614" s="699">
        <f t="shared" si="1657"/>
        <v>0</v>
      </c>
      <c r="AA3614" s="681">
        <f t="shared" si="1660"/>
        <v>0</v>
      </c>
      <c r="AB3614" s="701">
        <f t="shared" si="1661"/>
        <v>0</v>
      </c>
      <c r="AC3614" s="662">
        <f t="shared" si="1658"/>
        <v>0</v>
      </c>
      <c r="AD3614" s="662">
        <f t="shared" si="1662"/>
        <v>0</v>
      </c>
      <c r="AE3614" s="701">
        <f t="shared" si="1663"/>
        <v>0</v>
      </c>
      <c r="AF3614" s="662">
        <f t="shared" si="1659"/>
        <v>0</v>
      </c>
      <c r="AG3614" s="662">
        <f t="shared" si="1664"/>
        <v>0</v>
      </c>
      <c r="AH3614" s="701">
        <f t="shared" si="1665"/>
        <v>0</v>
      </c>
    </row>
    <row r="3615" spans="1:34" x14ac:dyDescent="0.35">
      <c r="A3615" s="680">
        <v>41590</v>
      </c>
      <c r="B3615" s="558" t="s">
        <v>31</v>
      </c>
      <c r="C3615" s="558">
        <v>11</v>
      </c>
      <c r="D3615" s="559">
        <f t="shared" si="1637"/>
        <v>3</v>
      </c>
      <c r="E3615" s="561">
        <v>0</v>
      </c>
      <c r="F3615" s="699">
        <f t="shared" si="1643"/>
        <v>0</v>
      </c>
      <c r="G3615" s="712">
        <f t="shared" si="1644"/>
        <v>0</v>
      </c>
      <c r="H3615" s="699">
        <f t="shared" si="1638"/>
        <v>0</v>
      </c>
      <c r="I3615" s="712">
        <f t="shared" si="1639"/>
        <v>0</v>
      </c>
      <c r="J3615" s="699">
        <f t="shared" si="1645"/>
        <v>0</v>
      </c>
      <c r="K3615" s="681">
        <f t="shared" si="1646"/>
        <v>0</v>
      </c>
      <c r="L3615" s="711">
        <f>IF($L$5="Yes",HLOOKUP(B3615,'Outdoor Supply'!$D$32:$P$38,7,FALSE),0)</f>
        <v>0</v>
      </c>
      <c r="M3615" s="701">
        <f t="shared" si="1647"/>
        <v>0</v>
      </c>
      <c r="N3615" s="564">
        <f t="shared" si="1648"/>
        <v>0</v>
      </c>
      <c r="O3615" s="564">
        <f t="shared" si="1649"/>
        <v>0</v>
      </c>
      <c r="P3615" s="564">
        <f t="shared" si="1650"/>
        <v>0</v>
      </c>
      <c r="Q3615" s="564">
        <f t="shared" si="1651"/>
        <v>0</v>
      </c>
      <c r="R3615" s="661">
        <f t="shared" si="1640"/>
        <v>0</v>
      </c>
      <c r="S3615" s="662">
        <f t="shared" si="1641"/>
        <v>0</v>
      </c>
      <c r="T3615" s="699">
        <f t="shared" si="1642"/>
        <v>0</v>
      </c>
      <c r="U3615" s="681">
        <f t="shared" si="1652"/>
        <v>0</v>
      </c>
      <c r="V3615" s="701">
        <f t="shared" si="1653"/>
        <v>0</v>
      </c>
      <c r="W3615" s="662">
        <f t="shared" si="1654"/>
        <v>0</v>
      </c>
      <c r="X3615" s="662">
        <f t="shared" si="1655"/>
        <v>0</v>
      </c>
      <c r="Y3615" s="662">
        <f t="shared" si="1656"/>
        <v>0</v>
      </c>
      <c r="Z3615" s="699">
        <f t="shared" si="1657"/>
        <v>0</v>
      </c>
      <c r="AA3615" s="681">
        <f t="shared" si="1660"/>
        <v>0</v>
      </c>
      <c r="AB3615" s="701">
        <f t="shared" si="1661"/>
        <v>0</v>
      </c>
      <c r="AC3615" s="662">
        <f t="shared" si="1658"/>
        <v>0</v>
      </c>
      <c r="AD3615" s="662">
        <f t="shared" si="1662"/>
        <v>0</v>
      </c>
      <c r="AE3615" s="701">
        <f t="shared" si="1663"/>
        <v>0</v>
      </c>
      <c r="AF3615" s="662">
        <f t="shared" si="1659"/>
        <v>0</v>
      </c>
      <c r="AG3615" s="662">
        <f t="shared" si="1664"/>
        <v>0</v>
      </c>
      <c r="AH3615" s="701">
        <f t="shared" si="1665"/>
        <v>0</v>
      </c>
    </row>
    <row r="3616" spans="1:34" x14ac:dyDescent="0.35">
      <c r="A3616" s="680">
        <v>41591</v>
      </c>
      <c r="B3616" s="558" t="s">
        <v>31</v>
      </c>
      <c r="C3616" s="558">
        <v>11</v>
      </c>
      <c r="D3616" s="559">
        <f t="shared" si="1637"/>
        <v>4</v>
      </c>
      <c r="E3616" s="561">
        <v>0</v>
      </c>
      <c r="F3616" s="699">
        <f t="shared" si="1643"/>
        <v>0</v>
      </c>
      <c r="G3616" s="712">
        <f t="shared" si="1644"/>
        <v>0</v>
      </c>
      <c r="H3616" s="699">
        <f t="shared" si="1638"/>
        <v>0</v>
      </c>
      <c r="I3616" s="712">
        <f t="shared" si="1639"/>
        <v>0</v>
      </c>
      <c r="J3616" s="699">
        <f t="shared" si="1645"/>
        <v>0</v>
      </c>
      <c r="K3616" s="681">
        <f t="shared" si="1646"/>
        <v>0</v>
      </c>
      <c r="L3616" s="711">
        <f>IF($L$5="Yes",HLOOKUP(B3616,'Outdoor Supply'!$D$32:$P$38,7,FALSE),0)</f>
        <v>0</v>
      </c>
      <c r="M3616" s="701">
        <f t="shared" si="1647"/>
        <v>0</v>
      </c>
      <c r="N3616" s="564">
        <f t="shared" si="1648"/>
        <v>0</v>
      </c>
      <c r="O3616" s="564">
        <f t="shared" si="1649"/>
        <v>0</v>
      </c>
      <c r="P3616" s="564">
        <f t="shared" si="1650"/>
        <v>0</v>
      </c>
      <c r="Q3616" s="564">
        <f t="shared" si="1651"/>
        <v>0</v>
      </c>
      <c r="R3616" s="661">
        <f t="shared" si="1640"/>
        <v>0</v>
      </c>
      <c r="S3616" s="662">
        <f t="shared" si="1641"/>
        <v>0</v>
      </c>
      <c r="T3616" s="699">
        <f t="shared" si="1642"/>
        <v>0</v>
      </c>
      <c r="U3616" s="681">
        <f t="shared" si="1652"/>
        <v>0</v>
      </c>
      <c r="V3616" s="701">
        <f t="shared" si="1653"/>
        <v>0</v>
      </c>
      <c r="W3616" s="662">
        <f t="shared" si="1654"/>
        <v>0</v>
      </c>
      <c r="X3616" s="662">
        <f t="shared" si="1655"/>
        <v>0</v>
      </c>
      <c r="Y3616" s="662">
        <f t="shared" si="1656"/>
        <v>0</v>
      </c>
      <c r="Z3616" s="699">
        <f t="shared" si="1657"/>
        <v>0</v>
      </c>
      <c r="AA3616" s="681">
        <f t="shared" si="1660"/>
        <v>0</v>
      </c>
      <c r="AB3616" s="701">
        <f t="shared" si="1661"/>
        <v>0</v>
      </c>
      <c r="AC3616" s="662">
        <f t="shared" si="1658"/>
        <v>0</v>
      </c>
      <c r="AD3616" s="662">
        <f t="shared" si="1662"/>
        <v>0</v>
      </c>
      <c r="AE3616" s="701">
        <f t="shared" si="1663"/>
        <v>0</v>
      </c>
      <c r="AF3616" s="662">
        <f t="shared" si="1659"/>
        <v>0</v>
      </c>
      <c r="AG3616" s="662">
        <f t="shared" si="1664"/>
        <v>0</v>
      </c>
      <c r="AH3616" s="701">
        <f t="shared" si="1665"/>
        <v>0</v>
      </c>
    </row>
    <row r="3617" spans="1:34" x14ac:dyDescent="0.35">
      <c r="A3617" s="680">
        <v>41592</v>
      </c>
      <c r="B3617" s="558" t="s">
        <v>31</v>
      </c>
      <c r="C3617" s="558">
        <v>11</v>
      </c>
      <c r="D3617" s="559">
        <f t="shared" si="1637"/>
        <v>5</v>
      </c>
      <c r="E3617" s="561">
        <v>0</v>
      </c>
      <c r="F3617" s="699">
        <f t="shared" si="1643"/>
        <v>0</v>
      </c>
      <c r="G3617" s="712">
        <f t="shared" si="1644"/>
        <v>0</v>
      </c>
      <c r="H3617" s="699">
        <f t="shared" si="1638"/>
        <v>0</v>
      </c>
      <c r="I3617" s="712">
        <f t="shared" si="1639"/>
        <v>0</v>
      </c>
      <c r="J3617" s="699">
        <f t="shared" si="1645"/>
        <v>0</v>
      </c>
      <c r="K3617" s="681">
        <f t="shared" si="1646"/>
        <v>0</v>
      </c>
      <c r="L3617" s="711">
        <f>IF($L$5="Yes",HLOOKUP(B3617,'Outdoor Supply'!$D$32:$P$38,7,FALSE),0)</f>
        <v>0</v>
      </c>
      <c r="M3617" s="701">
        <f t="shared" si="1647"/>
        <v>0</v>
      </c>
      <c r="N3617" s="564">
        <f t="shared" si="1648"/>
        <v>0</v>
      </c>
      <c r="O3617" s="564">
        <f t="shared" si="1649"/>
        <v>0</v>
      </c>
      <c r="P3617" s="564">
        <f t="shared" si="1650"/>
        <v>0</v>
      </c>
      <c r="Q3617" s="564">
        <f t="shared" si="1651"/>
        <v>0</v>
      </c>
      <c r="R3617" s="661">
        <f t="shared" si="1640"/>
        <v>0</v>
      </c>
      <c r="S3617" s="662">
        <f t="shared" si="1641"/>
        <v>0</v>
      </c>
      <c r="T3617" s="699">
        <f t="shared" si="1642"/>
        <v>0</v>
      </c>
      <c r="U3617" s="681">
        <f t="shared" si="1652"/>
        <v>0</v>
      </c>
      <c r="V3617" s="701">
        <f t="shared" si="1653"/>
        <v>0</v>
      </c>
      <c r="W3617" s="662">
        <f t="shared" si="1654"/>
        <v>0</v>
      </c>
      <c r="X3617" s="662">
        <f t="shared" si="1655"/>
        <v>0</v>
      </c>
      <c r="Y3617" s="662">
        <f t="shared" si="1656"/>
        <v>0</v>
      </c>
      <c r="Z3617" s="699">
        <f t="shared" si="1657"/>
        <v>0</v>
      </c>
      <c r="AA3617" s="681">
        <f t="shared" si="1660"/>
        <v>0</v>
      </c>
      <c r="AB3617" s="701">
        <f t="shared" si="1661"/>
        <v>0</v>
      </c>
      <c r="AC3617" s="662">
        <f t="shared" si="1658"/>
        <v>0</v>
      </c>
      <c r="AD3617" s="662">
        <f t="shared" si="1662"/>
        <v>0</v>
      </c>
      <c r="AE3617" s="701">
        <f t="shared" si="1663"/>
        <v>0</v>
      </c>
      <c r="AF3617" s="662">
        <f t="shared" si="1659"/>
        <v>0</v>
      </c>
      <c r="AG3617" s="662">
        <f t="shared" si="1664"/>
        <v>0</v>
      </c>
      <c r="AH3617" s="701">
        <f t="shared" si="1665"/>
        <v>0</v>
      </c>
    </row>
    <row r="3618" spans="1:34" x14ac:dyDescent="0.35">
      <c r="A3618" s="680">
        <v>41593</v>
      </c>
      <c r="B3618" s="558" t="s">
        <v>31</v>
      </c>
      <c r="C3618" s="558">
        <v>11</v>
      </c>
      <c r="D3618" s="559">
        <f t="shared" si="1637"/>
        <v>6</v>
      </c>
      <c r="E3618" s="561">
        <v>0</v>
      </c>
      <c r="F3618" s="699">
        <f t="shared" si="1643"/>
        <v>0</v>
      </c>
      <c r="G3618" s="712">
        <f t="shared" si="1644"/>
        <v>0</v>
      </c>
      <c r="H3618" s="699">
        <f t="shared" si="1638"/>
        <v>0</v>
      </c>
      <c r="I3618" s="712">
        <f t="shared" si="1639"/>
        <v>0</v>
      </c>
      <c r="J3618" s="699">
        <f t="shared" si="1645"/>
        <v>0</v>
      </c>
      <c r="K3618" s="681">
        <f t="shared" si="1646"/>
        <v>0</v>
      </c>
      <c r="L3618" s="711">
        <f>IF($L$5="Yes",HLOOKUP(B3618,'Outdoor Supply'!$D$32:$P$38,7,FALSE),0)</f>
        <v>0</v>
      </c>
      <c r="M3618" s="701">
        <f t="shared" si="1647"/>
        <v>0</v>
      </c>
      <c r="N3618" s="564">
        <f t="shared" si="1648"/>
        <v>0</v>
      </c>
      <c r="O3618" s="564">
        <f t="shared" si="1649"/>
        <v>0</v>
      </c>
      <c r="P3618" s="564">
        <f t="shared" si="1650"/>
        <v>0</v>
      </c>
      <c r="Q3618" s="564">
        <f t="shared" si="1651"/>
        <v>0</v>
      </c>
      <c r="R3618" s="661">
        <f t="shared" si="1640"/>
        <v>0</v>
      </c>
      <c r="S3618" s="662">
        <f t="shared" si="1641"/>
        <v>0</v>
      </c>
      <c r="T3618" s="699">
        <f t="shared" si="1642"/>
        <v>0</v>
      </c>
      <c r="U3618" s="681">
        <f t="shared" si="1652"/>
        <v>0</v>
      </c>
      <c r="V3618" s="701">
        <f t="shared" si="1653"/>
        <v>0</v>
      </c>
      <c r="W3618" s="662">
        <f t="shared" si="1654"/>
        <v>0</v>
      </c>
      <c r="X3618" s="662">
        <f t="shared" si="1655"/>
        <v>0</v>
      </c>
      <c r="Y3618" s="662">
        <f t="shared" si="1656"/>
        <v>0</v>
      </c>
      <c r="Z3618" s="699">
        <f t="shared" si="1657"/>
        <v>0</v>
      </c>
      <c r="AA3618" s="681">
        <f t="shared" si="1660"/>
        <v>0</v>
      </c>
      <c r="AB3618" s="701">
        <f t="shared" si="1661"/>
        <v>0</v>
      </c>
      <c r="AC3618" s="662">
        <f t="shared" si="1658"/>
        <v>0</v>
      </c>
      <c r="AD3618" s="662">
        <f t="shared" si="1662"/>
        <v>0</v>
      </c>
      <c r="AE3618" s="701">
        <f t="shared" si="1663"/>
        <v>0</v>
      </c>
      <c r="AF3618" s="662">
        <f t="shared" si="1659"/>
        <v>0</v>
      </c>
      <c r="AG3618" s="662">
        <f t="shared" si="1664"/>
        <v>0</v>
      </c>
      <c r="AH3618" s="701">
        <f t="shared" si="1665"/>
        <v>0</v>
      </c>
    </row>
    <row r="3619" spans="1:34" x14ac:dyDescent="0.35">
      <c r="A3619" s="680">
        <v>41594</v>
      </c>
      <c r="B3619" s="558" t="s">
        <v>31</v>
      </c>
      <c r="C3619" s="558">
        <v>11</v>
      </c>
      <c r="D3619" s="559">
        <f t="shared" si="1637"/>
        <v>7</v>
      </c>
      <c r="E3619" s="561">
        <v>0</v>
      </c>
      <c r="F3619" s="699">
        <f t="shared" si="1643"/>
        <v>0</v>
      </c>
      <c r="G3619" s="712">
        <f t="shared" si="1644"/>
        <v>0</v>
      </c>
      <c r="H3619" s="699">
        <f t="shared" si="1638"/>
        <v>0</v>
      </c>
      <c r="I3619" s="712">
        <f t="shared" si="1639"/>
        <v>0</v>
      </c>
      <c r="J3619" s="699">
        <f t="shared" si="1645"/>
        <v>0</v>
      </c>
      <c r="K3619" s="681">
        <f t="shared" si="1646"/>
        <v>0</v>
      </c>
      <c r="L3619" s="711">
        <f>IF($L$5="Yes",HLOOKUP(B3619,'Outdoor Supply'!$D$32:$P$38,7,FALSE),0)</f>
        <v>0</v>
      </c>
      <c r="M3619" s="701">
        <f t="shared" si="1647"/>
        <v>0</v>
      </c>
      <c r="N3619" s="564">
        <f t="shared" si="1648"/>
        <v>0</v>
      </c>
      <c r="O3619" s="564">
        <f t="shared" si="1649"/>
        <v>0</v>
      </c>
      <c r="P3619" s="564">
        <f t="shared" si="1650"/>
        <v>0</v>
      </c>
      <c r="Q3619" s="564">
        <f t="shared" si="1651"/>
        <v>0</v>
      </c>
      <c r="R3619" s="661">
        <f t="shared" si="1640"/>
        <v>0</v>
      </c>
      <c r="S3619" s="662">
        <f t="shared" si="1641"/>
        <v>0</v>
      </c>
      <c r="T3619" s="699">
        <f t="shared" si="1642"/>
        <v>0</v>
      </c>
      <c r="U3619" s="681">
        <f t="shared" si="1652"/>
        <v>0</v>
      </c>
      <c r="V3619" s="701">
        <f t="shared" si="1653"/>
        <v>0</v>
      </c>
      <c r="W3619" s="662">
        <f t="shared" si="1654"/>
        <v>0</v>
      </c>
      <c r="X3619" s="662">
        <f t="shared" si="1655"/>
        <v>0</v>
      </c>
      <c r="Y3619" s="662">
        <f t="shared" si="1656"/>
        <v>0</v>
      </c>
      <c r="Z3619" s="699">
        <f t="shared" si="1657"/>
        <v>0</v>
      </c>
      <c r="AA3619" s="681">
        <f t="shared" si="1660"/>
        <v>0</v>
      </c>
      <c r="AB3619" s="701">
        <f t="shared" si="1661"/>
        <v>0</v>
      </c>
      <c r="AC3619" s="662">
        <f t="shared" si="1658"/>
        <v>0</v>
      </c>
      <c r="AD3619" s="662">
        <f t="shared" si="1662"/>
        <v>0</v>
      </c>
      <c r="AE3619" s="701">
        <f t="shared" si="1663"/>
        <v>0</v>
      </c>
      <c r="AF3619" s="662">
        <f t="shared" si="1659"/>
        <v>0</v>
      </c>
      <c r="AG3619" s="662">
        <f t="shared" si="1664"/>
        <v>0</v>
      </c>
      <c r="AH3619" s="701">
        <f t="shared" si="1665"/>
        <v>0</v>
      </c>
    </row>
    <row r="3620" spans="1:34" x14ac:dyDescent="0.35">
      <c r="A3620" s="680">
        <v>41595</v>
      </c>
      <c r="B3620" s="558" t="s">
        <v>31</v>
      </c>
      <c r="C3620" s="558">
        <v>11</v>
      </c>
      <c r="D3620" s="559">
        <f t="shared" si="1637"/>
        <v>1</v>
      </c>
      <c r="E3620" s="561">
        <v>0</v>
      </c>
      <c r="F3620" s="699">
        <f t="shared" si="1643"/>
        <v>0</v>
      </c>
      <c r="G3620" s="712">
        <f t="shared" si="1644"/>
        <v>0</v>
      </c>
      <c r="H3620" s="699">
        <f t="shared" si="1638"/>
        <v>0</v>
      </c>
      <c r="I3620" s="712">
        <f t="shared" si="1639"/>
        <v>0</v>
      </c>
      <c r="J3620" s="699">
        <f t="shared" si="1645"/>
        <v>0</v>
      </c>
      <c r="K3620" s="681">
        <f t="shared" si="1646"/>
        <v>0</v>
      </c>
      <c r="L3620" s="711">
        <f>IF($L$5="Yes",HLOOKUP(B3620,'Outdoor Supply'!$D$32:$P$38,7,FALSE),0)</f>
        <v>0</v>
      </c>
      <c r="M3620" s="701">
        <f t="shared" si="1647"/>
        <v>0</v>
      </c>
      <c r="N3620" s="564">
        <f t="shared" si="1648"/>
        <v>0</v>
      </c>
      <c r="O3620" s="564">
        <f t="shared" si="1649"/>
        <v>0</v>
      </c>
      <c r="P3620" s="564">
        <f t="shared" si="1650"/>
        <v>0</v>
      </c>
      <c r="Q3620" s="564">
        <f t="shared" si="1651"/>
        <v>0</v>
      </c>
      <c r="R3620" s="661">
        <f t="shared" si="1640"/>
        <v>0</v>
      </c>
      <c r="S3620" s="662">
        <f t="shared" si="1641"/>
        <v>0</v>
      </c>
      <c r="T3620" s="699">
        <f t="shared" si="1642"/>
        <v>0</v>
      </c>
      <c r="U3620" s="681">
        <f t="shared" si="1652"/>
        <v>0</v>
      </c>
      <c r="V3620" s="701">
        <f t="shared" si="1653"/>
        <v>0</v>
      </c>
      <c r="W3620" s="662">
        <f t="shared" si="1654"/>
        <v>0</v>
      </c>
      <c r="X3620" s="662">
        <f t="shared" si="1655"/>
        <v>0</v>
      </c>
      <c r="Y3620" s="662">
        <f t="shared" si="1656"/>
        <v>0</v>
      </c>
      <c r="Z3620" s="699">
        <f t="shared" si="1657"/>
        <v>0</v>
      </c>
      <c r="AA3620" s="681">
        <f t="shared" si="1660"/>
        <v>0</v>
      </c>
      <c r="AB3620" s="701">
        <f t="shared" si="1661"/>
        <v>0</v>
      </c>
      <c r="AC3620" s="662">
        <f t="shared" si="1658"/>
        <v>0</v>
      </c>
      <c r="AD3620" s="662">
        <f t="shared" si="1662"/>
        <v>0</v>
      </c>
      <c r="AE3620" s="701">
        <f t="shared" si="1663"/>
        <v>0</v>
      </c>
      <c r="AF3620" s="662">
        <f t="shared" si="1659"/>
        <v>0</v>
      </c>
      <c r="AG3620" s="662">
        <f t="shared" si="1664"/>
        <v>0</v>
      </c>
      <c r="AH3620" s="701">
        <f t="shared" si="1665"/>
        <v>0</v>
      </c>
    </row>
    <row r="3621" spans="1:34" x14ac:dyDescent="0.35">
      <c r="A3621" s="680">
        <v>41596</v>
      </c>
      <c r="B3621" s="558" t="s">
        <v>31</v>
      </c>
      <c r="C3621" s="558">
        <v>11</v>
      </c>
      <c r="D3621" s="559">
        <f t="shared" si="1637"/>
        <v>2</v>
      </c>
      <c r="E3621" s="561">
        <v>0</v>
      </c>
      <c r="F3621" s="699">
        <f t="shared" si="1643"/>
        <v>0</v>
      </c>
      <c r="G3621" s="712">
        <f t="shared" si="1644"/>
        <v>0</v>
      </c>
      <c r="H3621" s="699">
        <f t="shared" si="1638"/>
        <v>0</v>
      </c>
      <c r="I3621" s="712">
        <f t="shared" si="1639"/>
        <v>0</v>
      </c>
      <c r="J3621" s="699">
        <f t="shared" si="1645"/>
        <v>0</v>
      </c>
      <c r="K3621" s="681">
        <f t="shared" si="1646"/>
        <v>0</v>
      </c>
      <c r="L3621" s="711">
        <f>IF($L$5="Yes",HLOOKUP(B3621,'Outdoor Supply'!$D$32:$P$38,7,FALSE),0)</f>
        <v>0</v>
      </c>
      <c r="M3621" s="701">
        <f t="shared" si="1647"/>
        <v>0</v>
      </c>
      <c r="N3621" s="564">
        <f t="shared" si="1648"/>
        <v>0</v>
      </c>
      <c r="O3621" s="564">
        <f t="shared" si="1649"/>
        <v>0</v>
      </c>
      <c r="P3621" s="564">
        <f t="shared" si="1650"/>
        <v>0</v>
      </c>
      <c r="Q3621" s="564">
        <f t="shared" si="1651"/>
        <v>0</v>
      </c>
      <c r="R3621" s="661">
        <f t="shared" si="1640"/>
        <v>0</v>
      </c>
      <c r="S3621" s="662">
        <f t="shared" si="1641"/>
        <v>0</v>
      </c>
      <c r="T3621" s="699">
        <f t="shared" si="1642"/>
        <v>0</v>
      </c>
      <c r="U3621" s="681">
        <f t="shared" si="1652"/>
        <v>0</v>
      </c>
      <c r="V3621" s="701">
        <f t="shared" si="1653"/>
        <v>0</v>
      </c>
      <c r="W3621" s="662">
        <f t="shared" si="1654"/>
        <v>0</v>
      </c>
      <c r="X3621" s="662">
        <f t="shared" si="1655"/>
        <v>0</v>
      </c>
      <c r="Y3621" s="662">
        <f t="shared" si="1656"/>
        <v>0</v>
      </c>
      <c r="Z3621" s="699">
        <f t="shared" si="1657"/>
        <v>0</v>
      </c>
      <c r="AA3621" s="681">
        <f t="shared" si="1660"/>
        <v>0</v>
      </c>
      <c r="AB3621" s="701">
        <f t="shared" si="1661"/>
        <v>0</v>
      </c>
      <c r="AC3621" s="662">
        <f t="shared" si="1658"/>
        <v>0</v>
      </c>
      <c r="AD3621" s="662">
        <f t="shared" si="1662"/>
        <v>0</v>
      </c>
      <c r="AE3621" s="701">
        <f t="shared" si="1663"/>
        <v>0</v>
      </c>
      <c r="AF3621" s="662">
        <f t="shared" si="1659"/>
        <v>0</v>
      </c>
      <c r="AG3621" s="662">
        <f t="shared" si="1664"/>
        <v>0</v>
      </c>
      <c r="AH3621" s="701">
        <f t="shared" si="1665"/>
        <v>0</v>
      </c>
    </row>
    <row r="3622" spans="1:34" x14ac:dyDescent="0.35">
      <c r="A3622" s="680">
        <v>41597</v>
      </c>
      <c r="B3622" s="558" t="s">
        <v>31</v>
      </c>
      <c r="C3622" s="558">
        <v>11</v>
      </c>
      <c r="D3622" s="559">
        <f t="shared" si="1637"/>
        <v>3</v>
      </c>
      <c r="E3622" s="561">
        <v>0</v>
      </c>
      <c r="F3622" s="699">
        <f t="shared" si="1643"/>
        <v>0</v>
      </c>
      <c r="G3622" s="712">
        <f t="shared" si="1644"/>
        <v>0</v>
      </c>
      <c r="H3622" s="699">
        <f t="shared" si="1638"/>
        <v>0</v>
      </c>
      <c r="I3622" s="712">
        <f t="shared" si="1639"/>
        <v>0</v>
      </c>
      <c r="J3622" s="699">
        <f t="shared" si="1645"/>
        <v>0</v>
      </c>
      <c r="K3622" s="681">
        <f t="shared" si="1646"/>
        <v>0</v>
      </c>
      <c r="L3622" s="711">
        <f>IF($L$5="Yes",HLOOKUP(B3622,'Outdoor Supply'!$D$32:$P$38,7,FALSE),0)</f>
        <v>0</v>
      </c>
      <c r="M3622" s="701">
        <f t="shared" si="1647"/>
        <v>0</v>
      </c>
      <c r="N3622" s="564">
        <f t="shared" si="1648"/>
        <v>0</v>
      </c>
      <c r="O3622" s="564">
        <f t="shared" si="1649"/>
        <v>0</v>
      </c>
      <c r="P3622" s="564">
        <f t="shared" si="1650"/>
        <v>0</v>
      </c>
      <c r="Q3622" s="564">
        <f t="shared" si="1651"/>
        <v>0</v>
      </c>
      <c r="R3622" s="661">
        <f t="shared" si="1640"/>
        <v>0</v>
      </c>
      <c r="S3622" s="662">
        <f t="shared" si="1641"/>
        <v>0</v>
      </c>
      <c r="T3622" s="699">
        <f t="shared" si="1642"/>
        <v>0</v>
      </c>
      <c r="U3622" s="681">
        <f t="shared" si="1652"/>
        <v>0</v>
      </c>
      <c r="V3622" s="701">
        <f t="shared" si="1653"/>
        <v>0</v>
      </c>
      <c r="W3622" s="662">
        <f t="shared" si="1654"/>
        <v>0</v>
      </c>
      <c r="X3622" s="662">
        <f t="shared" si="1655"/>
        <v>0</v>
      </c>
      <c r="Y3622" s="662">
        <f t="shared" si="1656"/>
        <v>0</v>
      </c>
      <c r="Z3622" s="699">
        <f t="shared" si="1657"/>
        <v>0</v>
      </c>
      <c r="AA3622" s="681">
        <f t="shared" si="1660"/>
        <v>0</v>
      </c>
      <c r="AB3622" s="701">
        <f t="shared" si="1661"/>
        <v>0</v>
      </c>
      <c r="AC3622" s="662">
        <f t="shared" si="1658"/>
        <v>0</v>
      </c>
      <c r="AD3622" s="662">
        <f t="shared" si="1662"/>
        <v>0</v>
      </c>
      <c r="AE3622" s="701">
        <f t="shared" si="1663"/>
        <v>0</v>
      </c>
      <c r="AF3622" s="662">
        <f t="shared" si="1659"/>
        <v>0</v>
      </c>
      <c r="AG3622" s="662">
        <f t="shared" si="1664"/>
        <v>0</v>
      </c>
      <c r="AH3622" s="701">
        <f t="shared" si="1665"/>
        <v>0</v>
      </c>
    </row>
    <row r="3623" spans="1:34" x14ac:dyDescent="0.35">
      <c r="A3623" s="680">
        <v>41598</v>
      </c>
      <c r="B3623" s="558" t="s">
        <v>31</v>
      </c>
      <c r="C3623" s="558">
        <v>11</v>
      </c>
      <c r="D3623" s="559">
        <f t="shared" si="1637"/>
        <v>4</v>
      </c>
      <c r="E3623" s="561">
        <v>0</v>
      </c>
      <c r="F3623" s="699">
        <f t="shared" si="1643"/>
        <v>0</v>
      </c>
      <c r="G3623" s="712">
        <f t="shared" si="1644"/>
        <v>0</v>
      </c>
      <c r="H3623" s="699">
        <f t="shared" si="1638"/>
        <v>0</v>
      </c>
      <c r="I3623" s="712">
        <f t="shared" si="1639"/>
        <v>0</v>
      </c>
      <c r="J3623" s="699">
        <f t="shared" si="1645"/>
        <v>0</v>
      </c>
      <c r="K3623" s="681">
        <f t="shared" si="1646"/>
        <v>0</v>
      </c>
      <c r="L3623" s="711">
        <f>IF($L$5="Yes",HLOOKUP(B3623,'Outdoor Supply'!$D$32:$P$38,7,FALSE),0)</f>
        <v>0</v>
      </c>
      <c r="M3623" s="701">
        <f t="shared" si="1647"/>
        <v>0</v>
      </c>
      <c r="N3623" s="564">
        <f t="shared" si="1648"/>
        <v>0</v>
      </c>
      <c r="O3623" s="564">
        <f t="shared" si="1649"/>
        <v>0</v>
      </c>
      <c r="P3623" s="564">
        <f t="shared" si="1650"/>
        <v>0</v>
      </c>
      <c r="Q3623" s="564">
        <f t="shared" si="1651"/>
        <v>0</v>
      </c>
      <c r="R3623" s="661">
        <f t="shared" si="1640"/>
        <v>0</v>
      </c>
      <c r="S3623" s="662">
        <f t="shared" si="1641"/>
        <v>0</v>
      </c>
      <c r="T3623" s="699">
        <f t="shared" si="1642"/>
        <v>0</v>
      </c>
      <c r="U3623" s="681">
        <f t="shared" si="1652"/>
        <v>0</v>
      </c>
      <c r="V3623" s="701">
        <f t="shared" si="1653"/>
        <v>0</v>
      </c>
      <c r="W3623" s="662">
        <f t="shared" si="1654"/>
        <v>0</v>
      </c>
      <c r="X3623" s="662">
        <f t="shared" si="1655"/>
        <v>0</v>
      </c>
      <c r="Y3623" s="662">
        <f t="shared" si="1656"/>
        <v>0</v>
      </c>
      <c r="Z3623" s="699">
        <f t="shared" si="1657"/>
        <v>0</v>
      </c>
      <c r="AA3623" s="681">
        <f t="shared" si="1660"/>
        <v>0</v>
      </c>
      <c r="AB3623" s="701">
        <f t="shared" si="1661"/>
        <v>0</v>
      </c>
      <c r="AC3623" s="662">
        <f t="shared" si="1658"/>
        <v>0</v>
      </c>
      <c r="AD3623" s="662">
        <f t="shared" si="1662"/>
        <v>0</v>
      </c>
      <c r="AE3623" s="701">
        <f t="shared" si="1663"/>
        <v>0</v>
      </c>
      <c r="AF3623" s="662">
        <f t="shared" si="1659"/>
        <v>0</v>
      </c>
      <c r="AG3623" s="662">
        <f t="shared" si="1664"/>
        <v>0</v>
      </c>
      <c r="AH3623" s="701">
        <f t="shared" si="1665"/>
        <v>0</v>
      </c>
    </row>
    <row r="3624" spans="1:34" x14ac:dyDescent="0.35">
      <c r="A3624" s="680">
        <v>41599</v>
      </c>
      <c r="B3624" s="558" t="s">
        <v>31</v>
      </c>
      <c r="C3624" s="558">
        <v>11</v>
      </c>
      <c r="D3624" s="559">
        <f t="shared" si="1637"/>
        <v>5</v>
      </c>
      <c r="E3624" s="561">
        <v>9.9999999999909051E-3</v>
      </c>
      <c r="F3624" s="699">
        <f t="shared" si="1643"/>
        <v>0</v>
      </c>
      <c r="G3624" s="712">
        <f t="shared" si="1644"/>
        <v>0</v>
      </c>
      <c r="H3624" s="699">
        <f t="shared" si="1638"/>
        <v>0</v>
      </c>
      <c r="I3624" s="712">
        <f t="shared" si="1639"/>
        <v>0</v>
      </c>
      <c r="J3624" s="699">
        <f t="shared" si="1645"/>
        <v>0</v>
      </c>
      <c r="K3624" s="681">
        <f t="shared" si="1646"/>
        <v>0</v>
      </c>
      <c r="L3624" s="711">
        <f>IF($L$5="Yes",HLOOKUP(B3624,'Outdoor Supply'!$D$32:$P$38,7,FALSE),0)</f>
        <v>0</v>
      </c>
      <c r="M3624" s="701">
        <f t="shared" si="1647"/>
        <v>0</v>
      </c>
      <c r="N3624" s="564">
        <f t="shared" si="1648"/>
        <v>0</v>
      </c>
      <c r="O3624" s="564">
        <f t="shared" si="1649"/>
        <v>0</v>
      </c>
      <c r="P3624" s="564">
        <f t="shared" si="1650"/>
        <v>0</v>
      </c>
      <c r="Q3624" s="564">
        <f t="shared" si="1651"/>
        <v>0</v>
      </c>
      <c r="R3624" s="661">
        <f t="shared" si="1640"/>
        <v>0</v>
      </c>
      <c r="S3624" s="662">
        <f t="shared" si="1641"/>
        <v>0</v>
      </c>
      <c r="T3624" s="699">
        <f t="shared" si="1642"/>
        <v>0</v>
      </c>
      <c r="U3624" s="681">
        <f t="shared" si="1652"/>
        <v>0</v>
      </c>
      <c r="V3624" s="701">
        <f t="shared" si="1653"/>
        <v>0</v>
      </c>
      <c r="W3624" s="662">
        <f t="shared" si="1654"/>
        <v>0</v>
      </c>
      <c r="X3624" s="662">
        <f t="shared" si="1655"/>
        <v>0</v>
      </c>
      <c r="Y3624" s="662">
        <f t="shared" si="1656"/>
        <v>0</v>
      </c>
      <c r="Z3624" s="699">
        <f t="shared" si="1657"/>
        <v>0</v>
      </c>
      <c r="AA3624" s="681">
        <f t="shared" si="1660"/>
        <v>0</v>
      </c>
      <c r="AB3624" s="701">
        <f t="shared" si="1661"/>
        <v>0</v>
      </c>
      <c r="AC3624" s="662">
        <f t="shared" si="1658"/>
        <v>0</v>
      </c>
      <c r="AD3624" s="662">
        <f t="shared" si="1662"/>
        <v>0</v>
      </c>
      <c r="AE3624" s="701">
        <f t="shared" si="1663"/>
        <v>0</v>
      </c>
      <c r="AF3624" s="662">
        <f t="shared" si="1659"/>
        <v>0</v>
      </c>
      <c r="AG3624" s="662">
        <f t="shared" si="1664"/>
        <v>0</v>
      </c>
      <c r="AH3624" s="701">
        <f t="shared" si="1665"/>
        <v>0</v>
      </c>
    </row>
    <row r="3625" spans="1:34" x14ac:dyDescent="0.35">
      <c r="A3625" s="680">
        <v>41600</v>
      </c>
      <c r="B3625" s="558" t="s">
        <v>31</v>
      </c>
      <c r="C3625" s="558">
        <v>11</v>
      </c>
      <c r="D3625" s="559">
        <f t="shared" si="1637"/>
        <v>6</v>
      </c>
      <c r="E3625" s="561">
        <v>1.5200000000000387</v>
      </c>
      <c r="F3625" s="699">
        <f t="shared" si="1643"/>
        <v>0</v>
      </c>
      <c r="G3625" s="712">
        <f t="shared" si="1644"/>
        <v>0</v>
      </c>
      <c r="H3625" s="699">
        <f t="shared" si="1638"/>
        <v>0</v>
      </c>
      <c r="I3625" s="712">
        <f t="shared" si="1639"/>
        <v>0</v>
      </c>
      <c r="J3625" s="699">
        <f t="shared" si="1645"/>
        <v>0</v>
      </c>
      <c r="K3625" s="681">
        <f t="shared" si="1646"/>
        <v>0</v>
      </c>
      <c r="L3625" s="711">
        <f>IF($L$5="Yes",HLOOKUP(B3625,'Outdoor Supply'!$D$32:$P$38,7,FALSE),0)</f>
        <v>0</v>
      </c>
      <c r="M3625" s="701">
        <f t="shared" si="1647"/>
        <v>0</v>
      </c>
      <c r="N3625" s="564">
        <f t="shared" si="1648"/>
        <v>0</v>
      </c>
      <c r="O3625" s="564">
        <f t="shared" si="1649"/>
        <v>0</v>
      </c>
      <c r="P3625" s="564">
        <f t="shared" si="1650"/>
        <v>0</v>
      </c>
      <c r="Q3625" s="564">
        <f t="shared" si="1651"/>
        <v>0</v>
      </c>
      <c r="R3625" s="661">
        <f t="shared" si="1640"/>
        <v>0</v>
      </c>
      <c r="S3625" s="662">
        <f t="shared" si="1641"/>
        <v>0</v>
      </c>
      <c r="T3625" s="699">
        <f t="shared" si="1642"/>
        <v>0</v>
      </c>
      <c r="U3625" s="681">
        <f t="shared" si="1652"/>
        <v>0</v>
      </c>
      <c r="V3625" s="701">
        <f t="shared" si="1653"/>
        <v>0</v>
      </c>
      <c r="W3625" s="662">
        <f t="shared" si="1654"/>
        <v>0</v>
      </c>
      <c r="X3625" s="662">
        <f t="shared" si="1655"/>
        <v>0</v>
      </c>
      <c r="Y3625" s="662">
        <f t="shared" si="1656"/>
        <v>0</v>
      </c>
      <c r="Z3625" s="699">
        <f t="shared" si="1657"/>
        <v>0</v>
      </c>
      <c r="AA3625" s="681">
        <f t="shared" si="1660"/>
        <v>0</v>
      </c>
      <c r="AB3625" s="701">
        <f t="shared" si="1661"/>
        <v>0</v>
      </c>
      <c r="AC3625" s="662">
        <f t="shared" si="1658"/>
        <v>0</v>
      </c>
      <c r="AD3625" s="662">
        <f t="shared" si="1662"/>
        <v>0</v>
      </c>
      <c r="AE3625" s="701">
        <f t="shared" si="1663"/>
        <v>0</v>
      </c>
      <c r="AF3625" s="662">
        <f t="shared" si="1659"/>
        <v>0</v>
      </c>
      <c r="AG3625" s="662">
        <f t="shared" si="1664"/>
        <v>0</v>
      </c>
      <c r="AH3625" s="701">
        <f t="shared" si="1665"/>
        <v>0</v>
      </c>
    </row>
    <row r="3626" spans="1:34" x14ac:dyDescent="0.35">
      <c r="A3626" s="680">
        <v>41601</v>
      </c>
      <c r="B3626" s="558" t="s">
        <v>31</v>
      </c>
      <c r="C3626" s="558">
        <v>11</v>
      </c>
      <c r="D3626" s="559">
        <f t="shared" si="1637"/>
        <v>7</v>
      </c>
      <c r="E3626" s="561">
        <v>0.43999999999994088</v>
      </c>
      <c r="F3626" s="699">
        <f t="shared" si="1643"/>
        <v>0</v>
      </c>
      <c r="G3626" s="712">
        <f t="shared" si="1644"/>
        <v>0</v>
      </c>
      <c r="H3626" s="699">
        <f t="shared" si="1638"/>
        <v>0</v>
      </c>
      <c r="I3626" s="712">
        <f t="shared" si="1639"/>
        <v>0</v>
      </c>
      <c r="J3626" s="699">
        <f t="shared" si="1645"/>
        <v>0</v>
      </c>
      <c r="K3626" s="681">
        <f t="shared" si="1646"/>
        <v>0</v>
      </c>
      <c r="L3626" s="711">
        <f>IF($L$5="Yes",HLOOKUP(B3626,'Outdoor Supply'!$D$32:$P$38,7,FALSE),0)</f>
        <v>0</v>
      </c>
      <c r="M3626" s="701">
        <f t="shared" si="1647"/>
        <v>0</v>
      </c>
      <c r="N3626" s="564">
        <f t="shared" si="1648"/>
        <v>0</v>
      </c>
      <c r="O3626" s="564">
        <f t="shared" si="1649"/>
        <v>0</v>
      </c>
      <c r="P3626" s="564">
        <f t="shared" si="1650"/>
        <v>0</v>
      </c>
      <c r="Q3626" s="564">
        <f t="shared" si="1651"/>
        <v>0</v>
      </c>
      <c r="R3626" s="661">
        <f t="shared" si="1640"/>
        <v>0</v>
      </c>
      <c r="S3626" s="662">
        <f t="shared" si="1641"/>
        <v>0</v>
      </c>
      <c r="T3626" s="699">
        <f t="shared" si="1642"/>
        <v>0</v>
      </c>
      <c r="U3626" s="681">
        <f t="shared" si="1652"/>
        <v>0</v>
      </c>
      <c r="V3626" s="701">
        <f t="shared" si="1653"/>
        <v>0</v>
      </c>
      <c r="W3626" s="662">
        <f t="shared" si="1654"/>
        <v>0</v>
      </c>
      <c r="X3626" s="662">
        <f t="shared" si="1655"/>
        <v>0</v>
      </c>
      <c r="Y3626" s="662">
        <f t="shared" si="1656"/>
        <v>0</v>
      </c>
      <c r="Z3626" s="699">
        <f t="shared" si="1657"/>
        <v>0</v>
      </c>
      <c r="AA3626" s="681">
        <f t="shared" si="1660"/>
        <v>0</v>
      </c>
      <c r="AB3626" s="701">
        <f t="shared" si="1661"/>
        <v>0</v>
      </c>
      <c r="AC3626" s="662">
        <f t="shared" si="1658"/>
        <v>0</v>
      </c>
      <c r="AD3626" s="662">
        <f t="shared" si="1662"/>
        <v>0</v>
      </c>
      <c r="AE3626" s="701">
        <f t="shared" si="1663"/>
        <v>0</v>
      </c>
      <c r="AF3626" s="662">
        <f t="shared" si="1659"/>
        <v>0</v>
      </c>
      <c r="AG3626" s="662">
        <f t="shared" si="1664"/>
        <v>0</v>
      </c>
      <c r="AH3626" s="701">
        <f t="shared" si="1665"/>
        <v>0</v>
      </c>
    </row>
    <row r="3627" spans="1:34" x14ac:dyDescent="0.35">
      <c r="A3627" s="680">
        <v>41602</v>
      </c>
      <c r="B3627" s="558" t="s">
        <v>31</v>
      </c>
      <c r="C3627" s="558">
        <v>11</v>
      </c>
      <c r="D3627" s="559">
        <f t="shared" si="1637"/>
        <v>1</v>
      </c>
      <c r="E3627" s="561">
        <v>6.0000000000002274E-2</v>
      </c>
      <c r="F3627" s="699">
        <f t="shared" si="1643"/>
        <v>0</v>
      </c>
      <c r="G3627" s="712">
        <f t="shared" si="1644"/>
        <v>0</v>
      </c>
      <c r="H3627" s="699">
        <f t="shared" si="1638"/>
        <v>0</v>
      </c>
      <c r="I3627" s="712">
        <f t="shared" si="1639"/>
        <v>0</v>
      </c>
      <c r="J3627" s="699">
        <f t="shared" si="1645"/>
        <v>0</v>
      </c>
      <c r="K3627" s="681">
        <f t="shared" si="1646"/>
        <v>0</v>
      </c>
      <c r="L3627" s="711">
        <f>IF($L$5="Yes",HLOOKUP(B3627,'Outdoor Supply'!$D$32:$P$38,7,FALSE),0)</f>
        <v>0</v>
      </c>
      <c r="M3627" s="701">
        <f t="shared" si="1647"/>
        <v>0</v>
      </c>
      <c r="N3627" s="564">
        <f t="shared" si="1648"/>
        <v>0</v>
      </c>
      <c r="O3627" s="564">
        <f t="shared" si="1649"/>
        <v>0</v>
      </c>
      <c r="P3627" s="564">
        <f t="shared" si="1650"/>
        <v>0</v>
      </c>
      <c r="Q3627" s="564">
        <f t="shared" si="1651"/>
        <v>0</v>
      </c>
      <c r="R3627" s="661">
        <f t="shared" si="1640"/>
        <v>0</v>
      </c>
      <c r="S3627" s="662">
        <f t="shared" si="1641"/>
        <v>0</v>
      </c>
      <c r="T3627" s="699">
        <f t="shared" si="1642"/>
        <v>0</v>
      </c>
      <c r="U3627" s="681">
        <f t="shared" si="1652"/>
        <v>0</v>
      </c>
      <c r="V3627" s="701">
        <f t="shared" si="1653"/>
        <v>0</v>
      </c>
      <c r="W3627" s="662">
        <f t="shared" si="1654"/>
        <v>0</v>
      </c>
      <c r="X3627" s="662">
        <f t="shared" si="1655"/>
        <v>0</v>
      </c>
      <c r="Y3627" s="662">
        <f t="shared" si="1656"/>
        <v>0</v>
      </c>
      <c r="Z3627" s="699">
        <f t="shared" si="1657"/>
        <v>0</v>
      </c>
      <c r="AA3627" s="681">
        <f t="shared" si="1660"/>
        <v>0</v>
      </c>
      <c r="AB3627" s="701">
        <f t="shared" si="1661"/>
        <v>0</v>
      </c>
      <c r="AC3627" s="662">
        <f t="shared" si="1658"/>
        <v>0</v>
      </c>
      <c r="AD3627" s="662">
        <f t="shared" si="1662"/>
        <v>0</v>
      </c>
      <c r="AE3627" s="701">
        <f t="shared" si="1663"/>
        <v>0</v>
      </c>
      <c r="AF3627" s="662">
        <f t="shared" si="1659"/>
        <v>0</v>
      </c>
      <c r="AG3627" s="662">
        <f t="shared" si="1664"/>
        <v>0</v>
      </c>
      <c r="AH3627" s="701">
        <f t="shared" si="1665"/>
        <v>0</v>
      </c>
    </row>
    <row r="3628" spans="1:34" x14ac:dyDescent="0.35">
      <c r="A3628" s="680">
        <v>41603</v>
      </c>
      <c r="B3628" s="558" t="s">
        <v>31</v>
      </c>
      <c r="C3628" s="558">
        <v>11</v>
      </c>
      <c r="D3628" s="559">
        <f t="shared" si="1637"/>
        <v>2</v>
      </c>
      <c r="E3628" s="561">
        <v>0.78999999999996362</v>
      </c>
      <c r="F3628" s="699">
        <f t="shared" si="1643"/>
        <v>0</v>
      </c>
      <c r="G3628" s="712">
        <f t="shared" si="1644"/>
        <v>0</v>
      </c>
      <c r="H3628" s="699">
        <f t="shared" si="1638"/>
        <v>0</v>
      </c>
      <c r="I3628" s="712">
        <f t="shared" si="1639"/>
        <v>0</v>
      </c>
      <c r="J3628" s="699">
        <f t="shared" si="1645"/>
        <v>0</v>
      </c>
      <c r="K3628" s="681">
        <f t="shared" si="1646"/>
        <v>0</v>
      </c>
      <c r="L3628" s="711">
        <f>IF($L$5="Yes",HLOOKUP(B3628,'Outdoor Supply'!$D$32:$P$38,7,FALSE),0)</f>
        <v>0</v>
      </c>
      <c r="M3628" s="701">
        <f t="shared" si="1647"/>
        <v>0</v>
      </c>
      <c r="N3628" s="564">
        <f t="shared" si="1648"/>
        <v>0</v>
      </c>
      <c r="O3628" s="564">
        <f t="shared" si="1649"/>
        <v>0</v>
      </c>
      <c r="P3628" s="564">
        <f t="shared" si="1650"/>
        <v>0</v>
      </c>
      <c r="Q3628" s="564">
        <f t="shared" si="1651"/>
        <v>0</v>
      </c>
      <c r="R3628" s="661">
        <f t="shared" si="1640"/>
        <v>0</v>
      </c>
      <c r="S3628" s="662">
        <f t="shared" si="1641"/>
        <v>0</v>
      </c>
      <c r="T3628" s="699">
        <f t="shared" si="1642"/>
        <v>0</v>
      </c>
      <c r="U3628" s="681">
        <f t="shared" si="1652"/>
        <v>0</v>
      </c>
      <c r="V3628" s="701">
        <f t="shared" si="1653"/>
        <v>0</v>
      </c>
      <c r="W3628" s="662">
        <f t="shared" si="1654"/>
        <v>0</v>
      </c>
      <c r="X3628" s="662">
        <f t="shared" si="1655"/>
        <v>0</v>
      </c>
      <c r="Y3628" s="662">
        <f t="shared" si="1656"/>
        <v>0</v>
      </c>
      <c r="Z3628" s="699">
        <f t="shared" si="1657"/>
        <v>0</v>
      </c>
      <c r="AA3628" s="681">
        <f t="shared" si="1660"/>
        <v>0</v>
      </c>
      <c r="AB3628" s="701">
        <f t="shared" si="1661"/>
        <v>0</v>
      </c>
      <c r="AC3628" s="662">
        <f t="shared" si="1658"/>
        <v>0</v>
      </c>
      <c r="AD3628" s="662">
        <f t="shared" si="1662"/>
        <v>0</v>
      </c>
      <c r="AE3628" s="701">
        <f t="shared" si="1663"/>
        <v>0</v>
      </c>
      <c r="AF3628" s="662">
        <f t="shared" si="1659"/>
        <v>0</v>
      </c>
      <c r="AG3628" s="662">
        <f t="shared" si="1664"/>
        <v>0</v>
      </c>
      <c r="AH3628" s="701">
        <f t="shared" si="1665"/>
        <v>0</v>
      </c>
    </row>
    <row r="3629" spans="1:34" x14ac:dyDescent="0.35">
      <c r="A3629" s="680">
        <v>41604</v>
      </c>
      <c r="B3629" s="558" t="s">
        <v>31</v>
      </c>
      <c r="C3629" s="558">
        <v>11</v>
      </c>
      <c r="D3629" s="559">
        <f t="shared" si="1637"/>
        <v>3</v>
      </c>
      <c r="E3629" s="561">
        <v>0.23000000000001819</v>
      </c>
      <c r="F3629" s="699">
        <f t="shared" si="1643"/>
        <v>0</v>
      </c>
      <c r="G3629" s="712">
        <f t="shared" si="1644"/>
        <v>0</v>
      </c>
      <c r="H3629" s="699">
        <f t="shared" si="1638"/>
        <v>0</v>
      </c>
      <c r="I3629" s="712">
        <f t="shared" si="1639"/>
        <v>0</v>
      </c>
      <c r="J3629" s="699">
        <f t="shared" si="1645"/>
        <v>0</v>
      </c>
      <c r="K3629" s="681">
        <f t="shared" si="1646"/>
        <v>0</v>
      </c>
      <c r="L3629" s="711">
        <f>IF($L$5="Yes",HLOOKUP(B3629,'Outdoor Supply'!$D$32:$P$38,7,FALSE),0)</f>
        <v>0</v>
      </c>
      <c r="M3629" s="701">
        <f t="shared" si="1647"/>
        <v>0</v>
      </c>
      <c r="N3629" s="564">
        <f t="shared" si="1648"/>
        <v>0</v>
      </c>
      <c r="O3629" s="564">
        <f t="shared" si="1649"/>
        <v>0</v>
      </c>
      <c r="P3629" s="564">
        <f t="shared" si="1650"/>
        <v>0</v>
      </c>
      <c r="Q3629" s="564">
        <f t="shared" si="1651"/>
        <v>0</v>
      </c>
      <c r="R3629" s="661">
        <f t="shared" si="1640"/>
        <v>0</v>
      </c>
      <c r="S3629" s="662">
        <f t="shared" si="1641"/>
        <v>0</v>
      </c>
      <c r="T3629" s="699">
        <f t="shared" si="1642"/>
        <v>0</v>
      </c>
      <c r="U3629" s="681">
        <f t="shared" si="1652"/>
        <v>0</v>
      </c>
      <c r="V3629" s="701">
        <f t="shared" si="1653"/>
        <v>0</v>
      </c>
      <c r="W3629" s="662">
        <f t="shared" si="1654"/>
        <v>0</v>
      </c>
      <c r="X3629" s="662">
        <f t="shared" si="1655"/>
        <v>0</v>
      </c>
      <c r="Y3629" s="662">
        <f t="shared" si="1656"/>
        <v>0</v>
      </c>
      <c r="Z3629" s="699">
        <f t="shared" si="1657"/>
        <v>0</v>
      </c>
      <c r="AA3629" s="681">
        <f t="shared" si="1660"/>
        <v>0</v>
      </c>
      <c r="AB3629" s="701">
        <f t="shared" si="1661"/>
        <v>0</v>
      </c>
      <c r="AC3629" s="662">
        <f t="shared" si="1658"/>
        <v>0</v>
      </c>
      <c r="AD3629" s="662">
        <f t="shared" si="1662"/>
        <v>0</v>
      </c>
      <c r="AE3629" s="701">
        <f t="shared" si="1663"/>
        <v>0</v>
      </c>
      <c r="AF3629" s="662">
        <f t="shared" si="1659"/>
        <v>0</v>
      </c>
      <c r="AG3629" s="662">
        <f t="shared" si="1664"/>
        <v>0</v>
      </c>
      <c r="AH3629" s="701">
        <f t="shared" si="1665"/>
        <v>0</v>
      </c>
    </row>
    <row r="3630" spans="1:34" x14ac:dyDescent="0.35">
      <c r="A3630" s="680">
        <v>41605</v>
      </c>
      <c r="B3630" s="558" t="s">
        <v>31</v>
      </c>
      <c r="C3630" s="558">
        <v>11</v>
      </c>
      <c r="D3630" s="559">
        <f t="shared" si="1637"/>
        <v>4</v>
      </c>
      <c r="E3630" s="561">
        <v>0</v>
      </c>
      <c r="F3630" s="699">
        <f t="shared" si="1643"/>
        <v>0</v>
      </c>
      <c r="G3630" s="712">
        <f t="shared" si="1644"/>
        <v>0</v>
      </c>
      <c r="H3630" s="699">
        <f t="shared" si="1638"/>
        <v>0</v>
      </c>
      <c r="I3630" s="712">
        <f t="shared" si="1639"/>
        <v>0</v>
      </c>
      <c r="J3630" s="699">
        <f t="shared" si="1645"/>
        <v>0</v>
      </c>
      <c r="K3630" s="681">
        <f t="shared" si="1646"/>
        <v>0</v>
      </c>
      <c r="L3630" s="711">
        <f>IF($L$5="Yes",HLOOKUP(B3630,'Outdoor Supply'!$D$32:$P$38,7,FALSE),0)</f>
        <v>0</v>
      </c>
      <c r="M3630" s="701">
        <f t="shared" si="1647"/>
        <v>0</v>
      </c>
      <c r="N3630" s="564">
        <f t="shared" si="1648"/>
        <v>0</v>
      </c>
      <c r="O3630" s="564">
        <f t="shared" si="1649"/>
        <v>0</v>
      </c>
      <c r="P3630" s="564">
        <f t="shared" si="1650"/>
        <v>0</v>
      </c>
      <c r="Q3630" s="564">
        <f t="shared" si="1651"/>
        <v>0</v>
      </c>
      <c r="R3630" s="661">
        <f t="shared" si="1640"/>
        <v>0</v>
      </c>
      <c r="S3630" s="662">
        <f t="shared" si="1641"/>
        <v>0</v>
      </c>
      <c r="T3630" s="699">
        <f t="shared" si="1642"/>
        <v>0</v>
      </c>
      <c r="U3630" s="681">
        <f t="shared" si="1652"/>
        <v>0</v>
      </c>
      <c r="V3630" s="701">
        <f t="shared" si="1653"/>
        <v>0</v>
      </c>
      <c r="W3630" s="662">
        <f t="shared" si="1654"/>
        <v>0</v>
      </c>
      <c r="X3630" s="662">
        <f t="shared" si="1655"/>
        <v>0</v>
      </c>
      <c r="Y3630" s="662">
        <f t="shared" si="1656"/>
        <v>0</v>
      </c>
      <c r="Z3630" s="699">
        <f t="shared" si="1657"/>
        <v>0</v>
      </c>
      <c r="AA3630" s="681">
        <f t="shared" si="1660"/>
        <v>0</v>
      </c>
      <c r="AB3630" s="701">
        <f t="shared" si="1661"/>
        <v>0</v>
      </c>
      <c r="AC3630" s="662">
        <f t="shared" si="1658"/>
        <v>0</v>
      </c>
      <c r="AD3630" s="662">
        <f t="shared" si="1662"/>
        <v>0</v>
      </c>
      <c r="AE3630" s="701">
        <f t="shared" si="1663"/>
        <v>0</v>
      </c>
      <c r="AF3630" s="662">
        <f t="shared" si="1659"/>
        <v>0</v>
      </c>
      <c r="AG3630" s="662">
        <f t="shared" si="1664"/>
        <v>0</v>
      </c>
      <c r="AH3630" s="701">
        <f t="shared" si="1665"/>
        <v>0</v>
      </c>
    </row>
    <row r="3631" spans="1:34" x14ac:dyDescent="0.35">
      <c r="A3631" s="680">
        <v>41606</v>
      </c>
      <c r="B3631" s="558" t="s">
        <v>31</v>
      </c>
      <c r="C3631" s="558">
        <v>11</v>
      </c>
      <c r="D3631" s="559">
        <f t="shared" si="1637"/>
        <v>5</v>
      </c>
      <c r="E3631" s="561">
        <v>0</v>
      </c>
      <c r="F3631" s="699">
        <f t="shared" si="1643"/>
        <v>0</v>
      </c>
      <c r="G3631" s="712">
        <f t="shared" si="1644"/>
        <v>0</v>
      </c>
      <c r="H3631" s="699">
        <f t="shared" si="1638"/>
        <v>0</v>
      </c>
      <c r="I3631" s="712">
        <f t="shared" si="1639"/>
        <v>0</v>
      </c>
      <c r="J3631" s="699">
        <f t="shared" si="1645"/>
        <v>0</v>
      </c>
      <c r="K3631" s="681">
        <f t="shared" si="1646"/>
        <v>0</v>
      </c>
      <c r="L3631" s="711">
        <f>IF($L$5="Yes",HLOOKUP(B3631,'Outdoor Supply'!$D$32:$P$38,7,FALSE),0)</f>
        <v>0</v>
      </c>
      <c r="M3631" s="701">
        <f t="shared" si="1647"/>
        <v>0</v>
      </c>
      <c r="N3631" s="564">
        <f t="shared" si="1648"/>
        <v>0</v>
      </c>
      <c r="O3631" s="564">
        <f t="shared" si="1649"/>
        <v>0</v>
      </c>
      <c r="P3631" s="564">
        <f t="shared" si="1650"/>
        <v>0</v>
      </c>
      <c r="Q3631" s="564">
        <f t="shared" si="1651"/>
        <v>0</v>
      </c>
      <c r="R3631" s="661">
        <f t="shared" si="1640"/>
        <v>0</v>
      </c>
      <c r="S3631" s="662">
        <f t="shared" si="1641"/>
        <v>0</v>
      </c>
      <c r="T3631" s="699">
        <f t="shared" si="1642"/>
        <v>0</v>
      </c>
      <c r="U3631" s="681">
        <f t="shared" si="1652"/>
        <v>0</v>
      </c>
      <c r="V3631" s="701">
        <f t="shared" si="1653"/>
        <v>0</v>
      </c>
      <c r="W3631" s="662">
        <f t="shared" si="1654"/>
        <v>0</v>
      </c>
      <c r="X3631" s="662">
        <f t="shared" si="1655"/>
        <v>0</v>
      </c>
      <c r="Y3631" s="662">
        <f t="shared" si="1656"/>
        <v>0</v>
      </c>
      <c r="Z3631" s="699">
        <f t="shared" si="1657"/>
        <v>0</v>
      </c>
      <c r="AA3631" s="681">
        <f t="shared" si="1660"/>
        <v>0</v>
      </c>
      <c r="AB3631" s="701">
        <f t="shared" si="1661"/>
        <v>0</v>
      </c>
      <c r="AC3631" s="662">
        <f t="shared" si="1658"/>
        <v>0</v>
      </c>
      <c r="AD3631" s="662">
        <f t="shared" si="1662"/>
        <v>0</v>
      </c>
      <c r="AE3631" s="701">
        <f t="shared" si="1663"/>
        <v>0</v>
      </c>
      <c r="AF3631" s="662">
        <f t="shared" si="1659"/>
        <v>0</v>
      </c>
      <c r="AG3631" s="662">
        <f t="shared" si="1664"/>
        <v>0</v>
      </c>
      <c r="AH3631" s="701">
        <f t="shared" si="1665"/>
        <v>0</v>
      </c>
    </row>
    <row r="3632" spans="1:34" x14ac:dyDescent="0.35">
      <c r="A3632" s="680">
        <v>41607</v>
      </c>
      <c r="B3632" s="558" t="s">
        <v>31</v>
      </c>
      <c r="C3632" s="558">
        <v>11</v>
      </c>
      <c r="D3632" s="559">
        <f t="shared" si="1637"/>
        <v>6</v>
      </c>
      <c r="E3632" s="561">
        <v>0</v>
      </c>
      <c r="F3632" s="699">
        <f t="shared" si="1643"/>
        <v>0</v>
      </c>
      <c r="G3632" s="712">
        <f t="shared" si="1644"/>
        <v>0</v>
      </c>
      <c r="H3632" s="699">
        <f t="shared" si="1638"/>
        <v>0</v>
      </c>
      <c r="I3632" s="712">
        <f t="shared" si="1639"/>
        <v>0</v>
      </c>
      <c r="J3632" s="699">
        <f t="shared" si="1645"/>
        <v>0</v>
      </c>
      <c r="K3632" s="681">
        <f t="shared" si="1646"/>
        <v>0</v>
      </c>
      <c r="L3632" s="711">
        <f>IF($L$5="Yes",HLOOKUP(B3632,'Outdoor Supply'!$D$32:$P$38,7,FALSE),0)</f>
        <v>0</v>
      </c>
      <c r="M3632" s="701">
        <f t="shared" si="1647"/>
        <v>0</v>
      </c>
      <c r="N3632" s="564">
        <f t="shared" si="1648"/>
        <v>0</v>
      </c>
      <c r="O3632" s="564">
        <f t="shared" si="1649"/>
        <v>0</v>
      </c>
      <c r="P3632" s="564">
        <f t="shared" si="1650"/>
        <v>0</v>
      </c>
      <c r="Q3632" s="564">
        <f t="shared" si="1651"/>
        <v>0</v>
      </c>
      <c r="R3632" s="661">
        <f t="shared" si="1640"/>
        <v>0</v>
      </c>
      <c r="S3632" s="662">
        <f t="shared" si="1641"/>
        <v>0</v>
      </c>
      <c r="T3632" s="699">
        <f t="shared" si="1642"/>
        <v>0</v>
      </c>
      <c r="U3632" s="681">
        <f t="shared" si="1652"/>
        <v>0</v>
      </c>
      <c r="V3632" s="701">
        <f t="shared" si="1653"/>
        <v>0</v>
      </c>
      <c r="W3632" s="662">
        <f t="shared" si="1654"/>
        <v>0</v>
      </c>
      <c r="X3632" s="662">
        <f t="shared" si="1655"/>
        <v>0</v>
      </c>
      <c r="Y3632" s="662">
        <f t="shared" si="1656"/>
        <v>0</v>
      </c>
      <c r="Z3632" s="699">
        <f t="shared" si="1657"/>
        <v>0</v>
      </c>
      <c r="AA3632" s="681">
        <f t="shared" si="1660"/>
        <v>0</v>
      </c>
      <c r="AB3632" s="701">
        <f t="shared" si="1661"/>
        <v>0</v>
      </c>
      <c r="AC3632" s="662">
        <f t="shared" si="1658"/>
        <v>0</v>
      </c>
      <c r="AD3632" s="662">
        <f t="shared" si="1662"/>
        <v>0</v>
      </c>
      <c r="AE3632" s="701">
        <f t="shared" si="1663"/>
        <v>0</v>
      </c>
      <c r="AF3632" s="662">
        <f t="shared" si="1659"/>
        <v>0</v>
      </c>
      <c r="AG3632" s="662">
        <f t="shared" si="1664"/>
        <v>0</v>
      </c>
      <c r="AH3632" s="701">
        <f t="shared" si="1665"/>
        <v>0</v>
      </c>
    </row>
    <row r="3633" spans="1:34" x14ac:dyDescent="0.35">
      <c r="A3633" s="680">
        <v>41608</v>
      </c>
      <c r="B3633" s="558" t="s">
        <v>31</v>
      </c>
      <c r="C3633" s="558">
        <v>11</v>
      </c>
      <c r="D3633" s="559">
        <f t="shared" si="1637"/>
        <v>7</v>
      </c>
      <c r="E3633" s="561">
        <v>0</v>
      </c>
      <c r="F3633" s="699">
        <f t="shared" si="1643"/>
        <v>0</v>
      </c>
      <c r="G3633" s="712">
        <f t="shared" si="1644"/>
        <v>0</v>
      </c>
      <c r="H3633" s="699">
        <f t="shared" si="1638"/>
        <v>0</v>
      </c>
      <c r="I3633" s="712">
        <f t="shared" si="1639"/>
        <v>0</v>
      </c>
      <c r="J3633" s="699">
        <f t="shared" si="1645"/>
        <v>0</v>
      </c>
      <c r="K3633" s="681">
        <f t="shared" si="1646"/>
        <v>0</v>
      </c>
      <c r="L3633" s="711">
        <f>IF($L$5="Yes",HLOOKUP(B3633,'Outdoor Supply'!$D$32:$P$38,7,FALSE),0)</f>
        <v>0</v>
      </c>
      <c r="M3633" s="701">
        <f t="shared" si="1647"/>
        <v>0</v>
      </c>
      <c r="N3633" s="564">
        <f t="shared" si="1648"/>
        <v>0</v>
      </c>
      <c r="O3633" s="564">
        <f t="shared" si="1649"/>
        <v>0</v>
      </c>
      <c r="P3633" s="564">
        <f t="shared" si="1650"/>
        <v>0</v>
      </c>
      <c r="Q3633" s="564">
        <f t="shared" si="1651"/>
        <v>0</v>
      </c>
      <c r="R3633" s="661">
        <f t="shared" si="1640"/>
        <v>0</v>
      </c>
      <c r="S3633" s="662">
        <f t="shared" si="1641"/>
        <v>0</v>
      </c>
      <c r="T3633" s="699">
        <f t="shared" si="1642"/>
        <v>0</v>
      </c>
      <c r="U3633" s="681">
        <f t="shared" si="1652"/>
        <v>0</v>
      </c>
      <c r="V3633" s="701">
        <f t="shared" si="1653"/>
        <v>0</v>
      </c>
      <c r="W3633" s="662">
        <f t="shared" si="1654"/>
        <v>0</v>
      </c>
      <c r="X3633" s="662">
        <f t="shared" si="1655"/>
        <v>0</v>
      </c>
      <c r="Y3633" s="662">
        <f t="shared" si="1656"/>
        <v>0</v>
      </c>
      <c r="Z3633" s="699">
        <f t="shared" si="1657"/>
        <v>0</v>
      </c>
      <c r="AA3633" s="681">
        <f t="shared" si="1660"/>
        <v>0</v>
      </c>
      <c r="AB3633" s="701">
        <f t="shared" si="1661"/>
        <v>0</v>
      </c>
      <c r="AC3633" s="662">
        <f t="shared" si="1658"/>
        <v>0</v>
      </c>
      <c r="AD3633" s="662">
        <f t="shared" si="1662"/>
        <v>0</v>
      </c>
      <c r="AE3633" s="701">
        <f t="shared" si="1663"/>
        <v>0</v>
      </c>
      <c r="AF3633" s="662">
        <f t="shared" si="1659"/>
        <v>0</v>
      </c>
      <c r="AG3633" s="662">
        <f t="shared" si="1664"/>
        <v>0</v>
      </c>
      <c r="AH3633" s="701">
        <f t="shared" si="1665"/>
        <v>0</v>
      </c>
    </row>
    <row r="3634" spans="1:34" x14ac:dyDescent="0.35">
      <c r="A3634" s="680">
        <v>41609</v>
      </c>
      <c r="B3634" s="558" t="s">
        <v>32</v>
      </c>
      <c r="C3634" s="558">
        <v>12</v>
      </c>
      <c r="D3634" s="559">
        <f t="shared" si="1637"/>
        <v>1</v>
      </c>
      <c r="E3634" s="561">
        <v>0</v>
      </c>
      <c r="F3634" s="699">
        <f t="shared" si="1643"/>
        <v>0</v>
      </c>
      <c r="G3634" s="712">
        <f t="shared" si="1644"/>
        <v>0</v>
      </c>
      <c r="H3634" s="699">
        <f t="shared" si="1638"/>
        <v>0</v>
      </c>
      <c r="I3634" s="712">
        <f t="shared" si="1639"/>
        <v>0</v>
      </c>
      <c r="J3634" s="699">
        <f t="shared" si="1645"/>
        <v>0</v>
      </c>
      <c r="K3634" s="681">
        <f t="shared" si="1646"/>
        <v>0</v>
      </c>
      <c r="L3634" s="711">
        <f>IF($L$5="Yes",HLOOKUP(B3634,'Outdoor Supply'!$D$32:$P$38,7,FALSE),0)</f>
        <v>0</v>
      </c>
      <c r="M3634" s="701">
        <f t="shared" si="1647"/>
        <v>0</v>
      </c>
      <c r="N3634" s="564">
        <f t="shared" si="1648"/>
        <v>0</v>
      </c>
      <c r="O3634" s="564">
        <f t="shared" si="1649"/>
        <v>0</v>
      </c>
      <c r="P3634" s="564">
        <f t="shared" si="1650"/>
        <v>0</v>
      </c>
      <c r="Q3634" s="564">
        <f t="shared" si="1651"/>
        <v>0</v>
      </c>
      <c r="R3634" s="661">
        <f t="shared" si="1640"/>
        <v>0</v>
      </c>
      <c r="S3634" s="662">
        <f t="shared" si="1641"/>
        <v>0</v>
      </c>
      <c r="T3634" s="699">
        <f t="shared" si="1642"/>
        <v>0</v>
      </c>
      <c r="U3634" s="681">
        <f t="shared" si="1652"/>
        <v>0</v>
      </c>
      <c r="V3634" s="701">
        <f t="shared" si="1653"/>
        <v>0</v>
      </c>
      <c r="W3634" s="662">
        <f t="shared" si="1654"/>
        <v>0</v>
      </c>
      <c r="X3634" s="662">
        <f t="shared" si="1655"/>
        <v>0</v>
      </c>
      <c r="Y3634" s="662">
        <f t="shared" si="1656"/>
        <v>0</v>
      </c>
      <c r="Z3634" s="699">
        <f t="shared" si="1657"/>
        <v>0</v>
      </c>
      <c r="AA3634" s="681">
        <f t="shared" si="1660"/>
        <v>0</v>
      </c>
      <c r="AB3634" s="701">
        <f t="shared" si="1661"/>
        <v>0</v>
      </c>
      <c r="AC3634" s="662">
        <f t="shared" si="1658"/>
        <v>0</v>
      </c>
      <c r="AD3634" s="662">
        <f t="shared" si="1662"/>
        <v>0</v>
      </c>
      <c r="AE3634" s="701">
        <f t="shared" si="1663"/>
        <v>0</v>
      </c>
      <c r="AF3634" s="662">
        <f t="shared" si="1659"/>
        <v>0</v>
      </c>
      <c r="AG3634" s="662">
        <f t="shared" si="1664"/>
        <v>0</v>
      </c>
      <c r="AH3634" s="701">
        <f t="shared" si="1665"/>
        <v>0</v>
      </c>
    </row>
    <row r="3635" spans="1:34" x14ac:dyDescent="0.35">
      <c r="A3635" s="680">
        <v>41610</v>
      </c>
      <c r="B3635" s="558" t="s">
        <v>32</v>
      </c>
      <c r="C3635" s="558">
        <v>12</v>
      </c>
      <c r="D3635" s="559">
        <f t="shared" si="1637"/>
        <v>2</v>
      </c>
      <c r="E3635" s="561">
        <v>0</v>
      </c>
      <c r="F3635" s="699">
        <f t="shared" si="1643"/>
        <v>0</v>
      </c>
      <c r="G3635" s="712">
        <f t="shared" si="1644"/>
        <v>0</v>
      </c>
      <c r="H3635" s="699">
        <f t="shared" si="1638"/>
        <v>0</v>
      </c>
      <c r="I3635" s="712">
        <f t="shared" si="1639"/>
        <v>0</v>
      </c>
      <c r="J3635" s="699">
        <f t="shared" si="1645"/>
        <v>0</v>
      </c>
      <c r="K3635" s="681">
        <f t="shared" si="1646"/>
        <v>0</v>
      </c>
      <c r="L3635" s="711">
        <f>IF($L$5="Yes",HLOOKUP(B3635,'Outdoor Supply'!$D$32:$P$38,7,FALSE),0)</f>
        <v>0</v>
      </c>
      <c r="M3635" s="701">
        <f t="shared" si="1647"/>
        <v>0</v>
      </c>
      <c r="N3635" s="564">
        <f t="shared" si="1648"/>
        <v>0</v>
      </c>
      <c r="O3635" s="564">
        <f t="shared" si="1649"/>
        <v>0</v>
      </c>
      <c r="P3635" s="564">
        <f t="shared" si="1650"/>
        <v>0</v>
      </c>
      <c r="Q3635" s="564">
        <f t="shared" si="1651"/>
        <v>0</v>
      </c>
      <c r="R3635" s="661">
        <f t="shared" si="1640"/>
        <v>0</v>
      </c>
      <c r="S3635" s="662">
        <f t="shared" si="1641"/>
        <v>0</v>
      </c>
      <c r="T3635" s="699">
        <f t="shared" si="1642"/>
        <v>0</v>
      </c>
      <c r="U3635" s="681">
        <f t="shared" si="1652"/>
        <v>0</v>
      </c>
      <c r="V3635" s="701">
        <f t="shared" si="1653"/>
        <v>0</v>
      </c>
      <c r="W3635" s="662">
        <f t="shared" si="1654"/>
        <v>0</v>
      </c>
      <c r="X3635" s="662">
        <f t="shared" si="1655"/>
        <v>0</v>
      </c>
      <c r="Y3635" s="662">
        <f t="shared" si="1656"/>
        <v>0</v>
      </c>
      <c r="Z3635" s="699">
        <f t="shared" si="1657"/>
        <v>0</v>
      </c>
      <c r="AA3635" s="681">
        <f t="shared" si="1660"/>
        <v>0</v>
      </c>
      <c r="AB3635" s="701">
        <f t="shared" si="1661"/>
        <v>0</v>
      </c>
      <c r="AC3635" s="662">
        <f t="shared" si="1658"/>
        <v>0</v>
      </c>
      <c r="AD3635" s="662">
        <f t="shared" si="1662"/>
        <v>0</v>
      </c>
      <c r="AE3635" s="701">
        <f t="shared" si="1663"/>
        <v>0</v>
      </c>
      <c r="AF3635" s="662">
        <f t="shared" si="1659"/>
        <v>0</v>
      </c>
      <c r="AG3635" s="662">
        <f t="shared" si="1664"/>
        <v>0</v>
      </c>
      <c r="AH3635" s="701">
        <f t="shared" si="1665"/>
        <v>0</v>
      </c>
    </row>
    <row r="3636" spans="1:34" x14ac:dyDescent="0.35">
      <c r="A3636" s="680">
        <v>41611</v>
      </c>
      <c r="B3636" s="558" t="s">
        <v>32</v>
      </c>
      <c r="C3636" s="558">
        <v>12</v>
      </c>
      <c r="D3636" s="559">
        <f t="shared" si="1637"/>
        <v>3</v>
      </c>
      <c r="E3636" s="561">
        <v>0</v>
      </c>
      <c r="F3636" s="699">
        <f t="shared" si="1643"/>
        <v>0</v>
      </c>
      <c r="G3636" s="712">
        <f t="shared" si="1644"/>
        <v>0</v>
      </c>
      <c r="H3636" s="699">
        <f t="shared" si="1638"/>
        <v>0</v>
      </c>
      <c r="I3636" s="712">
        <f t="shared" si="1639"/>
        <v>0</v>
      </c>
      <c r="J3636" s="699">
        <f t="shared" si="1645"/>
        <v>0</v>
      </c>
      <c r="K3636" s="681">
        <f t="shared" si="1646"/>
        <v>0</v>
      </c>
      <c r="L3636" s="711">
        <f>IF($L$5="Yes",HLOOKUP(B3636,'Outdoor Supply'!$D$32:$P$38,7,FALSE),0)</f>
        <v>0</v>
      </c>
      <c r="M3636" s="701">
        <f t="shared" si="1647"/>
        <v>0</v>
      </c>
      <c r="N3636" s="564">
        <f t="shared" si="1648"/>
        <v>0</v>
      </c>
      <c r="O3636" s="564">
        <f t="shared" si="1649"/>
        <v>0</v>
      </c>
      <c r="P3636" s="564">
        <f t="shared" si="1650"/>
        <v>0</v>
      </c>
      <c r="Q3636" s="564">
        <f t="shared" si="1651"/>
        <v>0</v>
      </c>
      <c r="R3636" s="661">
        <f t="shared" si="1640"/>
        <v>0</v>
      </c>
      <c r="S3636" s="662">
        <f t="shared" si="1641"/>
        <v>0</v>
      </c>
      <c r="T3636" s="699">
        <f t="shared" si="1642"/>
        <v>0</v>
      </c>
      <c r="U3636" s="681">
        <f t="shared" si="1652"/>
        <v>0</v>
      </c>
      <c r="V3636" s="701">
        <f t="shared" si="1653"/>
        <v>0</v>
      </c>
      <c r="W3636" s="662">
        <f t="shared" si="1654"/>
        <v>0</v>
      </c>
      <c r="X3636" s="662">
        <f t="shared" si="1655"/>
        <v>0</v>
      </c>
      <c r="Y3636" s="662">
        <f t="shared" si="1656"/>
        <v>0</v>
      </c>
      <c r="Z3636" s="699">
        <f t="shared" si="1657"/>
        <v>0</v>
      </c>
      <c r="AA3636" s="681">
        <f t="shared" si="1660"/>
        <v>0</v>
      </c>
      <c r="AB3636" s="701">
        <f t="shared" si="1661"/>
        <v>0</v>
      </c>
      <c r="AC3636" s="662">
        <f t="shared" si="1658"/>
        <v>0</v>
      </c>
      <c r="AD3636" s="662">
        <f t="shared" si="1662"/>
        <v>0</v>
      </c>
      <c r="AE3636" s="701">
        <f t="shared" si="1663"/>
        <v>0</v>
      </c>
      <c r="AF3636" s="662">
        <f t="shared" si="1659"/>
        <v>0</v>
      </c>
      <c r="AG3636" s="662">
        <f t="shared" si="1664"/>
        <v>0</v>
      </c>
      <c r="AH3636" s="701">
        <f t="shared" si="1665"/>
        <v>0</v>
      </c>
    </row>
    <row r="3637" spans="1:34" x14ac:dyDescent="0.35">
      <c r="A3637" s="680">
        <v>41612</v>
      </c>
      <c r="B3637" s="558" t="s">
        <v>32</v>
      </c>
      <c r="C3637" s="558">
        <v>12</v>
      </c>
      <c r="D3637" s="559">
        <f t="shared" si="1637"/>
        <v>4</v>
      </c>
      <c r="E3637" s="561">
        <v>0</v>
      </c>
      <c r="F3637" s="699">
        <f t="shared" si="1643"/>
        <v>0</v>
      </c>
      <c r="G3637" s="712">
        <f t="shared" si="1644"/>
        <v>0</v>
      </c>
      <c r="H3637" s="699">
        <f t="shared" si="1638"/>
        <v>0</v>
      </c>
      <c r="I3637" s="712">
        <f t="shared" si="1639"/>
        <v>0</v>
      </c>
      <c r="J3637" s="699">
        <f t="shared" si="1645"/>
        <v>0</v>
      </c>
      <c r="K3637" s="681">
        <f t="shared" si="1646"/>
        <v>0</v>
      </c>
      <c r="L3637" s="711">
        <f>IF($L$5="Yes",HLOOKUP(B3637,'Outdoor Supply'!$D$32:$P$38,7,FALSE),0)</f>
        <v>0</v>
      </c>
      <c r="M3637" s="701">
        <f t="shared" si="1647"/>
        <v>0</v>
      </c>
      <c r="N3637" s="564">
        <f t="shared" si="1648"/>
        <v>0</v>
      </c>
      <c r="O3637" s="564">
        <f t="shared" si="1649"/>
        <v>0</v>
      </c>
      <c r="P3637" s="564">
        <f t="shared" si="1650"/>
        <v>0</v>
      </c>
      <c r="Q3637" s="564">
        <f t="shared" si="1651"/>
        <v>0</v>
      </c>
      <c r="R3637" s="661">
        <f t="shared" si="1640"/>
        <v>0</v>
      </c>
      <c r="S3637" s="662">
        <f t="shared" si="1641"/>
        <v>0</v>
      </c>
      <c r="T3637" s="699">
        <f t="shared" si="1642"/>
        <v>0</v>
      </c>
      <c r="U3637" s="681">
        <f t="shared" si="1652"/>
        <v>0</v>
      </c>
      <c r="V3637" s="701">
        <f t="shared" si="1653"/>
        <v>0</v>
      </c>
      <c r="W3637" s="662">
        <f t="shared" si="1654"/>
        <v>0</v>
      </c>
      <c r="X3637" s="662">
        <f t="shared" si="1655"/>
        <v>0</v>
      </c>
      <c r="Y3637" s="662">
        <f t="shared" si="1656"/>
        <v>0</v>
      </c>
      <c r="Z3637" s="699">
        <f t="shared" si="1657"/>
        <v>0</v>
      </c>
      <c r="AA3637" s="681">
        <f t="shared" si="1660"/>
        <v>0</v>
      </c>
      <c r="AB3637" s="701">
        <f t="shared" si="1661"/>
        <v>0</v>
      </c>
      <c r="AC3637" s="662">
        <f t="shared" si="1658"/>
        <v>0</v>
      </c>
      <c r="AD3637" s="662">
        <f t="shared" si="1662"/>
        <v>0</v>
      </c>
      <c r="AE3637" s="701">
        <f t="shared" si="1663"/>
        <v>0</v>
      </c>
      <c r="AF3637" s="662">
        <f t="shared" si="1659"/>
        <v>0</v>
      </c>
      <c r="AG3637" s="662">
        <f t="shared" si="1664"/>
        <v>0</v>
      </c>
      <c r="AH3637" s="701">
        <f t="shared" si="1665"/>
        <v>0</v>
      </c>
    </row>
    <row r="3638" spans="1:34" x14ac:dyDescent="0.35">
      <c r="A3638" s="680">
        <v>41613</v>
      </c>
      <c r="B3638" s="558" t="s">
        <v>32</v>
      </c>
      <c r="C3638" s="558">
        <v>12</v>
      </c>
      <c r="D3638" s="559">
        <f t="shared" si="1637"/>
        <v>5</v>
      </c>
      <c r="E3638" s="561">
        <v>0</v>
      </c>
      <c r="F3638" s="699">
        <f t="shared" si="1643"/>
        <v>0</v>
      </c>
      <c r="G3638" s="712">
        <f t="shared" si="1644"/>
        <v>0</v>
      </c>
      <c r="H3638" s="699">
        <f t="shared" si="1638"/>
        <v>0</v>
      </c>
      <c r="I3638" s="712">
        <f t="shared" si="1639"/>
        <v>0</v>
      </c>
      <c r="J3638" s="699">
        <f t="shared" si="1645"/>
        <v>0</v>
      </c>
      <c r="K3638" s="681">
        <f t="shared" si="1646"/>
        <v>0</v>
      </c>
      <c r="L3638" s="711">
        <f>IF($L$5="Yes",HLOOKUP(B3638,'Outdoor Supply'!$D$32:$P$38,7,FALSE),0)</f>
        <v>0</v>
      </c>
      <c r="M3638" s="701">
        <f t="shared" si="1647"/>
        <v>0</v>
      </c>
      <c r="N3638" s="564">
        <f t="shared" si="1648"/>
        <v>0</v>
      </c>
      <c r="O3638" s="564">
        <f t="shared" si="1649"/>
        <v>0</v>
      </c>
      <c r="P3638" s="564">
        <f t="shared" si="1650"/>
        <v>0</v>
      </c>
      <c r="Q3638" s="564">
        <f t="shared" si="1651"/>
        <v>0</v>
      </c>
      <c r="R3638" s="661">
        <f t="shared" si="1640"/>
        <v>0</v>
      </c>
      <c r="S3638" s="662">
        <f t="shared" si="1641"/>
        <v>0</v>
      </c>
      <c r="T3638" s="699">
        <f t="shared" si="1642"/>
        <v>0</v>
      </c>
      <c r="U3638" s="681">
        <f t="shared" si="1652"/>
        <v>0</v>
      </c>
      <c r="V3638" s="701">
        <f t="shared" si="1653"/>
        <v>0</v>
      </c>
      <c r="W3638" s="662">
        <f t="shared" si="1654"/>
        <v>0</v>
      </c>
      <c r="X3638" s="662">
        <f t="shared" si="1655"/>
        <v>0</v>
      </c>
      <c r="Y3638" s="662">
        <f t="shared" si="1656"/>
        <v>0</v>
      </c>
      <c r="Z3638" s="699">
        <f t="shared" si="1657"/>
        <v>0</v>
      </c>
      <c r="AA3638" s="681">
        <f t="shared" si="1660"/>
        <v>0</v>
      </c>
      <c r="AB3638" s="701">
        <f t="shared" si="1661"/>
        <v>0</v>
      </c>
      <c r="AC3638" s="662">
        <f t="shared" si="1658"/>
        <v>0</v>
      </c>
      <c r="AD3638" s="662">
        <f t="shared" si="1662"/>
        <v>0</v>
      </c>
      <c r="AE3638" s="701">
        <f t="shared" si="1663"/>
        <v>0</v>
      </c>
      <c r="AF3638" s="662">
        <f t="shared" si="1659"/>
        <v>0</v>
      </c>
      <c r="AG3638" s="662">
        <f t="shared" si="1664"/>
        <v>0</v>
      </c>
      <c r="AH3638" s="701">
        <f t="shared" si="1665"/>
        <v>0</v>
      </c>
    </row>
    <row r="3639" spans="1:34" x14ac:dyDescent="0.35">
      <c r="A3639" s="680">
        <v>41614</v>
      </c>
      <c r="B3639" s="558" t="s">
        <v>32</v>
      </c>
      <c r="C3639" s="558">
        <v>12</v>
      </c>
      <c r="D3639" s="559">
        <f t="shared" si="1637"/>
        <v>6</v>
      </c>
      <c r="E3639" s="561">
        <v>6.9999999999936335E-2</v>
      </c>
      <c r="F3639" s="699">
        <f t="shared" si="1643"/>
        <v>0</v>
      </c>
      <c r="G3639" s="712">
        <f t="shared" si="1644"/>
        <v>0</v>
      </c>
      <c r="H3639" s="699">
        <f t="shared" si="1638"/>
        <v>0</v>
      </c>
      <c r="I3639" s="712">
        <f t="shared" si="1639"/>
        <v>0</v>
      </c>
      <c r="J3639" s="699">
        <f t="shared" si="1645"/>
        <v>0</v>
      </c>
      <c r="K3639" s="681">
        <f t="shared" si="1646"/>
        <v>0</v>
      </c>
      <c r="L3639" s="711">
        <f>IF($L$5="Yes",HLOOKUP(B3639,'Outdoor Supply'!$D$32:$P$38,7,FALSE),0)</f>
        <v>0</v>
      </c>
      <c r="M3639" s="701">
        <f t="shared" si="1647"/>
        <v>0</v>
      </c>
      <c r="N3639" s="564">
        <f t="shared" si="1648"/>
        <v>0</v>
      </c>
      <c r="O3639" s="564">
        <f t="shared" si="1649"/>
        <v>0</v>
      </c>
      <c r="P3639" s="564">
        <f t="shared" si="1650"/>
        <v>0</v>
      </c>
      <c r="Q3639" s="564">
        <f t="shared" si="1651"/>
        <v>0</v>
      </c>
      <c r="R3639" s="661">
        <f t="shared" si="1640"/>
        <v>0</v>
      </c>
      <c r="S3639" s="662">
        <f t="shared" si="1641"/>
        <v>0</v>
      </c>
      <c r="T3639" s="699">
        <f t="shared" si="1642"/>
        <v>0</v>
      </c>
      <c r="U3639" s="681">
        <f t="shared" si="1652"/>
        <v>0</v>
      </c>
      <c r="V3639" s="701">
        <f t="shared" si="1653"/>
        <v>0</v>
      </c>
      <c r="W3639" s="662">
        <f t="shared" si="1654"/>
        <v>0</v>
      </c>
      <c r="X3639" s="662">
        <f t="shared" si="1655"/>
        <v>0</v>
      </c>
      <c r="Y3639" s="662">
        <f t="shared" si="1656"/>
        <v>0</v>
      </c>
      <c r="Z3639" s="699">
        <f t="shared" si="1657"/>
        <v>0</v>
      </c>
      <c r="AA3639" s="681">
        <f t="shared" si="1660"/>
        <v>0</v>
      </c>
      <c r="AB3639" s="701">
        <f t="shared" si="1661"/>
        <v>0</v>
      </c>
      <c r="AC3639" s="662">
        <f t="shared" si="1658"/>
        <v>0</v>
      </c>
      <c r="AD3639" s="662">
        <f t="shared" si="1662"/>
        <v>0</v>
      </c>
      <c r="AE3639" s="701">
        <f t="shared" si="1663"/>
        <v>0</v>
      </c>
      <c r="AF3639" s="662">
        <f t="shared" si="1659"/>
        <v>0</v>
      </c>
      <c r="AG3639" s="662">
        <f t="shared" si="1664"/>
        <v>0</v>
      </c>
      <c r="AH3639" s="701">
        <f t="shared" si="1665"/>
        <v>0</v>
      </c>
    </row>
    <row r="3640" spans="1:34" x14ac:dyDescent="0.35">
      <c r="A3640" s="680">
        <v>41615</v>
      </c>
      <c r="B3640" s="558" t="s">
        <v>32</v>
      </c>
      <c r="C3640" s="558">
        <v>12</v>
      </c>
      <c r="D3640" s="559">
        <f t="shared" si="1637"/>
        <v>7</v>
      </c>
      <c r="E3640" s="561">
        <v>0</v>
      </c>
      <c r="F3640" s="699">
        <f t="shared" si="1643"/>
        <v>0</v>
      </c>
      <c r="G3640" s="712">
        <f t="shared" si="1644"/>
        <v>0</v>
      </c>
      <c r="H3640" s="699">
        <f t="shared" si="1638"/>
        <v>0</v>
      </c>
      <c r="I3640" s="712">
        <f t="shared" si="1639"/>
        <v>0</v>
      </c>
      <c r="J3640" s="699">
        <f t="shared" si="1645"/>
        <v>0</v>
      </c>
      <c r="K3640" s="681">
        <f t="shared" si="1646"/>
        <v>0</v>
      </c>
      <c r="L3640" s="711">
        <f>IF($L$5="Yes",HLOOKUP(B3640,'Outdoor Supply'!$D$32:$P$38,7,FALSE),0)</f>
        <v>0</v>
      </c>
      <c r="M3640" s="701">
        <f t="shared" si="1647"/>
        <v>0</v>
      </c>
      <c r="N3640" s="564">
        <f t="shared" si="1648"/>
        <v>0</v>
      </c>
      <c r="O3640" s="564">
        <f t="shared" si="1649"/>
        <v>0</v>
      </c>
      <c r="P3640" s="564">
        <f t="shared" si="1650"/>
        <v>0</v>
      </c>
      <c r="Q3640" s="564">
        <f t="shared" si="1651"/>
        <v>0</v>
      </c>
      <c r="R3640" s="661">
        <f t="shared" si="1640"/>
        <v>0</v>
      </c>
      <c r="S3640" s="662">
        <f t="shared" si="1641"/>
        <v>0</v>
      </c>
      <c r="T3640" s="699">
        <f t="shared" si="1642"/>
        <v>0</v>
      </c>
      <c r="U3640" s="681">
        <f t="shared" si="1652"/>
        <v>0</v>
      </c>
      <c r="V3640" s="701">
        <f t="shared" si="1653"/>
        <v>0</v>
      </c>
      <c r="W3640" s="662">
        <f t="shared" si="1654"/>
        <v>0</v>
      </c>
      <c r="X3640" s="662">
        <f t="shared" si="1655"/>
        <v>0</v>
      </c>
      <c r="Y3640" s="662">
        <f t="shared" si="1656"/>
        <v>0</v>
      </c>
      <c r="Z3640" s="699">
        <f t="shared" si="1657"/>
        <v>0</v>
      </c>
      <c r="AA3640" s="681">
        <f t="shared" si="1660"/>
        <v>0</v>
      </c>
      <c r="AB3640" s="701">
        <f t="shared" si="1661"/>
        <v>0</v>
      </c>
      <c r="AC3640" s="662">
        <f t="shared" si="1658"/>
        <v>0</v>
      </c>
      <c r="AD3640" s="662">
        <f t="shared" si="1662"/>
        <v>0</v>
      </c>
      <c r="AE3640" s="701">
        <f t="shared" si="1663"/>
        <v>0</v>
      </c>
      <c r="AF3640" s="662">
        <f t="shared" si="1659"/>
        <v>0</v>
      </c>
      <c r="AG3640" s="662">
        <f t="shared" si="1664"/>
        <v>0</v>
      </c>
      <c r="AH3640" s="701">
        <f t="shared" si="1665"/>
        <v>0</v>
      </c>
    </row>
    <row r="3641" spans="1:34" x14ac:dyDescent="0.35">
      <c r="A3641" s="680">
        <v>41616</v>
      </c>
      <c r="B3641" s="558" t="s">
        <v>32</v>
      </c>
      <c r="C3641" s="558">
        <v>12</v>
      </c>
      <c r="D3641" s="559">
        <f t="shared" si="1637"/>
        <v>1</v>
      </c>
      <c r="E3641" s="561">
        <v>0</v>
      </c>
      <c r="F3641" s="699">
        <f t="shared" si="1643"/>
        <v>0</v>
      </c>
      <c r="G3641" s="712">
        <f t="shared" si="1644"/>
        <v>0</v>
      </c>
      <c r="H3641" s="699">
        <f t="shared" si="1638"/>
        <v>0</v>
      </c>
      <c r="I3641" s="712">
        <f t="shared" si="1639"/>
        <v>0</v>
      </c>
      <c r="J3641" s="699">
        <f t="shared" si="1645"/>
        <v>0</v>
      </c>
      <c r="K3641" s="681">
        <f t="shared" si="1646"/>
        <v>0</v>
      </c>
      <c r="L3641" s="711">
        <f>IF($L$5="Yes",HLOOKUP(B3641,'Outdoor Supply'!$D$32:$P$38,7,FALSE),0)</f>
        <v>0</v>
      </c>
      <c r="M3641" s="701">
        <f t="shared" si="1647"/>
        <v>0</v>
      </c>
      <c r="N3641" s="564">
        <f t="shared" si="1648"/>
        <v>0</v>
      </c>
      <c r="O3641" s="564">
        <f t="shared" si="1649"/>
        <v>0</v>
      </c>
      <c r="P3641" s="564">
        <f t="shared" si="1650"/>
        <v>0</v>
      </c>
      <c r="Q3641" s="564">
        <f t="shared" si="1651"/>
        <v>0</v>
      </c>
      <c r="R3641" s="661">
        <f t="shared" si="1640"/>
        <v>0</v>
      </c>
      <c r="S3641" s="662">
        <f t="shared" si="1641"/>
        <v>0</v>
      </c>
      <c r="T3641" s="699">
        <f t="shared" si="1642"/>
        <v>0</v>
      </c>
      <c r="U3641" s="681">
        <f t="shared" si="1652"/>
        <v>0</v>
      </c>
      <c r="V3641" s="701">
        <f t="shared" si="1653"/>
        <v>0</v>
      </c>
      <c r="W3641" s="662">
        <f t="shared" si="1654"/>
        <v>0</v>
      </c>
      <c r="X3641" s="662">
        <f t="shared" si="1655"/>
        <v>0</v>
      </c>
      <c r="Y3641" s="662">
        <f t="shared" si="1656"/>
        <v>0</v>
      </c>
      <c r="Z3641" s="699">
        <f t="shared" si="1657"/>
        <v>0</v>
      </c>
      <c r="AA3641" s="681">
        <f t="shared" si="1660"/>
        <v>0</v>
      </c>
      <c r="AB3641" s="701">
        <f t="shared" si="1661"/>
        <v>0</v>
      </c>
      <c r="AC3641" s="662">
        <f t="shared" si="1658"/>
        <v>0</v>
      </c>
      <c r="AD3641" s="662">
        <f t="shared" si="1662"/>
        <v>0</v>
      </c>
      <c r="AE3641" s="701">
        <f t="shared" si="1663"/>
        <v>0</v>
      </c>
      <c r="AF3641" s="662">
        <f t="shared" si="1659"/>
        <v>0</v>
      </c>
      <c r="AG3641" s="662">
        <f t="shared" si="1664"/>
        <v>0</v>
      </c>
      <c r="AH3641" s="701">
        <f t="shared" si="1665"/>
        <v>0</v>
      </c>
    </row>
    <row r="3642" spans="1:34" x14ac:dyDescent="0.35">
      <c r="A3642" s="680">
        <v>41617</v>
      </c>
      <c r="B3642" s="558" t="s">
        <v>32</v>
      </c>
      <c r="C3642" s="558">
        <v>12</v>
      </c>
      <c r="D3642" s="559">
        <f t="shared" si="1637"/>
        <v>2</v>
      </c>
      <c r="E3642" s="561">
        <v>2.9999999999972715E-2</v>
      </c>
      <c r="F3642" s="699">
        <f t="shared" si="1643"/>
        <v>0</v>
      </c>
      <c r="G3642" s="712">
        <f t="shared" si="1644"/>
        <v>0</v>
      </c>
      <c r="H3642" s="699">
        <f t="shared" si="1638"/>
        <v>0</v>
      </c>
      <c r="I3642" s="712">
        <f t="shared" si="1639"/>
        <v>0</v>
      </c>
      <c r="J3642" s="699">
        <f t="shared" si="1645"/>
        <v>0</v>
      </c>
      <c r="K3642" s="681">
        <f t="shared" si="1646"/>
        <v>0</v>
      </c>
      <c r="L3642" s="711">
        <f>IF($L$5="Yes",HLOOKUP(B3642,'Outdoor Supply'!$D$32:$P$38,7,FALSE),0)</f>
        <v>0</v>
      </c>
      <c r="M3642" s="701">
        <f t="shared" si="1647"/>
        <v>0</v>
      </c>
      <c r="N3642" s="564">
        <f t="shared" si="1648"/>
        <v>0</v>
      </c>
      <c r="O3642" s="564">
        <f t="shared" si="1649"/>
        <v>0</v>
      </c>
      <c r="P3642" s="564">
        <f t="shared" si="1650"/>
        <v>0</v>
      </c>
      <c r="Q3642" s="564">
        <f t="shared" si="1651"/>
        <v>0</v>
      </c>
      <c r="R3642" s="661">
        <f t="shared" si="1640"/>
        <v>0</v>
      </c>
      <c r="S3642" s="662">
        <f t="shared" si="1641"/>
        <v>0</v>
      </c>
      <c r="T3642" s="699">
        <f t="shared" si="1642"/>
        <v>0</v>
      </c>
      <c r="U3642" s="681">
        <f t="shared" si="1652"/>
        <v>0</v>
      </c>
      <c r="V3642" s="701">
        <f t="shared" si="1653"/>
        <v>0</v>
      </c>
      <c r="W3642" s="662">
        <f t="shared" si="1654"/>
        <v>0</v>
      </c>
      <c r="X3642" s="662">
        <f t="shared" si="1655"/>
        <v>0</v>
      </c>
      <c r="Y3642" s="662">
        <f t="shared" si="1656"/>
        <v>0</v>
      </c>
      <c r="Z3642" s="699">
        <f t="shared" si="1657"/>
        <v>0</v>
      </c>
      <c r="AA3642" s="681">
        <f t="shared" si="1660"/>
        <v>0</v>
      </c>
      <c r="AB3642" s="701">
        <f t="shared" si="1661"/>
        <v>0</v>
      </c>
      <c r="AC3642" s="662">
        <f t="shared" si="1658"/>
        <v>0</v>
      </c>
      <c r="AD3642" s="662">
        <f t="shared" si="1662"/>
        <v>0</v>
      </c>
      <c r="AE3642" s="701">
        <f t="shared" si="1663"/>
        <v>0</v>
      </c>
      <c r="AF3642" s="662">
        <f t="shared" si="1659"/>
        <v>0</v>
      </c>
      <c r="AG3642" s="662">
        <f t="shared" si="1664"/>
        <v>0</v>
      </c>
      <c r="AH3642" s="701">
        <f t="shared" si="1665"/>
        <v>0</v>
      </c>
    </row>
    <row r="3643" spans="1:34" x14ac:dyDescent="0.35">
      <c r="A3643" s="680">
        <v>41618</v>
      </c>
      <c r="B3643" s="558" t="s">
        <v>32</v>
      </c>
      <c r="C3643" s="558">
        <v>12</v>
      </c>
      <c r="D3643" s="559">
        <f t="shared" si="1637"/>
        <v>3</v>
      </c>
      <c r="E3643" s="561">
        <v>9.9999999999909051E-3</v>
      </c>
      <c r="F3643" s="699">
        <f t="shared" si="1643"/>
        <v>0</v>
      </c>
      <c r="G3643" s="712">
        <f t="shared" si="1644"/>
        <v>0</v>
      </c>
      <c r="H3643" s="699">
        <f t="shared" si="1638"/>
        <v>0</v>
      </c>
      <c r="I3643" s="712">
        <f t="shared" si="1639"/>
        <v>0</v>
      </c>
      <c r="J3643" s="699">
        <f t="shared" si="1645"/>
        <v>0</v>
      </c>
      <c r="K3643" s="681">
        <f t="shared" si="1646"/>
        <v>0</v>
      </c>
      <c r="L3643" s="711">
        <f>IF($L$5="Yes",HLOOKUP(B3643,'Outdoor Supply'!$D$32:$P$38,7,FALSE),0)</f>
        <v>0</v>
      </c>
      <c r="M3643" s="701">
        <f t="shared" si="1647"/>
        <v>0</v>
      </c>
      <c r="N3643" s="564">
        <f t="shared" si="1648"/>
        <v>0</v>
      </c>
      <c r="O3643" s="564">
        <f t="shared" si="1649"/>
        <v>0</v>
      </c>
      <c r="P3643" s="564">
        <f t="shared" si="1650"/>
        <v>0</v>
      </c>
      <c r="Q3643" s="564">
        <f t="shared" si="1651"/>
        <v>0</v>
      </c>
      <c r="R3643" s="661">
        <f t="shared" si="1640"/>
        <v>0</v>
      </c>
      <c r="S3643" s="662">
        <f t="shared" si="1641"/>
        <v>0</v>
      </c>
      <c r="T3643" s="699">
        <f t="shared" si="1642"/>
        <v>0</v>
      </c>
      <c r="U3643" s="681">
        <f t="shared" si="1652"/>
        <v>0</v>
      </c>
      <c r="V3643" s="701">
        <f t="shared" si="1653"/>
        <v>0</v>
      </c>
      <c r="W3643" s="662">
        <f t="shared" si="1654"/>
        <v>0</v>
      </c>
      <c r="X3643" s="662">
        <f t="shared" si="1655"/>
        <v>0</v>
      </c>
      <c r="Y3643" s="662">
        <f t="shared" si="1656"/>
        <v>0</v>
      </c>
      <c r="Z3643" s="699">
        <f t="shared" si="1657"/>
        <v>0</v>
      </c>
      <c r="AA3643" s="681">
        <f t="shared" si="1660"/>
        <v>0</v>
      </c>
      <c r="AB3643" s="701">
        <f t="shared" si="1661"/>
        <v>0</v>
      </c>
      <c r="AC3643" s="662">
        <f t="shared" si="1658"/>
        <v>0</v>
      </c>
      <c r="AD3643" s="662">
        <f t="shared" si="1662"/>
        <v>0</v>
      </c>
      <c r="AE3643" s="701">
        <f t="shared" si="1663"/>
        <v>0</v>
      </c>
      <c r="AF3643" s="662">
        <f t="shared" si="1659"/>
        <v>0</v>
      </c>
      <c r="AG3643" s="662">
        <f t="shared" si="1664"/>
        <v>0</v>
      </c>
      <c r="AH3643" s="701">
        <f t="shared" si="1665"/>
        <v>0</v>
      </c>
    </row>
    <row r="3644" spans="1:34" x14ac:dyDescent="0.35">
      <c r="A3644" s="680">
        <v>41619</v>
      </c>
      <c r="B3644" s="558" t="s">
        <v>32</v>
      </c>
      <c r="C3644" s="558">
        <v>12</v>
      </c>
      <c r="D3644" s="559">
        <f t="shared" si="1637"/>
        <v>4</v>
      </c>
      <c r="E3644" s="561">
        <v>0</v>
      </c>
      <c r="F3644" s="699">
        <f t="shared" si="1643"/>
        <v>0</v>
      </c>
      <c r="G3644" s="712">
        <f t="shared" si="1644"/>
        <v>0</v>
      </c>
      <c r="H3644" s="699">
        <f t="shared" si="1638"/>
        <v>0</v>
      </c>
      <c r="I3644" s="712">
        <f t="shared" si="1639"/>
        <v>0</v>
      </c>
      <c r="J3644" s="699">
        <f t="shared" si="1645"/>
        <v>0</v>
      </c>
      <c r="K3644" s="681">
        <f t="shared" si="1646"/>
        <v>0</v>
      </c>
      <c r="L3644" s="711">
        <f>IF($L$5="Yes",HLOOKUP(B3644,'Outdoor Supply'!$D$32:$P$38,7,FALSE),0)</f>
        <v>0</v>
      </c>
      <c r="M3644" s="701">
        <f t="shared" si="1647"/>
        <v>0</v>
      </c>
      <c r="N3644" s="564">
        <f t="shared" si="1648"/>
        <v>0</v>
      </c>
      <c r="O3644" s="564">
        <f t="shared" si="1649"/>
        <v>0</v>
      </c>
      <c r="P3644" s="564">
        <f t="shared" si="1650"/>
        <v>0</v>
      </c>
      <c r="Q3644" s="564">
        <f t="shared" si="1651"/>
        <v>0</v>
      </c>
      <c r="R3644" s="661">
        <f t="shared" si="1640"/>
        <v>0</v>
      </c>
      <c r="S3644" s="662">
        <f t="shared" si="1641"/>
        <v>0</v>
      </c>
      <c r="T3644" s="699">
        <f t="shared" si="1642"/>
        <v>0</v>
      </c>
      <c r="U3644" s="681">
        <f t="shared" si="1652"/>
        <v>0</v>
      </c>
      <c r="V3644" s="701">
        <f t="shared" si="1653"/>
        <v>0</v>
      </c>
      <c r="W3644" s="662">
        <f t="shared" si="1654"/>
        <v>0</v>
      </c>
      <c r="X3644" s="662">
        <f t="shared" si="1655"/>
        <v>0</v>
      </c>
      <c r="Y3644" s="662">
        <f t="shared" si="1656"/>
        <v>0</v>
      </c>
      <c r="Z3644" s="699">
        <f t="shared" si="1657"/>
        <v>0</v>
      </c>
      <c r="AA3644" s="681">
        <f t="shared" si="1660"/>
        <v>0</v>
      </c>
      <c r="AB3644" s="701">
        <f t="shared" si="1661"/>
        <v>0</v>
      </c>
      <c r="AC3644" s="662">
        <f t="shared" si="1658"/>
        <v>0</v>
      </c>
      <c r="AD3644" s="662">
        <f t="shared" si="1662"/>
        <v>0</v>
      </c>
      <c r="AE3644" s="701">
        <f t="shared" si="1663"/>
        <v>0</v>
      </c>
      <c r="AF3644" s="662">
        <f t="shared" si="1659"/>
        <v>0</v>
      </c>
      <c r="AG3644" s="662">
        <f t="shared" si="1664"/>
        <v>0</v>
      </c>
      <c r="AH3644" s="701">
        <f t="shared" si="1665"/>
        <v>0</v>
      </c>
    </row>
    <row r="3645" spans="1:34" x14ac:dyDescent="0.35">
      <c r="A3645" s="680">
        <v>41620</v>
      </c>
      <c r="B3645" s="558" t="s">
        <v>32</v>
      </c>
      <c r="C3645" s="558">
        <v>12</v>
      </c>
      <c r="D3645" s="559">
        <f t="shared" si="1637"/>
        <v>5</v>
      </c>
      <c r="E3645" s="561">
        <v>0</v>
      </c>
      <c r="F3645" s="699">
        <f t="shared" si="1643"/>
        <v>0</v>
      </c>
      <c r="G3645" s="712">
        <f t="shared" si="1644"/>
        <v>0</v>
      </c>
      <c r="H3645" s="699">
        <f t="shared" si="1638"/>
        <v>0</v>
      </c>
      <c r="I3645" s="712">
        <f t="shared" si="1639"/>
        <v>0</v>
      </c>
      <c r="J3645" s="699">
        <f t="shared" si="1645"/>
        <v>0</v>
      </c>
      <c r="K3645" s="681">
        <f t="shared" si="1646"/>
        <v>0</v>
      </c>
      <c r="L3645" s="711">
        <f>IF($L$5="Yes",HLOOKUP(B3645,'Outdoor Supply'!$D$32:$P$38,7,FALSE),0)</f>
        <v>0</v>
      </c>
      <c r="M3645" s="701">
        <f t="shared" si="1647"/>
        <v>0</v>
      </c>
      <c r="N3645" s="564">
        <f t="shared" si="1648"/>
        <v>0</v>
      </c>
      <c r="O3645" s="564">
        <f t="shared" si="1649"/>
        <v>0</v>
      </c>
      <c r="P3645" s="564">
        <f t="shared" si="1650"/>
        <v>0</v>
      </c>
      <c r="Q3645" s="564">
        <f t="shared" si="1651"/>
        <v>0</v>
      </c>
      <c r="R3645" s="661">
        <f t="shared" si="1640"/>
        <v>0</v>
      </c>
      <c r="S3645" s="662">
        <f t="shared" si="1641"/>
        <v>0</v>
      </c>
      <c r="T3645" s="699">
        <f t="shared" si="1642"/>
        <v>0</v>
      </c>
      <c r="U3645" s="681">
        <f t="shared" si="1652"/>
        <v>0</v>
      </c>
      <c r="V3645" s="701">
        <f t="shared" si="1653"/>
        <v>0</v>
      </c>
      <c r="W3645" s="662">
        <f t="shared" si="1654"/>
        <v>0</v>
      </c>
      <c r="X3645" s="662">
        <f t="shared" si="1655"/>
        <v>0</v>
      </c>
      <c r="Y3645" s="662">
        <f t="shared" si="1656"/>
        <v>0</v>
      </c>
      <c r="Z3645" s="699">
        <f t="shared" si="1657"/>
        <v>0</v>
      </c>
      <c r="AA3645" s="681">
        <f t="shared" si="1660"/>
        <v>0</v>
      </c>
      <c r="AB3645" s="701">
        <f t="shared" si="1661"/>
        <v>0</v>
      </c>
      <c r="AC3645" s="662">
        <f t="shared" si="1658"/>
        <v>0</v>
      </c>
      <c r="AD3645" s="662">
        <f t="shared" si="1662"/>
        <v>0</v>
      </c>
      <c r="AE3645" s="701">
        <f t="shared" si="1663"/>
        <v>0</v>
      </c>
      <c r="AF3645" s="662">
        <f t="shared" si="1659"/>
        <v>0</v>
      </c>
      <c r="AG3645" s="662">
        <f t="shared" si="1664"/>
        <v>0</v>
      </c>
      <c r="AH3645" s="701">
        <f t="shared" si="1665"/>
        <v>0</v>
      </c>
    </row>
    <row r="3646" spans="1:34" x14ac:dyDescent="0.35">
      <c r="A3646" s="680">
        <v>41621</v>
      </c>
      <c r="B3646" s="558" t="s">
        <v>32</v>
      </c>
      <c r="C3646" s="558">
        <v>12</v>
      </c>
      <c r="D3646" s="559">
        <f t="shared" si="1637"/>
        <v>6</v>
      </c>
      <c r="E3646" s="561">
        <v>5.999999999994543E-2</v>
      </c>
      <c r="F3646" s="699">
        <f t="shared" si="1643"/>
        <v>0</v>
      </c>
      <c r="G3646" s="712">
        <f t="shared" si="1644"/>
        <v>0</v>
      </c>
      <c r="H3646" s="699">
        <f t="shared" si="1638"/>
        <v>0</v>
      </c>
      <c r="I3646" s="712">
        <f t="shared" si="1639"/>
        <v>0</v>
      </c>
      <c r="J3646" s="699">
        <f t="shared" si="1645"/>
        <v>0</v>
      </c>
      <c r="K3646" s="681">
        <f t="shared" si="1646"/>
        <v>0</v>
      </c>
      <c r="L3646" s="711">
        <f>IF($L$5="Yes",HLOOKUP(B3646,'Outdoor Supply'!$D$32:$P$38,7,FALSE),0)</f>
        <v>0</v>
      </c>
      <c r="M3646" s="701">
        <f t="shared" si="1647"/>
        <v>0</v>
      </c>
      <c r="N3646" s="564">
        <f t="shared" si="1648"/>
        <v>0</v>
      </c>
      <c r="O3646" s="564">
        <f t="shared" si="1649"/>
        <v>0</v>
      </c>
      <c r="P3646" s="564">
        <f t="shared" si="1650"/>
        <v>0</v>
      </c>
      <c r="Q3646" s="564">
        <f t="shared" si="1651"/>
        <v>0</v>
      </c>
      <c r="R3646" s="661">
        <f t="shared" si="1640"/>
        <v>0</v>
      </c>
      <c r="S3646" s="662">
        <f t="shared" si="1641"/>
        <v>0</v>
      </c>
      <c r="T3646" s="699">
        <f t="shared" si="1642"/>
        <v>0</v>
      </c>
      <c r="U3646" s="681">
        <f t="shared" si="1652"/>
        <v>0</v>
      </c>
      <c r="V3646" s="701">
        <f t="shared" si="1653"/>
        <v>0</v>
      </c>
      <c r="W3646" s="662">
        <f t="shared" si="1654"/>
        <v>0</v>
      </c>
      <c r="X3646" s="662">
        <f t="shared" si="1655"/>
        <v>0</v>
      </c>
      <c r="Y3646" s="662">
        <f t="shared" si="1656"/>
        <v>0</v>
      </c>
      <c r="Z3646" s="699">
        <f t="shared" si="1657"/>
        <v>0</v>
      </c>
      <c r="AA3646" s="681">
        <f t="shared" si="1660"/>
        <v>0</v>
      </c>
      <c r="AB3646" s="701">
        <f t="shared" si="1661"/>
        <v>0</v>
      </c>
      <c r="AC3646" s="662">
        <f t="shared" si="1658"/>
        <v>0</v>
      </c>
      <c r="AD3646" s="662">
        <f t="shared" si="1662"/>
        <v>0</v>
      </c>
      <c r="AE3646" s="701">
        <f t="shared" si="1663"/>
        <v>0</v>
      </c>
      <c r="AF3646" s="662">
        <f t="shared" si="1659"/>
        <v>0</v>
      </c>
      <c r="AG3646" s="662">
        <f t="shared" si="1664"/>
        <v>0</v>
      </c>
      <c r="AH3646" s="701">
        <f t="shared" si="1665"/>
        <v>0</v>
      </c>
    </row>
    <row r="3647" spans="1:34" x14ac:dyDescent="0.35">
      <c r="A3647" s="680">
        <v>41622</v>
      </c>
      <c r="B3647" s="558" t="s">
        <v>32</v>
      </c>
      <c r="C3647" s="558">
        <v>12</v>
      </c>
      <c r="D3647" s="559">
        <f t="shared" si="1637"/>
        <v>7</v>
      </c>
      <c r="E3647" s="561">
        <v>8.9999999999974989E-2</v>
      </c>
      <c r="F3647" s="699">
        <f t="shared" si="1643"/>
        <v>0</v>
      </c>
      <c r="G3647" s="712">
        <f t="shared" si="1644"/>
        <v>0</v>
      </c>
      <c r="H3647" s="699">
        <f t="shared" si="1638"/>
        <v>0</v>
      </c>
      <c r="I3647" s="712">
        <f t="shared" si="1639"/>
        <v>0</v>
      </c>
      <c r="J3647" s="699">
        <f t="shared" si="1645"/>
        <v>0</v>
      </c>
      <c r="K3647" s="681">
        <f t="shared" si="1646"/>
        <v>0</v>
      </c>
      <c r="L3647" s="711">
        <f>IF($L$5="Yes",HLOOKUP(B3647,'Outdoor Supply'!$D$32:$P$38,7,FALSE),0)</f>
        <v>0</v>
      </c>
      <c r="M3647" s="701">
        <f t="shared" si="1647"/>
        <v>0</v>
      </c>
      <c r="N3647" s="564">
        <f t="shared" si="1648"/>
        <v>0</v>
      </c>
      <c r="O3647" s="564">
        <f t="shared" si="1649"/>
        <v>0</v>
      </c>
      <c r="P3647" s="564">
        <f t="shared" si="1650"/>
        <v>0</v>
      </c>
      <c r="Q3647" s="564">
        <f t="shared" si="1651"/>
        <v>0</v>
      </c>
      <c r="R3647" s="661">
        <f t="shared" si="1640"/>
        <v>0</v>
      </c>
      <c r="S3647" s="662">
        <f t="shared" si="1641"/>
        <v>0</v>
      </c>
      <c r="T3647" s="699">
        <f t="shared" si="1642"/>
        <v>0</v>
      </c>
      <c r="U3647" s="681">
        <f t="shared" si="1652"/>
        <v>0</v>
      </c>
      <c r="V3647" s="701">
        <f t="shared" si="1653"/>
        <v>0</v>
      </c>
      <c r="W3647" s="662">
        <f t="shared" si="1654"/>
        <v>0</v>
      </c>
      <c r="X3647" s="662">
        <f t="shared" si="1655"/>
        <v>0</v>
      </c>
      <c r="Y3647" s="662">
        <f t="shared" si="1656"/>
        <v>0</v>
      </c>
      <c r="Z3647" s="699">
        <f t="shared" si="1657"/>
        <v>0</v>
      </c>
      <c r="AA3647" s="681">
        <f t="shared" si="1660"/>
        <v>0</v>
      </c>
      <c r="AB3647" s="701">
        <f t="shared" si="1661"/>
        <v>0</v>
      </c>
      <c r="AC3647" s="662">
        <f t="shared" si="1658"/>
        <v>0</v>
      </c>
      <c r="AD3647" s="662">
        <f t="shared" si="1662"/>
        <v>0</v>
      </c>
      <c r="AE3647" s="701">
        <f t="shared" si="1663"/>
        <v>0</v>
      </c>
      <c r="AF3647" s="662">
        <f t="shared" si="1659"/>
        <v>0</v>
      </c>
      <c r="AG3647" s="662">
        <f t="shared" si="1664"/>
        <v>0</v>
      </c>
      <c r="AH3647" s="701">
        <f t="shared" si="1665"/>
        <v>0</v>
      </c>
    </row>
    <row r="3648" spans="1:34" x14ac:dyDescent="0.35">
      <c r="A3648" s="680">
        <v>41623</v>
      </c>
      <c r="B3648" s="558" t="s">
        <v>32</v>
      </c>
      <c r="C3648" s="558">
        <v>12</v>
      </c>
      <c r="D3648" s="559">
        <f t="shared" si="1637"/>
        <v>1</v>
      </c>
      <c r="E3648" s="561">
        <v>0</v>
      </c>
      <c r="F3648" s="699">
        <f t="shared" si="1643"/>
        <v>0</v>
      </c>
      <c r="G3648" s="712">
        <f t="shared" si="1644"/>
        <v>0</v>
      </c>
      <c r="H3648" s="699">
        <f t="shared" si="1638"/>
        <v>0</v>
      </c>
      <c r="I3648" s="712">
        <f t="shared" si="1639"/>
        <v>0</v>
      </c>
      <c r="J3648" s="699">
        <f t="shared" si="1645"/>
        <v>0</v>
      </c>
      <c r="K3648" s="681">
        <f t="shared" si="1646"/>
        <v>0</v>
      </c>
      <c r="L3648" s="711">
        <f>IF($L$5="Yes",HLOOKUP(B3648,'Outdoor Supply'!$D$32:$P$38,7,FALSE),0)</f>
        <v>0</v>
      </c>
      <c r="M3648" s="701">
        <f t="shared" si="1647"/>
        <v>0</v>
      </c>
      <c r="N3648" s="564">
        <f t="shared" si="1648"/>
        <v>0</v>
      </c>
      <c r="O3648" s="564">
        <f t="shared" si="1649"/>
        <v>0</v>
      </c>
      <c r="P3648" s="564">
        <f t="shared" si="1650"/>
        <v>0</v>
      </c>
      <c r="Q3648" s="564">
        <f t="shared" si="1651"/>
        <v>0</v>
      </c>
      <c r="R3648" s="661">
        <f t="shared" si="1640"/>
        <v>0</v>
      </c>
      <c r="S3648" s="662">
        <f t="shared" si="1641"/>
        <v>0</v>
      </c>
      <c r="T3648" s="699">
        <f t="shared" si="1642"/>
        <v>0</v>
      </c>
      <c r="U3648" s="681">
        <f t="shared" si="1652"/>
        <v>0</v>
      </c>
      <c r="V3648" s="701">
        <f t="shared" si="1653"/>
        <v>0</v>
      </c>
      <c r="W3648" s="662">
        <f t="shared" si="1654"/>
        <v>0</v>
      </c>
      <c r="X3648" s="662">
        <f t="shared" si="1655"/>
        <v>0</v>
      </c>
      <c r="Y3648" s="662">
        <f t="shared" si="1656"/>
        <v>0</v>
      </c>
      <c r="Z3648" s="699">
        <f t="shared" si="1657"/>
        <v>0</v>
      </c>
      <c r="AA3648" s="681">
        <f t="shared" si="1660"/>
        <v>0</v>
      </c>
      <c r="AB3648" s="701">
        <f t="shared" si="1661"/>
        <v>0</v>
      </c>
      <c r="AC3648" s="662">
        <f t="shared" si="1658"/>
        <v>0</v>
      </c>
      <c r="AD3648" s="662">
        <f t="shared" si="1662"/>
        <v>0</v>
      </c>
      <c r="AE3648" s="701">
        <f t="shared" si="1663"/>
        <v>0</v>
      </c>
      <c r="AF3648" s="662">
        <f t="shared" si="1659"/>
        <v>0</v>
      </c>
      <c r="AG3648" s="662">
        <f t="shared" si="1664"/>
        <v>0</v>
      </c>
      <c r="AH3648" s="701">
        <f t="shared" si="1665"/>
        <v>0</v>
      </c>
    </row>
    <row r="3649" spans="1:34" x14ac:dyDescent="0.35">
      <c r="A3649" s="680">
        <v>41624</v>
      </c>
      <c r="B3649" s="558" t="s">
        <v>32</v>
      </c>
      <c r="C3649" s="558">
        <v>12</v>
      </c>
      <c r="D3649" s="559">
        <f t="shared" si="1637"/>
        <v>2</v>
      </c>
      <c r="E3649" s="561">
        <v>0</v>
      </c>
      <c r="F3649" s="699">
        <f t="shared" si="1643"/>
        <v>0</v>
      </c>
      <c r="G3649" s="712">
        <f t="shared" si="1644"/>
        <v>0</v>
      </c>
      <c r="H3649" s="699">
        <f t="shared" si="1638"/>
        <v>0</v>
      </c>
      <c r="I3649" s="712">
        <f t="shared" si="1639"/>
        <v>0</v>
      </c>
      <c r="J3649" s="699">
        <f t="shared" si="1645"/>
        <v>0</v>
      </c>
      <c r="K3649" s="681">
        <f t="shared" si="1646"/>
        <v>0</v>
      </c>
      <c r="L3649" s="711">
        <f>IF($L$5="Yes",HLOOKUP(B3649,'Outdoor Supply'!$D$32:$P$38,7,FALSE),0)</f>
        <v>0</v>
      </c>
      <c r="M3649" s="701">
        <f t="shared" si="1647"/>
        <v>0</v>
      </c>
      <c r="N3649" s="564">
        <f t="shared" si="1648"/>
        <v>0</v>
      </c>
      <c r="O3649" s="564">
        <f t="shared" si="1649"/>
        <v>0</v>
      </c>
      <c r="P3649" s="564">
        <f t="shared" si="1650"/>
        <v>0</v>
      </c>
      <c r="Q3649" s="564">
        <f t="shared" si="1651"/>
        <v>0</v>
      </c>
      <c r="R3649" s="661">
        <f t="shared" si="1640"/>
        <v>0</v>
      </c>
      <c r="S3649" s="662">
        <f t="shared" si="1641"/>
        <v>0</v>
      </c>
      <c r="T3649" s="699">
        <f t="shared" si="1642"/>
        <v>0</v>
      </c>
      <c r="U3649" s="681">
        <f t="shared" si="1652"/>
        <v>0</v>
      </c>
      <c r="V3649" s="701">
        <f t="shared" si="1653"/>
        <v>0</v>
      </c>
      <c r="W3649" s="662">
        <f t="shared" si="1654"/>
        <v>0</v>
      </c>
      <c r="X3649" s="662">
        <f t="shared" si="1655"/>
        <v>0</v>
      </c>
      <c r="Y3649" s="662">
        <f t="shared" si="1656"/>
        <v>0</v>
      </c>
      <c r="Z3649" s="699">
        <f t="shared" si="1657"/>
        <v>0</v>
      </c>
      <c r="AA3649" s="681">
        <f t="shared" si="1660"/>
        <v>0</v>
      </c>
      <c r="AB3649" s="701">
        <f t="shared" si="1661"/>
        <v>0</v>
      </c>
      <c r="AC3649" s="662">
        <f t="shared" si="1658"/>
        <v>0</v>
      </c>
      <c r="AD3649" s="662">
        <f t="shared" si="1662"/>
        <v>0</v>
      </c>
      <c r="AE3649" s="701">
        <f t="shared" si="1663"/>
        <v>0</v>
      </c>
      <c r="AF3649" s="662">
        <f t="shared" si="1659"/>
        <v>0</v>
      </c>
      <c r="AG3649" s="662">
        <f t="shared" si="1664"/>
        <v>0</v>
      </c>
      <c r="AH3649" s="701">
        <f t="shared" si="1665"/>
        <v>0</v>
      </c>
    </row>
    <row r="3650" spans="1:34" x14ac:dyDescent="0.35">
      <c r="A3650" s="680">
        <v>41625</v>
      </c>
      <c r="B3650" s="558" t="s">
        <v>32</v>
      </c>
      <c r="C3650" s="558">
        <v>12</v>
      </c>
      <c r="D3650" s="559">
        <f t="shared" si="1637"/>
        <v>3</v>
      </c>
      <c r="E3650" s="561">
        <v>0</v>
      </c>
      <c r="F3650" s="699">
        <f t="shared" si="1643"/>
        <v>0</v>
      </c>
      <c r="G3650" s="712">
        <f t="shared" si="1644"/>
        <v>0</v>
      </c>
      <c r="H3650" s="699">
        <f t="shared" si="1638"/>
        <v>0</v>
      </c>
      <c r="I3650" s="712">
        <f t="shared" si="1639"/>
        <v>0</v>
      </c>
      <c r="J3650" s="699">
        <f t="shared" si="1645"/>
        <v>0</v>
      </c>
      <c r="K3650" s="681">
        <f t="shared" si="1646"/>
        <v>0</v>
      </c>
      <c r="L3650" s="711">
        <f>IF($L$5="Yes",HLOOKUP(B3650,'Outdoor Supply'!$D$32:$P$38,7,FALSE),0)</f>
        <v>0</v>
      </c>
      <c r="M3650" s="701">
        <f t="shared" si="1647"/>
        <v>0</v>
      </c>
      <c r="N3650" s="564">
        <f t="shared" si="1648"/>
        <v>0</v>
      </c>
      <c r="O3650" s="564">
        <f t="shared" si="1649"/>
        <v>0</v>
      </c>
      <c r="P3650" s="564">
        <f t="shared" si="1650"/>
        <v>0</v>
      </c>
      <c r="Q3650" s="564">
        <f t="shared" si="1651"/>
        <v>0</v>
      </c>
      <c r="R3650" s="661">
        <f t="shared" si="1640"/>
        <v>0</v>
      </c>
      <c r="S3650" s="662">
        <f t="shared" si="1641"/>
        <v>0</v>
      </c>
      <c r="T3650" s="699">
        <f t="shared" si="1642"/>
        <v>0</v>
      </c>
      <c r="U3650" s="681">
        <f t="shared" si="1652"/>
        <v>0</v>
      </c>
      <c r="V3650" s="701">
        <f t="shared" si="1653"/>
        <v>0</v>
      </c>
      <c r="W3650" s="662">
        <f t="shared" si="1654"/>
        <v>0</v>
      </c>
      <c r="X3650" s="662">
        <f t="shared" si="1655"/>
        <v>0</v>
      </c>
      <c r="Y3650" s="662">
        <f t="shared" si="1656"/>
        <v>0</v>
      </c>
      <c r="Z3650" s="699">
        <f t="shared" si="1657"/>
        <v>0</v>
      </c>
      <c r="AA3650" s="681">
        <f t="shared" si="1660"/>
        <v>0</v>
      </c>
      <c r="AB3650" s="701">
        <f t="shared" si="1661"/>
        <v>0</v>
      </c>
      <c r="AC3650" s="662">
        <f t="shared" si="1658"/>
        <v>0</v>
      </c>
      <c r="AD3650" s="662">
        <f t="shared" si="1662"/>
        <v>0</v>
      </c>
      <c r="AE3650" s="701">
        <f t="shared" si="1663"/>
        <v>0</v>
      </c>
      <c r="AF3650" s="662">
        <f t="shared" si="1659"/>
        <v>0</v>
      </c>
      <c r="AG3650" s="662">
        <f t="shared" si="1664"/>
        <v>0</v>
      </c>
      <c r="AH3650" s="701">
        <f t="shared" si="1665"/>
        <v>0</v>
      </c>
    </row>
    <row r="3651" spans="1:34" x14ac:dyDescent="0.35">
      <c r="A3651" s="680">
        <v>41626</v>
      </c>
      <c r="B3651" s="558" t="s">
        <v>32</v>
      </c>
      <c r="C3651" s="558">
        <v>12</v>
      </c>
      <c r="D3651" s="559">
        <f t="shared" si="1637"/>
        <v>4</v>
      </c>
      <c r="E3651" s="561">
        <v>0</v>
      </c>
      <c r="F3651" s="699">
        <f t="shared" si="1643"/>
        <v>0</v>
      </c>
      <c r="G3651" s="712">
        <f t="shared" si="1644"/>
        <v>0</v>
      </c>
      <c r="H3651" s="699">
        <f t="shared" si="1638"/>
        <v>0</v>
      </c>
      <c r="I3651" s="712">
        <f t="shared" si="1639"/>
        <v>0</v>
      </c>
      <c r="J3651" s="699">
        <f t="shared" si="1645"/>
        <v>0</v>
      </c>
      <c r="K3651" s="681">
        <f t="shared" si="1646"/>
        <v>0</v>
      </c>
      <c r="L3651" s="711">
        <f>IF($L$5="Yes",HLOOKUP(B3651,'Outdoor Supply'!$D$32:$P$38,7,FALSE),0)</f>
        <v>0</v>
      </c>
      <c r="M3651" s="701">
        <f t="shared" si="1647"/>
        <v>0</v>
      </c>
      <c r="N3651" s="564">
        <f t="shared" si="1648"/>
        <v>0</v>
      </c>
      <c r="O3651" s="564">
        <f t="shared" si="1649"/>
        <v>0</v>
      </c>
      <c r="P3651" s="564">
        <f t="shared" si="1650"/>
        <v>0</v>
      </c>
      <c r="Q3651" s="564">
        <f t="shared" si="1651"/>
        <v>0</v>
      </c>
      <c r="R3651" s="661">
        <f t="shared" si="1640"/>
        <v>0</v>
      </c>
      <c r="S3651" s="662">
        <f t="shared" si="1641"/>
        <v>0</v>
      </c>
      <c r="T3651" s="699">
        <f t="shared" si="1642"/>
        <v>0</v>
      </c>
      <c r="U3651" s="681">
        <f t="shared" si="1652"/>
        <v>0</v>
      </c>
      <c r="V3651" s="701">
        <f t="shared" si="1653"/>
        <v>0</v>
      </c>
      <c r="W3651" s="662">
        <f t="shared" si="1654"/>
        <v>0</v>
      </c>
      <c r="X3651" s="662">
        <f t="shared" si="1655"/>
        <v>0</v>
      </c>
      <c r="Y3651" s="662">
        <f t="shared" si="1656"/>
        <v>0</v>
      </c>
      <c r="Z3651" s="699">
        <f t="shared" si="1657"/>
        <v>0</v>
      </c>
      <c r="AA3651" s="681">
        <f t="shared" si="1660"/>
        <v>0</v>
      </c>
      <c r="AB3651" s="701">
        <f t="shared" si="1661"/>
        <v>0</v>
      </c>
      <c r="AC3651" s="662">
        <f t="shared" si="1658"/>
        <v>0</v>
      </c>
      <c r="AD3651" s="662">
        <f t="shared" si="1662"/>
        <v>0</v>
      </c>
      <c r="AE3651" s="701">
        <f t="shared" si="1663"/>
        <v>0</v>
      </c>
      <c r="AF3651" s="662">
        <f t="shared" si="1659"/>
        <v>0</v>
      </c>
      <c r="AG3651" s="662">
        <f t="shared" si="1664"/>
        <v>0</v>
      </c>
      <c r="AH3651" s="701">
        <f t="shared" si="1665"/>
        <v>0</v>
      </c>
    </row>
    <row r="3652" spans="1:34" x14ac:dyDescent="0.35">
      <c r="A3652" s="680">
        <v>41627</v>
      </c>
      <c r="B3652" s="558" t="s">
        <v>32</v>
      </c>
      <c r="C3652" s="558">
        <v>12</v>
      </c>
      <c r="D3652" s="559">
        <f t="shared" si="1637"/>
        <v>5</v>
      </c>
      <c r="E3652" s="561">
        <v>0</v>
      </c>
      <c r="F3652" s="699">
        <f t="shared" si="1643"/>
        <v>0</v>
      </c>
      <c r="G3652" s="712">
        <f t="shared" si="1644"/>
        <v>0</v>
      </c>
      <c r="H3652" s="699">
        <f t="shared" si="1638"/>
        <v>0</v>
      </c>
      <c r="I3652" s="712">
        <f t="shared" si="1639"/>
        <v>0</v>
      </c>
      <c r="J3652" s="699">
        <f t="shared" si="1645"/>
        <v>0</v>
      </c>
      <c r="K3652" s="681">
        <f t="shared" si="1646"/>
        <v>0</v>
      </c>
      <c r="L3652" s="711">
        <f>IF($L$5="Yes",HLOOKUP(B3652,'Outdoor Supply'!$D$32:$P$38,7,FALSE),0)</f>
        <v>0</v>
      </c>
      <c r="M3652" s="701">
        <f t="shared" si="1647"/>
        <v>0</v>
      </c>
      <c r="N3652" s="564">
        <f t="shared" si="1648"/>
        <v>0</v>
      </c>
      <c r="O3652" s="564">
        <f t="shared" si="1649"/>
        <v>0</v>
      </c>
      <c r="P3652" s="564">
        <f t="shared" si="1650"/>
        <v>0</v>
      </c>
      <c r="Q3652" s="564">
        <f t="shared" si="1651"/>
        <v>0</v>
      </c>
      <c r="R3652" s="661">
        <f t="shared" si="1640"/>
        <v>0</v>
      </c>
      <c r="S3652" s="662">
        <f t="shared" si="1641"/>
        <v>0</v>
      </c>
      <c r="T3652" s="699">
        <f t="shared" si="1642"/>
        <v>0</v>
      </c>
      <c r="U3652" s="681">
        <f t="shared" si="1652"/>
        <v>0</v>
      </c>
      <c r="V3652" s="701">
        <f t="shared" si="1653"/>
        <v>0</v>
      </c>
      <c r="W3652" s="662">
        <f t="shared" si="1654"/>
        <v>0</v>
      </c>
      <c r="X3652" s="662">
        <f t="shared" si="1655"/>
        <v>0</v>
      </c>
      <c r="Y3652" s="662">
        <f t="shared" si="1656"/>
        <v>0</v>
      </c>
      <c r="Z3652" s="699">
        <f t="shared" si="1657"/>
        <v>0</v>
      </c>
      <c r="AA3652" s="681">
        <f t="shared" si="1660"/>
        <v>0</v>
      </c>
      <c r="AB3652" s="701">
        <f t="shared" si="1661"/>
        <v>0</v>
      </c>
      <c r="AC3652" s="662">
        <f t="shared" si="1658"/>
        <v>0</v>
      </c>
      <c r="AD3652" s="662">
        <f t="shared" si="1662"/>
        <v>0</v>
      </c>
      <c r="AE3652" s="701">
        <f t="shared" si="1663"/>
        <v>0</v>
      </c>
      <c r="AF3652" s="662">
        <f t="shared" si="1659"/>
        <v>0</v>
      </c>
      <c r="AG3652" s="662">
        <f t="shared" si="1664"/>
        <v>0</v>
      </c>
      <c r="AH3652" s="701">
        <f t="shared" si="1665"/>
        <v>0</v>
      </c>
    </row>
    <row r="3653" spans="1:34" x14ac:dyDescent="0.35">
      <c r="A3653" s="680">
        <v>41628</v>
      </c>
      <c r="B3653" s="558" t="s">
        <v>32</v>
      </c>
      <c r="C3653" s="558">
        <v>12</v>
      </c>
      <c r="D3653" s="559">
        <f t="shared" si="1637"/>
        <v>6</v>
      </c>
      <c r="E3653" s="561">
        <v>0</v>
      </c>
      <c r="F3653" s="699">
        <f t="shared" si="1643"/>
        <v>0</v>
      </c>
      <c r="G3653" s="712">
        <f t="shared" si="1644"/>
        <v>0</v>
      </c>
      <c r="H3653" s="699">
        <f t="shared" si="1638"/>
        <v>0</v>
      </c>
      <c r="I3653" s="712">
        <f t="shared" si="1639"/>
        <v>0</v>
      </c>
      <c r="J3653" s="699">
        <f t="shared" si="1645"/>
        <v>0</v>
      </c>
      <c r="K3653" s="681">
        <f t="shared" si="1646"/>
        <v>0</v>
      </c>
      <c r="L3653" s="711">
        <f>IF($L$5="Yes",HLOOKUP(B3653,'Outdoor Supply'!$D$32:$P$38,7,FALSE),0)</f>
        <v>0</v>
      </c>
      <c r="M3653" s="701">
        <f t="shared" si="1647"/>
        <v>0</v>
      </c>
      <c r="N3653" s="564">
        <f t="shared" si="1648"/>
        <v>0</v>
      </c>
      <c r="O3653" s="564">
        <f t="shared" si="1649"/>
        <v>0</v>
      </c>
      <c r="P3653" s="564">
        <f t="shared" si="1650"/>
        <v>0</v>
      </c>
      <c r="Q3653" s="564">
        <f t="shared" si="1651"/>
        <v>0</v>
      </c>
      <c r="R3653" s="661">
        <f t="shared" si="1640"/>
        <v>0</v>
      </c>
      <c r="S3653" s="662">
        <f t="shared" si="1641"/>
        <v>0</v>
      </c>
      <c r="T3653" s="699">
        <f t="shared" si="1642"/>
        <v>0</v>
      </c>
      <c r="U3653" s="681">
        <f t="shared" si="1652"/>
        <v>0</v>
      </c>
      <c r="V3653" s="701">
        <f t="shared" si="1653"/>
        <v>0</v>
      </c>
      <c r="W3653" s="662">
        <f t="shared" si="1654"/>
        <v>0</v>
      </c>
      <c r="X3653" s="662">
        <f t="shared" si="1655"/>
        <v>0</v>
      </c>
      <c r="Y3653" s="662">
        <f t="shared" si="1656"/>
        <v>0</v>
      </c>
      <c r="Z3653" s="699">
        <f t="shared" si="1657"/>
        <v>0</v>
      </c>
      <c r="AA3653" s="681">
        <f t="shared" si="1660"/>
        <v>0</v>
      </c>
      <c r="AB3653" s="701">
        <f t="shared" si="1661"/>
        <v>0</v>
      </c>
      <c r="AC3653" s="662">
        <f t="shared" si="1658"/>
        <v>0</v>
      </c>
      <c r="AD3653" s="662">
        <f t="shared" si="1662"/>
        <v>0</v>
      </c>
      <c r="AE3653" s="701">
        <f t="shared" si="1663"/>
        <v>0</v>
      </c>
      <c r="AF3653" s="662">
        <f t="shared" si="1659"/>
        <v>0</v>
      </c>
      <c r="AG3653" s="662">
        <f t="shared" si="1664"/>
        <v>0</v>
      </c>
      <c r="AH3653" s="701">
        <f t="shared" si="1665"/>
        <v>0</v>
      </c>
    </row>
    <row r="3654" spans="1:34" x14ac:dyDescent="0.35">
      <c r="A3654" s="680">
        <v>41629</v>
      </c>
      <c r="B3654" s="558" t="s">
        <v>32</v>
      </c>
      <c r="C3654" s="558">
        <v>12</v>
      </c>
      <c r="D3654" s="559">
        <f t="shared" si="1637"/>
        <v>7</v>
      </c>
      <c r="E3654" s="561">
        <v>0.44999999999998863</v>
      </c>
      <c r="F3654" s="699">
        <f t="shared" si="1643"/>
        <v>0</v>
      </c>
      <c r="G3654" s="712">
        <f t="shared" si="1644"/>
        <v>0</v>
      </c>
      <c r="H3654" s="699">
        <f t="shared" si="1638"/>
        <v>0</v>
      </c>
      <c r="I3654" s="712">
        <f t="shared" si="1639"/>
        <v>0</v>
      </c>
      <c r="J3654" s="699">
        <f t="shared" si="1645"/>
        <v>0</v>
      </c>
      <c r="K3654" s="681">
        <f t="shared" si="1646"/>
        <v>0</v>
      </c>
      <c r="L3654" s="711">
        <f>IF($L$5="Yes",HLOOKUP(B3654,'Outdoor Supply'!$D$32:$P$38,7,FALSE),0)</f>
        <v>0</v>
      </c>
      <c r="M3654" s="701">
        <f t="shared" si="1647"/>
        <v>0</v>
      </c>
      <c r="N3654" s="564">
        <f t="shared" si="1648"/>
        <v>0</v>
      </c>
      <c r="O3654" s="564">
        <f t="shared" si="1649"/>
        <v>0</v>
      </c>
      <c r="P3654" s="564">
        <f t="shared" si="1650"/>
        <v>0</v>
      </c>
      <c r="Q3654" s="564">
        <f t="shared" si="1651"/>
        <v>0</v>
      </c>
      <c r="R3654" s="661">
        <f t="shared" si="1640"/>
        <v>0</v>
      </c>
      <c r="S3654" s="662">
        <f t="shared" si="1641"/>
        <v>0</v>
      </c>
      <c r="T3654" s="699">
        <f t="shared" si="1642"/>
        <v>0</v>
      </c>
      <c r="U3654" s="681">
        <f t="shared" si="1652"/>
        <v>0</v>
      </c>
      <c r="V3654" s="701">
        <f t="shared" si="1653"/>
        <v>0</v>
      </c>
      <c r="W3654" s="662">
        <f t="shared" si="1654"/>
        <v>0</v>
      </c>
      <c r="X3654" s="662">
        <f t="shared" si="1655"/>
        <v>0</v>
      </c>
      <c r="Y3654" s="662">
        <f t="shared" si="1656"/>
        <v>0</v>
      </c>
      <c r="Z3654" s="699">
        <f t="shared" si="1657"/>
        <v>0</v>
      </c>
      <c r="AA3654" s="681">
        <f t="shared" si="1660"/>
        <v>0</v>
      </c>
      <c r="AB3654" s="701">
        <f t="shared" si="1661"/>
        <v>0</v>
      </c>
      <c r="AC3654" s="662">
        <f t="shared" si="1658"/>
        <v>0</v>
      </c>
      <c r="AD3654" s="662">
        <f t="shared" si="1662"/>
        <v>0</v>
      </c>
      <c r="AE3654" s="701">
        <f t="shared" si="1663"/>
        <v>0</v>
      </c>
      <c r="AF3654" s="662">
        <f t="shared" si="1659"/>
        <v>0</v>
      </c>
      <c r="AG3654" s="662">
        <f t="shared" si="1664"/>
        <v>0</v>
      </c>
      <c r="AH3654" s="701">
        <f t="shared" si="1665"/>
        <v>0</v>
      </c>
    </row>
    <row r="3655" spans="1:34" x14ac:dyDescent="0.35">
      <c r="A3655" s="680">
        <v>41630</v>
      </c>
      <c r="B3655" s="558" t="s">
        <v>32</v>
      </c>
      <c r="C3655" s="558">
        <v>12</v>
      </c>
      <c r="D3655" s="559">
        <f t="shared" si="1637"/>
        <v>1</v>
      </c>
      <c r="E3655" s="561">
        <v>9.9999999999909051E-3</v>
      </c>
      <c r="F3655" s="699">
        <f>$B$3*$F$3*(E3655/12)*7.48</f>
        <v>0</v>
      </c>
      <c r="G3655" s="712">
        <f t="shared" si="1644"/>
        <v>0</v>
      </c>
      <c r="H3655" s="699">
        <f t="shared" si="1638"/>
        <v>0</v>
      </c>
      <c r="I3655" s="712">
        <f t="shared" si="1639"/>
        <v>0</v>
      </c>
      <c r="J3655" s="699">
        <f t="shared" si="1645"/>
        <v>0</v>
      </c>
      <c r="K3655" s="681">
        <f t="shared" si="1646"/>
        <v>0</v>
      </c>
      <c r="L3655" s="711">
        <f>IF($L$5="Yes",HLOOKUP(B3655,'Outdoor Supply'!$D$32:$P$38,7,FALSE),0)</f>
        <v>0</v>
      </c>
      <c r="M3655" s="701">
        <f t="shared" si="1647"/>
        <v>0</v>
      </c>
      <c r="N3655" s="564">
        <f t="shared" si="1648"/>
        <v>0</v>
      </c>
      <c r="O3655" s="564">
        <f t="shared" si="1649"/>
        <v>0</v>
      </c>
      <c r="P3655" s="564">
        <f t="shared" si="1650"/>
        <v>0</v>
      </c>
      <c r="Q3655" s="564">
        <f t="shared" si="1651"/>
        <v>0</v>
      </c>
      <c r="R3655" s="661">
        <f t="shared" si="1640"/>
        <v>0</v>
      </c>
      <c r="S3655" s="662">
        <f t="shared" si="1641"/>
        <v>0</v>
      </c>
      <c r="T3655" s="699">
        <f t="shared" si="1642"/>
        <v>0</v>
      </c>
      <c r="U3655" s="681">
        <f t="shared" si="1652"/>
        <v>0</v>
      </c>
      <c r="V3655" s="701">
        <f t="shared" si="1653"/>
        <v>0</v>
      </c>
      <c r="W3655" s="662">
        <f t="shared" si="1654"/>
        <v>0</v>
      </c>
      <c r="X3655" s="662">
        <f t="shared" si="1655"/>
        <v>0</v>
      </c>
      <c r="Y3655" s="662">
        <f t="shared" si="1656"/>
        <v>0</v>
      </c>
      <c r="Z3655" s="699">
        <f t="shared" si="1657"/>
        <v>0</v>
      </c>
      <c r="AA3655" s="681">
        <f t="shared" si="1660"/>
        <v>0</v>
      </c>
      <c r="AB3655" s="701">
        <f t="shared" si="1661"/>
        <v>0</v>
      </c>
      <c r="AC3655" s="662">
        <f t="shared" si="1658"/>
        <v>0</v>
      </c>
      <c r="AD3655" s="662">
        <f t="shared" si="1662"/>
        <v>0</v>
      </c>
      <c r="AE3655" s="701">
        <f t="shared" si="1663"/>
        <v>0</v>
      </c>
      <c r="AF3655" s="662">
        <f t="shared" si="1659"/>
        <v>0</v>
      </c>
      <c r="AG3655" s="662">
        <f t="shared" si="1664"/>
        <v>0</v>
      </c>
      <c r="AH3655" s="701">
        <f t="shared" si="1665"/>
        <v>0</v>
      </c>
    </row>
    <row r="3656" spans="1:34" x14ac:dyDescent="0.35">
      <c r="A3656" s="680">
        <v>41631</v>
      </c>
      <c r="B3656" s="558" t="s">
        <v>32</v>
      </c>
      <c r="C3656" s="558">
        <v>12</v>
      </c>
      <c r="D3656" s="559">
        <f t="shared" si="1637"/>
        <v>2</v>
      </c>
      <c r="E3656" s="561">
        <v>0</v>
      </c>
      <c r="F3656" s="699">
        <f t="shared" si="1643"/>
        <v>0</v>
      </c>
      <c r="G3656" s="712">
        <f t="shared" si="1644"/>
        <v>0</v>
      </c>
      <c r="H3656" s="699">
        <f t="shared" si="1638"/>
        <v>0</v>
      </c>
      <c r="I3656" s="712">
        <f t="shared" si="1639"/>
        <v>0</v>
      </c>
      <c r="J3656" s="699">
        <f t="shared" si="1645"/>
        <v>0</v>
      </c>
      <c r="K3656" s="681">
        <f t="shared" si="1646"/>
        <v>0</v>
      </c>
      <c r="L3656" s="711">
        <f>IF($L$5="Yes",HLOOKUP(B3656,'Outdoor Supply'!$D$32:$P$38,7,FALSE),0)</f>
        <v>0</v>
      </c>
      <c r="M3656" s="701">
        <f t="shared" si="1647"/>
        <v>0</v>
      </c>
      <c r="N3656" s="564">
        <f t="shared" si="1648"/>
        <v>0</v>
      </c>
      <c r="O3656" s="564">
        <f t="shared" si="1649"/>
        <v>0</v>
      </c>
      <c r="P3656" s="564">
        <f t="shared" si="1650"/>
        <v>0</v>
      </c>
      <c r="Q3656" s="564">
        <f t="shared" si="1651"/>
        <v>0</v>
      </c>
      <c r="R3656" s="661">
        <f t="shared" si="1640"/>
        <v>0</v>
      </c>
      <c r="S3656" s="662">
        <f t="shared" si="1641"/>
        <v>0</v>
      </c>
      <c r="T3656" s="699">
        <f t="shared" si="1642"/>
        <v>0</v>
      </c>
      <c r="U3656" s="681">
        <f t="shared" si="1652"/>
        <v>0</v>
      </c>
      <c r="V3656" s="701">
        <f t="shared" si="1653"/>
        <v>0</v>
      </c>
      <c r="W3656" s="662">
        <f t="shared" si="1654"/>
        <v>0</v>
      </c>
      <c r="X3656" s="662">
        <f t="shared" si="1655"/>
        <v>0</v>
      </c>
      <c r="Y3656" s="662">
        <f t="shared" si="1656"/>
        <v>0</v>
      </c>
      <c r="Z3656" s="699">
        <f t="shared" si="1657"/>
        <v>0</v>
      </c>
      <c r="AA3656" s="681">
        <f t="shared" si="1660"/>
        <v>0</v>
      </c>
      <c r="AB3656" s="701">
        <f t="shared" si="1661"/>
        <v>0</v>
      </c>
      <c r="AC3656" s="662">
        <f t="shared" si="1658"/>
        <v>0</v>
      </c>
      <c r="AD3656" s="662">
        <f t="shared" si="1662"/>
        <v>0</v>
      </c>
      <c r="AE3656" s="701">
        <f t="shared" si="1663"/>
        <v>0</v>
      </c>
      <c r="AF3656" s="662">
        <f t="shared" si="1659"/>
        <v>0</v>
      </c>
      <c r="AG3656" s="662">
        <f t="shared" si="1664"/>
        <v>0</v>
      </c>
      <c r="AH3656" s="701">
        <f t="shared" si="1665"/>
        <v>0</v>
      </c>
    </row>
    <row r="3657" spans="1:34" x14ac:dyDescent="0.35">
      <c r="A3657" s="680">
        <v>41632</v>
      </c>
      <c r="B3657" s="558" t="s">
        <v>32</v>
      </c>
      <c r="C3657" s="558">
        <v>12</v>
      </c>
      <c r="D3657" s="559">
        <f t="shared" si="1637"/>
        <v>3</v>
      </c>
      <c r="E3657" s="561">
        <v>0</v>
      </c>
      <c r="F3657" s="699">
        <f t="shared" si="1643"/>
        <v>0</v>
      </c>
      <c r="G3657" s="712">
        <f t="shared" si="1644"/>
        <v>0</v>
      </c>
      <c r="H3657" s="699">
        <f t="shared" si="1638"/>
        <v>0</v>
      </c>
      <c r="I3657" s="712">
        <f t="shared" si="1639"/>
        <v>0</v>
      </c>
      <c r="J3657" s="699">
        <f t="shared" si="1645"/>
        <v>0</v>
      </c>
      <c r="K3657" s="681">
        <f t="shared" si="1646"/>
        <v>0</v>
      </c>
      <c r="L3657" s="711">
        <f>IF($L$5="Yes",HLOOKUP(B3657,'Outdoor Supply'!$D$32:$P$38,7,FALSE),0)</f>
        <v>0</v>
      </c>
      <c r="M3657" s="701">
        <f t="shared" si="1647"/>
        <v>0</v>
      </c>
      <c r="N3657" s="564">
        <f t="shared" si="1648"/>
        <v>0</v>
      </c>
      <c r="O3657" s="564">
        <f t="shared" si="1649"/>
        <v>0</v>
      </c>
      <c r="P3657" s="564">
        <f t="shared" si="1650"/>
        <v>0</v>
      </c>
      <c r="Q3657" s="564">
        <f t="shared" si="1651"/>
        <v>0</v>
      </c>
      <c r="R3657" s="661">
        <f t="shared" si="1640"/>
        <v>0</v>
      </c>
      <c r="S3657" s="662">
        <f t="shared" si="1641"/>
        <v>0</v>
      </c>
      <c r="T3657" s="699">
        <f t="shared" si="1642"/>
        <v>0</v>
      </c>
      <c r="U3657" s="681">
        <f t="shared" si="1652"/>
        <v>0</v>
      </c>
      <c r="V3657" s="701">
        <f t="shared" si="1653"/>
        <v>0</v>
      </c>
      <c r="W3657" s="662">
        <f t="shared" si="1654"/>
        <v>0</v>
      </c>
      <c r="X3657" s="662">
        <f t="shared" si="1655"/>
        <v>0</v>
      </c>
      <c r="Y3657" s="662">
        <f t="shared" si="1656"/>
        <v>0</v>
      </c>
      <c r="Z3657" s="699">
        <f t="shared" si="1657"/>
        <v>0</v>
      </c>
      <c r="AA3657" s="681">
        <f t="shared" si="1660"/>
        <v>0</v>
      </c>
      <c r="AB3657" s="701">
        <f t="shared" si="1661"/>
        <v>0</v>
      </c>
      <c r="AC3657" s="662">
        <f t="shared" si="1658"/>
        <v>0</v>
      </c>
      <c r="AD3657" s="662">
        <f t="shared" si="1662"/>
        <v>0</v>
      </c>
      <c r="AE3657" s="701">
        <f t="shared" si="1663"/>
        <v>0</v>
      </c>
      <c r="AF3657" s="662">
        <f t="shared" si="1659"/>
        <v>0</v>
      </c>
      <c r="AG3657" s="662">
        <f t="shared" si="1664"/>
        <v>0</v>
      </c>
      <c r="AH3657" s="701">
        <f t="shared" si="1665"/>
        <v>0</v>
      </c>
    </row>
    <row r="3658" spans="1:34" x14ac:dyDescent="0.35">
      <c r="A3658" s="680">
        <v>41633</v>
      </c>
      <c r="B3658" s="558" t="s">
        <v>32</v>
      </c>
      <c r="C3658" s="558">
        <v>12</v>
      </c>
      <c r="D3658" s="559">
        <f t="shared" si="1637"/>
        <v>4</v>
      </c>
      <c r="E3658" s="561">
        <v>0</v>
      </c>
      <c r="F3658" s="699">
        <f t="shared" si="1643"/>
        <v>0</v>
      </c>
      <c r="G3658" s="712">
        <f t="shared" si="1644"/>
        <v>0</v>
      </c>
      <c r="H3658" s="699">
        <f t="shared" si="1638"/>
        <v>0</v>
      </c>
      <c r="I3658" s="712">
        <f t="shared" si="1639"/>
        <v>0</v>
      </c>
      <c r="J3658" s="699">
        <f t="shared" si="1645"/>
        <v>0</v>
      </c>
      <c r="K3658" s="681">
        <f t="shared" si="1646"/>
        <v>0</v>
      </c>
      <c r="L3658" s="711">
        <f>IF($L$5="Yes",HLOOKUP(B3658,'Outdoor Supply'!$D$32:$P$38,7,FALSE),0)</f>
        <v>0</v>
      </c>
      <c r="M3658" s="701">
        <f t="shared" si="1647"/>
        <v>0</v>
      </c>
      <c r="N3658" s="564">
        <f t="shared" si="1648"/>
        <v>0</v>
      </c>
      <c r="O3658" s="564">
        <f t="shared" si="1649"/>
        <v>0</v>
      </c>
      <c r="P3658" s="564">
        <f t="shared" si="1650"/>
        <v>0</v>
      </c>
      <c r="Q3658" s="564">
        <f t="shared" si="1651"/>
        <v>0</v>
      </c>
      <c r="R3658" s="661">
        <f t="shared" si="1640"/>
        <v>0</v>
      </c>
      <c r="S3658" s="662">
        <f t="shared" si="1641"/>
        <v>0</v>
      </c>
      <c r="T3658" s="699">
        <f t="shared" si="1642"/>
        <v>0</v>
      </c>
      <c r="U3658" s="681">
        <f t="shared" si="1652"/>
        <v>0</v>
      </c>
      <c r="V3658" s="701">
        <f t="shared" si="1653"/>
        <v>0</v>
      </c>
      <c r="W3658" s="662">
        <f t="shared" si="1654"/>
        <v>0</v>
      </c>
      <c r="X3658" s="662">
        <f t="shared" si="1655"/>
        <v>0</v>
      </c>
      <c r="Y3658" s="662">
        <f t="shared" si="1656"/>
        <v>0</v>
      </c>
      <c r="Z3658" s="699">
        <f t="shared" si="1657"/>
        <v>0</v>
      </c>
      <c r="AA3658" s="681">
        <f t="shared" si="1660"/>
        <v>0</v>
      </c>
      <c r="AB3658" s="701">
        <f t="shared" si="1661"/>
        <v>0</v>
      </c>
      <c r="AC3658" s="662">
        <f t="shared" si="1658"/>
        <v>0</v>
      </c>
      <c r="AD3658" s="662">
        <f t="shared" si="1662"/>
        <v>0</v>
      </c>
      <c r="AE3658" s="701">
        <f t="shared" si="1663"/>
        <v>0</v>
      </c>
      <c r="AF3658" s="662">
        <f t="shared" si="1659"/>
        <v>0</v>
      </c>
      <c r="AG3658" s="662">
        <f t="shared" si="1664"/>
        <v>0</v>
      </c>
      <c r="AH3658" s="701">
        <f t="shared" si="1665"/>
        <v>0</v>
      </c>
    </row>
    <row r="3659" spans="1:34" x14ac:dyDescent="0.35">
      <c r="A3659" s="680">
        <v>41634</v>
      </c>
      <c r="B3659" s="558" t="s">
        <v>32</v>
      </c>
      <c r="C3659" s="558">
        <v>12</v>
      </c>
      <c r="D3659" s="559">
        <f t="shared" si="1637"/>
        <v>5</v>
      </c>
      <c r="E3659" s="561">
        <v>0</v>
      </c>
      <c r="F3659" s="699">
        <f t="shared" si="1643"/>
        <v>0</v>
      </c>
      <c r="G3659" s="712">
        <f t="shared" ref="G3659:G3664" si="1666">$B$4*$F$4*(E3659/12)*7.48</f>
        <v>0</v>
      </c>
      <c r="H3659" s="699">
        <f t="shared" ref="H3659:H3664" si="1667">$C$3*$F$3*(E3659/12)*7.48</f>
        <v>0</v>
      </c>
      <c r="I3659" s="712">
        <f t="shared" ref="I3659:I3664" si="1668">$C$4*$F$4*(E3659/12)*7.48</f>
        <v>0</v>
      </c>
      <c r="J3659" s="699">
        <f t="shared" si="1645"/>
        <v>0</v>
      </c>
      <c r="K3659" s="681">
        <f t="shared" si="1646"/>
        <v>0</v>
      </c>
      <c r="L3659" s="711">
        <f>IF($L$5="Yes",HLOOKUP(B3659,'Outdoor Supply'!$D$32:$P$38,7,FALSE),0)</f>
        <v>0</v>
      </c>
      <c r="M3659" s="701">
        <f t="shared" si="1647"/>
        <v>0</v>
      </c>
      <c r="N3659" s="564">
        <f t="shared" si="1648"/>
        <v>0</v>
      </c>
      <c r="O3659" s="564">
        <f t="shared" si="1649"/>
        <v>0</v>
      </c>
      <c r="P3659" s="564">
        <f t="shared" si="1650"/>
        <v>0</v>
      </c>
      <c r="Q3659" s="564">
        <f t="shared" si="1651"/>
        <v>0</v>
      </c>
      <c r="R3659" s="661">
        <f t="shared" ref="R3659:R3664" si="1669">$Q$3</f>
        <v>0</v>
      </c>
      <c r="S3659" s="662">
        <f t="shared" ref="S3659:S3664" si="1670">SUM(N3659:R3659)</f>
        <v>0</v>
      </c>
      <c r="T3659" s="699">
        <f t="shared" ref="T3659:T3664" si="1671">IF(V3659&lt;0,0,IF(V3659&gt;$G$3,$G$3,V3659))</f>
        <v>0</v>
      </c>
      <c r="U3659" s="681">
        <f t="shared" si="1652"/>
        <v>0</v>
      </c>
      <c r="V3659" s="701">
        <f t="shared" si="1653"/>
        <v>0</v>
      </c>
      <c r="W3659" s="662">
        <f t="shared" si="1654"/>
        <v>0</v>
      </c>
      <c r="X3659" s="662">
        <f t="shared" si="1655"/>
        <v>0</v>
      </c>
      <c r="Y3659" s="662">
        <f t="shared" si="1656"/>
        <v>0</v>
      </c>
      <c r="Z3659" s="699">
        <f t="shared" si="1657"/>
        <v>0</v>
      </c>
      <c r="AA3659" s="681">
        <f t="shared" si="1660"/>
        <v>0</v>
      </c>
      <c r="AB3659" s="701">
        <f t="shared" si="1661"/>
        <v>0</v>
      </c>
      <c r="AC3659" s="662">
        <f t="shared" si="1658"/>
        <v>0</v>
      </c>
      <c r="AD3659" s="662">
        <f t="shared" si="1662"/>
        <v>0</v>
      </c>
      <c r="AE3659" s="701">
        <f t="shared" si="1663"/>
        <v>0</v>
      </c>
      <c r="AF3659" s="662">
        <f t="shared" si="1659"/>
        <v>0</v>
      </c>
      <c r="AG3659" s="662">
        <f t="shared" si="1664"/>
        <v>0</v>
      </c>
      <c r="AH3659" s="701">
        <f t="shared" si="1665"/>
        <v>0</v>
      </c>
    </row>
    <row r="3660" spans="1:34" x14ac:dyDescent="0.35">
      <c r="A3660" s="680">
        <v>41635</v>
      </c>
      <c r="B3660" s="558" t="s">
        <v>32</v>
      </c>
      <c r="C3660" s="558">
        <v>12</v>
      </c>
      <c r="D3660" s="559">
        <f t="shared" si="1637"/>
        <v>6</v>
      </c>
      <c r="E3660" s="561">
        <v>0</v>
      </c>
      <c r="F3660" s="699">
        <f t="shared" ref="F3660:F3664" si="1672">$B$3*$F$3*(E3660/12)*7.48</f>
        <v>0</v>
      </c>
      <c r="G3660" s="712">
        <f t="shared" si="1666"/>
        <v>0</v>
      </c>
      <c r="H3660" s="699">
        <f t="shared" si="1667"/>
        <v>0</v>
      </c>
      <c r="I3660" s="712">
        <f t="shared" si="1668"/>
        <v>0</v>
      </c>
      <c r="J3660" s="699">
        <f t="shared" ref="J3660:J3664" si="1673">IF($L$3="Yes",$M$3*$N$3*(E3660/12)*7.48,0)</f>
        <v>0</v>
      </c>
      <c r="K3660" s="681">
        <f t="shared" ref="K3660:K3664" si="1674">IF($L$4="Yes",$M$4*$N$4*(E3660/12)*7.48,0)</f>
        <v>0</v>
      </c>
      <c r="L3660" s="711">
        <f>IF($L$5="Yes",HLOOKUP(B3660,'Outdoor Supply'!$D$32:$P$38,7,FALSE),0)</f>
        <v>0</v>
      </c>
      <c r="M3660" s="701">
        <f t="shared" ref="M3660:M3664" si="1675">SUM(J3660:L3660)</f>
        <v>0</v>
      </c>
      <c r="N3660" s="564">
        <f t="shared" ref="N3660:N3664" si="1676">HLOOKUP(B3660,$U$2:$AF$6,2,FALSE)</f>
        <v>0</v>
      </c>
      <c r="O3660" s="564">
        <f t="shared" ref="O3660:O3664" si="1677">HLOOKUP(B3660,$U$2:$AF$6,3,FALSE)</f>
        <v>0</v>
      </c>
      <c r="P3660" s="564">
        <f t="shared" ref="P3660:P3664" si="1678">HLOOKUP(B3660,$U$2:$AF$6,4,FALSE)</f>
        <v>0</v>
      </c>
      <c r="Q3660" s="564">
        <f t="shared" ref="Q3660:Q3664" si="1679">HLOOKUP(B3660,$U$2:$AF$6,5,FALSE)</f>
        <v>0</v>
      </c>
      <c r="R3660" s="661">
        <f t="shared" si="1669"/>
        <v>0</v>
      </c>
      <c r="S3660" s="662">
        <f t="shared" si="1670"/>
        <v>0</v>
      </c>
      <c r="T3660" s="699">
        <f t="shared" si="1671"/>
        <v>0</v>
      </c>
      <c r="U3660" s="681">
        <f t="shared" si="1652"/>
        <v>0</v>
      </c>
      <c r="V3660" s="701">
        <f t="shared" si="1653"/>
        <v>0</v>
      </c>
      <c r="W3660" s="662">
        <f t="shared" ref="W3660:W3664" si="1680">IF(Y3660&lt;0,0,IF(Y3660&gt;$G$4,$G$4,Y3660))</f>
        <v>0</v>
      </c>
      <c r="X3660" s="662">
        <f t="shared" si="1655"/>
        <v>0</v>
      </c>
      <c r="Y3660" s="662">
        <f t="shared" si="1656"/>
        <v>0</v>
      </c>
      <c r="Z3660" s="699">
        <f t="shared" ref="Z3660:Z3664" si="1681">IF(AB3660&lt;0,0,IF(AB3660&gt;$H$3,$H$3,AB3660))</f>
        <v>0</v>
      </c>
      <c r="AA3660" s="681">
        <f t="shared" si="1660"/>
        <v>0</v>
      </c>
      <c r="AB3660" s="701">
        <f t="shared" si="1661"/>
        <v>0</v>
      </c>
      <c r="AC3660" s="662">
        <f t="shared" ref="AC3660:AC3664" si="1682">IF(AE3660&lt;0,0,IF(AE3660&gt;$H$4,$H$4,AE3660))</f>
        <v>0</v>
      </c>
      <c r="AD3660" s="662">
        <f t="shared" si="1662"/>
        <v>0</v>
      </c>
      <c r="AE3660" s="701">
        <f t="shared" si="1663"/>
        <v>0</v>
      </c>
      <c r="AF3660" s="662">
        <f t="shared" ref="AF3660:AF3664" si="1683">IF(AH3660&lt;0,0,IF(AH3660&gt;$O$3,$O$3,AH3660))</f>
        <v>0</v>
      </c>
      <c r="AG3660" s="662">
        <f t="shared" si="1664"/>
        <v>0</v>
      </c>
      <c r="AH3660" s="701">
        <f t="shared" si="1665"/>
        <v>0</v>
      </c>
    </row>
    <row r="3661" spans="1:34" x14ac:dyDescent="0.35">
      <c r="A3661" s="680">
        <v>41636</v>
      </c>
      <c r="B3661" s="558" t="s">
        <v>32</v>
      </c>
      <c r="C3661" s="558">
        <v>12</v>
      </c>
      <c r="D3661" s="559">
        <v>7</v>
      </c>
      <c r="E3661" s="561">
        <v>0</v>
      </c>
      <c r="F3661" s="699">
        <f>$B$3*$F$3*(E3661/12)*7.48</f>
        <v>0</v>
      </c>
      <c r="G3661" s="712">
        <f t="shared" si="1666"/>
        <v>0</v>
      </c>
      <c r="H3661" s="699">
        <f t="shared" si="1667"/>
        <v>0</v>
      </c>
      <c r="I3661" s="712">
        <f t="shared" si="1668"/>
        <v>0</v>
      </c>
      <c r="J3661" s="699">
        <f t="shared" si="1673"/>
        <v>0</v>
      </c>
      <c r="K3661" s="681">
        <f t="shared" si="1674"/>
        <v>0</v>
      </c>
      <c r="L3661" s="711">
        <f>IF($L$5="Yes",HLOOKUP(B3661,'Outdoor Supply'!$D$32:$P$38,7,FALSE),0)</f>
        <v>0</v>
      </c>
      <c r="M3661" s="701">
        <f t="shared" si="1675"/>
        <v>0</v>
      </c>
      <c r="N3661" s="564">
        <f t="shared" si="1676"/>
        <v>0</v>
      </c>
      <c r="O3661" s="564">
        <f t="shared" si="1677"/>
        <v>0</v>
      </c>
      <c r="P3661" s="564">
        <f t="shared" si="1678"/>
        <v>0</v>
      </c>
      <c r="Q3661" s="564">
        <f t="shared" si="1679"/>
        <v>0</v>
      </c>
      <c r="R3661" s="661">
        <f t="shared" si="1669"/>
        <v>0</v>
      </c>
      <c r="S3661" s="662">
        <f t="shared" si="1670"/>
        <v>0</v>
      </c>
      <c r="T3661" s="699">
        <f t="shared" si="1671"/>
        <v>0</v>
      </c>
      <c r="U3661" s="681">
        <f t="shared" si="1652"/>
        <v>0</v>
      </c>
      <c r="V3661" s="701">
        <f t="shared" si="1653"/>
        <v>0</v>
      </c>
      <c r="W3661" s="662">
        <f t="shared" si="1680"/>
        <v>0</v>
      </c>
      <c r="X3661" s="662">
        <f t="shared" si="1655"/>
        <v>0</v>
      </c>
      <c r="Y3661" s="662">
        <f t="shared" si="1656"/>
        <v>0</v>
      </c>
      <c r="Z3661" s="699">
        <f t="shared" si="1681"/>
        <v>0</v>
      </c>
      <c r="AA3661" s="681">
        <f t="shared" ref="AA3661:AA3664" si="1684">IF(H3661+Z3660&gt;S3661,S3661,H3661+Z3660)</f>
        <v>0</v>
      </c>
      <c r="AB3661" s="701">
        <f t="shared" ref="AB3661:AB3664" si="1685">Z3660+H3661-S3661</f>
        <v>0</v>
      </c>
      <c r="AC3661" s="662">
        <f t="shared" si="1682"/>
        <v>0</v>
      </c>
      <c r="AD3661" s="662">
        <f t="shared" ref="AD3661:AD3664" si="1686">IF(I3661+AC3660&gt;S3661,S3661,I3661+AC3660)</f>
        <v>0</v>
      </c>
      <c r="AE3661" s="701">
        <f t="shared" ref="AE3661:AE3664" si="1687">AC3660+I3661-S3661</f>
        <v>0</v>
      </c>
      <c r="AF3661" s="662">
        <f t="shared" si="1683"/>
        <v>0</v>
      </c>
      <c r="AG3661" s="662">
        <f t="shared" ref="AG3661:AG3664" si="1688">IF(M3661+AF3660&gt;S3661,S3661,M3661+AF3660)</f>
        <v>0</v>
      </c>
      <c r="AH3661" s="701">
        <f t="shared" ref="AH3661:AH3664" si="1689">AF3660+M3661-S3661</f>
        <v>0</v>
      </c>
    </row>
    <row r="3662" spans="1:34" x14ac:dyDescent="0.35">
      <c r="A3662" s="680">
        <v>41637</v>
      </c>
      <c r="B3662" s="558" t="s">
        <v>32</v>
      </c>
      <c r="C3662" s="558">
        <v>12</v>
      </c>
      <c r="D3662" s="559">
        <v>1</v>
      </c>
      <c r="E3662" s="561">
        <v>0</v>
      </c>
      <c r="F3662" s="699">
        <f t="shared" si="1672"/>
        <v>0</v>
      </c>
      <c r="G3662" s="712">
        <f t="shared" si="1666"/>
        <v>0</v>
      </c>
      <c r="H3662" s="699">
        <f t="shared" si="1667"/>
        <v>0</v>
      </c>
      <c r="I3662" s="712">
        <f t="shared" si="1668"/>
        <v>0</v>
      </c>
      <c r="J3662" s="699">
        <f t="shared" si="1673"/>
        <v>0</v>
      </c>
      <c r="K3662" s="681">
        <f t="shared" si="1674"/>
        <v>0</v>
      </c>
      <c r="L3662" s="711">
        <f>IF($L$5="Yes",HLOOKUP(B3662,'Outdoor Supply'!$D$32:$P$38,7,FALSE),0)</f>
        <v>0</v>
      </c>
      <c r="M3662" s="701">
        <f t="shared" si="1675"/>
        <v>0</v>
      </c>
      <c r="N3662" s="564">
        <f t="shared" si="1676"/>
        <v>0</v>
      </c>
      <c r="O3662" s="564">
        <f t="shared" si="1677"/>
        <v>0</v>
      </c>
      <c r="P3662" s="564">
        <f t="shared" si="1678"/>
        <v>0</v>
      </c>
      <c r="Q3662" s="564">
        <f t="shared" si="1679"/>
        <v>0</v>
      </c>
      <c r="R3662" s="661">
        <f t="shared" si="1669"/>
        <v>0</v>
      </c>
      <c r="S3662" s="662">
        <f t="shared" si="1670"/>
        <v>0</v>
      </c>
      <c r="T3662" s="699">
        <f t="shared" si="1671"/>
        <v>0</v>
      </c>
      <c r="U3662" s="681">
        <f t="shared" si="1652"/>
        <v>0</v>
      </c>
      <c r="V3662" s="701">
        <f t="shared" si="1653"/>
        <v>0</v>
      </c>
      <c r="W3662" s="662">
        <f t="shared" si="1680"/>
        <v>0</v>
      </c>
      <c r="X3662" s="662">
        <f t="shared" si="1655"/>
        <v>0</v>
      </c>
      <c r="Y3662" s="662">
        <f t="shared" si="1656"/>
        <v>0</v>
      </c>
      <c r="Z3662" s="699">
        <f t="shared" si="1681"/>
        <v>0</v>
      </c>
      <c r="AA3662" s="681">
        <f t="shared" si="1684"/>
        <v>0</v>
      </c>
      <c r="AB3662" s="701">
        <f t="shared" si="1685"/>
        <v>0</v>
      </c>
      <c r="AC3662" s="662">
        <f t="shared" si="1682"/>
        <v>0</v>
      </c>
      <c r="AD3662" s="662">
        <f t="shared" si="1686"/>
        <v>0</v>
      </c>
      <c r="AE3662" s="701">
        <f t="shared" si="1687"/>
        <v>0</v>
      </c>
      <c r="AF3662" s="662">
        <f t="shared" si="1683"/>
        <v>0</v>
      </c>
      <c r="AG3662" s="662">
        <f t="shared" si="1688"/>
        <v>0</v>
      </c>
      <c r="AH3662" s="701">
        <f t="shared" si="1689"/>
        <v>0</v>
      </c>
    </row>
    <row r="3663" spans="1:34" x14ac:dyDescent="0.35">
      <c r="A3663" s="680">
        <v>41638</v>
      </c>
      <c r="B3663" s="558" t="s">
        <v>32</v>
      </c>
      <c r="C3663" s="558">
        <v>12</v>
      </c>
      <c r="D3663" s="559">
        <v>2</v>
      </c>
      <c r="E3663" s="561">
        <v>0</v>
      </c>
      <c r="F3663" s="699">
        <f t="shared" si="1672"/>
        <v>0</v>
      </c>
      <c r="G3663" s="712">
        <f t="shared" si="1666"/>
        <v>0</v>
      </c>
      <c r="H3663" s="699">
        <f t="shared" si="1667"/>
        <v>0</v>
      </c>
      <c r="I3663" s="712">
        <f t="shared" si="1668"/>
        <v>0</v>
      </c>
      <c r="J3663" s="699">
        <f t="shared" si="1673"/>
        <v>0</v>
      </c>
      <c r="K3663" s="681">
        <f t="shared" si="1674"/>
        <v>0</v>
      </c>
      <c r="L3663" s="711">
        <f>IF($L$5="Yes",HLOOKUP(B3663,'Outdoor Supply'!$D$32:$P$38,7,FALSE),0)</f>
        <v>0</v>
      </c>
      <c r="M3663" s="701">
        <f t="shared" si="1675"/>
        <v>0</v>
      </c>
      <c r="N3663" s="564">
        <f t="shared" si="1676"/>
        <v>0</v>
      </c>
      <c r="O3663" s="564">
        <f t="shared" si="1677"/>
        <v>0</v>
      </c>
      <c r="P3663" s="564">
        <f t="shared" si="1678"/>
        <v>0</v>
      </c>
      <c r="Q3663" s="564">
        <f t="shared" si="1679"/>
        <v>0</v>
      </c>
      <c r="R3663" s="661">
        <f t="shared" si="1669"/>
        <v>0</v>
      </c>
      <c r="S3663" s="662">
        <f t="shared" si="1670"/>
        <v>0</v>
      </c>
      <c r="T3663" s="699">
        <f t="shared" si="1671"/>
        <v>0</v>
      </c>
      <c r="U3663" s="681">
        <f t="shared" si="1652"/>
        <v>0</v>
      </c>
      <c r="V3663" s="701">
        <f t="shared" si="1653"/>
        <v>0</v>
      </c>
      <c r="W3663" s="662">
        <f t="shared" si="1680"/>
        <v>0</v>
      </c>
      <c r="X3663" s="662">
        <f t="shared" si="1655"/>
        <v>0</v>
      </c>
      <c r="Y3663" s="662">
        <f t="shared" si="1656"/>
        <v>0</v>
      </c>
      <c r="Z3663" s="699">
        <f t="shared" si="1681"/>
        <v>0</v>
      </c>
      <c r="AA3663" s="681">
        <f t="shared" si="1684"/>
        <v>0</v>
      </c>
      <c r="AB3663" s="701">
        <f t="shared" si="1685"/>
        <v>0</v>
      </c>
      <c r="AC3663" s="662">
        <f t="shared" si="1682"/>
        <v>0</v>
      </c>
      <c r="AD3663" s="662">
        <f t="shared" si="1686"/>
        <v>0</v>
      </c>
      <c r="AE3663" s="701">
        <f t="shared" si="1687"/>
        <v>0</v>
      </c>
      <c r="AF3663" s="662">
        <f t="shared" si="1683"/>
        <v>0</v>
      </c>
      <c r="AG3663" s="662">
        <f t="shared" si="1688"/>
        <v>0</v>
      </c>
      <c r="AH3663" s="701">
        <f t="shared" si="1689"/>
        <v>0</v>
      </c>
    </row>
    <row r="3664" spans="1:34" x14ac:dyDescent="0.35">
      <c r="A3664" s="680">
        <v>41639</v>
      </c>
      <c r="B3664" s="558" t="s">
        <v>32</v>
      </c>
      <c r="C3664" s="558">
        <v>12</v>
      </c>
      <c r="D3664" s="559">
        <v>3</v>
      </c>
      <c r="E3664" s="561">
        <v>0</v>
      </c>
      <c r="F3664" s="699">
        <f t="shared" si="1672"/>
        <v>0</v>
      </c>
      <c r="G3664" s="712">
        <f t="shared" si="1666"/>
        <v>0</v>
      </c>
      <c r="H3664" s="699">
        <f t="shared" si="1667"/>
        <v>0</v>
      </c>
      <c r="I3664" s="712">
        <f t="shared" si="1668"/>
        <v>0</v>
      </c>
      <c r="J3664" s="699">
        <f t="shared" si="1673"/>
        <v>0</v>
      </c>
      <c r="K3664" s="681">
        <f t="shared" si="1674"/>
        <v>0</v>
      </c>
      <c r="L3664" s="711">
        <f>IF($L$5="Yes",HLOOKUP(B3664,'Outdoor Supply'!$D$32:$P$38,7,FALSE),0)</f>
        <v>0</v>
      </c>
      <c r="M3664" s="701">
        <f t="shared" si="1675"/>
        <v>0</v>
      </c>
      <c r="N3664" s="564">
        <f t="shared" si="1676"/>
        <v>0</v>
      </c>
      <c r="O3664" s="564">
        <f t="shared" si="1677"/>
        <v>0</v>
      </c>
      <c r="P3664" s="564">
        <f t="shared" si="1678"/>
        <v>0</v>
      </c>
      <c r="Q3664" s="564">
        <f t="shared" si="1679"/>
        <v>0</v>
      </c>
      <c r="R3664" s="661">
        <f t="shared" si="1669"/>
        <v>0</v>
      </c>
      <c r="S3664" s="662">
        <f t="shared" si="1670"/>
        <v>0</v>
      </c>
      <c r="T3664" s="699">
        <f t="shared" si="1671"/>
        <v>0</v>
      </c>
      <c r="U3664" s="681">
        <f t="shared" si="1652"/>
        <v>0</v>
      </c>
      <c r="V3664" s="701">
        <f t="shared" si="1653"/>
        <v>0</v>
      </c>
      <c r="W3664" s="662">
        <f t="shared" si="1680"/>
        <v>0</v>
      </c>
      <c r="X3664" s="662">
        <f t="shared" si="1655"/>
        <v>0</v>
      </c>
      <c r="Y3664" s="662">
        <f t="shared" si="1656"/>
        <v>0</v>
      </c>
      <c r="Z3664" s="699">
        <f t="shared" si="1681"/>
        <v>0</v>
      </c>
      <c r="AA3664" s="681">
        <f t="shared" si="1684"/>
        <v>0</v>
      </c>
      <c r="AB3664" s="701">
        <f t="shared" si="1685"/>
        <v>0</v>
      </c>
      <c r="AC3664" s="662">
        <f t="shared" si="1682"/>
        <v>0</v>
      </c>
      <c r="AD3664" s="662">
        <f t="shared" si="1686"/>
        <v>0</v>
      </c>
      <c r="AE3664" s="701">
        <f t="shared" si="1687"/>
        <v>0</v>
      </c>
      <c r="AF3664" s="662">
        <f t="shared" si="1683"/>
        <v>0</v>
      </c>
      <c r="AG3664" s="662">
        <f t="shared" si="1688"/>
        <v>0</v>
      </c>
      <c r="AH3664" s="701">
        <f t="shared" si="1689"/>
        <v>0</v>
      </c>
    </row>
    <row r="3665" spans="3:15" x14ac:dyDescent="0.35">
      <c r="C3665"/>
      <c r="E3665">
        <f>SUM(E10:E3664)</f>
        <v>334.35999999999547</v>
      </c>
      <c r="F3665"/>
      <c r="G3665"/>
      <c r="H3665"/>
      <c r="O3665"/>
    </row>
    <row r="3666" spans="3:15" x14ac:dyDescent="0.35">
      <c r="C3666"/>
      <c r="F3666"/>
      <c r="G3666"/>
      <c r="H3666"/>
      <c r="O3666"/>
    </row>
    <row r="3667" spans="3:15" x14ac:dyDescent="0.35">
      <c r="C3667"/>
      <c r="F3667"/>
      <c r="G3667"/>
      <c r="H3667"/>
      <c r="O3667"/>
    </row>
    <row r="3668" spans="3:15" x14ac:dyDescent="0.35">
      <c r="C3668"/>
      <c r="F3668"/>
      <c r="G3668"/>
      <c r="H3668"/>
      <c r="O3668"/>
    </row>
    <row r="3669" spans="3:15" x14ac:dyDescent="0.35">
      <c r="C3669"/>
      <c r="F3669"/>
      <c r="G3669"/>
      <c r="H3669"/>
      <c r="O3669"/>
    </row>
    <row r="3670" spans="3:15" x14ac:dyDescent="0.35">
      <c r="C3670"/>
      <c r="F3670"/>
      <c r="G3670"/>
      <c r="H3670"/>
      <c r="O3670"/>
    </row>
    <row r="3671" spans="3:15" x14ac:dyDescent="0.35">
      <c r="C3671"/>
      <c r="F3671"/>
      <c r="G3671"/>
      <c r="H3671"/>
      <c r="O3671"/>
    </row>
    <row r="3672" spans="3:15" x14ac:dyDescent="0.35">
      <c r="C3672"/>
      <c r="F3672"/>
      <c r="G3672"/>
      <c r="H3672"/>
      <c r="O3672"/>
    </row>
    <row r="3673" spans="3:15" x14ac:dyDescent="0.35">
      <c r="C3673"/>
      <c r="F3673"/>
      <c r="G3673"/>
      <c r="H3673"/>
      <c r="O3673"/>
    </row>
    <row r="3674" spans="3:15" x14ac:dyDescent="0.35">
      <c r="C3674"/>
      <c r="F3674"/>
      <c r="G3674"/>
      <c r="H3674"/>
      <c r="O3674"/>
    </row>
    <row r="3675" spans="3:15" x14ac:dyDescent="0.35">
      <c r="C3675"/>
      <c r="F3675"/>
      <c r="G3675"/>
      <c r="H3675"/>
      <c r="O3675"/>
    </row>
    <row r="3676" spans="3:15" x14ac:dyDescent="0.35">
      <c r="C3676"/>
      <c r="F3676"/>
      <c r="G3676"/>
      <c r="H3676"/>
      <c r="O3676"/>
    </row>
    <row r="3677" spans="3:15" x14ac:dyDescent="0.35">
      <c r="C3677"/>
      <c r="F3677"/>
      <c r="G3677"/>
      <c r="H3677"/>
      <c r="O3677"/>
    </row>
    <row r="3678" spans="3:15" x14ac:dyDescent="0.35">
      <c r="C3678"/>
      <c r="F3678"/>
      <c r="G3678"/>
      <c r="H3678"/>
      <c r="O3678"/>
    </row>
    <row r="3679" spans="3:15" x14ac:dyDescent="0.35">
      <c r="C3679"/>
      <c r="F3679"/>
      <c r="G3679"/>
      <c r="H3679"/>
      <c r="O3679"/>
    </row>
    <row r="3680" spans="3:15" x14ac:dyDescent="0.35">
      <c r="C3680"/>
      <c r="F3680"/>
      <c r="G3680"/>
      <c r="H3680"/>
      <c r="O3680"/>
    </row>
    <row r="3681" spans="3:15" x14ac:dyDescent="0.35">
      <c r="C3681"/>
      <c r="F3681"/>
      <c r="G3681"/>
      <c r="H3681"/>
      <c r="O3681"/>
    </row>
    <row r="3682" spans="3:15" x14ac:dyDescent="0.35">
      <c r="C3682"/>
      <c r="F3682"/>
      <c r="G3682"/>
      <c r="H3682"/>
      <c r="O3682"/>
    </row>
    <row r="3683" spans="3:15" x14ac:dyDescent="0.35">
      <c r="C3683"/>
      <c r="F3683"/>
      <c r="G3683"/>
      <c r="H3683"/>
      <c r="O3683"/>
    </row>
    <row r="3684" spans="3:15" x14ac:dyDescent="0.35">
      <c r="C3684"/>
      <c r="F3684"/>
      <c r="G3684"/>
      <c r="H3684"/>
      <c r="O3684"/>
    </row>
    <row r="3685" spans="3:15" x14ac:dyDescent="0.35">
      <c r="C3685"/>
      <c r="F3685"/>
      <c r="G3685"/>
      <c r="H3685"/>
      <c r="O3685"/>
    </row>
    <row r="3686" spans="3:15" x14ac:dyDescent="0.35">
      <c r="C3686"/>
      <c r="F3686"/>
      <c r="G3686"/>
      <c r="H3686"/>
      <c r="O3686"/>
    </row>
    <row r="3687" spans="3:15" x14ac:dyDescent="0.35">
      <c r="C3687"/>
      <c r="F3687"/>
      <c r="G3687"/>
      <c r="H3687"/>
      <c r="O3687"/>
    </row>
    <row r="3688" spans="3:15" x14ac:dyDescent="0.35">
      <c r="C3688"/>
      <c r="F3688"/>
      <c r="G3688"/>
      <c r="H3688"/>
      <c r="O3688"/>
    </row>
    <row r="3689" spans="3:15" x14ac:dyDescent="0.35">
      <c r="C3689"/>
      <c r="F3689"/>
      <c r="G3689"/>
      <c r="H3689"/>
      <c r="O3689"/>
    </row>
    <row r="3690" spans="3:15" x14ac:dyDescent="0.35">
      <c r="C3690"/>
      <c r="F3690"/>
      <c r="G3690"/>
      <c r="H3690"/>
      <c r="O3690"/>
    </row>
    <row r="3691" spans="3:15" x14ac:dyDescent="0.35">
      <c r="C3691"/>
      <c r="F3691"/>
      <c r="G3691"/>
      <c r="H3691"/>
      <c r="O3691"/>
    </row>
    <row r="3692" spans="3:15" x14ac:dyDescent="0.35">
      <c r="C3692"/>
      <c r="F3692"/>
      <c r="G3692"/>
      <c r="H3692"/>
      <c r="O3692"/>
    </row>
    <row r="3693" spans="3:15" x14ac:dyDescent="0.35">
      <c r="C3693"/>
      <c r="F3693"/>
      <c r="G3693"/>
      <c r="H3693"/>
      <c r="O3693"/>
    </row>
    <row r="3694" spans="3:15" x14ac:dyDescent="0.35">
      <c r="C3694"/>
      <c r="F3694"/>
      <c r="G3694"/>
      <c r="H3694"/>
      <c r="O3694"/>
    </row>
    <row r="3695" spans="3:15" x14ac:dyDescent="0.35">
      <c r="C3695"/>
      <c r="F3695"/>
      <c r="G3695"/>
      <c r="H3695"/>
      <c r="O3695"/>
    </row>
    <row r="3696" spans="3:15" x14ac:dyDescent="0.35">
      <c r="C3696"/>
      <c r="F3696"/>
      <c r="G3696"/>
      <c r="H3696"/>
      <c r="O3696"/>
    </row>
    <row r="3697" spans="3:15" x14ac:dyDescent="0.35">
      <c r="C3697"/>
      <c r="F3697"/>
      <c r="G3697"/>
      <c r="H3697"/>
      <c r="O3697"/>
    </row>
    <row r="3698" spans="3:15" x14ac:dyDescent="0.35">
      <c r="C3698"/>
      <c r="F3698"/>
      <c r="G3698"/>
      <c r="H3698"/>
      <c r="O3698"/>
    </row>
    <row r="3699" spans="3:15" x14ac:dyDescent="0.35">
      <c r="C3699"/>
      <c r="F3699"/>
      <c r="G3699"/>
      <c r="H3699"/>
      <c r="O3699"/>
    </row>
    <row r="3700" spans="3:15" x14ac:dyDescent="0.35">
      <c r="C3700"/>
      <c r="F3700"/>
      <c r="G3700"/>
      <c r="H3700"/>
      <c r="O3700"/>
    </row>
    <row r="3701" spans="3:15" x14ac:dyDescent="0.35">
      <c r="C3701"/>
      <c r="F3701"/>
      <c r="G3701"/>
      <c r="H3701"/>
      <c r="O3701"/>
    </row>
    <row r="3702" spans="3:15" x14ac:dyDescent="0.35">
      <c r="C3702"/>
      <c r="F3702"/>
      <c r="G3702"/>
      <c r="H3702"/>
      <c r="O3702"/>
    </row>
    <row r="3703" spans="3:15" x14ac:dyDescent="0.35">
      <c r="C3703"/>
      <c r="F3703"/>
      <c r="G3703"/>
      <c r="H3703"/>
      <c r="O3703"/>
    </row>
    <row r="3704" spans="3:15" x14ac:dyDescent="0.35">
      <c r="C3704"/>
      <c r="F3704"/>
      <c r="G3704"/>
      <c r="H3704"/>
      <c r="O3704"/>
    </row>
    <row r="3705" spans="3:15" x14ac:dyDescent="0.35">
      <c r="C3705"/>
      <c r="F3705"/>
      <c r="G3705"/>
      <c r="H3705"/>
      <c r="O3705"/>
    </row>
    <row r="3706" spans="3:15" x14ac:dyDescent="0.35">
      <c r="C3706"/>
      <c r="F3706"/>
      <c r="G3706"/>
      <c r="H3706"/>
      <c r="O3706"/>
    </row>
    <row r="3707" spans="3:15" x14ac:dyDescent="0.35">
      <c r="C3707"/>
      <c r="F3707"/>
      <c r="G3707"/>
      <c r="H3707"/>
      <c r="O3707"/>
    </row>
    <row r="3708" spans="3:15" x14ac:dyDescent="0.35">
      <c r="C3708"/>
      <c r="F3708"/>
      <c r="G3708"/>
      <c r="H3708"/>
      <c r="O3708"/>
    </row>
    <row r="3709" spans="3:15" x14ac:dyDescent="0.35">
      <c r="C3709"/>
      <c r="F3709"/>
      <c r="G3709"/>
      <c r="H3709"/>
      <c r="O3709"/>
    </row>
    <row r="3710" spans="3:15" x14ac:dyDescent="0.35">
      <c r="C3710"/>
      <c r="F3710"/>
      <c r="G3710"/>
      <c r="H3710"/>
      <c r="O3710"/>
    </row>
    <row r="3711" spans="3:15" x14ac:dyDescent="0.35">
      <c r="C3711"/>
      <c r="F3711"/>
      <c r="G3711"/>
      <c r="H3711"/>
      <c r="O3711"/>
    </row>
    <row r="3712" spans="3:15" x14ac:dyDescent="0.35">
      <c r="C3712"/>
      <c r="F3712"/>
      <c r="G3712"/>
      <c r="H3712"/>
      <c r="O3712"/>
    </row>
    <row r="3713" spans="3:15" x14ac:dyDescent="0.35">
      <c r="C3713"/>
      <c r="F3713"/>
      <c r="G3713"/>
      <c r="H3713"/>
      <c r="O3713"/>
    </row>
    <row r="3714" spans="3:15" x14ac:dyDescent="0.35">
      <c r="C3714"/>
      <c r="F3714"/>
      <c r="G3714"/>
      <c r="H3714"/>
      <c r="O3714"/>
    </row>
    <row r="3715" spans="3:15" x14ac:dyDescent="0.35">
      <c r="C3715"/>
      <c r="F3715"/>
      <c r="G3715"/>
      <c r="H3715"/>
      <c r="O3715"/>
    </row>
    <row r="3716" spans="3:15" x14ac:dyDescent="0.35">
      <c r="C3716"/>
      <c r="F3716"/>
      <c r="G3716"/>
      <c r="H3716"/>
      <c r="O3716"/>
    </row>
    <row r="3717" spans="3:15" x14ac:dyDescent="0.35">
      <c r="C3717"/>
      <c r="F3717"/>
      <c r="G3717"/>
      <c r="H3717"/>
      <c r="O3717"/>
    </row>
    <row r="3718" spans="3:15" x14ac:dyDescent="0.35">
      <c r="C3718"/>
      <c r="F3718"/>
      <c r="G3718"/>
      <c r="H3718"/>
      <c r="O3718"/>
    </row>
    <row r="3719" spans="3:15" x14ac:dyDescent="0.35">
      <c r="C3719"/>
      <c r="F3719"/>
      <c r="G3719"/>
      <c r="H3719"/>
      <c r="O3719"/>
    </row>
    <row r="3720" spans="3:15" x14ac:dyDescent="0.35">
      <c r="C3720"/>
      <c r="F3720"/>
      <c r="G3720"/>
      <c r="H3720"/>
      <c r="O3720"/>
    </row>
    <row r="3721" spans="3:15" x14ac:dyDescent="0.35">
      <c r="C3721"/>
      <c r="F3721"/>
      <c r="G3721"/>
      <c r="H3721"/>
      <c r="O3721"/>
    </row>
    <row r="3722" spans="3:15" x14ac:dyDescent="0.35">
      <c r="C3722"/>
      <c r="F3722"/>
      <c r="G3722"/>
      <c r="H3722"/>
      <c r="O3722"/>
    </row>
    <row r="3723" spans="3:15" x14ac:dyDescent="0.35">
      <c r="C3723"/>
      <c r="F3723"/>
      <c r="G3723"/>
      <c r="H3723"/>
      <c r="O3723"/>
    </row>
    <row r="3724" spans="3:15" x14ac:dyDescent="0.35">
      <c r="C3724"/>
      <c r="F3724"/>
      <c r="G3724"/>
      <c r="H3724"/>
      <c r="O3724"/>
    </row>
    <row r="3725" spans="3:15" x14ac:dyDescent="0.35">
      <c r="C3725"/>
      <c r="F3725"/>
      <c r="G3725"/>
      <c r="H3725"/>
      <c r="O3725"/>
    </row>
    <row r="3726" spans="3:15" x14ac:dyDescent="0.35">
      <c r="C3726"/>
      <c r="F3726"/>
      <c r="G3726"/>
      <c r="H3726"/>
      <c r="O3726"/>
    </row>
    <row r="3727" spans="3:15" x14ac:dyDescent="0.35">
      <c r="C3727"/>
      <c r="F3727"/>
      <c r="G3727"/>
      <c r="H3727"/>
      <c r="O3727"/>
    </row>
    <row r="3728" spans="3:15" x14ac:dyDescent="0.35">
      <c r="C3728"/>
      <c r="F3728"/>
      <c r="G3728"/>
      <c r="H3728"/>
      <c r="O3728"/>
    </row>
    <row r="3729" spans="3:15" x14ac:dyDescent="0.35">
      <c r="C3729"/>
      <c r="F3729"/>
      <c r="G3729"/>
      <c r="H3729"/>
      <c r="O3729"/>
    </row>
    <row r="3730" spans="3:15" x14ac:dyDescent="0.35">
      <c r="C3730"/>
      <c r="F3730"/>
      <c r="G3730"/>
      <c r="H3730"/>
      <c r="O3730"/>
    </row>
    <row r="3731" spans="3:15" x14ac:dyDescent="0.35">
      <c r="C3731"/>
      <c r="F3731"/>
      <c r="G3731"/>
      <c r="H3731"/>
      <c r="O3731"/>
    </row>
    <row r="3732" spans="3:15" x14ac:dyDescent="0.35">
      <c r="C3732"/>
      <c r="F3732"/>
      <c r="G3732"/>
      <c r="H3732"/>
      <c r="O3732"/>
    </row>
    <row r="3733" spans="3:15" x14ac:dyDescent="0.35">
      <c r="C3733"/>
      <c r="F3733"/>
      <c r="G3733"/>
      <c r="H3733"/>
      <c r="O3733"/>
    </row>
    <row r="3734" spans="3:15" x14ac:dyDescent="0.35">
      <c r="C3734"/>
      <c r="F3734"/>
      <c r="G3734"/>
      <c r="H3734"/>
      <c r="O3734"/>
    </row>
    <row r="3735" spans="3:15" x14ac:dyDescent="0.35">
      <c r="C3735"/>
      <c r="F3735"/>
      <c r="G3735"/>
      <c r="H3735"/>
      <c r="O3735"/>
    </row>
    <row r="3736" spans="3:15" x14ac:dyDescent="0.35">
      <c r="C3736"/>
      <c r="F3736"/>
      <c r="G3736"/>
      <c r="H3736"/>
      <c r="O3736"/>
    </row>
    <row r="3737" spans="3:15" x14ac:dyDescent="0.35">
      <c r="C3737"/>
      <c r="F3737"/>
      <c r="G3737"/>
      <c r="H3737"/>
      <c r="O3737"/>
    </row>
    <row r="3738" spans="3:15" x14ac:dyDescent="0.35">
      <c r="C3738"/>
      <c r="F3738"/>
      <c r="G3738"/>
      <c r="H3738"/>
      <c r="O3738"/>
    </row>
    <row r="3739" spans="3:15" x14ac:dyDescent="0.35">
      <c r="C3739"/>
      <c r="F3739"/>
      <c r="G3739"/>
      <c r="H3739"/>
      <c r="O3739"/>
    </row>
    <row r="3740" spans="3:15" x14ac:dyDescent="0.35">
      <c r="C3740"/>
      <c r="F3740"/>
      <c r="G3740"/>
      <c r="H3740"/>
      <c r="O3740"/>
    </row>
    <row r="3741" spans="3:15" x14ac:dyDescent="0.35">
      <c r="C3741"/>
      <c r="F3741"/>
      <c r="G3741"/>
      <c r="H3741"/>
      <c r="O3741"/>
    </row>
    <row r="3742" spans="3:15" x14ac:dyDescent="0.35">
      <c r="C3742"/>
      <c r="F3742"/>
      <c r="G3742"/>
      <c r="H3742"/>
      <c r="O3742"/>
    </row>
    <row r="3743" spans="3:15" x14ac:dyDescent="0.35">
      <c r="C3743"/>
      <c r="F3743"/>
      <c r="G3743"/>
      <c r="H3743"/>
      <c r="O3743"/>
    </row>
    <row r="3744" spans="3:15" x14ac:dyDescent="0.35">
      <c r="C3744"/>
      <c r="F3744"/>
      <c r="G3744"/>
      <c r="H3744"/>
      <c r="O3744"/>
    </row>
    <row r="3745" spans="3:15" x14ac:dyDescent="0.35">
      <c r="C3745"/>
      <c r="F3745"/>
      <c r="G3745"/>
      <c r="H3745"/>
      <c r="O3745"/>
    </row>
    <row r="3746" spans="3:15" x14ac:dyDescent="0.35">
      <c r="C3746"/>
      <c r="F3746"/>
      <c r="G3746"/>
      <c r="H3746"/>
      <c r="O3746"/>
    </row>
    <row r="3747" spans="3:15" x14ac:dyDescent="0.35">
      <c r="C3747"/>
      <c r="F3747"/>
      <c r="G3747"/>
      <c r="H3747"/>
      <c r="O3747"/>
    </row>
    <row r="3748" spans="3:15" x14ac:dyDescent="0.35">
      <c r="C3748"/>
      <c r="F3748"/>
      <c r="G3748"/>
      <c r="H3748"/>
      <c r="O3748"/>
    </row>
    <row r="3749" spans="3:15" x14ac:dyDescent="0.35">
      <c r="C3749"/>
      <c r="F3749"/>
      <c r="G3749"/>
      <c r="H3749"/>
      <c r="O3749"/>
    </row>
    <row r="3750" spans="3:15" x14ac:dyDescent="0.35">
      <c r="C3750"/>
      <c r="F3750"/>
      <c r="G3750"/>
      <c r="H3750"/>
      <c r="O3750"/>
    </row>
    <row r="3751" spans="3:15" x14ac:dyDescent="0.35">
      <c r="C3751"/>
      <c r="F3751"/>
      <c r="G3751"/>
      <c r="H3751"/>
      <c r="O3751"/>
    </row>
    <row r="3752" spans="3:15" x14ac:dyDescent="0.35">
      <c r="C3752"/>
      <c r="F3752"/>
      <c r="G3752"/>
      <c r="H3752"/>
      <c r="O3752"/>
    </row>
    <row r="3753" spans="3:15" x14ac:dyDescent="0.35">
      <c r="C3753"/>
      <c r="F3753"/>
      <c r="G3753"/>
      <c r="H3753"/>
      <c r="O3753"/>
    </row>
    <row r="3754" spans="3:15" x14ac:dyDescent="0.35">
      <c r="C3754"/>
      <c r="F3754"/>
      <c r="G3754"/>
      <c r="H3754"/>
      <c r="O3754"/>
    </row>
    <row r="3755" spans="3:15" x14ac:dyDescent="0.35">
      <c r="C3755"/>
      <c r="F3755"/>
      <c r="G3755"/>
      <c r="H3755"/>
      <c r="O3755"/>
    </row>
    <row r="3756" spans="3:15" x14ac:dyDescent="0.35">
      <c r="C3756"/>
      <c r="F3756"/>
      <c r="G3756"/>
      <c r="H3756"/>
      <c r="O3756"/>
    </row>
    <row r="3757" spans="3:15" x14ac:dyDescent="0.35">
      <c r="C3757"/>
      <c r="F3757"/>
      <c r="G3757"/>
      <c r="H3757"/>
      <c r="O3757"/>
    </row>
    <row r="3758" spans="3:15" x14ac:dyDescent="0.35">
      <c r="C3758"/>
      <c r="F3758"/>
      <c r="G3758"/>
      <c r="H3758"/>
      <c r="O3758"/>
    </row>
    <row r="3759" spans="3:15" x14ac:dyDescent="0.35">
      <c r="C3759"/>
      <c r="F3759"/>
      <c r="G3759"/>
      <c r="H3759"/>
      <c r="O3759"/>
    </row>
    <row r="3760" spans="3:15" x14ac:dyDescent="0.35">
      <c r="C3760"/>
      <c r="F3760"/>
      <c r="G3760"/>
      <c r="H3760"/>
      <c r="O3760"/>
    </row>
    <row r="3761" spans="3:15" x14ac:dyDescent="0.35">
      <c r="C3761"/>
      <c r="F3761"/>
      <c r="G3761"/>
      <c r="H3761"/>
      <c r="O3761"/>
    </row>
    <row r="3762" spans="3:15" x14ac:dyDescent="0.35">
      <c r="C3762"/>
      <c r="F3762"/>
      <c r="G3762"/>
      <c r="H3762"/>
      <c r="O3762"/>
    </row>
    <row r="3763" spans="3:15" x14ac:dyDescent="0.35">
      <c r="C3763"/>
      <c r="F3763"/>
      <c r="G3763"/>
      <c r="H3763"/>
      <c r="O3763"/>
    </row>
    <row r="3764" spans="3:15" x14ac:dyDescent="0.35">
      <c r="C3764"/>
      <c r="F3764"/>
      <c r="G3764"/>
      <c r="H3764"/>
      <c r="O3764"/>
    </row>
    <row r="3765" spans="3:15" x14ac:dyDescent="0.35">
      <c r="C3765"/>
      <c r="F3765"/>
      <c r="G3765"/>
      <c r="H3765"/>
      <c r="O3765"/>
    </row>
    <row r="3766" spans="3:15" x14ac:dyDescent="0.35">
      <c r="C3766"/>
      <c r="F3766"/>
      <c r="G3766"/>
      <c r="H3766"/>
      <c r="O3766"/>
    </row>
    <row r="3767" spans="3:15" x14ac:dyDescent="0.35">
      <c r="C3767"/>
      <c r="F3767"/>
      <c r="G3767"/>
      <c r="H3767"/>
      <c r="O3767"/>
    </row>
    <row r="3768" spans="3:15" x14ac:dyDescent="0.35">
      <c r="C3768"/>
      <c r="F3768"/>
      <c r="G3768"/>
      <c r="H3768"/>
      <c r="O3768"/>
    </row>
    <row r="3769" spans="3:15" x14ac:dyDescent="0.35">
      <c r="C3769"/>
      <c r="F3769"/>
      <c r="G3769"/>
      <c r="H3769"/>
      <c r="O3769"/>
    </row>
    <row r="3770" spans="3:15" x14ac:dyDescent="0.35">
      <c r="C3770"/>
      <c r="F3770"/>
      <c r="G3770"/>
      <c r="H3770"/>
      <c r="O3770"/>
    </row>
    <row r="3771" spans="3:15" x14ac:dyDescent="0.35">
      <c r="C3771"/>
      <c r="F3771"/>
      <c r="G3771"/>
      <c r="H3771"/>
      <c r="O3771"/>
    </row>
    <row r="3772" spans="3:15" x14ac:dyDescent="0.35">
      <c r="C3772"/>
      <c r="F3772"/>
      <c r="G3772"/>
      <c r="H3772"/>
      <c r="O3772"/>
    </row>
    <row r="3773" spans="3:15" x14ac:dyDescent="0.35">
      <c r="C3773"/>
      <c r="F3773"/>
      <c r="G3773"/>
      <c r="H3773"/>
      <c r="O3773"/>
    </row>
    <row r="3774" spans="3:15" x14ac:dyDescent="0.35">
      <c r="C3774"/>
      <c r="F3774"/>
      <c r="G3774"/>
      <c r="H3774"/>
      <c r="O3774"/>
    </row>
    <row r="3775" spans="3:15" x14ac:dyDescent="0.35">
      <c r="C3775"/>
      <c r="F3775"/>
      <c r="G3775"/>
      <c r="H3775"/>
      <c r="O3775"/>
    </row>
    <row r="3776" spans="3:15" x14ac:dyDescent="0.35">
      <c r="C3776"/>
      <c r="F3776"/>
      <c r="G3776"/>
      <c r="H3776"/>
      <c r="O3776"/>
    </row>
    <row r="3777" spans="3:15" x14ac:dyDescent="0.35">
      <c r="C3777"/>
      <c r="F3777"/>
      <c r="G3777"/>
      <c r="H3777"/>
      <c r="O3777"/>
    </row>
    <row r="3778" spans="3:15" x14ac:dyDescent="0.35">
      <c r="C3778"/>
      <c r="F3778"/>
      <c r="G3778"/>
      <c r="H3778"/>
      <c r="O3778"/>
    </row>
    <row r="3779" spans="3:15" x14ac:dyDescent="0.35">
      <c r="C3779"/>
      <c r="F3779"/>
      <c r="G3779"/>
      <c r="H3779"/>
      <c r="O3779"/>
    </row>
    <row r="3780" spans="3:15" x14ac:dyDescent="0.35">
      <c r="C3780"/>
      <c r="F3780"/>
      <c r="G3780"/>
      <c r="H3780"/>
      <c r="O3780"/>
    </row>
    <row r="3781" spans="3:15" x14ac:dyDescent="0.35">
      <c r="C3781"/>
      <c r="F3781"/>
      <c r="G3781"/>
      <c r="H3781"/>
      <c r="O3781"/>
    </row>
    <row r="3782" spans="3:15" x14ac:dyDescent="0.35">
      <c r="C3782"/>
      <c r="F3782"/>
      <c r="G3782"/>
      <c r="H3782"/>
      <c r="O3782"/>
    </row>
    <row r="3783" spans="3:15" x14ac:dyDescent="0.35">
      <c r="C3783"/>
      <c r="F3783"/>
      <c r="G3783"/>
      <c r="H3783"/>
      <c r="O3783"/>
    </row>
    <row r="3784" spans="3:15" x14ac:dyDescent="0.35">
      <c r="C3784"/>
      <c r="F3784"/>
      <c r="G3784"/>
      <c r="H3784"/>
      <c r="O3784"/>
    </row>
    <row r="3785" spans="3:15" x14ac:dyDescent="0.35">
      <c r="C3785"/>
      <c r="F3785"/>
      <c r="G3785"/>
      <c r="H3785"/>
      <c r="O3785"/>
    </row>
    <row r="3786" spans="3:15" x14ac:dyDescent="0.35">
      <c r="C3786"/>
      <c r="F3786"/>
      <c r="G3786"/>
      <c r="H3786"/>
      <c r="O3786"/>
    </row>
    <row r="3787" spans="3:15" x14ac:dyDescent="0.35">
      <c r="C3787"/>
      <c r="F3787"/>
      <c r="G3787"/>
      <c r="H3787"/>
      <c r="O3787"/>
    </row>
    <row r="3788" spans="3:15" x14ac:dyDescent="0.35">
      <c r="C3788"/>
      <c r="F3788"/>
      <c r="G3788"/>
      <c r="H3788"/>
      <c r="O3788"/>
    </row>
    <row r="3789" spans="3:15" x14ac:dyDescent="0.35">
      <c r="C3789"/>
      <c r="F3789"/>
      <c r="G3789"/>
      <c r="H3789"/>
      <c r="O3789"/>
    </row>
    <row r="3790" spans="3:15" x14ac:dyDescent="0.35">
      <c r="C3790"/>
      <c r="F3790"/>
      <c r="G3790"/>
      <c r="H3790"/>
      <c r="O3790"/>
    </row>
    <row r="3791" spans="3:15" x14ac:dyDescent="0.35">
      <c r="C3791"/>
      <c r="F3791"/>
      <c r="G3791"/>
      <c r="H3791"/>
      <c r="O3791"/>
    </row>
    <row r="3792" spans="3:15" x14ac:dyDescent="0.35">
      <c r="C3792"/>
      <c r="F3792"/>
      <c r="G3792"/>
      <c r="H3792"/>
      <c r="O3792"/>
    </row>
    <row r="3793" spans="3:15" x14ac:dyDescent="0.35">
      <c r="C3793"/>
      <c r="F3793"/>
      <c r="G3793"/>
      <c r="H3793"/>
      <c r="O3793"/>
    </row>
    <row r="3794" spans="3:15" x14ac:dyDescent="0.35">
      <c r="C3794"/>
      <c r="F3794"/>
      <c r="G3794"/>
      <c r="H3794"/>
      <c r="O3794"/>
    </row>
    <row r="3795" spans="3:15" x14ac:dyDescent="0.35">
      <c r="C3795"/>
      <c r="F3795"/>
      <c r="G3795"/>
      <c r="H3795"/>
      <c r="O3795"/>
    </row>
    <row r="3796" spans="3:15" x14ac:dyDescent="0.35">
      <c r="C3796"/>
      <c r="F3796"/>
      <c r="G3796"/>
      <c r="H3796"/>
      <c r="O3796"/>
    </row>
    <row r="3797" spans="3:15" x14ac:dyDescent="0.35">
      <c r="C3797"/>
      <c r="F3797"/>
      <c r="G3797"/>
      <c r="H3797"/>
      <c r="O3797"/>
    </row>
    <row r="3798" spans="3:15" x14ac:dyDescent="0.35">
      <c r="C3798"/>
      <c r="F3798"/>
      <c r="G3798"/>
      <c r="H3798"/>
      <c r="O3798"/>
    </row>
    <row r="3799" spans="3:15" x14ac:dyDescent="0.35">
      <c r="C3799"/>
      <c r="F3799"/>
      <c r="G3799"/>
      <c r="H3799"/>
      <c r="O3799"/>
    </row>
    <row r="3800" spans="3:15" x14ac:dyDescent="0.35">
      <c r="C3800"/>
      <c r="F3800"/>
      <c r="G3800"/>
      <c r="H3800"/>
      <c r="O3800"/>
    </row>
    <row r="3801" spans="3:15" x14ac:dyDescent="0.35">
      <c r="C3801"/>
      <c r="F3801"/>
      <c r="G3801"/>
      <c r="H3801"/>
      <c r="O3801"/>
    </row>
    <row r="3802" spans="3:15" x14ac:dyDescent="0.35">
      <c r="C3802"/>
      <c r="F3802"/>
      <c r="G3802"/>
      <c r="H3802"/>
      <c r="O3802"/>
    </row>
    <row r="3803" spans="3:15" x14ac:dyDescent="0.35">
      <c r="C3803"/>
      <c r="F3803"/>
      <c r="G3803"/>
      <c r="H3803"/>
      <c r="O3803"/>
    </row>
    <row r="3804" spans="3:15" x14ac:dyDescent="0.35">
      <c r="C3804"/>
      <c r="F3804"/>
      <c r="G3804"/>
      <c r="H3804"/>
      <c r="O3804"/>
    </row>
    <row r="3805" spans="3:15" x14ac:dyDescent="0.35">
      <c r="C3805"/>
      <c r="F3805"/>
      <c r="G3805"/>
      <c r="H3805"/>
      <c r="O3805"/>
    </row>
    <row r="3806" spans="3:15" x14ac:dyDescent="0.35">
      <c r="C3806"/>
      <c r="F3806"/>
      <c r="G3806"/>
      <c r="H3806"/>
      <c r="O3806"/>
    </row>
    <row r="3807" spans="3:15" x14ac:dyDescent="0.35">
      <c r="C3807"/>
      <c r="F3807"/>
      <c r="G3807"/>
      <c r="H3807"/>
      <c r="O3807"/>
    </row>
    <row r="3808" spans="3:15" x14ac:dyDescent="0.35">
      <c r="C3808"/>
      <c r="F3808"/>
      <c r="G3808"/>
      <c r="H3808"/>
      <c r="O3808"/>
    </row>
    <row r="3809" spans="3:15" x14ac:dyDescent="0.35">
      <c r="C3809"/>
      <c r="F3809"/>
      <c r="G3809"/>
      <c r="H3809"/>
      <c r="O3809"/>
    </row>
    <row r="3810" spans="3:15" x14ac:dyDescent="0.35">
      <c r="C3810"/>
      <c r="F3810"/>
      <c r="G3810"/>
      <c r="H3810"/>
      <c r="O3810"/>
    </row>
    <row r="3811" spans="3:15" x14ac:dyDescent="0.35">
      <c r="C3811"/>
      <c r="F3811"/>
      <c r="G3811"/>
      <c r="H3811"/>
      <c r="O3811"/>
    </row>
    <row r="3812" spans="3:15" x14ac:dyDescent="0.35">
      <c r="C3812"/>
      <c r="F3812"/>
      <c r="G3812"/>
      <c r="H3812"/>
      <c r="O3812"/>
    </row>
    <row r="3813" spans="3:15" x14ac:dyDescent="0.35">
      <c r="C3813"/>
      <c r="F3813"/>
      <c r="G3813"/>
      <c r="H3813"/>
      <c r="O3813"/>
    </row>
    <row r="3814" spans="3:15" x14ac:dyDescent="0.35">
      <c r="C3814"/>
      <c r="F3814"/>
      <c r="G3814"/>
      <c r="H3814"/>
      <c r="O3814"/>
    </row>
    <row r="3815" spans="3:15" x14ac:dyDescent="0.35">
      <c r="C3815"/>
      <c r="F3815"/>
      <c r="G3815"/>
      <c r="H3815"/>
      <c r="O3815"/>
    </row>
    <row r="3816" spans="3:15" x14ac:dyDescent="0.35">
      <c r="C3816"/>
      <c r="F3816"/>
      <c r="G3816"/>
      <c r="H3816"/>
      <c r="O3816"/>
    </row>
    <row r="3817" spans="3:15" x14ac:dyDescent="0.35">
      <c r="C3817"/>
      <c r="F3817"/>
      <c r="G3817"/>
      <c r="H3817"/>
      <c r="O3817"/>
    </row>
    <row r="3818" spans="3:15" x14ac:dyDescent="0.35">
      <c r="C3818"/>
      <c r="F3818"/>
      <c r="G3818"/>
      <c r="H3818"/>
      <c r="O3818"/>
    </row>
    <row r="3819" spans="3:15" x14ac:dyDescent="0.35">
      <c r="C3819"/>
      <c r="F3819"/>
      <c r="G3819"/>
      <c r="H3819"/>
      <c r="O3819"/>
    </row>
    <row r="3820" spans="3:15" x14ac:dyDescent="0.35">
      <c r="C3820"/>
      <c r="F3820"/>
      <c r="G3820"/>
      <c r="H3820"/>
      <c r="O3820"/>
    </row>
    <row r="3821" spans="3:15" x14ac:dyDescent="0.35">
      <c r="C3821"/>
      <c r="F3821"/>
      <c r="G3821"/>
      <c r="H3821"/>
      <c r="O3821"/>
    </row>
    <row r="3822" spans="3:15" x14ac:dyDescent="0.35">
      <c r="C3822"/>
      <c r="F3822"/>
      <c r="G3822"/>
      <c r="H3822"/>
      <c r="O3822"/>
    </row>
    <row r="3823" spans="3:15" x14ac:dyDescent="0.35">
      <c r="C3823"/>
      <c r="F3823"/>
      <c r="G3823"/>
      <c r="H3823"/>
      <c r="O3823"/>
    </row>
    <row r="3824" spans="3:15" x14ac:dyDescent="0.35">
      <c r="C3824"/>
      <c r="F3824"/>
      <c r="G3824"/>
      <c r="H3824"/>
      <c r="O3824"/>
    </row>
    <row r="3825" spans="3:15" x14ac:dyDescent="0.35">
      <c r="C3825"/>
      <c r="F3825"/>
      <c r="G3825"/>
      <c r="H3825"/>
      <c r="O3825"/>
    </row>
    <row r="3826" spans="3:15" x14ac:dyDescent="0.35">
      <c r="C3826"/>
      <c r="F3826"/>
      <c r="G3826"/>
      <c r="H3826"/>
      <c r="O3826"/>
    </row>
    <row r="3827" spans="3:15" x14ac:dyDescent="0.35">
      <c r="C3827"/>
      <c r="F3827"/>
      <c r="G3827"/>
      <c r="H3827"/>
      <c r="O3827"/>
    </row>
    <row r="3828" spans="3:15" x14ac:dyDescent="0.35">
      <c r="C3828"/>
      <c r="F3828"/>
      <c r="G3828"/>
      <c r="H3828"/>
      <c r="O3828"/>
    </row>
    <row r="3829" spans="3:15" x14ac:dyDescent="0.35">
      <c r="C3829"/>
      <c r="F3829"/>
      <c r="G3829"/>
      <c r="H3829"/>
      <c r="O3829"/>
    </row>
    <row r="3830" spans="3:15" x14ac:dyDescent="0.35">
      <c r="C3830"/>
      <c r="F3830"/>
      <c r="G3830"/>
      <c r="H3830"/>
      <c r="O3830"/>
    </row>
    <row r="3831" spans="3:15" x14ac:dyDescent="0.35">
      <c r="C3831"/>
      <c r="F3831"/>
      <c r="G3831"/>
      <c r="H3831"/>
      <c r="O3831"/>
    </row>
    <row r="3832" spans="3:15" x14ac:dyDescent="0.35">
      <c r="C3832"/>
      <c r="F3832"/>
      <c r="G3832"/>
      <c r="H3832"/>
      <c r="O3832"/>
    </row>
    <row r="3833" spans="3:15" x14ac:dyDescent="0.35">
      <c r="C3833"/>
      <c r="F3833"/>
      <c r="G3833"/>
      <c r="H3833"/>
      <c r="O3833"/>
    </row>
    <row r="3834" spans="3:15" x14ac:dyDescent="0.35">
      <c r="C3834"/>
      <c r="F3834"/>
      <c r="G3834"/>
      <c r="H3834"/>
      <c r="O3834"/>
    </row>
    <row r="3835" spans="3:15" x14ac:dyDescent="0.35">
      <c r="C3835"/>
      <c r="F3835"/>
      <c r="G3835"/>
      <c r="H3835"/>
      <c r="O3835"/>
    </row>
    <row r="3836" spans="3:15" x14ac:dyDescent="0.35">
      <c r="C3836"/>
      <c r="F3836"/>
      <c r="G3836"/>
      <c r="H3836"/>
      <c r="O3836"/>
    </row>
    <row r="3837" spans="3:15" x14ac:dyDescent="0.35">
      <c r="C3837"/>
      <c r="F3837"/>
      <c r="G3837"/>
      <c r="H3837"/>
      <c r="O3837"/>
    </row>
    <row r="3838" spans="3:15" x14ac:dyDescent="0.35">
      <c r="C3838"/>
      <c r="F3838"/>
      <c r="G3838"/>
      <c r="H3838"/>
      <c r="O3838"/>
    </row>
    <row r="3839" spans="3:15" x14ac:dyDescent="0.35">
      <c r="C3839"/>
      <c r="F3839"/>
      <c r="G3839"/>
      <c r="H3839"/>
      <c r="O3839"/>
    </row>
    <row r="3840" spans="3:15" x14ac:dyDescent="0.35">
      <c r="C3840"/>
      <c r="F3840"/>
      <c r="G3840"/>
      <c r="H3840"/>
      <c r="O3840"/>
    </row>
    <row r="3841" spans="3:15" x14ac:dyDescent="0.35">
      <c r="C3841"/>
      <c r="F3841"/>
      <c r="G3841"/>
      <c r="H3841"/>
      <c r="O3841"/>
    </row>
    <row r="3842" spans="3:15" x14ac:dyDescent="0.35">
      <c r="C3842"/>
      <c r="F3842"/>
      <c r="G3842"/>
      <c r="H3842"/>
      <c r="O3842"/>
    </row>
    <row r="3843" spans="3:15" x14ac:dyDescent="0.35">
      <c r="C3843"/>
      <c r="F3843"/>
      <c r="G3843"/>
      <c r="H3843"/>
      <c r="O3843"/>
    </row>
    <row r="3844" spans="3:15" x14ac:dyDescent="0.35">
      <c r="C3844"/>
      <c r="F3844"/>
      <c r="G3844"/>
      <c r="H3844"/>
      <c r="O3844"/>
    </row>
    <row r="3845" spans="3:15" x14ac:dyDescent="0.35">
      <c r="C3845"/>
      <c r="F3845"/>
      <c r="G3845"/>
      <c r="H3845"/>
      <c r="O3845"/>
    </row>
    <row r="3846" spans="3:15" x14ac:dyDescent="0.35">
      <c r="C3846"/>
      <c r="F3846"/>
      <c r="G3846"/>
      <c r="H3846"/>
      <c r="O3846"/>
    </row>
    <row r="3847" spans="3:15" x14ac:dyDescent="0.35">
      <c r="C3847"/>
      <c r="F3847"/>
      <c r="G3847"/>
      <c r="H3847"/>
      <c r="O3847"/>
    </row>
    <row r="3848" spans="3:15" x14ac:dyDescent="0.35">
      <c r="C3848"/>
      <c r="F3848"/>
      <c r="G3848"/>
      <c r="H3848"/>
      <c r="O3848"/>
    </row>
    <row r="3849" spans="3:15" x14ac:dyDescent="0.35">
      <c r="C3849"/>
      <c r="F3849"/>
      <c r="G3849"/>
      <c r="H3849"/>
      <c r="O3849"/>
    </row>
    <row r="3850" spans="3:15" x14ac:dyDescent="0.35">
      <c r="C3850"/>
      <c r="F3850"/>
      <c r="G3850"/>
      <c r="H3850"/>
      <c r="O3850"/>
    </row>
    <row r="3851" spans="3:15" x14ac:dyDescent="0.35">
      <c r="C3851"/>
      <c r="F3851"/>
      <c r="G3851"/>
      <c r="H3851"/>
      <c r="O3851"/>
    </row>
    <row r="3852" spans="3:15" x14ac:dyDescent="0.35">
      <c r="C3852"/>
      <c r="F3852"/>
      <c r="G3852"/>
      <c r="H3852"/>
      <c r="O3852"/>
    </row>
    <row r="3853" spans="3:15" x14ac:dyDescent="0.35">
      <c r="C3853"/>
      <c r="F3853"/>
      <c r="G3853"/>
      <c r="H3853"/>
      <c r="O3853"/>
    </row>
    <row r="3854" spans="3:15" x14ac:dyDescent="0.35">
      <c r="C3854"/>
      <c r="F3854"/>
      <c r="G3854"/>
      <c r="H3854"/>
      <c r="O3854"/>
    </row>
    <row r="3855" spans="3:15" x14ac:dyDescent="0.35">
      <c r="C3855"/>
      <c r="F3855"/>
      <c r="G3855"/>
      <c r="H3855"/>
      <c r="O3855"/>
    </row>
    <row r="3856" spans="3:15" x14ac:dyDescent="0.35">
      <c r="C3856"/>
      <c r="F3856"/>
      <c r="G3856"/>
      <c r="H3856"/>
      <c r="O3856"/>
    </row>
    <row r="3857" spans="3:15" x14ac:dyDescent="0.35">
      <c r="C3857"/>
      <c r="F3857"/>
      <c r="G3857"/>
      <c r="H3857"/>
      <c r="O3857"/>
    </row>
    <row r="3858" spans="3:15" x14ac:dyDescent="0.35">
      <c r="C3858"/>
      <c r="F3858"/>
      <c r="G3858"/>
      <c r="H3858"/>
      <c r="O3858"/>
    </row>
    <row r="3859" spans="3:15" x14ac:dyDescent="0.35">
      <c r="C3859"/>
      <c r="F3859"/>
      <c r="G3859"/>
      <c r="H3859"/>
      <c r="O3859"/>
    </row>
    <row r="3860" spans="3:15" x14ac:dyDescent="0.35">
      <c r="C3860"/>
      <c r="F3860"/>
      <c r="G3860"/>
      <c r="H3860"/>
      <c r="O3860"/>
    </row>
    <row r="3861" spans="3:15" x14ac:dyDescent="0.35">
      <c r="C3861"/>
      <c r="F3861"/>
      <c r="G3861"/>
      <c r="H3861"/>
      <c r="O3861"/>
    </row>
    <row r="3862" spans="3:15" x14ac:dyDescent="0.35">
      <c r="C3862"/>
      <c r="F3862"/>
      <c r="G3862"/>
      <c r="H3862"/>
      <c r="O3862"/>
    </row>
    <row r="3863" spans="3:15" x14ac:dyDescent="0.35">
      <c r="C3863"/>
      <c r="F3863"/>
      <c r="G3863"/>
      <c r="H3863"/>
      <c r="O3863"/>
    </row>
    <row r="3864" spans="3:15" x14ac:dyDescent="0.35">
      <c r="C3864"/>
      <c r="F3864"/>
      <c r="G3864"/>
      <c r="H3864"/>
      <c r="O3864"/>
    </row>
    <row r="3865" spans="3:15" x14ac:dyDescent="0.35">
      <c r="C3865"/>
      <c r="F3865"/>
      <c r="G3865"/>
      <c r="H3865"/>
      <c r="O3865"/>
    </row>
    <row r="3866" spans="3:15" x14ac:dyDescent="0.35">
      <c r="C3866"/>
      <c r="F3866"/>
      <c r="G3866"/>
      <c r="H3866"/>
      <c r="O3866"/>
    </row>
    <row r="3867" spans="3:15" x14ac:dyDescent="0.35">
      <c r="C3867"/>
      <c r="F3867"/>
      <c r="G3867"/>
      <c r="H3867"/>
      <c r="O3867"/>
    </row>
    <row r="3868" spans="3:15" x14ac:dyDescent="0.35">
      <c r="C3868"/>
      <c r="F3868"/>
      <c r="G3868"/>
      <c r="H3868"/>
      <c r="O3868"/>
    </row>
    <row r="3869" spans="3:15" x14ac:dyDescent="0.35">
      <c r="C3869"/>
      <c r="F3869"/>
      <c r="G3869"/>
      <c r="H3869"/>
      <c r="O3869"/>
    </row>
    <row r="3870" spans="3:15" x14ac:dyDescent="0.35">
      <c r="C3870"/>
      <c r="F3870"/>
      <c r="G3870"/>
      <c r="H3870"/>
      <c r="O3870"/>
    </row>
    <row r="3871" spans="3:15" x14ac:dyDescent="0.35">
      <c r="C3871"/>
      <c r="F3871"/>
      <c r="G3871"/>
      <c r="H3871"/>
      <c r="O3871"/>
    </row>
    <row r="3872" spans="3:15" x14ac:dyDescent="0.35">
      <c r="C3872"/>
      <c r="F3872"/>
      <c r="G3872"/>
      <c r="H3872"/>
      <c r="O3872"/>
    </row>
    <row r="3873" spans="3:15" x14ac:dyDescent="0.35">
      <c r="C3873"/>
      <c r="F3873"/>
      <c r="G3873"/>
      <c r="H3873"/>
      <c r="O3873"/>
    </row>
    <row r="3874" spans="3:15" x14ac:dyDescent="0.35">
      <c r="C3874"/>
      <c r="F3874"/>
      <c r="G3874"/>
      <c r="H3874"/>
      <c r="O3874"/>
    </row>
    <row r="3875" spans="3:15" x14ac:dyDescent="0.35">
      <c r="C3875"/>
      <c r="F3875"/>
      <c r="G3875"/>
      <c r="H3875"/>
      <c r="O3875"/>
    </row>
    <row r="3876" spans="3:15" x14ac:dyDescent="0.35">
      <c r="C3876"/>
      <c r="F3876"/>
      <c r="G3876"/>
      <c r="H3876"/>
      <c r="O3876"/>
    </row>
    <row r="3877" spans="3:15" x14ac:dyDescent="0.35">
      <c r="C3877"/>
      <c r="F3877"/>
      <c r="G3877"/>
      <c r="H3877"/>
      <c r="O3877"/>
    </row>
    <row r="3878" spans="3:15" x14ac:dyDescent="0.35">
      <c r="C3878"/>
      <c r="F3878"/>
      <c r="G3878"/>
      <c r="H3878"/>
      <c r="O3878"/>
    </row>
    <row r="3879" spans="3:15" x14ac:dyDescent="0.35">
      <c r="C3879"/>
      <c r="F3879"/>
      <c r="G3879"/>
      <c r="H3879"/>
      <c r="O3879"/>
    </row>
    <row r="3880" spans="3:15" x14ac:dyDescent="0.35">
      <c r="C3880"/>
      <c r="F3880"/>
      <c r="G3880"/>
      <c r="H3880"/>
      <c r="O3880"/>
    </row>
    <row r="3881" spans="3:15" x14ac:dyDescent="0.35">
      <c r="C3881"/>
      <c r="F3881"/>
      <c r="G3881"/>
      <c r="H3881"/>
      <c r="O3881"/>
    </row>
    <row r="3882" spans="3:15" x14ac:dyDescent="0.35">
      <c r="C3882"/>
      <c r="F3882"/>
      <c r="G3882"/>
      <c r="H3882"/>
      <c r="O3882"/>
    </row>
    <row r="3883" spans="3:15" x14ac:dyDescent="0.35">
      <c r="C3883"/>
      <c r="F3883"/>
      <c r="G3883"/>
      <c r="H3883"/>
      <c r="O3883"/>
    </row>
    <row r="3884" spans="3:15" x14ac:dyDescent="0.35">
      <c r="C3884"/>
      <c r="F3884"/>
      <c r="G3884"/>
      <c r="H3884"/>
      <c r="O3884"/>
    </row>
    <row r="3885" spans="3:15" x14ac:dyDescent="0.35">
      <c r="C3885"/>
      <c r="F3885"/>
      <c r="G3885"/>
      <c r="H3885"/>
      <c r="O3885"/>
    </row>
    <row r="3886" spans="3:15" x14ac:dyDescent="0.35">
      <c r="C3886"/>
      <c r="F3886"/>
      <c r="G3886"/>
      <c r="H3886"/>
      <c r="O3886"/>
    </row>
    <row r="3887" spans="3:15" x14ac:dyDescent="0.35">
      <c r="C3887"/>
      <c r="F3887"/>
      <c r="G3887"/>
      <c r="H3887"/>
      <c r="O3887"/>
    </row>
    <row r="3888" spans="3:15" x14ac:dyDescent="0.35">
      <c r="C3888"/>
      <c r="F3888"/>
      <c r="G3888"/>
      <c r="H3888"/>
      <c r="O3888"/>
    </row>
    <row r="3889" spans="3:15" x14ac:dyDescent="0.35">
      <c r="C3889"/>
      <c r="F3889"/>
      <c r="G3889"/>
      <c r="H3889"/>
      <c r="O3889"/>
    </row>
    <row r="3890" spans="3:15" x14ac:dyDescent="0.35">
      <c r="C3890"/>
      <c r="F3890"/>
      <c r="G3890"/>
      <c r="H3890"/>
      <c r="O3890"/>
    </row>
    <row r="3891" spans="3:15" x14ac:dyDescent="0.35">
      <c r="C3891"/>
      <c r="F3891"/>
      <c r="G3891"/>
      <c r="H3891"/>
      <c r="O3891"/>
    </row>
    <row r="3892" spans="3:15" x14ac:dyDescent="0.35">
      <c r="C3892"/>
      <c r="F3892"/>
      <c r="G3892"/>
      <c r="H3892"/>
      <c r="O3892"/>
    </row>
    <row r="3893" spans="3:15" x14ac:dyDescent="0.35">
      <c r="C3893"/>
      <c r="F3893"/>
      <c r="G3893"/>
      <c r="H3893"/>
      <c r="O3893"/>
    </row>
    <row r="3894" spans="3:15" x14ac:dyDescent="0.35">
      <c r="C3894"/>
      <c r="F3894"/>
      <c r="G3894"/>
      <c r="H3894"/>
      <c r="O3894"/>
    </row>
    <row r="3895" spans="3:15" x14ac:dyDescent="0.35">
      <c r="C3895"/>
      <c r="F3895"/>
      <c r="G3895"/>
      <c r="H3895"/>
      <c r="O3895"/>
    </row>
    <row r="3896" spans="3:15" x14ac:dyDescent="0.35">
      <c r="C3896"/>
      <c r="F3896"/>
      <c r="G3896"/>
      <c r="H3896"/>
      <c r="O3896"/>
    </row>
    <row r="3897" spans="3:15" x14ac:dyDescent="0.35">
      <c r="C3897"/>
      <c r="F3897"/>
      <c r="G3897"/>
      <c r="H3897"/>
      <c r="O3897"/>
    </row>
    <row r="3898" spans="3:15" x14ac:dyDescent="0.35">
      <c r="C3898"/>
      <c r="F3898"/>
      <c r="G3898"/>
      <c r="H3898"/>
      <c r="O3898"/>
    </row>
    <row r="3899" spans="3:15" x14ac:dyDescent="0.35">
      <c r="C3899"/>
      <c r="F3899"/>
      <c r="G3899"/>
      <c r="H3899"/>
      <c r="O3899"/>
    </row>
    <row r="3900" spans="3:15" x14ac:dyDescent="0.35">
      <c r="C3900"/>
      <c r="F3900"/>
      <c r="G3900"/>
      <c r="H3900"/>
      <c r="O3900"/>
    </row>
    <row r="3901" spans="3:15" x14ac:dyDescent="0.35">
      <c r="C3901"/>
      <c r="F3901"/>
      <c r="G3901"/>
      <c r="H3901"/>
      <c r="O3901"/>
    </row>
    <row r="3902" spans="3:15" x14ac:dyDescent="0.35">
      <c r="C3902"/>
      <c r="F3902"/>
      <c r="G3902"/>
      <c r="H3902"/>
      <c r="O3902"/>
    </row>
    <row r="3903" spans="3:15" x14ac:dyDescent="0.35">
      <c r="C3903"/>
      <c r="F3903"/>
      <c r="G3903"/>
      <c r="H3903"/>
      <c r="O3903"/>
    </row>
    <row r="3904" spans="3:15" x14ac:dyDescent="0.35">
      <c r="C3904"/>
      <c r="F3904"/>
      <c r="G3904"/>
      <c r="H3904"/>
      <c r="O3904"/>
    </row>
    <row r="3905" spans="3:15" x14ac:dyDescent="0.35">
      <c r="C3905"/>
      <c r="F3905"/>
      <c r="G3905"/>
      <c r="H3905"/>
      <c r="O3905"/>
    </row>
    <row r="3906" spans="3:15" x14ac:dyDescent="0.35">
      <c r="C3906"/>
      <c r="F3906"/>
      <c r="G3906"/>
      <c r="H3906"/>
      <c r="O3906"/>
    </row>
    <row r="3907" spans="3:15" x14ac:dyDescent="0.35">
      <c r="C3907"/>
      <c r="F3907"/>
      <c r="G3907"/>
      <c r="H3907"/>
      <c r="O3907"/>
    </row>
    <row r="3908" spans="3:15" x14ac:dyDescent="0.35">
      <c r="C3908"/>
      <c r="F3908"/>
      <c r="G3908"/>
      <c r="H3908"/>
      <c r="O3908"/>
    </row>
    <row r="3909" spans="3:15" x14ac:dyDescent="0.35">
      <c r="C3909"/>
      <c r="F3909"/>
      <c r="G3909"/>
      <c r="H3909"/>
      <c r="O3909"/>
    </row>
    <row r="3910" spans="3:15" x14ac:dyDescent="0.35">
      <c r="C3910"/>
      <c r="F3910"/>
      <c r="G3910"/>
      <c r="H3910"/>
      <c r="O3910"/>
    </row>
    <row r="3911" spans="3:15" x14ac:dyDescent="0.35">
      <c r="C3911"/>
      <c r="F3911"/>
      <c r="G3911"/>
      <c r="H3911"/>
      <c r="O3911"/>
    </row>
    <row r="3912" spans="3:15" x14ac:dyDescent="0.35">
      <c r="C3912"/>
      <c r="F3912"/>
      <c r="G3912"/>
      <c r="H3912"/>
      <c r="O3912"/>
    </row>
    <row r="3913" spans="3:15" x14ac:dyDescent="0.35">
      <c r="C3913"/>
      <c r="F3913"/>
      <c r="G3913"/>
      <c r="H3913"/>
      <c r="O3913"/>
    </row>
    <row r="3914" spans="3:15" x14ac:dyDescent="0.35">
      <c r="C3914"/>
      <c r="F3914"/>
      <c r="G3914"/>
      <c r="H3914"/>
      <c r="O3914"/>
    </row>
    <row r="3915" spans="3:15" x14ac:dyDescent="0.35">
      <c r="C3915"/>
      <c r="F3915"/>
      <c r="G3915"/>
      <c r="H3915"/>
      <c r="O3915"/>
    </row>
    <row r="3916" spans="3:15" x14ac:dyDescent="0.35">
      <c r="C3916"/>
      <c r="F3916"/>
      <c r="G3916"/>
      <c r="H3916"/>
      <c r="O3916"/>
    </row>
    <row r="3917" spans="3:15" x14ac:dyDescent="0.35">
      <c r="C3917"/>
      <c r="F3917"/>
      <c r="G3917"/>
      <c r="H3917"/>
      <c r="O3917"/>
    </row>
    <row r="3918" spans="3:15" x14ac:dyDescent="0.35">
      <c r="C3918"/>
      <c r="F3918"/>
      <c r="G3918"/>
      <c r="H3918"/>
      <c r="O3918"/>
    </row>
    <row r="3919" spans="3:15" x14ac:dyDescent="0.35">
      <c r="C3919"/>
      <c r="F3919"/>
      <c r="G3919"/>
      <c r="H3919"/>
      <c r="O3919"/>
    </row>
    <row r="3920" spans="3:15" x14ac:dyDescent="0.35">
      <c r="C3920"/>
      <c r="F3920"/>
      <c r="G3920"/>
      <c r="H3920"/>
      <c r="O3920"/>
    </row>
    <row r="3921" spans="3:15" x14ac:dyDescent="0.35">
      <c r="C3921"/>
      <c r="F3921"/>
      <c r="G3921"/>
      <c r="H3921"/>
      <c r="O3921"/>
    </row>
    <row r="3922" spans="3:15" x14ac:dyDescent="0.35">
      <c r="C3922"/>
      <c r="F3922"/>
      <c r="G3922"/>
      <c r="H3922"/>
      <c r="O3922"/>
    </row>
    <row r="3923" spans="3:15" x14ac:dyDescent="0.35">
      <c r="C3923"/>
      <c r="F3923"/>
      <c r="G3923"/>
      <c r="H3923"/>
      <c r="O3923"/>
    </row>
    <row r="3924" spans="3:15" x14ac:dyDescent="0.35">
      <c r="C3924"/>
      <c r="F3924"/>
      <c r="G3924"/>
      <c r="H3924"/>
      <c r="O3924"/>
    </row>
    <row r="3925" spans="3:15" x14ac:dyDescent="0.35">
      <c r="C3925"/>
      <c r="F3925"/>
      <c r="G3925"/>
      <c r="H3925"/>
      <c r="O3925"/>
    </row>
    <row r="3926" spans="3:15" x14ac:dyDescent="0.35">
      <c r="C3926"/>
      <c r="F3926"/>
      <c r="G3926"/>
      <c r="H3926"/>
      <c r="O3926"/>
    </row>
    <row r="3927" spans="3:15" x14ac:dyDescent="0.35">
      <c r="C3927"/>
      <c r="F3927"/>
      <c r="G3927"/>
      <c r="H3927"/>
      <c r="O3927"/>
    </row>
    <row r="3928" spans="3:15" x14ac:dyDescent="0.35">
      <c r="C3928"/>
      <c r="F3928"/>
      <c r="G3928"/>
      <c r="H3928"/>
      <c r="O3928"/>
    </row>
    <row r="3929" spans="3:15" x14ac:dyDescent="0.35">
      <c r="C3929"/>
      <c r="F3929"/>
      <c r="G3929"/>
      <c r="H3929"/>
      <c r="O3929"/>
    </row>
    <row r="3930" spans="3:15" x14ac:dyDescent="0.35">
      <c r="C3930"/>
      <c r="F3930"/>
      <c r="G3930"/>
      <c r="H3930"/>
      <c r="O3930"/>
    </row>
    <row r="3931" spans="3:15" x14ac:dyDescent="0.35">
      <c r="C3931"/>
      <c r="F3931"/>
      <c r="G3931"/>
      <c r="H3931"/>
      <c r="O3931"/>
    </row>
    <row r="3932" spans="3:15" x14ac:dyDescent="0.35">
      <c r="C3932"/>
      <c r="F3932"/>
      <c r="G3932"/>
      <c r="H3932"/>
      <c r="O3932"/>
    </row>
    <row r="3933" spans="3:15" x14ac:dyDescent="0.35">
      <c r="C3933"/>
      <c r="F3933"/>
      <c r="G3933"/>
      <c r="H3933"/>
      <c r="O3933"/>
    </row>
    <row r="3934" spans="3:15" x14ac:dyDescent="0.35">
      <c r="C3934"/>
      <c r="F3934"/>
      <c r="G3934"/>
      <c r="H3934"/>
      <c r="O3934"/>
    </row>
    <row r="3935" spans="3:15" x14ac:dyDescent="0.35">
      <c r="C3935"/>
      <c r="F3935"/>
      <c r="G3935"/>
      <c r="H3935"/>
      <c r="O3935"/>
    </row>
    <row r="3936" spans="3:15" x14ac:dyDescent="0.35">
      <c r="C3936"/>
      <c r="F3936"/>
      <c r="G3936"/>
      <c r="H3936"/>
      <c r="O3936"/>
    </row>
    <row r="3937" spans="3:15" x14ac:dyDescent="0.35">
      <c r="C3937"/>
      <c r="F3937"/>
      <c r="G3937"/>
      <c r="H3937"/>
      <c r="O3937"/>
    </row>
    <row r="3938" spans="3:15" x14ac:dyDescent="0.35">
      <c r="C3938"/>
      <c r="F3938"/>
      <c r="G3938"/>
      <c r="H3938"/>
      <c r="O3938"/>
    </row>
    <row r="3939" spans="3:15" x14ac:dyDescent="0.35">
      <c r="C3939"/>
      <c r="F3939"/>
      <c r="G3939"/>
      <c r="H3939"/>
      <c r="O3939"/>
    </row>
    <row r="3940" spans="3:15" x14ac:dyDescent="0.35">
      <c r="C3940"/>
      <c r="F3940"/>
      <c r="G3940"/>
      <c r="H3940"/>
      <c r="O3940"/>
    </row>
    <row r="3941" spans="3:15" x14ac:dyDescent="0.35">
      <c r="C3941"/>
      <c r="F3941"/>
      <c r="G3941"/>
      <c r="H3941"/>
      <c r="O3941"/>
    </row>
    <row r="3942" spans="3:15" x14ac:dyDescent="0.35">
      <c r="C3942"/>
      <c r="F3942"/>
      <c r="G3942"/>
      <c r="H3942"/>
      <c r="O3942"/>
    </row>
    <row r="3943" spans="3:15" x14ac:dyDescent="0.35">
      <c r="C3943"/>
      <c r="F3943"/>
      <c r="G3943"/>
      <c r="H3943"/>
      <c r="O3943"/>
    </row>
    <row r="3944" spans="3:15" x14ac:dyDescent="0.35">
      <c r="C3944"/>
      <c r="F3944"/>
      <c r="G3944"/>
      <c r="H3944"/>
      <c r="O3944"/>
    </row>
    <row r="3945" spans="3:15" x14ac:dyDescent="0.35">
      <c r="C3945"/>
      <c r="F3945"/>
      <c r="G3945"/>
      <c r="H3945"/>
      <c r="O3945"/>
    </row>
    <row r="3946" spans="3:15" x14ac:dyDescent="0.35">
      <c r="C3946"/>
      <c r="F3946"/>
      <c r="G3946"/>
      <c r="H3946"/>
      <c r="O3946"/>
    </row>
    <row r="3947" spans="3:15" x14ac:dyDescent="0.35">
      <c r="C3947"/>
      <c r="F3947"/>
      <c r="G3947"/>
      <c r="H3947"/>
      <c r="O3947"/>
    </row>
    <row r="3948" spans="3:15" x14ac:dyDescent="0.35">
      <c r="C3948"/>
      <c r="F3948"/>
      <c r="G3948"/>
      <c r="H3948"/>
      <c r="O3948"/>
    </row>
    <row r="3949" spans="3:15" x14ac:dyDescent="0.35">
      <c r="C3949"/>
      <c r="F3949"/>
      <c r="G3949"/>
      <c r="H3949"/>
      <c r="O3949"/>
    </row>
    <row r="3950" spans="3:15" x14ac:dyDescent="0.35">
      <c r="C3950"/>
      <c r="F3950"/>
      <c r="G3950"/>
      <c r="H3950"/>
      <c r="O3950"/>
    </row>
    <row r="3951" spans="3:15" x14ac:dyDescent="0.35">
      <c r="C3951"/>
      <c r="F3951"/>
      <c r="G3951"/>
      <c r="H3951"/>
      <c r="O3951"/>
    </row>
    <row r="3952" spans="3:15" x14ac:dyDescent="0.35">
      <c r="C3952"/>
      <c r="F3952"/>
      <c r="G3952"/>
      <c r="H3952"/>
      <c r="O3952"/>
    </row>
    <row r="3953" spans="3:15" x14ac:dyDescent="0.35">
      <c r="C3953"/>
      <c r="F3953"/>
      <c r="G3953"/>
      <c r="H3953"/>
      <c r="O3953"/>
    </row>
    <row r="3954" spans="3:15" x14ac:dyDescent="0.35">
      <c r="C3954"/>
      <c r="F3954"/>
      <c r="G3954"/>
      <c r="H3954"/>
      <c r="O3954"/>
    </row>
    <row r="3955" spans="3:15" x14ac:dyDescent="0.35">
      <c r="C3955"/>
      <c r="F3955"/>
      <c r="G3955"/>
      <c r="H3955"/>
      <c r="O3955"/>
    </row>
    <row r="3956" spans="3:15" x14ac:dyDescent="0.35">
      <c r="C3956"/>
      <c r="F3956"/>
      <c r="G3956"/>
      <c r="H3956"/>
      <c r="O3956"/>
    </row>
    <row r="3957" spans="3:15" x14ac:dyDescent="0.35">
      <c r="C3957"/>
      <c r="F3957"/>
      <c r="G3957"/>
      <c r="H3957"/>
      <c r="O3957"/>
    </row>
    <row r="3958" spans="3:15" x14ac:dyDescent="0.35">
      <c r="C3958"/>
      <c r="F3958"/>
      <c r="G3958"/>
      <c r="H3958"/>
      <c r="O3958"/>
    </row>
    <row r="3959" spans="3:15" x14ac:dyDescent="0.35">
      <c r="C3959"/>
      <c r="F3959"/>
      <c r="G3959"/>
      <c r="H3959"/>
      <c r="O3959"/>
    </row>
    <row r="3960" spans="3:15" x14ac:dyDescent="0.35">
      <c r="C3960"/>
      <c r="F3960"/>
      <c r="G3960"/>
      <c r="H3960"/>
      <c r="O3960"/>
    </row>
    <row r="3961" spans="3:15" x14ac:dyDescent="0.35">
      <c r="C3961"/>
      <c r="F3961"/>
      <c r="G3961"/>
      <c r="H3961"/>
      <c r="O3961"/>
    </row>
    <row r="3962" spans="3:15" x14ac:dyDescent="0.35">
      <c r="C3962"/>
      <c r="F3962"/>
      <c r="G3962"/>
      <c r="H3962"/>
      <c r="O3962"/>
    </row>
    <row r="3963" spans="3:15" x14ac:dyDescent="0.35">
      <c r="C3963"/>
      <c r="F3963"/>
      <c r="G3963"/>
      <c r="H3963"/>
      <c r="O3963"/>
    </row>
    <row r="3964" spans="3:15" x14ac:dyDescent="0.35">
      <c r="C3964"/>
      <c r="F3964"/>
      <c r="G3964"/>
      <c r="H3964"/>
      <c r="O3964"/>
    </row>
    <row r="3965" spans="3:15" x14ac:dyDescent="0.35">
      <c r="C3965"/>
      <c r="F3965"/>
      <c r="G3965"/>
      <c r="H3965"/>
      <c r="O3965"/>
    </row>
    <row r="3966" spans="3:15" x14ac:dyDescent="0.35">
      <c r="C3966"/>
      <c r="F3966"/>
      <c r="G3966"/>
      <c r="H3966"/>
      <c r="O3966"/>
    </row>
    <row r="3967" spans="3:15" x14ac:dyDescent="0.35">
      <c r="C3967"/>
      <c r="F3967"/>
      <c r="G3967"/>
      <c r="H3967"/>
      <c r="O3967"/>
    </row>
    <row r="3968" spans="3:15" x14ac:dyDescent="0.35">
      <c r="C3968"/>
      <c r="F3968"/>
      <c r="G3968"/>
      <c r="H3968"/>
      <c r="O3968"/>
    </row>
    <row r="3969" spans="3:15" x14ac:dyDescent="0.35">
      <c r="C3969"/>
      <c r="F3969"/>
      <c r="G3969"/>
      <c r="H3969"/>
      <c r="O3969"/>
    </row>
    <row r="3970" spans="3:15" x14ac:dyDescent="0.35">
      <c r="C3970"/>
      <c r="F3970"/>
      <c r="G3970"/>
      <c r="H3970"/>
      <c r="O3970"/>
    </row>
    <row r="3971" spans="3:15" x14ac:dyDescent="0.35">
      <c r="C3971"/>
      <c r="F3971"/>
      <c r="G3971"/>
      <c r="H3971"/>
      <c r="O3971"/>
    </row>
    <row r="3972" spans="3:15" x14ac:dyDescent="0.35">
      <c r="C3972"/>
      <c r="F3972"/>
      <c r="G3972"/>
      <c r="H3972"/>
      <c r="O3972"/>
    </row>
    <row r="3973" spans="3:15" x14ac:dyDescent="0.35">
      <c r="C3973"/>
      <c r="F3973"/>
      <c r="G3973"/>
      <c r="H3973"/>
      <c r="O3973"/>
    </row>
    <row r="3974" spans="3:15" x14ac:dyDescent="0.35">
      <c r="C3974"/>
      <c r="F3974"/>
      <c r="G3974"/>
      <c r="H3974"/>
      <c r="O3974"/>
    </row>
    <row r="3975" spans="3:15" x14ac:dyDescent="0.35">
      <c r="C3975"/>
      <c r="F3975"/>
      <c r="G3975"/>
      <c r="H3975"/>
      <c r="O3975"/>
    </row>
    <row r="3976" spans="3:15" x14ac:dyDescent="0.35">
      <c r="C3976"/>
      <c r="F3976"/>
      <c r="G3976"/>
      <c r="H3976"/>
      <c r="O3976"/>
    </row>
    <row r="3977" spans="3:15" x14ac:dyDescent="0.35">
      <c r="C3977"/>
      <c r="F3977"/>
      <c r="G3977"/>
      <c r="H3977"/>
      <c r="O3977"/>
    </row>
    <row r="3978" spans="3:15" x14ac:dyDescent="0.35">
      <c r="C3978"/>
      <c r="F3978"/>
      <c r="G3978"/>
      <c r="H3978"/>
      <c r="O3978"/>
    </row>
    <row r="3979" spans="3:15" x14ac:dyDescent="0.35">
      <c r="C3979"/>
      <c r="F3979"/>
      <c r="G3979"/>
      <c r="H3979"/>
      <c r="O3979"/>
    </row>
    <row r="3980" spans="3:15" x14ac:dyDescent="0.35">
      <c r="C3980"/>
      <c r="F3980"/>
      <c r="G3980"/>
      <c r="H3980"/>
      <c r="O3980"/>
    </row>
    <row r="3981" spans="3:15" x14ac:dyDescent="0.35">
      <c r="C3981"/>
      <c r="F3981"/>
      <c r="G3981"/>
      <c r="H3981"/>
      <c r="O3981"/>
    </row>
    <row r="3982" spans="3:15" x14ac:dyDescent="0.35">
      <c r="C3982"/>
      <c r="F3982"/>
      <c r="G3982"/>
      <c r="H3982"/>
      <c r="O3982"/>
    </row>
    <row r="3983" spans="3:15" x14ac:dyDescent="0.35">
      <c r="C3983"/>
      <c r="F3983"/>
      <c r="G3983"/>
      <c r="H3983"/>
      <c r="O3983"/>
    </row>
    <row r="3984" spans="3:15" x14ac:dyDescent="0.35">
      <c r="C3984"/>
      <c r="F3984"/>
      <c r="G3984"/>
      <c r="H3984"/>
      <c r="O3984"/>
    </row>
    <row r="3985" spans="3:15" x14ac:dyDescent="0.35">
      <c r="C3985"/>
      <c r="F3985"/>
      <c r="G3985"/>
      <c r="H3985"/>
      <c r="O3985"/>
    </row>
    <row r="3986" spans="3:15" x14ac:dyDescent="0.35">
      <c r="C3986"/>
      <c r="F3986"/>
      <c r="G3986"/>
      <c r="H3986"/>
      <c r="O3986"/>
    </row>
    <row r="3987" spans="3:15" x14ac:dyDescent="0.35">
      <c r="C3987"/>
      <c r="F3987"/>
      <c r="G3987"/>
      <c r="H3987"/>
      <c r="O3987"/>
    </row>
    <row r="3988" spans="3:15" x14ac:dyDescent="0.35">
      <c r="C3988"/>
      <c r="F3988"/>
      <c r="G3988"/>
      <c r="H3988"/>
      <c r="O3988"/>
    </row>
    <row r="3989" spans="3:15" x14ac:dyDescent="0.35">
      <c r="C3989"/>
      <c r="F3989"/>
      <c r="G3989"/>
      <c r="H3989"/>
      <c r="O3989"/>
    </row>
    <row r="3990" spans="3:15" x14ac:dyDescent="0.35">
      <c r="C3990"/>
      <c r="F3990"/>
      <c r="G3990"/>
      <c r="H3990"/>
      <c r="O3990"/>
    </row>
    <row r="3991" spans="3:15" x14ac:dyDescent="0.35">
      <c r="C3991"/>
      <c r="F3991"/>
      <c r="G3991"/>
      <c r="H3991"/>
      <c r="O3991"/>
    </row>
    <row r="3992" spans="3:15" x14ac:dyDescent="0.35">
      <c r="C3992"/>
      <c r="F3992"/>
      <c r="G3992"/>
      <c r="H3992"/>
      <c r="O3992"/>
    </row>
    <row r="3993" spans="3:15" x14ac:dyDescent="0.35">
      <c r="C3993"/>
      <c r="F3993"/>
      <c r="G3993"/>
      <c r="H3993"/>
      <c r="O3993"/>
    </row>
    <row r="3994" spans="3:15" x14ac:dyDescent="0.35">
      <c r="C3994"/>
      <c r="F3994"/>
      <c r="G3994"/>
      <c r="H3994"/>
      <c r="O3994"/>
    </row>
    <row r="3995" spans="3:15" x14ac:dyDescent="0.35">
      <c r="C3995"/>
      <c r="F3995"/>
      <c r="G3995"/>
      <c r="H3995"/>
      <c r="O3995"/>
    </row>
    <row r="3996" spans="3:15" x14ac:dyDescent="0.35">
      <c r="C3996"/>
      <c r="F3996"/>
      <c r="G3996"/>
      <c r="H3996"/>
      <c r="O3996"/>
    </row>
    <row r="3997" spans="3:15" x14ac:dyDescent="0.35">
      <c r="C3997"/>
      <c r="F3997"/>
      <c r="G3997"/>
      <c r="H3997"/>
      <c r="O3997"/>
    </row>
    <row r="3998" spans="3:15" x14ac:dyDescent="0.35">
      <c r="C3998"/>
      <c r="F3998"/>
      <c r="G3998"/>
      <c r="H3998"/>
      <c r="O3998"/>
    </row>
    <row r="3999" spans="3:15" x14ac:dyDescent="0.35">
      <c r="C3999"/>
      <c r="F3999"/>
      <c r="G3999"/>
      <c r="H3999"/>
      <c r="O3999"/>
    </row>
    <row r="4000" spans="3:15" x14ac:dyDescent="0.35">
      <c r="C4000"/>
      <c r="F4000"/>
      <c r="G4000"/>
      <c r="H4000"/>
      <c r="O4000"/>
    </row>
    <row r="4001" spans="3:15" x14ac:dyDescent="0.35">
      <c r="C4001"/>
      <c r="F4001"/>
      <c r="G4001"/>
      <c r="H4001"/>
      <c r="O4001"/>
    </row>
    <row r="4002" spans="3:15" x14ac:dyDescent="0.35">
      <c r="C4002"/>
      <c r="F4002"/>
      <c r="G4002"/>
      <c r="H4002"/>
      <c r="O4002"/>
    </row>
    <row r="4003" spans="3:15" x14ac:dyDescent="0.35">
      <c r="C4003"/>
      <c r="F4003"/>
      <c r="G4003"/>
      <c r="H4003"/>
      <c r="O4003"/>
    </row>
    <row r="4004" spans="3:15" x14ac:dyDescent="0.35">
      <c r="C4004"/>
      <c r="F4004"/>
      <c r="G4004"/>
      <c r="H4004"/>
      <c r="O4004"/>
    </row>
    <row r="4005" spans="3:15" x14ac:dyDescent="0.35">
      <c r="C4005"/>
      <c r="F4005"/>
      <c r="G4005"/>
      <c r="H4005"/>
      <c r="O4005"/>
    </row>
    <row r="4006" spans="3:15" x14ac:dyDescent="0.35">
      <c r="C4006"/>
      <c r="F4006"/>
      <c r="G4006"/>
      <c r="H4006"/>
      <c r="O4006"/>
    </row>
    <row r="4007" spans="3:15" x14ac:dyDescent="0.35">
      <c r="C4007"/>
      <c r="F4007"/>
      <c r="G4007"/>
      <c r="H4007"/>
      <c r="O4007"/>
    </row>
    <row r="4008" spans="3:15" x14ac:dyDescent="0.35">
      <c r="C4008"/>
      <c r="F4008"/>
      <c r="G4008"/>
      <c r="H4008"/>
      <c r="O4008"/>
    </row>
    <row r="4009" spans="3:15" x14ac:dyDescent="0.35">
      <c r="C4009"/>
      <c r="F4009"/>
      <c r="G4009"/>
      <c r="H4009"/>
      <c r="O4009"/>
    </row>
    <row r="4010" spans="3:15" x14ac:dyDescent="0.35">
      <c r="C4010"/>
      <c r="F4010"/>
      <c r="G4010"/>
      <c r="H4010"/>
      <c r="O4010"/>
    </row>
    <row r="4011" spans="3:15" x14ac:dyDescent="0.35">
      <c r="C4011"/>
      <c r="F4011"/>
      <c r="G4011"/>
      <c r="H4011"/>
      <c r="O4011"/>
    </row>
    <row r="4012" spans="3:15" x14ac:dyDescent="0.35">
      <c r="C4012"/>
      <c r="F4012"/>
      <c r="G4012"/>
      <c r="H4012"/>
      <c r="O4012"/>
    </row>
    <row r="4013" spans="3:15" x14ac:dyDescent="0.35">
      <c r="C4013"/>
      <c r="F4013"/>
      <c r="G4013"/>
      <c r="H4013"/>
      <c r="O4013"/>
    </row>
    <row r="4014" spans="3:15" x14ac:dyDescent="0.35">
      <c r="C4014"/>
      <c r="F4014"/>
      <c r="G4014"/>
      <c r="H4014"/>
      <c r="O4014"/>
    </row>
    <row r="4015" spans="3:15" x14ac:dyDescent="0.35">
      <c r="C4015"/>
      <c r="F4015"/>
      <c r="G4015"/>
      <c r="H4015"/>
      <c r="O4015"/>
    </row>
    <row r="4016" spans="3:15" x14ac:dyDescent="0.35">
      <c r="C4016"/>
      <c r="F4016"/>
      <c r="G4016"/>
      <c r="H4016"/>
      <c r="O4016"/>
    </row>
    <row r="4017" spans="3:15" x14ac:dyDescent="0.35">
      <c r="C4017"/>
      <c r="F4017"/>
      <c r="G4017"/>
      <c r="H4017"/>
      <c r="O4017"/>
    </row>
    <row r="4018" spans="3:15" x14ac:dyDescent="0.35">
      <c r="C4018"/>
      <c r="F4018"/>
      <c r="G4018"/>
      <c r="H4018"/>
      <c r="O4018"/>
    </row>
    <row r="4019" spans="3:15" x14ac:dyDescent="0.35">
      <c r="C4019"/>
      <c r="F4019"/>
      <c r="G4019"/>
      <c r="H4019"/>
      <c r="O4019"/>
    </row>
    <row r="4020" spans="3:15" x14ac:dyDescent="0.35">
      <c r="C4020"/>
      <c r="F4020"/>
      <c r="G4020"/>
      <c r="H4020"/>
      <c r="O4020"/>
    </row>
    <row r="4021" spans="3:15" x14ac:dyDescent="0.35">
      <c r="C4021"/>
      <c r="F4021"/>
      <c r="G4021"/>
      <c r="H4021"/>
      <c r="O4021"/>
    </row>
    <row r="4022" spans="3:15" x14ac:dyDescent="0.35">
      <c r="C4022"/>
      <c r="F4022"/>
      <c r="G4022"/>
      <c r="H4022"/>
      <c r="O4022"/>
    </row>
    <row r="4023" spans="3:15" x14ac:dyDescent="0.35">
      <c r="C4023"/>
      <c r="F4023"/>
      <c r="G4023"/>
      <c r="H4023"/>
      <c r="O4023"/>
    </row>
    <row r="4024" spans="3:15" x14ac:dyDescent="0.35">
      <c r="C4024"/>
      <c r="F4024"/>
      <c r="G4024"/>
      <c r="H4024"/>
      <c r="O4024"/>
    </row>
    <row r="4025" spans="3:15" x14ac:dyDescent="0.35">
      <c r="C4025"/>
      <c r="F4025"/>
      <c r="G4025"/>
      <c r="H4025"/>
      <c r="O4025"/>
    </row>
    <row r="4026" spans="3:15" x14ac:dyDescent="0.35">
      <c r="C4026"/>
      <c r="F4026"/>
      <c r="G4026"/>
      <c r="H4026"/>
      <c r="O4026"/>
    </row>
    <row r="4027" spans="3:15" x14ac:dyDescent="0.35">
      <c r="C4027"/>
      <c r="F4027"/>
      <c r="G4027"/>
      <c r="H4027"/>
      <c r="O4027"/>
    </row>
    <row r="4028" spans="3:15" x14ac:dyDescent="0.35">
      <c r="C4028"/>
      <c r="F4028"/>
      <c r="G4028"/>
      <c r="H4028"/>
      <c r="O4028"/>
    </row>
    <row r="4029" spans="3:15" x14ac:dyDescent="0.35">
      <c r="C4029"/>
      <c r="F4029"/>
      <c r="G4029"/>
      <c r="H4029"/>
      <c r="O4029"/>
    </row>
    <row r="4030" spans="3:15" x14ac:dyDescent="0.35">
      <c r="C4030"/>
      <c r="F4030"/>
      <c r="G4030"/>
      <c r="H4030"/>
      <c r="O4030"/>
    </row>
    <row r="4031" spans="3:15" x14ac:dyDescent="0.35">
      <c r="C4031"/>
      <c r="F4031"/>
      <c r="G4031"/>
      <c r="H4031"/>
      <c r="O4031"/>
    </row>
    <row r="4032" spans="3:15" x14ac:dyDescent="0.35">
      <c r="C4032"/>
      <c r="F4032"/>
      <c r="G4032"/>
      <c r="H4032"/>
      <c r="O4032"/>
    </row>
    <row r="4033" spans="3:15" x14ac:dyDescent="0.35">
      <c r="C4033"/>
      <c r="F4033"/>
      <c r="G4033"/>
      <c r="H4033"/>
      <c r="O4033"/>
    </row>
    <row r="4034" spans="3:15" x14ac:dyDescent="0.35">
      <c r="C4034"/>
      <c r="F4034"/>
      <c r="G4034"/>
      <c r="H4034"/>
      <c r="O4034"/>
    </row>
    <row r="4035" spans="3:15" x14ac:dyDescent="0.35">
      <c r="C4035"/>
      <c r="F4035"/>
      <c r="G4035"/>
      <c r="H4035"/>
      <c r="O4035"/>
    </row>
    <row r="4036" spans="3:15" x14ac:dyDescent="0.35">
      <c r="C4036"/>
      <c r="F4036"/>
      <c r="G4036"/>
      <c r="H4036"/>
      <c r="O4036"/>
    </row>
    <row r="4037" spans="3:15" x14ac:dyDescent="0.35">
      <c r="C4037"/>
      <c r="F4037"/>
      <c r="G4037"/>
      <c r="H4037"/>
      <c r="O4037"/>
    </row>
    <row r="4038" spans="3:15" x14ac:dyDescent="0.35">
      <c r="C4038"/>
      <c r="F4038"/>
      <c r="G4038"/>
      <c r="H4038"/>
      <c r="O4038"/>
    </row>
    <row r="4039" spans="3:15" x14ac:dyDescent="0.35">
      <c r="C4039"/>
      <c r="F4039"/>
      <c r="G4039"/>
      <c r="H4039"/>
      <c r="O4039"/>
    </row>
    <row r="4040" spans="3:15" x14ac:dyDescent="0.35">
      <c r="C4040"/>
      <c r="F4040"/>
      <c r="G4040"/>
      <c r="H4040"/>
      <c r="O4040"/>
    </row>
    <row r="4041" spans="3:15" x14ac:dyDescent="0.35">
      <c r="C4041"/>
      <c r="F4041"/>
      <c r="G4041"/>
      <c r="H4041"/>
      <c r="O4041"/>
    </row>
    <row r="4042" spans="3:15" x14ac:dyDescent="0.35">
      <c r="C4042"/>
      <c r="F4042"/>
      <c r="G4042"/>
      <c r="H4042"/>
      <c r="O4042"/>
    </row>
    <row r="4043" spans="3:15" x14ac:dyDescent="0.35">
      <c r="C4043"/>
      <c r="F4043"/>
      <c r="G4043"/>
      <c r="H4043"/>
      <c r="O4043"/>
    </row>
    <row r="4044" spans="3:15" x14ac:dyDescent="0.35">
      <c r="C4044"/>
      <c r="F4044"/>
      <c r="G4044"/>
      <c r="H4044"/>
      <c r="O4044"/>
    </row>
    <row r="4045" spans="3:15" x14ac:dyDescent="0.35">
      <c r="C4045"/>
      <c r="F4045"/>
      <c r="G4045"/>
      <c r="H4045"/>
      <c r="O4045"/>
    </row>
    <row r="4046" spans="3:15" x14ac:dyDescent="0.35">
      <c r="C4046"/>
      <c r="F4046"/>
      <c r="G4046"/>
      <c r="H4046"/>
      <c r="O4046"/>
    </row>
    <row r="4047" spans="3:15" x14ac:dyDescent="0.35">
      <c r="C4047"/>
      <c r="F4047"/>
      <c r="G4047"/>
      <c r="H4047"/>
      <c r="O4047"/>
    </row>
    <row r="4048" spans="3:15" x14ac:dyDescent="0.35">
      <c r="C4048"/>
      <c r="F4048"/>
      <c r="G4048"/>
      <c r="H4048"/>
      <c r="O4048"/>
    </row>
    <row r="4049" spans="3:15" x14ac:dyDescent="0.35">
      <c r="C4049"/>
      <c r="F4049"/>
      <c r="G4049"/>
      <c r="H4049"/>
      <c r="O4049"/>
    </row>
    <row r="4050" spans="3:15" x14ac:dyDescent="0.35">
      <c r="C4050"/>
      <c r="F4050"/>
      <c r="G4050"/>
      <c r="H4050"/>
      <c r="O4050"/>
    </row>
    <row r="4051" spans="3:15" x14ac:dyDescent="0.35">
      <c r="C4051"/>
      <c r="F4051"/>
      <c r="G4051"/>
      <c r="H4051"/>
      <c r="O4051"/>
    </row>
    <row r="4052" spans="3:15" x14ac:dyDescent="0.35">
      <c r="C4052"/>
      <c r="F4052"/>
      <c r="G4052"/>
      <c r="H4052"/>
      <c r="O4052"/>
    </row>
    <row r="4053" spans="3:15" x14ac:dyDescent="0.35">
      <c r="C4053"/>
      <c r="F4053"/>
      <c r="G4053"/>
      <c r="H4053"/>
      <c r="O4053"/>
    </row>
    <row r="4054" spans="3:15" x14ac:dyDescent="0.35">
      <c r="C4054"/>
      <c r="F4054"/>
      <c r="G4054"/>
      <c r="H4054"/>
      <c r="O4054"/>
    </row>
    <row r="4055" spans="3:15" x14ac:dyDescent="0.35">
      <c r="C4055"/>
      <c r="F4055"/>
      <c r="G4055"/>
      <c r="H4055"/>
      <c r="O4055"/>
    </row>
    <row r="4056" spans="3:15" x14ac:dyDescent="0.35">
      <c r="C4056"/>
      <c r="F4056"/>
      <c r="G4056"/>
      <c r="H4056"/>
      <c r="O4056"/>
    </row>
    <row r="4057" spans="3:15" x14ac:dyDescent="0.35">
      <c r="C4057"/>
      <c r="F4057"/>
      <c r="G4057"/>
      <c r="H4057"/>
      <c r="O4057"/>
    </row>
    <row r="4058" spans="3:15" x14ac:dyDescent="0.35">
      <c r="C4058"/>
      <c r="F4058"/>
      <c r="G4058"/>
      <c r="H4058"/>
      <c r="O4058"/>
    </row>
    <row r="4059" spans="3:15" x14ac:dyDescent="0.35">
      <c r="C4059"/>
      <c r="F4059"/>
      <c r="G4059"/>
      <c r="H4059"/>
      <c r="O4059"/>
    </row>
    <row r="4060" spans="3:15" x14ac:dyDescent="0.35">
      <c r="C4060"/>
      <c r="F4060"/>
      <c r="G4060"/>
      <c r="H4060"/>
      <c r="O4060"/>
    </row>
    <row r="4061" spans="3:15" x14ac:dyDescent="0.35">
      <c r="C4061"/>
      <c r="F4061"/>
      <c r="G4061"/>
      <c r="H4061"/>
      <c r="O4061"/>
    </row>
    <row r="4062" spans="3:15" x14ac:dyDescent="0.35">
      <c r="C4062"/>
      <c r="F4062"/>
      <c r="G4062"/>
      <c r="H4062"/>
      <c r="O4062"/>
    </row>
    <row r="4063" spans="3:15" x14ac:dyDescent="0.35">
      <c r="C4063"/>
      <c r="F4063"/>
      <c r="G4063"/>
      <c r="H4063"/>
      <c r="O4063"/>
    </row>
    <row r="4064" spans="3:15" x14ac:dyDescent="0.35">
      <c r="C4064"/>
      <c r="F4064"/>
      <c r="G4064"/>
      <c r="H4064"/>
      <c r="O4064"/>
    </row>
    <row r="4065" spans="3:15" x14ac:dyDescent="0.35">
      <c r="C4065"/>
      <c r="F4065"/>
      <c r="G4065"/>
      <c r="H4065"/>
      <c r="O4065"/>
    </row>
    <row r="4066" spans="3:15" x14ac:dyDescent="0.35">
      <c r="C4066"/>
      <c r="F4066"/>
      <c r="G4066"/>
      <c r="H4066"/>
      <c r="O4066"/>
    </row>
    <row r="4067" spans="3:15" x14ac:dyDescent="0.35">
      <c r="C4067"/>
      <c r="F4067"/>
      <c r="G4067"/>
      <c r="H4067"/>
      <c r="O4067"/>
    </row>
    <row r="4068" spans="3:15" x14ac:dyDescent="0.35">
      <c r="C4068"/>
      <c r="F4068"/>
      <c r="G4068"/>
      <c r="H4068"/>
      <c r="O4068"/>
    </row>
    <row r="4069" spans="3:15" x14ac:dyDescent="0.35">
      <c r="C4069"/>
      <c r="F4069"/>
      <c r="G4069"/>
      <c r="H4069"/>
      <c r="O4069"/>
    </row>
    <row r="4070" spans="3:15" x14ac:dyDescent="0.35">
      <c r="C4070"/>
      <c r="F4070"/>
      <c r="G4070"/>
      <c r="H4070"/>
      <c r="O4070"/>
    </row>
    <row r="4071" spans="3:15" x14ac:dyDescent="0.35">
      <c r="C4071"/>
      <c r="F4071"/>
      <c r="G4071"/>
      <c r="H4071"/>
      <c r="O4071"/>
    </row>
    <row r="4072" spans="3:15" x14ac:dyDescent="0.35">
      <c r="C4072"/>
      <c r="F4072"/>
      <c r="G4072"/>
      <c r="H4072"/>
      <c r="O4072"/>
    </row>
    <row r="4073" spans="3:15" x14ac:dyDescent="0.35">
      <c r="C4073"/>
      <c r="F4073"/>
      <c r="G4073"/>
      <c r="H4073"/>
      <c r="O4073"/>
    </row>
    <row r="4074" spans="3:15" x14ac:dyDescent="0.35">
      <c r="C4074"/>
      <c r="F4074"/>
      <c r="G4074"/>
      <c r="H4074"/>
      <c r="O4074"/>
    </row>
    <row r="4075" spans="3:15" x14ac:dyDescent="0.35">
      <c r="C4075"/>
      <c r="F4075"/>
      <c r="G4075"/>
      <c r="H4075"/>
      <c r="O4075"/>
    </row>
    <row r="4076" spans="3:15" x14ac:dyDescent="0.35">
      <c r="C4076"/>
      <c r="F4076"/>
      <c r="G4076"/>
      <c r="H4076"/>
      <c r="O4076"/>
    </row>
    <row r="4077" spans="3:15" x14ac:dyDescent="0.35">
      <c r="C4077"/>
      <c r="F4077"/>
      <c r="G4077"/>
      <c r="H4077"/>
      <c r="O4077"/>
    </row>
    <row r="4078" spans="3:15" x14ac:dyDescent="0.35">
      <c r="C4078"/>
      <c r="F4078"/>
      <c r="G4078"/>
      <c r="H4078"/>
      <c r="O4078"/>
    </row>
    <row r="4079" spans="3:15" x14ac:dyDescent="0.35">
      <c r="C4079"/>
      <c r="F4079"/>
      <c r="G4079"/>
      <c r="H4079"/>
      <c r="O4079"/>
    </row>
    <row r="4080" spans="3:15" x14ac:dyDescent="0.35">
      <c r="C4080"/>
      <c r="F4080"/>
      <c r="G4080"/>
      <c r="H4080"/>
      <c r="O4080"/>
    </row>
    <row r="4081" spans="3:15" x14ac:dyDescent="0.35">
      <c r="C4081"/>
      <c r="F4081"/>
      <c r="G4081"/>
      <c r="H4081"/>
      <c r="O4081"/>
    </row>
    <row r="4082" spans="3:15" x14ac:dyDescent="0.35">
      <c r="C4082"/>
      <c r="F4082"/>
      <c r="G4082"/>
      <c r="H4082"/>
      <c r="O4082"/>
    </row>
    <row r="4083" spans="3:15" x14ac:dyDescent="0.35">
      <c r="C4083"/>
      <c r="F4083"/>
      <c r="G4083"/>
      <c r="H4083"/>
      <c r="O4083"/>
    </row>
    <row r="4084" spans="3:15" x14ac:dyDescent="0.35">
      <c r="C4084"/>
      <c r="F4084"/>
      <c r="G4084"/>
      <c r="H4084"/>
      <c r="O4084"/>
    </row>
    <row r="4085" spans="3:15" x14ac:dyDescent="0.35">
      <c r="C4085"/>
      <c r="F4085"/>
      <c r="G4085"/>
      <c r="H4085"/>
      <c r="O4085"/>
    </row>
    <row r="4086" spans="3:15" x14ac:dyDescent="0.35">
      <c r="C4086"/>
      <c r="F4086"/>
      <c r="G4086"/>
      <c r="H4086"/>
      <c r="O4086"/>
    </row>
    <row r="4087" spans="3:15" x14ac:dyDescent="0.35">
      <c r="C4087"/>
      <c r="F4087"/>
      <c r="G4087"/>
      <c r="H4087"/>
      <c r="O4087"/>
    </row>
    <row r="4088" spans="3:15" x14ac:dyDescent="0.35">
      <c r="C4088"/>
      <c r="F4088"/>
      <c r="G4088"/>
      <c r="H4088"/>
      <c r="O4088"/>
    </row>
    <row r="4089" spans="3:15" x14ac:dyDescent="0.35">
      <c r="C4089"/>
      <c r="F4089"/>
      <c r="G4089"/>
      <c r="H4089"/>
      <c r="O4089"/>
    </row>
    <row r="4090" spans="3:15" x14ac:dyDescent="0.35">
      <c r="C4090"/>
      <c r="F4090"/>
      <c r="G4090"/>
      <c r="H4090"/>
      <c r="O4090"/>
    </row>
    <row r="4091" spans="3:15" x14ac:dyDescent="0.35">
      <c r="C4091"/>
      <c r="F4091"/>
      <c r="G4091"/>
      <c r="H4091"/>
      <c r="O4091"/>
    </row>
    <row r="4092" spans="3:15" x14ac:dyDescent="0.35">
      <c r="C4092"/>
      <c r="F4092"/>
      <c r="G4092"/>
      <c r="H4092"/>
      <c r="O4092"/>
    </row>
    <row r="4093" spans="3:15" x14ac:dyDescent="0.35">
      <c r="C4093"/>
      <c r="F4093"/>
      <c r="G4093"/>
      <c r="H4093"/>
      <c r="O4093"/>
    </row>
    <row r="4094" spans="3:15" x14ac:dyDescent="0.35">
      <c r="C4094"/>
      <c r="F4094"/>
      <c r="G4094"/>
      <c r="H4094"/>
      <c r="O4094"/>
    </row>
    <row r="4095" spans="3:15" x14ac:dyDescent="0.35">
      <c r="C4095"/>
      <c r="F4095"/>
      <c r="G4095"/>
      <c r="H4095"/>
      <c r="O4095"/>
    </row>
    <row r="4096" spans="3:15" x14ac:dyDescent="0.35">
      <c r="C4096"/>
      <c r="F4096"/>
      <c r="G4096"/>
      <c r="H4096"/>
      <c r="O4096"/>
    </row>
    <row r="4097" spans="3:15" x14ac:dyDescent="0.35">
      <c r="C4097"/>
      <c r="F4097"/>
      <c r="G4097"/>
      <c r="H4097"/>
      <c r="O4097"/>
    </row>
    <row r="4098" spans="3:15" x14ac:dyDescent="0.35">
      <c r="C4098"/>
      <c r="F4098"/>
      <c r="G4098"/>
      <c r="H4098"/>
      <c r="O4098"/>
    </row>
    <row r="4099" spans="3:15" x14ac:dyDescent="0.35">
      <c r="C4099"/>
      <c r="F4099"/>
      <c r="G4099"/>
      <c r="H4099"/>
      <c r="O4099"/>
    </row>
    <row r="4100" spans="3:15" x14ac:dyDescent="0.35">
      <c r="C4100"/>
      <c r="F4100"/>
      <c r="G4100"/>
      <c r="H4100"/>
      <c r="O4100"/>
    </row>
    <row r="4101" spans="3:15" x14ac:dyDescent="0.35">
      <c r="C4101"/>
      <c r="F4101"/>
      <c r="G4101"/>
      <c r="H4101"/>
      <c r="O4101"/>
    </row>
    <row r="4102" spans="3:15" x14ac:dyDescent="0.35">
      <c r="C4102"/>
      <c r="F4102"/>
      <c r="G4102"/>
      <c r="H4102"/>
      <c r="O4102"/>
    </row>
    <row r="4103" spans="3:15" x14ac:dyDescent="0.35">
      <c r="C4103"/>
      <c r="F4103"/>
      <c r="G4103"/>
      <c r="H4103"/>
      <c r="O4103"/>
    </row>
    <row r="4104" spans="3:15" x14ac:dyDescent="0.35">
      <c r="C4104"/>
      <c r="F4104"/>
      <c r="G4104"/>
      <c r="H4104"/>
      <c r="O4104"/>
    </row>
    <row r="4105" spans="3:15" x14ac:dyDescent="0.35">
      <c r="C4105"/>
      <c r="F4105"/>
      <c r="G4105"/>
      <c r="H4105"/>
      <c r="O4105"/>
    </row>
    <row r="4106" spans="3:15" x14ac:dyDescent="0.35">
      <c r="C4106"/>
      <c r="F4106"/>
      <c r="G4106"/>
      <c r="H4106"/>
      <c r="O4106"/>
    </row>
    <row r="4107" spans="3:15" x14ac:dyDescent="0.35">
      <c r="C4107"/>
      <c r="F4107"/>
      <c r="G4107"/>
      <c r="H4107"/>
      <c r="O4107"/>
    </row>
    <row r="4108" spans="3:15" x14ac:dyDescent="0.35">
      <c r="C4108"/>
      <c r="F4108"/>
      <c r="G4108"/>
      <c r="H4108"/>
      <c r="O4108"/>
    </row>
    <row r="4109" spans="3:15" x14ac:dyDescent="0.35">
      <c r="C4109"/>
      <c r="F4109"/>
      <c r="G4109"/>
      <c r="H4109"/>
      <c r="O4109"/>
    </row>
    <row r="4110" spans="3:15" x14ac:dyDescent="0.35">
      <c r="C4110"/>
      <c r="F4110"/>
      <c r="G4110"/>
      <c r="H4110"/>
      <c r="O4110"/>
    </row>
    <row r="4111" spans="3:15" x14ac:dyDescent="0.35">
      <c r="C4111"/>
      <c r="F4111"/>
      <c r="G4111"/>
      <c r="H4111"/>
      <c r="O4111"/>
    </row>
    <row r="4112" spans="3:15" x14ac:dyDescent="0.35">
      <c r="C4112"/>
      <c r="F4112"/>
      <c r="G4112"/>
      <c r="H4112"/>
      <c r="O4112"/>
    </row>
    <row r="4113" spans="3:15" x14ac:dyDescent="0.35">
      <c r="C4113"/>
      <c r="F4113"/>
      <c r="G4113"/>
      <c r="H4113"/>
      <c r="O4113"/>
    </row>
    <row r="4114" spans="3:15" x14ac:dyDescent="0.35">
      <c r="C4114"/>
      <c r="F4114"/>
      <c r="G4114"/>
      <c r="H4114"/>
      <c r="O4114"/>
    </row>
    <row r="4115" spans="3:15" x14ac:dyDescent="0.35">
      <c r="C4115"/>
      <c r="F4115"/>
      <c r="G4115"/>
      <c r="H4115"/>
      <c r="O4115"/>
    </row>
    <row r="4116" spans="3:15" x14ac:dyDescent="0.35">
      <c r="C4116"/>
      <c r="F4116"/>
      <c r="G4116"/>
      <c r="H4116"/>
      <c r="O4116"/>
    </row>
    <row r="4117" spans="3:15" x14ac:dyDescent="0.35">
      <c r="C4117"/>
      <c r="F4117"/>
      <c r="G4117"/>
      <c r="H4117"/>
      <c r="O4117"/>
    </row>
    <row r="4118" spans="3:15" x14ac:dyDescent="0.35">
      <c r="C4118"/>
      <c r="F4118"/>
      <c r="G4118"/>
      <c r="H4118"/>
      <c r="O4118"/>
    </row>
    <row r="4119" spans="3:15" x14ac:dyDescent="0.35">
      <c r="C4119"/>
      <c r="F4119"/>
      <c r="G4119"/>
      <c r="H4119"/>
      <c r="O4119"/>
    </row>
    <row r="4120" spans="3:15" x14ac:dyDescent="0.35">
      <c r="C4120"/>
      <c r="F4120"/>
      <c r="G4120"/>
      <c r="H4120"/>
      <c r="O4120"/>
    </row>
    <row r="4121" spans="3:15" x14ac:dyDescent="0.35">
      <c r="C4121"/>
      <c r="F4121"/>
      <c r="G4121"/>
      <c r="H4121"/>
      <c r="O4121"/>
    </row>
    <row r="4122" spans="3:15" x14ac:dyDescent="0.35">
      <c r="C4122"/>
      <c r="F4122"/>
      <c r="G4122"/>
      <c r="H4122"/>
      <c r="O4122"/>
    </row>
    <row r="4123" spans="3:15" x14ac:dyDescent="0.35">
      <c r="C4123"/>
      <c r="F4123"/>
      <c r="G4123"/>
      <c r="H4123"/>
      <c r="O4123"/>
    </row>
    <row r="4124" spans="3:15" x14ac:dyDescent="0.35">
      <c r="C4124"/>
      <c r="F4124"/>
      <c r="G4124"/>
      <c r="H4124"/>
      <c r="O4124"/>
    </row>
    <row r="4125" spans="3:15" x14ac:dyDescent="0.35">
      <c r="C4125"/>
      <c r="F4125"/>
      <c r="G4125"/>
      <c r="H4125"/>
      <c r="O4125"/>
    </row>
    <row r="4126" spans="3:15" x14ac:dyDescent="0.35">
      <c r="C4126"/>
      <c r="F4126"/>
      <c r="G4126"/>
      <c r="H4126"/>
      <c r="O4126"/>
    </row>
    <row r="4127" spans="3:15" x14ac:dyDescent="0.35">
      <c r="C4127"/>
      <c r="F4127"/>
      <c r="G4127"/>
      <c r="H4127"/>
      <c r="O4127"/>
    </row>
    <row r="4128" spans="3:15" x14ac:dyDescent="0.35">
      <c r="C4128"/>
      <c r="F4128"/>
      <c r="G4128"/>
      <c r="H4128"/>
      <c r="O4128"/>
    </row>
    <row r="4129" spans="3:15" x14ac:dyDescent="0.35">
      <c r="C4129"/>
      <c r="F4129"/>
      <c r="G4129"/>
      <c r="H4129"/>
      <c r="O4129"/>
    </row>
    <row r="4130" spans="3:15" x14ac:dyDescent="0.35">
      <c r="C4130"/>
      <c r="F4130"/>
      <c r="G4130"/>
      <c r="H4130"/>
      <c r="O4130"/>
    </row>
    <row r="4131" spans="3:15" x14ac:dyDescent="0.35">
      <c r="C4131"/>
      <c r="F4131"/>
      <c r="G4131"/>
      <c r="H4131"/>
      <c r="O4131"/>
    </row>
    <row r="4132" spans="3:15" x14ac:dyDescent="0.35">
      <c r="C4132"/>
      <c r="F4132"/>
      <c r="G4132"/>
      <c r="H4132"/>
      <c r="O4132"/>
    </row>
    <row r="4133" spans="3:15" x14ac:dyDescent="0.35">
      <c r="C4133"/>
      <c r="F4133"/>
      <c r="G4133"/>
      <c r="H4133"/>
      <c r="O4133"/>
    </row>
    <row r="4134" spans="3:15" x14ac:dyDescent="0.35">
      <c r="C4134"/>
      <c r="F4134"/>
      <c r="G4134"/>
      <c r="H4134"/>
      <c r="O4134"/>
    </row>
    <row r="4135" spans="3:15" x14ac:dyDescent="0.35">
      <c r="C4135"/>
      <c r="F4135"/>
      <c r="G4135"/>
      <c r="H4135"/>
      <c r="O4135"/>
    </row>
    <row r="4136" spans="3:15" x14ac:dyDescent="0.35">
      <c r="C4136"/>
      <c r="F4136"/>
      <c r="G4136"/>
      <c r="H4136"/>
      <c r="O4136"/>
    </row>
    <row r="4137" spans="3:15" x14ac:dyDescent="0.35">
      <c r="C4137"/>
      <c r="F4137"/>
      <c r="G4137"/>
      <c r="H4137"/>
      <c r="O4137"/>
    </row>
    <row r="4138" spans="3:15" x14ac:dyDescent="0.35">
      <c r="C4138"/>
      <c r="F4138"/>
      <c r="G4138"/>
      <c r="H4138"/>
      <c r="O4138"/>
    </row>
    <row r="4139" spans="3:15" x14ac:dyDescent="0.35">
      <c r="C4139"/>
      <c r="F4139"/>
      <c r="G4139"/>
      <c r="H4139"/>
      <c r="O4139"/>
    </row>
    <row r="4140" spans="3:15" x14ac:dyDescent="0.35">
      <c r="C4140"/>
      <c r="F4140"/>
      <c r="G4140"/>
      <c r="H4140"/>
      <c r="O4140"/>
    </row>
    <row r="4141" spans="3:15" x14ac:dyDescent="0.35">
      <c r="C4141"/>
      <c r="F4141"/>
      <c r="G4141"/>
      <c r="H4141"/>
      <c r="O4141"/>
    </row>
    <row r="4142" spans="3:15" x14ac:dyDescent="0.35">
      <c r="C4142"/>
      <c r="F4142"/>
      <c r="G4142"/>
      <c r="H4142"/>
      <c r="O4142"/>
    </row>
    <row r="4143" spans="3:15" x14ac:dyDescent="0.35">
      <c r="C4143"/>
      <c r="F4143"/>
      <c r="G4143"/>
      <c r="H4143"/>
      <c r="O4143"/>
    </row>
    <row r="4144" spans="3:15" x14ac:dyDescent="0.35">
      <c r="C4144"/>
      <c r="F4144"/>
      <c r="G4144"/>
      <c r="H4144"/>
      <c r="O4144"/>
    </row>
    <row r="4145" spans="3:15" x14ac:dyDescent="0.35">
      <c r="C4145"/>
      <c r="F4145"/>
      <c r="G4145"/>
      <c r="H4145"/>
      <c r="O4145"/>
    </row>
    <row r="4146" spans="3:15" x14ac:dyDescent="0.35">
      <c r="C4146"/>
      <c r="F4146"/>
      <c r="G4146"/>
      <c r="H4146"/>
      <c r="O4146"/>
    </row>
    <row r="4147" spans="3:15" x14ac:dyDescent="0.35">
      <c r="C4147"/>
      <c r="F4147"/>
      <c r="G4147"/>
      <c r="H4147"/>
      <c r="O4147"/>
    </row>
    <row r="4148" spans="3:15" x14ac:dyDescent="0.35">
      <c r="C4148"/>
      <c r="F4148"/>
      <c r="G4148"/>
      <c r="H4148"/>
      <c r="O4148"/>
    </row>
    <row r="4149" spans="3:15" x14ac:dyDescent="0.35">
      <c r="C4149"/>
      <c r="F4149"/>
      <c r="G4149"/>
      <c r="H4149"/>
      <c r="O4149"/>
    </row>
    <row r="4150" spans="3:15" x14ac:dyDescent="0.35">
      <c r="C4150"/>
      <c r="F4150"/>
      <c r="G4150"/>
      <c r="H4150"/>
      <c r="O4150"/>
    </row>
    <row r="4151" spans="3:15" x14ac:dyDescent="0.35">
      <c r="C4151"/>
      <c r="F4151"/>
      <c r="G4151"/>
      <c r="H4151"/>
      <c r="O4151"/>
    </row>
    <row r="4152" spans="3:15" x14ac:dyDescent="0.35">
      <c r="C4152"/>
      <c r="F4152"/>
      <c r="G4152"/>
      <c r="H4152"/>
      <c r="O4152"/>
    </row>
    <row r="4153" spans="3:15" x14ac:dyDescent="0.35">
      <c r="C4153"/>
      <c r="F4153"/>
      <c r="G4153"/>
      <c r="H4153"/>
      <c r="O4153"/>
    </row>
    <row r="4154" spans="3:15" x14ac:dyDescent="0.35">
      <c r="C4154"/>
      <c r="F4154"/>
      <c r="G4154"/>
      <c r="H4154"/>
      <c r="O4154"/>
    </row>
    <row r="4155" spans="3:15" x14ac:dyDescent="0.35">
      <c r="C4155"/>
      <c r="F4155"/>
      <c r="G4155"/>
      <c r="H4155"/>
      <c r="O4155"/>
    </row>
    <row r="4156" spans="3:15" x14ac:dyDescent="0.35">
      <c r="C4156"/>
      <c r="F4156"/>
      <c r="G4156"/>
      <c r="H4156"/>
      <c r="O4156"/>
    </row>
    <row r="4157" spans="3:15" x14ac:dyDescent="0.35">
      <c r="C4157"/>
      <c r="F4157"/>
      <c r="G4157"/>
      <c r="H4157"/>
      <c r="O4157"/>
    </row>
    <row r="4158" spans="3:15" x14ac:dyDescent="0.35">
      <c r="C4158"/>
      <c r="F4158"/>
      <c r="G4158"/>
      <c r="H4158"/>
      <c r="O4158"/>
    </row>
    <row r="4159" spans="3:15" x14ac:dyDescent="0.35">
      <c r="C4159"/>
      <c r="F4159"/>
      <c r="G4159"/>
      <c r="H4159"/>
      <c r="O4159"/>
    </row>
    <row r="4160" spans="3:15" x14ac:dyDescent="0.35">
      <c r="C4160"/>
      <c r="F4160"/>
      <c r="G4160"/>
      <c r="H4160"/>
      <c r="O4160"/>
    </row>
    <row r="4161" spans="3:15" x14ac:dyDescent="0.35">
      <c r="C4161"/>
      <c r="F4161"/>
      <c r="G4161"/>
      <c r="H4161"/>
      <c r="O4161"/>
    </row>
    <row r="4162" spans="3:15" x14ac:dyDescent="0.35">
      <c r="C4162"/>
      <c r="F4162"/>
      <c r="G4162"/>
      <c r="H4162"/>
      <c r="O4162"/>
    </row>
    <row r="4163" spans="3:15" x14ac:dyDescent="0.35">
      <c r="C4163"/>
      <c r="F4163"/>
      <c r="G4163"/>
      <c r="H4163"/>
      <c r="O4163"/>
    </row>
    <row r="4164" spans="3:15" x14ac:dyDescent="0.35">
      <c r="C4164"/>
      <c r="F4164"/>
      <c r="G4164"/>
      <c r="H4164"/>
      <c r="O4164"/>
    </row>
    <row r="4165" spans="3:15" x14ac:dyDescent="0.35">
      <c r="C4165"/>
      <c r="F4165"/>
      <c r="G4165"/>
      <c r="H4165"/>
      <c r="O4165"/>
    </row>
    <row r="4166" spans="3:15" x14ac:dyDescent="0.35">
      <c r="C4166"/>
      <c r="F4166"/>
      <c r="G4166"/>
      <c r="H4166"/>
      <c r="O4166"/>
    </row>
    <row r="4167" spans="3:15" x14ac:dyDescent="0.35">
      <c r="C4167"/>
      <c r="F4167"/>
      <c r="G4167"/>
      <c r="H4167"/>
      <c r="O4167"/>
    </row>
    <row r="4168" spans="3:15" x14ac:dyDescent="0.35">
      <c r="C4168"/>
      <c r="F4168"/>
      <c r="G4168"/>
      <c r="H4168"/>
      <c r="O4168"/>
    </row>
    <row r="4169" spans="3:15" x14ac:dyDescent="0.35">
      <c r="C4169"/>
      <c r="F4169"/>
      <c r="G4169"/>
      <c r="H4169"/>
      <c r="O4169"/>
    </row>
    <row r="4170" spans="3:15" x14ac:dyDescent="0.35">
      <c r="C4170"/>
      <c r="F4170"/>
      <c r="G4170"/>
      <c r="H4170"/>
      <c r="O4170"/>
    </row>
    <row r="4171" spans="3:15" x14ac:dyDescent="0.35">
      <c r="C4171"/>
      <c r="F4171"/>
      <c r="G4171"/>
      <c r="H4171"/>
      <c r="O4171"/>
    </row>
    <row r="4172" spans="3:15" x14ac:dyDescent="0.35">
      <c r="C4172"/>
      <c r="F4172"/>
      <c r="G4172"/>
      <c r="H4172"/>
      <c r="O4172"/>
    </row>
    <row r="4173" spans="3:15" x14ac:dyDescent="0.35">
      <c r="C4173"/>
      <c r="F4173"/>
      <c r="G4173"/>
      <c r="H4173"/>
      <c r="O4173"/>
    </row>
    <row r="4174" spans="3:15" x14ac:dyDescent="0.35">
      <c r="C4174"/>
      <c r="F4174"/>
      <c r="G4174"/>
      <c r="H4174"/>
      <c r="O4174"/>
    </row>
    <row r="4175" spans="3:15" x14ac:dyDescent="0.35">
      <c r="C4175"/>
      <c r="F4175"/>
      <c r="G4175"/>
      <c r="H4175"/>
      <c r="O4175"/>
    </row>
    <row r="4176" spans="3:15" x14ac:dyDescent="0.35">
      <c r="C4176"/>
      <c r="F4176"/>
      <c r="G4176"/>
      <c r="H4176"/>
      <c r="O4176"/>
    </row>
    <row r="4177" spans="3:15" x14ac:dyDescent="0.35">
      <c r="C4177"/>
      <c r="F4177"/>
      <c r="G4177"/>
      <c r="H4177"/>
      <c r="O4177"/>
    </row>
    <row r="4178" spans="3:15" x14ac:dyDescent="0.35">
      <c r="C4178"/>
      <c r="F4178"/>
      <c r="G4178"/>
      <c r="H4178"/>
      <c r="O4178"/>
    </row>
    <row r="4179" spans="3:15" x14ac:dyDescent="0.35">
      <c r="C4179"/>
      <c r="F4179"/>
      <c r="G4179"/>
      <c r="H4179"/>
      <c r="O4179"/>
    </row>
    <row r="4180" spans="3:15" x14ac:dyDescent="0.35">
      <c r="C4180"/>
      <c r="F4180"/>
      <c r="G4180"/>
      <c r="H4180"/>
      <c r="O4180"/>
    </row>
    <row r="4181" spans="3:15" x14ac:dyDescent="0.35">
      <c r="C4181"/>
      <c r="F4181"/>
      <c r="G4181"/>
      <c r="H4181"/>
      <c r="O4181"/>
    </row>
    <row r="4182" spans="3:15" x14ac:dyDescent="0.35">
      <c r="C4182"/>
      <c r="F4182"/>
      <c r="G4182"/>
      <c r="H4182"/>
      <c r="O4182"/>
    </row>
    <row r="4183" spans="3:15" x14ac:dyDescent="0.35">
      <c r="C4183"/>
      <c r="F4183"/>
      <c r="G4183"/>
      <c r="H4183"/>
      <c r="O4183"/>
    </row>
    <row r="4184" spans="3:15" x14ac:dyDescent="0.35">
      <c r="C4184"/>
      <c r="F4184"/>
      <c r="G4184"/>
      <c r="H4184"/>
      <c r="O4184"/>
    </row>
    <row r="4185" spans="3:15" x14ac:dyDescent="0.35">
      <c r="C4185"/>
      <c r="F4185"/>
      <c r="G4185"/>
      <c r="H4185"/>
      <c r="O4185"/>
    </row>
    <row r="4186" spans="3:15" x14ac:dyDescent="0.35">
      <c r="C4186"/>
      <c r="F4186"/>
      <c r="G4186"/>
      <c r="H4186"/>
      <c r="O4186"/>
    </row>
    <row r="4187" spans="3:15" x14ac:dyDescent="0.35">
      <c r="C4187"/>
      <c r="F4187"/>
      <c r="G4187"/>
      <c r="H4187"/>
      <c r="O4187"/>
    </row>
    <row r="4188" spans="3:15" x14ac:dyDescent="0.35">
      <c r="C4188"/>
      <c r="F4188"/>
      <c r="G4188"/>
      <c r="H4188"/>
      <c r="O4188"/>
    </row>
    <row r="4189" spans="3:15" x14ac:dyDescent="0.35">
      <c r="C4189"/>
      <c r="F4189"/>
      <c r="G4189"/>
      <c r="H4189"/>
      <c r="O4189"/>
    </row>
    <row r="4190" spans="3:15" x14ac:dyDescent="0.35">
      <c r="C4190"/>
      <c r="F4190"/>
      <c r="G4190"/>
      <c r="H4190"/>
      <c r="O4190"/>
    </row>
    <row r="4191" spans="3:15" x14ac:dyDescent="0.35">
      <c r="C4191"/>
      <c r="F4191"/>
      <c r="G4191"/>
      <c r="H4191"/>
      <c r="O4191"/>
    </row>
    <row r="4192" spans="3:15" x14ac:dyDescent="0.35">
      <c r="C4192"/>
      <c r="F4192"/>
      <c r="G4192"/>
      <c r="H4192"/>
      <c r="O4192"/>
    </row>
    <row r="4193" spans="3:15" x14ac:dyDescent="0.35">
      <c r="C4193"/>
      <c r="F4193"/>
      <c r="G4193"/>
      <c r="H4193"/>
      <c r="O4193"/>
    </row>
    <row r="4194" spans="3:15" x14ac:dyDescent="0.35">
      <c r="C4194"/>
      <c r="F4194"/>
      <c r="G4194"/>
      <c r="H4194"/>
      <c r="O4194"/>
    </row>
    <row r="4195" spans="3:15" x14ac:dyDescent="0.35">
      <c r="C4195"/>
      <c r="F4195"/>
      <c r="G4195"/>
      <c r="H4195"/>
      <c r="O4195"/>
    </row>
    <row r="4196" spans="3:15" x14ac:dyDescent="0.35">
      <c r="C4196"/>
      <c r="F4196"/>
      <c r="G4196"/>
      <c r="H4196"/>
      <c r="O4196"/>
    </row>
    <row r="4197" spans="3:15" x14ac:dyDescent="0.35">
      <c r="C4197"/>
      <c r="F4197"/>
      <c r="G4197"/>
      <c r="H4197"/>
      <c r="O4197"/>
    </row>
    <row r="4198" spans="3:15" x14ac:dyDescent="0.35">
      <c r="C4198"/>
      <c r="F4198"/>
      <c r="G4198"/>
      <c r="H4198"/>
      <c r="O4198"/>
    </row>
    <row r="4199" spans="3:15" x14ac:dyDescent="0.35">
      <c r="C4199"/>
      <c r="F4199"/>
      <c r="G4199"/>
      <c r="H4199"/>
      <c r="O4199"/>
    </row>
    <row r="4200" spans="3:15" x14ac:dyDescent="0.35">
      <c r="C4200"/>
      <c r="F4200"/>
      <c r="G4200"/>
      <c r="H4200"/>
      <c r="O4200"/>
    </row>
    <row r="4201" spans="3:15" x14ac:dyDescent="0.35">
      <c r="C4201"/>
      <c r="F4201"/>
      <c r="G4201"/>
      <c r="H4201"/>
      <c r="O4201"/>
    </row>
    <row r="4202" spans="3:15" x14ac:dyDescent="0.35">
      <c r="C4202"/>
      <c r="F4202"/>
      <c r="G4202"/>
      <c r="H4202"/>
      <c r="O4202"/>
    </row>
    <row r="4203" spans="3:15" x14ac:dyDescent="0.35">
      <c r="C4203"/>
      <c r="F4203"/>
      <c r="G4203"/>
      <c r="H4203"/>
      <c r="O4203"/>
    </row>
    <row r="4204" spans="3:15" x14ac:dyDescent="0.35">
      <c r="C4204"/>
      <c r="F4204"/>
      <c r="G4204"/>
      <c r="H4204"/>
      <c r="O4204"/>
    </row>
    <row r="4205" spans="3:15" x14ac:dyDescent="0.35">
      <c r="C4205"/>
      <c r="F4205"/>
      <c r="G4205"/>
      <c r="H4205"/>
      <c r="O4205"/>
    </row>
    <row r="4206" spans="3:15" x14ac:dyDescent="0.35">
      <c r="C4206"/>
      <c r="F4206"/>
      <c r="G4206"/>
      <c r="H4206"/>
      <c r="O4206"/>
    </row>
    <row r="4207" spans="3:15" x14ac:dyDescent="0.35">
      <c r="C4207"/>
      <c r="F4207"/>
      <c r="G4207"/>
      <c r="H4207"/>
      <c r="O4207"/>
    </row>
    <row r="4208" spans="3:15" x14ac:dyDescent="0.35">
      <c r="C4208"/>
      <c r="F4208"/>
      <c r="G4208"/>
      <c r="H4208"/>
      <c r="O4208"/>
    </row>
    <row r="4209" spans="3:15" x14ac:dyDescent="0.35">
      <c r="C4209"/>
      <c r="F4209"/>
      <c r="G4209"/>
      <c r="H4209"/>
      <c r="O4209"/>
    </row>
    <row r="4210" spans="3:15" x14ac:dyDescent="0.35">
      <c r="C4210"/>
      <c r="F4210"/>
      <c r="G4210"/>
      <c r="H4210"/>
      <c r="O4210"/>
    </row>
    <row r="4211" spans="3:15" x14ac:dyDescent="0.35">
      <c r="C4211"/>
      <c r="F4211"/>
      <c r="G4211"/>
      <c r="H4211"/>
      <c r="O4211"/>
    </row>
    <row r="4212" spans="3:15" x14ac:dyDescent="0.35">
      <c r="C4212"/>
      <c r="F4212"/>
      <c r="G4212"/>
      <c r="H4212"/>
      <c r="O4212"/>
    </row>
    <row r="4213" spans="3:15" x14ac:dyDescent="0.35">
      <c r="C4213"/>
      <c r="F4213"/>
      <c r="G4213"/>
      <c r="H4213"/>
      <c r="O4213"/>
    </row>
    <row r="4214" spans="3:15" x14ac:dyDescent="0.35">
      <c r="C4214"/>
      <c r="F4214"/>
      <c r="G4214"/>
      <c r="H4214"/>
      <c r="O4214"/>
    </row>
    <row r="4215" spans="3:15" x14ac:dyDescent="0.35">
      <c r="C4215"/>
      <c r="F4215"/>
      <c r="G4215"/>
      <c r="H4215"/>
      <c r="O4215"/>
    </row>
    <row r="4216" spans="3:15" x14ac:dyDescent="0.35">
      <c r="C4216"/>
      <c r="F4216"/>
      <c r="G4216"/>
      <c r="H4216"/>
      <c r="O4216"/>
    </row>
    <row r="4217" spans="3:15" x14ac:dyDescent="0.35">
      <c r="C4217"/>
      <c r="F4217"/>
      <c r="G4217"/>
      <c r="H4217"/>
      <c r="O4217"/>
    </row>
    <row r="4218" spans="3:15" x14ac:dyDescent="0.35">
      <c r="C4218"/>
      <c r="F4218"/>
      <c r="G4218"/>
      <c r="H4218"/>
      <c r="O4218"/>
    </row>
    <row r="4219" spans="3:15" x14ac:dyDescent="0.35">
      <c r="C4219"/>
      <c r="F4219"/>
      <c r="G4219"/>
      <c r="H4219"/>
      <c r="O4219"/>
    </row>
    <row r="4220" spans="3:15" x14ac:dyDescent="0.35">
      <c r="C4220"/>
      <c r="F4220"/>
      <c r="G4220"/>
      <c r="H4220"/>
      <c r="O4220"/>
    </row>
    <row r="4221" spans="3:15" x14ac:dyDescent="0.35">
      <c r="C4221"/>
      <c r="F4221"/>
      <c r="G4221"/>
      <c r="H4221"/>
      <c r="O4221"/>
    </row>
    <row r="4222" spans="3:15" x14ac:dyDescent="0.35">
      <c r="C4222"/>
      <c r="F4222"/>
      <c r="G4222"/>
      <c r="H4222"/>
      <c r="O4222"/>
    </row>
    <row r="4223" spans="3:15" x14ac:dyDescent="0.35">
      <c r="C4223"/>
      <c r="F4223"/>
      <c r="G4223"/>
      <c r="H4223"/>
      <c r="O4223"/>
    </row>
    <row r="4224" spans="3:15" x14ac:dyDescent="0.35">
      <c r="C4224"/>
      <c r="F4224"/>
      <c r="G4224"/>
      <c r="H4224"/>
      <c r="O4224"/>
    </row>
    <row r="4225" spans="3:15" x14ac:dyDescent="0.35">
      <c r="C4225"/>
      <c r="F4225"/>
      <c r="G4225"/>
      <c r="H4225"/>
      <c r="O4225"/>
    </row>
    <row r="4226" spans="3:15" x14ac:dyDescent="0.35">
      <c r="C4226"/>
      <c r="F4226"/>
      <c r="G4226"/>
      <c r="H4226"/>
      <c r="O4226"/>
    </row>
    <row r="4227" spans="3:15" x14ac:dyDescent="0.35">
      <c r="C4227"/>
      <c r="F4227"/>
      <c r="G4227"/>
      <c r="H4227"/>
      <c r="O4227"/>
    </row>
    <row r="4228" spans="3:15" x14ac:dyDescent="0.35">
      <c r="C4228"/>
      <c r="F4228"/>
      <c r="G4228"/>
      <c r="H4228"/>
      <c r="O4228"/>
    </row>
    <row r="4229" spans="3:15" x14ac:dyDescent="0.35">
      <c r="C4229"/>
      <c r="F4229"/>
      <c r="G4229"/>
      <c r="H4229"/>
      <c r="O4229"/>
    </row>
    <row r="4230" spans="3:15" x14ac:dyDescent="0.35">
      <c r="C4230"/>
      <c r="F4230"/>
      <c r="G4230"/>
      <c r="H4230"/>
      <c r="O4230"/>
    </row>
    <row r="4231" spans="3:15" x14ac:dyDescent="0.35">
      <c r="C4231"/>
      <c r="F4231"/>
      <c r="G4231"/>
      <c r="H4231"/>
      <c r="O4231"/>
    </row>
    <row r="4232" spans="3:15" x14ac:dyDescent="0.35">
      <c r="C4232"/>
      <c r="F4232"/>
      <c r="G4232"/>
      <c r="H4232"/>
      <c r="O4232"/>
    </row>
    <row r="4233" spans="3:15" x14ac:dyDescent="0.35">
      <c r="C4233"/>
      <c r="F4233"/>
      <c r="G4233"/>
      <c r="H4233"/>
      <c r="O4233"/>
    </row>
    <row r="4234" spans="3:15" x14ac:dyDescent="0.35">
      <c r="C4234"/>
      <c r="F4234"/>
      <c r="G4234"/>
      <c r="H4234"/>
      <c r="O4234"/>
    </row>
    <row r="4235" spans="3:15" x14ac:dyDescent="0.35">
      <c r="C4235"/>
      <c r="F4235"/>
      <c r="G4235"/>
      <c r="H4235"/>
      <c r="O4235"/>
    </row>
    <row r="4236" spans="3:15" x14ac:dyDescent="0.35">
      <c r="C4236"/>
      <c r="F4236"/>
      <c r="G4236"/>
      <c r="H4236"/>
      <c r="O4236"/>
    </row>
    <row r="4237" spans="3:15" x14ac:dyDescent="0.35">
      <c r="C4237"/>
      <c r="F4237"/>
      <c r="G4237"/>
      <c r="H4237"/>
      <c r="O4237"/>
    </row>
    <row r="4238" spans="3:15" x14ac:dyDescent="0.35">
      <c r="C4238"/>
      <c r="F4238"/>
      <c r="G4238"/>
      <c r="H4238"/>
      <c r="O4238"/>
    </row>
    <row r="4239" spans="3:15" x14ac:dyDescent="0.35">
      <c r="C4239"/>
      <c r="F4239"/>
      <c r="G4239"/>
      <c r="H4239"/>
      <c r="O4239"/>
    </row>
    <row r="4240" spans="3:15" x14ac:dyDescent="0.35">
      <c r="C4240"/>
      <c r="F4240"/>
      <c r="G4240"/>
      <c r="H4240"/>
      <c r="O4240"/>
    </row>
    <row r="4241" spans="3:15" x14ac:dyDescent="0.35">
      <c r="C4241"/>
      <c r="F4241"/>
      <c r="G4241"/>
      <c r="H4241"/>
      <c r="O4241"/>
    </row>
    <row r="4242" spans="3:15" x14ac:dyDescent="0.35">
      <c r="C4242"/>
      <c r="F4242"/>
      <c r="G4242"/>
      <c r="H4242"/>
      <c r="O4242"/>
    </row>
    <row r="4243" spans="3:15" x14ac:dyDescent="0.35">
      <c r="C4243"/>
      <c r="F4243"/>
      <c r="G4243"/>
      <c r="H4243"/>
      <c r="O4243"/>
    </row>
    <row r="4244" spans="3:15" x14ac:dyDescent="0.35">
      <c r="C4244"/>
      <c r="F4244"/>
      <c r="G4244"/>
      <c r="H4244"/>
      <c r="O4244"/>
    </row>
    <row r="4245" spans="3:15" x14ac:dyDescent="0.35">
      <c r="C4245"/>
      <c r="F4245"/>
      <c r="G4245"/>
      <c r="H4245"/>
      <c r="O4245"/>
    </row>
    <row r="4246" spans="3:15" x14ac:dyDescent="0.35">
      <c r="C4246"/>
      <c r="F4246"/>
      <c r="G4246"/>
      <c r="H4246"/>
      <c r="O4246"/>
    </row>
    <row r="4247" spans="3:15" x14ac:dyDescent="0.35">
      <c r="C4247"/>
      <c r="F4247"/>
      <c r="G4247"/>
      <c r="H4247"/>
      <c r="O4247"/>
    </row>
    <row r="4248" spans="3:15" x14ac:dyDescent="0.35">
      <c r="C4248"/>
      <c r="F4248"/>
      <c r="G4248"/>
      <c r="H4248"/>
      <c r="O4248"/>
    </row>
    <row r="4249" spans="3:15" x14ac:dyDescent="0.35">
      <c r="C4249"/>
      <c r="F4249"/>
      <c r="G4249"/>
      <c r="H4249"/>
      <c r="O4249"/>
    </row>
    <row r="4250" spans="3:15" x14ac:dyDescent="0.35">
      <c r="C4250"/>
      <c r="F4250"/>
      <c r="G4250"/>
      <c r="H4250"/>
      <c r="O4250"/>
    </row>
    <row r="4251" spans="3:15" x14ac:dyDescent="0.35">
      <c r="C4251"/>
      <c r="F4251"/>
      <c r="G4251"/>
      <c r="H4251"/>
      <c r="O4251"/>
    </row>
    <row r="4252" spans="3:15" x14ac:dyDescent="0.35">
      <c r="C4252"/>
      <c r="F4252"/>
      <c r="G4252"/>
      <c r="H4252"/>
      <c r="O4252"/>
    </row>
    <row r="4253" spans="3:15" x14ac:dyDescent="0.35">
      <c r="C4253"/>
      <c r="F4253"/>
      <c r="G4253"/>
      <c r="H4253"/>
      <c r="O4253"/>
    </row>
    <row r="4254" spans="3:15" x14ac:dyDescent="0.35">
      <c r="C4254"/>
      <c r="F4254"/>
      <c r="G4254"/>
      <c r="H4254"/>
      <c r="O4254"/>
    </row>
    <row r="4255" spans="3:15" x14ac:dyDescent="0.35">
      <c r="C4255"/>
      <c r="F4255"/>
      <c r="G4255"/>
      <c r="H4255"/>
      <c r="O4255"/>
    </row>
    <row r="4256" spans="3:15" x14ac:dyDescent="0.35">
      <c r="C4256"/>
      <c r="F4256"/>
      <c r="G4256"/>
      <c r="H4256"/>
      <c r="O4256"/>
    </row>
    <row r="4257" spans="3:15" x14ac:dyDescent="0.35">
      <c r="C4257"/>
      <c r="F4257"/>
      <c r="G4257"/>
      <c r="H4257"/>
      <c r="O4257"/>
    </row>
    <row r="4258" spans="3:15" x14ac:dyDescent="0.35">
      <c r="C4258"/>
      <c r="F4258"/>
      <c r="G4258"/>
      <c r="H4258"/>
      <c r="O4258"/>
    </row>
    <row r="4259" spans="3:15" x14ac:dyDescent="0.35">
      <c r="C4259"/>
      <c r="F4259"/>
      <c r="G4259"/>
      <c r="H4259"/>
      <c r="O4259"/>
    </row>
    <row r="4260" spans="3:15" x14ac:dyDescent="0.35">
      <c r="C4260"/>
      <c r="F4260"/>
      <c r="G4260"/>
      <c r="H4260"/>
      <c r="O4260"/>
    </row>
    <row r="4261" spans="3:15" x14ac:dyDescent="0.35">
      <c r="C4261"/>
      <c r="F4261"/>
      <c r="G4261"/>
      <c r="H4261"/>
      <c r="O4261"/>
    </row>
    <row r="4262" spans="3:15" x14ac:dyDescent="0.35">
      <c r="C4262"/>
      <c r="F4262"/>
      <c r="G4262"/>
      <c r="H4262"/>
      <c r="O4262"/>
    </row>
    <row r="4263" spans="3:15" x14ac:dyDescent="0.35">
      <c r="C4263"/>
      <c r="F4263"/>
      <c r="G4263"/>
      <c r="H4263"/>
      <c r="O4263"/>
    </row>
    <row r="4264" spans="3:15" x14ac:dyDescent="0.35">
      <c r="C4264"/>
      <c r="F4264"/>
      <c r="G4264"/>
      <c r="H4264"/>
      <c r="O4264"/>
    </row>
    <row r="4265" spans="3:15" x14ac:dyDescent="0.35">
      <c r="C4265"/>
      <c r="F4265"/>
      <c r="G4265"/>
      <c r="H4265"/>
      <c r="O4265"/>
    </row>
    <row r="4266" spans="3:15" x14ac:dyDescent="0.35">
      <c r="C4266"/>
      <c r="F4266"/>
      <c r="G4266"/>
      <c r="H4266"/>
      <c r="O4266"/>
    </row>
    <row r="4267" spans="3:15" x14ac:dyDescent="0.35">
      <c r="C4267"/>
      <c r="F4267"/>
      <c r="G4267"/>
      <c r="H4267"/>
      <c r="O4267"/>
    </row>
    <row r="4268" spans="3:15" x14ac:dyDescent="0.35">
      <c r="C4268"/>
      <c r="F4268"/>
      <c r="G4268"/>
      <c r="H4268"/>
      <c r="O4268"/>
    </row>
    <row r="4269" spans="3:15" x14ac:dyDescent="0.35">
      <c r="C4269"/>
      <c r="F4269"/>
      <c r="G4269"/>
      <c r="H4269"/>
      <c r="O4269"/>
    </row>
    <row r="4270" spans="3:15" x14ac:dyDescent="0.35">
      <c r="C4270"/>
      <c r="F4270"/>
      <c r="G4270"/>
      <c r="H4270"/>
      <c r="O4270"/>
    </row>
    <row r="4271" spans="3:15" x14ac:dyDescent="0.35">
      <c r="C4271"/>
      <c r="F4271"/>
      <c r="G4271"/>
      <c r="H4271"/>
      <c r="O4271"/>
    </row>
    <row r="4272" spans="3:15" x14ac:dyDescent="0.35">
      <c r="C4272"/>
      <c r="F4272"/>
      <c r="G4272"/>
      <c r="H4272"/>
      <c r="O4272"/>
    </row>
    <row r="4273" spans="3:15" x14ac:dyDescent="0.35">
      <c r="C4273"/>
      <c r="F4273"/>
      <c r="G4273"/>
      <c r="H4273"/>
      <c r="O4273"/>
    </row>
    <row r="4274" spans="3:15" x14ac:dyDescent="0.35">
      <c r="C4274"/>
      <c r="F4274"/>
      <c r="G4274"/>
      <c r="H4274"/>
      <c r="O4274"/>
    </row>
    <row r="4275" spans="3:15" x14ac:dyDescent="0.35">
      <c r="C4275"/>
      <c r="F4275"/>
      <c r="G4275"/>
      <c r="H4275"/>
      <c r="O4275"/>
    </row>
    <row r="4276" spans="3:15" x14ac:dyDescent="0.35">
      <c r="C4276"/>
      <c r="F4276"/>
      <c r="G4276"/>
      <c r="H4276"/>
      <c r="O4276"/>
    </row>
    <row r="4277" spans="3:15" x14ac:dyDescent="0.35">
      <c r="C4277"/>
      <c r="F4277"/>
      <c r="G4277"/>
      <c r="H4277"/>
      <c r="O4277"/>
    </row>
    <row r="4278" spans="3:15" x14ac:dyDescent="0.35">
      <c r="C4278"/>
      <c r="F4278"/>
      <c r="G4278"/>
      <c r="H4278"/>
      <c r="O4278"/>
    </row>
    <row r="4279" spans="3:15" x14ac:dyDescent="0.35">
      <c r="C4279"/>
      <c r="F4279"/>
      <c r="G4279"/>
      <c r="H4279"/>
      <c r="O4279"/>
    </row>
    <row r="4280" spans="3:15" x14ac:dyDescent="0.35">
      <c r="C4280"/>
      <c r="F4280"/>
      <c r="G4280"/>
      <c r="H4280"/>
      <c r="O4280"/>
    </row>
    <row r="4281" spans="3:15" x14ac:dyDescent="0.35">
      <c r="C4281"/>
      <c r="F4281"/>
      <c r="G4281"/>
      <c r="H4281"/>
      <c r="O4281"/>
    </row>
    <row r="4282" spans="3:15" x14ac:dyDescent="0.35">
      <c r="C4282"/>
      <c r="F4282"/>
      <c r="G4282"/>
      <c r="H4282"/>
      <c r="O4282"/>
    </row>
    <row r="4283" spans="3:15" x14ac:dyDescent="0.35">
      <c r="C4283"/>
      <c r="F4283"/>
      <c r="G4283"/>
      <c r="H4283"/>
      <c r="O4283"/>
    </row>
    <row r="4284" spans="3:15" x14ac:dyDescent="0.35">
      <c r="C4284"/>
      <c r="F4284"/>
      <c r="G4284"/>
      <c r="H4284"/>
      <c r="O4284"/>
    </row>
    <row r="4285" spans="3:15" x14ac:dyDescent="0.35">
      <c r="C4285"/>
      <c r="F4285"/>
      <c r="G4285"/>
      <c r="H4285"/>
      <c r="O4285"/>
    </row>
    <row r="4286" spans="3:15" x14ac:dyDescent="0.35">
      <c r="C4286"/>
      <c r="F4286"/>
      <c r="G4286"/>
      <c r="H4286"/>
      <c r="O4286"/>
    </row>
    <row r="4287" spans="3:15" x14ac:dyDescent="0.35">
      <c r="C4287"/>
      <c r="F4287"/>
      <c r="G4287"/>
      <c r="H4287"/>
      <c r="O4287"/>
    </row>
    <row r="4288" spans="3:15" x14ac:dyDescent="0.35">
      <c r="C4288"/>
      <c r="F4288"/>
      <c r="G4288"/>
      <c r="H4288"/>
      <c r="O4288"/>
    </row>
    <row r="4289" spans="3:15" x14ac:dyDescent="0.35">
      <c r="C4289"/>
      <c r="F4289"/>
      <c r="G4289"/>
      <c r="H4289"/>
      <c r="O4289"/>
    </row>
    <row r="4290" spans="3:15" x14ac:dyDescent="0.35">
      <c r="C4290"/>
      <c r="F4290"/>
      <c r="G4290"/>
      <c r="H4290"/>
      <c r="O4290"/>
    </row>
    <row r="4291" spans="3:15" x14ac:dyDescent="0.35">
      <c r="C4291"/>
      <c r="F4291"/>
      <c r="G4291"/>
      <c r="H4291"/>
      <c r="O4291"/>
    </row>
    <row r="4292" spans="3:15" x14ac:dyDescent="0.35">
      <c r="C4292"/>
      <c r="F4292"/>
      <c r="G4292"/>
      <c r="H4292"/>
      <c r="O4292"/>
    </row>
    <row r="4293" spans="3:15" x14ac:dyDescent="0.35">
      <c r="C4293"/>
      <c r="F4293"/>
      <c r="G4293"/>
      <c r="H4293"/>
      <c r="O4293"/>
    </row>
    <row r="4294" spans="3:15" x14ac:dyDescent="0.35">
      <c r="C4294"/>
      <c r="F4294"/>
      <c r="G4294"/>
      <c r="H4294"/>
      <c r="O4294"/>
    </row>
    <row r="4295" spans="3:15" x14ac:dyDescent="0.35">
      <c r="C4295"/>
      <c r="F4295"/>
      <c r="G4295"/>
      <c r="H4295"/>
      <c r="O4295"/>
    </row>
    <row r="4296" spans="3:15" x14ac:dyDescent="0.35">
      <c r="C4296"/>
      <c r="F4296"/>
      <c r="G4296"/>
      <c r="H4296"/>
      <c r="O4296"/>
    </row>
    <row r="4297" spans="3:15" x14ac:dyDescent="0.35">
      <c r="C4297"/>
      <c r="F4297"/>
      <c r="G4297"/>
      <c r="H4297"/>
      <c r="O4297"/>
    </row>
    <row r="4298" spans="3:15" x14ac:dyDescent="0.35">
      <c r="C4298"/>
      <c r="F4298"/>
      <c r="G4298"/>
      <c r="H4298"/>
      <c r="O4298"/>
    </row>
    <row r="4299" spans="3:15" x14ac:dyDescent="0.35">
      <c r="C4299"/>
      <c r="F4299"/>
      <c r="G4299"/>
      <c r="H4299"/>
      <c r="O4299"/>
    </row>
    <row r="4300" spans="3:15" x14ac:dyDescent="0.35">
      <c r="C4300"/>
      <c r="F4300"/>
      <c r="G4300"/>
      <c r="H4300"/>
      <c r="O4300"/>
    </row>
    <row r="4301" spans="3:15" x14ac:dyDescent="0.35">
      <c r="C4301"/>
      <c r="F4301"/>
      <c r="G4301"/>
      <c r="H4301"/>
      <c r="O4301"/>
    </row>
    <row r="4302" spans="3:15" x14ac:dyDescent="0.35">
      <c r="C4302"/>
      <c r="F4302"/>
      <c r="G4302"/>
      <c r="H4302"/>
      <c r="O4302"/>
    </row>
    <row r="4303" spans="3:15" x14ac:dyDescent="0.35">
      <c r="C4303"/>
      <c r="F4303"/>
      <c r="G4303"/>
      <c r="H4303"/>
      <c r="O4303"/>
    </row>
    <row r="4304" spans="3:15" x14ac:dyDescent="0.35">
      <c r="C4304"/>
      <c r="F4304"/>
      <c r="G4304"/>
      <c r="H4304"/>
      <c r="O4304"/>
    </row>
    <row r="4305" spans="3:15" x14ac:dyDescent="0.35">
      <c r="C4305"/>
      <c r="F4305"/>
      <c r="G4305"/>
      <c r="H4305"/>
      <c r="O4305"/>
    </row>
    <row r="4306" spans="3:15" x14ac:dyDescent="0.35">
      <c r="C4306"/>
      <c r="F4306"/>
      <c r="G4306"/>
      <c r="H4306"/>
      <c r="O4306"/>
    </row>
    <row r="4307" spans="3:15" x14ac:dyDescent="0.35">
      <c r="C4307"/>
      <c r="F4307"/>
      <c r="G4307"/>
      <c r="H4307"/>
      <c r="O4307"/>
    </row>
    <row r="4308" spans="3:15" x14ac:dyDescent="0.35">
      <c r="C4308"/>
      <c r="F4308"/>
      <c r="G4308"/>
      <c r="H4308"/>
      <c r="O4308"/>
    </row>
    <row r="4309" spans="3:15" x14ac:dyDescent="0.35">
      <c r="C4309"/>
      <c r="F4309"/>
      <c r="G4309"/>
      <c r="H4309"/>
      <c r="O4309"/>
    </row>
    <row r="4310" spans="3:15" x14ac:dyDescent="0.35">
      <c r="C4310"/>
      <c r="F4310"/>
      <c r="G4310"/>
      <c r="H4310"/>
      <c r="O4310"/>
    </row>
    <row r="4311" spans="3:15" x14ac:dyDescent="0.35">
      <c r="C4311"/>
      <c r="F4311"/>
      <c r="G4311"/>
      <c r="H4311"/>
      <c r="O4311"/>
    </row>
    <row r="4312" spans="3:15" x14ac:dyDescent="0.35">
      <c r="C4312"/>
      <c r="F4312"/>
      <c r="G4312"/>
      <c r="H4312"/>
      <c r="O4312"/>
    </row>
    <row r="4313" spans="3:15" x14ac:dyDescent="0.35">
      <c r="C4313"/>
      <c r="F4313"/>
      <c r="G4313"/>
      <c r="H4313"/>
      <c r="O4313"/>
    </row>
    <row r="4314" spans="3:15" x14ac:dyDescent="0.35">
      <c r="C4314"/>
      <c r="F4314"/>
      <c r="G4314"/>
      <c r="H4314"/>
      <c r="O4314"/>
    </row>
    <row r="4315" spans="3:15" x14ac:dyDescent="0.35">
      <c r="C4315"/>
      <c r="F4315"/>
      <c r="G4315"/>
      <c r="H4315"/>
      <c r="O4315"/>
    </row>
    <row r="4316" spans="3:15" x14ac:dyDescent="0.35">
      <c r="C4316"/>
      <c r="F4316"/>
      <c r="G4316"/>
      <c r="H4316"/>
      <c r="O4316"/>
    </row>
    <row r="4317" spans="3:15" x14ac:dyDescent="0.35">
      <c r="C4317"/>
      <c r="F4317"/>
      <c r="G4317"/>
      <c r="H4317"/>
      <c r="O4317"/>
    </row>
    <row r="4318" spans="3:15" x14ac:dyDescent="0.35">
      <c r="C4318"/>
      <c r="F4318"/>
      <c r="G4318"/>
      <c r="H4318"/>
      <c r="O4318"/>
    </row>
    <row r="4319" spans="3:15" x14ac:dyDescent="0.35">
      <c r="C4319"/>
      <c r="F4319"/>
      <c r="G4319"/>
      <c r="H4319"/>
      <c r="O4319"/>
    </row>
    <row r="4320" spans="3:15" x14ac:dyDescent="0.35">
      <c r="C4320"/>
      <c r="F4320"/>
      <c r="G4320"/>
      <c r="H4320"/>
      <c r="O4320"/>
    </row>
    <row r="4321" spans="3:15" x14ac:dyDescent="0.35">
      <c r="C4321"/>
      <c r="F4321"/>
      <c r="G4321"/>
      <c r="H4321"/>
      <c r="O4321"/>
    </row>
    <row r="4322" spans="3:15" x14ac:dyDescent="0.35">
      <c r="C4322"/>
      <c r="F4322"/>
      <c r="G4322"/>
      <c r="H4322"/>
      <c r="O4322"/>
    </row>
    <row r="4323" spans="3:15" x14ac:dyDescent="0.35">
      <c r="C4323"/>
      <c r="F4323"/>
      <c r="G4323"/>
      <c r="H4323"/>
      <c r="O4323"/>
    </row>
    <row r="4324" spans="3:15" x14ac:dyDescent="0.35">
      <c r="C4324"/>
      <c r="F4324"/>
      <c r="G4324"/>
      <c r="H4324"/>
      <c r="O4324"/>
    </row>
    <row r="4325" spans="3:15" x14ac:dyDescent="0.35">
      <c r="C4325"/>
      <c r="F4325"/>
      <c r="G4325"/>
      <c r="H4325"/>
      <c r="O4325"/>
    </row>
    <row r="4326" spans="3:15" x14ac:dyDescent="0.35">
      <c r="C4326"/>
      <c r="F4326"/>
      <c r="G4326"/>
      <c r="H4326"/>
      <c r="O4326"/>
    </row>
    <row r="4327" spans="3:15" x14ac:dyDescent="0.35">
      <c r="C4327"/>
      <c r="F4327"/>
      <c r="G4327"/>
      <c r="H4327"/>
      <c r="O4327"/>
    </row>
    <row r="4328" spans="3:15" x14ac:dyDescent="0.35">
      <c r="C4328"/>
      <c r="F4328"/>
      <c r="G4328"/>
      <c r="H4328"/>
      <c r="O4328"/>
    </row>
    <row r="4329" spans="3:15" x14ac:dyDescent="0.35">
      <c r="C4329"/>
      <c r="F4329"/>
      <c r="G4329"/>
      <c r="H4329"/>
      <c r="O4329"/>
    </row>
    <row r="4330" spans="3:15" x14ac:dyDescent="0.35">
      <c r="C4330"/>
      <c r="F4330"/>
      <c r="G4330"/>
      <c r="H4330"/>
      <c r="O4330"/>
    </row>
    <row r="4331" spans="3:15" x14ac:dyDescent="0.35">
      <c r="C4331"/>
      <c r="F4331"/>
      <c r="G4331"/>
      <c r="H4331"/>
      <c r="O4331"/>
    </row>
    <row r="4332" spans="3:15" x14ac:dyDescent="0.35">
      <c r="C4332"/>
      <c r="F4332"/>
      <c r="G4332"/>
      <c r="H4332"/>
      <c r="O4332"/>
    </row>
    <row r="4333" spans="3:15" x14ac:dyDescent="0.35">
      <c r="C4333"/>
      <c r="F4333"/>
      <c r="G4333"/>
      <c r="H4333"/>
      <c r="O4333"/>
    </row>
    <row r="4334" spans="3:15" x14ac:dyDescent="0.35">
      <c r="C4334"/>
      <c r="F4334"/>
      <c r="G4334"/>
      <c r="H4334"/>
      <c r="O4334"/>
    </row>
    <row r="4335" spans="3:15" x14ac:dyDescent="0.35">
      <c r="C4335"/>
      <c r="F4335"/>
      <c r="G4335"/>
      <c r="H4335"/>
      <c r="O4335"/>
    </row>
    <row r="4336" spans="3:15" x14ac:dyDescent="0.35">
      <c r="C4336"/>
      <c r="F4336"/>
      <c r="G4336"/>
      <c r="H4336"/>
      <c r="O4336"/>
    </row>
    <row r="4337" spans="3:15" x14ac:dyDescent="0.35">
      <c r="C4337"/>
      <c r="F4337"/>
      <c r="G4337"/>
      <c r="H4337"/>
      <c r="O4337"/>
    </row>
    <row r="4338" spans="3:15" x14ac:dyDescent="0.35">
      <c r="C4338"/>
      <c r="F4338"/>
      <c r="G4338"/>
      <c r="H4338"/>
      <c r="O4338"/>
    </row>
    <row r="4339" spans="3:15" x14ac:dyDescent="0.35">
      <c r="C4339"/>
      <c r="F4339"/>
      <c r="G4339"/>
      <c r="H4339"/>
      <c r="O4339"/>
    </row>
    <row r="4340" spans="3:15" x14ac:dyDescent="0.35">
      <c r="C4340"/>
      <c r="F4340"/>
      <c r="G4340"/>
      <c r="H4340"/>
      <c r="O4340"/>
    </row>
    <row r="4341" spans="3:15" x14ac:dyDescent="0.35">
      <c r="C4341"/>
      <c r="F4341"/>
      <c r="G4341"/>
      <c r="H4341"/>
      <c r="O4341"/>
    </row>
    <row r="4342" spans="3:15" x14ac:dyDescent="0.35">
      <c r="C4342"/>
      <c r="F4342"/>
      <c r="G4342"/>
      <c r="H4342"/>
      <c r="O4342"/>
    </row>
    <row r="4343" spans="3:15" x14ac:dyDescent="0.35">
      <c r="C4343"/>
      <c r="F4343"/>
      <c r="G4343"/>
      <c r="H4343"/>
      <c r="O4343"/>
    </row>
    <row r="4344" spans="3:15" x14ac:dyDescent="0.35">
      <c r="C4344"/>
      <c r="F4344"/>
      <c r="G4344"/>
      <c r="H4344"/>
      <c r="O4344"/>
    </row>
    <row r="4345" spans="3:15" x14ac:dyDescent="0.35">
      <c r="C4345"/>
      <c r="F4345"/>
      <c r="G4345"/>
      <c r="H4345"/>
      <c r="O4345"/>
    </row>
    <row r="4346" spans="3:15" x14ac:dyDescent="0.35">
      <c r="C4346"/>
      <c r="F4346"/>
      <c r="G4346"/>
      <c r="H4346"/>
      <c r="O4346"/>
    </row>
    <row r="4347" spans="3:15" x14ac:dyDescent="0.35">
      <c r="C4347"/>
      <c r="F4347"/>
      <c r="G4347"/>
      <c r="H4347"/>
      <c r="O4347"/>
    </row>
    <row r="4348" spans="3:15" x14ac:dyDescent="0.35">
      <c r="C4348"/>
      <c r="F4348"/>
      <c r="G4348"/>
      <c r="H4348"/>
      <c r="O4348"/>
    </row>
    <row r="4349" spans="3:15" x14ac:dyDescent="0.35">
      <c r="C4349"/>
      <c r="F4349"/>
      <c r="G4349"/>
      <c r="H4349"/>
      <c r="O4349"/>
    </row>
    <row r="4350" spans="3:15" x14ac:dyDescent="0.35">
      <c r="C4350"/>
      <c r="F4350"/>
      <c r="G4350"/>
      <c r="H4350"/>
      <c r="O4350"/>
    </row>
    <row r="4351" spans="3:15" x14ac:dyDescent="0.35">
      <c r="C4351"/>
      <c r="F4351"/>
      <c r="G4351"/>
      <c r="H4351"/>
      <c r="O4351"/>
    </row>
    <row r="4352" spans="3:15" x14ac:dyDescent="0.35">
      <c r="C4352"/>
      <c r="F4352"/>
      <c r="G4352"/>
      <c r="H4352"/>
      <c r="O4352"/>
    </row>
    <row r="4353" spans="3:15" x14ac:dyDescent="0.35">
      <c r="C4353"/>
      <c r="F4353"/>
      <c r="G4353"/>
      <c r="H4353"/>
      <c r="O4353"/>
    </row>
    <row r="4354" spans="3:15" x14ac:dyDescent="0.35">
      <c r="C4354"/>
      <c r="F4354"/>
      <c r="G4354"/>
      <c r="H4354"/>
      <c r="O4354"/>
    </row>
    <row r="4355" spans="3:15" x14ac:dyDescent="0.35">
      <c r="C4355"/>
      <c r="F4355"/>
      <c r="G4355"/>
      <c r="H4355"/>
      <c r="O4355"/>
    </row>
    <row r="4356" spans="3:15" x14ac:dyDescent="0.35">
      <c r="C4356"/>
      <c r="F4356"/>
      <c r="G4356"/>
      <c r="H4356"/>
      <c r="O4356"/>
    </row>
    <row r="4357" spans="3:15" x14ac:dyDescent="0.35">
      <c r="C4357"/>
      <c r="F4357"/>
      <c r="G4357"/>
      <c r="H4357"/>
      <c r="O4357"/>
    </row>
    <row r="4358" spans="3:15" x14ac:dyDescent="0.35">
      <c r="C4358"/>
      <c r="F4358"/>
      <c r="G4358"/>
      <c r="H4358"/>
      <c r="O4358"/>
    </row>
    <row r="4359" spans="3:15" x14ac:dyDescent="0.35">
      <c r="C4359"/>
      <c r="F4359"/>
      <c r="G4359"/>
      <c r="H4359"/>
      <c r="O4359"/>
    </row>
    <row r="4360" spans="3:15" x14ac:dyDescent="0.35">
      <c r="C4360"/>
      <c r="F4360"/>
      <c r="G4360"/>
      <c r="H4360"/>
      <c r="O4360"/>
    </row>
    <row r="4361" spans="3:15" x14ac:dyDescent="0.35">
      <c r="C4361"/>
      <c r="F4361"/>
      <c r="G4361"/>
      <c r="H4361"/>
      <c r="O4361"/>
    </row>
    <row r="4362" spans="3:15" x14ac:dyDescent="0.35">
      <c r="C4362"/>
      <c r="F4362"/>
      <c r="G4362"/>
      <c r="H4362"/>
      <c r="O4362"/>
    </row>
    <row r="4363" spans="3:15" x14ac:dyDescent="0.35">
      <c r="C4363"/>
      <c r="F4363"/>
      <c r="G4363"/>
      <c r="H4363"/>
      <c r="O4363"/>
    </row>
    <row r="4364" spans="3:15" x14ac:dyDescent="0.35">
      <c r="C4364"/>
      <c r="F4364"/>
      <c r="G4364"/>
      <c r="H4364"/>
      <c r="O4364"/>
    </row>
    <row r="4365" spans="3:15" x14ac:dyDescent="0.35">
      <c r="C4365"/>
      <c r="F4365"/>
      <c r="G4365"/>
      <c r="H4365"/>
      <c r="O4365"/>
    </row>
    <row r="4366" spans="3:15" x14ac:dyDescent="0.35">
      <c r="C4366"/>
      <c r="F4366"/>
      <c r="G4366"/>
      <c r="H4366"/>
      <c r="O4366"/>
    </row>
    <row r="4367" spans="3:15" x14ac:dyDescent="0.35">
      <c r="C4367"/>
      <c r="F4367"/>
      <c r="G4367"/>
      <c r="H4367"/>
      <c r="O4367"/>
    </row>
    <row r="4368" spans="3:15" x14ac:dyDescent="0.35">
      <c r="C4368"/>
      <c r="F4368"/>
      <c r="G4368"/>
      <c r="H4368"/>
      <c r="O4368"/>
    </row>
    <row r="4369" spans="3:15" x14ac:dyDescent="0.35">
      <c r="C4369"/>
      <c r="F4369"/>
      <c r="G4369"/>
      <c r="H4369"/>
      <c r="O4369"/>
    </row>
    <row r="4370" spans="3:15" x14ac:dyDescent="0.35">
      <c r="C4370"/>
      <c r="F4370"/>
      <c r="G4370"/>
      <c r="H4370"/>
      <c r="O4370"/>
    </row>
    <row r="4371" spans="3:15" x14ac:dyDescent="0.35">
      <c r="C4371"/>
      <c r="F4371"/>
      <c r="G4371"/>
      <c r="H4371"/>
      <c r="O4371"/>
    </row>
    <row r="4372" spans="3:15" x14ac:dyDescent="0.35">
      <c r="C4372"/>
      <c r="F4372"/>
      <c r="G4372"/>
      <c r="H4372"/>
      <c r="O4372"/>
    </row>
    <row r="4373" spans="3:15" x14ac:dyDescent="0.35">
      <c r="C4373"/>
      <c r="F4373"/>
      <c r="G4373"/>
      <c r="H4373"/>
      <c r="O4373"/>
    </row>
    <row r="4374" spans="3:15" x14ac:dyDescent="0.35">
      <c r="C4374"/>
      <c r="F4374"/>
      <c r="G4374"/>
      <c r="H4374"/>
      <c r="O4374"/>
    </row>
    <row r="4375" spans="3:15" x14ac:dyDescent="0.35">
      <c r="C4375"/>
      <c r="F4375"/>
      <c r="G4375"/>
      <c r="H4375"/>
      <c r="O4375"/>
    </row>
    <row r="4376" spans="3:15" x14ac:dyDescent="0.35">
      <c r="C4376"/>
      <c r="F4376"/>
      <c r="G4376"/>
      <c r="H4376"/>
      <c r="O4376"/>
    </row>
    <row r="4377" spans="3:15" x14ac:dyDescent="0.35">
      <c r="C4377"/>
      <c r="F4377"/>
      <c r="G4377"/>
      <c r="H4377"/>
      <c r="O4377"/>
    </row>
    <row r="4378" spans="3:15" x14ac:dyDescent="0.35">
      <c r="C4378"/>
      <c r="F4378"/>
      <c r="G4378"/>
      <c r="H4378"/>
      <c r="O4378"/>
    </row>
    <row r="4379" spans="3:15" x14ac:dyDescent="0.35">
      <c r="C4379"/>
      <c r="F4379"/>
      <c r="G4379"/>
      <c r="H4379"/>
      <c r="O4379"/>
    </row>
    <row r="4380" spans="3:15" x14ac:dyDescent="0.35">
      <c r="C4380"/>
      <c r="F4380"/>
      <c r="G4380"/>
      <c r="H4380"/>
      <c r="O4380"/>
    </row>
    <row r="4381" spans="3:15" x14ac:dyDescent="0.35">
      <c r="C4381"/>
      <c r="F4381"/>
      <c r="G4381"/>
      <c r="H4381"/>
      <c r="O4381"/>
    </row>
    <row r="4382" spans="3:15" x14ac:dyDescent="0.35">
      <c r="C4382"/>
      <c r="F4382"/>
      <c r="G4382"/>
      <c r="H4382"/>
      <c r="O4382"/>
    </row>
    <row r="4383" spans="3:15" x14ac:dyDescent="0.35">
      <c r="C4383"/>
      <c r="F4383"/>
      <c r="G4383"/>
      <c r="H4383"/>
      <c r="O4383"/>
    </row>
    <row r="4384" spans="3:15" x14ac:dyDescent="0.35">
      <c r="C4384"/>
      <c r="F4384"/>
      <c r="G4384"/>
      <c r="H4384"/>
      <c r="O4384"/>
    </row>
    <row r="4385" spans="3:15" x14ac:dyDescent="0.35">
      <c r="C4385"/>
      <c r="F4385"/>
      <c r="G4385"/>
      <c r="H4385"/>
      <c r="O4385"/>
    </row>
    <row r="4386" spans="3:15" x14ac:dyDescent="0.35">
      <c r="C4386"/>
      <c r="F4386"/>
      <c r="G4386"/>
      <c r="H4386"/>
      <c r="O4386"/>
    </row>
    <row r="4387" spans="3:15" x14ac:dyDescent="0.35">
      <c r="C4387"/>
      <c r="F4387"/>
      <c r="G4387"/>
      <c r="H4387"/>
      <c r="O4387"/>
    </row>
    <row r="4388" spans="3:15" x14ac:dyDescent="0.35">
      <c r="C4388"/>
      <c r="F4388"/>
      <c r="G4388"/>
      <c r="H4388"/>
      <c r="O4388"/>
    </row>
    <row r="4389" spans="3:15" x14ac:dyDescent="0.35">
      <c r="C4389"/>
      <c r="F4389"/>
      <c r="G4389"/>
      <c r="H4389"/>
      <c r="O4389"/>
    </row>
    <row r="4390" spans="3:15" x14ac:dyDescent="0.35">
      <c r="C4390"/>
      <c r="F4390"/>
      <c r="G4390"/>
      <c r="H4390"/>
      <c r="O4390"/>
    </row>
    <row r="4391" spans="3:15" x14ac:dyDescent="0.35">
      <c r="C4391"/>
      <c r="F4391"/>
      <c r="G4391"/>
      <c r="H4391"/>
      <c r="O4391"/>
    </row>
    <row r="4392" spans="3:15" x14ac:dyDescent="0.35">
      <c r="C4392"/>
      <c r="F4392"/>
      <c r="G4392"/>
      <c r="H4392"/>
      <c r="O4392"/>
    </row>
    <row r="4393" spans="3:15" x14ac:dyDescent="0.35">
      <c r="C4393"/>
      <c r="F4393"/>
      <c r="G4393"/>
      <c r="H4393"/>
      <c r="O4393"/>
    </row>
    <row r="4394" spans="3:15" x14ac:dyDescent="0.35">
      <c r="C4394"/>
      <c r="F4394"/>
      <c r="G4394"/>
      <c r="H4394"/>
      <c r="O4394"/>
    </row>
    <row r="4395" spans="3:15" x14ac:dyDescent="0.35">
      <c r="C4395"/>
      <c r="F4395"/>
      <c r="G4395"/>
      <c r="H4395"/>
      <c r="O4395"/>
    </row>
    <row r="4396" spans="3:15" x14ac:dyDescent="0.35">
      <c r="C4396"/>
      <c r="F4396"/>
      <c r="G4396"/>
      <c r="H4396"/>
      <c r="O4396"/>
    </row>
    <row r="4397" spans="3:15" x14ac:dyDescent="0.35">
      <c r="C4397"/>
      <c r="F4397"/>
      <c r="G4397"/>
      <c r="H4397"/>
      <c r="O4397"/>
    </row>
    <row r="4398" spans="3:15" x14ac:dyDescent="0.35">
      <c r="C4398"/>
      <c r="F4398"/>
      <c r="G4398"/>
      <c r="H4398"/>
      <c r="O4398"/>
    </row>
    <row r="4399" spans="3:15" x14ac:dyDescent="0.35">
      <c r="C4399"/>
      <c r="F4399"/>
      <c r="G4399"/>
      <c r="H4399"/>
      <c r="O4399"/>
    </row>
    <row r="4400" spans="3:15" x14ac:dyDescent="0.35">
      <c r="C4400"/>
      <c r="F4400"/>
      <c r="G4400"/>
      <c r="H4400"/>
      <c r="O4400"/>
    </row>
    <row r="4401" spans="3:15" x14ac:dyDescent="0.35">
      <c r="C4401"/>
      <c r="F4401"/>
      <c r="G4401"/>
      <c r="H4401"/>
      <c r="O4401"/>
    </row>
    <row r="4402" spans="3:15" x14ac:dyDescent="0.35">
      <c r="C4402"/>
      <c r="F4402"/>
      <c r="G4402"/>
      <c r="H4402"/>
      <c r="O4402"/>
    </row>
    <row r="4403" spans="3:15" x14ac:dyDescent="0.35">
      <c r="C4403"/>
      <c r="F4403"/>
      <c r="G4403"/>
      <c r="H4403"/>
      <c r="O4403"/>
    </row>
    <row r="4404" spans="3:15" x14ac:dyDescent="0.35">
      <c r="C4404"/>
      <c r="F4404"/>
      <c r="G4404"/>
      <c r="H4404"/>
      <c r="O4404"/>
    </row>
    <row r="4405" spans="3:15" x14ac:dyDescent="0.35">
      <c r="C4405"/>
      <c r="F4405"/>
      <c r="G4405"/>
      <c r="H4405"/>
      <c r="O4405"/>
    </row>
    <row r="4406" spans="3:15" x14ac:dyDescent="0.35">
      <c r="C4406"/>
      <c r="F4406"/>
      <c r="G4406"/>
      <c r="H4406"/>
      <c r="O4406"/>
    </row>
    <row r="4407" spans="3:15" x14ac:dyDescent="0.35">
      <c r="C4407"/>
      <c r="F4407"/>
      <c r="G4407"/>
      <c r="H4407"/>
      <c r="O4407"/>
    </row>
    <row r="4408" spans="3:15" x14ac:dyDescent="0.35">
      <c r="C4408"/>
      <c r="F4408"/>
      <c r="G4408"/>
      <c r="H4408"/>
      <c r="O4408"/>
    </row>
    <row r="4409" spans="3:15" x14ac:dyDescent="0.35">
      <c r="C4409"/>
      <c r="F4409"/>
      <c r="G4409"/>
      <c r="H4409"/>
      <c r="O4409"/>
    </row>
    <row r="4410" spans="3:15" x14ac:dyDescent="0.35">
      <c r="C4410"/>
      <c r="F4410"/>
      <c r="G4410"/>
      <c r="H4410"/>
      <c r="O4410"/>
    </row>
    <row r="4411" spans="3:15" x14ac:dyDescent="0.35">
      <c r="C4411"/>
      <c r="F4411"/>
      <c r="G4411"/>
      <c r="H4411"/>
      <c r="O4411"/>
    </row>
    <row r="4412" spans="3:15" x14ac:dyDescent="0.35">
      <c r="C4412"/>
      <c r="F4412"/>
      <c r="G4412"/>
      <c r="H4412"/>
      <c r="O4412"/>
    </row>
    <row r="4413" spans="3:15" x14ac:dyDescent="0.35">
      <c r="C4413"/>
      <c r="F4413"/>
      <c r="G4413"/>
      <c r="H4413"/>
      <c r="O4413"/>
    </row>
    <row r="4414" spans="3:15" x14ac:dyDescent="0.35">
      <c r="C4414"/>
      <c r="F4414"/>
      <c r="G4414"/>
      <c r="H4414"/>
      <c r="O4414"/>
    </row>
    <row r="4415" spans="3:15" x14ac:dyDescent="0.35">
      <c r="C4415"/>
      <c r="F4415"/>
      <c r="G4415"/>
      <c r="H4415"/>
      <c r="O4415"/>
    </row>
    <row r="4416" spans="3:15" x14ac:dyDescent="0.35">
      <c r="C4416"/>
      <c r="F4416"/>
      <c r="G4416"/>
      <c r="H4416"/>
      <c r="O4416"/>
    </row>
    <row r="4417" spans="3:15" x14ac:dyDescent="0.35">
      <c r="C4417"/>
      <c r="F4417"/>
      <c r="G4417"/>
      <c r="H4417"/>
      <c r="O4417"/>
    </row>
    <row r="4418" spans="3:15" x14ac:dyDescent="0.35">
      <c r="C4418"/>
      <c r="F4418"/>
      <c r="G4418"/>
      <c r="H4418"/>
      <c r="O4418"/>
    </row>
    <row r="4419" spans="3:15" x14ac:dyDescent="0.35">
      <c r="C4419"/>
      <c r="F4419"/>
      <c r="G4419"/>
      <c r="H4419"/>
      <c r="O4419"/>
    </row>
    <row r="4420" spans="3:15" x14ac:dyDescent="0.35">
      <c r="C4420"/>
      <c r="F4420"/>
      <c r="G4420"/>
      <c r="H4420"/>
      <c r="O4420"/>
    </row>
    <row r="4421" spans="3:15" x14ac:dyDescent="0.35">
      <c r="C4421"/>
      <c r="F4421"/>
      <c r="G4421"/>
      <c r="H4421"/>
      <c r="O4421"/>
    </row>
    <row r="4422" spans="3:15" x14ac:dyDescent="0.35">
      <c r="C4422"/>
      <c r="F4422"/>
      <c r="G4422"/>
      <c r="H4422"/>
      <c r="O4422"/>
    </row>
    <row r="4423" spans="3:15" x14ac:dyDescent="0.35">
      <c r="C4423"/>
      <c r="F4423"/>
      <c r="G4423"/>
      <c r="H4423"/>
      <c r="O4423"/>
    </row>
    <row r="4424" spans="3:15" x14ac:dyDescent="0.35">
      <c r="C4424"/>
      <c r="F4424"/>
      <c r="G4424"/>
      <c r="H4424"/>
      <c r="O4424"/>
    </row>
    <row r="4425" spans="3:15" x14ac:dyDescent="0.35">
      <c r="C4425"/>
      <c r="F4425"/>
      <c r="G4425"/>
      <c r="H4425"/>
      <c r="O4425"/>
    </row>
    <row r="4426" spans="3:15" x14ac:dyDescent="0.35">
      <c r="C4426"/>
      <c r="F4426"/>
      <c r="G4426"/>
      <c r="H4426"/>
      <c r="O4426"/>
    </row>
    <row r="4427" spans="3:15" x14ac:dyDescent="0.35">
      <c r="C4427"/>
      <c r="F4427"/>
      <c r="G4427"/>
      <c r="H4427"/>
      <c r="O4427"/>
    </row>
    <row r="4428" spans="3:15" x14ac:dyDescent="0.35">
      <c r="C4428"/>
      <c r="F4428"/>
      <c r="G4428"/>
      <c r="H4428"/>
      <c r="O4428"/>
    </row>
    <row r="4429" spans="3:15" x14ac:dyDescent="0.35">
      <c r="C4429"/>
      <c r="F4429"/>
      <c r="G4429"/>
      <c r="H4429"/>
      <c r="O4429"/>
    </row>
    <row r="4430" spans="3:15" x14ac:dyDescent="0.35">
      <c r="C4430"/>
      <c r="F4430"/>
      <c r="G4430"/>
      <c r="H4430"/>
      <c r="O4430"/>
    </row>
    <row r="4431" spans="3:15" x14ac:dyDescent="0.35">
      <c r="C4431"/>
      <c r="F4431"/>
      <c r="G4431"/>
      <c r="H4431"/>
      <c r="O4431"/>
    </row>
    <row r="4432" spans="3:15" x14ac:dyDescent="0.35">
      <c r="C4432"/>
      <c r="F4432"/>
      <c r="G4432"/>
      <c r="H4432"/>
      <c r="O4432"/>
    </row>
    <row r="4433" spans="3:15" x14ac:dyDescent="0.35">
      <c r="C4433"/>
      <c r="F4433"/>
      <c r="G4433"/>
      <c r="H4433"/>
      <c r="O4433"/>
    </row>
    <row r="4434" spans="3:15" x14ac:dyDescent="0.35">
      <c r="C4434"/>
      <c r="F4434"/>
      <c r="G4434"/>
      <c r="H4434"/>
      <c r="O4434"/>
    </row>
    <row r="4435" spans="3:15" x14ac:dyDescent="0.35">
      <c r="C4435"/>
      <c r="F4435"/>
      <c r="G4435"/>
      <c r="H4435"/>
      <c r="O4435"/>
    </row>
    <row r="4436" spans="3:15" x14ac:dyDescent="0.35">
      <c r="C4436"/>
      <c r="F4436"/>
      <c r="G4436"/>
      <c r="H4436"/>
      <c r="O4436"/>
    </row>
    <row r="4437" spans="3:15" x14ac:dyDescent="0.35">
      <c r="C4437"/>
      <c r="F4437"/>
      <c r="G4437"/>
      <c r="H4437"/>
      <c r="O4437"/>
    </row>
    <row r="4438" spans="3:15" x14ac:dyDescent="0.35">
      <c r="C4438"/>
      <c r="F4438"/>
      <c r="G4438"/>
      <c r="H4438"/>
      <c r="O4438"/>
    </row>
    <row r="4439" spans="3:15" x14ac:dyDescent="0.35">
      <c r="C4439"/>
      <c r="F4439"/>
      <c r="G4439"/>
      <c r="H4439"/>
      <c r="O4439"/>
    </row>
    <row r="4440" spans="3:15" x14ac:dyDescent="0.35">
      <c r="C4440"/>
      <c r="F4440"/>
      <c r="G4440"/>
      <c r="H4440"/>
      <c r="O4440"/>
    </row>
    <row r="4441" spans="3:15" x14ac:dyDescent="0.35">
      <c r="C4441"/>
      <c r="F4441"/>
      <c r="G4441"/>
      <c r="H4441"/>
      <c r="O4441"/>
    </row>
    <row r="4442" spans="3:15" x14ac:dyDescent="0.35">
      <c r="C4442"/>
      <c r="F4442"/>
      <c r="G4442"/>
      <c r="H4442"/>
      <c r="O4442"/>
    </row>
    <row r="4443" spans="3:15" x14ac:dyDescent="0.35">
      <c r="C4443"/>
      <c r="F4443"/>
      <c r="G4443"/>
      <c r="H4443"/>
      <c r="O4443"/>
    </row>
    <row r="4444" spans="3:15" x14ac:dyDescent="0.35">
      <c r="C4444"/>
      <c r="F4444"/>
      <c r="G4444"/>
      <c r="H4444"/>
      <c r="O4444"/>
    </row>
    <row r="4445" spans="3:15" x14ac:dyDescent="0.35">
      <c r="C4445"/>
      <c r="F4445"/>
      <c r="G4445"/>
      <c r="H4445"/>
      <c r="O4445"/>
    </row>
    <row r="4446" spans="3:15" x14ac:dyDescent="0.35">
      <c r="C4446"/>
      <c r="F4446"/>
      <c r="G4446"/>
      <c r="H4446"/>
      <c r="O4446"/>
    </row>
    <row r="4447" spans="3:15" x14ac:dyDescent="0.35">
      <c r="C4447"/>
      <c r="F4447"/>
      <c r="G4447"/>
      <c r="H4447"/>
      <c r="O4447"/>
    </row>
    <row r="4448" spans="3:15" x14ac:dyDescent="0.35">
      <c r="C4448"/>
      <c r="F4448"/>
      <c r="G4448"/>
      <c r="H4448"/>
      <c r="O4448"/>
    </row>
    <row r="4449" spans="3:15" x14ac:dyDescent="0.35">
      <c r="C4449"/>
      <c r="F4449"/>
      <c r="G4449"/>
      <c r="H4449"/>
      <c r="O4449"/>
    </row>
    <row r="4450" spans="3:15" x14ac:dyDescent="0.35">
      <c r="C4450"/>
      <c r="F4450"/>
      <c r="G4450"/>
      <c r="H4450"/>
      <c r="O4450"/>
    </row>
    <row r="4451" spans="3:15" x14ac:dyDescent="0.35">
      <c r="C4451"/>
      <c r="F4451"/>
      <c r="G4451"/>
      <c r="H4451"/>
      <c r="O4451"/>
    </row>
    <row r="4452" spans="3:15" x14ac:dyDescent="0.35">
      <c r="C4452"/>
      <c r="F4452"/>
      <c r="G4452"/>
      <c r="H4452"/>
      <c r="O4452"/>
    </row>
    <row r="4453" spans="3:15" x14ac:dyDescent="0.35">
      <c r="C4453"/>
      <c r="F4453"/>
      <c r="G4453"/>
      <c r="H4453"/>
      <c r="O4453"/>
    </row>
    <row r="4454" spans="3:15" x14ac:dyDescent="0.35">
      <c r="C4454"/>
      <c r="F4454"/>
      <c r="G4454"/>
      <c r="H4454"/>
      <c r="O4454"/>
    </row>
    <row r="4455" spans="3:15" x14ac:dyDescent="0.35">
      <c r="C4455"/>
      <c r="F4455"/>
      <c r="G4455"/>
      <c r="H4455"/>
      <c r="O4455"/>
    </row>
    <row r="4456" spans="3:15" x14ac:dyDescent="0.35">
      <c r="C4456"/>
      <c r="F4456"/>
      <c r="G4456"/>
      <c r="H4456"/>
      <c r="O4456"/>
    </row>
    <row r="4457" spans="3:15" x14ac:dyDescent="0.35">
      <c r="C4457"/>
      <c r="F4457"/>
      <c r="G4457"/>
      <c r="H4457"/>
      <c r="O4457"/>
    </row>
    <row r="4458" spans="3:15" x14ac:dyDescent="0.35">
      <c r="C4458"/>
      <c r="F4458"/>
      <c r="G4458"/>
      <c r="H4458"/>
      <c r="O4458"/>
    </row>
    <row r="4459" spans="3:15" x14ac:dyDescent="0.35">
      <c r="C4459"/>
      <c r="F4459"/>
      <c r="G4459"/>
      <c r="H4459"/>
      <c r="O4459"/>
    </row>
    <row r="4460" spans="3:15" x14ac:dyDescent="0.35">
      <c r="C4460"/>
      <c r="F4460"/>
      <c r="G4460"/>
      <c r="H4460"/>
      <c r="O4460"/>
    </row>
    <row r="4461" spans="3:15" x14ac:dyDescent="0.35">
      <c r="C4461"/>
      <c r="F4461"/>
      <c r="G4461"/>
      <c r="H4461"/>
      <c r="O4461"/>
    </row>
    <row r="4462" spans="3:15" x14ac:dyDescent="0.35">
      <c r="C4462"/>
      <c r="F4462"/>
      <c r="G4462"/>
      <c r="H4462"/>
      <c r="O4462"/>
    </row>
    <row r="4463" spans="3:15" x14ac:dyDescent="0.35">
      <c r="C4463"/>
      <c r="F4463"/>
      <c r="G4463"/>
      <c r="H4463"/>
      <c r="O4463"/>
    </row>
    <row r="4464" spans="3:15" x14ac:dyDescent="0.35">
      <c r="C4464"/>
      <c r="F4464"/>
      <c r="G4464"/>
      <c r="H4464"/>
      <c r="O4464"/>
    </row>
    <row r="4465" spans="3:15" x14ac:dyDescent="0.35">
      <c r="C4465"/>
      <c r="F4465"/>
      <c r="G4465"/>
      <c r="H4465"/>
      <c r="O4465"/>
    </row>
    <row r="4466" spans="3:15" x14ac:dyDescent="0.35">
      <c r="C4466"/>
      <c r="F4466"/>
      <c r="G4466"/>
      <c r="H4466"/>
      <c r="O4466"/>
    </row>
    <row r="4467" spans="3:15" x14ac:dyDescent="0.35">
      <c r="C4467"/>
      <c r="F4467"/>
      <c r="G4467"/>
      <c r="H4467"/>
      <c r="O4467"/>
    </row>
    <row r="4468" spans="3:15" x14ac:dyDescent="0.35">
      <c r="C4468"/>
      <c r="F4468"/>
      <c r="G4468"/>
      <c r="H4468"/>
      <c r="O4468"/>
    </row>
    <row r="4469" spans="3:15" x14ac:dyDescent="0.35">
      <c r="C4469"/>
      <c r="F4469"/>
      <c r="G4469"/>
      <c r="H4469"/>
      <c r="O4469"/>
    </row>
    <row r="4470" spans="3:15" x14ac:dyDescent="0.35">
      <c r="C4470"/>
      <c r="F4470"/>
      <c r="G4470"/>
      <c r="H4470"/>
      <c r="O4470"/>
    </row>
    <row r="4471" spans="3:15" x14ac:dyDescent="0.35">
      <c r="C4471"/>
      <c r="F4471"/>
      <c r="G4471"/>
      <c r="H4471"/>
      <c r="O4471"/>
    </row>
    <row r="4472" spans="3:15" x14ac:dyDescent="0.35">
      <c r="C4472"/>
      <c r="F4472"/>
      <c r="G4472"/>
      <c r="H4472"/>
      <c r="O4472"/>
    </row>
    <row r="4473" spans="3:15" x14ac:dyDescent="0.35">
      <c r="C4473"/>
      <c r="F4473"/>
      <c r="G4473"/>
      <c r="H4473"/>
      <c r="O4473"/>
    </row>
    <row r="4474" spans="3:15" x14ac:dyDescent="0.35">
      <c r="C4474"/>
      <c r="F4474"/>
      <c r="G4474"/>
      <c r="H4474"/>
      <c r="O4474"/>
    </row>
    <row r="4475" spans="3:15" x14ac:dyDescent="0.35">
      <c r="C4475"/>
      <c r="F4475"/>
      <c r="G4475"/>
      <c r="H4475"/>
      <c r="O4475"/>
    </row>
    <row r="4476" spans="3:15" x14ac:dyDescent="0.35">
      <c r="C4476"/>
      <c r="F4476"/>
      <c r="G4476"/>
      <c r="H4476"/>
      <c r="O4476"/>
    </row>
    <row r="4477" spans="3:15" x14ac:dyDescent="0.35">
      <c r="C4477"/>
      <c r="F4477"/>
      <c r="G4477"/>
      <c r="H4477"/>
      <c r="O4477"/>
    </row>
    <row r="4478" spans="3:15" x14ac:dyDescent="0.35">
      <c r="C4478"/>
      <c r="F4478"/>
      <c r="G4478"/>
      <c r="H4478"/>
      <c r="O4478"/>
    </row>
    <row r="4479" spans="3:15" x14ac:dyDescent="0.35">
      <c r="C4479"/>
      <c r="F4479"/>
      <c r="G4479"/>
      <c r="H4479"/>
      <c r="O4479"/>
    </row>
    <row r="4480" spans="3:15" x14ac:dyDescent="0.35">
      <c r="C4480"/>
      <c r="F4480"/>
      <c r="G4480"/>
      <c r="H4480"/>
      <c r="O4480"/>
    </row>
    <row r="4481" spans="3:15" x14ac:dyDescent="0.35">
      <c r="C4481"/>
      <c r="F4481"/>
      <c r="G4481"/>
      <c r="H4481"/>
      <c r="O4481"/>
    </row>
    <row r="4482" spans="3:15" x14ac:dyDescent="0.35">
      <c r="C4482"/>
      <c r="F4482"/>
      <c r="G4482"/>
      <c r="H4482"/>
      <c r="O4482"/>
    </row>
    <row r="4483" spans="3:15" x14ac:dyDescent="0.35">
      <c r="C4483"/>
      <c r="F4483"/>
      <c r="G4483"/>
      <c r="H4483"/>
      <c r="O4483"/>
    </row>
    <row r="4484" spans="3:15" x14ac:dyDescent="0.35">
      <c r="C4484"/>
      <c r="F4484"/>
      <c r="G4484"/>
      <c r="H4484"/>
      <c r="O4484"/>
    </row>
    <row r="4485" spans="3:15" x14ac:dyDescent="0.35">
      <c r="C4485"/>
      <c r="F4485"/>
      <c r="G4485"/>
      <c r="H4485"/>
      <c r="O4485"/>
    </row>
    <row r="4486" spans="3:15" x14ac:dyDescent="0.35">
      <c r="C4486"/>
      <c r="F4486"/>
      <c r="G4486"/>
      <c r="H4486"/>
      <c r="O4486"/>
    </row>
    <row r="4487" spans="3:15" x14ac:dyDescent="0.35">
      <c r="C4487"/>
      <c r="F4487"/>
      <c r="G4487"/>
      <c r="H4487"/>
      <c r="O4487"/>
    </row>
    <row r="4488" spans="3:15" x14ac:dyDescent="0.35">
      <c r="C4488"/>
      <c r="F4488"/>
      <c r="G4488"/>
      <c r="H4488"/>
      <c r="O4488"/>
    </row>
    <row r="4489" spans="3:15" x14ac:dyDescent="0.35">
      <c r="C4489"/>
      <c r="F4489"/>
      <c r="G4489"/>
      <c r="H4489"/>
      <c r="O4489"/>
    </row>
    <row r="4490" spans="3:15" x14ac:dyDescent="0.35">
      <c r="C4490"/>
      <c r="F4490"/>
      <c r="G4490"/>
      <c r="H4490"/>
      <c r="O4490"/>
    </row>
    <row r="4491" spans="3:15" x14ac:dyDescent="0.35">
      <c r="C4491"/>
      <c r="F4491"/>
      <c r="G4491"/>
      <c r="H4491"/>
      <c r="O4491"/>
    </row>
    <row r="4492" spans="3:15" x14ac:dyDescent="0.35">
      <c r="C4492"/>
      <c r="F4492"/>
      <c r="G4492"/>
      <c r="H4492"/>
      <c r="O4492"/>
    </row>
    <row r="4493" spans="3:15" x14ac:dyDescent="0.35">
      <c r="C4493"/>
      <c r="F4493"/>
      <c r="G4493"/>
      <c r="H4493"/>
      <c r="O4493"/>
    </row>
    <row r="4494" spans="3:15" x14ac:dyDescent="0.35">
      <c r="C4494"/>
      <c r="F4494"/>
      <c r="G4494"/>
      <c r="H4494"/>
      <c r="O4494"/>
    </row>
    <row r="4495" spans="3:15" x14ac:dyDescent="0.35">
      <c r="C4495"/>
      <c r="F4495"/>
      <c r="G4495"/>
      <c r="H4495"/>
      <c r="O4495"/>
    </row>
    <row r="4496" spans="3:15" x14ac:dyDescent="0.35">
      <c r="C4496"/>
      <c r="F4496"/>
      <c r="G4496"/>
      <c r="H4496"/>
      <c r="O4496"/>
    </row>
    <row r="4497" spans="3:15" x14ac:dyDescent="0.35">
      <c r="C4497"/>
      <c r="F4497"/>
      <c r="G4497"/>
      <c r="H4497"/>
      <c r="O4497"/>
    </row>
    <row r="4498" spans="3:15" x14ac:dyDescent="0.35">
      <c r="C4498"/>
      <c r="F4498"/>
      <c r="G4498"/>
      <c r="H4498"/>
      <c r="O4498"/>
    </row>
    <row r="4499" spans="3:15" x14ac:dyDescent="0.35">
      <c r="C4499"/>
      <c r="F4499"/>
      <c r="G4499"/>
      <c r="H4499"/>
      <c r="O4499"/>
    </row>
    <row r="4500" spans="3:15" x14ac:dyDescent="0.35">
      <c r="C4500"/>
      <c r="F4500"/>
      <c r="G4500"/>
      <c r="H4500"/>
      <c r="O4500"/>
    </row>
    <row r="4501" spans="3:15" x14ac:dyDescent="0.35">
      <c r="C4501"/>
      <c r="F4501"/>
      <c r="G4501"/>
      <c r="H4501"/>
      <c r="O4501"/>
    </row>
    <row r="4502" spans="3:15" x14ac:dyDescent="0.35">
      <c r="C4502"/>
      <c r="F4502"/>
      <c r="G4502"/>
      <c r="H4502"/>
      <c r="O4502"/>
    </row>
    <row r="4503" spans="3:15" x14ac:dyDescent="0.35">
      <c r="C4503"/>
      <c r="F4503"/>
      <c r="G4503"/>
      <c r="H4503"/>
      <c r="O4503"/>
    </row>
    <row r="4504" spans="3:15" x14ac:dyDescent="0.35">
      <c r="C4504"/>
      <c r="F4504"/>
      <c r="G4504"/>
      <c r="H4504"/>
      <c r="O4504"/>
    </row>
    <row r="4505" spans="3:15" x14ac:dyDescent="0.35">
      <c r="C4505"/>
      <c r="F4505"/>
      <c r="G4505"/>
      <c r="H4505"/>
      <c r="O4505"/>
    </row>
    <row r="4506" spans="3:15" x14ac:dyDescent="0.35">
      <c r="C4506"/>
      <c r="F4506"/>
      <c r="G4506"/>
      <c r="H4506"/>
      <c r="O4506"/>
    </row>
    <row r="4507" spans="3:15" x14ac:dyDescent="0.35">
      <c r="C4507"/>
      <c r="F4507"/>
      <c r="G4507"/>
      <c r="H4507"/>
      <c r="O4507"/>
    </row>
    <row r="4508" spans="3:15" x14ac:dyDescent="0.35">
      <c r="C4508"/>
      <c r="F4508"/>
      <c r="G4508"/>
      <c r="H4508"/>
      <c r="O4508"/>
    </row>
    <row r="4509" spans="3:15" x14ac:dyDescent="0.35">
      <c r="C4509"/>
      <c r="F4509"/>
      <c r="G4509"/>
      <c r="H4509"/>
      <c r="O4509"/>
    </row>
    <row r="4510" spans="3:15" x14ac:dyDescent="0.35">
      <c r="C4510"/>
      <c r="F4510"/>
      <c r="G4510"/>
      <c r="H4510"/>
      <c r="O4510"/>
    </row>
    <row r="4511" spans="3:15" x14ac:dyDescent="0.35">
      <c r="C4511"/>
      <c r="F4511"/>
      <c r="G4511"/>
      <c r="H4511"/>
      <c r="O4511"/>
    </row>
    <row r="4512" spans="3:15" x14ac:dyDescent="0.35">
      <c r="C4512"/>
      <c r="F4512"/>
      <c r="G4512"/>
      <c r="H4512"/>
      <c r="O4512"/>
    </row>
    <row r="4513" spans="3:15" x14ac:dyDescent="0.35">
      <c r="C4513"/>
      <c r="F4513"/>
      <c r="G4513"/>
      <c r="H4513"/>
      <c r="O4513"/>
    </row>
    <row r="4514" spans="3:15" x14ac:dyDescent="0.35">
      <c r="C4514"/>
      <c r="F4514"/>
      <c r="G4514"/>
      <c r="H4514"/>
      <c r="O4514"/>
    </row>
    <row r="4515" spans="3:15" x14ac:dyDescent="0.35">
      <c r="C4515"/>
      <c r="F4515"/>
      <c r="G4515"/>
      <c r="H4515"/>
      <c r="O4515"/>
    </row>
    <row r="4516" spans="3:15" x14ac:dyDescent="0.35">
      <c r="C4516"/>
      <c r="F4516"/>
      <c r="G4516"/>
      <c r="H4516"/>
      <c r="O4516"/>
    </row>
    <row r="4517" spans="3:15" x14ac:dyDescent="0.35">
      <c r="C4517"/>
      <c r="F4517"/>
      <c r="G4517"/>
      <c r="H4517"/>
      <c r="O4517"/>
    </row>
    <row r="4518" spans="3:15" x14ac:dyDescent="0.35">
      <c r="C4518"/>
      <c r="F4518"/>
      <c r="G4518"/>
      <c r="H4518"/>
      <c r="O4518"/>
    </row>
    <row r="4519" spans="3:15" x14ac:dyDescent="0.35">
      <c r="C4519"/>
      <c r="F4519"/>
      <c r="G4519"/>
      <c r="H4519"/>
      <c r="O4519"/>
    </row>
    <row r="4520" spans="3:15" x14ac:dyDescent="0.35">
      <c r="C4520"/>
      <c r="F4520"/>
      <c r="G4520"/>
      <c r="H4520"/>
      <c r="O4520"/>
    </row>
    <row r="4521" spans="3:15" x14ac:dyDescent="0.35">
      <c r="C4521"/>
      <c r="F4521"/>
      <c r="G4521"/>
      <c r="H4521"/>
      <c r="O4521"/>
    </row>
    <row r="4522" spans="3:15" x14ac:dyDescent="0.35">
      <c r="C4522"/>
      <c r="F4522"/>
      <c r="G4522"/>
      <c r="H4522"/>
      <c r="O4522"/>
    </row>
    <row r="4523" spans="3:15" x14ac:dyDescent="0.35">
      <c r="C4523"/>
      <c r="F4523"/>
      <c r="G4523"/>
      <c r="H4523"/>
      <c r="O4523"/>
    </row>
    <row r="4524" spans="3:15" x14ac:dyDescent="0.35">
      <c r="C4524"/>
      <c r="F4524"/>
      <c r="G4524"/>
      <c r="H4524"/>
      <c r="O4524"/>
    </row>
    <row r="4525" spans="3:15" x14ac:dyDescent="0.35">
      <c r="C4525"/>
      <c r="F4525"/>
      <c r="G4525"/>
      <c r="H4525"/>
      <c r="O4525"/>
    </row>
    <row r="4526" spans="3:15" x14ac:dyDescent="0.35">
      <c r="C4526"/>
      <c r="F4526"/>
      <c r="G4526"/>
      <c r="H4526"/>
      <c r="O4526"/>
    </row>
    <row r="4527" spans="3:15" x14ac:dyDescent="0.35">
      <c r="C4527"/>
      <c r="F4527"/>
      <c r="G4527"/>
      <c r="H4527"/>
      <c r="O4527"/>
    </row>
    <row r="4528" spans="3:15" x14ac:dyDescent="0.35">
      <c r="C4528"/>
      <c r="F4528"/>
      <c r="G4528"/>
      <c r="H4528"/>
      <c r="O4528"/>
    </row>
    <row r="4529" spans="3:15" x14ac:dyDescent="0.35">
      <c r="C4529"/>
      <c r="F4529"/>
      <c r="G4529"/>
      <c r="H4529"/>
      <c r="O4529"/>
    </row>
    <row r="4530" spans="3:15" x14ac:dyDescent="0.35">
      <c r="C4530"/>
      <c r="F4530"/>
      <c r="G4530"/>
      <c r="H4530"/>
      <c r="O4530"/>
    </row>
    <row r="4531" spans="3:15" x14ac:dyDescent="0.35">
      <c r="C4531"/>
      <c r="F4531"/>
      <c r="G4531"/>
      <c r="H4531"/>
      <c r="O4531"/>
    </row>
    <row r="4532" spans="3:15" x14ac:dyDescent="0.35">
      <c r="C4532"/>
      <c r="F4532"/>
      <c r="G4532"/>
      <c r="H4532"/>
      <c r="O4532"/>
    </row>
    <row r="4533" spans="3:15" x14ac:dyDescent="0.35">
      <c r="C4533"/>
      <c r="F4533"/>
      <c r="G4533"/>
      <c r="H4533"/>
      <c r="O4533"/>
    </row>
    <row r="4534" spans="3:15" x14ac:dyDescent="0.35">
      <c r="C4534"/>
      <c r="F4534"/>
      <c r="G4534"/>
      <c r="H4534"/>
      <c r="O4534"/>
    </row>
    <row r="4535" spans="3:15" x14ac:dyDescent="0.35">
      <c r="C4535"/>
      <c r="F4535"/>
      <c r="G4535"/>
      <c r="H4535"/>
      <c r="O4535"/>
    </row>
    <row r="4536" spans="3:15" x14ac:dyDescent="0.35">
      <c r="C4536"/>
      <c r="F4536"/>
      <c r="G4536"/>
      <c r="H4536"/>
      <c r="O4536"/>
    </row>
    <row r="4537" spans="3:15" x14ac:dyDescent="0.35">
      <c r="C4537"/>
      <c r="F4537"/>
      <c r="G4537"/>
      <c r="H4537"/>
      <c r="O4537"/>
    </row>
    <row r="4538" spans="3:15" x14ac:dyDescent="0.35">
      <c r="C4538"/>
      <c r="F4538"/>
      <c r="G4538"/>
      <c r="H4538"/>
      <c r="O4538"/>
    </row>
    <row r="4539" spans="3:15" x14ac:dyDescent="0.35">
      <c r="C4539"/>
      <c r="F4539"/>
      <c r="G4539"/>
      <c r="H4539"/>
      <c r="O4539"/>
    </row>
    <row r="4540" spans="3:15" x14ac:dyDescent="0.35">
      <c r="C4540"/>
      <c r="F4540"/>
      <c r="G4540"/>
      <c r="H4540"/>
      <c r="O4540"/>
    </row>
    <row r="4541" spans="3:15" x14ac:dyDescent="0.35">
      <c r="C4541"/>
      <c r="F4541"/>
      <c r="G4541"/>
      <c r="H4541"/>
      <c r="O4541"/>
    </row>
    <row r="4542" spans="3:15" x14ac:dyDescent="0.35">
      <c r="C4542"/>
      <c r="F4542"/>
      <c r="G4542"/>
      <c r="H4542"/>
      <c r="O4542"/>
    </row>
    <row r="4543" spans="3:15" x14ac:dyDescent="0.35">
      <c r="C4543"/>
      <c r="F4543"/>
      <c r="G4543"/>
      <c r="H4543"/>
      <c r="O4543"/>
    </row>
    <row r="4544" spans="3:15" x14ac:dyDescent="0.35">
      <c r="C4544"/>
      <c r="F4544"/>
      <c r="G4544"/>
      <c r="H4544"/>
      <c r="O4544"/>
    </row>
    <row r="4545" spans="3:15" x14ac:dyDescent="0.35">
      <c r="C4545"/>
      <c r="F4545"/>
      <c r="G4545"/>
      <c r="H4545"/>
      <c r="O4545"/>
    </row>
    <row r="4546" spans="3:15" x14ac:dyDescent="0.35">
      <c r="C4546"/>
      <c r="F4546"/>
      <c r="G4546"/>
      <c r="H4546"/>
      <c r="O4546"/>
    </row>
    <row r="4547" spans="3:15" x14ac:dyDescent="0.35">
      <c r="C4547"/>
      <c r="F4547"/>
      <c r="G4547"/>
      <c r="H4547"/>
      <c r="O4547"/>
    </row>
    <row r="4548" spans="3:15" x14ac:dyDescent="0.35">
      <c r="C4548"/>
      <c r="F4548"/>
      <c r="G4548"/>
      <c r="H4548"/>
      <c r="O4548"/>
    </row>
    <row r="4549" spans="3:15" x14ac:dyDescent="0.35">
      <c r="C4549"/>
      <c r="F4549"/>
      <c r="G4549"/>
      <c r="H4549"/>
      <c r="O4549"/>
    </row>
    <row r="4550" spans="3:15" x14ac:dyDescent="0.35">
      <c r="C4550"/>
      <c r="F4550"/>
      <c r="G4550"/>
      <c r="H4550"/>
      <c r="O4550"/>
    </row>
    <row r="4551" spans="3:15" x14ac:dyDescent="0.35">
      <c r="C4551"/>
      <c r="F4551"/>
      <c r="G4551"/>
      <c r="H4551"/>
      <c r="O4551"/>
    </row>
    <row r="4552" spans="3:15" x14ac:dyDescent="0.35">
      <c r="C4552"/>
      <c r="F4552"/>
      <c r="G4552"/>
      <c r="H4552"/>
      <c r="O4552"/>
    </row>
    <row r="4553" spans="3:15" x14ac:dyDescent="0.35">
      <c r="C4553"/>
      <c r="F4553"/>
      <c r="G4553"/>
      <c r="H4553"/>
      <c r="O4553"/>
    </row>
    <row r="4554" spans="3:15" x14ac:dyDescent="0.35">
      <c r="C4554"/>
      <c r="F4554"/>
      <c r="G4554"/>
      <c r="H4554"/>
      <c r="O4554"/>
    </row>
    <row r="4555" spans="3:15" x14ac:dyDescent="0.35">
      <c r="C4555"/>
      <c r="F4555"/>
      <c r="G4555"/>
      <c r="H4555"/>
      <c r="O4555"/>
    </row>
    <row r="4556" spans="3:15" x14ac:dyDescent="0.35">
      <c r="C4556"/>
      <c r="F4556"/>
      <c r="G4556"/>
      <c r="H4556"/>
      <c r="O4556"/>
    </row>
    <row r="4557" spans="3:15" x14ac:dyDescent="0.35">
      <c r="C4557"/>
      <c r="F4557"/>
      <c r="G4557"/>
      <c r="H4557"/>
      <c r="O4557"/>
    </row>
    <row r="4558" spans="3:15" x14ac:dyDescent="0.35">
      <c r="C4558"/>
      <c r="F4558"/>
      <c r="G4558"/>
      <c r="H4558"/>
      <c r="O4558"/>
    </row>
    <row r="4559" spans="3:15" x14ac:dyDescent="0.35">
      <c r="C4559"/>
      <c r="F4559"/>
      <c r="G4559"/>
      <c r="H4559"/>
      <c r="O4559"/>
    </row>
    <row r="4560" spans="3:15" x14ac:dyDescent="0.35">
      <c r="C4560"/>
      <c r="F4560"/>
      <c r="G4560"/>
      <c r="H4560"/>
      <c r="O4560"/>
    </row>
    <row r="4561" spans="3:15" x14ac:dyDescent="0.35">
      <c r="C4561"/>
      <c r="F4561"/>
      <c r="G4561"/>
      <c r="H4561"/>
      <c r="O4561"/>
    </row>
    <row r="4562" spans="3:15" x14ac:dyDescent="0.35">
      <c r="C4562"/>
      <c r="F4562"/>
      <c r="G4562"/>
      <c r="H4562"/>
      <c r="O4562"/>
    </row>
    <row r="4563" spans="3:15" x14ac:dyDescent="0.35">
      <c r="C4563"/>
      <c r="F4563"/>
      <c r="G4563"/>
      <c r="H4563"/>
      <c r="O4563"/>
    </row>
    <row r="4564" spans="3:15" x14ac:dyDescent="0.35">
      <c r="C4564"/>
      <c r="F4564"/>
      <c r="G4564"/>
      <c r="H4564"/>
      <c r="O4564"/>
    </row>
    <row r="4565" spans="3:15" x14ac:dyDescent="0.35">
      <c r="C4565"/>
      <c r="F4565"/>
      <c r="G4565"/>
      <c r="H4565"/>
      <c r="O4565"/>
    </row>
    <row r="4566" spans="3:15" x14ac:dyDescent="0.35">
      <c r="C4566"/>
      <c r="F4566"/>
      <c r="G4566"/>
      <c r="H4566"/>
      <c r="O4566"/>
    </row>
    <row r="4567" spans="3:15" x14ac:dyDescent="0.35">
      <c r="C4567"/>
      <c r="F4567"/>
      <c r="G4567"/>
      <c r="H4567"/>
      <c r="O4567"/>
    </row>
    <row r="4568" spans="3:15" x14ac:dyDescent="0.35">
      <c r="C4568"/>
      <c r="F4568"/>
      <c r="G4568"/>
      <c r="H4568"/>
      <c r="O4568"/>
    </row>
    <row r="4569" spans="3:15" x14ac:dyDescent="0.35">
      <c r="C4569"/>
      <c r="F4569"/>
      <c r="G4569"/>
      <c r="H4569"/>
      <c r="O4569"/>
    </row>
    <row r="4570" spans="3:15" x14ac:dyDescent="0.35">
      <c r="C4570"/>
      <c r="F4570"/>
      <c r="G4570"/>
      <c r="H4570"/>
      <c r="O4570"/>
    </row>
    <row r="4571" spans="3:15" x14ac:dyDescent="0.35">
      <c r="C4571"/>
      <c r="F4571"/>
      <c r="G4571"/>
      <c r="H4571"/>
      <c r="O4571"/>
    </row>
    <row r="4572" spans="3:15" x14ac:dyDescent="0.35">
      <c r="C4572"/>
      <c r="F4572"/>
      <c r="G4572"/>
      <c r="H4572"/>
      <c r="O4572"/>
    </row>
    <row r="4573" spans="3:15" x14ac:dyDescent="0.35">
      <c r="C4573"/>
      <c r="F4573"/>
      <c r="G4573"/>
      <c r="H4573"/>
      <c r="O4573"/>
    </row>
    <row r="4574" spans="3:15" x14ac:dyDescent="0.35">
      <c r="C4574"/>
      <c r="F4574"/>
      <c r="G4574"/>
      <c r="H4574"/>
      <c r="O4574"/>
    </row>
    <row r="4575" spans="3:15" x14ac:dyDescent="0.35">
      <c r="C4575"/>
      <c r="F4575"/>
      <c r="G4575"/>
      <c r="H4575"/>
      <c r="O4575"/>
    </row>
    <row r="4576" spans="3:15" x14ac:dyDescent="0.35">
      <c r="C4576"/>
      <c r="F4576"/>
      <c r="G4576"/>
      <c r="H4576"/>
      <c r="O4576"/>
    </row>
    <row r="4577" spans="3:15" x14ac:dyDescent="0.35">
      <c r="C4577"/>
      <c r="F4577"/>
      <c r="G4577"/>
      <c r="H4577"/>
      <c r="O4577"/>
    </row>
    <row r="4578" spans="3:15" x14ac:dyDescent="0.35">
      <c r="C4578"/>
      <c r="F4578"/>
      <c r="G4578"/>
      <c r="H4578"/>
      <c r="O4578"/>
    </row>
    <row r="4579" spans="3:15" x14ac:dyDescent="0.35">
      <c r="C4579"/>
      <c r="F4579"/>
      <c r="G4579"/>
      <c r="H4579"/>
      <c r="O4579"/>
    </row>
    <row r="4580" spans="3:15" x14ac:dyDescent="0.35">
      <c r="C4580"/>
      <c r="F4580"/>
      <c r="G4580"/>
      <c r="H4580"/>
      <c r="O4580"/>
    </row>
    <row r="4581" spans="3:15" x14ac:dyDescent="0.35">
      <c r="C4581"/>
      <c r="F4581"/>
      <c r="G4581"/>
      <c r="H4581"/>
      <c r="O4581"/>
    </row>
    <row r="4582" spans="3:15" x14ac:dyDescent="0.35">
      <c r="C4582"/>
      <c r="F4582"/>
      <c r="G4582"/>
      <c r="H4582"/>
      <c r="O4582"/>
    </row>
    <row r="4583" spans="3:15" x14ac:dyDescent="0.35">
      <c r="C4583"/>
      <c r="F4583"/>
      <c r="G4583"/>
      <c r="H4583"/>
      <c r="O4583"/>
    </row>
    <row r="4584" spans="3:15" x14ac:dyDescent="0.35">
      <c r="C4584"/>
      <c r="F4584"/>
      <c r="G4584"/>
      <c r="H4584"/>
      <c r="O4584"/>
    </row>
    <row r="4585" spans="3:15" x14ac:dyDescent="0.35">
      <c r="C4585"/>
      <c r="F4585"/>
      <c r="G4585"/>
      <c r="H4585"/>
      <c r="O4585"/>
    </row>
    <row r="4586" spans="3:15" x14ac:dyDescent="0.35">
      <c r="C4586"/>
      <c r="F4586"/>
      <c r="G4586"/>
      <c r="H4586"/>
      <c r="O4586"/>
    </row>
    <row r="4587" spans="3:15" x14ac:dyDescent="0.35">
      <c r="C4587"/>
      <c r="F4587"/>
      <c r="G4587"/>
      <c r="H4587"/>
      <c r="O4587"/>
    </row>
    <row r="4588" spans="3:15" x14ac:dyDescent="0.35">
      <c r="C4588"/>
      <c r="F4588"/>
      <c r="G4588"/>
      <c r="H4588"/>
      <c r="O4588"/>
    </row>
    <row r="4589" spans="3:15" x14ac:dyDescent="0.35">
      <c r="C4589"/>
      <c r="F4589"/>
      <c r="G4589"/>
      <c r="H4589"/>
      <c r="O4589"/>
    </row>
    <row r="4590" spans="3:15" x14ac:dyDescent="0.35">
      <c r="C4590"/>
      <c r="F4590"/>
      <c r="G4590"/>
      <c r="H4590"/>
      <c r="O4590"/>
    </row>
    <row r="4591" spans="3:15" x14ac:dyDescent="0.35">
      <c r="C4591"/>
      <c r="F4591"/>
      <c r="G4591"/>
      <c r="H4591"/>
      <c r="O4591"/>
    </row>
    <row r="4592" spans="3:15" x14ac:dyDescent="0.35">
      <c r="C4592"/>
      <c r="F4592"/>
      <c r="G4592"/>
      <c r="H4592"/>
      <c r="O4592"/>
    </row>
    <row r="4593" spans="3:15" x14ac:dyDescent="0.35">
      <c r="C4593"/>
      <c r="F4593"/>
      <c r="G4593"/>
      <c r="H4593"/>
      <c r="O4593"/>
    </row>
    <row r="4594" spans="3:15" x14ac:dyDescent="0.35">
      <c r="C4594"/>
      <c r="F4594"/>
      <c r="G4594"/>
      <c r="H4594"/>
      <c r="O4594"/>
    </row>
    <row r="4595" spans="3:15" x14ac:dyDescent="0.35">
      <c r="C4595"/>
      <c r="F4595"/>
      <c r="G4595"/>
      <c r="H4595"/>
      <c r="O4595"/>
    </row>
    <row r="4596" spans="3:15" x14ac:dyDescent="0.35">
      <c r="C4596"/>
      <c r="F4596"/>
      <c r="G4596"/>
      <c r="H4596"/>
      <c r="O4596"/>
    </row>
    <row r="4597" spans="3:15" x14ac:dyDescent="0.35">
      <c r="C4597"/>
      <c r="F4597"/>
      <c r="G4597"/>
      <c r="H4597"/>
      <c r="O4597"/>
    </row>
    <row r="4598" spans="3:15" x14ac:dyDescent="0.35">
      <c r="C4598"/>
      <c r="F4598"/>
      <c r="G4598"/>
      <c r="H4598"/>
      <c r="O4598"/>
    </row>
    <row r="4599" spans="3:15" x14ac:dyDescent="0.35">
      <c r="C4599"/>
      <c r="F4599"/>
      <c r="G4599"/>
      <c r="H4599"/>
      <c r="O4599"/>
    </row>
    <row r="4600" spans="3:15" x14ac:dyDescent="0.35">
      <c r="C4600"/>
      <c r="F4600"/>
      <c r="G4600"/>
      <c r="H4600"/>
      <c r="O4600"/>
    </row>
    <row r="4601" spans="3:15" x14ac:dyDescent="0.35">
      <c r="C4601"/>
      <c r="F4601"/>
      <c r="G4601"/>
      <c r="H4601"/>
      <c r="O4601"/>
    </row>
    <row r="4602" spans="3:15" x14ac:dyDescent="0.35">
      <c r="C4602"/>
      <c r="F4602"/>
      <c r="G4602"/>
      <c r="H4602"/>
      <c r="O4602"/>
    </row>
    <row r="4603" spans="3:15" x14ac:dyDescent="0.35">
      <c r="C4603"/>
      <c r="F4603"/>
      <c r="G4603"/>
      <c r="H4603"/>
      <c r="O4603"/>
    </row>
    <row r="4604" spans="3:15" x14ac:dyDescent="0.35">
      <c r="C4604"/>
      <c r="F4604"/>
      <c r="G4604"/>
      <c r="H4604"/>
      <c r="O4604"/>
    </row>
    <row r="4605" spans="3:15" x14ac:dyDescent="0.35">
      <c r="C4605"/>
      <c r="F4605"/>
      <c r="G4605"/>
      <c r="H4605"/>
      <c r="O4605"/>
    </row>
    <row r="4606" spans="3:15" x14ac:dyDescent="0.35">
      <c r="C4606"/>
      <c r="F4606"/>
      <c r="G4606"/>
      <c r="H4606"/>
      <c r="O4606"/>
    </row>
    <row r="4607" spans="3:15" x14ac:dyDescent="0.35">
      <c r="C4607"/>
      <c r="F4607"/>
      <c r="G4607"/>
      <c r="H4607"/>
      <c r="O4607"/>
    </row>
    <row r="4608" spans="3:15" x14ac:dyDescent="0.35">
      <c r="C4608"/>
      <c r="F4608"/>
      <c r="G4608"/>
      <c r="H4608"/>
      <c r="O4608"/>
    </row>
    <row r="4609" spans="3:15" x14ac:dyDescent="0.35">
      <c r="C4609"/>
      <c r="F4609"/>
      <c r="G4609"/>
      <c r="H4609"/>
      <c r="O4609"/>
    </row>
    <row r="4610" spans="3:15" x14ac:dyDescent="0.35">
      <c r="C4610"/>
      <c r="F4610"/>
      <c r="G4610"/>
      <c r="H4610"/>
      <c r="O4610"/>
    </row>
    <row r="4611" spans="3:15" x14ac:dyDescent="0.35">
      <c r="C4611"/>
      <c r="F4611"/>
      <c r="G4611"/>
      <c r="H4611"/>
      <c r="O4611"/>
    </row>
    <row r="4612" spans="3:15" x14ac:dyDescent="0.35">
      <c r="C4612"/>
      <c r="F4612"/>
      <c r="G4612"/>
      <c r="H4612"/>
      <c r="O4612"/>
    </row>
    <row r="4613" spans="3:15" x14ac:dyDescent="0.35">
      <c r="C4613"/>
      <c r="F4613"/>
      <c r="G4613"/>
      <c r="H4613"/>
      <c r="O4613"/>
    </row>
    <row r="4614" spans="3:15" x14ac:dyDescent="0.35">
      <c r="C4614"/>
      <c r="F4614"/>
      <c r="G4614"/>
      <c r="H4614"/>
      <c r="O4614"/>
    </row>
    <row r="4615" spans="3:15" x14ac:dyDescent="0.35">
      <c r="C4615"/>
      <c r="F4615"/>
      <c r="G4615"/>
      <c r="H4615"/>
      <c r="O4615"/>
    </row>
    <row r="4616" spans="3:15" x14ac:dyDescent="0.35">
      <c r="C4616"/>
      <c r="F4616"/>
      <c r="G4616"/>
      <c r="H4616"/>
      <c r="O4616"/>
    </row>
    <row r="4617" spans="3:15" x14ac:dyDescent="0.35">
      <c r="C4617"/>
      <c r="F4617"/>
      <c r="G4617"/>
      <c r="H4617"/>
      <c r="O4617"/>
    </row>
    <row r="4618" spans="3:15" x14ac:dyDescent="0.35">
      <c r="C4618"/>
      <c r="F4618"/>
      <c r="G4618"/>
      <c r="H4618"/>
      <c r="O4618"/>
    </row>
    <row r="4619" spans="3:15" x14ac:dyDescent="0.35">
      <c r="C4619"/>
      <c r="F4619"/>
      <c r="G4619"/>
      <c r="H4619"/>
      <c r="O4619"/>
    </row>
    <row r="4620" spans="3:15" x14ac:dyDescent="0.35">
      <c r="C4620"/>
      <c r="F4620"/>
      <c r="G4620"/>
      <c r="H4620"/>
      <c r="O4620"/>
    </row>
    <row r="4621" spans="3:15" x14ac:dyDescent="0.35">
      <c r="C4621"/>
      <c r="F4621"/>
      <c r="G4621"/>
      <c r="H4621"/>
      <c r="O4621"/>
    </row>
    <row r="4622" spans="3:15" x14ac:dyDescent="0.35">
      <c r="C4622"/>
      <c r="F4622"/>
      <c r="G4622"/>
      <c r="H4622"/>
      <c r="O4622"/>
    </row>
    <row r="4623" spans="3:15" x14ac:dyDescent="0.35">
      <c r="C4623"/>
      <c r="F4623"/>
      <c r="G4623"/>
      <c r="H4623"/>
      <c r="O4623"/>
    </row>
    <row r="4624" spans="3:15" x14ac:dyDescent="0.35">
      <c r="C4624"/>
      <c r="F4624"/>
      <c r="G4624"/>
      <c r="H4624"/>
      <c r="O4624"/>
    </row>
    <row r="4625" spans="3:15" x14ac:dyDescent="0.35">
      <c r="C4625"/>
      <c r="F4625"/>
      <c r="G4625"/>
      <c r="H4625"/>
      <c r="O4625"/>
    </row>
    <row r="4626" spans="3:15" x14ac:dyDescent="0.35">
      <c r="C4626"/>
      <c r="F4626"/>
      <c r="G4626"/>
      <c r="H4626"/>
      <c r="O4626"/>
    </row>
    <row r="4627" spans="3:15" x14ac:dyDescent="0.35">
      <c r="C4627"/>
      <c r="F4627"/>
      <c r="G4627"/>
      <c r="H4627"/>
      <c r="O4627"/>
    </row>
    <row r="4628" spans="3:15" x14ac:dyDescent="0.35">
      <c r="C4628"/>
      <c r="F4628"/>
      <c r="G4628"/>
      <c r="H4628"/>
      <c r="O4628"/>
    </row>
    <row r="4629" spans="3:15" x14ac:dyDescent="0.35">
      <c r="C4629"/>
      <c r="F4629"/>
      <c r="G4629"/>
      <c r="H4629"/>
      <c r="O4629"/>
    </row>
    <row r="4630" spans="3:15" x14ac:dyDescent="0.35">
      <c r="C4630"/>
      <c r="F4630"/>
      <c r="G4630"/>
      <c r="H4630"/>
      <c r="O4630"/>
    </row>
    <row r="4631" spans="3:15" x14ac:dyDescent="0.35">
      <c r="C4631"/>
      <c r="F4631"/>
      <c r="G4631"/>
      <c r="H4631"/>
      <c r="O4631"/>
    </row>
    <row r="4632" spans="3:15" x14ac:dyDescent="0.35">
      <c r="C4632"/>
      <c r="F4632"/>
      <c r="G4632"/>
      <c r="H4632"/>
      <c r="O4632"/>
    </row>
    <row r="4633" spans="3:15" x14ac:dyDescent="0.35">
      <c r="C4633"/>
      <c r="F4633"/>
      <c r="G4633"/>
      <c r="H4633"/>
      <c r="O4633"/>
    </row>
    <row r="4634" spans="3:15" x14ac:dyDescent="0.35">
      <c r="C4634"/>
      <c r="F4634"/>
      <c r="G4634"/>
      <c r="H4634"/>
      <c r="O4634"/>
    </row>
    <row r="4635" spans="3:15" x14ac:dyDescent="0.35">
      <c r="C4635"/>
      <c r="F4635"/>
      <c r="G4635"/>
      <c r="H4635"/>
      <c r="O4635"/>
    </row>
    <row r="4636" spans="3:15" x14ac:dyDescent="0.35">
      <c r="C4636"/>
      <c r="F4636"/>
      <c r="G4636"/>
      <c r="H4636"/>
      <c r="O4636"/>
    </row>
    <row r="4637" spans="3:15" x14ac:dyDescent="0.35">
      <c r="C4637"/>
      <c r="F4637"/>
      <c r="G4637"/>
      <c r="H4637"/>
      <c r="O4637"/>
    </row>
    <row r="4638" spans="3:15" x14ac:dyDescent="0.35">
      <c r="C4638"/>
      <c r="F4638"/>
      <c r="G4638"/>
      <c r="H4638"/>
      <c r="O4638"/>
    </row>
    <row r="4639" spans="3:15" x14ac:dyDescent="0.35">
      <c r="C4639"/>
      <c r="F4639"/>
      <c r="G4639"/>
      <c r="H4639"/>
      <c r="O4639"/>
    </row>
    <row r="4640" spans="3:15" x14ac:dyDescent="0.35">
      <c r="C4640"/>
      <c r="F4640"/>
      <c r="G4640"/>
      <c r="H4640"/>
      <c r="O4640"/>
    </row>
    <row r="4641" spans="3:15" x14ac:dyDescent="0.35">
      <c r="C4641"/>
      <c r="F4641"/>
      <c r="G4641"/>
      <c r="H4641"/>
      <c r="O4641"/>
    </row>
    <row r="4642" spans="3:15" x14ac:dyDescent="0.35">
      <c r="C4642"/>
      <c r="F4642"/>
      <c r="G4642"/>
      <c r="H4642"/>
      <c r="O4642"/>
    </row>
    <row r="4643" spans="3:15" x14ac:dyDescent="0.35">
      <c r="C4643"/>
      <c r="F4643"/>
      <c r="G4643"/>
      <c r="H4643"/>
      <c r="O4643"/>
    </row>
    <row r="4644" spans="3:15" x14ac:dyDescent="0.35">
      <c r="C4644"/>
      <c r="F4644"/>
      <c r="G4644"/>
      <c r="H4644"/>
      <c r="O4644"/>
    </row>
    <row r="4645" spans="3:15" x14ac:dyDescent="0.35">
      <c r="C4645"/>
      <c r="F4645"/>
      <c r="G4645"/>
      <c r="H4645"/>
      <c r="O4645"/>
    </row>
    <row r="4646" spans="3:15" x14ac:dyDescent="0.35">
      <c r="C4646"/>
      <c r="F4646"/>
      <c r="G4646"/>
      <c r="H4646"/>
      <c r="O4646"/>
    </row>
    <row r="4647" spans="3:15" x14ac:dyDescent="0.35">
      <c r="C4647"/>
      <c r="F4647"/>
      <c r="G4647"/>
      <c r="H4647"/>
      <c r="O4647"/>
    </row>
    <row r="4648" spans="3:15" x14ac:dyDescent="0.35">
      <c r="C4648"/>
      <c r="F4648"/>
      <c r="G4648"/>
      <c r="H4648"/>
      <c r="O4648"/>
    </row>
    <row r="4649" spans="3:15" x14ac:dyDescent="0.35">
      <c r="C4649"/>
      <c r="F4649"/>
      <c r="G4649"/>
      <c r="H4649"/>
      <c r="O4649"/>
    </row>
    <row r="4650" spans="3:15" x14ac:dyDescent="0.35">
      <c r="C4650"/>
      <c r="F4650"/>
      <c r="G4650"/>
      <c r="H4650"/>
      <c r="O4650"/>
    </row>
    <row r="4651" spans="3:15" x14ac:dyDescent="0.35">
      <c r="C4651"/>
      <c r="F4651"/>
      <c r="G4651"/>
      <c r="H4651"/>
      <c r="O4651"/>
    </row>
    <row r="4652" spans="3:15" x14ac:dyDescent="0.35">
      <c r="C4652"/>
      <c r="F4652"/>
      <c r="G4652"/>
      <c r="H4652"/>
      <c r="O4652"/>
    </row>
    <row r="4653" spans="3:15" x14ac:dyDescent="0.35">
      <c r="C4653"/>
      <c r="F4653"/>
      <c r="G4653"/>
      <c r="H4653"/>
      <c r="O4653"/>
    </row>
    <row r="4654" spans="3:15" x14ac:dyDescent="0.35">
      <c r="C4654"/>
      <c r="F4654"/>
      <c r="G4654"/>
      <c r="H4654"/>
      <c r="O4654"/>
    </row>
    <row r="4655" spans="3:15" x14ac:dyDescent="0.35">
      <c r="C4655"/>
      <c r="F4655"/>
      <c r="G4655"/>
      <c r="H4655"/>
      <c r="O4655"/>
    </row>
    <row r="4656" spans="3:15" x14ac:dyDescent="0.35">
      <c r="C4656"/>
      <c r="F4656"/>
      <c r="G4656"/>
      <c r="H4656"/>
      <c r="O4656"/>
    </row>
    <row r="4657" spans="3:15" x14ac:dyDescent="0.35">
      <c r="C4657"/>
      <c r="F4657"/>
      <c r="G4657"/>
      <c r="H4657"/>
      <c r="O4657"/>
    </row>
    <row r="4658" spans="3:15" x14ac:dyDescent="0.35">
      <c r="C4658"/>
      <c r="F4658"/>
      <c r="G4658"/>
      <c r="H4658"/>
      <c r="O4658"/>
    </row>
    <row r="4659" spans="3:15" x14ac:dyDescent="0.35">
      <c r="C4659"/>
      <c r="F4659"/>
      <c r="G4659"/>
      <c r="H4659"/>
      <c r="O4659"/>
    </row>
    <row r="4660" spans="3:15" x14ac:dyDescent="0.35">
      <c r="C4660"/>
      <c r="F4660"/>
      <c r="G4660"/>
      <c r="H4660"/>
      <c r="O4660"/>
    </row>
    <row r="4661" spans="3:15" x14ac:dyDescent="0.35">
      <c r="C4661"/>
      <c r="F4661"/>
      <c r="G4661"/>
      <c r="H4661"/>
      <c r="O4661"/>
    </row>
    <row r="4662" spans="3:15" x14ac:dyDescent="0.35">
      <c r="C4662"/>
      <c r="F4662"/>
      <c r="G4662"/>
      <c r="H4662"/>
      <c r="O4662"/>
    </row>
    <row r="4663" spans="3:15" x14ac:dyDescent="0.35">
      <c r="C4663"/>
      <c r="F4663"/>
      <c r="G4663"/>
      <c r="H4663"/>
      <c r="O4663"/>
    </row>
    <row r="4664" spans="3:15" x14ac:dyDescent="0.35">
      <c r="C4664"/>
      <c r="F4664"/>
      <c r="G4664"/>
      <c r="H4664"/>
      <c r="O4664"/>
    </row>
    <row r="4665" spans="3:15" x14ac:dyDescent="0.35">
      <c r="C4665"/>
      <c r="F4665"/>
      <c r="G4665"/>
      <c r="H4665"/>
      <c r="O4665"/>
    </row>
    <row r="4666" spans="3:15" x14ac:dyDescent="0.35">
      <c r="C4666"/>
      <c r="F4666"/>
      <c r="G4666"/>
      <c r="H4666"/>
      <c r="O4666"/>
    </row>
    <row r="4667" spans="3:15" x14ac:dyDescent="0.35">
      <c r="C4667"/>
      <c r="F4667"/>
      <c r="G4667"/>
      <c r="H4667"/>
      <c r="O4667"/>
    </row>
    <row r="4668" spans="3:15" x14ac:dyDescent="0.35">
      <c r="C4668"/>
      <c r="F4668"/>
      <c r="G4668"/>
      <c r="H4668"/>
      <c r="O4668"/>
    </row>
    <row r="4669" spans="3:15" x14ac:dyDescent="0.35">
      <c r="C4669"/>
      <c r="F4669"/>
      <c r="G4669"/>
      <c r="H4669"/>
      <c r="O4669"/>
    </row>
    <row r="4670" spans="3:15" x14ac:dyDescent="0.35">
      <c r="C4670"/>
      <c r="F4670"/>
      <c r="G4670"/>
      <c r="H4670"/>
      <c r="O4670"/>
    </row>
    <row r="4671" spans="3:15" x14ac:dyDescent="0.35">
      <c r="C4671"/>
      <c r="F4671"/>
      <c r="G4671"/>
      <c r="H4671"/>
      <c r="O4671"/>
    </row>
    <row r="4672" spans="3:15" x14ac:dyDescent="0.35">
      <c r="C4672"/>
      <c r="F4672"/>
      <c r="G4672"/>
      <c r="H4672"/>
      <c r="O4672"/>
    </row>
    <row r="4673" spans="3:15" x14ac:dyDescent="0.35">
      <c r="C4673"/>
      <c r="F4673"/>
      <c r="G4673"/>
      <c r="H4673"/>
      <c r="O4673"/>
    </row>
    <row r="4674" spans="3:15" x14ac:dyDescent="0.35">
      <c r="C4674"/>
      <c r="F4674"/>
      <c r="G4674"/>
      <c r="H4674"/>
      <c r="O4674"/>
    </row>
    <row r="4675" spans="3:15" x14ac:dyDescent="0.35">
      <c r="C4675"/>
      <c r="F4675"/>
      <c r="G4675"/>
      <c r="H4675"/>
      <c r="O4675"/>
    </row>
    <row r="4676" spans="3:15" x14ac:dyDescent="0.35">
      <c r="C4676"/>
      <c r="F4676"/>
      <c r="G4676"/>
      <c r="H4676"/>
      <c r="O4676"/>
    </row>
    <row r="4677" spans="3:15" x14ac:dyDescent="0.35">
      <c r="C4677"/>
      <c r="F4677"/>
      <c r="G4677"/>
      <c r="H4677"/>
      <c r="O4677"/>
    </row>
    <row r="4678" spans="3:15" x14ac:dyDescent="0.35">
      <c r="C4678"/>
      <c r="F4678"/>
      <c r="G4678"/>
      <c r="H4678"/>
      <c r="O4678"/>
    </row>
    <row r="4679" spans="3:15" x14ac:dyDescent="0.35">
      <c r="C4679"/>
      <c r="F4679"/>
      <c r="G4679"/>
      <c r="H4679"/>
      <c r="O4679"/>
    </row>
    <row r="4680" spans="3:15" x14ac:dyDescent="0.35">
      <c r="C4680"/>
      <c r="F4680"/>
      <c r="G4680"/>
      <c r="H4680"/>
      <c r="O4680"/>
    </row>
    <row r="4681" spans="3:15" x14ac:dyDescent="0.35">
      <c r="C4681"/>
      <c r="F4681"/>
      <c r="G4681"/>
      <c r="H4681"/>
      <c r="O4681"/>
    </row>
    <row r="4682" spans="3:15" x14ac:dyDescent="0.35">
      <c r="C4682"/>
      <c r="F4682"/>
      <c r="G4682"/>
      <c r="H4682"/>
      <c r="O4682"/>
    </row>
    <row r="4683" spans="3:15" x14ac:dyDescent="0.35">
      <c r="C4683"/>
      <c r="F4683"/>
      <c r="G4683"/>
      <c r="H4683"/>
      <c r="O4683"/>
    </row>
    <row r="4684" spans="3:15" x14ac:dyDescent="0.35">
      <c r="C4684"/>
      <c r="F4684"/>
      <c r="G4684"/>
      <c r="H4684"/>
      <c r="O4684"/>
    </row>
    <row r="4685" spans="3:15" x14ac:dyDescent="0.35">
      <c r="C4685"/>
      <c r="F4685"/>
      <c r="G4685"/>
      <c r="H4685"/>
      <c r="O4685"/>
    </row>
    <row r="4686" spans="3:15" x14ac:dyDescent="0.35">
      <c r="C4686"/>
      <c r="F4686"/>
      <c r="G4686"/>
      <c r="H4686"/>
      <c r="O4686"/>
    </row>
    <row r="4687" spans="3:15" x14ac:dyDescent="0.35">
      <c r="C4687"/>
      <c r="F4687"/>
      <c r="G4687"/>
      <c r="H4687"/>
      <c r="O4687"/>
    </row>
    <row r="4688" spans="3:15" x14ac:dyDescent="0.35">
      <c r="C4688"/>
      <c r="F4688"/>
      <c r="G4688"/>
      <c r="H4688"/>
      <c r="O4688"/>
    </row>
    <row r="4689" spans="3:15" x14ac:dyDescent="0.35">
      <c r="C4689"/>
      <c r="F4689"/>
      <c r="G4689"/>
      <c r="H4689"/>
      <c r="O4689"/>
    </row>
    <row r="4690" spans="3:15" x14ac:dyDescent="0.35">
      <c r="C4690"/>
      <c r="F4690"/>
      <c r="G4690"/>
      <c r="H4690"/>
      <c r="O4690"/>
    </row>
    <row r="4691" spans="3:15" x14ac:dyDescent="0.35">
      <c r="C4691"/>
      <c r="F4691"/>
      <c r="G4691"/>
      <c r="H4691"/>
      <c r="O4691"/>
    </row>
    <row r="4692" spans="3:15" x14ac:dyDescent="0.35">
      <c r="C4692"/>
      <c r="F4692"/>
      <c r="G4692"/>
      <c r="H4692"/>
      <c r="O4692"/>
    </row>
    <row r="4693" spans="3:15" x14ac:dyDescent="0.35">
      <c r="C4693"/>
      <c r="F4693"/>
      <c r="G4693"/>
      <c r="H4693"/>
      <c r="O4693"/>
    </row>
    <row r="4694" spans="3:15" x14ac:dyDescent="0.35">
      <c r="C4694"/>
      <c r="F4694"/>
      <c r="G4694"/>
      <c r="H4694"/>
      <c r="O4694"/>
    </row>
    <row r="4695" spans="3:15" x14ac:dyDescent="0.35">
      <c r="C4695"/>
      <c r="F4695"/>
      <c r="G4695"/>
      <c r="H4695"/>
      <c r="O4695"/>
    </row>
    <row r="4696" spans="3:15" x14ac:dyDescent="0.35">
      <c r="C4696"/>
      <c r="F4696"/>
      <c r="G4696"/>
      <c r="H4696"/>
      <c r="O4696"/>
    </row>
    <row r="4697" spans="3:15" x14ac:dyDescent="0.35">
      <c r="C4697"/>
      <c r="F4697"/>
      <c r="G4697"/>
      <c r="H4697"/>
      <c r="O4697"/>
    </row>
    <row r="4698" spans="3:15" x14ac:dyDescent="0.35">
      <c r="C4698"/>
      <c r="F4698"/>
      <c r="G4698"/>
      <c r="H4698"/>
      <c r="O4698"/>
    </row>
    <row r="4699" spans="3:15" x14ac:dyDescent="0.35">
      <c r="C4699"/>
      <c r="F4699"/>
      <c r="G4699"/>
      <c r="H4699"/>
      <c r="O4699"/>
    </row>
    <row r="4700" spans="3:15" x14ac:dyDescent="0.35">
      <c r="C4700"/>
      <c r="F4700"/>
      <c r="G4700"/>
      <c r="H4700"/>
      <c r="O4700"/>
    </row>
    <row r="4701" spans="3:15" x14ac:dyDescent="0.35">
      <c r="C4701"/>
      <c r="F4701"/>
      <c r="G4701"/>
      <c r="H4701"/>
      <c r="O4701"/>
    </row>
    <row r="4702" spans="3:15" x14ac:dyDescent="0.35">
      <c r="C4702"/>
      <c r="F4702"/>
      <c r="G4702"/>
      <c r="H4702"/>
      <c r="O4702"/>
    </row>
    <row r="4703" spans="3:15" x14ac:dyDescent="0.35">
      <c r="C4703"/>
      <c r="F4703"/>
      <c r="G4703"/>
      <c r="H4703"/>
      <c r="O4703"/>
    </row>
    <row r="4704" spans="3:15" x14ac:dyDescent="0.35">
      <c r="C4704"/>
      <c r="F4704"/>
      <c r="G4704"/>
      <c r="H4704"/>
      <c r="O4704"/>
    </row>
    <row r="4705" spans="3:15" x14ac:dyDescent="0.35">
      <c r="C4705"/>
      <c r="F4705"/>
      <c r="G4705"/>
      <c r="H4705"/>
      <c r="O4705"/>
    </row>
    <row r="4706" spans="3:15" x14ac:dyDescent="0.35">
      <c r="C4706"/>
      <c r="F4706"/>
      <c r="G4706"/>
      <c r="H4706"/>
      <c r="O4706"/>
    </row>
    <row r="4707" spans="3:15" x14ac:dyDescent="0.35">
      <c r="C4707"/>
      <c r="F4707"/>
      <c r="G4707"/>
      <c r="H4707"/>
      <c r="O4707"/>
    </row>
    <row r="4708" spans="3:15" x14ac:dyDescent="0.35">
      <c r="C4708"/>
      <c r="F4708"/>
      <c r="G4708"/>
      <c r="H4708"/>
      <c r="O4708"/>
    </row>
    <row r="4709" spans="3:15" x14ac:dyDescent="0.35">
      <c r="C4709"/>
      <c r="F4709"/>
      <c r="G4709"/>
      <c r="H4709"/>
      <c r="O4709"/>
    </row>
    <row r="4710" spans="3:15" x14ac:dyDescent="0.35">
      <c r="C4710"/>
      <c r="F4710"/>
      <c r="G4710"/>
      <c r="H4710"/>
      <c r="O4710"/>
    </row>
    <row r="4711" spans="3:15" x14ac:dyDescent="0.35">
      <c r="C4711"/>
      <c r="F4711"/>
      <c r="G4711"/>
      <c r="H4711"/>
      <c r="O4711"/>
    </row>
    <row r="4712" spans="3:15" x14ac:dyDescent="0.35">
      <c r="C4712"/>
      <c r="F4712"/>
      <c r="G4712"/>
      <c r="H4712"/>
      <c r="O4712"/>
    </row>
    <row r="4713" spans="3:15" x14ac:dyDescent="0.35">
      <c r="C4713"/>
      <c r="F4713"/>
      <c r="G4713"/>
      <c r="H4713"/>
      <c r="O4713"/>
    </row>
    <row r="4714" spans="3:15" x14ac:dyDescent="0.35">
      <c r="C4714"/>
      <c r="F4714"/>
      <c r="G4714"/>
      <c r="H4714"/>
      <c r="O4714"/>
    </row>
    <row r="4715" spans="3:15" x14ac:dyDescent="0.35">
      <c r="C4715"/>
      <c r="F4715"/>
      <c r="G4715"/>
      <c r="H4715"/>
      <c r="O4715"/>
    </row>
    <row r="4716" spans="3:15" x14ac:dyDescent="0.35">
      <c r="C4716"/>
      <c r="F4716"/>
      <c r="G4716"/>
      <c r="H4716"/>
      <c r="O4716"/>
    </row>
    <row r="4717" spans="3:15" x14ac:dyDescent="0.35">
      <c r="C4717"/>
      <c r="F4717"/>
      <c r="G4717"/>
      <c r="H4717"/>
      <c r="O4717"/>
    </row>
    <row r="4718" spans="3:15" x14ac:dyDescent="0.35">
      <c r="C4718"/>
      <c r="F4718"/>
      <c r="G4718"/>
      <c r="H4718"/>
      <c r="O4718"/>
    </row>
    <row r="4719" spans="3:15" x14ac:dyDescent="0.35">
      <c r="C4719"/>
      <c r="F4719"/>
      <c r="G4719"/>
      <c r="H4719"/>
      <c r="O4719"/>
    </row>
    <row r="4720" spans="3:15" x14ac:dyDescent="0.35">
      <c r="C4720"/>
      <c r="F4720"/>
      <c r="G4720"/>
      <c r="H4720"/>
      <c r="O4720"/>
    </row>
    <row r="4721" spans="3:15" x14ac:dyDescent="0.35">
      <c r="C4721"/>
      <c r="F4721"/>
      <c r="G4721"/>
      <c r="H4721"/>
      <c r="O4721"/>
    </row>
    <row r="4722" spans="3:15" x14ac:dyDescent="0.35">
      <c r="C4722"/>
      <c r="F4722"/>
      <c r="G4722"/>
      <c r="H4722"/>
      <c r="O4722"/>
    </row>
    <row r="4723" spans="3:15" x14ac:dyDescent="0.35">
      <c r="C4723"/>
      <c r="F4723"/>
      <c r="G4723"/>
      <c r="H4723"/>
      <c r="O4723"/>
    </row>
    <row r="4724" spans="3:15" x14ac:dyDescent="0.35">
      <c r="C4724"/>
      <c r="F4724"/>
      <c r="G4724"/>
      <c r="H4724"/>
      <c r="O4724"/>
    </row>
    <row r="4725" spans="3:15" x14ac:dyDescent="0.35">
      <c r="C4725"/>
      <c r="F4725"/>
      <c r="G4725"/>
      <c r="H4725"/>
      <c r="O4725"/>
    </row>
    <row r="4726" spans="3:15" x14ac:dyDescent="0.35">
      <c r="C4726"/>
      <c r="F4726"/>
      <c r="G4726"/>
      <c r="H4726"/>
      <c r="O4726"/>
    </row>
    <row r="4727" spans="3:15" x14ac:dyDescent="0.35">
      <c r="C4727"/>
      <c r="F4727"/>
      <c r="G4727"/>
      <c r="H4727"/>
      <c r="O4727"/>
    </row>
    <row r="4728" spans="3:15" x14ac:dyDescent="0.35">
      <c r="C4728"/>
      <c r="F4728"/>
      <c r="G4728"/>
      <c r="H4728"/>
      <c r="O4728"/>
    </row>
    <row r="4729" spans="3:15" x14ac:dyDescent="0.35">
      <c r="C4729"/>
      <c r="F4729"/>
      <c r="G4729"/>
      <c r="H4729"/>
      <c r="O4729"/>
    </row>
    <row r="4730" spans="3:15" x14ac:dyDescent="0.35">
      <c r="C4730"/>
      <c r="F4730"/>
      <c r="G4730"/>
      <c r="H4730"/>
      <c r="O4730"/>
    </row>
    <row r="4731" spans="3:15" x14ac:dyDescent="0.35">
      <c r="C4731"/>
      <c r="F4731"/>
      <c r="G4731"/>
      <c r="H4731"/>
      <c r="O4731"/>
    </row>
    <row r="4732" spans="3:15" x14ac:dyDescent="0.35">
      <c r="C4732"/>
      <c r="F4732"/>
      <c r="G4732"/>
      <c r="H4732"/>
      <c r="O4732"/>
    </row>
    <row r="4733" spans="3:15" x14ac:dyDescent="0.35">
      <c r="C4733"/>
      <c r="F4733"/>
      <c r="G4733"/>
      <c r="H4733"/>
      <c r="O4733"/>
    </row>
    <row r="4734" spans="3:15" x14ac:dyDescent="0.35">
      <c r="C4734"/>
      <c r="F4734"/>
      <c r="G4734"/>
      <c r="H4734"/>
      <c r="O4734"/>
    </row>
    <row r="4735" spans="3:15" x14ac:dyDescent="0.35">
      <c r="C4735"/>
      <c r="F4735"/>
      <c r="G4735"/>
      <c r="H4735"/>
      <c r="O4735"/>
    </row>
    <row r="4736" spans="3:15" x14ac:dyDescent="0.35">
      <c r="C4736"/>
      <c r="F4736"/>
      <c r="G4736"/>
      <c r="H4736"/>
      <c r="O4736"/>
    </row>
    <row r="4737" spans="3:15" x14ac:dyDescent="0.35">
      <c r="C4737"/>
      <c r="F4737"/>
      <c r="G4737"/>
      <c r="H4737"/>
      <c r="O4737"/>
    </row>
    <row r="4738" spans="3:15" x14ac:dyDescent="0.35">
      <c r="C4738"/>
      <c r="F4738"/>
      <c r="G4738"/>
      <c r="H4738"/>
      <c r="O4738"/>
    </row>
    <row r="4739" spans="3:15" x14ac:dyDescent="0.35">
      <c r="C4739"/>
      <c r="F4739"/>
      <c r="G4739"/>
      <c r="H4739"/>
      <c r="O4739"/>
    </row>
    <row r="4740" spans="3:15" x14ac:dyDescent="0.35">
      <c r="C4740"/>
      <c r="F4740"/>
      <c r="G4740"/>
      <c r="H4740"/>
      <c r="O4740"/>
    </row>
    <row r="4741" spans="3:15" x14ac:dyDescent="0.35">
      <c r="C4741"/>
      <c r="F4741"/>
      <c r="G4741"/>
      <c r="H4741"/>
      <c r="O4741"/>
    </row>
    <row r="4742" spans="3:15" x14ac:dyDescent="0.35">
      <c r="C4742"/>
      <c r="F4742"/>
      <c r="G4742"/>
      <c r="H4742"/>
      <c r="O4742"/>
    </row>
    <row r="4743" spans="3:15" x14ac:dyDescent="0.35">
      <c r="C4743"/>
      <c r="F4743"/>
      <c r="G4743"/>
      <c r="H4743"/>
      <c r="O4743"/>
    </row>
    <row r="4744" spans="3:15" x14ac:dyDescent="0.35">
      <c r="C4744"/>
      <c r="F4744"/>
      <c r="G4744"/>
      <c r="H4744"/>
      <c r="O4744"/>
    </row>
    <row r="4745" spans="3:15" x14ac:dyDescent="0.35">
      <c r="C4745"/>
      <c r="F4745"/>
      <c r="G4745"/>
      <c r="H4745"/>
      <c r="O4745"/>
    </row>
    <row r="4746" spans="3:15" x14ac:dyDescent="0.35">
      <c r="C4746"/>
      <c r="F4746"/>
      <c r="G4746"/>
      <c r="H4746"/>
      <c r="O4746"/>
    </row>
    <row r="4747" spans="3:15" x14ac:dyDescent="0.35">
      <c r="C4747"/>
      <c r="F4747"/>
      <c r="G4747"/>
      <c r="H4747"/>
      <c r="O4747"/>
    </row>
    <row r="4748" spans="3:15" x14ac:dyDescent="0.35">
      <c r="C4748"/>
      <c r="F4748"/>
      <c r="G4748"/>
      <c r="H4748"/>
      <c r="O4748"/>
    </row>
    <row r="4749" spans="3:15" x14ac:dyDescent="0.35">
      <c r="C4749"/>
      <c r="F4749"/>
      <c r="G4749"/>
      <c r="H4749"/>
      <c r="O4749"/>
    </row>
    <row r="4750" spans="3:15" x14ac:dyDescent="0.35">
      <c r="C4750"/>
      <c r="F4750"/>
      <c r="G4750"/>
      <c r="H4750"/>
      <c r="O4750"/>
    </row>
    <row r="4751" spans="3:15" x14ac:dyDescent="0.35">
      <c r="C4751"/>
      <c r="F4751"/>
      <c r="G4751"/>
      <c r="H4751"/>
      <c r="O4751"/>
    </row>
    <row r="4752" spans="3:15" x14ac:dyDescent="0.35">
      <c r="C4752"/>
      <c r="F4752"/>
      <c r="G4752"/>
      <c r="H4752"/>
      <c r="O4752"/>
    </row>
    <row r="4753" spans="3:15" x14ac:dyDescent="0.35">
      <c r="C4753"/>
      <c r="F4753"/>
      <c r="G4753"/>
      <c r="H4753"/>
      <c r="O4753"/>
    </row>
    <row r="4754" spans="3:15" x14ac:dyDescent="0.35">
      <c r="C4754"/>
      <c r="F4754"/>
      <c r="G4754"/>
      <c r="H4754"/>
      <c r="O4754"/>
    </row>
    <row r="4755" spans="3:15" x14ac:dyDescent="0.35">
      <c r="C4755"/>
      <c r="F4755"/>
      <c r="G4755"/>
      <c r="H4755"/>
      <c r="O4755"/>
    </row>
    <row r="4756" spans="3:15" x14ac:dyDescent="0.35">
      <c r="C4756"/>
      <c r="F4756"/>
      <c r="G4756"/>
      <c r="H4756"/>
      <c r="O4756"/>
    </row>
    <row r="4757" spans="3:15" x14ac:dyDescent="0.35">
      <c r="C4757"/>
      <c r="F4757"/>
      <c r="G4757"/>
      <c r="H4757"/>
      <c r="O4757"/>
    </row>
    <row r="4758" spans="3:15" x14ac:dyDescent="0.35">
      <c r="C4758"/>
      <c r="F4758"/>
      <c r="G4758"/>
      <c r="H4758"/>
      <c r="O4758"/>
    </row>
    <row r="4759" spans="3:15" x14ac:dyDescent="0.35">
      <c r="C4759"/>
      <c r="F4759"/>
      <c r="G4759"/>
      <c r="H4759"/>
      <c r="O4759"/>
    </row>
    <row r="4760" spans="3:15" x14ac:dyDescent="0.35">
      <c r="C4760"/>
      <c r="F4760"/>
      <c r="G4760"/>
      <c r="H4760"/>
      <c r="O4760"/>
    </row>
    <row r="4761" spans="3:15" x14ac:dyDescent="0.35">
      <c r="C4761"/>
      <c r="F4761"/>
      <c r="G4761"/>
      <c r="H4761"/>
      <c r="O4761"/>
    </row>
    <row r="4762" spans="3:15" x14ac:dyDescent="0.35">
      <c r="C4762"/>
      <c r="F4762"/>
      <c r="G4762"/>
      <c r="H4762"/>
      <c r="O4762"/>
    </row>
    <row r="4763" spans="3:15" x14ac:dyDescent="0.35">
      <c r="C4763"/>
      <c r="F4763"/>
      <c r="G4763"/>
      <c r="H4763"/>
      <c r="O4763"/>
    </row>
    <row r="4764" spans="3:15" x14ac:dyDescent="0.35">
      <c r="C4764"/>
      <c r="F4764"/>
      <c r="G4764"/>
      <c r="H4764"/>
      <c r="O4764"/>
    </row>
    <row r="4765" spans="3:15" x14ac:dyDescent="0.35">
      <c r="C4765"/>
      <c r="F4765"/>
      <c r="G4765"/>
      <c r="H4765"/>
      <c r="O4765"/>
    </row>
    <row r="4766" spans="3:15" x14ac:dyDescent="0.35">
      <c r="C4766"/>
      <c r="F4766"/>
      <c r="G4766"/>
      <c r="H4766"/>
      <c r="O4766"/>
    </row>
    <row r="4767" spans="3:15" x14ac:dyDescent="0.35">
      <c r="C4767"/>
      <c r="F4767"/>
      <c r="G4767"/>
      <c r="H4767"/>
      <c r="O4767"/>
    </row>
    <row r="4768" spans="3:15" x14ac:dyDescent="0.35">
      <c r="C4768"/>
      <c r="F4768"/>
      <c r="G4768"/>
      <c r="H4768"/>
      <c r="O4768"/>
    </row>
    <row r="4769" spans="3:15" x14ac:dyDescent="0.35">
      <c r="C4769"/>
      <c r="F4769"/>
      <c r="G4769"/>
      <c r="H4769"/>
      <c r="O4769"/>
    </row>
    <row r="4770" spans="3:15" x14ac:dyDescent="0.35">
      <c r="C4770"/>
      <c r="F4770"/>
      <c r="G4770"/>
      <c r="H4770"/>
      <c r="O4770"/>
    </row>
    <row r="4771" spans="3:15" x14ac:dyDescent="0.35">
      <c r="C4771"/>
      <c r="F4771"/>
      <c r="G4771"/>
      <c r="H4771"/>
      <c r="O4771"/>
    </row>
    <row r="4772" spans="3:15" x14ac:dyDescent="0.35">
      <c r="C4772"/>
      <c r="F4772"/>
      <c r="G4772"/>
      <c r="H4772"/>
      <c r="O4772"/>
    </row>
    <row r="4773" spans="3:15" x14ac:dyDescent="0.35">
      <c r="C4773"/>
      <c r="F4773"/>
      <c r="G4773"/>
      <c r="H4773"/>
      <c r="O4773"/>
    </row>
    <row r="4774" spans="3:15" x14ac:dyDescent="0.35">
      <c r="C4774"/>
      <c r="F4774"/>
      <c r="G4774"/>
      <c r="H4774"/>
      <c r="O4774"/>
    </row>
    <row r="4775" spans="3:15" x14ac:dyDescent="0.35">
      <c r="C4775"/>
      <c r="F4775"/>
      <c r="G4775"/>
      <c r="H4775"/>
      <c r="O4775"/>
    </row>
    <row r="4776" spans="3:15" x14ac:dyDescent="0.35">
      <c r="C4776"/>
      <c r="F4776"/>
      <c r="G4776"/>
      <c r="H4776"/>
      <c r="O4776"/>
    </row>
    <row r="4777" spans="3:15" x14ac:dyDescent="0.35">
      <c r="C4777"/>
      <c r="F4777"/>
      <c r="G4777"/>
      <c r="H4777"/>
      <c r="O4777"/>
    </row>
    <row r="4778" spans="3:15" x14ac:dyDescent="0.35">
      <c r="C4778"/>
      <c r="F4778"/>
      <c r="G4778"/>
      <c r="H4778"/>
      <c r="O4778"/>
    </row>
    <row r="4779" spans="3:15" x14ac:dyDescent="0.35">
      <c r="C4779"/>
      <c r="F4779"/>
      <c r="G4779"/>
      <c r="H4779"/>
      <c r="O4779"/>
    </row>
    <row r="4780" spans="3:15" x14ac:dyDescent="0.35">
      <c r="C4780"/>
      <c r="F4780"/>
      <c r="G4780"/>
      <c r="H4780"/>
      <c r="O4780"/>
    </row>
    <row r="4781" spans="3:15" x14ac:dyDescent="0.35">
      <c r="C4781"/>
      <c r="F4781"/>
      <c r="G4781"/>
      <c r="H4781"/>
      <c r="O4781"/>
    </row>
    <row r="4782" spans="3:15" x14ac:dyDescent="0.35">
      <c r="C4782"/>
      <c r="F4782"/>
      <c r="G4782"/>
      <c r="H4782"/>
      <c r="O4782"/>
    </row>
    <row r="4783" spans="3:15" x14ac:dyDescent="0.35">
      <c r="C4783"/>
      <c r="F4783"/>
      <c r="G4783"/>
      <c r="H4783"/>
      <c r="O4783"/>
    </row>
    <row r="4784" spans="3:15" x14ac:dyDescent="0.35">
      <c r="C4784"/>
      <c r="F4784"/>
      <c r="G4784"/>
      <c r="H4784"/>
      <c r="O4784"/>
    </row>
    <row r="4785" spans="3:15" x14ac:dyDescent="0.35">
      <c r="C4785"/>
      <c r="F4785"/>
      <c r="G4785"/>
      <c r="H4785"/>
      <c r="O4785"/>
    </row>
    <row r="4786" spans="3:15" x14ac:dyDescent="0.35">
      <c r="C4786"/>
      <c r="F4786"/>
      <c r="G4786"/>
      <c r="H4786"/>
      <c r="O4786"/>
    </row>
    <row r="4787" spans="3:15" x14ac:dyDescent="0.35">
      <c r="C4787"/>
      <c r="F4787"/>
      <c r="G4787"/>
      <c r="H4787"/>
      <c r="O4787"/>
    </row>
    <row r="4788" spans="3:15" x14ac:dyDescent="0.35">
      <c r="C4788"/>
      <c r="F4788"/>
      <c r="G4788"/>
      <c r="H4788"/>
      <c r="O4788"/>
    </row>
    <row r="4789" spans="3:15" x14ac:dyDescent="0.35">
      <c r="C4789"/>
      <c r="F4789"/>
      <c r="G4789"/>
      <c r="H4789"/>
      <c r="O4789"/>
    </row>
    <row r="4790" spans="3:15" x14ac:dyDescent="0.35">
      <c r="C4790"/>
      <c r="F4790"/>
      <c r="G4790"/>
      <c r="H4790"/>
      <c r="O4790"/>
    </row>
    <row r="4791" spans="3:15" x14ac:dyDescent="0.35">
      <c r="C4791"/>
      <c r="F4791"/>
      <c r="G4791"/>
      <c r="H4791"/>
      <c r="O4791"/>
    </row>
    <row r="4792" spans="3:15" x14ac:dyDescent="0.35">
      <c r="C4792"/>
      <c r="F4792"/>
      <c r="G4792"/>
      <c r="H4792"/>
      <c r="O4792"/>
    </row>
    <row r="4793" spans="3:15" x14ac:dyDescent="0.35">
      <c r="C4793"/>
      <c r="F4793"/>
      <c r="G4793"/>
      <c r="H4793"/>
      <c r="O4793"/>
    </row>
    <row r="4794" spans="3:15" x14ac:dyDescent="0.35">
      <c r="C4794"/>
      <c r="F4794"/>
      <c r="G4794"/>
      <c r="H4794"/>
      <c r="O4794"/>
    </row>
    <row r="4795" spans="3:15" x14ac:dyDescent="0.35">
      <c r="C4795"/>
      <c r="F4795"/>
      <c r="G4795"/>
      <c r="H4795"/>
      <c r="O4795"/>
    </row>
    <row r="4796" spans="3:15" x14ac:dyDescent="0.35">
      <c r="C4796"/>
      <c r="F4796"/>
      <c r="G4796"/>
      <c r="H4796"/>
      <c r="O4796"/>
    </row>
    <row r="4797" spans="3:15" x14ac:dyDescent="0.35">
      <c r="C4797"/>
      <c r="F4797"/>
      <c r="G4797"/>
      <c r="H4797"/>
      <c r="O4797"/>
    </row>
    <row r="4798" spans="3:15" x14ac:dyDescent="0.35">
      <c r="C4798"/>
      <c r="F4798"/>
      <c r="G4798"/>
      <c r="H4798"/>
      <c r="O4798"/>
    </row>
    <row r="4799" spans="3:15" x14ac:dyDescent="0.35">
      <c r="C4799"/>
      <c r="F4799"/>
      <c r="G4799"/>
      <c r="H4799"/>
      <c r="O4799"/>
    </row>
    <row r="4800" spans="3:15" x14ac:dyDescent="0.35">
      <c r="C4800"/>
      <c r="F4800"/>
      <c r="G4800"/>
      <c r="H4800"/>
      <c r="O4800"/>
    </row>
    <row r="4801" spans="3:15" x14ac:dyDescent="0.35">
      <c r="C4801"/>
      <c r="F4801"/>
      <c r="G4801"/>
      <c r="H4801"/>
      <c r="O4801"/>
    </row>
    <row r="4802" spans="3:15" x14ac:dyDescent="0.35">
      <c r="C4802"/>
      <c r="F4802"/>
      <c r="G4802"/>
      <c r="H4802"/>
      <c r="O4802"/>
    </row>
    <row r="4803" spans="3:15" x14ac:dyDescent="0.35">
      <c r="C4803"/>
      <c r="F4803"/>
      <c r="G4803"/>
      <c r="H4803"/>
      <c r="O4803"/>
    </row>
    <row r="4804" spans="3:15" x14ac:dyDescent="0.35">
      <c r="C4804"/>
      <c r="F4804"/>
      <c r="G4804"/>
      <c r="H4804"/>
      <c r="O4804"/>
    </row>
    <row r="4805" spans="3:15" x14ac:dyDescent="0.35">
      <c r="C4805"/>
      <c r="F4805"/>
      <c r="G4805"/>
      <c r="H4805"/>
      <c r="O4805"/>
    </row>
    <row r="4806" spans="3:15" x14ac:dyDescent="0.35">
      <c r="C4806"/>
      <c r="F4806"/>
      <c r="G4806"/>
      <c r="H4806"/>
      <c r="O4806"/>
    </row>
    <row r="4807" spans="3:15" x14ac:dyDescent="0.35">
      <c r="C4807"/>
      <c r="F4807"/>
      <c r="G4807"/>
      <c r="H4807"/>
      <c r="O4807"/>
    </row>
    <row r="4808" spans="3:15" x14ac:dyDescent="0.35">
      <c r="C4808"/>
      <c r="F4808"/>
      <c r="G4808"/>
      <c r="H4808"/>
      <c r="O4808"/>
    </row>
    <row r="4809" spans="3:15" x14ac:dyDescent="0.35">
      <c r="C4809"/>
      <c r="F4809"/>
      <c r="G4809"/>
      <c r="H4809"/>
      <c r="O4809"/>
    </row>
    <row r="4810" spans="3:15" x14ac:dyDescent="0.35">
      <c r="C4810"/>
      <c r="F4810"/>
      <c r="G4810"/>
      <c r="H4810"/>
      <c r="O4810"/>
    </row>
    <row r="4811" spans="3:15" x14ac:dyDescent="0.35">
      <c r="C4811"/>
      <c r="F4811"/>
      <c r="G4811"/>
      <c r="H4811"/>
      <c r="O4811"/>
    </row>
    <row r="4812" spans="3:15" x14ac:dyDescent="0.35">
      <c r="C4812"/>
      <c r="F4812"/>
      <c r="G4812"/>
      <c r="H4812"/>
      <c r="O4812"/>
    </row>
    <row r="4813" spans="3:15" x14ac:dyDescent="0.35">
      <c r="C4813"/>
      <c r="F4813"/>
      <c r="G4813"/>
      <c r="H4813"/>
      <c r="O4813"/>
    </row>
    <row r="4814" spans="3:15" x14ac:dyDescent="0.35">
      <c r="C4814"/>
      <c r="F4814"/>
      <c r="G4814"/>
      <c r="H4814"/>
      <c r="O4814"/>
    </row>
    <row r="4815" spans="3:15" x14ac:dyDescent="0.35">
      <c r="C4815"/>
      <c r="F4815"/>
      <c r="G4815"/>
      <c r="H4815"/>
      <c r="O4815"/>
    </row>
    <row r="4816" spans="3:15" x14ac:dyDescent="0.35">
      <c r="C4816"/>
      <c r="F4816"/>
      <c r="G4816"/>
      <c r="H4816"/>
      <c r="O4816"/>
    </row>
    <row r="4817" spans="3:15" x14ac:dyDescent="0.35">
      <c r="C4817"/>
      <c r="F4817"/>
      <c r="G4817"/>
      <c r="H4817"/>
      <c r="O4817"/>
    </row>
    <row r="4818" spans="3:15" x14ac:dyDescent="0.35">
      <c r="C4818"/>
      <c r="F4818"/>
      <c r="G4818"/>
      <c r="H4818"/>
      <c r="O4818"/>
    </row>
    <row r="4819" spans="3:15" x14ac:dyDescent="0.35">
      <c r="C4819"/>
      <c r="F4819"/>
      <c r="G4819"/>
      <c r="H4819"/>
      <c r="O4819"/>
    </row>
    <row r="4820" spans="3:15" x14ac:dyDescent="0.35">
      <c r="C4820"/>
      <c r="F4820"/>
      <c r="G4820"/>
      <c r="H4820"/>
      <c r="O4820"/>
    </row>
    <row r="4821" spans="3:15" x14ac:dyDescent="0.35">
      <c r="C4821"/>
      <c r="F4821"/>
      <c r="G4821"/>
      <c r="H4821"/>
      <c r="O4821"/>
    </row>
    <row r="4822" spans="3:15" x14ac:dyDescent="0.35">
      <c r="C4822"/>
      <c r="F4822"/>
      <c r="G4822"/>
      <c r="H4822"/>
      <c r="O4822"/>
    </row>
    <row r="4823" spans="3:15" x14ac:dyDescent="0.35">
      <c r="C4823"/>
      <c r="F4823"/>
      <c r="G4823"/>
      <c r="H4823"/>
      <c r="O4823"/>
    </row>
    <row r="4824" spans="3:15" x14ac:dyDescent="0.35">
      <c r="C4824"/>
      <c r="F4824"/>
      <c r="G4824"/>
      <c r="H4824"/>
      <c r="O4824"/>
    </row>
    <row r="4825" spans="3:15" x14ac:dyDescent="0.35">
      <c r="C4825"/>
      <c r="F4825"/>
      <c r="G4825"/>
      <c r="H4825"/>
      <c r="O4825"/>
    </row>
    <row r="4826" spans="3:15" x14ac:dyDescent="0.35">
      <c r="C4826"/>
      <c r="F4826"/>
      <c r="G4826"/>
      <c r="H4826"/>
      <c r="O4826"/>
    </row>
    <row r="4827" spans="3:15" x14ac:dyDescent="0.35">
      <c r="C4827"/>
      <c r="F4827"/>
      <c r="G4827"/>
      <c r="H4827"/>
      <c r="O4827"/>
    </row>
    <row r="4828" spans="3:15" x14ac:dyDescent="0.35">
      <c r="C4828"/>
      <c r="F4828"/>
      <c r="G4828"/>
      <c r="H4828"/>
      <c r="O4828"/>
    </row>
    <row r="4829" spans="3:15" x14ac:dyDescent="0.35">
      <c r="C4829"/>
      <c r="F4829"/>
      <c r="G4829"/>
      <c r="H4829"/>
      <c r="O4829"/>
    </row>
    <row r="4830" spans="3:15" x14ac:dyDescent="0.35">
      <c r="C4830"/>
      <c r="F4830"/>
      <c r="G4830"/>
      <c r="H4830"/>
      <c r="O4830"/>
    </row>
    <row r="4831" spans="3:15" x14ac:dyDescent="0.35">
      <c r="C4831"/>
      <c r="F4831"/>
      <c r="G4831"/>
      <c r="H4831"/>
      <c r="O4831"/>
    </row>
    <row r="4832" spans="3:15" x14ac:dyDescent="0.35">
      <c r="C4832"/>
      <c r="F4832"/>
      <c r="G4832"/>
      <c r="H4832"/>
      <c r="O4832"/>
    </row>
    <row r="4833" spans="3:15" x14ac:dyDescent="0.35">
      <c r="C4833"/>
      <c r="F4833"/>
      <c r="G4833"/>
      <c r="H4833"/>
      <c r="O4833"/>
    </row>
    <row r="4834" spans="3:15" x14ac:dyDescent="0.35">
      <c r="C4834"/>
      <c r="F4834"/>
      <c r="G4834"/>
      <c r="H4834"/>
      <c r="O4834"/>
    </row>
    <row r="4835" spans="3:15" x14ac:dyDescent="0.35">
      <c r="C4835"/>
      <c r="F4835"/>
      <c r="G4835"/>
      <c r="H4835"/>
      <c r="O4835"/>
    </row>
    <row r="4836" spans="3:15" x14ac:dyDescent="0.35">
      <c r="C4836"/>
      <c r="F4836"/>
      <c r="G4836"/>
      <c r="H4836"/>
      <c r="O4836"/>
    </row>
    <row r="4837" spans="3:15" x14ac:dyDescent="0.35">
      <c r="C4837"/>
      <c r="F4837"/>
      <c r="G4837"/>
      <c r="H4837"/>
      <c r="O4837"/>
    </row>
    <row r="4838" spans="3:15" x14ac:dyDescent="0.35">
      <c r="C4838"/>
      <c r="F4838"/>
      <c r="G4838"/>
      <c r="H4838"/>
      <c r="O4838"/>
    </row>
    <row r="4839" spans="3:15" x14ac:dyDescent="0.35">
      <c r="C4839"/>
      <c r="F4839"/>
      <c r="G4839"/>
      <c r="H4839"/>
      <c r="O4839"/>
    </row>
    <row r="4840" spans="3:15" x14ac:dyDescent="0.35">
      <c r="C4840"/>
      <c r="F4840"/>
      <c r="G4840"/>
      <c r="H4840"/>
      <c r="O4840"/>
    </row>
    <row r="4841" spans="3:15" x14ac:dyDescent="0.35">
      <c r="C4841"/>
      <c r="F4841"/>
      <c r="G4841"/>
      <c r="H4841"/>
      <c r="O4841"/>
    </row>
    <row r="4842" spans="3:15" x14ac:dyDescent="0.35">
      <c r="C4842"/>
      <c r="F4842"/>
      <c r="G4842"/>
      <c r="H4842"/>
      <c r="O4842"/>
    </row>
    <row r="4843" spans="3:15" x14ac:dyDescent="0.35">
      <c r="C4843"/>
      <c r="F4843"/>
      <c r="G4843"/>
      <c r="H4843"/>
      <c r="O4843"/>
    </row>
    <row r="4844" spans="3:15" x14ac:dyDescent="0.35">
      <c r="C4844"/>
      <c r="F4844"/>
      <c r="G4844"/>
      <c r="H4844"/>
      <c r="O4844"/>
    </row>
    <row r="4845" spans="3:15" x14ac:dyDescent="0.35">
      <c r="C4845"/>
      <c r="F4845"/>
      <c r="G4845"/>
      <c r="H4845"/>
      <c r="O4845"/>
    </row>
    <row r="4846" spans="3:15" x14ac:dyDescent="0.35">
      <c r="C4846"/>
      <c r="F4846"/>
      <c r="G4846"/>
      <c r="H4846"/>
      <c r="O4846"/>
    </row>
    <row r="4847" spans="3:15" x14ac:dyDescent="0.35">
      <c r="C4847"/>
      <c r="F4847"/>
      <c r="G4847"/>
      <c r="H4847"/>
      <c r="O4847"/>
    </row>
    <row r="4848" spans="3:15" x14ac:dyDescent="0.35">
      <c r="C4848"/>
      <c r="F4848"/>
      <c r="G4848"/>
      <c r="H4848"/>
      <c r="O4848"/>
    </row>
    <row r="4849" spans="3:15" x14ac:dyDescent="0.35">
      <c r="C4849"/>
      <c r="F4849"/>
      <c r="G4849"/>
      <c r="H4849"/>
      <c r="O4849"/>
    </row>
    <row r="4850" spans="3:15" x14ac:dyDescent="0.35">
      <c r="C4850"/>
      <c r="F4850"/>
      <c r="G4850"/>
      <c r="H4850"/>
      <c r="O4850"/>
    </row>
    <row r="4851" spans="3:15" x14ac:dyDescent="0.35">
      <c r="C4851"/>
      <c r="F4851"/>
      <c r="G4851"/>
      <c r="H4851"/>
      <c r="O4851"/>
    </row>
    <row r="4852" spans="3:15" x14ac:dyDescent="0.35">
      <c r="C4852"/>
      <c r="F4852"/>
      <c r="G4852"/>
      <c r="H4852"/>
      <c r="O4852"/>
    </row>
    <row r="4853" spans="3:15" x14ac:dyDescent="0.35">
      <c r="C4853"/>
      <c r="F4853"/>
      <c r="G4853"/>
      <c r="H4853"/>
      <c r="O4853"/>
    </row>
    <row r="4854" spans="3:15" x14ac:dyDescent="0.35">
      <c r="C4854"/>
      <c r="F4854"/>
      <c r="G4854"/>
      <c r="H4854"/>
      <c r="O4854"/>
    </row>
    <row r="4855" spans="3:15" x14ac:dyDescent="0.35">
      <c r="C4855"/>
      <c r="F4855"/>
      <c r="G4855"/>
      <c r="H4855"/>
      <c r="O4855"/>
    </row>
    <row r="4856" spans="3:15" x14ac:dyDescent="0.35">
      <c r="C4856"/>
      <c r="F4856"/>
      <c r="G4856"/>
      <c r="H4856"/>
      <c r="O4856"/>
    </row>
    <row r="4857" spans="3:15" x14ac:dyDescent="0.35">
      <c r="C4857"/>
      <c r="F4857"/>
      <c r="G4857"/>
      <c r="H4857"/>
      <c r="O4857"/>
    </row>
    <row r="4858" spans="3:15" x14ac:dyDescent="0.35">
      <c r="C4858"/>
      <c r="F4858"/>
      <c r="G4858"/>
      <c r="H4858"/>
      <c r="O4858"/>
    </row>
    <row r="4859" spans="3:15" x14ac:dyDescent="0.35">
      <c r="C4859"/>
      <c r="F4859"/>
      <c r="G4859"/>
      <c r="H4859"/>
      <c r="O4859"/>
    </row>
    <row r="4860" spans="3:15" x14ac:dyDescent="0.35">
      <c r="C4860"/>
      <c r="F4860"/>
      <c r="G4860"/>
      <c r="H4860"/>
      <c r="O4860"/>
    </row>
    <row r="4861" spans="3:15" x14ac:dyDescent="0.35">
      <c r="C4861"/>
      <c r="F4861"/>
      <c r="G4861"/>
      <c r="H4861"/>
      <c r="O4861"/>
    </row>
    <row r="4862" spans="3:15" x14ac:dyDescent="0.35">
      <c r="C4862"/>
      <c r="F4862"/>
      <c r="G4862"/>
      <c r="H4862"/>
      <c r="O4862"/>
    </row>
    <row r="4863" spans="3:15" x14ac:dyDescent="0.35">
      <c r="C4863"/>
      <c r="F4863"/>
      <c r="G4863"/>
      <c r="H4863"/>
      <c r="O4863"/>
    </row>
    <row r="4864" spans="3:15" x14ac:dyDescent="0.35">
      <c r="C4864"/>
      <c r="F4864"/>
      <c r="G4864"/>
      <c r="H4864"/>
      <c r="O4864"/>
    </row>
    <row r="4865" spans="3:15" x14ac:dyDescent="0.35">
      <c r="C4865"/>
      <c r="F4865"/>
      <c r="G4865"/>
      <c r="H4865"/>
      <c r="O4865"/>
    </row>
    <row r="4866" spans="3:15" x14ac:dyDescent="0.35">
      <c r="C4866"/>
      <c r="F4866"/>
      <c r="G4866"/>
      <c r="H4866"/>
      <c r="O4866"/>
    </row>
    <row r="4867" spans="3:15" x14ac:dyDescent="0.35">
      <c r="C4867"/>
      <c r="F4867"/>
      <c r="G4867"/>
      <c r="H4867"/>
      <c r="O4867"/>
    </row>
    <row r="4868" spans="3:15" x14ac:dyDescent="0.35">
      <c r="C4868"/>
      <c r="F4868"/>
      <c r="G4868"/>
      <c r="H4868"/>
      <c r="O4868"/>
    </row>
    <row r="4869" spans="3:15" x14ac:dyDescent="0.35">
      <c r="C4869"/>
      <c r="F4869"/>
      <c r="G4869"/>
      <c r="H4869"/>
      <c r="O4869"/>
    </row>
    <row r="4870" spans="3:15" x14ac:dyDescent="0.35">
      <c r="C4870"/>
      <c r="F4870"/>
      <c r="G4870"/>
      <c r="H4870"/>
      <c r="O4870"/>
    </row>
    <row r="4871" spans="3:15" x14ac:dyDescent="0.35">
      <c r="C4871"/>
      <c r="F4871"/>
      <c r="G4871"/>
      <c r="H4871"/>
      <c r="O4871"/>
    </row>
    <row r="4872" spans="3:15" x14ac:dyDescent="0.35">
      <c r="C4872"/>
      <c r="F4872"/>
      <c r="G4872"/>
      <c r="H4872"/>
      <c r="O4872"/>
    </row>
    <row r="4873" spans="3:15" x14ac:dyDescent="0.35">
      <c r="C4873"/>
      <c r="F4873"/>
      <c r="G4873"/>
      <c r="H4873"/>
      <c r="O4873"/>
    </row>
    <row r="4874" spans="3:15" x14ac:dyDescent="0.35">
      <c r="C4874"/>
      <c r="F4874"/>
      <c r="G4874"/>
      <c r="H4874"/>
      <c r="O4874"/>
    </row>
    <row r="4875" spans="3:15" x14ac:dyDescent="0.35">
      <c r="C4875"/>
      <c r="F4875"/>
      <c r="G4875"/>
      <c r="H4875"/>
      <c r="O4875"/>
    </row>
    <row r="4876" spans="3:15" x14ac:dyDescent="0.35">
      <c r="C4876"/>
      <c r="F4876"/>
      <c r="G4876"/>
      <c r="H4876"/>
      <c r="O4876"/>
    </row>
    <row r="4877" spans="3:15" x14ac:dyDescent="0.35">
      <c r="C4877"/>
      <c r="F4877"/>
      <c r="G4877"/>
      <c r="H4877"/>
      <c r="O4877"/>
    </row>
    <row r="4878" spans="3:15" x14ac:dyDescent="0.35">
      <c r="C4878"/>
      <c r="F4878"/>
      <c r="G4878"/>
      <c r="H4878"/>
      <c r="O4878"/>
    </row>
    <row r="4879" spans="3:15" x14ac:dyDescent="0.35">
      <c r="C4879"/>
      <c r="F4879"/>
      <c r="G4879"/>
      <c r="H4879"/>
      <c r="O4879"/>
    </row>
    <row r="4880" spans="3:15" x14ac:dyDescent="0.35">
      <c r="C4880"/>
      <c r="F4880"/>
      <c r="G4880"/>
      <c r="H4880"/>
      <c r="O4880"/>
    </row>
    <row r="4881" spans="3:15" x14ac:dyDescent="0.35">
      <c r="C4881"/>
      <c r="F4881"/>
      <c r="G4881"/>
      <c r="H4881"/>
      <c r="O4881"/>
    </row>
    <row r="4882" spans="3:15" x14ac:dyDescent="0.35">
      <c r="C4882"/>
      <c r="F4882"/>
      <c r="G4882"/>
      <c r="H4882"/>
      <c r="O4882"/>
    </row>
    <row r="4883" spans="3:15" x14ac:dyDescent="0.35">
      <c r="C4883"/>
      <c r="F4883"/>
      <c r="G4883"/>
      <c r="H4883"/>
      <c r="O4883"/>
    </row>
    <row r="4884" spans="3:15" x14ac:dyDescent="0.35">
      <c r="C4884"/>
      <c r="F4884"/>
      <c r="G4884"/>
      <c r="H4884"/>
      <c r="O4884"/>
    </row>
    <row r="4885" spans="3:15" x14ac:dyDescent="0.35">
      <c r="C4885"/>
      <c r="F4885"/>
      <c r="G4885"/>
      <c r="H4885"/>
      <c r="O4885"/>
    </row>
    <row r="4886" spans="3:15" x14ac:dyDescent="0.35">
      <c r="C4886"/>
      <c r="F4886"/>
      <c r="G4886"/>
      <c r="H4886"/>
      <c r="O4886"/>
    </row>
    <row r="4887" spans="3:15" x14ac:dyDescent="0.35">
      <c r="C4887"/>
      <c r="F4887"/>
      <c r="G4887"/>
      <c r="H4887"/>
      <c r="O4887"/>
    </row>
    <row r="4888" spans="3:15" x14ac:dyDescent="0.35">
      <c r="C4888"/>
      <c r="F4888"/>
      <c r="G4888"/>
      <c r="H4888"/>
      <c r="O4888"/>
    </row>
    <row r="4889" spans="3:15" x14ac:dyDescent="0.35">
      <c r="C4889"/>
      <c r="F4889"/>
      <c r="G4889"/>
      <c r="H4889"/>
      <c r="O4889"/>
    </row>
    <row r="4890" spans="3:15" x14ac:dyDescent="0.35">
      <c r="C4890"/>
      <c r="F4890"/>
      <c r="G4890"/>
      <c r="H4890"/>
      <c r="O4890"/>
    </row>
    <row r="4891" spans="3:15" x14ac:dyDescent="0.35">
      <c r="C4891"/>
      <c r="F4891"/>
      <c r="G4891"/>
      <c r="H4891"/>
      <c r="O4891"/>
    </row>
    <row r="4892" spans="3:15" x14ac:dyDescent="0.35">
      <c r="C4892"/>
      <c r="F4892"/>
      <c r="G4892"/>
      <c r="H4892"/>
      <c r="O4892"/>
    </row>
    <row r="4893" spans="3:15" x14ac:dyDescent="0.35">
      <c r="C4893"/>
      <c r="F4893"/>
      <c r="G4893"/>
      <c r="H4893"/>
      <c r="O4893"/>
    </row>
    <row r="4894" spans="3:15" x14ac:dyDescent="0.35">
      <c r="C4894"/>
      <c r="F4894"/>
      <c r="G4894"/>
      <c r="H4894"/>
      <c r="O4894"/>
    </row>
    <row r="4895" spans="3:15" x14ac:dyDescent="0.35">
      <c r="C4895"/>
      <c r="F4895"/>
      <c r="G4895"/>
      <c r="H4895"/>
      <c r="O4895"/>
    </row>
    <row r="4896" spans="3:15" x14ac:dyDescent="0.35">
      <c r="C4896"/>
      <c r="F4896"/>
      <c r="G4896"/>
      <c r="H4896"/>
      <c r="O4896"/>
    </row>
    <row r="4897" spans="3:15" x14ac:dyDescent="0.35">
      <c r="C4897"/>
      <c r="F4897"/>
      <c r="G4897"/>
      <c r="H4897"/>
      <c r="O4897"/>
    </row>
    <row r="4898" spans="3:15" x14ac:dyDescent="0.35">
      <c r="C4898"/>
      <c r="F4898"/>
      <c r="G4898"/>
      <c r="H4898"/>
      <c r="O4898"/>
    </row>
    <row r="4899" spans="3:15" x14ac:dyDescent="0.35">
      <c r="C4899"/>
      <c r="F4899"/>
      <c r="G4899"/>
      <c r="H4899"/>
      <c r="O4899"/>
    </row>
    <row r="4900" spans="3:15" x14ac:dyDescent="0.35">
      <c r="C4900"/>
      <c r="F4900"/>
      <c r="G4900"/>
      <c r="H4900"/>
      <c r="O4900"/>
    </row>
    <row r="4901" spans="3:15" x14ac:dyDescent="0.35">
      <c r="C4901"/>
      <c r="F4901"/>
      <c r="G4901"/>
      <c r="H4901"/>
      <c r="O4901"/>
    </row>
    <row r="4902" spans="3:15" x14ac:dyDescent="0.35">
      <c r="C4902"/>
      <c r="F4902"/>
      <c r="G4902"/>
      <c r="H4902"/>
      <c r="O4902"/>
    </row>
    <row r="4903" spans="3:15" x14ac:dyDescent="0.35">
      <c r="C4903"/>
      <c r="F4903"/>
      <c r="G4903"/>
      <c r="H4903"/>
      <c r="O4903"/>
    </row>
    <row r="4904" spans="3:15" x14ac:dyDescent="0.35">
      <c r="C4904"/>
      <c r="F4904"/>
      <c r="G4904"/>
      <c r="H4904"/>
      <c r="O4904"/>
    </row>
    <row r="4905" spans="3:15" x14ac:dyDescent="0.35">
      <c r="C4905"/>
      <c r="F4905"/>
      <c r="G4905"/>
      <c r="H4905"/>
      <c r="O4905"/>
    </row>
    <row r="4906" spans="3:15" x14ac:dyDescent="0.35">
      <c r="C4906"/>
      <c r="F4906"/>
      <c r="G4906"/>
      <c r="H4906"/>
      <c r="O4906"/>
    </row>
    <row r="4907" spans="3:15" x14ac:dyDescent="0.35">
      <c r="C4907"/>
      <c r="F4907"/>
      <c r="G4907"/>
      <c r="H4907"/>
      <c r="O4907"/>
    </row>
    <row r="4908" spans="3:15" x14ac:dyDescent="0.35">
      <c r="C4908"/>
      <c r="F4908"/>
      <c r="G4908"/>
      <c r="H4908"/>
      <c r="O4908"/>
    </row>
    <row r="4909" spans="3:15" x14ac:dyDescent="0.35">
      <c r="C4909"/>
      <c r="F4909"/>
      <c r="G4909"/>
      <c r="H4909"/>
      <c r="O4909"/>
    </row>
    <row r="4910" spans="3:15" x14ac:dyDescent="0.35">
      <c r="C4910"/>
      <c r="F4910"/>
      <c r="G4910"/>
      <c r="H4910"/>
      <c r="O4910"/>
    </row>
    <row r="4911" spans="3:15" x14ac:dyDescent="0.35">
      <c r="C4911"/>
      <c r="F4911"/>
      <c r="G4911"/>
      <c r="H4911"/>
      <c r="O4911"/>
    </row>
    <row r="4912" spans="3:15" x14ac:dyDescent="0.35">
      <c r="C4912"/>
      <c r="F4912"/>
      <c r="G4912"/>
      <c r="H4912"/>
      <c r="O4912"/>
    </row>
    <row r="4913" spans="3:15" x14ac:dyDescent="0.35">
      <c r="C4913"/>
      <c r="F4913"/>
      <c r="G4913"/>
      <c r="H4913"/>
      <c r="O4913"/>
    </row>
    <row r="4914" spans="3:15" x14ac:dyDescent="0.35">
      <c r="C4914"/>
      <c r="F4914"/>
      <c r="G4914"/>
      <c r="H4914"/>
      <c r="O4914"/>
    </row>
    <row r="4915" spans="3:15" x14ac:dyDescent="0.35">
      <c r="C4915"/>
      <c r="F4915"/>
      <c r="G4915"/>
      <c r="H4915"/>
      <c r="O4915"/>
    </row>
    <row r="4916" spans="3:15" x14ac:dyDescent="0.35">
      <c r="C4916"/>
      <c r="F4916"/>
      <c r="G4916"/>
      <c r="H4916"/>
      <c r="O4916"/>
    </row>
    <row r="4917" spans="3:15" x14ac:dyDescent="0.35">
      <c r="C4917"/>
      <c r="F4917"/>
      <c r="G4917"/>
      <c r="H4917"/>
      <c r="O4917"/>
    </row>
    <row r="4918" spans="3:15" x14ac:dyDescent="0.35">
      <c r="C4918"/>
      <c r="F4918"/>
      <c r="G4918"/>
      <c r="H4918"/>
      <c r="O4918"/>
    </row>
    <row r="4919" spans="3:15" x14ac:dyDescent="0.35">
      <c r="C4919"/>
      <c r="F4919"/>
      <c r="G4919"/>
      <c r="H4919"/>
      <c r="O4919"/>
    </row>
    <row r="4920" spans="3:15" x14ac:dyDescent="0.35">
      <c r="C4920"/>
      <c r="F4920"/>
      <c r="G4920"/>
      <c r="H4920"/>
      <c r="O4920"/>
    </row>
    <row r="4921" spans="3:15" x14ac:dyDescent="0.35">
      <c r="C4921"/>
      <c r="F4921"/>
      <c r="G4921"/>
      <c r="H4921"/>
      <c r="O4921"/>
    </row>
    <row r="4922" spans="3:15" x14ac:dyDescent="0.35">
      <c r="C4922"/>
      <c r="F4922"/>
      <c r="G4922"/>
      <c r="H4922"/>
      <c r="O4922"/>
    </row>
    <row r="4923" spans="3:15" x14ac:dyDescent="0.35">
      <c r="C4923"/>
      <c r="F4923"/>
      <c r="G4923"/>
      <c r="H4923"/>
      <c r="O4923"/>
    </row>
    <row r="4924" spans="3:15" x14ac:dyDescent="0.35">
      <c r="C4924"/>
      <c r="F4924"/>
      <c r="G4924"/>
      <c r="H4924"/>
      <c r="O4924"/>
    </row>
    <row r="4925" spans="3:15" x14ac:dyDescent="0.35">
      <c r="C4925"/>
      <c r="F4925"/>
      <c r="G4925"/>
      <c r="H4925"/>
      <c r="O4925"/>
    </row>
    <row r="4926" spans="3:15" x14ac:dyDescent="0.35">
      <c r="C4926"/>
      <c r="F4926"/>
      <c r="G4926"/>
      <c r="H4926"/>
      <c r="O4926"/>
    </row>
    <row r="4927" spans="3:15" x14ac:dyDescent="0.35">
      <c r="C4927"/>
      <c r="F4927"/>
      <c r="G4927"/>
      <c r="H4927"/>
      <c r="O4927"/>
    </row>
    <row r="4928" spans="3:15" x14ac:dyDescent="0.35">
      <c r="C4928"/>
      <c r="F4928"/>
      <c r="G4928"/>
      <c r="H4928"/>
      <c r="O4928"/>
    </row>
    <row r="4929" spans="3:15" x14ac:dyDescent="0.35">
      <c r="C4929"/>
      <c r="F4929"/>
      <c r="G4929"/>
      <c r="H4929"/>
      <c r="O4929"/>
    </row>
    <row r="4930" spans="3:15" x14ac:dyDescent="0.35">
      <c r="C4930"/>
      <c r="F4930"/>
      <c r="G4930"/>
      <c r="H4930"/>
      <c r="O4930"/>
    </row>
    <row r="4931" spans="3:15" x14ac:dyDescent="0.35">
      <c r="C4931"/>
      <c r="F4931"/>
      <c r="G4931"/>
      <c r="H4931"/>
      <c r="O4931"/>
    </row>
    <row r="4932" spans="3:15" x14ac:dyDescent="0.35">
      <c r="C4932"/>
      <c r="F4932"/>
      <c r="G4932"/>
      <c r="H4932"/>
      <c r="O4932"/>
    </row>
    <row r="4933" spans="3:15" x14ac:dyDescent="0.35">
      <c r="C4933"/>
      <c r="F4933"/>
      <c r="G4933"/>
      <c r="H4933"/>
      <c r="O4933"/>
    </row>
    <row r="4934" spans="3:15" x14ac:dyDescent="0.35">
      <c r="C4934"/>
      <c r="F4934"/>
      <c r="G4934"/>
      <c r="H4934"/>
      <c r="O4934"/>
    </row>
    <row r="4935" spans="3:15" x14ac:dyDescent="0.35">
      <c r="C4935"/>
      <c r="F4935"/>
      <c r="G4935"/>
      <c r="H4935"/>
      <c r="O4935"/>
    </row>
    <row r="4936" spans="3:15" x14ac:dyDescent="0.35">
      <c r="C4936"/>
      <c r="F4936"/>
      <c r="G4936"/>
      <c r="H4936"/>
      <c r="O4936"/>
    </row>
    <row r="4937" spans="3:15" x14ac:dyDescent="0.35">
      <c r="C4937"/>
      <c r="F4937"/>
      <c r="G4937"/>
      <c r="H4937"/>
      <c r="O4937"/>
    </row>
    <row r="4938" spans="3:15" x14ac:dyDescent="0.35">
      <c r="C4938"/>
      <c r="F4938"/>
      <c r="G4938"/>
      <c r="H4938"/>
      <c r="O4938"/>
    </row>
    <row r="4939" spans="3:15" x14ac:dyDescent="0.35">
      <c r="C4939"/>
      <c r="F4939"/>
      <c r="G4939"/>
      <c r="H4939"/>
      <c r="O4939"/>
    </row>
    <row r="4940" spans="3:15" x14ac:dyDescent="0.35">
      <c r="C4940"/>
      <c r="F4940"/>
      <c r="G4940"/>
      <c r="H4940"/>
      <c r="O4940"/>
    </row>
    <row r="4941" spans="3:15" x14ac:dyDescent="0.35">
      <c r="C4941"/>
      <c r="F4941"/>
      <c r="G4941"/>
      <c r="H4941"/>
      <c r="O4941"/>
    </row>
    <row r="4942" spans="3:15" x14ac:dyDescent="0.35">
      <c r="C4942"/>
      <c r="F4942"/>
      <c r="G4942"/>
      <c r="H4942"/>
      <c r="O4942"/>
    </row>
    <row r="4943" spans="3:15" x14ac:dyDescent="0.35">
      <c r="C4943"/>
      <c r="F4943"/>
      <c r="G4943"/>
      <c r="H4943"/>
      <c r="O4943"/>
    </row>
    <row r="4944" spans="3:15" x14ac:dyDescent="0.35">
      <c r="C4944"/>
      <c r="F4944"/>
      <c r="G4944"/>
      <c r="H4944"/>
      <c r="O4944"/>
    </row>
    <row r="4945" spans="3:15" x14ac:dyDescent="0.35">
      <c r="C4945"/>
      <c r="F4945"/>
      <c r="G4945"/>
      <c r="H4945"/>
      <c r="O4945"/>
    </row>
    <row r="4946" spans="3:15" x14ac:dyDescent="0.35">
      <c r="C4946"/>
      <c r="F4946"/>
      <c r="G4946"/>
      <c r="H4946"/>
      <c r="O4946"/>
    </row>
    <row r="4947" spans="3:15" x14ac:dyDescent="0.35">
      <c r="C4947"/>
      <c r="F4947"/>
      <c r="G4947"/>
      <c r="H4947"/>
      <c r="O4947"/>
    </row>
    <row r="4948" spans="3:15" x14ac:dyDescent="0.35">
      <c r="C4948"/>
      <c r="F4948"/>
      <c r="G4948"/>
      <c r="H4948"/>
      <c r="O4948"/>
    </row>
    <row r="4949" spans="3:15" x14ac:dyDescent="0.35">
      <c r="C4949"/>
      <c r="F4949"/>
      <c r="G4949"/>
      <c r="H4949"/>
      <c r="O4949"/>
    </row>
    <row r="4950" spans="3:15" x14ac:dyDescent="0.35">
      <c r="C4950"/>
      <c r="F4950"/>
      <c r="G4950"/>
      <c r="H4950"/>
      <c r="O4950"/>
    </row>
    <row r="4951" spans="3:15" x14ac:dyDescent="0.35">
      <c r="C4951"/>
      <c r="F4951"/>
      <c r="G4951"/>
      <c r="H4951"/>
      <c r="O4951"/>
    </row>
    <row r="4952" spans="3:15" x14ac:dyDescent="0.35">
      <c r="C4952"/>
      <c r="F4952"/>
      <c r="G4952"/>
      <c r="H4952"/>
      <c r="O4952"/>
    </row>
    <row r="4953" spans="3:15" x14ac:dyDescent="0.35">
      <c r="C4953"/>
      <c r="F4953"/>
      <c r="G4953"/>
      <c r="H4953"/>
      <c r="O4953"/>
    </row>
    <row r="4954" spans="3:15" x14ac:dyDescent="0.35">
      <c r="C4954"/>
      <c r="F4954"/>
      <c r="G4954"/>
      <c r="H4954"/>
      <c r="O4954"/>
    </row>
    <row r="4955" spans="3:15" x14ac:dyDescent="0.35">
      <c r="C4955"/>
      <c r="F4955"/>
      <c r="G4955"/>
      <c r="H4955"/>
      <c r="O4955"/>
    </row>
    <row r="4956" spans="3:15" x14ac:dyDescent="0.35">
      <c r="C4956"/>
      <c r="F4956"/>
      <c r="G4956"/>
      <c r="H4956"/>
      <c r="O4956"/>
    </row>
    <row r="4957" spans="3:15" x14ac:dyDescent="0.35">
      <c r="C4957"/>
      <c r="F4957"/>
      <c r="G4957"/>
      <c r="H4957"/>
      <c r="O4957"/>
    </row>
    <row r="4958" spans="3:15" x14ac:dyDescent="0.35">
      <c r="C4958"/>
      <c r="F4958"/>
      <c r="G4958"/>
      <c r="H4958"/>
      <c r="O4958"/>
    </row>
    <row r="4959" spans="3:15" x14ac:dyDescent="0.35">
      <c r="C4959"/>
      <c r="F4959"/>
      <c r="G4959"/>
      <c r="H4959"/>
      <c r="O4959"/>
    </row>
    <row r="4960" spans="3:15" x14ac:dyDescent="0.35">
      <c r="C4960"/>
      <c r="F4960"/>
      <c r="G4960"/>
      <c r="H4960"/>
      <c r="O4960"/>
    </row>
    <row r="4961" spans="3:15" x14ac:dyDescent="0.35">
      <c r="C4961"/>
      <c r="F4961"/>
      <c r="G4961"/>
      <c r="H4961"/>
      <c r="O4961"/>
    </row>
    <row r="4962" spans="3:15" x14ac:dyDescent="0.35">
      <c r="C4962"/>
      <c r="F4962"/>
      <c r="G4962"/>
      <c r="H4962"/>
      <c r="O4962"/>
    </row>
    <row r="4963" spans="3:15" x14ac:dyDescent="0.35">
      <c r="C4963"/>
      <c r="F4963"/>
      <c r="G4963"/>
      <c r="H4963"/>
      <c r="O4963"/>
    </row>
    <row r="4964" spans="3:15" x14ac:dyDescent="0.35">
      <c r="C4964"/>
      <c r="F4964"/>
      <c r="G4964"/>
      <c r="H4964"/>
      <c r="O4964"/>
    </row>
    <row r="4965" spans="3:15" x14ac:dyDescent="0.35">
      <c r="C4965"/>
      <c r="F4965"/>
      <c r="G4965"/>
      <c r="H4965"/>
      <c r="O4965"/>
    </row>
    <row r="4966" spans="3:15" x14ac:dyDescent="0.35">
      <c r="C4966"/>
      <c r="F4966"/>
      <c r="G4966"/>
      <c r="H4966"/>
      <c r="O4966"/>
    </row>
    <row r="4967" spans="3:15" x14ac:dyDescent="0.35">
      <c r="C4967"/>
      <c r="F4967"/>
      <c r="G4967"/>
      <c r="H4967"/>
      <c r="O4967"/>
    </row>
    <row r="4968" spans="3:15" x14ac:dyDescent="0.35">
      <c r="C4968"/>
      <c r="F4968"/>
      <c r="G4968"/>
      <c r="H4968"/>
      <c r="O4968"/>
    </row>
    <row r="4969" spans="3:15" x14ac:dyDescent="0.35">
      <c r="C4969"/>
      <c r="F4969"/>
      <c r="G4969"/>
      <c r="H4969"/>
      <c r="O4969"/>
    </row>
    <row r="4970" spans="3:15" x14ac:dyDescent="0.35">
      <c r="C4970"/>
      <c r="F4970"/>
      <c r="G4970"/>
      <c r="H4970"/>
      <c r="O4970"/>
    </row>
    <row r="4971" spans="3:15" x14ac:dyDescent="0.35">
      <c r="C4971"/>
      <c r="F4971"/>
      <c r="G4971"/>
      <c r="H4971"/>
      <c r="O4971"/>
    </row>
    <row r="4972" spans="3:15" x14ac:dyDescent="0.35">
      <c r="C4972"/>
      <c r="F4972"/>
      <c r="G4972"/>
      <c r="H4972"/>
      <c r="O4972"/>
    </row>
    <row r="4973" spans="3:15" x14ac:dyDescent="0.35">
      <c r="C4973"/>
      <c r="F4973"/>
      <c r="G4973"/>
      <c r="H4973"/>
      <c r="O4973"/>
    </row>
    <row r="4974" spans="3:15" x14ac:dyDescent="0.35">
      <c r="C4974"/>
      <c r="F4974"/>
      <c r="G4974"/>
      <c r="H4974"/>
      <c r="O4974"/>
    </row>
    <row r="4975" spans="3:15" x14ac:dyDescent="0.35">
      <c r="C4975"/>
      <c r="F4975"/>
      <c r="G4975"/>
      <c r="H4975"/>
      <c r="O4975"/>
    </row>
    <row r="4976" spans="3:15" x14ac:dyDescent="0.35">
      <c r="C4976"/>
      <c r="F4976"/>
      <c r="G4976"/>
      <c r="H4976"/>
      <c r="O4976"/>
    </row>
    <row r="4977" spans="3:15" x14ac:dyDescent="0.35">
      <c r="C4977"/>
      <c r="F4977"/>
      <c r="G4977"/>
      <c r="H4977"/>
      <c r="O4977"/>
    </row>
    <row r="4978" spans="3:15" x14ac:dyDescent="0.35">
      <c r="C4978"/>
      <c r="F4978"/>
      <c r="G4978"/>
      <c r="H4978"/>
      <c r="O4978"/>
    </row>
    <row r="4979" spans="3:15" x14ac:dyDescent="0.35">
      <c r="C4979"/>
      <c r="F4979"/>
      <c r="G4979"/>
      <c r="H4979"/>
      <c r="O4979"/>
    </row>
    <row r="4980" spans="3:15" x14ac:dyDescent="0.35">
      <c r="C4980"/>
      <c r="F4980"/>
      <c r="G4980"/>
      <c r="H4980"/>
      <c r="O4980"/>
    </row>
    <row r="4981" spans="3:15" x14ac:dyDescent="0.35">
      <c r="C4981"/>
      <c r="F4981"/>
      <c r="G4981"/>
      <c r="H4981"/>
      <c r="O4981"/>
    </row>
    <row r="4982" spans="3:15" x14ac:dyDescent="0.35">
      <c r="C4982"/>
      <c r="F4982"/>
      <c r="G4982"/>
      <c r="H4982"/>
      <c r="O4982"/>
    </row>
    <row r="4983" spans="3:15" x14ac:dyDescent="0.35">
      <c r="C4983"/>
      <c r="F4983"/>
      <c r="G4983"/>
      <c r="H4983"/>
      <c r="O4983"/>
    </row>
    <row r="4984" spans="3:15" x14ac:dyDescent="0.35">
      <c r="C4984"/>
      <c r="F4984"/>
      <c r="G4984"/>
      <c r="H4984"/>
      <c r="O4984"/>
    </row>
    <row r="4985" spans="3:15" x14ac:dyDescent="0.35">
      <c r="C4985"/>
      <c r="F4985"/>
      <c r="G4985"/>
      <c r="H4985"/>
      <c r="O4985"/>
    </row>
    <row r="4986" spans="3:15" x14ac:dyDescent="0.35">
      <c r="C4986"/>
      <c r="F4986"/>
      <c r="G4986"/>
      <c r="H4986"/>
      <c r="O4986"/>
    </row>
    <row r="4987" spans="3:15" x14ac:dyDescent="0.35">
      <c r="C4987"/>
      <c r="F4987"/>
      <c r="G4987"/>
      <c r="H4987"/>
      <c r="O4987"/>
    </row>
    <row r="4988" spans="3:15" x14ac:dyDescent="0.35">
      <c r="C4988"/>
      <c r="F4988"/>
      <c r="G4988"/>
      <c r="H4988"/>
      <c r="O4988"/>
    </row>
    <row r="4989" spans="3:15" x14ac:dyDescent="0.35">
      <c r="C4989"/>
      <c r="F4989"/>
      <c r="G4989"/>
      <c r="H4989"/>
      <c r="O4989"/>
    </row>
    <row r="4990" spans="3:15" x14ac:dyDescent="0.35">
      <c r="C4990"/>
      <c r="F4990"/>
      <c r="G4990"/>
      <c r="H4990"/>
      <c r="O4990"/>
    </row>
    <row r="4991" spans="3:15" x14ac:dyDescent="0.35">
      <c r="C4991"/>
      <c r="F4991"/>
      <c r="G4991"/>
      <c r="H4991"/>
      <c r="O4991"/>
    </row>
    <row r="4992" spans="3:15" x14ac:dyDescent="0.35">
      <c r="C4992"/>
      <c r="F4992"/>
      <c r="G4992"/>
      <c r="H4992"/>
      <c r="O4992"/>
    </row>
    <row r="4993" spans="3:15" x14ac:dyDescent="0.35">
      <c r="C4993"/>
      <c r="F4993"/>
      <c r="G4993"/>
      <c r="H4993"/>
      <c r="O4993"/>
    </row>
    <row r="4994" spans="3:15" x14ac:dyDescent="0.35">
      <c r="C4994"/>
      <c r="F4994"/>
      <c r="G4994"/>
      <c r="H4994"/>
      <c r="O4994"/>
    </row>
    <row r="4995" spans="3:15" x14ac:dyDescent="0.35">
      <c r="C4995"/>
      <c r="F4995"/>
      <c r="G4995"/>
      <c r="H4995"/>
      <c r="O4995"/>
    </row>
    <row r="4996" spans="3:15" x14ac:dyDescent="0.35">
      <c r="C4996"/>
      <c r="F4996"/>
      <c r="G4996"/>
      <c r="H4996"/>
      <c r="O4996"/>
    </row>
    <row r="4997" spans="3:15" x14ac:dyDescent="0.35">
      <c r="C4997"/>
      <c r="F4997"/>
      <c r="G4997"/>
      <c r="H4997"/>
      <c r="O4997"/>
    </row>
    <row r="4998" spans="3:15" x14ac:dyDescent="0.35">
      <c r="C4998"/>
      <c r="F4998"/>
      <c r="G4998"/>
      <c r="H4998"/>
      <c r="O4998"/>
    </row>
    <row r="4999" spans="3:15" x14ac:dyDescent="0.35">
      <c r="C4999"/>
      <c r="F4999"/>
      <c r="G4999"/>
      <c r="H4999"/>
      <c r="O4999"/>
    </row>
    <row r="5000" spans="3:15" x14ac:dyDescent="0.35">
      <c r="C5000"/>
      <c r="F5000"/>
      <c r="G5000"/>
      <c r="H5000"/>
      <c r="O5000"/>
    </row>
    <row r="5001" spans="3:15" x14ac:dyDescent="0.35">
      <c r="C5001"/>
      <c r="F5001"/>
      <c r="G5001"/>
      <c r="H5001"/>
      <c r="O5001"/>
    </row>
    <row r="5002" spans="3:15" x14ac:dyDescent="0.35">
      <c r="C5002"/>
      <c r="F5002"/>
      <c r="G5002"/>
      <c r="H5002"/>
      <c r="O5002"/>
    </row>
    <row r="5003" spans="3:15" x14ac:dyDescent="0.35">
      <c r="C5003"/>
      <c r="F5003"/>
      <c r="G5003"/>
      <c r="H5003"/>
      <c r="O5003"/>
    </row>
    <row r="5004" spans="3:15" x14ac:dyDescent="0.35">
      <c r="C5004"/>
      <c r="F5004"/>
      <c r="G5004"/>
      <c r="H5004"/>
      <c r="O5004"/>
    </row>
    <row r="5005" spans="3:15" x14ac:dyDescent="0.35">
      <c r="C5005"/>
      <c r="F5005"/>
      <c r="G5005"/>
      <c r="H5005"/>
      <c r="O5005"/>
    </row>
    <row r="5006" spans="3:15" x14ac:dyDescent="0.35">
      <c r="C5006"/>
      <c r="F5006"/>
      <c r="G5006"/>
      <c r="H5006"/>
      <c r="O5006"/>
    </row>
    <row r="5007" spans="3:15" x14ac:dyDescent="0.35">
      <c r="C5007"/>
      <c r="F5007"/>
      <c r="G5007"/>
      <c r="H5007"/>
      <c r="O5007"/>
    </row>
    <row r="5008" spans="3:15" x14ac:dyDescent="0.35">
      <c r="C5008"/>
      <c r="F5008"/>
      <c r="G5008"/>
      <c r="H5008"/>
      <c r="O5008"/>
    </row>
    <row r="5009" spans="3:15" x14ac:dyDescent="0.35">
      <c r="C5009"/>
      <c r="F5009"/>
      <c r="G5009"/>
      <c r="H5009"/>
      <c r="O5009"/>
    </row>
    <row r="5010" spans="3:15" x14ac:dyDescent="0.35">
      <c r="C5010"/>
      <c r="F5010"/>
      <c r="G5010"/>
      <c r="H5010"/>
      <c r="O5010"/>
    </row>
    <row r="5011" spans="3:15" x14ac:dyDescent="0.35">
      <c r="C5011"/>
      <c r="F5011"/>
      <c r="G5011"/>
      <c r="H5011"/>
      <c r="O5011"/>
    </row>
    <row r="5012" spans="3:15" x14ac:dyDescent="0.35">
      <c r="C5012"/>
      <c r="F5012"/>
      <c r="G5012"/>
      <c r="H5012"/>
      <c r="O5012"/>
    </row>
    <row r="5013" spans="3:15" x14ac:dyDescent="0.35">
      <c r="C5013"/>
      <c r="F5013"/>
      <c r="G5013"/>
      <c r="H5013"/>
      <c r="O5013"/>
    </row>
    <row r="5014" spans="3:15" x14ac:dyDescent="0.35">
      <c r="C5014"/>
      <c r="F5014"/>
      <c r="G5014"/>
      <c r="H5014"/>
      <c r="O5014"/>
    </row>
    <row r="5015" spans="3:15" x14ac:dyDescent="0.35">
      <c r="C5015"/>
      <c r="F5015"/>
      <c r="G5015"/>
      <c r="H5015"/>
      <c r="O5015"/>
    </row>
    <row r="5016" spans="3:15" x14ac:dyDescent="0.35">
      <c r="C5016"/>
      <c r="F5016"/>
      <c r="G5016"/>
      <c r="H5016"/>
      <c r="O5016"/>
    </row>
    <row r="5017" spans="3:15" x14ac:dyDescent="0.35">
      <c r="C5017"/>
      <c r="F5017"/>
      <c r="G5017"/>
      <c r="H5017"/>
      <c r="O5017"/>
    </row>
    <row r="5018" spans="3:15" x14ac:dyDescent="0.35">
      <c r="C5018"/>
      <c r="F5018"/>
      <c r="G5018"/>
      <c r="H5018"/>
      <c r="O5018"/>
    </row>
    <row r="5019" spans="3:15" x14ac:dyDescent="0.35">
      <c r="C5019"/>
      <c r="F5019"/>
      <c r="G5019"/>
      <c r="H5019"/>
      <c r="O5019"/>
    </row>
    <row r="5020" spans="3:15" x14ac:dyDescent="0.35">
      <c r="C5020"/>
      <c r="F5020"/>
      <c r="G5020"/>
      <c r="H5020"/>
      <c r="O5020"/>
    </row>
    <row r="5021" spans="3:15" x14ac:dyDescent="0.35">
      <c r="C5021"/>
      <c r="F5021"/>
      <c r="G5021"/>
      <c r="H5021"/>
      <c r="O5021"/>
    </row>
    <row r="5022" spans="3:15" x14ac:dyDescent="0.35">
      <c r="C5022"/>
      <c r="F5022"/>
      <c r="G5022"/>
      <c r="H5022"/>
      <c r="O5022"/>
    </row>
    <row r="5023" spans="3:15" x14ac:dyDescent="0.35">
      <c r="C5023"/>
      <c r="F5023"/>
      <c r="G5023"/>
      <c r="H5023"/>
      <c r="O5023"/>
    </row>
    <row r="5024" spans="3:15" x14ac:dyDescent="0.35">
      <c r="C5024"/>
      <c r="F5024"/>
      <c r="G5024"/>
      <c r="H5024"/>
      <c r="O5024"/>
    </row>
    <row r="5025" spans="3:15" x14ac:dyDescent="0.35">
      <c r="C5025"/>
      <c r="F5025"/>
      <c r="G5025"/>
      <c r="H5025"/>
      <c r="O5025"/>
    </row>
    <row r="5026" spans="3:15" x14ac:dyDescent="0.35">
      <c r="C5026"/>
      <c r="F5026"/>
      <c r="G5026"/>
      <c r="H5026"/>
      <c r="O5026"/>
    </row>
    <row r="5027" spans="3:15" x14ac:dyDescent="0.35">
      <c r="C5027"/>
      <c r="F5027"/>
      <c r="G5027"/>
      <c r="H5027"/>
      <c r="O5027"/>
    </row>
    <row r="5028" spans="3:15" x14ac:dyDescent="0.35">
      <c r="C5028"/>
      <c r="F5028"/>
      <c r="G5028"/>
      <c r="H5028"/>
      <c r="O5028"/>
    </row>
    <row r="5029" spans="3:15" x14ac:dyDescent="0.35">
      <c r="C5029"/>
      <c r="F5029"/>
      <c r="G5029"/>
      <c r="H5029"/>
      <c r="O5029"/>
    </row>
    <row r="5030" spans="3:15" x14ac:dyDescent="0.35">
      <c r="C5030"/>
      <c r="F5030"/>
      <c r="G5030"/>
      <c r="H5030"/>
      <c r="O5030"/>
    </row>
    <row r="5031" spans="3:15" x14ac:dyDescent="0.35">
      <c r="C5031"/>
      <c r="F5031"/>
      <c r="G5031"/>
      <c r="H5031"/>
      <c r="O5031"/>
    </row>
    <row r="5032" spans="3:15" x14ac:dyDescent="0.35">
      <c r="C5032"/>
      <c r="F5032"/>
      <c r="G5032"/>
      <c r="H5032"/>
      <c r="O5032"/>
    </row>
    <row r="5033" spans="3:15" x14ac:dyDescent="0.35">
      <c r="C5033"/>
      <c r="F5033"/>
      <c r="G5033"/>
      <c r="H5033"/>
      <c r="O5033"/>
    </row>
    <row r="5034" spans="3:15" x14ac:dyDescent="0.35">
      <c r="C5034"/>
      <c r="F5034"/>
      <c r="G5034"/>
      <c r="H5034"/>
      <c r="O5034"/>
    </row>
    <row r="5035" spans="3:15" x14ac:dyDescent="0.35">
      <c r="C5035"/>
      <c r="F5035"/>
      <c r="G5035"/>
      <c r="H5035"/>
      <c r="O5035"/>
    </row>
    <row r="5036" spans="3:15" x14ac:dyDescent="0.35">
      <c r="C5036"/>
      <c r="F5036"/>
      <c r="G5036"/>
      <c r="H5036"/>
      <c r="O5036"/>
    </row>
    <row r="5037" spans="3:15" x14ac:dyDescent="0.35">
      <c r="C5037"/>
      <c r="F5037"/>
      <c r="G5037"/>
      <c r="H5037"/>
      <c r="O5037"/>
    </row>
    <row r="5038" spans="3:15" x14ac:dyDescent="0.35">
      <c r="C5038"/>
      <c r="F5038"/>
      <c r="G5038"/>
      <c r="H5038"/>
      <c r="O5038"/>
    </row>
    <row r="5039" spans="3:15" x14ac:dyDescent="0.35">
      <c r="C5039"/>
      <c r="F5039"/>
      <c r="G5039"/>
      <c r="H5039"/>
      <c r="O5039"/>
    </row>
    <row r="5040" spans="3:15" x14ac:dyDescent="0.35">
      <c r="C5040"/>
      <c r="F5040"/>
      <c r="G5040"/>
      <c r="H5040"/>
      <c r="O5040"/>
    </row>
    <row r="5041" spans="3:15" x14ac:dyDescent="0.35">
      <c r="C5041"/>
      <c r="F5041"/>
      <c r="G5041"/>
      <c r="H5041"/>
      <c r="O5041"/>
    </row>
    <row r="5042" spans="3:15" x14ac:dyDescent="0.35">
      <c r="C5042"/>
      <c r="F5042"/>
      <c r="G5042"/>
      <c r="H5042"/>
      <c r="O5042"/>
    </row>
    <row r="5043" spans="3:15" x14ac:dyDescent="0.35">
      <c r="C5043"/>
      <c r="F5043"/>
      <c r="G5043"/>
      <c r="H5043"/>
      <c r="O5043"/>
    </row>
    <row r="5044" spans="3:15" x14ac:dyDescent="0.35">
      <c r="C5044"/>
      <c r="F5044"/>
      <c r="G5044"/>
      <c r="H5044"/>
      <c r="O5044"/>
    </row>
    <row r="5045" spans="3:15" x14ac:dyDescent="0.35">
      <c r="C5045"/>
      <c r="F5045"/>
      <c r="G5045"/>
      <c r="H5045"/>
      <c r="O5045"/>
    </row>
    <row r="5046" spans="3:15" x14ac:dyDescent="0.35">
      <c r="C5046"/>
      <c r="F5046"/>
      <c r="G5046"/>
      <c r="H5046"/>
      <c r="O5046"/>
    </row>
    <row r="5047" spans="3:15" x14ac:dyDescent="0.35">
      <c r="C5047"/>
      <c r="F5047"/>
      <c r="G5047"/>
      <c r="H5047"/>
      <c r="O5047"/>
    </row>
    <row r="5048" spans="3:15" x14ac:dyDescent="0.35">
      <c r="C5048"/>
      <c r="F5048"/>
      <c r="G5048"/>
      <c r="H5048"/>
      <c r="O5048"/>
    </row>
    <row r="5049" spans="3:15" x14ac:dyDescent="0.35">
      <c r="C5049"/>
      <c r="F5049"/>
      <c r="G5049"/>
      <c r="H5049"/>
      <c r="O5049"/>
    </row>
    <row r="5050" spans="3:15" x14ac:dyDescent="0.35">
      <c r="C5050"/>
      <c r="F5050"/>
      <c r="G5050"/>
      <c r="H5050"/>
      <c r="O5050"/>
    </row>
    <row r="5051" spans="3:15" x14ac:dyDescent="0.35">
      <c r="C5051"/>
      <c r="F5051"/>
      <c r="G5051"/>
      <c r="H5051"/>
      <c r="O5051"/>
    </row>
    <row r="5052" spans="3:15" x14ac:dyDescent="0.35">
      <c r="C5052"/>
      <c r="F5052"/>
      <c r="G5052"/>
      <c r="H5052"/>
      <c r="O5052"/>
    </row>
    <row r="5053" spans="3:15" x14ac:dyDescent="0.35">
      <c r="C5053"/>
      <c r="F5053"/>
      <c r="G5053"/>
      <c r="H5053"/>
      <c r="O5053"/>
    </row>
    <row r="5054" spans="3:15" x14ac:dyDescent="0.35">
      <c r="C5054"/>
      <c r="F5054"/>
      <c r="G5054"/>
      <c r="H5054"/>
      <c r="O5054"/>
    </row>
    <row r="5055" spans="3:15" x14ac:dyDescent="0.35">
      <c r="C5055"/>
      <c r="F5055"/>
      <c r="G5055"/>
      <c r="H5055"/>
      <c r="O5055"/>
    </row>
    <row r="5056" spans="3:15" x14ac:dyDescent="0.35">
      <c r="C5056"/>
      <c r="F5056"/>
      <c r="G5056"/>
      <c r="H5056"/>
      <c r="O5056"/>
    </row>
    <row r="5057" spans="3:15" x14ac:dyDescent="0.35">
      <c r="C5057"/>
      <c r="F5057"/>
      <c r="G5057"/>
      <c r="H5057"/>
      <c r="O5057"/>
    </row>
    <row r="5058" spans="3:15" x14ac:dyDescent="0.35">
      <c r="C5058"/>
      <c r="F5058"/>
      <c r="G5058"/>
      <c r="H5058"/>
      <c r="O5058"/>
    </row>
    <row r="5059" spans="3:15" x14ac:dyDescent="0.35">
      <c r="C5059"/>
      <c r="F5059"/>
      <c r="G5059"/>
      <c r="H5059"/>
      <c r="O5059"/>
    </row>
    <row r="5060" spans="3:15" x14ac:dyDescent="0.35">
      <c r="C5060"/>
      <c r="F5060"/>
      <c r="G5060"/>
      <c r="H5060"/>
      <c r="O5060"/>
    </row>
    <row r="5061" spans="3:15" x14ac:dyDescent="0.35">
      <c r="C5061"/>
      <c r="F5061"/>
      <c r="G5061"/>
      <c r="H5061"/>
      <c r="O5061"/>
    </row>
    <row r="5062" spans="3:15" x14ac:dyDescent="0.35">
      <c r="C5062"/>
      <c r="F5062"/>
      <c r="G5062"/>
      <c r="H5062"/>
      <c r="O5062"/>
    </row>
    <row r="5063" spans="3:15" x14ac:dyDescent="0.35">
      <c r="C5063"/>
      <c r="F5063"/>
      <c r="G5063"/>
      <c r="H5063"/>
      <c r="O5063"/>
    </row>
    <row r="5064" spans="3:15" x14ac:dyDescent="0.35">
      <c r="C5064"/>
      <c r="F5064"/>
      <c r="G5064"/>
      <c r="H5064"/>
      <c r="O5064"/>
    </row>
    <row r="5065" spans="3:15" x14ac:dyDescent="0.35">
      <c r="C5065"/>
      <c r="F5065"/>
      <c r="G5065"/>
      <c r="H5065"/>
      <c r="O5065"/>
    </row>
    <row r="5066" spans="3:15" x14ac:dyDescent="0.35">
      <c r="C5066"/>
      <c r="F5066"/>
      <c r="G5066"/>
      <c r="H5066"/>
      <c r="O5066"/>
    </row>
    <row r="5067" spans="3:15" x14ac:dyDescent="0.35">
      <c r="C5067"/>
      <c r="F5067"/>
      <c r="G5067"/>
      <c r="H5067"/>
      <c r="O5067"/>
    </row>
    <row r="5068" spans="3:15" x14ac:dyDescent="0.35">
      <c r="C5068"/>
      <c r="F5068"/>
      <c r="G5068"/>
      <c r="H5068"/>
      <c r="O5068"/>
    </row>
    <row r="5069" spans="3:15" x14ac:dyDescent="0.35">
      <c r="C5069"/>
      <c r="F5069"/>
      <c r="G5069"/>
      <c r="H5069"/>
      <c r="O5069"/>
    </row>
    <row r="5070" spans="3:15" x14ac:dyDescent="0.35">
      <c r="C5070"/>
      <c r="F5070"/>
      <c r="G5070"/>
      <c r="H5070"/>
      <c r="O5070"/>
    </row>
    <row r="5071" spans="3:15" x14ac:dyDescent="0.35">
      <c r="C5071"/>
      <c r="F5071"/>
      <c r="G5071"/>
      <c r="H5071"/>
      <c r="O5071"/>
    </row>
    <row r="5072" spans="3:15" x14ac:dyDescent="0.35">
      <c r="C5072"/>
      <c r="F5072"/>
      <c r="G5072"/>
      <c r="H5072"/>
      <c r="O5072"/>
    </row>
    <row r="5073" spans="3:15" x14ac:dyDescent="0.35">
      <c r="C5073"/>
      <c r="F5073"/>
      <c r="G5073"/>
      <c r="H5073"/>
      <c r="O5073"/>
    </row>
    <row r="5074" spans="3:15" x14ac:dyDescent="0.35">
      <c r="C5074"/>
      <c r="F5074"/>
      <c r="G5074"/>
      <c r="H5074"/>
      <c r="O5074"/>
    </row>
    <row r="5075" spans="3:15" x14ac:dyDescent="0.35">
      <c r="C5075"/>
      <c r="F5075"/>
      <c r="G5075"/>
      <c r="H5075"/>
      <c r="O5075"/>
    </row>
    <row r="5076" spans="3:15" x14ac:dyDescent="0.35">
      <c r="C5076"/>
      <c r="F5076"/>
      <c r="G5076"/>
      <c r="H5076"/>
      <c r="O5076"/>
    </row>
    <row r="5077" spans="3:15" x14ac:dyDescent="0.35">
      <c r="C5077"/>
      <c r="F5077"/>
      <c r="G5077"/>
      <c r="H5077"/>
      <c r="O5077"/>
    </row>
    <row r="5078" spans="3:15" x14ac:dyDescent="0.35">
      <c r="C5078"/>
      <c r="F5078"/>
      <c r="G5078"/>
      <c r="H5078"/>
      <c r="O5078"/>
    </row>
    <row r="5079" spans="3:15" x14ac:dyDescent="0.35">
      <c r="C5079"/>
      <c r="F5079"/>
      <c r="G5079"/>
      <c r="H5079"/>
      <c r="O5079"/>
    </row>
    <row r="5080" spans="3:15" x14ac:dyDescent="0.35">
      <c r="C5080"/>
      <c r="F5080"/>
      <c r="G5080"/>
      <c r="H5080"/>
      <c r="O5080"/>
    </row>
    <row r="5081" spans="3:15" x14ac:dyDescent="0.35">
      <c r="C5081"/>
      <c r="F5081"/>
      <c r="G5081"/>
      <c r="H5081"/>
      <c r="O5081"/>
    </row>
    <row r="5082" spans="3:15" x14ac:dyDescent="0.35">
      <c r="C5082"/>
      <c r="F5082"/>
      <c r="G5082"/>
      <c r="H5082"/>
      <c r="O5082"/>
    </row>
    <row r="5083" spans="3:15" x14ac:dyDescent="0.35">
      <c r="C5083"/>
      <c r="F5083"/>
      <c r="G5083"/>
      <c r="H5083"/>
      <c r="O5083"/>
    </row>
    <row r="5084" spans="3:15" x14ac:dyDescent="0.35">
      <c r="C5084"/>
      <c r="F5084"/>
      <c r="G5084"/>
      <c r="H5084"/>
      <c r="O5084"/>
    </row>
    <row r="5085" spans="3:15" x14ac:dyDescent="0.35">
      <c r="C5085"/>
      <c r="F5085"/>
      <c r="G5085"/>
      <c r="H5085"/>
      <c r="O5085"/>
    </row>
    <row r="5086" spans="3:15" x14ac:dyDescent="0.35">
      <c r="C5086"/>
      <c r="F5086"/>
      <c r="G5086"/>
      <c r="H5086"/>
      <c r="O5086"/>
    </row>
    <row r="5087" spans="3:15" x14ac:dyDescent="0.35">
      <c r="C5087"/>
      <c r="F5087"/>
      <c r="G5087"/>
      <c r="H5087"/>
      <c r="O5087"/>
    </row>
    <row r="5088" spans="3:15" x14ac:dyDescent="0.35">
      <c r="C5088"/>
      <c r="F5088"/>
      <c r="G5088"/>
      <c r="H5088"/>
      <c r="O5088"/>
    </row>
    <row r="5089" spans="3:15" x14ac:dyDescent="0.35">
      <c r="C5089"/>
      <c r="F5089"/>
      <c r="G5089"/>
      <c r="H5089"/>
      <c r="O5089"/>
    </row>
    <row r="5090" spans="3:15" x14ac:dyDescent="0.35">
      <c r="C5090"/>
      <c r="F5090"/>
      <c r="G5090"/>
      <c r="H5090"/>
      <c r="O5090"/>
    </row>
    <row r="5091" spans="3:15" x14ac:dyDescent="0.35">
      <c r="C5091"/>
      <c r="F5091"/>
      <c r="G5091"/>
      <c r="H5091"/>
      <c r="O5091"/>
    </row>
    <row r="5092" spans="3:15" x14ac:dyDescent="0.35">
      <c r="C5092"/>
      <c r="F5092"/>
      <c r="G5092"/>
      <c r="H5092"/>
      <c r="O5092"/>
    </row>
    <row r="5093" spans="3:15" x14ac:dyDescent="0.35">
      <c r="C5093"/>
      <c r="F5093"/>
      <c r="G5093"/>
      <c r="H5093"/>
      <c r="O5093"/>
    </row>
    <row r="5094" spans="3:15" x14ac:dyDescent="0.35">
      <c r="C5094"/>
      <c r="F5094"/>
      <c r="G5094"/>
      <c r="H5094"/>
      <c r="O5094"/>
    </row>
    <row r="5095" spans="3:15" x14ac:dyDescent="0.35">
      <c r="C5095"/>
      <c r="F5095"/>
      <c r="G5095"/>
      <c r="H5095"/>
      <c r="O5095"/>
    </row>
    <row r="5096" spans="3:15" x14ac:dyDescent="0.35">
      <c r="C5096"/>
      <c r="F5096"/>
      <c r="G5096"/>
      <c r="H5096"/>
      <c r="O5096"/>
    </row>
    <row r="5097" spans="3:15" x14ac:dyDescent="0.35">
      <c r="C5097"/>
      <c r="F5097"/>
      <c r="G5097"/>
      <c r="H5097"/>
      <c r="O5097"/>
    </row>
    <row r="5098" spans="3:15" x14ac:dyDescent="0.35">
      <c r="C5098"/>
      <c r="F5098"/>
      <c r="G5098"/>
      <c r="H5098"/>
      <c r="O5098"/>
    </row>
    <row r="5099" spans="3:15" x14ac:dyDescent="0.35">
      <c r="C5099"/>
      <c r="F5099"/>
      <c r="G5099"/>
      <c r="H5099"/>
      <c r="O5099"/>
    </row>
    <row r="5100" spans="3:15" x14ac:dyDescent="0.35">
      <c r="C5100"/>
      <c r="F5100"/>
      <c r="G5100"/>
      <c r="H5100"/>
      <c r="O5100"/>
    </row>
    <row r="5101" spans="3:15" x14ac:dyDescent="0.35">
      <c r="C5101"/>
      <c r="F5101"/>
      <c r="G5101"/>
      <c r="H5101"/>
      <c r="O5101"/>
    </row>
    <row r="5102" spans="3:15" x14ac:dyDescent="0.35">
      <c r="C5102"/>
      <c r="F5102"/>
      <c r="G5102"/>
      <c r="H5102"/>
      <c r="O5102"/>
    </row>
    <row r="5103" spans="3:15" x14ac:dyDescent="0.35">
      <c r="C5103"/>
      <c r="F5103"/>
      <c r="G5103"/>
      <c r="H5103"/>
      <c r="O5103"/>
    </row>
    <row r="5104" spans="3:15" x14ac:dyDescent="0.35">
      <c r="C5104"/>
      <c r="F5104"/>
      <c r="G5104"/>
      <c r="H5104"/>
      <c r="O5104"/>
    </row>
    <row r="5105" spans="3:15" x14ac:dyDescent="0.35">
      <c r="C5105"/>
      <c r="F5105"/>
      <c r="G5105"/>
      <c r="H5105"/>
      <c r="O5105"/>
    </row>
    <row r="5106" spans="3:15" x14ac:dyDescent="0.35">
      <c r="C5106"/>
      <c r="F5106"/>
      <c r="G5106"/>
      <c r="H5106"/>
      <c r="O5106"/>
    </row>
    <row r="5107" spans="3:15" x14ac:dyDescent="0.35">
      <c r="C5107"/>
      <c r="F5107"/>
      <c r="G5107"/>
      <c r="H5107"/>
      <c r="O5107"/>
    </row>
    <row r="5108" spans="3:15" x14ac:dyDescent="0.35">
      <c r="C5108"/>
      <c r="F5108"/>
      <c r="G5108"/>
      <c r="H5108"/>
      <c r="O5108"/>
    </row>
    <row r="5109" spans="3:15" x14ac:dyDescent="0.35">
      <c r="C5109"/>
      <c r="F5109"/>
      <c r="G5109"/>
      <c r="H5109"/>
      <c r="O5109"/>
    </row>
    <row r="5110" spans="3:15" x14ac:dyDescent="0.35">
      <c r="C5110"/>
      <c r="F5110"/>
      <c r="G5110"/>
      <c r="H5110"/>
      <c r="O5110"/>
    </row>
    <row r="5111" spans="3:15" x14ac:dyDescent="0.35">
      <c r="C5111"/>
      <c r="F5111"/>
      <c r="G5111"/>
      <c r="H5111"/>
      <c r="O5111"/>
    </row>
    <row r="5112" spans="3:15" x14ac:dyDescent="0.35">
      <c r="C5112"/>
      <c r="F5112"/>
      <c r="G5112"/>
      <c r="H5112"/>
      <c r="O5112"/>
    </row>
    <row r="5113" spans="3:15" x14ac:dyDescent="0.35">
      <c r="C5113"/>
      <c r="F5113"/>
      <c r="G5113"/>
      <c r="H5113"/>
      <c r="O5113"/>
    </row>
    <row r="5114" spans="3:15" x14ac:dyDescent="0.35">
      <c r="C5114"/>
      <c r="F5114"/>
      <c r="G5114"/>
      <c r="H5114"/>
      <c r="O5114"/>
    </row>
    <row r="5115" spans="3:15" x14ac:dyDescent="0.35">
      <c r="C5115"/>
      <c r="F5115"/>
      <c r="G5115"/>
      <c r="H5115"/>
      <c r="O5115"/>
    </row>
    <row r="5116" spans="3:15" x14ac:dyDescent="0.35">
      <c r="C5116"/>
      <c r="F5116"/>
      <c r="G5116"/>
      <c r="H5116"/>
      <c r="O5116"/>
    </row>
    <row r="5117" spans="3:15" x14ac:dyDescent="0.35">
      <c r="C5117"/>
      <c r="F5117"/>
      <c r="G5117"/>
      <c r="H5117"/>
      <c r="O5117"/>
    </row>
    <row r="5118" spans="3:15" x14ac:dyDescent="0.35">
      <c r="C5118"/>
      <c r="F5118"/>
      <c r="G5118"/>
      <c r="H5118"/>
      <c r="O5118"/>
    </row>
    <row r="5119" spans="3:15" x14ac:dyDescent="0.35">
      <c r="C5119"/>
      <c r="F5119"/>
      <c r="G5119"/>
      <c r="H5119"/>
      <c r="O5119"/>
    </row>
    <row r="5120" spans="3:15" x14ac:dyDescent="0.35">
      <c r="C5120"/>
      <c r="F5120"/>
      <c r="G5120"/>
      <c r="H5120"/>
      <c r="O5120"/>
    </row>
    <row r="5121" spans="3:15" x14ac:dyDescent="0.35">
      <c r="C5121"/>
      <c r="F5121"/>
      <c r="G5121"/>
      <c r="H5121"/>
      <c r="O5121"/>
    </row>
    <row r="5122" spans="3:15" x14ac:dyDescent="0.35">
      <c r="C5122"/>
      <c r="F5122"/>
      <c r="G5122"/>
      <c r="H5122"/>
      <c r="O5122"/>
    </row>
    <row r="5123" spans="3:15" x14ac:dyDescent="0.35">
      <c r="C5123"/>
      <c r="F5123"/>
      <c r="G5123"/>
      <c r="H5123"/>
      <c r="O5123"/>
    </row>
    <row r="5124" spans="3:15" x14ac:dyDescent="0.35">
      <c r="C5124"/>
      <c r="F5124"/>
      <c r="G5124"/>
      <c r="H5124"/>
      <c r="O5124"/>
    </row>
    <row r="5125" spans="3:15" x14ac:dyDescent="0.35">
      <c r="C5125"/>
      <c r="F5125"/>
      <c r="G5125"/>
      <c r="H5125"/>
      <c r="O5125"/>
    </row>
    <row r="5126" spans="3:15" x14ac:dyDescent="0.35">
      <c r="C5126"/>
      <c r="F5126"/>
      <c r="G5126"/>
      <c r="H5126"/>
      <c r="O5126"/>
    </row>
    <row r="5127" spans="3:15" x14ac:dyDescent="0.35">
      <c r="C5127"/>
      <c r="F5127"/>
      <c r="G5127"/>
      <c r="H5127"/>
      <c r="O5127"/>
    </row>
    <row r="5128" spans="3:15" x14ac:dyDescent="0.35">
      <c r="C5128"/>
      <c r="F5128"/>
      <c r="G5128"/>
      <c r="H5128"/>
      <c r="O5128"/>
    </row>
    <row r="5129" spans="3:15" x14ac:dyDescent="0.35">
      <c r="C5129"/>
      <c r="F5129"/>
      <c r="G5129"/>
      <c r="H5129"/>
      <c r="O5129"/>
    </row>
    <row r="5130" spans="3:15" x14ac:dyDescent="0.35">
      <c r="C5130"/>
      <c r="F5130"/>
      <c r="G5130"/>
      <c r="H5130"/>
      <c r="O5130"/>
    </row>
    <row r="5131" spans="3:15" x14ac:dyDescent="0.35">
      <c r="C5131"/>
      <c r="F5131"/>
      <c r="G5131"/>
      <c r="H5131"/>
      <c r="O5131"/>
    </row>
    <row r="5132" spans="3:15" x14ac:dyDescent="0.35">
      <c r="C5132"/>
      <c r="F5132"/>
      <c r="G5132"/>
      <c r="H5132"/>
      <c r="O5132"/>
    </row>
    <row r="5133" spans="3:15" x14ac:dyDescent="0.35">
      <c r="C5133"/>
      <c r="F5133"/>
      <c r="G5133"/>
      <c r="H5133"/>
      <c r="O5133"/>
    </row>
    <row r="5134" spans="3:15" x14ac:dyDescent="0.35">
      <c r="C5134"/>
      <c r="F5134"/>
      <c r="G5134"/>
      <c r="H5134"/>
      <c r="O5134"/>
    </row>
    <row r="5135" spans="3:15" x14ac:dyDescent="0.35">
      <c r="C5135"/>
      <c r="F5135"/>
      <c r="G5135"/>
      <c r="H5135"/>
      <c r="O5135"/>
    </row>
    <row r="5136" spans="3:15" x14ac:dyDescent="0.35">
      <c r="C5136"/>
      <c r="F5136"/>
      <c r="G5136"/>
      <c r="H5136"/>
      <c r="O5136"/>
    </row>
    <row r="5137" spans="3:15" x14ac:dyDescent="0.35">
      <c r="C5137"/>
      <c r="F5137"/>
      <c r="G5137"/>
      <c r="H5137"/>
      <c r="O5137"/>
    </row>
    <row r="5138" spans="3:15" x14ac:dyDescent="0.35">
      <c r="C5138"/>
      <c r="F5138"/>
      <c r="G5138"/>
      <c r="H5138"/>
      <c r="O5138"/>
    </row>
    <row r="5139" spans="3:15" x14ac:dyDescent="0.35">
      <c r="C5139"/>
      <c r="F5139"/>
      <c r="G5139"/>
      <c r="H5139"/>
      <c r="O5139"/>
    </row>
    <row r="5140" spans="3:15" x14ac:dyDescent="0.35">
      <c r="C5140"/>
      <c r="F5140"/>
      <c r="G5140"/>
      <c r="H5140"/>
      <c r="O5140"/>
    </row>
    <row r="5141" spans="3:15" x14ac:dyDescent="0.35">
      <c r="C5141"/>
      <c r="F5141"/>
      <c r="G5141"/>
      <c r="H5141"/>
      <c r="O5141"/>
    </row>
    <row r="5142" spans="3:15" x14ac:dyDescent="0.35">
      <c r="C5142"/>
      <c r="F5142"/>
      <c r="G5142"/>
      <c r="H5142"/>
      <c r="O5142"/>
    </row>
    <row r="5143" spans="3:15" x14ac:dyDescent="0.35">
      <c r="C5143"/>
      <c r="F5143"/>
      <c r="G5143"/>
      <c r="H5143"/>
      <c r="O5143"/>
    </row>
    <row r="5144" spans="3:15" x14ac:dyDescent="0.35">
      <c r="C5144"/>
      <c r="F5144"/>
      <c r="G5144"/>
      <c r="H5144"/>
      <c r="O5144"/>
    </row>
    <row r="5145" spans="3:15" x14ac:dyDescent="0.35">
      <c r="C5145"/>
      <c r="F5145"/>
      <c r="G5145"/>
      <c r="H5145"/>
      <c r="O5145"/>
    </row>
    <row r="5146" spans="3:15" x14ac:dyDescent="0.35">
      <c r="C5146"/>
      <c r="F5146"/>
      <c r="G5146"/>
      <c r="H5146"/>
      <c r="O5146"/>
    </row>
    <row r="5147" spans="3:15" x14ac:dyDescent="0.35">
      <c r="C5147"/>
      <c r="F5147"/>
      <c r="G5147"/>
      <c r="H5147"/>
      <c r="O5147"/>
    </row>
    <row r="5148" spans="3:15" x14ac:dyDescent="0.35">
      <c r="C5148"/>
      <c r="F5148"/>
      <c r="G5148"/>
      <c r="H5148"/>
      <c r="O5148"/>
    </row>
    <row r="5149" spans="3:15" x14ac:dyDescent="0.35">
      <c r="C5149"/>
      <c r="F5149"/>
      <c r="G5149"/>
      <c r="H5149"/>
      <c r="O5149"/>
    </row>
    <row r="5150" spans="3:15" x14ac:dyDescent="0.35">
      <c r="C5150"/>
      <c r="F5150"/>
      <c r="G5150"/>
      <c r="H5150"/>
      <c r="O5150"/>
    </row>
    <row r="5151" spans="3:15" x14ac:dyDescent="0.35">
      <c r="C5151"/>
      <c r="F5151"/>
      <c r="G5151"/>
      <c r="H5151"/>
      <c r="O5151"/>
    </row>
    <row r="5152" spans="3:15" x14ac:dyDescent="0.35">
      <c r="C5152"/>
      <c r="F5152"/>
      <c r="G5152"/>
      <c r="H5152"/>
      <c r="O5152"/>
    </row>
    <row r="5153" spans="3:15" x14ac:dyDescent="0.35">
      <c r="C5153"/>
      <c r="F5153"/>
      <c r="G5153"/>
      <c r="H5153"/>
      <c r="O5153"/>
    </row>
    <row r="5154" spans="3:15" x14ac:dyDescent="0.35">
      <c r="C5154"/>
      <c r="F5154"/>
      <c r="G5154"/>
      <c r="H5154"/>
      <c r="O5154"/>
    </row>
    <row r="5155" spans="3:15" x14ac:dyDescent="0.35">
      <c r="C5155"/>
      <c r="F5155"/>
      <c r="G5155"/>
      <c r="H5155"/>
      <c r="O5155"/>
    </row>
    <row r="5156" spans="3:15" x14ac:dyDescent="0.35">
      <c r="C5156"/>
      <c r="F5156"/>
      <c r="G5156"/>
      <c r="H5156"/>
      <c r="O5156"/>
    </row>
    <row r="5157" spans="3:15" x14ac:dyDescent="0.35">
      <c r="C5157"/>
      <c r="F5157"/>
      <c r="G5157"/>
      <c r="H5157"/>
      <c r="O5157"/>
    </row>
    <row r="5158" spans="3:15" x14ac:dyDescent="0.35">
      <c r="C5158"/>
      <c r="F5158"/>
      <c r="G5158"/>
      <c r="H5158"/>
      <c r="O5158"/>
    </row>
    <row r="5159" spans="3:15" x14ac:dyDescent="0.35">
      <c r="C5159"/>
      <c r="F5159"/>
      <c r="G5159"/>
      <c r="H5159"/>
      <c r="O5159"/>
    </row>
    <row r="5160" spans="3:15" x14ac:dyDescent="0.35">
      <c r="C5160"/>
      <c r="F5160"/>
      <c r="G5160"/>
      <c r="H5160"/>
      <c r="O5160"/>
    </row>
    <row r="5161" spans="3:15" x14ac:dyDescent="0.35">
      <c r="C5161"/>
      <c r="F5161"/>
      <c r="G5161"/>
      <c r="H5161"/>
      <c r="O5161"/>
    </row>
    <row r="5162" spans="3:15" x14ac:dyDescent="0.35">
      <c r="C5162"/>
      <c r="F5162"/>
      <c r="G5162"/>
      <c r="H5162"/>
      <c r="O5162"/>
    </row>
    <row r="5163" spans="3:15" x14ac:dyDescent="0.35">
      <c r="C5163"/>
      <c r="F5163"/>
      <c r="G5163"/>
      <c r="H5163"/>
      <c r="O5163"/>
    </row>
    <row r="5164" spans="3:15" x14ac:dyDescent="0.35">
      <c r="C5164"/>
      <c r="F5164"/>
      <c r="G5164"/>
      <c r="H5164"/>
      <c r="O5164"/>
    </row>
    <row r="5165" spans="3:15" x14ac:dyDescent="0.35">
      <c r="C5165"/>
      <c r="F5165"/>
      <c r="G5165"/>
      <c r="H5165"/>
      <c r="O5165"/>
    </row>
    <row r="5166" spans="3:15" x14ac:dyDescent="0.35">
      <c r="C5166"/>
      <c r="F5166"/>
      <c r="G5166"/>
      <c r="H5166"/>
      <c r="O5166"/>
    </row>
    <row r="5167" spans="3:15" x14ac:dyDescent="0.35">
      <c r="C5167"/>
      <c r="F5167"/>
      <c r="G5167"/>
      <c r="H5167"/>
      <c r="O5167"/>
    </row>
    <row r="5168" spans="3:15" x14ac:dyDescent="0.35">
      <c r="C5168"/>
      <c r="F5168"/>
      <c r="G5168"/>
      <c r="H5168"/>
      <c r="O5168"/>
    </row>
    <row r="5169" spans="3:15" x14ac:dyDescent="0.35">
      <c r="C5169"/>
      <c r="F5169"/>
      <c r="G5169"/>
      <c r="H5169"/>
      <c r="O5169"/>
    </row>
    <row r="5170" spans="3:15" x14ac:dyDescent="0.35">
      <c r="C5170"/>
      <c r="F5170"/>
      <c r="G5170"/>
      <c r="H5170"/>
      <c r="O5170"/>
    </row>
    <row r="5171" spans="3:15" x14ac:dyDescent="0.35">
      <c r="C5171"/>
      <c r="F5171"/>
      <c r="G5171"/>
      <c r="H5171"/>
      <c r="O5171"/>
    </row>
    <row r="5172" spans="3:15" x14ac:dyDescent="0.35">
      <c r="C5172"/>
      <c r="F5172"/>
      <c r="G5172"/>
      <c r="H5172"/>
      <c r="O5172"/>
    </row>
    <row r="5173" spans="3:15" x14ac:dyDescent="0.35">
      <c r="C5173"/>
      <c r="F5173"/>
      <c r="G5173"/>
      <c r="H5173"/>
      <c r="O5173"/>
    </row>
    <row r="5174" spans="3:15" x14ac:dyDescent="0.35">
      <c r="C5174"/>
      <c r="F5174"/>
      <c r="G5174"/>
      <c r="H5174"/>
      <c r="O5174"/>
    </row>
    <row r="5175" spans="3:15" x14ac:dyDescent="0.35">
      <c r="C5175"/>
      <c r="F5175"/>
      <c r="G5175"/>
      <c r="H5175"/>
      <c r="O5175"/>
    </row>
    <row r="5176" spans="3:15" x14ac:dyDescent="0.35">
      <c r="C5176"/>
      <c r="F5176"/>
      <c r="G5176"/>
      <c r="H5176"/>
      <c r="O5176"/>
    </row>
    <row r="5177" spans="3:15" x14ac:dyDescent="0.35">
      <c r="C5177"/>
      <c r="F5177"/>
      <c r="G5177"/>
      <c r="H5177"/>
      <c r="O5177"/>
    </row>
    <row r="5178" spans="3:15" x14ac:dyDescent="0.35">
      <c r="C5178"/>
      <c r="F5178"/>
      <c r="G5178"/>
      <c r="H5178"/>
      <c r="O5178"/>
    </row>
    <row r="5179" spans="3:15" x14ac:dyDescent="0.35">
      <c r="C5179"/>
      <c r="F5179"/>
      <c r="G5179"/>
      <c r="H5179"/>
      <c r="O5179"/>
    </row>
    <row r="5180" spans="3:15" x14ac:dyDescent="0.35">
      <c r="C5180"/>
      <c r="F5180"/>
      <c r="G5180"/>
      <c r="H5180"/>
      <c r="O5180"/>
    </row>
    <row r="5181" spans="3:15" x14ac:dyDescent="0.35">
      <c r="C5181"/>
      <c r="F5181"/>
      <c r="G5181"/>
      <c r="H5181"/>
      <c r="O5181"/>
    </row>
    <row r="5182" spans="3:15" x14ac:dyDescent="0.35">
      <c r="C5182"/>
      <c r="F5182"/>
      <c r="G5182"/>
      <c r="H5182"/>
      <c r="O5182"/>
    </row>
    <row r="5183" spans="3:15" x14ac:dyDescent="0.35">
      <c r="C5183"/>
      <c r="F5183"/>
      <c r="G5183"/>
      <c r="H5183"/>
      <c r="O5183"/>
    </row>
    <row r="5184" spans="3:15" x14ac:dyDescent="0.35">
      <c r="C5184"/>
      <c r="F5184"/>
      <c r="G5184"/>
      <c r="H5184"/>
      <c r="O5184"/>
    </row>
    <row r="5185" spans="3:15" x14ac:dyDescent="0.35">
      <c r="C5185"/>
      <c r="F5185"/>
      <c r="G5185"/>
      <c r="H5185"/>
      <c r="O5185"/>
    </row>
    <row r="5186" spans="3:15" x14ac:dyDescent="0.35">
      <c r="C5186"/>
      <c r="F5186"/>
      <c r="G5186"/>
      <c r="H5186"/>
      <c r="O5186"/>
    </row>
    <row r="5187" spans="3:15" x14ac:dyDescent="0.35">
      <c r="C5187"/>
      <c r="F5187"/>
      <c r="G5187"/>
      <c r="H5187"/>
      <c r="O5187"/>
    </row>
    <row r="5188" spans="3:15" x14ac:dyDescent="0.35">
      <c r="C5188"/>
      <c r="F5188"/>
      <c r="G5188"/>
      <c r="H5188"/>
      <c r="O5188"/>
    </row>
    <row r="5189" spans="3:15" x14ac:dyDescent="0.35">
      <c r="C5189"/>
      <c r="F5189"/>
      <c r="G5189"/>
      <c r="H5189"/>
      <c r="O5189"/>
    </row>
    <row r="5190" spans="3:15" x14ac:dyDescent="0.35">
      <c r="C5190"/>
      <c r="F5190"/>
      <c r="G5190"/>
      <c r="H5190"/>
      <c r="O5190"/>
    </row>
    <row r="5191" spans="3:15" x14ac:dyDescent="0.35">
      <c r="C5191"/>
      <c r="F5191"/>
      <c r="G5191"/>
      <c r="H5191"/>
      <c r="O5191"/>
    </row>
    <row r="5192" spans="3:15" x14ac:dyDescent="0.35">
      <c r="C5192"/>
      <c r="F5192"/>
      <c r="G5192"/>
      <c r="H5192"/>
      <c r="O5192"/>
    </row>
    <row r="5193" spans="3:15" x14ac:dyDescent="0.35">
      <c r="C5193"/>
      <c r="F5193"/>
      <c r="G5193"/>
      <c r="H5193"/>
      <c r="O5193"/>
    </row>
    <row r="5194" spans="3:15" x14ac:dyDescent="0.35">
      <c r="C5194"/>
      <c r="F5194"/>
      <c r="G5194"/>
      <c r="H5194"/>
      <c r="O5194"/>
    </row>
    <row r="5195" spans="3:15" x14ac:dyDescent="0.35">
      <c r="C5195"/>
      <c r="F5195"/>
      <c r="G5195"/>
      <c r="H5195"/>
      <c r="O5195"/>
    </row>
    <row r="5196" spans="3:15" x14ac:dyDescent="0.35">
      <c r="C5196"/>
      <c r="F5196"/>
      <c r="G5196"/>
      <c r="H5196"/>
      <c r="O5196"/>
    </row>
    <row r="5197" spans="3:15" x14ac:dyDescent="0.35">
      <c r="C5197"/>
      <c r="F5197"/>
      <c r="G5197"/>
      <c r="H5197"/>
      <c r="O5197"/>
    </row>
    <row r="5198" spans="3:15" x14ac:dyDescent="0.35">
      <c r="C5198"/>
      <c r="F5198"/>
      <c r="G5198"/>
      <c r="H5198"/>
      <c r="O5198"/>
    </row>
    <row r="5199" spans="3:15" x14ac:dyDescent="0.35">
      <c r="C5199"/>
      <c r="F5199"/>
      <c r="G5199"/>
      <c r="H5199"/>
      <c r="O5199"/>
    </row>
    <row r="5200" spans="3:15" x14ac:dyDescent="0.35">
      <c r="C5200"/>
      <c r="F5200"/>
      <c r="G5200"/>
      <c r="H5200"/>
      <c r="O5200"/>
    </row>
    <row r="5201" spans="3:15" x14ac:dyDescent="0.35">
      <c r="C5201"/>
      <c r="F5201"/>
      <c r="G5201"/>
      <c r="H5201"/>
      <c r="O5201"/>
    </row>
    <row r="5202" spans="3:15" x14ac:dyDescent="0.35">
      <c r="C5202"/>
      <c r="F5202"/>
      <c r="G5202"/>
      <c r="H5202"/>
      <c r="O5202"/>
    </row>
    <row r="5203" spans="3:15" x14ac:dyDescent="0.35">
      <c r="C5203"/>
      <c r="F5203"/>
      <c r="G5203"/>
      <c r="H5203"/>
      <c r="O5203"/>
    </row>
    <row r="5204" spans="3:15" x14ac:dyDescent="0.35">
      <c r="C5204"/>
      <c r="F5204"/>
      <c r="G5204"/>
      <c r="H5204"/>
      <c r="O5204"/>
    </row>
    <row r="5205" spans="3:15" x14ac:dyDescent="0.35">
      <c r="C5205"/>
      <c r="F5205"/>
      <c r="G5205"/>
      <c r="H5205"/>
      <c r="O5205"/>
    </row>
    <row r="5206" spans="3:15" x14ac:dyDescent="0.35">
      <c r="C5206"/>
      <c r="F5206"/>
      <c r="G5206"/>
      <c r="H5206"/>
      <c r="O5206"/>
    </row>
    <row r="5207" spans="3:15" x14ac:dyDescent="0.35">
      <c r="C5207"/>
      <c r="F5207"/>
      <c r="G5207"/>
      <c r="H5207"/>
      <c r="O5207"/>
    </row>
    <row r="5208" spans="3:15" x14ac:dyDescent="0.35">
      <c r="C5208"/>
      <c r="F5208"/>
      <c r="G5208"/>
      <c r="H5208"/>
      <c r="O5208"/>
    </row>
    <row r="5209" spans="3:15" x14ac:dyDescent="0.35">
      <c r="C5209"/>
      <c r="F5209"/>
      <c r="G5209"/>
      <c r="H5209"/>
      <c r="O5209"/>
    </row>
    <row r="5210" spans="3:15" x14ac:dyDescent="0.35">
      <c r="C5210"/>
      <c r="F5210"/>
      <c r="G5210"/>
      <c r="H5210"/>
      <c r="O5210"/>
    </row>
    <row r="5211" spans="3:15" x14ac:dyDescent="0.35">
      <c r="C5211"/>
      <c r="F5211"/>
      <c r="G5211"/>
      <c r="H5211"/>
      <c r="O5211"/>
    </row>
    <row r="5212" spans="3:15" x14ac:dyDescent="0.35">
      <c r="C5212"/>
      <c r="F5212"/>
      <c r="G5212"/>
      <c r="H5212"/>
      <c r="O5212"/>
    </row>
    <row r="5213" spans="3:15" x14ac:dyDescent="0.35">
      <c r="C5213"/>
      <c r="F5213"/>
      <c r="G5213"/>
      <c r="H5213"/>
      <c r="O5213"/>
    </row>
    <row r="5214" spans="3:15" x14ac:dyDescent="0.35">
      <c r="C5214"/>
      <c r="F5214"/>
      <c r="G5214"/>
      <c r="H5214"/>
      <c r="O5214"/>
    </row>
    <row r="5215" spans="3:15" x14ac:dyDescent="0.35">
      <c r="C5215"/>
      <c r="F5215"/>
      <c r="G5215"/>
      <c r="H5215"/>
      <c r="O5215"/>
    </row>
    <row r="5216" spans="3:15" x14ac:dyDescent="0.35">
      <c r="C5216"/>
      <c r="F5216"/>
      <c r="G5216"/>
      <c r="H5216"/>
      <c r="O5216"/>
    </row>
    <row r="5217" spans="3:15" x14ac:dyDescent="0.35">
      <c r="C5217"/>
      <c r="F5217"/>
      <c r="G5217"/>
      <c r="H5217"/>
      <c r="O5217"/>
    </row>
    <row r="5218" spans="3:15" x14ac:dyDescent="0.35">
      <c r="C5218"/>
      <c r="F5218"/>
      <c r="G5218"/>
      <c r="H5218"/>
      <c r="O5218"/>
    </row>
    <row r="5219" spans="3:15" x14ac:dyDescent="0.35">
      <c r="C5219"/>
      <c r="F5219"/>
      <c r="G5219"/>
      <c r="H5219"/>
      <c r="O5219"/>
    </row>
    <row r="5220" spans="3:15" x14ac:dyDescent="0.35">
      <c r="C5220"/>
      <c r="F5220"/>
      <c r="G5220"/>
      <c r="H5220"/>
      <c r="O5220"/>
    </row>
    <row r="5221" spans="3:15" x14ac:dyDescent="0.35">
      <c r="C5221"/>
      <c r="F5221"/>
      <c r="G5221"/>
      <c r="H5221"/>
      <c r="O5221"/>
    </row>
    <row r="5222" spans="3:15" x14ac:dyDescent="0.35">
      <c r="C5222"/>
      <c r="F5222"/>
      <c r="G5222"/>
      <c r="H5222"/>
      <c r="O5222"/>
    </row>
    <row r="5223" spans="3:15" x14ac:dyDescent="0.35">
      <c r="C5223"/>
      <c r="F5223"/>
      <c r="G5223"/>
      <c r="H5223"/>
      <c r="O5223"/>
    </row>
    <row r="5224" spans="3:15" x14ac:dyDescent="0.35">
      <c r="C5224"/>
      <c r="F5224"/>
      <c r="G5224"/>
      <c r="H5224"/>
      <c r="O5224"/>
    </row>
    <row r="5225" spans="3:15" x14ac:dyDescent="0.35">
      <c r="C5225"/>
      <c r="F5225"/>
      <c r="G5225"/>
      <c r="H5225"/>
      <c r="O5225"/>
    </row>
    <row r="5226" spans="3:15" x14ac:dyDescent="0.35">
      <c r="C5226"/>
      <c r="F5226"/>
      <c r="G5226"/>
      <c r="H5226"/>
      <c r="O5226"/>
    </row>
    <row r="5227" spans="3:15" x14ac:dyDescent="0.35">
      <c r="C5227"/>
      <c r="F5227"/>
      <c r="G5227"/>
      <c r="H5227"/>
      <c r="O5227"/>
    </row>
    <row r="5228" spans="3:15" x14ac:dyDescent="0.35">
      <c r="C5228"/>
      <c r="F5228"/>
      <c r="G5228"/>
      <c r="H5228"/>
      <c r="O5228"/>
    </row>
    <row r="5229" spans="3:15" x14ac:dyDescent="0.35">
      <c r="C5229"/>
      <c r="F5229"/>
      <c r="G5229"/>
      <c r="H5229"/>
      <c r="O5229"/>
    </row>
    <row r="5230" spans="3:15" x14ac:dyDescent="0.35">
      <c r="C5230"/>
      <c r="F5230"/>
      <c r="G5230"/>
      <c r="H5230"/>
      <c r="O5230"/>
    </row>
    <row r="5231" spans="3:15" x14ac:dyDescent="0.35">
      <c r="C5231"/>
      <c r="F5231"/>
      <c r="G5231"/>
      <c r="H5231"/>
      <c r="O5231"/>
    </row>
    <row r="5232" spans="3:15" x14ac:dyDescent="0.35">
      <c r="C5232"/>
      <c r="F5232"/>
      <c r="G5232"/>
      <c r="H5232"/>
      <c r="O5232"/>
    </row>
    <row r="5233" spans="3:15" x14ac:dyDescent="0.35">
      <c r="C5233"/>
      <c r="F5233"/>
      <c r="G5233"/>
      <c r="H5233"/>
      <c r="O5233"/>
    </row>
    <row r="5234" spans="3:15" x14ac:dyDescent="0.35">
      <c r="C5234"/>
      <c r="F5234"/>
      <c r="G5234"/>
      <c r="H5234"/>
      <c r="O5234"/>
    </row>
    <row r="5235" spans="3:15" x14ac:dyDescent="0.35">
      <c r="C5235"/>
      <c r="F5235"/>
      <c r="G5235"/>
      <c r="H5235"/>
      <c r="O5235"/>
    </row>
    <row r="5236" spans="3:15" x14ac:dyDescent="0.35">
      <c r="C5236"/>
      <c r="F5236"/>
      <c r="G5236"/>
      <c r="H5236"/>
      <c r="O5236"/>
    </row>
    <row r="5237" spans="3:15" x14ac:dyDescent="0.35">
      <c r="C5237"/>
      <c r="F5237"/>
      <c r="G5237"/>
      <c r="H5237"/>
      <c r="O5237"/>
    </row>
    <row r="5238" spans="3:15" x14ac:dyDescent="0.35">
      <c r="C5238"/>
      <c r="F5238"/>
      <c r="G5238"/>
      <c r="H5238"/>
      <c r="O5238"/>
    </row>
    <row r="5239" spans="3:15" x14ac:dyDescent="0.35">
      <c r="C5239"/>
      <c r="F5239"/>
      <c r="G5239"/>
      <c r="H5239"/>
      <c r="O5239"/>
    </row>
    <row r="5240" spans="3:15" x14ac:dyDescent="0.35">
      <c r="C5240"/>
      <c r="F5240"/>
      <c r="G5240"/>
      <c r="H5240"/>
      <c r="O5240"/>
    </row>
    <row r="5241" spans="3:15" x14ac:dyDescent="0.35">
      <c r="C5241"/>
      <c r="F5241"/>
      <c r="G5241"/>
      <c r="H5241"/>
      <c r="O5241"/>
    </row>
    <row r="5242" spans="3:15" x14ac:dyDescent="0.35">
      <c r="C5242"/>
      <c r="F5242"/>
      <c r="G5242"/>
      <c r="H5242"/>
      <c r="O5242"/>
    </row>
    <row r="5243" spans="3:15" x14ac:dyDescent="0.35">
      <c r="C5243"/>
      <c r="F5243"/>
      <c r="G5243"/>
      <c r="H5243"/>
      <c r="O5243"/>
    </row>
    <row r="5244" spans="3:15" x14ac:dyDescent="0.35">
      <c r="C5244"/>
      <c r="F5244"/>
      <c r="G5244"/>
      <c r="H5244"/>
      <c r="O5244"/>
    </row>
    <row r="5245" spans="3:15" x14ac:dyDescent="0.35">
      <c r="C5245"/>
      <c r="F5245"/>
      <c r="G5245"/>
      <c r="H5245"/>
      <c r="O5245"/>
    </row>
    <row r="5246" spans="3:15" x14ac:dyDescent="0.35">
      <c r="C5246"/>
      <c r="F5246"/>
      <c r="G5246"/>
      <c r="H5246"/>
      <c r="O5246"/>
    </row>
    <row r="5247" spans="3:15" x14ac:dyDescent="0.35">
      <c r="C5247"/>
      <c r="F5247"/>
      <c r="G5247"/>
      <c r="H5247"/>
      <c r="O5247"/>
    </row>
    <row r="5248" spans="3:15" x14ac:dyDescent="0.35">
      <c r="C5248"/>
      <c r="F5248"/>
      <c r="G5248"/>
      <c r="H5248"/>
      <c r="O5248"/>
    </row>
    <row r="5249" spans="3:15" x14ac:dyDescent="0.35">
      <c r="C5249"/>
      <c r="F5249"/>
      <c r="G5249"/>
      <c r="H5249"/>
      <c r="O5249"/>
    </row>
    <row r="5250" spans="3:15" x14ac:dyDescent="0.35">
      <c r="C5250"/>
      <c r="F5250"/>
      <c r="G5250"/>
      <c r="H5250"/>
      <c r="O5250"/>
    </row>
    <row r="5251" spans="3:15" x14ac:dyDescent="0.35">
      <c r="C5251"/>
      <c r="F5251"/>
      <c r="G5251"/>
      <c r="H5251"/>
      <c r="O5251"/>
    </row>
    <row r="5252" spans="3:15" x14ac:dyDescent="0.35">
      <c r="C5252"/>
      <c r="F5252"/>
      <c r="G5252"/>
      <c r="H5252"/>
      <c r="O5252"/>
    </row>
    <row r="5253" spans="3:15" x14ac:dyDescent="0.35">
      <c r="C5253"/>
      <c r="F5253"/>
      <c r="G5253"/>
      <c r="H5253"/>
      <c r="O5253"/>
    </row>
    <row r="5254" spans="3:15" x14ac:dyDescent="0.35">
      <c r="C5254"/>
      <c r="F5254"/>
      <c r="G5254"/>
      <c r="H5254"/>
      <c r="O5254"/>
    </row>
    <row r="5255" spans="3:15" x14ac:dyDescent="0.35">
      <c r="C5255"/>
      <c r="F5255"/>
      <c r="G5255"/>
      <c r="H5255"/>
      <c r="O5255"/>
    </row>
    <row r="5256" spans="3:15" x14ac:dyDescent="0.35">
      <c r="C5256"/>
      <c r="F5256"/>
      <c r="G5256"/>
      <c r="H5256"/>
      <c r="O5256"/>
    </row>
    <row r="5257" spans="3:15" x14ac:dyDescent="0.35">
      <c r="C5257"/>
      <c r="F5257"/>
      <c r="G5257"/>
      <c r="H5257"/>
      <c r="O5257"/>
    </row>
    <row r="5258" spans="3:15" x14ac:dyDescent="0.35">
      <c r="C5258"/>
      <c r="F5258"/>
      <c r="G5258"/>
      <c r="H5258"/>
      <c r="O5258"/>
    </row>
    <row r="5259" spans="3:15" x14ac:dyDescent="0.35">
      <c r="C5259"/>
      <c r="F5259"/>
      <c r="G5259"/>
      <c r="H5259"/>
      <c r="O5259"/>
    </row>
    <row r="5260" spans="3:15" x14ac:dyDescent="0.35">
      <c r="C5260"/>
      <c r="F5260"/>
      <c r="G5260"/>
      <c r="H5260"/>
      <c r="O5260"/>
    </row>
    <row r="5261" spans="3:15" x14ac:dyDescent="0.35">
      <c r="C5261"/>
      <c r="F5261"/>
      <c r="G5261"/>
      <c r="H5261"/>
      <c r="O5261"/>
    </row>
    <row r="5262" spans="3:15" x14ac:dyDescent="0.35">
      <c r="C5262"/>
      <c r="F5262"/>
      <c r="G5262"/>
      <c r="H5262"/>
      <c r="O5262"/>
    </row>
    <row r="5263" spans="3:15" x14ac:dyDescent="0.35">
      <c r="C5263"/>
      <c r="F5263"/>
      <c r="G5263"/>
      <c r="H5263"/>
      <c r="O5263"/>
    </row>
    <row r="5264" spans="3:15" x14ac:dyDescent="0.35">
      <c r="C5264"/>
      <c r="F5264"/>
      <c r="G5264"/>
      <c r="H5264"/>
      <c r="O5264"/>
    </row>
    <row r="5265" spans="3:15" x14ac:dyDescent="0.35">
      <c r="C5265"/>
      <c r="F5265"/>
      <c r="G5265"/>
      <c r="H5265"/>
      <c r="O5265"/>
    </row>
    <row r="5266" spans="3:15" x14ac:dyDescent="0.35">
      <c r="C5266"/>
      <c r="F5266"/>
      <c r="G5266"/>
      <c r="H5266"/>
      <c r="O5266"/>
    </row>
    <row r="5267" spans="3:15" x14ac:dyDescent="0.35">
      <c r="C5267"/>
      <c r="F5267"/>
      <c r="G5267"/>
      <c r="H5267"/>
      <c r="O5267"/>
    </row>
    <row r="5268" spans="3:15" x14ac:dyDescent="0.35">
      <c r="C5268"/>
      <c r="F5268"/>
      <c r="G5268"/>
      <c r="H5268"/>
      <c r="O5268"/>
    </row>
    <row r="5269" spans="3:15" x14ac:dyDescent="0.35">
      <c r="C5269"/>
      <c r="F5269"/>
      <c r="G5269"/>
      <c r="H5269"/>
      <c r="O5269"/>
    </row>
    <row r="5270" spans="3:15" x14ac:dyDescent="0.35">
      <c r="C5270"/>
      <c r="F5270"/>
      <c r="G5270"/>
      <c r="H5270"/>
      <c r="O5270"/>
    </row>
    <row r="5271" spans="3:15" x14ac:dyDescent="0.35">
      <c r="C5271"/>
      <c r="F5271"/>
      <c r="G5271"/>
      <c r="H5271"/>
      <c r="O5271"/>
    </row>
    <row r="5272" spans="3:15" x14ac:dyDescent="0.35">
      <c r="C5272"/>
      <c r="F5272"/>
      <c r="G5272"/>
      <c r="H5272"/>
      <c r="O5272"/>
    </row>
    <row r="5273" spans="3:15" x14ac:dyDescent="0.35">
      <c r="C5273"/>
      <c r="F5273"/>
      <c r="G5273"/>
      <c r="H5273"/>
      <c r="O5273"/>
    </row>
    <row r="5274" spans="3:15" x14ac:dyDescent="0.35">
      <c r="C5274"/>
      <c r="F5274"/>
      <c r="G5274"/>
      <c r="H5274"/>
      <c r="O5274"/>
    </row>
    <row r="5275" spans="3:15" x14ac:dyDescent="0.35">
      <c r="C5275"/>
      <c r="F5275"/>
      <c r="G5275"/>
      <c r="H5275"/>
      <c r="O5275"/>
    </row>
    <row r="5276" spans="3:15" x14ac:dyDescent="0.35">
      <c r="C5276"/>
      <c r="F5276"/>
      <c r="G5276"/>
      <c r="H5276"/>
      <c r="O5276"/>
    </row>
    <row r="5277" spans="3:15" x14ac:dyDescent="0.35">
      <c r="C5277"/>
      <c r="F5277"/>
      <c r="G5277"/>
      <c r="H5277"/>
      <c r="O5277"/>
    </row>
    <row r="5278" spans="3:15" x14ac:dyDescent="0.35">
      <c r="C5278"/>
      <c r="F5278"/>
      <c r="G5278"/>
      <c r="H5278"/>
      <c r="O5278"/>
    </row>
    <row r="5279" spans="3:15" x14ac:dyDescent="0.35">
      <c r="C5279"/>
      <c r="F5279"/>
      <c r="G5279"/>
      <c r="H5279"/>
      <c r="O5279"/>
    </row>
    <row r="5280" spans="3:15" x14ac:dyDescent="0.35">
      <c r="C5280"/>
      <c r="F5280"/>
      <c r="G5280"/>
      <c r="H5280"/>
      <c r="O5280"/>
    </row>
    <row r="5281" spans="3:15" x14ac:dyDescent="0.35">
      <c r="C5281"/>
      <c r="F5281"/>
      <c r="G5281"/>
      <c r="H5281"/>
      <c r="O5281"/>
    </row>
    <row r="5282" spans="3:15" x14ac:dyDescent="0.35">
      <c r="C5282"/>
      <c r="F5282"/>
      <c r="G5282"/>
      <c r="H5282"/>
      <c r="O5282"/>
    </row>
    <row r="5283" spans="3:15" x14ac:dyDescent="0.35">
      <c r="C5283"/>
      <c r="F5283"/>
      <c r="G5283"/>
      <c r="H5283"/>
      <c r="O5283"/>
    </row>
    <row r="5284" spans="3:15" x14ac:dyDescent="0.35">
      <c r="C5284"/>
      <c r="F5284"/>
      <c r="G5284"/>
      <c r="H5284"/>
      <c r="O5284"/>
    </row>
    <row r="5285" spans="3:15" x14ac:dyDescent="0.35">
      <c r="C5285"/>
      <c r="F5285"/>
      <c r="G5285"/>
      <c r="H5285"/>
      <c r="O5285"/>
    </row>
    <row r="5286" spans="3:15" x14ac:dyDescent="0.35">
      <c r="C5286"/>
      <c r="F5286"/>
      <c r="G5286"/>
      <c r="H5286"/>
      <c r="O5286"/>
    </row>
    <row r="5287" spans="3:15" x14ac:dyDescent="0.35">
      <c r="C5287"/>
      <c r="F5287"/>
      <c r="G5287"/>
      <c r="H5287"/>
      <c r="O5287"/>
    </row>
    <row r="5288" spans="3:15" x14ac:dyDescent="0.35">
      <c r="C5288"/>
      <c r="F5288"/>
      <c r="G5288"/>
      <c r="H5288"/>
      <c r="O5288"/>
    </row>
    <row r="5289" spans="3:15" x14ac:dyDescent="0.35">
      <c r="C5289"/>
      <c r="F5289"/>
      <c r="G5289"/>
      <c r="H5289"/>
      <c r="O5289"/>
    </row>
    <row r="5290" spans="3:15" x14ac:dyDescent="0.35">
      <c r="C5290"/>
      <c r="F5290"/>
      <c r="G5290"/>
      <c r="H5290"/>
      <c r="O5290"/>
    </row>
    <row r="5291" spans="3:15" x14ac:dyDescent="0.35">
      <c r="C5291"/>
      <c r="F5291"/>
      <c r="G5291"/>
      <c r="H5291"/>
      <c r="O5291"/>
    </row>
    <row r="5292" spans="3:15" x14ac:dyDescent="0.35">
      <c r="C5292"/>
      <c r="F5292"/>
      <c r="G5292"/>
      <c r="H5292"/>
      <c r="O5292"/>
    </row>
    <row r="5293" spans="3:15" x14ac:dyDescent="0.35">
      <c r="C5293"/>
      <c r="F5293"/>
      <c r="G5293"/>
      <c r="H5293"/>
      <c r="O5293"/>
    </row>
    <row r="5294" spans="3:15" x14ac:dyDescent="0.35">
      <c r="C5294"/>
      <c r="F5294"/>
      <c r="G5294"/>
      <c r="H5294"/>
      <c r="O5294"/>
    </row>
    <row r="5295" spans="3:15" x14ac:dyDescent="0.35">
      <c r="C5295"/>
      <c r="F5295"/>
      <c r="G5295"/>
      <c r="H5295"/>
      <c r="O5295"/>
    </row>
    <row r="5296" spans="3:15" x14ac:dyDescent="0.35">
      <c r="C5296"/>
      <c r="F5296"/>
      <c r="G5296"/>
      <c r="H5296"/>
      <c r="O5296"/>
    </row>
    <row r="5297" spans="3:15" x14ac:dyDescent="0.35">
      <c r="C5297"/>
      <c r="F5297"/>
      <c r="G5297"/>
      <c r="H5297"/>
      <c r="O5297"/>
    </row>
    <row r="5298" spans="3:15" x14ac:dyDescent="0.35">
      <c r="C5298"/>
      <c r="F5298"/>
      <c r="G5298"/>
      <c r="H5298"/>
      <c r="O5298"/>
    </row>
    <row r="5299" spans="3:15" x14ac:dyDescent="0.35">
      <c r="C5299"/>
      <c r="F5299"/>
      <c r="G5299"/>
      <c r="H5299"/>
      <c r="O5299"/>
    </row>
    <row r="5300" spans="3:15" x14ac:dyDescent="0.35">
      <c r="C5300"/>
      <c r="F5300"/>
      <c r="G5300"/>
      <c r="H5300"/>
      <c r="O5300"/>
    </row>
    <row r="5301" spans="3:15" x14ac:dyDescent="0.35">
      <c r="C5301"/>
      <c r="F5301"/>
      <c r="G5301"/>
      <c r="H5301"/>
      <c r="O5301"/>
    </row>
    <row r="5302" spans="3:15" x14ac:dyDescent="0.35">
      <c r="C5302"/>
      <c r="F5302"/>
      <c r="G5302"/>
      <c r="H5302"/>
      <c r="O5302"/>
    </row>
    <row r="5303" spans="3:15" x14ac:dyDescent="0.35">
      <c r="C5303"/>
      <c r="F5303"/>
      <c r="G5303"/>
      <c r="H5303"/>
      <c r="O5303"/>
    </row>
    <row r="5304" spans="3:15" x14ac:dyDescent="0.35">
      <c r="C5304"/>
      <c r="F5304"/>
      <c r="G5304"/>
      <c r="H5304"/>
      <c r="O5304"/>
    </row>
    <row r="5305" spans="3:15" x14ac:dyDescent="0.35">
      <c r="C5305"/>
      <c r="F5305"/>
      <c r="G5305"/>
      <c r="H5305"/>
      <c r="O5305"/>
    </row>
    <row r="5306" spans="3:15" x14ac:dyDescent="0.35">
      <c r="C5306"/>
      <c r="F5306"/>
      <c r="G5306"/>
      <c r="H5306"/>
      <c r="O5306"/>
    </row>
    <row r="5307" spans="3:15" x14ac:dyDescent="0.35">
      <c r="C5307"/>
      <c r="F5307"/>
      <c r="G5307"/>
      <c r="H5307"/>
      <c r="O5307"/>
    </row>
    <row r="5308" spans="3:15" x14ac:dyDescent="0.35">
      <c r="C5308"/>
      <c r="F5308"/>
      <c r="G5308"/>
      <c r="H5308"/>
      <c r="O5308"/>
    </row>
    <row r="5309" spans="3:15" x14ac:dyDescent="0.35">
      <c r="C5309"/>
      <c r="F5309"/>
      <c r="G5309"/>
      <c r="H5309"/>
      <c r="O5309"/>
    </row>
    <row r="5310" spans="3:15" x14ac:dyDescent="0.35">
      <c r="C5310"/>
      <c r="F5310"/>
      <c r="G5310"/>
      <c r="H5310"/>
      <c r="O5310"/>
    </row>
    <row r="5311" spans="3:15" x14ac:dyDescent="0.35">
      <c r="C5311"/>
      <c r="F5311"/>
      <c r="G5311"/>
      <c r="H5311"/>
      <c r="O5311"/>
    </row>
    <row r="5312" spans="3:15" x14ac:dyDescent="0.35">
      <c r="C5312"/>
      <c r="F5312"/>
      <c r="G5312"/>
      <c r="H5312"/>
      <c r="O5312"/>
    </row>
    <row r="5313" spans="3:15" x14ac:dyDescent="0.35">
      <c r="C5313"/>
      <c r="F5313"/>
      <c r="G5313"/>
      <c r="H5313"/>
      <c r="O5313"/>
    </row>
    <row r="5314" spans="3:15" x14ac:dyDescent="0.35">
      <c r="C5314"/>
      <c r="F5314"/>
      <c r="G5314"/>
      <c r="H5314"/>
      <c r="O5314"/>
    </row>
    <row r="5315" spans="3:15" x14ac:dyDescent="0.35">
      <c r="C5315"/>
      <c r="F5315"/>
      <c r="G5315"/>
      <c r="H5315"/>
      <c r="O5315"/>
    </row>
    <row r="5316" spans="3:15" x14ac:dyDescent="0.35">
      <c r="C5316"/>
      <c r="F5316"/>
      <c r="G5316"/>
      <c r="H5316"/>
      <c r="O5316"/>
    </row>
    <row r="5317" spans="3:15" x14ac:dyDescent="0.35">
      <c r="C5317"/>
      <c r="F5317"/>
      <c r="G5317"/>
      <c r="H5317"/>
      <c r="O5317"/>
    </row>
    <row r="5318" spans="3:15" x14ac:dyDescent="0.35">
      <c r="C5318"/>
      <c r="F5318"/>
      <c r="G5318"/>
      <c r="H5318"/>
      <c r="O5318"/>
    </row>
    <row r="5319" spans="3:15" x14ac:dyDescent="0.35">
      <c r="C5319"/>
      <c r="F5319"/>
      <c r="G5319"/>
      <c r="H5319"/>
      <c r="O5319"/>
    </row>
    <row r="5320" spans="3:15" x14ac:dyDescent="0.35">
      <c r="C5320"/>
      <c r="F5320"/>
      <c r="G5320"/>
      <c r="H5320"/>
      <c r="O5320"/>
    </row>
    <row r="5321" spans="3:15" x14ac:dyDescent="0.35">
      <c r="C5321"/>
      <c r="F5321"/>
      <c r="G5321"/>
      <c r="H5321"/>
      <c r="O5321"/>
    </row>
    <row r="5322" spans="3:15" x14ac:dyDescent="0.35">
      <c r="C5322"/>
      <c r="F5322"/>
      <c r="G5322"/>
      <c r="H5322"/>
      <c r="O5322"/>
    </row>
    <row r="5323" spans="3:15" x14ac:dyDescent="0.35">
      <c r="C5323"/>
      <c r="F5323"/>
      <c r="G5323"/>
      <c r="H5323"/>
      <c r="O5323"/>
    </row>
    <row r="5324" spans="3:15" x14ac:dyDescent="0.35">
      <c r="C5324"/>
      <c r="F5324"/>
      <c r="G5324"/>
      <c r="H5324"/>
      <c r="O5324"/>
    </row>
    <row r="5325" spans="3:15" x14ac:dyDescent="0.35">
      <c r="C5325"/>
      <c r="F5325"/>
      <c r="G5325"/>
      <c r="H5325"/>
      <c r="O5325"/>
    </row>
    <row r="5326" spans="3:15" x14ac:dyDescent="0.35">
      <c r="C5326"/>
      <c r="F5326"/>
      <c r="G5326"/>
      <c r="H5326"/>
      <c r="O5326"/>
    </row>
    <row r="5327" spans="3:15" x14ac:dyDescent="0.35">
      <c r="C5327"/>
      <c r="F5327"/>
      <c r="G5327"/>
      <c r="H5327"/>
      <c r="O5327"/>
    </row>
    <row r="5328" spans="3:15" x14ac:dyDescent="0.35">
      <c r="C5328"/>
      <c r="F5328"/>
      <c r="G5328"/>
      <c r="H5328"/>
      <c r="O5328"/>
    </row>
    <row r="5329" spans="3:15" x14ac:dyDescent="0.35">
      <c r="C5329"/>
      <c r="F5329"/>
      <c r="G5329"/>
      <c r="H5329"/>
      <c r="O5329"/>
    </row>
    <row r="5330" spans="3:15" x14ac:dyDescent="0.35">
      <c r="C5330"/>
      <c r="F5330"/>
      <c r="G5330"/>
      <c r="H5330"/>
      <c r="O5330"/>
    </row>
    <row r="5331" spans="3:15" x14ac:dyDescent="0.35">
      <c r="C5331"/>
      <c r="F5331"/>
      <c r="G5331"/>
      <c r="H5331"/>
      <c r="O5331"/>
    </row>
    <row r="5332" spans="3:15" x14ac:dyDescent="0.35">
      <c r="C5332"/>
      <c r="F5332"/>
      <c r="G5332"/>
      <c r="H5332"/>
      <c r="O5332"/>
    </row>
    <row r="5333" spans="3:15" x14ac:dyDescent="0.35">
      <c r="C5333"/>
      <c r="F5333"/>
      <c r="G5333"/>
      <c r="H5333"/>
      <c r="O5333"/>
    </row>
    <row r="5334" spans="3:15" x14ac:dyDescent="0.35">
      <c r="C5334"/>
      <c r="F5334"/>
      <c r="G5334"/>
      <c r="H5334"/>
      <c r="O5334"/>
    </row>
    <row r="5335" spans="3:15" x14ac:dyDescent="0.35">
      <c r="C5335"/>
      <c r="F5335"/>
      <c r="G5335"/>
      <c r="H5335"/>
      <c r="O5335"/>
    </row>
    <row r="5336" spans="3:15" x14ac:dyDescent="0.35">
      <c r="C5336"/>
      <c r="F5336"/>
      <c r="G5336"/>
      <c r="H5336"/>
      <c r="O5336"/>
    </row>
    <row r="5337" spans="3:15" x14ac:dyDescent="0.35">
      <c r="C5337"/>
      <c r="F5337"/>
      <c r="G5337"/>
      <c r="H5337"/>
      <c r="O5337"/>
    </row>
    <row r="5338" spans="3:15" x14ac:dyDescent="0.35">
      <c r="C5338"/>
      <c r="F5338"/>
      <c r="G5338"/>
      <c r="H5338"/>
      <c r="O5338"/>
    </row>
    <row r="5339" spans="3:15" x14ac:dyDescent="0.35">
      <c r="C5339"/>
      <c r="F5339"/>
      <c r="G5339"/>
      <c r="H5339"/>
      <c r="O5339"/>
    </row>
    <row r="5340" spans="3:15" x14ac:dyDescent="0.35">
      <c r="C5340"/>
      <c r="F5340"/>
      <c r="G5340"/>
      <c r="H5340"/>
      <c r="O5340"/>
    </row>
    <row r="5341" spans="3:15" x14ac:dyDescent="0.35">
      <c r="C5341"/>
      <c r="F5341"/>
      <c r="G5341"/>
      <c r="H5341"/>
      <c r="O5341"/>
    </row>
    <row r="5342" spans="3:15" x14ac:dyDescent="0.35">
      <c r="C5342"/>
      <c r="F5342"/>
      <c r="G5342"/>
      <c r="H5342"/>
      <c r="O5342"/>
    </row>
    <row r="5343" spans="3:15" x14ac:dyDescent="0.35">
      <c r="C5343"/>
      <c r="F5343"/>
      <c r="G5343"/>
      <c r="H5343"/>
      <c r="O5343"/>
    </row>
    <row r="5344" spans="3:15" x14ac:dyDescent="0.35">
      <c r="C5344"/>
      <c r="F5344"/>
      <c r="G5344"/>
      <c r="H5344"/>
      <c r="O5344"/>
    </row>
    <row r="5345" spans="3:15" x14ac:dyDescent="0.35">
      <c r="C5345"/>
      <c r="F5345"/>
      <c r="G5345"/>
      <c r="H5345"/>
      <c r="O5345"/>
    </row>
    <row r="5346" spans="3:15" x14ac:dyDescent="0.35">
      <c r="C5346"/>
      <c r="F5346"/>
      <c r="G5346"/>
      <c r="H5346"/>
      <c r="O5346"/>
    </row>
    <row r="5347" spans="3:15" x14ac:dyDescent="0.35">
      <c r="C5347"/>
      <c r="F5347"/>
      <c r="G5347"/>
      <c r="H5347"/>
      <c r="O5347"/>
    </row>
    <row r="5348" spans="3:15" x14ac:dyDescent="0.35">
      <c r="C5348"/>
      <c r="F5348"/>
      <c r="G5348"/>
      <c r="H5348"/>
      <c r="O5348"/>
    </row>
    <row r="5349" spans="3:15" x14ac:dyDescent="0.35">
      <c r="C5349"/>
      <c r="F5349"/>
      <c r="G5349"/>
      <c r="H5349"/>
      <c r="O5349"/>
    </row>
    <row r="5350" spans="3:15" x14ac:dyDescent="0.35">
      <c r="C5350"/>
      <c r="F5350"/>
      <c r="G5350"/>
      <c r="H5350"/>
      <c r="O5350"/>
    </row>
    <row r="5351" spans="3:15" x14ac:dyDescent="0.35">
      <c r="C5351"/>
      <c r="F5351"/>
      <c r="G5351"/>
      <c r="H5351"/>
      <c r="O5351"/>
    </row>
    <row r="5352" spans="3:15" x14ac:dyDescent="0.35">
      <c r="C5352"/>
      <c r="F5352"/>
      <c r="G5352"/>
      <c r="H5352"/>
      <c r="O5352"/>
    </row>
    <row r="5353" spans="3:15" x14ac:dyDescent="0.35">
      <c r="C5353"/>
      <c r="F5353"/>
      <c r="G5353"/>
      <c r="H5353"/>
      <c r="O5353"/>
    </row>
    <row r="5354" spans="3:15" x14ac:dyDescent="0.35">
      <c r="C5354"/>
      <c r="F5354"/>
      <c r="G5354"/>
      <c r="H5354"/>
      <c r="O5354"/>
    </row>
    <row r="5355" spans="3:15" x14ac:dyDescent="0.35">
      <c r="C5355"/>
      <c r="F5355"/>
      <c r="G5355"/>
      <c r="H5355"/>
      <c r="O5355"/>
    </row>
    <row r="5356" spans="3:15" x14ac:dyDescent="0.35">
      <c r="C5356"/>
      <c r="F5356"/>
      <c r="G5356"/>
      <c r="H5356"/>
      <c r="O5356"/>
    </row>
    <row r="5357" spans="3:15" x14ac:dyDescent="0.35">
      <c r="C5357"/>
      <c r="F5357"/>
      <c r="G5357"/>
      <c r="H5357"/>
      <c r="O5357"/>
    </row>
    <row r="5358" spans="3:15" x14ac:dyDescent="0.35">
      <c r="C5358"/>
      <c r="F5358"/>
      <c r="G5358"/>
      <c r="H5358"/>
      <c r="O5358"/>
    </row>
    <row r="5359" spans="3:15" x14ac:dyDescent="0.35">
      <c r="C5359"/>
      <c r="F5359"/>
      <c r="G5359"/>
      <c r="H5359"/>
      <c r="O5359"/>
    </row>
    <row r="5360" spans="3:15" x14ac:dyDescent="0.35">
      <c r="C5360"/>
      <c r="F5360"/>
      <c r="G5360"/>
      <c r="H5360"/>
      <c r="O5360"/>
    </row>
    <row r="5361" spans="3:15" x14ac:dyDescent="0.35">
      <c r="C5361"/>
      <c r="F5361"/>
      <c r="G5361"/>
      <c r="H5361"/>
      <c r="O5361"/>
    </row>
    <row r="5362" spans="3:15" x14ac:dyDescent="0.35">
      <c r="C5362"/>
      <c r="F5362"/>
      <c r="G5362"/>
      <c r="H5362"/>
      <c r="O5362"/>
    </row>
    <row r="5363" spans="3:15" x14ac:dyDescent="0.35">
      <c r="C5363"/>
      <c r="F5363"/>
      <c r="G5363"/>
      <c r="H5363"/>
      <c r="O5363"/>
    </row>
    <row r="5364" spans="3:15" x14ac:dyDescent="0.35">
      <c r="C5364"/>
      <c r="F5364"/>
      <c r="G5364"/>
      <c r="H5364"/>
      <c r="O5364"/>
    </row>
    <row r="5365" spans="3:15" x14ac:dyDescent="0.35">
      <c r="C5365"/>
      <c r="F5365"/>
      <c r="G5365"/>
      <c r="H5365"/>
      <c r="O5365"/>
    </row>
    <row r="5366" spans="3:15" x14ac:dyDescent="0.35">
      <c r="C5366"/>
      <c r="F5366"/>
      <c r="G5366"/>
      <c r="H5366"/>
      <c r="O5366"/>
    </row>
    <row r="5367" spans="3:15" x14ac:dyDescent="0.35">
      <c r="C5367"/>
      <c r="F5367"/>
      <c r="G5367"/>
      <c r="H5367"/>
      <c r="O5367"/>
    </row>
    <row r="5368" spans="3:15" x14ac:dyDescent="0.35">
      <c r="C5368"/>
      <c r="F5368"/>
      <c r="G5368"/>
      <c r="H5368"/>
      <c r="O5368"/>
    </row>
    <row r="5369" spans="3:15" x14ac:dyDescent="0.35">
      <c r="C5369"/>
      <c r="F5369"/>
      <c r="G5369"/>
      <c r="H5369"/>
      <c r="O5369"/>
    </row>
    <row r="5370" spans="3:15" x14ac:dyDescent="0.35">
      <c r="C5370"/>
      <c r="F5370"/>
      <c r="G5370"/>
      <c r="H5370"/>
      <c r="O5370"/>
    </row>
    <row r="5371" spans="3:15" x14ac:dyDescent="0.35">
      <c r="C5371"/>
      <c r="F5371"/>
      <c r="G5371"/>
      <c r="H5371"/>
      <c r="O5371"/>
    </row>
    <row r="5372" spans="3:15" x14ac:dyDescent="0.35">
      <c r="C5372"/>
      <c r="F5372"/>
      <c r="G5372"/>
      <c r="H5372"/>
      <c r="O5372"/>
    </row>
    <row r="5373" spans="3:15" x14ac:dyDescent="0.35">
      <c r="C5373"/>
      <c r="F5373"/>
      <c r="G5373"/>
      <c r="H5373"/>
      <c r="O5373"/>
    </row>
    <row r="5374" spans="3:15" x14ac:dyDescent="0.35">
      <c r="C5374"/>
      <c r="F5374"/>
      <c r="G5374"/>
      <c r="H5374"/>
      <c r="O5374"/>
    </row>
    <row r="5375" spans="3:15" x14ac:dyDescent="0.35">
      <c r="C5375"/>
      <c r="F5375"/>
      <c r="G5375"/>
      <c r="H5375"/>
      <c r="O5375"/>
    </row>
    <row r="5376" spans="3:15" x14ac:dyDescent="0.35">
      <c r="C5376"/>
      <c r="F5376"/>
      <c r="G5376"/>
      <c r="H5376"/>
      <c r="O5376"/>
    </row>
    <row r="5377" spans="3:15" x14ac:dyDescent="0.35">
      <c r="C5377"/>
      <c r="F5377"/>
      <c r="G5377"/>
      <c r="H5377"/>
      <c r="O5377"/>
    </row>
    <row r="5378" spans="3:15" x14ac:dyDescent="0.35">
      <c r="C5378"/>
      <c r="F5378"/>
      <c r="G5378"/>
      <c r="H5378"/>
      <c r="O5378"/>
    </row>
    <row r="5379" spans="3:15" x14ac:dyDescent="0.35">
      <c r="C5379"/>
      <c r="F5379"/>
      <c r="G5379"/>
      <c r="H5379"/>
      <c r="O5379"/>
    </row>
    <row r="5380" spans="3:15" x14ac:dyDescent="0.35">
      <c r="C5380"/>
      <c r="F5380"/>
      <c r="G5380"/>
      <c r="H5380"/>
      <c r="O5380"/>
    </row>
    <row r="5381" spans="3:15" x14ac:dyDescent="0.35">
      <c r="C5381"/>
      <c r="F5381"/>
      <c r="G5381"/>
      <c r="H5381"/>
      <c r="O5381"/>
    </row>
    <row r="5382" spans="3:15" x14ac:dyDescent="0.35">
      <c r="C5382"/>
      <c r="F5382"/>
      <c r="G5382"/>
      <c r="H5382"/>
      <c r="O5382"/>
    </row>
    <row r="5383" spans="3:15" x14ac:dyDescent="0.35">
      <c r="C5383"/>
      <c r="F5383"/>
      <c r="G5383"/>
      <c r="H5383"/>
      <c r="O5383"/>
    </row>
    <row r="5384" spans="3:15" x14ac:dyDescent="0.35">
      <c r="C5384"/>
      <c r="F5384"/>
      <c r="G5384"/>
      <c r="H5384"/>
      <c r="O5384"/>
    </row>
    <row r="5385" spans="3:15" x14ac:dyDescent="0.35">
      <c r="C5385"/>
      <c r="F5385"/>
      <c r="G5385"/>
      <c r="H5385"/>
      <c r="O5385"/>
    </row>
    <row r="5386" spans="3:15" x14ac:dyDescent="0.35">
      <c r="C5386"/>
      <c r="F5386"/>
      <c r="G5386"/>
      <c r="H5386"/>
      <c r="O5386"/>
    </row>
    <row r="5387" spans="3:15" x14ac:dyDescent="0.35">
      <c r="C5387"/>
      <c r="F5387"/>
      <c r="G5387"/>
      <c r="H5387"/>
      <c r="O5387"/>
    </row>
    <row r="5388" spans="3:15" x14ac:dyDescent="0.35">
      <c r="C5388"/>
      <c r="F5388"/>
      <c r="G5388"/>
      <c r="H5388"/>
      <c r="O5388"/>
    </row>
    <row r="5389" spans="3:15" x14ac:dyDescent="0.35">
      <c r="C5389"/>
      <c r="F5389"/>
      <c r="G5389"/>
      <c r="H5389"/>
      <c r="O5389"/>
    </row>
    <row r="5390" spans="3:15" x14ac:dyDescent="0.35">
      <c r="C5390"/>
      <c r="F5390"/>
      <c r="G5390"/>
      <c r="H5390"/>
      <c r="O5390"/>
    </row>
    <row r="5391" spans="3:15" x14ac:dyDescent="0.35">
      <c r="C5391"/>
      <c r="F5391"/>
      <c r="G5391"/>
      <c r="H5391"/>
      <c r="O5391"/>
    </row>
    <row r="5392" spans="3:15" x14ac:dyDescent="0.35">
      <c r="C5392"/>
      <c r="F5392"/>
      <c r="G5392"/>
      <c r="H5392"/>
      <c r="O5392"/>
    </row>
    <row r="5393" spans="3:15" x14ac:dyDescent="0.35">
      <c r="C5393"/>
      <c r="F5393"/>
      <c r="G5393"/>
      <c r="H5393"/>
      <c r="O5393"/>
    </row>
    <row r="5394" spans="3:15" x14ac:dyDescent="0.35">
      <c r="C5394"/>
      <c r="F5394"/>
      <c r="G5394"/>
      <c r="H5394"/>
      <c r="O5394"/>
    </row>
    <row r="5395" spans="3:15" x14ac:dyDescent="0.35">
      <c r="C5395"/>
      <c r="F5395"/>
      <c r="G5395"/>
      <c r="H5395"/>
      <c r="O5395"/>
    </row>
    <row r="5396" spans="3:15" x14ac:dyDescent="0.35">
      <c r="C5396"/>
      <c r="F5396"/>
      <c r="G5396"/>
      <c r="H5396"/>
      <c r="O5396"/>
    </row>
    <row r="5397" spans="3:15" x14ac:dyDescent="0.35">
      <c r="C5397"/>
      <c r="F5397"/>
      <c r="G5397"/>
      <c r="H5397"/>
      <c r="O5397"/>
    </row>
    <row r="5398" spans="3:15" x14ac:dyDescent="0.35">
      <c r="C5398"/>
      <c r="F5398"/>
      <c r="G5398"/>
      <c r="H5398"/>
      <c r="O5398"/>
    </row>
    <row r="5399" spans="3:15" x14ac:dyDescent="0.35">
      <c r="C5399"/>
      <c r="F5399"/>
      <c r="G5399"/>
      <c r="H5399"/>
      <c r="O5399"/>
    </row>
    <row r="5400" spans="3:15" x14ac:dyDescent="0.35">
      <c r="C5400"/>
      <c r="F5400"/>
      <c r="G5400"/>
      <c r="H5400"/>
      <c r="O5400"/>
    </row>
    <row r="5401" spans="3:15" x14ac:dyDescent="0.35">
      <c r="C5401"/>
      <c r="F5401"/>
      <c r="G5401"/>
      <c r="H5401"/>
      <c r="O5401"/>
    </row>
    <row r="5402" spans="3:15" x14ac:dyDescent="0.35">
      <c r="C5402"/>
      <c r="F5402"/>
      <c r="G5402"/>
      <c r="H5402"/>
      <c r="O5402"/>
    </row>
    <row r="5403" spans="3:15" x14ac:dyDescent="0.35">
      <c r="C5403"/>
      <c r="F5403"/>
      <c r="G5403"/>
      <c r="H5403"/>
      <c r="O5403"/>
    </row>
    <row r="5404" spans="3:15" x14ac:dyDescent="0.35">
      <c r="C5404"/>
      <c r="F5404"/>
      <c r="G5404"/>
      <c r="H5404"/>
      <c r="O5404"/>
    </row>
    <row r="5405" spans="3:15" x14ac:dyDescent="0.35">
      <c r="C5405"/>
      <c r="F5405"/>
      <c r="G5405"/>
      <c r="H5405"/>
      <c r="O5405"/>
    </row>
    <row r="5406" spans="3:15" x14ac:dyDescent="0.35">
      <c r="C5406"/>
      <c r="F5406"/>
      <c r="G5406"/>
      <c r="H5406"/>
      <c r="O5406"/>
    </row>
    <row r="5407" spans="3:15" x14ac:dyDescent="0.35">
      <c r="C5407"/>
      <c r="F5407"/>
      <c r="G5407"/>
      <c r="H5407"/>
      <c r="O5407"/>
    </row>
    <row r="5408" spans="3:15" x14ac:dyDescent="0.35">
      <c r="C5408"/>
      <c r="F5408"/>
      <c r="G5408"/>
      <c r="H5408"/>
      <c r="O5408"/>
    </row>
    <row r="5409" spans="3:15" x14ac:dyDescent="0.35">
      <c r="C5409"/>
      <c r="F5409"/>
      <c r="G5409"/>
      <c r="H5409"/>
      <c r="O5409"/>
    </row>
    <row r="5410" spans="3:15" x14ac:dyDescent="0.35">
      <c r="C5410"/>
      <c r="F5410"/>
      <c r="G5410"/>
      <c r="H5410"/>
      <c r="O5410"/>
    </row>
    <row r="5411" spans="3:15" x14ac:dyDescent="0.35">
      <c r="C5411"/>
      <c r="F5411"/>
      <c r="G5411"/>
      <c r="H5411"/>
      <c r="O5411"/>
    </row>
    <row r="5412" spans="3:15" x14ac:dyDescent="0.35">
      <c r="C5412"/>
      <c r="F5412"/>
      <c r="G5412"/>
      <c r="H5412"/>
      <c r="O5412"/>
    </row>
    <row r="5413" spans="3:15" x14ac:dyDescent="0.35">
      <c r="C5413"/>
      <c r="F5413"/>
      <c r="G5413"/>
      <c r="H5413"/>
      <c r="O5413"/>
    </row>
    <row r="5414" spans="3:15" x14ac:dyDescent="0.35">
      <c r="C5414"/>
      <c r="F5414"/>
      <c r="G5414"/>
      <c r="H5414"/>
      <c r="O5414"/>
    </row>
    <row r="5415" spans="3:15" x14ac:dyDescent="0.35">
      <c r="C5415"/>
      <c r="F5415"/>
      <c r="G5415"/>
      <c r="H5415"/>
      <c r="O5415"/>
    </row>
    <row r="5416" spans="3:15" x14ac:dyDescent="0.35">
      <c r="C5416"/>
      <c r="F5416"/>
      <c r="G5416"/>
      <c r="H5416"/>
      <c r="O5416"/>
    </row>
    <row r="5417" spans="3:15" x14ac:dyDescent="0.35">
      <c r="C5417"/>
      <c r="F5417"/>
      <c r="G5417"/>
      <c r="H5417"/>
      <c r="O5417"/>
    </row>
    <row r="5418" spans="3:15" x14ac:dyDescent="0.35">
      <c r="C5418"/>
      <c r="F5418"/>
      <c r="G5418"/>
      <c r="H5418"/>
      <c r="O5418"/>
    </row>
    <row r="5419" spans="3:15" x14ac:dyDescent="0.35">
      <c r="C5419"/>
      <c r="F5419"/>
      <c r="G5419"/>
      <c r="H5419"/>
      <c r="O5419"/>
    </row>
    <row r="5420" spans="3:15" x14ac:dyDescent="0.35">
      <c r="C5420"/>
      <c r="F5420"/>
      <c r="G5420"/>
      <c r="H5420"/>
      <c r="O5420"/>
    </row>
    <row r="5421" spans="3:15" x14ac:dyDescent="0.35">
      <c r="C5421"/>
      <c r="F5421"/>
      <c r="G5421"/>
      <c r="H5421"/>
      <c r="O5421"/>
    </row>
    <row r="5422" spans="3:15" x14ac:dyDescent="0.35">
      <c r="C5422"/>
      <c r="F5422"/>
      <c r="G5422"/>
      <c r="H5422"/>
      <c r="O5422"/>
    </row>
    <row r="5423" spans="3:15" x14ac:dyDescent="0.35">
      <c r="C5423"/>
      <c r="F5423"/>
      <c r="G5423"/>
      <c r="H5423"/>
      <c r="O5423"/>
    </row>
    <row r="5424" spans="3:15" x14ac:dyDescent="0.35">
      <c r="C5424"/>
      <c r="F5424"/>
      <c r="G5424"/>
      <c r="H5424"/>
      <c r="O5424"/>
    </row>
    <row r="5425" spans="3:15" x14ac:dyDescent="0.35">
      <c r="C5425"/>
      <c r="F5425"/>
      <c r="G5425"/>
      <c r="H5425"/>
      <c r="O5425"/>
    </row>
    <row r="5426" spans="3:15" x14ac:dyDescent="0.35">
      <c r="C5426"/>
      <c r="F5426"/>
      <c r="G5426"/>
      <c r="H5426"/>
      <c r="O5426"/>
    </row>
    <row r="5427" spans="3:15" x14ac:dyDescent="0.35">
      <c r="C5427"/>
      <c r="F5427"/>
      <c r="G5427"/>
      <c r="H5427"/>
      <c r="O5427"/>
    </row>
    <row r="5428" spans="3:15" x14ac:dyDescent="0.35">
      <c r="C5428"/>
      <c r="F5428"/>
      <c r="G5428"/>
      <c r="H5428"/>
      <c r="O5428"/>
    </row>
    <row r="5429" spans="3:15" x14ac:dyDescent="0.35">
      <c r="C5429"/>
      <c r="F5429"/>
      <c r="G5429"/>
      <c r="H5429"/>
      <c r="O5429"/>
    </row>
    <row r="5430" spans="3:15" x14ac:dyDescent="0.35">
      <c r="C5430"/>
      <c r="F5430"/>
      <c r="G5430"/>
      <c r="H5430"/>
      <c r="O5430"/>
    </row>
    <row r="5431" spans="3:15" x14ac:dyDescent="0.35">
      <c r="C5431"/>
      <c r="F5431"/>
      <c r="G5431"/>
      <c r="H5431"/>
      <c r="O5431"/>
    </row>
    <row r="5432" spans="3:15" x14ac:dyDescent="0.35">
      <c r="C5432"/>
      <c r="F5432"/>
      <c r="G5432"/>
      <c r="H5432"/>
      <c r="O5432"/>
    </row>
    <row r="5433" spans="3:15" x14ac:dyDescent="0.35">
      <c r="C5433"/>
      <c r="F5433"/>
      <c r="G5433"/>
      <c r="H5433"/>
      <c r="O5433"/>
    </row>
    <row r="5434" spans="3:15" x14ac:dyDescent="0.35">
      <c r="C5434"/>
      <c r="F5434"/>
      <c r="G5434"/>
      <c r="H5434"/>
      <c r="O5434"/>
    </row>
    <row r="5435" spans="3:15" x14ac:dyDescent="0.35">
      <c r="C5435"/>
      <c r="F5435"/>
      <c r="G5435"/>
      <c r="H5435"/>
      <c r="O5435"/>
    </row>
    <row r="5436" spans="3:15" x14ac:dyDescent="0.35">
      <c r="C5436"/>
      <c r="F5436"/>
      <c r="G5436"/>
      <c r="H5436"/>
      <c r="O5436"/>
    </row>
    <row r="5437" spans="3:15" x14ac:dyDescent="0.35">
      <c r="C5437"/>
      <c r="F5437"/>
      <c r="G5437"/>
      <c r="H5437"/>
      <c r="O5437"/>
    </row>
    <row r="5438" spans="3:15" x14ac:dyDescent="0.35">
      <c r="C5438"/>
      <c r="F5438"/>
      <c r="G5438"/>
      <c r="H5438"/>
      <c r="O5438"/>
    </row>
    <row r="5439" spans="3:15" x14ac:dyDescent="0.35">
      <c r="C5439"/>
      <c r="F5439"/>
      <c r="G5439"/>
      <c r="H5439"/>
      <c r="O5439"/>
    </row>
    <row r="5440" spans="3:15" x14ac:dyDescent="0.35">
      <c r="C5440"/>
      <c r="F5440"/>
      <c r="G5440"/>
      <c r="H5440"/>
      <c r="O5440"/>
    </row>
    <row r="5441" spans="3:15" x14ac:dyDescent="0.35">
      <c r="C5441"/>
      <c r="F5441"/>
      <c r="G5441"/>
      <c r="H5441"/>
      <c r="O5441"/>
    </row>
    <row r="5442" spans="3:15" x14ac:dyDescent="0.35">
      <c r="C5442"/>
      <c r="F5442"/>
      <c r="G5442"/>
      <c r="H5442"/>
      <c r="O5442"/>
    </row>
    <row r="5443" spans="3:15" x14ac:dyDescent="0.35">
      <c r="C5443"/>
      <c r="F5443"/>
      <c r="G5443"/>
      <c r="H5443"/>
      <c r="O5443"/>
    </row>
    <row r="5444" spans="3:15" x14ac:dyDescent="0.35">
      <c r="C5444"/>
      <c r="F5444"/>
      <c r="G5444"/>
      <c r="H5444"/>
      <c r="O5444"/>
    </row>
    <row r="5445" spans="3:15" x14ac:dyDescent="0.35">
      <c r="C5445"/>
      <c r="F5445"/>
      <c r="G5445"/>
      <c r="H5445"/>
      <c r="O5445"/>
    </row>
    <row r="5446" spans="3:15" x14ac:dyDescent="0.35">
      <c r="C5446"/>
      <c r="F5446"/>
      <c r="G5446"/>
      <c r="H5446"/>
      <c r="O5446"/>
    </row>
    <row r="5447" spans="3:15" x14ac:dyDescent="0.35">
      <c r="C5447"/>
      <c r="F5447"/>
      <c r="G5447"/>
      <c r="H5447"/>
      <c r="O5447"/>
    </row>
    <row r="5448" spans="3:15" x14ac:dyDescent="0.35">
      <c r="C5448"/>
      <c r="F5448"/>
      <c r="G5448"/>
      <c r="H5448"/>
      <c r="O5448"/>
    </row>
    <row r="5449" spans="3:15" x14ac:dyDescent="0.35">
      <c r="C5449"/>
      <c r="F5449"/>
      <c r="G5449"/>
      <c r="H5449"/>
      <c r="O5449"/>
    </row>
    <row r="5450" spans="3:15" x14ac:dyDescent="0.35">
      <c r="C5450"/>
      <c r="F5450"/>
      <c r="G5450"/>
      <c r="H5450"/>
      <c r="O5450"/>
    </row>
    <row r="5451" spans="3:15" x14ac:dyDescent="0.35">
      <c r="C5451"/>
      <c r="F5451"/>
      <c r="G5451"/>
      <c r="H5451"/>
      <c r="O5451"/>
    </row>
    <row r="5452" spans="3:15" x14ac:dyDescent="0.35">
      <c r="C5452"/>
      <c r="F5452"/>
      <c r="G5452"/>
      <c r="H5452"/>
      <c r="O5452"/>
    </row>
    <row r="5453" spans="3:15" x14ac:dyDescent="0.35">
      <c r="C5453"/>
      <c r="F5453"/>
      <c r="G5453"/>
      <c r="H5453"/>
      <c r="O5453"/>
    </row>
    <row r="5454" spans="3:15" x14ac:dyDescent="0.35">
      <c r="C5454"/>
      <c r="F5454"/>
      <c r="G5454"/>
      <c r="H5454"/>
      <c r="O5454"/>
    </row>
    <row r="5455" spans="3:15" x14ac:dyDescent="0.35">
      <c r="C5455"/>
      <c r="F5455"/>
      <c r="G5455"/>
      <c r="H5455"/>
      <c r="O5455"/>
    </row>
    <row r="5456" spans="3:15" x14ac:dyDescent="0.35">
      <c r="C5456"/>
      <c r="F5456"/>
      <c r="G5456"/>
      <c r="H5456"/>
      <c r="O5456"/>
    </row>
    <row r="5457" spans="3:15" x14ac:dyDescent="0.35">
      <c r="C5457"/>
      <c r="F5457"/>
      <c r="G5457"/>
      <c r="H5457"/>
      <c r="O5457"/>
    </row>
    <row r="5458" spans="3:15" x14ac:dyDescent="0.35">
      <c r="C5458"/>
      <c r="F5458"/>
      <c r="G5458"/>
      <c r="H5458"/>
      <c r="O5458"/>
    </row>
    <row r="5459" spans="3:15" x14ac:dyDescent="0.35">
      <c r="C5459"/>
      <c r="F5459"/>
      <c r="G5459"/>
      <c r="H5459"/>
      <c r="O5459"/>
    </row>
    <row r="5460" spans="3:15" x14ac:dyDescent="0.35">
      <c r="C5460"/>
      <c r="F5460"/>
      <c r="G5460"/>
      <c r="H5460"/>
      <c r="O5460"/>
    </row>
    <row r="5461" spans="3:15" x14ac:dyDescent="0.35">
      <c r="C5461"/>
      <c r="F5461"/>
      <c r="G5461"/>
      <c r="H5461"/>
      <c r="O5461"/>
    </row>
    <row r="5462" spans="3:15" x14ac:dyDescent="0.35">
      <c r="C5462"/>
      <c r="F5462"/>
      <c r="G5462"/>
      <c r="H5462"/>
      <c r="O5462"/>
    </row>
    <row r="5463" spans="3:15" x14ac:dyDescent="0.35">
      <c r="C5463"/>
      <c r="F5463"/>
      <c r="G5463"/>
      <c r="H5463"/>
      <c r="O5463"/>
    </row>
    <row r="5464" spans="3:15" x14ac:dyDescent="0.35">
      <c r="C5464"/>
      <c r="F5464"/>
      <c r="G5464"/>
      <c r="H5464"/>
      <c r="O5464"/>
    </row>
    <row r="5465" spans="3:15" x14ac:dyDescent="0.35">
      <c r="C5465"/>
      <c r="F5465"/>
      <c r="G5465"/>
      <c r="H5465"/>
      <c r="O5465"/>
    </row>
    <row r="5466" spans="3:15" x14ac:dyDescent="0.35">
      <c r="C5466"/>
      <c r="F5466"/>
      <c r="G5466"/>
      <c r="H5466"/>
      <c r="O5466"/>
    </row>
    <row r="5467" spans="3:15" x14ac:dyDescent="0.35">
      <c r="C5467"/>
      <c r="F5467"/>
      <c r="G5467"/>
      <c r="H5467"/>
      <c r="O5467"/>
    </row>
    <row r="5468" spans="3:15" x14ac:dyDescent="0.35">
      <c r="C5468"/>
      <c r="F5468"/>
      <c r="G5468"/>
      <c r="H5468"/>
      <c r="O5468"/>
    </row>
    <row r="5469" spans="3:15" x14ac:dyDescent="0.35">
      <c r="C5469"/>
      <c r="F5469"/>
      <c r="G5469"/>
      <c r="H5469"/>
      <c r="O5469"/>
    </row>
    <row r="5470" spans="3:15" x14ac:dyDescent="0.35">
      <c r="C5470"/>
      <c r="F5470"/>
      <c r="G5470"/>
      <c r="H5470"/>
      <c r="O5470"/>
    </row>
    <row r="5471" spans="3:15" x14ac:dyDescent="0.35">
      <c r="C5471"/>
      <c r="F5471"/>
      <c r="G5471"/>
      <c r="H5471"/>
      <c r="O5471"/>
    </row>
    <row r="5472" spans="3:15" x14ac:dyDescent="0.35">
      <c r="C5472"/>
      <c r="F5472"/>
      <c r="G5472"/>
      <c r="H5472"/>
      <c r="O5472"/>
    </row>
    <row r="5473" spans="3:15" x14ac:dyDescent="0.35">
      <c r="C5473"/>
      <c r="F5473"/>
      <c r="G5473"/>
      <c r="H5473"/>
      <c r="O5473"/>
    </row>
    <row r="5474" spans="3:15" x14ac:dyDescent="0.35">
      <c r="C5474"/>
      <c r="F5474"/>
      <c r="G5474"/>
      <c r="H5474"/>
      <c r="O5474"/>
    </row>
    <row r="5475" spans="3:15" x14ac:dyDescent="0.35">
      <c r="C5475"/>
      <c r="F5475"/>
      <c r="G5475"/>
      <c r="H5475"/>
      <c r="O5475"/>
    </row>
    <row r="5476" spans="3:15" x14ac:dyDescent="0.35">
      <c r="C5476"/>
      <c r="F5476"/>
      <c r="G5476"/>
      <c r="H5476"/>
      <c r="O5476"/>
    </row>
    <row r="5477" spans="3:15" x14ac:dyDescent="0.35">
      <c r="C5477"/>
      <c r="F5477"/>
      <c r="G5477"/>
      <c r="H5477"/>
      <c r="O5477"/>
    </row>
    <row r="5478" spans="3:15" x14ac:dyDescent="0.35">
      <c r="C5478"/>
      <c r="F5478"/>
      <c r="G5478"/>
      <c r="H5478"/>
      <c r="O5478"/>
    </row>
    <row r="5479" spans="3:15" x14ac:dyDescent="0.35">
      <c r="C5479"/>
      <c r="F5479"/>
      <c r="G5479"/>
      <c r="H5479"/>
      <c r="O5479"/>
    </row>
    <row r="5480" spans="3:15" x14ac:dyDescent="0.35">
      <c r="C5480"/>
      <c r="F5480"/>
      <c r="G5480"/>
      <c r="H5480"/>
      <c r="O5480"/>
    </row>
    <row r="5481" spans="3:15" x14ac:dyDescent="0.35">
      <c r="C5481"/>
      <c r="F5481"/>
      <c r="G5481"/>
      <c r="H5481"/>
      <c r="O5481"/>
    </row>
    <row r="5482" spans="3:15" x14ac:dyDescent="0.35">
      <c r="C5482"/>
      <c r="F5482"/>
      <c r="G5482"/>
      <c r="H5482"/>
      <c r="O5482"/>
    </row>
    <row r="5483" spans="3:15" x14ac:dyDescent="0.35">
      <c r="C5483"/>
      <c r="F5483"/>
      <c r="G5483"/>
      <c r="H5483"/>
      <c r="O5483"/>
    </row>
    <row r="5484" spans="3:15" x14ac:dyDescent="0.35">
      <c r="C5484"/>
      <c r="F5484"/>
      <c r="G5484"/>
      <c r="H5484"/>
      <c r="O5484"/>
    </row>
    <row r="5485" spans="3:15" x14ac:dyDescent="0.35">
      <c r="C5485"/>
      <c r="F5485"/>
      <c r="G5485"/>
      <c r="H5485"/>
      <c r="O5485"/>
    </row>
    <row r="5486" spans="3:15" x14ac:dyDescent="0.35">
      <c r="C5486"/>
      <c r="F5486"/>
      <c r="G5486"/>
      <c r="H5486"/>
      <c r="O5486"/>
    </row>
    <row r="5487" spans="3:15" x14ac:dyDescent="0.35">
      <c r="C5487"/>
      <c r="F5487"/>
      <c r="G5487"/>
      <c r="H5487"/>
      <c r="O5487"/>
    </row>
    <row r="5488" spans="3:15" x14ac:dyDescent="0.35">
      <c r="C5488"/>
      <c r="F5488"/>
      <c r="G5488"/>
      <c r="H5488"/>
      <c r="O5488"/>
    </row>
    <row r="5489" spans="3:15" x14ac:dyDescent="0.35">
      <c r="C5489"/>
      <c r="F5489"/>
      <c r="G5489"/>
      <c r="H5489"/>
      <c r="O5489"/>
    </row>
    <row r="5490" spans="3:15" x14ac:dyDescent="0.35">
      <c r="C5490"/>
      <c r="F5490"/>
      <c r="G5490"/>
      <c r="H5490"/>
      <c r="O5490"/>
    </row>
    <row r="5491" spans="3:15" x14ac:dyDescent="0.35">
      <c r="C5491"/>
      <c r="F5491"/>
      <c r="G5491"/>
      <c r="H5491"/>
      <c r="O5491"/>
    </row>
    <row r="5492" spans="3:15" x14ac:dyDescent="0.35">
      <c r="C5492"/>
      <c r="F5492"/>
      <c r="G5492"/>
      <c r="H5492"/>
      <c r="O5492"/>
    </row>
    <row r="5493" spans="3:15" x14ac:dyDescent="0.35">
      <c r="C5493"/>
      <c r="F5493"/>
      <c r="G5493"/>
      <c r="H5493"/>
      <c r="O5493"/>
    </row>
    <row r="5494" spans="3:15" x14ac:dyDescent="0.35">
      <c r="C5494"/>
      <c r="F5494"/>
      <c r="G5494"/>
      <c r="H5494"/>
      <c r="O5494"/>
    </row>
    <row r="5495" spans="3:15" x14ac:dyDescent="0.35">
      <c r="C5495"/>
      <c r="F5495"/>
      <c r="G5495"/>
      <c r="H5495"/>
      <c r="O5495"/>
    </row>
    <row r="5496" spans="3:15" x14ac:dyDescent="0.35">
      <c r="C5496"/>
      <c r="F5496"/>
      <c r="G5496"/>
      <c r="H5496"/>
      <c r="O5496"/>
    </row>
    <row r="5497" spans="3:15" x14ac:dyDescent="0.35">
      <c r="C5497"/>
      <c r="F5497"/>
      <c r="G5497"/>
      <c r="H5497"/>
      <c r="O5497"/>
    </row>
    <row r="5498" spans="3:15" x14ac:dyDescent="0.35">
      <c r="C5498"/>
      <c r="F5498"/>
      <c r="G5498"/>
      <c r="H5498"/>
      <c r="O5498"/>
    </row>
    <row r="5499" spans="3:15" x14ac:dyDescent="0.35">
      <c r="C5499"/>
      <c r="F5499"/>
      <c r="G5499"/>
      <c r="H5499"/>
      <c r="O5499"/>
    </row>
    <row r="5500" spans="3:15" x14ac:dyDescent="0.35">
      <c r="C5500"/>
      <c r="F5500"/>
      <c r="G5500"/>
      <c r="H5500"/>
      <c r="O5500"/>
    </row>
    <row r="5501" spans="3:15" x14ac:dyDescent="0.35">
      <c r="C5501"/>
      <c r="F5501"/>
      <c r="G5501"/>
      <c r="H5501"/>
      <c r="O5501"/>
    </row>
    <row r="5502" spans="3:15" x14ac:dyDescent="0.35">
      <c r="C5502"/>
      <c r="F5502"/>
      <c r="G5502"/>
      <c r="H5502"/>
      <c r="O5502"/>
    </row>
    <row r="5503" spans="3:15" x14ac:dyDescent="0.35">
      <c r="C5503"/>
      <c r="F5503"/>
      <c r="G5503"/>
      <c r="H5503"/>
      <c r="O5503"/>
    </row>
    <row r="5504" spans="3:15" x14ac:dyDescent="0.35">
      <c r="C5504"/>
      <c r="F5504"/>
      <c r="G5504"/>
      <c r="H5504"/>
      <c r="O5504"/>
    </row>
    <row r="5505" spans="3:15" x14ac:dyDescent="0.35">
      <c r="C5505"/>
      <c r="F5505"/>
      <c r="G5505"/>
      <c r="H5505"/>
      <c r="O5505"/>
    </row>
    <row r="5506" spans="3:15" x14ac:dyDescent="0.35">
      <c r="C5506"/>
      <c r="F5506"/>
      <c r="G5506"/>
      <c r="H5506"/>
      <c r="O5506"/>
    </row>
    <row r="5507" spans="3:15" x14ac:dyDescent="0.35">
      <c r="C5507"/>
      <c r="F5507"/>
      <c r="G5507"/>
      <c r="H5507"/>
      <c r="O5507"/>
    </row>
    <row r="5508" spans="3:15" x14ac:dyDescent="0.35">
      <c r="C5508"/>
      <c r="F5508"/>
      <c r="G5508"/>
      <c r="H5508"/>
      <c r="O5508"/>
    </row>
    <row r="5509" spans="3:15" x14ac:dyDescent="0.35">
      <c r="C5509"/>
      <c r="F5509"/>
      <c r="G5509"/>
      <c r="H5509"/>
      <c r="O5509"/>
    </row>
    <row r="5510" spans="3:15" x14ac:dyDescent="0.35">
      <c r="C5510"/>
      <c r="F5510"/>
      <c r="G5510"/>
      <c r="H5510"/>
      <c r="O5510"/>
    </row>
    <row r="5511" spans="3:15" x14ac:dyDescent="0.35">
      <c r="C5511"/>
      <c r="F5511"/>
      <c r="G5511"/>
      <c r="H5511"/>
      <c r="O5511"/>
    </row>
    <row r="5512" spans="3:15" x14ac:dyDescent="0.35">
      <c r="C5512"/>
      <c r="F5512"/>
      <c r="G5512"/>
      <c r="H5512"/>
      <c r="O5512"/>
    </row>
    <row r="5513" spans="3:15" x14ac:dyDescent="0.35">
      <c r="C5513"/>
      <c r="F5513"/>
      <c r="G5513"/>
      <c r="H5513"/>
      <c r="O5513"/>
    </row>
    <row r="5514" spans="3:15" x14ac:dyDescent="0.35">
      <c r="C5514"/>
      <c r="F5514"/>
      <c r="G5514"/>
      <c r="H5514"/>
      <c r="O5514"/>
    </row>
    <row r="5515" spans="3:15" x14ac:dyDescent="0.35">
      <c r="C5515"/>
      <c r="F5515"/>
      <c r="G5515"/>
      <c r="H5515"/>
      <c r="O5515"/>
    </row>
    <row r="5516" spans="3:15" x14ac:dyDescent="0.35">
      <c r="C5516"/>
      <c r="F5516"/>
      <c r="G5516"/>
      <c r="H5516"/>
      <c r="O5516"/>
    </row>
    <row r="5517" spans="3:15" x14ac:dyDescent="0.35">
      <c r="C5517"/>
      <c r="F5517"/>
      <c r="G5517"/>
      <c r="H5517"/>
      <c r="O5517"/>
    </row>
    <row r="5518" spans="3:15" x14ac:dyDescent="0.35">
      <c r="C5518"/>
      <c r="F5518"/>
      <c r="G5518"/>
      <c r="H5518"/>
      <c r="O5518"/>
    </row>
    <row r="5519" spans="3:15" x14ac:dyDescent="0.35">
      <c r="C5519"/>
      <c r="F5519"/>
      <c r="G5519"/>
      <c r="H5519"/>
      <c r="O5519"/>
    </row>
    <row r="5520" spans="3:15" x14ac:dyDescent="0.35">
      <c r="C5520"/>
      <c r="F5520"/>
      <c r="G5520"/>
      <c r="H5520"/>
      <c r="O5520"/>
    </row>
    <row r="5521" spans="3:15" x14ac:dyDescent="0.35">
      <c r="C5521"/>
      <c r="F5521"/>
      <c r="G5521"/>
      <c r="H5521"/>
      <c r="O5521"/>
    </row>
    <row r="5522" spans="3:15" x14ac:dyDescent="0.35">
      <c r="C5522"/>
      <c r="F5522"/>
      <c r="G5522"/>
      <c r="H5522"/>
      <c r="O5522"/>
    </row>
    <row r="5523" spans="3:15" x14ac:dyDescent="0.35">
      <c r="C5523"/>
      <c r="F5523"/>
      <c r="G5523"/>
      <c r="H5523"/>
      <c r="O5523"/>
    </row>
    <row r="5524" spans="3:15" x14ac:dyDescent="0.35">
      <c r="C5524"/>
      <c r="F5524"/>
      <c r="G5524"/>
      <c r="H5524"/>
      <c r="O5524"/>
    </row>
    <row r="5525" spans="3:15" x14ac:dyDescent="0.35">
      <c r="C5525"/>
      <c r="F5525"/>
      <c r="G5525"/>
      <c r="H5525"/>
      <c r="O5525"/>
    </row>
    <row r="5526" spans="3:15" x14ac:dyDescent="0.35">
      <c r="C5526"/>
      <c r="F5526"/>
      <c r="G5526"/>
      <c r="H5526"/>
      <c r="O5526"/>
    </row>
    <row r="5527" spans="3:15" x14ac:dyDescent="0.35">
      <c r="C5527"/>
      <c r="F5527"/>
      <c r="G5527"/>
      <c r="H5527"/>
      <c r="O5527"/>
    </row>
    <row r="5528" spans="3:15" x14ac:dyDescent="0.35">
      <c r="C5528"/>
      <c r="F5528"/>
      <c r="G5528"/>
      <c r="H5528"/>
      <c r="O5528"/>
    </row>
    <row r="5529" spans="3:15" x14ac:dyDescent="0.35">
      <c r="C5529"/>
      <c r="F5529"/>
      <c r="G5529"/>
      <c r="H5529"/>
      <c r="O5529"/>
    </row>
    <row r="5530" spans="3:15" x14ac:dyDescent="0.35">
      <c r="C5530"/>
      <c r="F5530"/>
      <c r="G5530"/>
      <c r="H5530"/>
      <c r="O5530"/>
    </row>
    <row r="5531" spans="3:15" x14ac:dyDescent="0.35">
      <c r="C5531"/>
      <c r="F5531"/>
      <c r="G5531"/>
      <c r="H5531"/>
      <c r="O5531"/>
    </row>
    <row r="5532" spans="3:15" x14ac:dyDescent="0.35">
      <c r="C5532"/>
      <c r="F5532"/>
      <c r="G5532"/>
      <c r="H5532"/>
      <c r="O5532"/>
    </row>
    <row r="5533" spans="3:15" x14ac:dyDescent="0.35">
      <c r="C5533"/>
      <c r="F5533"/>
      <c r="G5533"/>
      <c r="H5533"/>
      <c r="O5533"/>
    </row>
    <row r="5534" spans="3:15" x14ac:dyDescent="0.35">
      <c r="C5534"/>
      <c r="F5534"/>
      <c r="G5534"/>
      <c r="H5534"/>
      <c r="O5534"/>
    </row>
    <row r="5535" spans="3:15" x14ac:dyDescent="0.35">
      <c r="C5535"/>
      <c r="F5535"/>
      <c r="G5535"/>
      <c r="H5535"/>
      <c r="O5535"/>
    </row>
    <row r="5536" spans="3:15" x14ac:dyDescent="0.35">
      <c r="C5536"/>
      <c r="F5536"/>
      <c r="G5536"/>
      <c r="H5536"/>
      <c r="O5536"/>
    </row>
    <row r="5537" spans="3:15" x14ac:dyDescent="0.35">
      <c r="C5537"/>
      <c r="F5537"/>
      <c r="G5537"/>
      <c r="H5537"/>
      <c r="O5537"/>
    </row>
    <row r="5538" spans="3:15" x14ac:dyDescent="0.35">
      <c r="C5538"/>
      <c r="F5538"/>
      <c r="G5538"/>
      <c r="H5538"/>
      <c r="O5538"/>
    </row>
    <row r="5539" spans="3:15" x14ac:dyDescent="0.35">
      <c r="C5539"/>
      <c r="F5539"/>
      <c r="G5539"/>
      <c r="H5539"/>
      <c r="O5539"/>
    </row>
    <row r="5540" spans="3:15" x14ac:dyDescent="0.35">
      <c r="C5540"/>
      <c r="F5540"/>
      <c r="G5540"/>
      <c r="H5540"/>
      <c r="O5540"/>
    </row>
    <row r="5541" spans="3:15" x14ac:dyDescent="0.35">
      <c r="C5541"/>
      <c r="F5541"/>
      <c r="G5541"/>
      <c r="H5541"/>
      <c r="O5541"/>
    </row>
    <row r="5542" spans="3:15" x14ac:dyDescent="0.35">
      <c r="C5542"/>
      <c r="F5542"/>
      <c r="G5542"/>
      <c r="H5542"/>
      <c r="O5542"/>
    </row>
    <row r="5543" spans="3:15" x14ac:dyDescent="0.35">
      <c r="C5543"/>
      <c r="F5543"/>
      <c r="G5543"/>
      <c r="H5543"/>
      <c r="O5543"/>
    </row>
    <row r="5544" spans="3:15" x14ac:dyDescent="0.35">
      <c r="C5544"/>
      <c r="F5544"/>
      <c r="G5544"/>
      <c r="H5544"/>
      <c r="O5544"/>
    </row>
    <row r="5545" spans="3:15" x14ac:dyDescent="0.35">
      <c r="C5545"/>
      <c r="F5545"/>
      <c r="G5545"/>
      <c r="H5545"/>
      <c r="O5545"/>
    </row>
    <row r="5546" spans="3:15" x14ac:dyDescent="0.35">
      <c r="C5546"/>
      <c r="F5546"/>
      <c r="G5546"/>
      <c r="H5546"/>
      <c r="O5546"/>
    </row>
    <row r="5547" spans="3:15" x14ac:dyDescent="0.35">
      <c r="C5547"/>
      <c r="F5547"/>
      <c r="G5547"/>
      <c r="H5547"/>
      <c r="O5547"/>
    </row>
    <row r="5548" spans="3:15" x14ac:dyDescent="0.35">
      <c r="C5548"/>
      <c r="F5548"/>
      <c r="G5548"/>
      <c r="H5548"/>
      <c r="O5548"/>
    </row>
    <row r="5549" spans="3:15" x14ac:dyDescent="0.35">
      <c r="C5549"/>
      <c r="F5549"/>
      <c r="G5549"/>
      <c r="H5549"/>
      <c r="O5549"/>
    </row>
    <row r="5550" spans="3:15" x14ac:dyDescent="0.35">
      <c r="C5550"/>
      <c r="F5550"/>
      <c r="G5550"/>
      <c r="H5550"/>
      <c r="O5550"/>
    </row>
    <row r="5551" spans="3:15" x14ac:dyDescent="0.35">
      <c r="C5551"/>
      <c r="F5551"/>
      <c r="G5551"/>
      <c r="H5551"/>
      <c r="O5551"/>
    </row>
    <row r="5552" spans="3:15" x14ac:dyDescent="0.35">
      <c r="C5552"/>
      <c r="F5552"/>
      <c r="G5552"/>
      <c r="H5552"/>
      <c r="O5552"/>
    </row>
    <row r="5553" spans="3:15" x14ac:dyDescent="0.35">
      <c r="C5553"/>
      <c r="F5553"/>
      <c r="G5553"/>
      <c r="H5553"/>
      <c r="O5553"/>
    </row>
    <row r="5554" spans="3:15" x14ac:dyDescent="0.35">
      <c r="C5554"/>
      <c r="F5554"/>
      <c r="G5554"/>
      <c r="H5554"/>
      <c r="O5554"/>
    </row>
    <row r="5555" spans="3:15" x14ac:dyDescent="0.35">
      <c r="C5555"/>
      <c r="F5555"/>
      <c r="G5555"/>
      <c r="H5555"/>
      <c r="O5555"/>
    </row>
    <row r="5556" spans="3:15" x14ac:dyDescent="0.35">
      <c r="C5556"/>
      <c r="F5556"/>
      <c r="G5556"/>
      <c r="H5556"/>
      <c r="O5556"/>
    </row>
    <row r="5557" spans="3:15" x14ac:dyDescent="0.35">
      <c r="C5557"/>
      <c r="F5557"/>
      <c r="G5557"/>
      <c r="H5557"/>
      <c r="O5557"/>
    </row>
    <row r="5558" spans="3:15" x14ac:dyDescent="0.35">
      <c r="C5558"/>
      <c r="F5558"/>
      <c r="G5558"/>
      <c r="H5558"/>
      <c r="O5558"/>
    </row>
    <row r="5559" spans="3:15" x14ac:dyDescent="0.35">
      <c r="C5559"/>
      <c r="F5559"/>
      <c r="G5559"/>
      <c r="H5559"/>
      <c r="O5559"/>
    </row>
    <row r="5560" spans="3:15" x14ac:dyDescent="0.35">
      <c r="C5560"/>
      <c r="F5560"/>
      <c r="G5560"/>
      <c r="H5560"/>
      <c r="O5560"/>
    </row>
    <row r="5561" spans="3:15" x14ac:dyDescent="0.35">
      <c r="C5561"/>
      <c r="F5561"/>
      <c r="G5561"/>
      <c r="H5561"/>
      <c r="O5561"/>
    </row>
    <row r="5562" spans="3:15" x14ac:dyDescent="0.35">
      <c r="C5562"/>
      <c r="F5562"/>
      <c r="G5562"/>
      <c r="H5562"/>
      <c r="O5562"/>
    </row>
    <row r="5563" spans="3:15" x14ac:dyDescent="0.35">
      <c r="C5563"/>
      <c r="F5563"/>
      <c r="G5563"/>
      <c r="H5563"/>
      <c r="O5563"/>
    </row>
    <row r="5564" spans="3:15" x14ac:dyDescent="0.35">
      <c r="C5564"/>
      <c r="F5564"/>
      <c r="G5564"/>
      <c r="H5564"/>
      <c r="O5564"/>
    </row>
    <row r="5565" spans="3:15" x14ac:dyDescent="0.35">
      <c r="C5565"/>
      <c r="F5565"/>
      <c r="G5565"/>
      <c r="H5565"/>
      <c r="O5565"/>
    </row>
    <row r="5566" spans="3:15" x14ac:dyDescent="0.35">
      <c r="C5566"/>
      <c r="F5566"/>
      <c r="G5566"/>
      <c r="H5566"/>
      <c r="O5566"/>
    </row>
    <row r="5567" spans="3:15" x14ac:dyDescent="0.35">
      <c r="C5567"/>
      <c r="F5567"/>
      <c r="G5567"/>
      <c r="H5567"/>
      <c r="O5567"/>
    </row>
    <row r="5568" spans="3:15" x14ac:dyDescent="0.35">
      <c r="C5568"/>
      <c r="F5568"/>
      <c r="G5568"/>
      <c r="H5568"/>
      <c r="O5568"/>
    </row>
    <row r="5569" spans="3:15" x14ac:dyDescent="0.35">
      <c r="C5569"/>
      <c r="F5569"/>
      <c r="G5569"/>
      <c r="H5569"/>
      <c r="O5569"/>
    </row>
    <row r="5570" spans="3:15" x14ac:dyDescent="0.35">
      <c r="C5570"/>
      <c r="F5570"/>
      <c r="G5570"/>
      <c r="H5570"/>
      <c r="O5570"/>
    </row>
    <row r="5571" spans="3:15" x14ac:dyDescent="0.35">
      <c r="C5571"/>
      <c r="F5571"/>
      <c r="G5571"/>
      <c r="H5571"/>
      <c r="O5571"/>
    </row>
    <row r="5572" spans="3:15" x14ac:dyDescent="0.35">
      <c r="C5572"/>
      <c r="F5572"/>
      <c r="G5572"/>
      <c r="H5572"/>
      <c r="O5572"/>
    </row>
    <row r="5573" spans="3:15" x14ac:dyDescent="0.35">
      <c r="C5573"/>
      <c r="F5573"/>
      <c r="G5573"/>
      <c r="H5573"/>
      <c r="O5573"/>
    </row>
    <row r="5574" spans="3:15" x14ac:dyDescent="0.35">
      <c r="C5574"/>
      <c r="F5574"/>
      <c r="G5574"/>
      <c r="H5574"/>
      <c r="O5574"/>
    </row>
    <row r="5575" spans="3:15" x14ac:dyDescent="0.35">
      <c r="C5575"/>
      <c r="F5575"/>
      <c r="G5575"/>
      <c r="H5575"/>
      <c r="O5575"/>
    </row>
    <row r="5576" spans="3:15" x14ac:dyDescent="0.35">
      <c r="C5576"/>
      <c r="F5576"/>
      <c r="G5576"/>
      <c r="H5576"/>
      <c r="O5576"/>
    </row>
    <row r="5577" spans="3:15" x14ac:dyDescent="0.35">
      <c r="C5577"/>
      <c r="F5577"/>
      <c r="G5577"/>
      <c r="H5577"/>
      <c r="O5577"/>
    </row>
    <row r="5578" spans="3:15" x14ac:dyDescent="0.35">
      <c r="C5578"/>
      <c r="F5578"/>
      <c r="G5578"/>
      <c r="H5578"/>
      <c r="O5578"/>
    </row>
    <row r="5579" spans="3:15" x14ac:dyDescent="0.35">
      <c r="C5579"/>
      <c r="F5579"/>
      <c r="G5579"/>
      <c r="H5579"/>
      <c r="O5579"/>
    </row>
    <row r="5580" spans="3:15" x14ac:dyDescent="0.35">
      <c r="C5580"/>
      <c r="F5580"/>
      <c r="G5580"/>
      <c r="H5580"/>
      <c r="O5580"/>
    </row>
    <row r="5581" spans="3:15" x14ac:dyDescent="0.35">
      <c r="C5581"/>
      <c r="F5581"/>
      <c r="G5581"/>
      <c r="H5581"/>
      <c r="O5581"/>
    </row>
    <row r="5582" spans="3:15" x14ac:dyDescent="0.35">
      <c r="C5582"/>
      <c r="F5582"/>
      <c r="G5582"/>
      <c r="H5582"/>
      <c r="O5582"/>
    </row>
    <row r="5583" spans="3:15" x14ac:dyDescent="0.35">
      <c r="C5583"/>
      <c r="F5583"/>
      <c r="G5583"/>
      <c r="H5583"/>
      <c r="O5583"/>
    </row>
    <row r="5584" spans="3:15" x14ac:dyDescent="0.35">
      <c r="C5584"/>
      <c r="F5584"/>
      <c r="G5584"/>
      <c r="H5584"/>
      <c r="O5584"/>
    </row>
    <row r="5585" spans="3:15" x14ac:dyDescent="0.35">
      <c r="C5585"/>
      <c r="F5585"/>
      <c r="G5585"/>
      <c r="H5585"/>
      <c r="O5585"/>
    </row>
    <row r="5586" spans="3:15" x14ac:dyDescent="0.35">
      <c r="C5586"/>
      <c r="F5586"/>
      <c r="G5586"/>
      <c r="H5586"/>
      <c r="O5586"/>
    </row>
    <row r="5587" spans="3:15" x14ac:dyDescent="0.35">
      <c r="C5587"/>
      <c r="F5587"/>
      <c r="G5587"/>
      <c r="H5587"/>
      <c r="O5587"/>
    </row>
    <row r="5588" spans="3:15" x14ac:dyDescent="0.35">
      <c r="C5588"/>
      <c r="F5588"/>
      <c r="G5588"/>
      <c r="H5588"/>
      <c r="O5588"/>
    </row>
    <row r="5589" spans="3:15" x14ac:dyDescent="0.35">
      <c r="C5589"/>
      <c r="F5589"/>
      <c r="G5589"/>
      <c r="H5589"/>
      <c r="O5589"/>
    </row>
    <row r="5590" spans="3:15" x14ac:dyDescent="0.35">
      <c r="C5590"/>
      <c r="F5590"/>
      <c r="G5590"/>
      <c r="H5590"/>
      <c r="O5590"/>
    </row>
    <row r="5591" spans="3:15" x14ac:dyDescent="0.35">
      <c r="C5591"/>
      <c r="F5591"/>
      <c r="G5591"/>
      <c r="H5591"/>
      <c r="O5591"/>
    </row>
    <row r="5592" spans="3:15" x14ac:dyDescent="0.35">
      <c r="C5592"/>
      <c r="F5592"/>
      <c r="G5592"/>
      <c r="H5592"/>
      <c r="O5592"/>
    </row>
    <row r="5593" spans="3:15" x14ac:dyDescent="0.35">
      <c r="C5593"/>
      <c r="F5593"/>
      <c r="G5593"/>
      <c r="H5593"/>
      <c r="O5593"/>
    </row>
    <row r="5594" spans="3:15" x14ac:dyDescent="0.35">
      <c r="C5594"/>
      <c r="F5594"/>
      <c r="G5594"/>
      <c r="H5594"/>
      <c r="O5594"/>
    </row>
    <row r="5595" spans="3:15" x14ac:dyDescent="0.35">
      <c r="C5595"/>
      <c r="F5595"/>
      <c r="G5595"/>
      <c r="H5595"/>
      <c r="O5595"/>
    </row>
    <row r="5596" spans="3:15" x14ac:dyDescent="0.35">
      <c r="C5596"/>
      <c r="F5596"/>
      <c r="G5596"/>
      <c r="H5596"/>
      <c r="O5596"/>
    </row>
    <row r="5597" spans="3:15" x14ac:dyDescent="0.35">
      <c r="C5597"/>
      <c r="F5597"/>
      <c r="G5597"/>
      <c r="H5597"/>
      <c r="O5597"/>
    </row>
    <row r="5598" spans="3:15" x14ac:dyDescent="0.35">
      <c r="C5598"/>
      <c r="F5598"/>
      <c r="G5598"/>
      <c r="H5598"/>
      <c r="O5598"/>
    </row>
    <row r="5599" spans="3:15" x14ac:dyDescent="0.35">
      <c r="C5599"/>
      <c r="F5599"/>
      <c r="G5599"/>
      <c r="H5599"/>
      <c r="O5599"/>
    </row>
    <row r="5600" spans="3:15" x14ac:dyDescent="0.35">
      <c r="C5600"/>
      <c r="F5600"/>
      <c r="G5600"/>
      <c r="H5600"/>
      <c r="O5600"/>
    </row>
    <row r="5601" spans="3:15" x14ac:dyDescent="0.35">
      <c r="C5601"/>
      <c r="F5601"/>
      <c r="G5601"/>
      <c r="H5601"/>
      <c r="O5601"/>
    </row>
    <row r="5602" spans="3:15" x14ac:dyDescent="0.35">
      <c r="C5602"/>
      <c r="F5602"/>
      <c r="G5602"/>
      <c r="H5602"/>
      <c r="O5602"/>
    </row>
    <row r="5603" spans="3:15" x14ac:dyDescent="0.35">
      <c r="C5603"/>
      <c r="F5603"/>
      <c r="G5603"/>
      <c r="H5603"/>
      <c r="O5603"/>
    </row>
    <row r="5604" spans="3:15" x14ac:dyDescent="0.35">
      <c r="C5604"/>
      <c r="F5604"/>
      <c r="G5604"/>
      <c r="H5604"/>
      <c r="O5604"/>
    </row>
    <row r="5605" spans="3:15" x14ac:dyDescent="0.35">
      <c r="C5605"/>
      <c r="F5605"/>
      <c r="G5605"/>
      <c r="H5605"/>
      <c r="O5605"/>
    </row>
    <row r="5606" spans="3:15" x14ac:dyDescent="0.35">
      <c r="C5606"/>
      <c r="F5606"/>
      <c r="G5606"/>
      <c r="H5606"/>
      <c r="O5606"/>
    </row>
    <row r="5607" spans="3:15" x14ac:dyDescent="0.35">
      <c r="C5607"/>
      <c r="F5607"/>
      <c r="G5607"/>
      <c r="H5607"/>
      <c r="O5607"/>
    </row>
    <row r="5608" spans="3:15" x14ac:dyDescent="0.35">
      <c r="C5608"/>
      <c r="F5608"/>
      <c r="G5608"/>
      <c r="H5608"/>
      <c r="O5608"/>
    </row>
    <row r="5609" spans="3:15" x14ac:dyDescent="0.35">
      <c r="C5609"/>
      <c r="F5609"/>
      <c r="G5609"/>
      <c r="H5609"/>
      <c r="O5609"/>
    </row>
    <row r="5610" spans="3:15" x14ac:dyDescent="0.35">
      <c r="C5610"/>
      <c r="F5610"/>
      <c r="G5610"/>
      <c r="H5610"/>
      <c r="O5610"/>
    </row>
    <row r="5611" spans="3:15" x14ac:dyDescent="0.35">
      <c r="C5611"/>
      <c r="F5611"/>
      <c r="G5611"/>
      <c r="H5611"/>
      <c r="O5611"/>
    </row>
    <row r="5612" spans="3:15" x14ac:dyDescent="0.35">
      <c r="C5612"/>
      <c r="F5612"/>
      <c r="G5612"/>
      <c r="H5612"/>
      <c r="O5612"/>
    </row>
    <row r="5613" spans="3:15" x14ac:dyDescent="0.35">
      <c r="C5613"/>
      <c r="F5613"/>
      <c r="G5613"/>
      <c r="H5613"/>
      <c r="O5613"/>
    </row>
    <row r="5614" spans="3:15" x14ac:dyDescent="0.35">
      <c r="C5614"/>
      <c r="F5614"/>
      <c r="G5614"/>
      <c r="H5614"/>
      <c r="O5614"/>
    </row>
    <row r="5615" spans="3:15" x14ac:dyDescent="0.35">
      <c r="C5615"/>
      <c r="F5615"/>
      <c r="G5615"/>
      <c r="H5615"/>
      <c r="O5615"/>
    </row>
    <row r="5616" spans="3:15" x14ac:dyDescent="0.35">
      <c r="C5616"/>
      <c r="F5616"/>
      <c r="G5616"/>
      <c r="H5616"/>
      <c r="O5616"/>
    </row>
    <row r="5617" spans="3:15" x14ac:dyDescent="0.35">
      <c r="C5617"/>
      <c r="F5617"/>
      <c r="G5617"/>
      <c r="H5617"/>
      <c r="O5617"/>
    </row>
    <row r="5618" spans="3:15" x14ac:dyDescent="0.35">
      <c r="C5618"/>
      <c r="F5618"/>
      <c r="G5618"/>
      <c r="H5618"/>
      <c r="O5618"/>
    </row>
    <row r="5619" spans="3:15" x14ac:dyDescent="0.35">
      <c r="C5619"/>
      <c r="F5619"/>
      <c r="G5619"/>
      <c r="H5619"/>
      <c r="O5619"/>
    </row>
    <row r="5620" spans="3:15" x14ac:dyDescent="0.35">
      <c r="C5620"/>
      <c r="F5620"/>
      <c r="G5620"/>
      <c r="H5620"/>
      <c r="O5620"/>
    </row>
    <row r="5621" spans="3:15" x14ac:dyDescent="0.35">
      <c r="C5621"/>
      <c r="F5621"/>
      <c r="G5621"/>
      <c r="H5621"/>
      <c r="O5621"/>
    </row>
    <row r="5622" spans="3:15" x14ac:dyDescent="0.35">
      <c r="C5622"/>
      <c r="F5622"/>
      <c r="G5622"/>
      <c r="H5622"/>
      <c r="O5622"/>
    </row>
    <row r="5623" spans="3:15" x14ac:dyDescent="0.35">
      <c r="C5623"/>
      <c r="F5623"/>
      <c r="G5623"/>
      <c r="H5623"/>
      <c r="O5623"/>
    </row>
    <row r="5624" spans="3:15" x14ac:dyDescent="0.35">
      <c r="C5624"/>
      <c r="F5624"/>
      <c r="G5624"/>
      <c r="H5624"/>
      <c r="O5624"/>
    </row>
    <row r="5625" spans="3:15" x14ac:dyDescent="0.35">
      <c r="C5625"/>
      <c r="F5625"/>
      <c r="G5625"/>
      <c r="H5625"/>
      <c r="O5625"/>
    </row>
    <row r="5626" spans="3:15" x14ac:dyDescent="0.35">
      <c r="C5626"/>
      <c r="F5626"/>
      <c r="G5626"/>
      <c r="H5626"/>
      <c r="O5626"/>
    </row>
    <row r="5627" spans="3:15" x14ac:dyDescent="0.35">
      <c r="C5627"/>
      <c r="F5627"/>
      <c r="G5627"/>
      <c r="H5627"/>
      <c r="O5627"/>
    </row>
    <row r="5628" spans="3:15" x14ac:dyDescent="0.35">
      <c r="C5628"/>
      <c r="F5628"/>
      <c r="G5628"/>
      <c r="H5628"/>
      <c r="O5628"/>
    </row>
    <row r="5629" spans="3:15" x14ac:dyDescent="0.35">
      <c r="C5629"/>
      <c r="F5629"/>
      <c r="G5629"/>
      <c r="H5629"/>
      <c r="O5629"/>
    </row>
    <row r="5630" spans="3:15" x14ac:dyDescent="0.35">
      <c r="C5630"/>
      <c r="F5630"/>
      <c r="G5630"/>
      <c r="H5630"/>
      <c r="O5630"/>
    </row>
    <row r="5631" spans="3:15" x14ac:dyDescent="0.35">
      <c r="C5631"/>
      <c r="F5631"/>
      <c r="G5631"/>
      <c r="H5631"/>
      <c r="O5631"/>
    </row>
    <row r="5632" spans="3:15" x14ac:dyDescent="0.35">
      <c r="C5632"/>
      <c r="F5632"/>
      <c r="G5632"/>
      <c r="H5632"/>
      <c r="O5632"/>
    </row>
    <row r="5633" spans="3:15" x14ac:dyDescent="0.35">
      <c r="C5633"/>
      <c r="F5633"/>
      <c r="G5633"/>
      <c r="H5633"/>
      <c r="O5633"/>
    </row>
    <row r="5634" spans="3:15" x14ac:dyDescent="0.35">
      <c r="C5634"/>
      <c r="F5634"/>
      <c r="G5634"/>
      <c r="H5634"/>
      <c r="O5634"/>
    </row>
    <row r="5635" spans="3:15" x14ac:dyDescent="0.35">
      <c r="C5635"/>
      <c r="F5635"/>
      <c r="G5635"/>
      <c r="H5635"/>
      <c r="O5635"/>
    </row>
    <row r="5636" spans="3:15" x14ac:dyDescent="0.35">
      <c r="C5636"/>
      <c r="F5636"/>
      <c r="G5636"/>
      <c r="H5636"/>
      <c r="O5636"/>
    </row>
    <row r="5637" spans="3:15" x14ac:dyDescent="0.35">
      <c r="C5637"/>
      <c r="F5637"/>
      <c r="G5637"/>
      <c r="H5637"/>
      <c r="O5637"/>
    </row>
    <row r="5638" spans="3:15" x14ac:dyDescent="0.35">
      <c r="C5638"/>
      <c r="F5638"/>
      <c r="G5638"/>
      <c r="H5638"/>
      <c r="O5638"/>
    </row>
    <row r="5639" spans="3:15" x14ac:dyDescent="0.35">
      <c r="C5639"/>
      <c r="F5639"/>
      <c r="G5639"/>
      <c r="H5639"/>
      <c r="O5639"/>
    </row>
    <row r="5640" spans="3:15" x14ac:dyDescent="0.35">
      <c r="C5640"/>
      <c r="F5640"/>
      <c r="G5640"/>
      <c r="H5640"/>
      <c r="O5640"/>
    </row>
    <row r="5641" spans="3:15" x14ac:dyDescent="0.35">
      <c r="C5641"/>
      <c r="F5641"/>
      <c r="G5641"/>
      <c r="H5641"/>
      <c r="O5641"/>
    </row>
    <row r="5642" spans="3:15" x14ac:dyDescent="0.35">
      <c r="C5642"/>
      <c r="F5642"/>
      <c r="G5642"/>
      <c r="H5642"/>
      <c r="O5642"/>
    </row>
    <row r="5643" spans="3:15" x14ac:dyDescent="0.35">
      <c r="C5643"/>
      <c r="F5643"/>
      <c r="G5643"/>
      <c r="H5643"/>
      <c r="O5643"/>
    </row>
    <row r="5644" spans="3:15" x14ac:dyDescent="0.35">
      <c r="C5644"/>
      <c r="F5644"/>
      <c r="G5644"/>
      <c r="H5644"/>
      <c r="O5644"/>
    </row>
    <row r="5645" spans="3:15" x14ac:dyDescent="0.35">
      <c r="C5645"/>
      <c r="F5645"/>
      <c r="G5645"/>
      <c r="H5645"/>
      <c r="O5645"/>
    </row>
    <row r="5646" spans="3:15" x14ac:dyDescent="0.35">
      <c r="C5646"/>
      <c r="F5646"/>
      <c r="G5646"/>
      <c r="H5646"/>
      <c r="O5646"/>
    </row>
    <row r="5647" spans="3:15" x14ac:dyDescent="0.35">
      <c r="C5647"/>
      <c r="F5647"/>
      <c r="G5647"/>
      <c r="H5647"/>
      <c r="O5647"/>
    </row>
    <row r="5648" spans="3:15" x14ac:dyDescent="0.35">
      <c r="C5648"/>
      <c r="F5648"/>
      <c r="G5648"/>
      <c r="H5648"/>
      <c r="O5648"/>
    </row>
    <row r="5649" spans="3:15" x14ac:dyDescent="0.35">
      <c r="C5649"/>
      <c r="F5649"/>
      <c r="G5649"/>
      <c r="H5649"/>
      <c r="O5649"/>
    </row>
    <row r="5650" spans="3:15" x14ac:dyDescent="0.35">
      <c r="C5650"/>
      <c r="F5650"/>
      <c r="G5650"/>
      <c r="H5650"/>
      <c r="O5650"/>
    </row>
    <row r="5651" spans="3:15" x14ac:dyDescent="0.35">
      <c r="C5651"/>
      <c r="F5651"/>
      <c r="G5651"/>
      <c r="H5651"/>
      <c r="O5651"/>
    </row>
    <row r="5652" spans="3:15" x14ac:dyDescent="0.35">
      <c r="C5652"/>
      <c r="F5652"/>
      <c r="G5652"/>
      <c r="H5652"/>
      <c r="O5652"/>
    </row>
    <row r="5653" spans="3:15" x14ac:dyDescent="0.35">
      <c r="C5653"/>
      <c r="F5653"/>
      <c r="G5653"/>
      <c r="H5653"/>
      <c r="O5653"/>
    </row>
    <row r="5654" spans="3:15" x14ac:dyDescent="0.35">
      <c r="C5654"/>
      <c r="F5654"/>
      <c r="G5654"/>
      <c r="H5654"/>
      <c r="O5654"/>
    </row>
    <row r="5655" spans="3:15" x14ac:dyDescent="0.35">
      <c r="C5655"/>
      <c r="F5655"/>
      <c r="G5655"/>
      <c r="H5655"/>
      <c r="O5655"/>
    </row>
    <row r="5656" spans="3:15" x14ac:dyDescent="0.35">
      <c r="C5656"/>
      <c r="F5656"/>
      <c r="G5656"/>
      <c r="H5656"/>
      <c r="O5656"/>
    </row>
    <row r="5657" spans="3:15" x14ac:dyDescent="0.35">
      <c r="C5657"/>
      <c r="F5657"/>
      <c r="G5657"/>
      <c r="H5657"/>
      <c r="O5657"/>
    </row>
    <row r="5658" spans="3:15" x14ac:dyDescent="0.35">
      <c r="C5658"/>
      <c r="F5658"/>
      <c r="G5658"/>
      <c r="H5658"/>
      <c r="O5658"/>
    </row>
    <row r="5659" spans="3:15" x14ac:dyDescent="0.35">
      <c r="C5659"/>
      <c r="F5659"/>
      <c r="G5659"/>
      <c r="H5659"/>
      <c r="O5659"/>
    </row>
    <row r="5660" spans="3:15" x14ac:dyDescent="0.35">
      <c r="C5660"/>
      <c r="F5660"/>
      <c r="G5660"/>
      <c r="H5660"/>
      <c r="O5660"/>
    </row>
    <row r="5661" spans="3:15" x14ac:dyDescent="0.35">
      <c r="C5661"/>
      <c r="F5661"/>
      <c r="G5661"/>
      <c r="H5661"/>
      <c r="O5661"/>
    </row>
    <row r="5662" spans="3:15" x14ac:dyDescent="0.35">
      <c r="C5662"/>
      <c r="F5662"/>
      <c r="G5662"/>
      <c r="H5662"/>
      <c r="O5662"/>
    </row>
    <row r="5663" spans="3:15" x14ac:dyDescent="0.35">
      <c r="C5663"/>
      <c r="F5663"/>
      <c r="G5663"/>
      <c r="H5663"/>
      <c r="O5663"/>
    </row>
    <row r="5664" spans="3:15" x14ac:dyDescent="0.35">
      <c r="C5664"/>
      <c r="F5664"/>
      <c r="G5664"/>
      <c r="H5664"/>
      <c r="O5664"/>
    </row>
    <row r="5665" spans="3:15" x14ac:dyDescent="0.35">
      <c r="C5665"/>
      <c r="F5665"/>
      <c r="G5665"/>
      <c r="H5665"/>
      <c r="O5665"/>
    </row>
    <row r="5666" spans="3:15" x14ac:dyDescent="0.35">
      <c r="C5666"/>
      <c r="F5666"/>
      <c r="G5666"/>
      <c r="H5666"/>
      <c r="O5666"/>
    </row>
    <row r="5667" spans="3:15" x14ac:dyDescent="0.35">
      <c r="C5667"/>
      <c r="F5667"/>
      <c r="G5667"/>
      <c r="H5667"/>
      <c r="O5667"/>
    </row>
    <row r="5668" spans="3:15" x14ac:dyDescent="0.35">
      <c r="C5668"/>
      <c r="F5668"/>
      <c r="G5668"/>
      <c r="H5668"/>
      <c r="O5668"/>
    </row>
    <row r="5669" spans="3:15" x14ac:dyDescent="0.35">
      <c r="C5669"/>
      <c r="F5669"/>
      <c r="G5669"/>
      <c r="H5669"/>
      <c r="O5669"/>
    </row>
    <row r="5670" spans="3:15" x14ac:dyDescent="0.35">
      <c r="C5670"/>
      <c r="F5670"/>
      <c r="G5670"/>
      <c r="H5670"/>
      <c r="O5670"/>
    </row>
    <row r="5671" spans="3:15" x14ac:dyDescent="0.35">
      <c r="C5671"/>
      <c r="F5671"/>
      <c r="G5671"/>
      <c r="H5671"/>
      <c r="O5671"/>
    </row>
    <row r="5672" spans="3:15" x14ac:dyDescent="0.35">
      <c r="C5672"/>
      <c r="F5672"/>
      <c r="G5672"/>
      <c r="H5672"/>
      <c r="O5672"/>
    </row>
    <row r="5673" spans="3:15" x14ac:dyDescent="0.35">
      <c r="C5673"/>
      <c r="F5673"/>
      <c r="G5673"/>
      <c r="H5673"/>
      <c r="O5673"/>
    </row>
    <row r="5674" spans="3:15" x14ac:dyDescent="0.35">
      <c r="C5674"/>
      <c r="F5674"/>
      <c r="G5674"/>
      <c r="H5674"/>
      <c r="O5674"/>
    </row>
    <row r="5675" spans="3:15" x14ac:dyDescent="0.35">
      <c r="C5675"/>
      <c r="F5675"/>
      <c r="G5675"/>
      <c r="H5675"/>
      <c r="O5675"/>
    </row>
    <row r="5676" spans="3:15" x14ac:dyDescent="0.35">
      <c r="C5676"/>
      <c r="F5676"/>
      <c r="G5676"/>
      <c r="H5676"/>
      <c r="O5676"/>
    </row>
    <row r="5677" spans="3:15" x14ac:dyDescent="0.35">
      <c r="C5677"/>
      <c r="F5677"/>
      <c r="G5677"/>
      <c r="H5677"/>
      <c r="O5677"/>
    </row>
    <row r="5678" spans="3:15" x14ac:dyDescent="0.35">
      <c r="C5678"/>
      <c r="F5678"/>
      <c r="G5678"/>
      <c r="H5678"/>
      <c r="O5678"/>
    </row>
    <row r="5679" spans="3:15" x14ac:dyDescent="0.35">
      <c r="C5679"/>
      <c r="F5679"/>
      <c r="G5679"/>
      <c r="H5679"/>
      <c r="O5679"/>
    </row>
    <row r="5680" spans="3:15" x14ac:dyDescent="0.35">
      <c r="C5680"/>
      <c r="F5680"/>
      <c r="G5680"/>
      <c r="H5680"/>
      <c r="O5680"/>
    </row>
    <row r="5681" spans="3:15" x14ac:dyDescent="0.35">
      <c r="C5681"/>
      <c r="F5681"/>
      <c r="G5681"/>
      <c r="H5681"/>
      <c r="O5681"/>
    </row>
    <row r="5682" spans="3:15" x14ac:dyDescent="0.35">
      <c r="C5682"/>
      <c r="F5682"/>
      <c r="G5682"/>
      <c r="H5682"/>
      <c r="O5682"/>
    </row>
    <row r="5683" spans="3:15" x14ac:dyDescent="0.35">
      <c r="C5683"/>
      <c r="F5683"/>
      <c r="G5683"/>
      <c r="H5683"/>
      <c r="O5683"/>
    </row>
    <row r="5684" spans="3:15" x14ac:dyDescent="0.35">
      <c r="C5684"/>
      <c r="F5684"/>
      <c r="G5684"/>
      <c r="H5684"/>
      <c r="O5684"/>
    </row>
    <row r="5685" spans="3:15" x14ac:dyDescent="0.35">
      <c r="C5685"/>
      <c r="F5685"/>
      <c r="G5685"/>
      <c r="H5685"/>
      <c r="O5685"/>
    </row>
    <row r="5686" spans="3:15" x14ac:dyDescent="0.35">
      <c r="C5686"/>
      <c r="F5686"/>
      <c r="G5686"/>
      <c r="H5686"/>
      <c r="O5686"/>
    </row>
    <row r="5687" spans="3:15" x14ac:dyDescent="0.35">
      <c r="C5687"/>
      <c r="F5687"/>
      <c r="G5687"/>
      <c r="H5687"/>
      <c r="O5687"/>
    </row>
    <row r="5688" spans="3:15" x14ac:dyDescent="0.35">
      <c r="C5688"/>
      <c r="F5688"/>
      <c r="G5688"/>
      <c r="H5688"/>
      <c r="O5688"/>
    </row>
    <row r="5689" spans="3:15" x14ac:dyDescent="0.35">
      <c r="C5689"/>
      <c r="F5689"/>
      <c r="G5689"/>
      <c r="H5689"/>
      <c r="O5689"/>
    </row>
    <row r="5690" spans="3:15" x14ac:dyDescent="0.35">
      <c r="C5690"/>
      <c r="F5690"/>
      <c r="G5690"/>
      <c r="H5690"/>
      <c r="O5690"/>
    </row>
    <row r="5691" spans="3:15" x14ac:dyDescent="0.35">
      <c r="C5691"/>
      <c r="F5691"/>
      <c r="G5691"/>
      <c r="H5691"/>
      <c r="O5691"/>
    </row>
    <row r="5692" spans="3:15" x14ac:dyDescent="0.35">
      <c r="C5692"/>
      <c r="F5692"/>
      <c r="G5692"/>
      <c r="H5692"/>
      <c r="O5692"/>
    </row>
    <row r="5693" spans="3:15" x14ac:dyDescent="0.35">
      <c r="C5693"/>
      <c r="F5693"/>
      <c r="G5693"/>
      <c r="H5693"/>
      <c r="O5693"/>
    </row>
    <row r="5694" spans="3:15" x14ac:dyDescent="0.35">
      <c r="C5694"/>
      <c r="F5694"/>
      <c r="G5694"/>
      <c r="H5694"/>
      <c r="O5694"/>
    </row>
    <row r="5695" spans="3:15" x14ac:dyDescent="0.35">
      <c r="C5695"/>
      <c r="F5695"/>
      <c r="G5695"/>
      <c r="H5695"/>
      <c r="O5695"/>
    </row>
    <row r="5696" spans="3:15" x14ac:dyDescent="0.35">
      <c r="C5696"/>
      <c r="F5696"/>
      <c r="G5696"/>
      <c r="H5696"/>
      <c r="O5696"/>
    </row>
    <row r="5697" spans="3:15" x14ac:dyDescent="0.35">
      <c r="C5697"/>
      <c r="F5697"/>
      <c r="G5697"/>
      <c r="H5697"/>
      <c r="O5697"/>
    </row>
    <row r="5698" spans="3:15" x14ac:dyDescent="0.35">
      <c r="C5698"/>
      <c r="F5698"/>
      <c r="G5698"/>
      <c r="H5698"/>
      <c r="O5698"/>
    </row>
    <row r="5699" spans="3:15" x14ac:dyDescent="0.35">
      <c r="C5699"/>
      <c r="F5699"/>
      <c r="G5699"/>
      <c r="H5699"/>
      <c r="O5699"/>
    </row>
    <row r="5700" spans="3:15" x14ac:dyDescent="0.35">
      <c r="C5700"/>
      <c r="F5700"/>
      <c r="G5700"/>
      <c r="H5700"/>
      <c r="O5700"/>
    </row>
    <row r="5701" spans="3:15" x14ac:dyDescent="0.35">
      <c r="C5701"/>
      <c r="F5701"/>
      <c r="G5701"/>
      <c r="H5701"/>
      <c r="O5701"/>
    </row>
    <row r="5702" spans="3:15" x14ac:dyDescent="0.35">
      <c r="C5702"/>
      <c r="F5702"/>
      <c r="G5702"/>
      <c r="H5702"/>
      <c r="O5702"/>
    </row>
    <row r="5703" spans="3:15" x14ac:dyDescent="0.35">
      <c r="C5703"/>
      <c r="F5703"/>
      <c r="G5703"/>
      <c r="H5703"/>
      <c r="O5703"/>
    </row>
    <row r="5704" spans="3:15" x14ac:dyDescent="0.35">
      <c r="C5704"/>
      <c r="F5704"/>
      <c r="G5704"/>
      <c r="H5704"/>
      <c r="O5704"/>
    </row>
    <row r="5705" spans="3:15" x14ac:dyDescent="0.35">
      <c r="C5705"/>
      <c r="F5705"/>
      <c r="G5705"/>
      <c r="H5705"/>
      <c r="O5705"/>
    </row>
    <row r="5706" spans="3:15" x14ac:dyDescent="0.35">
      <c r="C5706"/>
      <c r="F5706"/>
      <c r="G5706"/>
      <c r="H5706"/>
      <c r="O5706"/>
    </row>
    <row r="5707" spans="3:15" x14ac:dyDescent="0.35">
      <c r="C5707"/>
      <c r="F5707"/>
      <c r="G5707"/>
      <c r="H5707"/>
      <c r="O5707"/>
    </row>
    <row r="5708" spans="3:15" x14ac:dyDescent="0.35">
      <c r="C5708"/>
      <c r="F5708"/>
      <c r="G5708"/>
      <c r="H5708"/>
      <c r="O5708"/>
    </row>
    <row r="5709" spans="3:15" x14ac:dyDescent="0.35">
      <c r="C5709"/>
      <c r="F5709"/>
      <c r="G5709"/>
      <c r="H5709"/>
      <c r="O5709"/>
    </row>
    <row r="5710" spans="3:15" x14ac:dyDescent="0.35">
      <c r="C5710"/>
      <c r="F5710"/>
      <c r="G5710"/>
      <c r="H5710"/>
      <c r="O5710"/>
    </row>
    <row r="5711" spans="3:15" x14ac:dyDescent="0.35">
      <c r="C5711"/>
      <c r="F5711"/>
      <c r="G5711"/>
      <c r="H5711"/>
      <c r="O5711"/>
    </row>
    <row r="5712" spans="3:15" x14ac:dyDescent="0.35">
      <c r="C5712"/>
      <c r="F5712"/>
      <c r="G5712"/>
      <c r="H5712"/>
      <c r="O5712"/>
    </row>
    <row r="5713" spans="3:15" x14ac:dyDescent="0.35">
      <c r="C5713"/>
      <c r="F5713"/>
      <c r="G5713"/>
      <c r="H5713"/>
      <c r="O5713"/>
    </row>
    <row r="5714" spans="3:15" x14ac:dyDescent="0.35">
      <c r="C5714"/>
      <c r="F5714"/>
      <c r="G5714"/>
      <c r="H5714"/>
      <c r="O5714"/>
    </row>
    <row r="5715" spans="3:15" x14ac:dyDescent="0.35">
      <c r="C5715"/>
      <c r="F5715"/>
      <c r="G5715"/>
      <c r="H5715"/>
      <c r="O5715"/>
    </row>
    <row r="5716" spans="3:15" x14ac:dyDescent="0.35">
      <c r="C5716"/>
      <c r="F5716"/>
      <c r="G5716"/>
      <c r="H5716"/>
      <c r="O5716"/>
    </row>
    <row r="5717" spans="3:15" x14ac:dyDescent="0.35">
      <c r="C5717"/>
      <c r="F5717"/>
      <c r="G5717"/>
      <c r="H5717"/>
      <c r="O5717"/>
    </row>
    <row r="5718" spans="3:15" x14ac:dyDescent="0.35">
      <c r="C5718"/>
      <c r="F5718"/>
      <c r="G5718"/>
      <c r="H5718"/>
      <c r="O5718"/>
    </row>
    <row r="5719" spans="3:15" x14ac:dyDescent="0.35">
      <c r="C5719"/>
      <c r="F5719"/>
      <c r="G5719"/>
      <c r="H5719"/>
      <c r="O5719"/>
    </row>
    <row r="5720" spans="3:15" x14ac:dyDescent="0.35">
      <c r="C5720"/>
      <c r="F5720"/>
      <c r="G5720"/>
      <c r="H5720"/>
      <c r="O5720"/>
    </row>
    <row r="5721" spans="3:15" x14ac:dyDescent="0.35">
      <c r="C5721"/>
      <c r="F5721"/>
      <c r="G5721"/>
      <c r="H5721"/>
      <c r="O5721"/>
    </row>
    <row r="5722" spans="3:15" x14ac:dyDescent="0.35">
      <c r="C5722"/>
      <c r="F5722"/>
      <c r="G5722"/>
      <c r="H5722"/>
      <c r="O5722"/>
    </row>
    <row r="5723" spans="3:15" x14ac:dyDescent="0.35">
      <c r="C5723"/>
      <c r="F5723"/>
      <c r="G5723"/>
      <c r="H5723"/>
      <c r="O5723"/>
    </row>
    <row r="5724" spans="3:15" x14ac:dyDescent="0.35">
      <c r="C5724"/>
      <c r="F5724"/>
      <c r="G5724"/>
      <c r="H5724"/>
      <c r="O5724"/>
    </row>
    <row r="5725" spans="3:15" x14ac:dyDescent="0.35">
      <c r="C5725"/>
      <c r="F5725"/>
      <c r="G5725"/>
      <c r="H5725"/>
      <c r="O5725"/>
    </row>
    <row r="5726" spans="3:15" x14ac:dyDescent="0.35">
      <c r="C5726"/>
      <c r="F5726"/>
      <c r="G5726"/>
      <c r="H5726"/>
      <c r="O5726"/>
    </row>
    <row r="5727" spans="3:15" x14ac:dyDescent="0.35">
      <c r="C5727"/>
      <c r="F5727"/>
      <c r="G5727"/>
      <c r="H5727"/>
      <c r="O5727"/>
    </row>
    <row r="5728" spans="3:15" x14ac:dyDescent="0.35">
      <c r="C5728"/>
      <c r="F5728"/>
      <c r="G5728"/>
      <c r="H5728"/>
      <c r="O5728"/>
    </row>
    <row r="5729" spans="3:15" x14ac:dyDescent="0.35">
      <c r="C5729"/>
      <c r="F5729"/>
      <c r="G5729"/>
      <c r="H5729"/>
      <c r="O5729"/>
    </row>
    <row r="5730" spans="3:15" x14ac:dyDescent="0.35">
      <c r="C5730"/>
      <c r="F5730"/>
      <c r="G5730"/>
      <c r="H5730"/>
      <c r="O5730"/>
    </row>
    <row r="5731" spans="3:15" x14ac:dyDescent="0.35">
      <c r="C5731"/>
      <c r="F5731"/>
      <c r="G5731"/>
      <c r="H5731"/>
      <c r="O5731"/>
    </row>
    <row r="5732" spans="3:15" x14ac:dyDescent="0.35">
      <c r="C5732"/>
      <c r="F5732"/>
      <c r="G5732"/>
      <c r="H5732"/>
      <c r="O5732"/>
    </row>
    <row r="5733" spans="3:15" x14ac:dyDescent="0.35">
      <c r="C5733"/>
      <c r="F5733"/>
      <c r="G5733"/>
      <c r="H5733"/>
      <c r="O5733"/>
    </row>
    <row r="5734" spans="3:15" x14ac:dyDescent="0.35">
      <c r="C5734"/>
      <c r="F5734"/>
      <c r="G5734"/>
      <c r="H5734"/>
      <c r="O5734"/>
    </row>
    <row r="5735" spans="3:15" x14ac:dyDescent="0.35">
      <c r="C5735"/>
      <c r="F5735"/>
      <c r="G5735"/>
      <c r="H5735"/>
      <c r="O5735"/>
    </row>
    <row r="5736" spans="3:15" x14ac:dyDescent="0.35">
      <c r="C5736"/>
      <c r="F5736"/>
      <c r="G5736"/>
      <c r="H5736"/>
      <c r="O5736"/>
    </row>
    <row r="5737" spans="3:15" x14ac:dyDescent="0.35">
      <c r="C5737"/>
      <c r="F5737"/>
      <c r="G5737"/>
      <c r="H5737"/>
      <c r="O5737"/>
    </row>
    <row r="5738" spans="3:15" x14ac:dyDescent="0.35">
      <c r="C5738"/>
      <c r="F5738"/>
      <c r="G5738"/>
      <c r="H5738"/>
      <c r="O5738"/>
    </row>
    <row r="5739" spans="3:15" x14ac:dyDescent="0.35">
      <c r="C5739"/>
      <c r="F5739"/>
      <c r="G5739"/>
      <c r="H5739"/>
      <c r="O5739"/>
    </row>
    <row r="5740" spans="3:15" x14ac:dyDescent="0.35">
      <c r="C5740"/>
      <c r="F5740"/>
      <c r="G5740"/>
      <c r="H5740"/>
      <c r="O5740"/>
    </row>
    <row r="5741" spans="3:15" x14ac:dyDescent="0.35">
      <c r="C5741"/>
      <c r="F5741"/>
      <c r="G5741"/>
      <c r="H5741"/>
      <c r="O5741"/>
    </row>
    <row r="5742" spans="3:15" x14ac:dyDescent="0.35">
      <c r="C5742"/>
      <c r="F5742"/>
      <c r="G5742"/>
      <c r="H5742"/>
      <c r="O5742"/>
    </row>
    <row r="5743" spans="3:15" x14ac:dyDescent="0.35">
      <c r="C5743"/>
      <c r="F5743"/>
      <c r="G5743"/>
      <c r="H5743"/>
      <c r="O5743"/>
    </row>
    <row r="5744" spans="3:15" x14ac:dyDescent="0.35">
      <c r="C5744"/>
      <c r="F5744"/>
      <c r="G5744"/>
      <c r="H5744"/>
      <c r="O5744"/>
    </row>
    <row r="5745" spans="3:15" x14ac:dyDescent="0.35">
      <c r="C5745"/>
      <c r="F5745"/>
      <c r="G5745"/>
      <c r="H5745"/>
      <c r="O5745"/>
    </row>
    <row r="5746" spans="3:15" x14ac:dyDescent="0.35">
      <c r="C5746"/>
      <c r="F5746"/>
      <c r="G5746"/>
      <c r="H5746"/>
      <c r="O5746"/>
    </row>
    <row r="5747" spans="3:15" x14ac:dyDescent="0.35">
      <c r="C5747"/>
      <c r="F5747"/>
      <c r="G5747"/>
      <c r="H5747"/>
      <c r="O5747"/>
    </row>
    <row r="5748" spans="3:15" x14ac:dyDescent="0.35">
      <c r="C5748"/>
      <c r="F5748"/>
      <c r="G5748"/>
      <c r="H5748"/>
      <c r="O5748"/>
    </row>
    <row r="5749" spans="3:15" x14ac:dyDescent="0.35">
      <c r="C5749"/>
      <c r="F5749"/>
      <c r="G5749"/>
      <c r="H5749"/>
      <c r="O5749"/>
    </row>
    <row r="5750" spans="3:15" x14ac:dyDescent="0.35">
      <c r="C5750"/>
      <c r="F5750"/>
      <c r="G5750"/>
      <c r="H5750"/>
      <c r="O5750"/>
    </row>
    <row r="5751" spans="3:15" x14ac:dyDescent="0.35">
      <c r="C5751"/>
      <c r="F5751"/>
      <c r="G5751"/>
      <c r="H5751"/>
      <c r="O5751"/>
    </row>
    <row r="5752" spans="3:15" x14ac:dyDescent="0.35">
      <c r="C5752"/>
      <c r="F5752"/>
      <c r="G5752"/>
      <c r="H5752"/>
      <c r="O5752"/>
    </row>
    <row r="5753" spans="3:15" x14ac:dyDescent="0.35">
      <c r="C5753"/>
      <c r="F5753"/>
      <c r="G5753"/>
      <c r="H5753"/>
      <c r="O5753"/>
    </row>
    <row r="5754" spans="3:15" x14ac:dyDescent="0.35">
      <c r="C5754"/>
      <c r="F5754"/>
      <c r="G5754"/>
      <c r="H5754"/>
      <c r="O5754"/>
    </row>
    <row r="5755" spans="3:15" x14ac:dyDescent="0.35">
      <c r="C5755"/>
      <c r="F5755"/>
      <c r="G5755"/>
      <c r="H5755"/>
      <c r="O5755"/>
    </row>
    <row r="5756" spans="3:15" x14ac:dyDescent="0.35">
      <c r="C5756"/>
      <c r="F5756"/>
      <c r="G5756"/>
      <c r="H5756"/>
      <c r="O5756"/>
    </row>
    <row r="5757" spans="3:15" x14ac:dyDescent="0.35">
      <c r="C5757"/>
      <c r="F5757"/>
      <c r="G5757"/>
      <c r="H5757"/>
      <c r="O5757"/>
    </row>
    <row r="5758" spans="3:15" x14ac:dyDescent="0.35">
      <c r="C5758"/>
      <c r="F5758"/>
      <c r="G5758"/>
      <c r="H5758"/>
      <c r="O5758"/>
    </row>
    <row r="5759" spans="3:15" x14ac:dyDescent="0.35">
      <c r="C5759"/>
      <c r="F5759"/>
      <c r="G5759"/>
      <c r="H5759"/>
      <c r="O5759"/>
    </row>
    <row r="5760" spans="3:15" x14ac:dyDescent="0.35">
      <c r="C5760"/>
      <c r="F5760"/>
      <c r="G5760"/>
      <c r="H5760"/>
      <c r="O5760"/>
    </row>
    <row r="5761" spans="3:15" x14ac:dyDescent="0.35">
      <c r="C5761"/>
      <c r="F5761"/>
      <c r="G5761"/>
      <c r="H5761"/>
      <c r="O5761"/>
    </row>
    <row r="5762" spans="3:15" x14ac:dyDescent="0.35">
      <c r="C5762"/>
      <c r="F5762"/>
      <c r="G5762"/>
      <c r="H5762"/>
      <c r="O5762"/>
    </row>
    <row r="5763" spans="3:15" x14ac:dyDescent="0.35">
      <c r="C5763"/>
      <c r="F5763"/>
      <c r="G5763"/>
      <c r="H5763"/>
      <c r="O5763"/>
    </row>
    <row r="5764" spans="3:15" x14ac:dyDescent="0.35">
      <c r="C5764"/>
      <c r="F5764"/>
      <c r="G5764"/>
      <c r="H5764"/>
      <c r="O5764"/>
    </row>
    <row r="5765" spans="3:15" x14ac:dyDescent="0.35">
      <c r="C5765"/>
      <c r="F5765"/>
      <c r="G5765"/>
      <c r="H5765"/>
      <c r="O5765"/>
    </row>
    <row r="5766" spans="3:15" x14ac:dyDescent="0.35">
      <c r="C5766"/>
      <c r="F5766"/>
      <c r="G5766"/>
      <c r="H5766"/>
      <c r="O5766"/>
    </row>
    <row r="5767" spans="3:15" x14ac:dyDescent="0.35">
      <c r="C5767"/>
      <c r="F5767"/>
      <c r="G5767"/>
      <c r="H5767"/>
      <c r="O5767"/>
    </row>
    <row r="5768" spans="3:15" x14ac:dyDescent="0.35">
      <c r="C5768"/>
      <c r="F5768"/>
      <c r="G5768"/>
      <c r="H5768"/>
      <c r="O5768"/>
    </row>
    <row r="5769" spans="3:15" x14ac:dyDescent="0.35">
      <c r="C5769"/>
      <c r="F5769"/>
      <c r="G5769"/>
      <c r="H5769"/>
      <c r="O5769"/>
    </row>
    <row r="5770" spans="3:15" x14ac:dyDescent="0.35">
      <c r="C5770"/>
      <c r="F5770"/>
      <c r="G5770"/>
      <c r="H5770"/>
      <c r="O5770"/>
    </row>
    <row r="5771" spans="3:15" x14ac:dyDescent="0.35">
      <c r="C5771"/>
      <c r="F5771"/>
      <c r="G5771"/>
      <c r="H5771"/>
      <c r="O5771"/>
    </row>
    <row r="5772" spans="3:15" x14ac:dyDescent="0.35">
      <c r="C5772"/>
      <c r="F5772"/>
      <c r="G5772"/>
      <c r="H5772"/>
      <c r="O5772"/>
    </row>
    <row r="5773" spans="3:15" x14ac:dyDescent="0.35">
      <c r="C5773"/>
      <c r="F5773"/>
      <c r="G5773"/>
      <c r="H5773"/>
      <c r="O5773"/>
    </row>
    <row r="5774" spans="3:15" x14ac:dyDescent="0.35">
      <c r="C5774"/>
      <c r="F5774"/>
      <c r="G5774"/>
      <c r="H5774"/>
      <c r="O5774"/>
    </row>
    <row r="5775" spans="3:15" x14ac:dyDescent="0.35">
      <c r="C5775"/>
      <c r="F5775"/>
      <c r="G5775"/>
      <c r="H5775"/>
      <c r="O5775"/>
    </row>
    <row r="5776" spans="3:15" x14ac:dyDescent="0.35">
      <c r="C5776"/>
      <c r="F5776"/>
      <c r="G5776"/>
      <c r="H5776"/>
      <c r="O5776"/>
    </row>
    <row r="5777" spans="3:15" x14ac:dyDescent="0.35">
      <c r="C5777"/>
      <c r="F5777"/>
      <c r="G5777"/>
      <c r="H5777"/>
      <c r="O5777"/>
    </row>
    <row r="5778" spans="3:15" x14ac:dyDescent="0.35">
      <c r="C5778"/>
      <c r="F5778"/>
      <c r="G5778"/>
      <c r="H5778"/>
      <c r="O5778"/>
    </row>
    <row r="5779" spans="3:15" x14ac:dyDescent="0.35">
      <c r="C5779"/>
      <c r="F5779"/>
      <c r="G5779"/>
      <c r="H5779"/>
      <c r="O5779"/>
    </row>
    <row r="5780" spans="3:15" x14ac:dyDescent="0.35">
      <c r="C5780"/>
      <c r="F5780"/>
      <c r="G5780"/>
      <c r="H5780"/>
      <c r="O5780"/>
    </row>
    <row r="5781" spans="3:15" x14ac:dyDescent="0.35">
      <c r="C5781"/>
      <c r="F5781"/>
      <c r="G5781"/>
      <c r="H5781"/>
      <c r="O5781"/>
    </row>
    <row r="5782" spans="3:15" x14ac:dyDescent="0.35">
      <c r="C5782"/>
      <c r="F5782"/>
      <c r="G5782"/>
      <c r="H5782"/>
      <c r="O5782"/>
    </row>
    <row r="5783" spans="3:15" x14ac:dyDescent="0.35">
      <c r="C5783"/>
      <c r="F5783"/>
      <c r="G5783"/>
      <c r="H5783"/>
      <c r="O5783"/>
    </row>
    <row r="5784" spans="3:15" x14ac:dyDescent="0.35">
      <c r="C5784"/>
      <c r="F5784"/>
      <c r="G5784"/>
      <c r="H5784"/>
      <c r="O5784"/>
    </row>
    <row r="5785" spans="3:15" x14ac:dyDescent="0.35">
      <c r="C5785"/>
      <c r="F5785"/>
      <c r="G5785"/>
      <c r="H5785"/>
      <c r="O5785"/>
    </row>
    <row r="5786" spans="3:15" x14ac:dyDescent="0.35">
      <c r="C5786"/>
      <c r="F5786"/>
      <c r="G5786"/>
      <c r="H5786"/>
      <c r="O5786"/>
    </row>
    <row r="5787" spans="3:15" x14ac:dyDescent="0.35">
      <c r="C5787"/>
      <c r="F5787"/>
      <c r="G5787"/>
      <c r="H5787"/>
      <c r="O5787"/>
    </row>
    <row r="5788" spans="3:15" x14ac:dyDescent="0.35">
      <c r="C5788"/>
      <c r="F5788"/>
      <c r="G5788"/>
      <c r="H5788"/>
      <c r="O5788"/>
    </row>
    <row r="5789" spans="3:15" x14ac:dyDescent="0.35">
      <c r="C5789"/>
      <c r="F5789"/>
      <c r="G5789"/>
      <c r="H5789"/>
      <c r="O5789"/>
    </row>
    <row r="5790" spans="3:15" x14ac:dyDescent="0.35">
      <c r="C5790"/>
      <c r="F5790"/>
      <c r="G5790"/>
      <c r="H5790"/>
      <c r="O5790"/>
    </row>
    <row r="5791" spans="3:15" x14ac:dyDescent="0.35">
      <c r="C5791"/>
      <c r="F5791"/>
      <c r="G5791"/>
      <c r="H5791"/>
      <c r="O5791"/>
    </row>
    <row r="5792" spans="3:15" x14ac:dyDescent="0.35">
      <c r="C5792"/>
      <c r="F5792"/>
      <c r="G5792"/>
      <c r="H5792"/>
      <c r="O5792"/>
    </row>
    <row r="5793" spans="3:15" x14ac:dyDescent="0.35">
      <c r="C5793"/>
      <c r="F5793"/>
      <c r="G5793"/>
      <c r="H5793"/>
      <c r="O5793"/>
    </row>
    <row r="5794" spans="3:15" x14ac:dyDescent="0.35">
      <c r="C5794"/>
      <c r="F5794"/>
      <c r="G5794"/>
      <c r="H5794"/>
      <c r="O5794"/>
    </row>
    <row r="5795" spans="3:15" x14ac:dyDescent="0.35">
      <c r="C5795"/>
      <c r="F5795"/>
      <c r="G5795"/>
      <c r="H5795"/>
      <c r="O5795"/>
    </row>
    <row r="5796" spans="3:15" x14ac:dyDescent="0.35">
      <c r="C5796"/>
      <c r="F5796"/>
      <c r="G5796"/>
      <c r="H5796"/>
      <c r="O5796"/>
    </row>
    <row r="5797" spans="3:15" x14ac:dyDescent="0.35">
      <c r="C5797"/>
      <c r="F5797"/>
      <c r="G5797"/>
      <c r="H5797"/>
      <c r="O5797"/>
    </row>
    <row r="5798" spans="3:15" x14ac:dyDescent="0.35">
      <c r="C5798"/>
      <c r="F5798"/>
      <c r="G5798"/>
      <c r="H5798"/>
      <c r="O5798"/>
    </row>
    <row r="5799" spans="3:15" x14ac:dyDescent="0.35">
      <c r="C5799"/>
      <c r="F5799"/>
      <c r="G5799"/>
      <c r="H5799"/>
      <c r="O5799"/>
    </row>
    <row r="5800" spans="3:15" x14ac:dyDescent="0.35">
      <c r="C5800"/>
      <c r="F5800"/>
      <c r="G5800"/>
      <c r="H5800"/>
      <c r="O5800"/>
    </row>
    <row r="5801" spans="3:15" x14ac:dyDescent="0.35">
      <c r="C5801"/>
      <c r="F5801"/>
      <c r="G5801"/>
      <c r="H5801"/>
      <c r="O5801"/>
    </row>
    <row r="5802" spans="3:15" x14ac:dyDescent="0.35">
      <c r="C5802"/>
      <c r="F5802"/>
      <c r="G5802"/>
      <c r="H5802"/>
      <c r="O5802"/>
    </row>
    <row r="5803" spans="3:15" x14ac:dyDescent="0.35">
      <c r="C5803"/>
      <c r="F5803"/>
      <c r="G5803"/>
      <c r="H5803"/>
      <c r="O5803"/>
    </row>
    <row r="5804" spans="3:15" x14ac:dyDescent="0.35">
      <c r="C5804"/>
      <c r="F5804"/>
      <c r="G5804"/>
      <c r="H5804"/>
      <c r="O5804"/>
    </row>
    <row r="5805" spans="3:15" x14ac:dyDescent="0.35">
      <c r="C5805"/>
      <c r="F5805"/>
      <c r="G5805"/>
      <c r="H5805"/>
      <c r="O5805"/>
    </row>
    <row r="5806" spans="3:15" x14ac:dyDescent="0.35">
      <c r="C5806"/>
      <c r="F5806"/>
      <c r="G5806"/>
      <c r="H5806"/>
      <c r="O5806"/>
    </row>
    <row r="5807" spans="3:15" x14ac:dyDescent="0.35">
      <c r="C5807"/>
      <c r="F5807"/>
      <c r="G5807"/>
      <c r="H5807"/>
      <c r="O5807"/>
    </row>
    <row r="5808" spans="3:15" x14ac:dyDescent="0.35">
      <c r="C5808"/>
      <c r="F5808"/>
      <c r="G5808"/>
      <c r="H5808"/>
      <c r="O5808"/>
    </row>
    <row r="5809" spans="3:15" x14ac:dyDescent="0.35">
      <c r="C5809"/>
      <c r="F5809"/>
      <c r="G5809"/>
      <c r="H5809"/>
      <c r="O5809"/>
    </row>
    <row r="5810" spans="3:15" x14ac:dyDescent="0.35">
      <c r="C5810"/>
      <c r="F5810"/>
      <c r="G5810"/>
      <c r="H5810"/>
      <c r="O5810"/>
    </row>
    <row r="5811" spans="3:15" x14ac:dyDescent="0.35">
      <c r="C5811"/>
      <c r="F5811"/>
      <c r="G5811"/>
      <c r="H5811"/>
      <c r="O5811"/>
    </row>
    <row r="5812" spans="3:15" x14ac:dyDescent="0.35">
      <c r="C5812"/>
      <c r="F5812"/>
      <c r="G5812"/>
      <c r="H5812"/>
      <c r="O5812"/>
    </row>
    <row r="5813" spans="3:15" x14ac:dyDescent="0.35">
      <c r="C5813"/>
      <c r="F5813"/>
      <c r="G5813"/>
      <c r="H5813"/>
      <c r="O5813"/>
    </row>
    <row r="5814" spans="3:15" x14ac:dyDescent="0.35">
      <c r="C5814"/>
      <c r="F5814"/>
      <c r="G5814"/>
      <c r="H5814"/>
      <c r="O5814"/>
    </row>
    <row r="5815" spans="3:15" x14ac:dyDescent="0.35">
      <c r="C5815"/>
      <c r="F5815"/>
      <c r="G5815"/>
      <c r="H5815"/>
      <c r="O5815"/>
    </row>
    <row r="5816" spans="3:15" x14ac:dyDescent="0.35">
      <c r="C5816"/>
      <c r="F5816"/>
      <c r="G5816"/>
      <c r="H5816"/>
      <c r="O5816"/>
    </row>
    <row r="5817" spans="3:15" x14ac:dyDescent="0.35">
      <c r="C5817"/>
      <c r="F5817"/>
      <c r="G5817"/>
      <c r="H5817"/>
      <c r="O5817"/>
    </row>
    <row r="5818" spans="3:15" x14ac:dyDescent="0.35">
      <c r="C5818"/>
      <c r="F5818"/>
      <c r="G5818"/>
      <c r="H5818"/>
      <c r="O5818"/>
    </row>
    <row r="5819" spans="3:15" x14ac:dyDescent="0.35">
      <c r="C5819"/>
      <c r="F5819"/>
      <c r="G5819"/>
      <c r="H5819"/>
      <c r="O5819"/>
    </row>
    <row r="5820" spans="3:15" x14ac:dyDescent="0.35">
      <c r="C5820"/>
      <c r="F5820"/>
      <c r="G5820"/>
      <c r="H5820"/>
      <c r="O5820"/>
    </row>
    <row r="5821" spans="3:15" x14ac:dyDescent="0.35">
      <c r="C5821"/>
      <c r="F5821"/>
      <c r="G5821"/>
      <c r="H5821"/>
      <c r="O5821"/>
    </row>
    <row r="5822" spans="3:15" x14ac:dyDescent="0.35">
      <c r="C5822"/>
      <c r="F5822"/>
      <c r="G5822"/>
      <c r="H5822"/>
      <c r="O5822"/>
    </row>
    <row r="5823" spans="3:15" x14ac:dyDescent="0.35">
      <c r="C5823"/>
      <c r="F5823"/>
      <c r="G5823"/>
      <c r="H5823"/>
      <c r="O5823"/>
    </row>
    <row r="5824" spans="3:15" x14ac:dyDescent="0.35">
      <c r="C5824"/>
      <c r="F5824"/>
      <c r="G5824"/>
      <c r="H5824"/>
      <c r="O5824"/>
    </row>
    <row r="5825" spans="3:15" x14ac:dyDescent="0.35">
      <c r="C5825"/>
      <c r="F5825"/>
      <c r="G5825"/>
      <c r="H5825"/>
      <c r="O5825"/>
    </row>
    <row r="5826" spans="3:15" x14ac:dyDescent="0.35">
      <c r="C5826"/>
      <c r="F5826"/>
      <c r="G5826"/>
      <c r="H5826"/>
      <c r="O5826"/>
    </row>
    <row r="5827" spans="3:15" x14ac:dyDescent="0.35">
      <c r="C5827"/>
      <c r="F5827"/>
      <c r="G5827"/>
      <c r="H5827"/>
      <c r="O5827"/>
    </row>
    <row r="5828" spans="3:15" x14ac:dyDescent="0.35">
      <c r="C5828"/>
      <c r="F5828"/>
      <c r="G5828"/>
      <c r="H5828"/>
      <c r="O5828"/>
    </row>
    <row r="5829" spans="3:15" x14ac:dyDescent="0.35">
      <c r="C5829"/>
      <c r="F5829"/>
      <c r="G5829"/>
      <c r="H5829"/>
      <c r="O5829"/>
    </row>
    <row r="5830" spans="3:15" x14ac:dyDescent="0.35">
      <c r="C5830"/>
      <c r="F5830"/>
      <c r="G5830"/>
      <c r="H5830"/>
      <c r="O5830"/>
    </row>
    <row r="5831" spans="3:15" x14ac:dyDescent="0.35">
      <c r="C5831"/>
      <c r="F5831"/>
      <c r="G5831"/>
      <c r="H5831"/>
      <c r="O5831"/>
    </row>
    <row r="5832" spans="3:15" x14ac:dyDescent="0.35">
      <c r="C5832"/>
      <c r="F5832"/>
      <c r="G5832"/>
      <c r="H5832"/>
      <c r="O5832"/>
    </row>
    <row r="5833" spans="3:15" x14ac:dyDescent="0.35">
      <c r="C5833"/>
      <c r="F5833"/>
      <c r="G5833"/>
      <c r="H5833"/>
      <c r="O5833"/>
    </row>
    <row r="5834" spans="3:15" x14ac:dyDescent="0.35">
      <c r="C5834"/>
      <c r="F5834"/>
      <c r="G5834"/>
      <c r="H5834"/>
      <c r="O5834"/>
    </row>
    <row r="5835" spans="3:15" x14ac:dyDescent="0.35">
      <c r="C5835"/>
      <c r="F5835"/>
      <c r="G5835"/>
      <c r="H5835"/>
      <c r="O5835"/>
    </row>
    <row r="5836" spans="3:15" x14ac:dyDescent="0.35">
      <c r="C5836"/>
      <c r="F5836"/>
      <c r="G5836"/>
      <c r="H5836"/>
      <c r="O5836"/>
    </row>
    <row r="5837" spans="3:15" x14ac:dyDescent="0.35">
      <c r="C5837"/>
      <c r="F5837"/>
      <c r="G5837"/>
      <c r="H5837"/>
      <c r="O5837"/>
    </row>
    <row r="5838" spans="3:15" x14ac:dyDescent="0.35">
      <c r="C5838"/>
      <c r="F5838"/>
      <c r="G5838"/>
      <c r="H5838"/>
      <c r="O5838"/>
    </row>
    <row r="5839" spans="3:15" x14ac:dyDescent="0.35">
      <c r="C5839"/>
      <c r="F5839"/>
      <c r="G5839"/>
      <c r="H5839"/>
      <c r="O5839"/>
    </row>
    <row r="5840" spans="3:15" x14ac:dyDescent="0.35">
      <c r="C5840"/>
      <c r="F5840"/>
      <c r="G5840"/>
      <c r="H5840"/>
      <c r="O5840"/>
    </row>
    <row r="5841" spans="3:15" x14ac:dyDescent="0.35">
      <c r="C5841"/>
      <c r="F5841"/>
      <c r="G5841"/>
      <c r="H5841"/>
      <c r="O5841"/>
    </row>
    <row r="5842" spans="3:15" x14ac:dyDescent="0.35">
      <c r="C5842"/>
      <c r="F5842"/>
      <c r="G5842"/>
      <c r="H5842"/>
      <c r="O5842"/>
    </row>
    <row r="5843" spans="3:15" x14ac:dyDescent="0.35">
      <c r="C5843"/>
      <c r="F5843"/>
      <c r="G5843"/>
      <c r="H5843"/>
      <c r="O5843"/>
    </row>
    <row r="5844" spans="3:15" x14ac:dyDescent="0.35">
      <c r="C5844"/>
      <c r="F5844"/>
      <c r="G5844"/>
      <c r="H5844"/>
      <c r="O5844"/>
    </row>
    <row r="5845" spans="3:15" x14ac:dyDescent="0.35">
      <c r="C5845"/>
      <c r="F5845"/>
      <c r="G5845"/>
      <c r="H5845"/>
      <c r="O5845"/>
    </row>
    <row r="5846" spans="3:15" x14ac:dyDescent="0.35">
      <c r="C5846"/>
      <c r="F5846"/>
      <c r="G5846"/>
      <c r="H5846"/>
      <c r="O5846"/>
    </row>
    <row r="5847" spans="3:15" x14ac:dyDescent="0.35">
      <c r="C5847"/>
      <c r="F5847"/>
      <c r="G5847"/>
      <c r="H5847"/>
      <c r="O5847"/>
    </row>
    <row r="5848" spans="3:15" x14ac:dyDescent="0.35">
      <c r="C5848"/>
      <c r="F5848"/>
      <c r="G5848"/>
      <c r="H5848"/>
      <c r="O5848"/>
    </row>
    <row r="5849" spans="3:15" x14ac:dyDescent="0.35">
      <c r="C5849"/>
      <c r="F5849"/>
      <c r="G5849"/>
      <c r="H5849"/>
      <c r="O5849"/>
    </row>
    <row r="5850" spans="3:15" x14ac:dyDescent="0.35">
      <c r="C5850"/>
      <c r="F5850"/>
      <c r="G5850"/>
      <c r="H5850"/>
      <c r="O5850"/>
    </row>
    <row r="5851" spans="3:15" x14ac:dyDescent="0.35">
      <c r="C5851"/>
      <c r="F5851"/>
      <c r="G5851"/>
      <c r="H5851"/>
      <c r="O5851"/>
    </row>
    <row r="5852" spans="3:15" x14ac:dyDescent="0.35">
      <c r="C5852"/>
      <c r="F5852"/>
      <c r="G5852"/>
      <c r="H5852"/>
      <c r="O5852"/>
    </row>
    <row r="5853" spans="3:15" x14ac:dyDescent="0.35">
      <c r="C5853"/>
      <c r="F5853"/>
      <c r="G5853"/>
      <c r="H5853"/>
      <c r="O5853"/>
    </row>
    <row r="5854" spans="3:15" x14ac:dyDescent="0.35">
      <c r="C5854"/>
      <c r="F5854"/>
      <c r="G5854"/>
      <c r="H5854"/>
      <c r="O5854"/>
    </row>
    <row r="5855" spans="3:15" x14ac:dyDescent="0.35">
      <c r="C5855"/>
      <c r="F5855"/>
      <c r="G5855"/>
      <c r="H5855"/>
      <c r="O5855"/>
    </row>
    <row r="5856" spans="3:15" x14ac:dyDescent="0.35">
      <c r="C5856"/>
      <c r="F5856"/>
      <c r="G5856"/>
      <c r="H5856"/>
      <c r="O5856"/>
    </row>
    <row r="5857" spans="3:15" x14ac:dyDescent="0.35">
      <c r="C5857"/>
      <c r="F5857"/>
      <c r="G5857"/>
      <c r="H5857"/>
      <c r="O5857"/>
    </row>
    <row r="5858" spans="3:15" x14ac:dyDescent="0.35">
      <c r="C5858"/>
      <c r="F5858"/>
      <c r="G5858"/>
      <c r="H5858"/>
      <c r="O5858"/>
    </row>
    <row r="5859" spans="3:15" x14ac:dyDescent="0.35">
      <c r="C5859"/>
      <c r="F5859"/>
      <c r="G5859"/>
      <c r="H5859"/>
      <c r="O5859"/>
    </row>
    <row r="5860" spans="3:15" x14ac:dyDescent="0.35">
      <c r="C5860"/>
      <c r="F5860"/>
      <c r="G5860"/>
      <c r="H5860"/>
      <c r="O5860"/>
    </row>
    <row r="5861" spans="3:15" x14ac:dyDescent="0.35">
      <c r="C5861"/>
      <c r="F5861"/>
      <c r="G5861"/>
      <c r="H5861"/>
      <c r="O5861"/>
    </row>
    <row r="5862" spans="3:15" x14ac:dyDescent="0.35">
      <c r="C5862"/>
      <c r="F5862"/>
      <c r="G5862"/>
      <c r="H5862"/>
      <c r="O5862"/>
    </row>
    <row r="5863" spans="3:15" x14ac:dyDescent="0.35">
      <c r="C5863"/>
      <c r="F5863"/>
      <c r="G5863"/>
      <c r="H5863"/>
      <c r="O5863"/>
    </row>
    <row r="5864" spans="3:15" x14ac:dyDescent="0.35">
      <c r="C5864"/>
      <c r="F5864"/>
      <c r="G5864"/>
      <c r="H5864"/>
      <c r="O5864"/>
    </row>
    <row r="5865" spans="3:15" x14ac:dyDescent="0.35">
      <c r="C5865"/>
      <c r="F5865"/>
      <c r="G5865"/>
      <c r="H5865"/>
      <c r="O5865"/>
    </row>
    <row r="5866" spans="3:15" x14ac:dyDescent="0.35">
      <c r="C5866"/>
      <c r="F5866"/>
      <c r="G5866"/>
      <c r="H5866"/>
      <c r="O5866"/>
    </row>
    <row r="5867" spans="3:15" x14ac:dyDescent="0.35">
      <c r="C5867"/>
      <c r="F5867"/>
      <c r="G5867"/>
      <c r="H5867"/>
      <c r="O5867"/>
    </row>
    <row r="5868" spans="3:15" x14ac:dyDescent="0.35">
      <c r="C5868"/>
      <c r="F5868"/>
      <c r="G5868"/>
      <c r="H5868"/>
      <c r="O5868"/>
    </row>
    <row r="5869" spans="3:15" x14ac:dyDescent="0.35">
      <c r="C5869"/>
      <c r="F5869"/>
      <c r="G5869"/>
      <c r="H5869"/>
      <c r="O5869"/>
    </row>
    <row r="5870" spans="3:15" x14ac:dyDescent="0.35">
      <c r="C5870"/>
      <c r="F5870"/>
      <c r="G5870"/>
      <c r="H5870"/>
      <c r="O5870"/>
    </row>
    <row r="5871" spans="3:15" x14ac:dyDescent="0.35">
      <c r="C5871"/>
      <c r="F5871"/>
      <c r="G5871"/>
      <c r="H5871"/>
      <c r="O5871"/>
    </row>
    <row r="5872" spans="3:15" x14ac:dyDescent="0.35">
      <c r="C5872"/>
      <c r="F5872"/>
      <c r="G5872"/>
      <c r="H5872"/>
      <c r="O5872"/>
    </row>
    <row r="5873" spans="3:15" x14ac:dyDescent="0.35">
      <c r="C5873"/>
      <c r="F5873"/>
      <c r="G5873"/>
      <c r="H5873"/>
      <c r="O5873"/>
    </row>
    <row r="5874" spans="3:15" x14ac:dyDescent="0.35">
      <c r="C5874"/>
      <c r="F5874"/>
      <c r="G5874"/>
      <c r="H5874"/>
      <c r="O5874"/>
    </row>
    <row r="5875" spans="3:15" x14ac:dyDescent="0.35">
      <c r="C5875"/>
      <c r="F5875"/>
      <c r="G5875"/>
      <c r="H5875"/>
      <c r="O5875"/>
    </row>
    <row r="5876" spans="3:15" x14ac:dyDescent="0.35">
      <c r="C5876"/>
      <c r="F5876"/>
      <c r="G5876"/>
      <c r="H5876"/>
      <c r="O5876"/>
    </row>
    <row r="5877" spans="3:15" x14ac:dyDescent="0.35">
      <c r="C5877"/>
      <c r="F5877"/>
      <c r="G5877"/>
      <c r="H5877"/>
      <c r="O5877"/>
    </row>
    <row r="5878" spans="3:15" x14ac:dyDescent="0.35">
      <c r="C5878"/>
      <c r="F5878"/>
      <c r="G5878"/>
      <c r="H5878"/>
      <c r="O5878"/>
    </row>
    <row r="5879" spans="3:15" x14ac:dyDescent="0.35">
      <c r="C5879"/>
      <c r="F5879"/>
      <c r="G5879"/>
      <c r="H5879"/>
      <c r="O5879"/>
    </row>
    <row r="5880" spans="3:15" x14ac:dyDescent="0.35">
      <c r="C5880"/>
      <c r="F5880"/>
      <c r="G5880"/>
      <c r="H5880"/>
      <c r="O5880"/>
    </row>
    <row r="5881" spans="3:15" x14ac:dyDescent="0.35">
      <c r="C5881"/>
      <c r="F5881"/>
      <c r="G5881"/>
      <c r="H5881"/>
      <c r="O5881"/>
    </row>
    <row r="5882" spans="3:15" x14ac:dyDescent="0.35">
      <c r="C5882"/>
      <c r="F5882"/>
      <c r="G5882"/>
      <c r="H5882"/>
      <c r="O5882"/>
    </row>
    <row r="5883" spans="3:15" x14ac:dyDescent="0.35">
      <c r="C5883"/>
      <c r="F5883"/>
      <c r="G5883"/>
      <c r="H5883"/>
      <c r="O5883"/>
    </row>
    <row r="5884" spans="3:15" x14ac:dyDescent="0.35">
      <c r="C5884"/>
      <c r="F5884"/>
      <c r="G5884"/>
      <c r="H5884"/>
      <c r="O5884"/>
    </row>
    <row r="5885" spans="3:15" x14ac:dyDescent="0.35">
      <c r="C5885"/>
      <c r="F5885"/>
      <c r="G5885"/>
      <c r="H5885"/>
      <c r="O5885"/>
    </row>
    <row r="5886" spans="3:15" x14ac:dyDescent="0.35">
      <c r="C5886"/>
      <c r="F5886"/>
      <c r="G5886"/>
      <c r="H5886"/>
      <c r="O5886"/>
    </row>
    <row r="5887" spans="3:15" x14ac:dyDescent="0.35">
      <c r="C5887"/>
      <c r="F5887"/>
      <c r="G5887"/>
      <c r="H5887"/>
      <c r="O5887"/>
    </row>
    <row r="5888" spans="3:15" x14ac:dyDescent="0.35">
      <c r="C5888"/>
      <c r="F5888"/>
      <c r="G5888"/>
      <c r="H5888"/>
      <c r="O5888"/>
    </row>
    <row r="5889" spans="3:15" x14ac:dyDescent="0.35">
      <c r="C5889"/>
      <c r="F5889"/>
      <c r="G5889"/>
      <c r="H5889"/>
      <c r="O5889"/>
    </row>
    <row r="5890" spans="3:15" x14ac:dyDescent="0.35">
      <c r="C5890"/>
      <c r="F5890"/>
      <c r="G5890"/>
      <c r="H5890"/>
      <c r="O5890"/>
    </row>
    <row r="5891" spans="3:15" x14ac:dyDescent="0.35">
      <c r="C5891"/>
      <c r="F5891"/>
      <c r="G5891"/>
      <c r="H5891"/>
      <c r="O5891"/>
    </row>
    <row r="5892" spans="3:15" x14ac:dyDescent="0.35">
      <c r="C5892"/>
      <c r="F5892"/>
      <c r="G5892"/>
      <c r="H5892"/>
      <c r="O5892"/>
    </row>
    <row r="5893" spans="3:15" x14ac:dyDescent="0.35">
      <c r="C5893"/>
      <c r="F5893"/>
      <c r="G5893"/>
      <c r="H5893"/>
      <c r="O5893"/>
    </row>
    <row r="5894" spans="3:15" x14ac:dyDescent="0.35">
      <c r="C5894"/>
      <c r="F5894"/>
      <c r="G5894"/>
      <c r="H5894"/>
      <c r="O5894"/>
    </row>
    <row r="5895" spans="3:15" x14ac:dyDescent="0.35">
      <c r="C5895"/>
      <c r="F5895"/>
      <c r="G5895"/>
      <c r="H5895"/>
      <c r="O5895"/>
    </row>
    <row r="5896" spans="3:15" x14ac:dyDescent="0.35">
      <c r="C5896"/>
      <c r="F5896"/>
      <c r="G5896"/>
      <c r="H5896"/>
      <c r="O5896"/>
    </row>
    <row r="5897" spans="3:15" x14ac:dyDescent="0.35">
      <c r="C5897"/>
      <c r="F5897"/>
      <c r="G5897"/>
      <c r="H5897"/>
      <c r="O5897"/>
    </row>
    <row r="5898" spans="3:15" x14ac:dyDescent="0.35">
      <c r="C5898"/>
      <c r="F5898"/>
      <c r="G5898"/>
      <c r="H5898"/>
      <c r="O5898"/>
    </row>
    <row r="5899" spans="3:15" x14ac:dyDescent="0.35">
      <c r="C5899"/>
      <c r="F5899"/>
      <c r="G5899"/>
      <c r="H5899"/>
      <c r="O5899"/>
    </row>
    <row r="5900" spans="3:15" x14ac:dyDescent="0.35">
      <c r="C5900"/>
      <c r="F5900"/>
      <c r="G5900"/>
      <c r="H5900"/>
      <c r="O5900"/>
    </row>
    <row r="5901" spans="3:15" x14ac:dyDescent="0.35">
      <c r="C5901"/>
      <c r="F5901"/>
      <c r="G5901"/>
      <c r="H5901"/>
      <c r="O5901"/>
    </row>
    <row r="5902" spans="3:15" x14ac:dyDescent="0.35">
      <c r="C5902"/>
      <c r="F5902"/>
      <c r="G5902"/>
      <c r="H5902"/>
      <c r="O5902"/>
    </row>
    <row r="5903" spans="3:15" x14ac:dyDescent="0.35">
      <c r="C5903"/>
      <c r="F5903"/>
      <c r="G5903"/>
      <c r="H5903"/>
      <c r="O5903"/>
    </row>
    <row r="5904" spans="3:15" x14ac:dyDescent="0.35">
      <c r="C5904"/>
      <c r="F5904"/>
      <c r="G5904"/>
      <c r="H5904"/>
      <c r="O5904"/>
    </row>
    <row r="5905" spans="3:15" x14ac:dyDescent="0.35">
      <c r="C5905"/>
      <c r="F5905"/>
      <c r="G5905"/>
      <c r="H5905"/>
      <c r="O5905"/>
    </row>
    <row r="5906" spans="3:15" x14ac:dyDescent="0.35">
      <c r="C5906"/>
      <c r="F5906"/>
      <c r="G5906"/>
      <c r="H5906"/>
      <c r="O5906"/>
    </row>
    <row r="5907" spans="3:15" x14ac:dyDescent="0.35">
      <c r="C5907"/>
      <c r="F5907"/>
      <c r="G5907"/>
      <c r="H5907"/>
      <c r="O5907"/>
    </row>
    <row r="5908" spans="3:15" x14ac:dyDescent="0.35">
      <c r="C5908"/>
      <c r="F5908"/>
      <c r="G5908"/>
      <c r="H5908"/>
      <c r="O5908"/>
    </row>
    <row r="5909" spans="3:15" x14ac:dyDescent="0.35">
      <c r="C5909"/>
      <c r="F5909"/>
      <c r="G5909"/>
      <c r="H5909"/>
      <c r="O5909"/>
    </row>
    <row r="5910" spans="3:15" x14ac:dyDescent="0.35">
      <c r="C5910"/>
      <c r="F5910"/>
      <c r="G5910"/>
      <c r="H5910"/>
      <c r="O5910"/>
    </row>
    <row r="5911" spans="3:15" x14ac:dyDescent="0.35">
      <c r="C5911"/>
      <c r="F5911"/>
      <c r="G5911"/>
      <c r="H5911"/>
      <c r="O5911"/>
    </row>
    <row r="5912" spans="3:15" x14ac:dyDescent="0.35">
      <c r="C5912"/>
      <c r="F5912"/>
      <c r="G5912"/>
      <c r="H5912"/>
      <c r="O5912"/>
    </row>
    <row r="5913" spans="3:15" x14ac:dyDescent="0.35">
      <c r="C5913"/>
      <c r="F5913"/>
      <c r="G5913"/>
      <c r="H5913"/>
      <c r="O5913"/>
    </row>
    <row r="5914" spans="3:15" x14ac:dyDescent="0.35">
      <c r="C5914"/>
      <c r="F5914"/>
      <c r="G5914"/>
      <c r="H5914"/>
      <c r="O5914"/>
    </row>
    <row r="5915" spans="3:15" x14ac:dyDescent="0.35">
      <c r="C5915"/>
      <c r="F5915"/>
      <c r="G5915"/>
      <c r="H5915"/>
      <c r="O5915"/>
    </row>
    <row r="5916" spans="3:15" x14ac:dyDescent="0.35">
      <c r="C5916"/>
      <c r="F5916"/>
      <c r="G5916"/>
      <c r="H5916"/>
      <c r="O5916"/>
    </row>
    <row r="5917" spans="3:15" x14ac:dyDescent="0.35">
      <c r="C5917"/>
      <c r="F5917"/>
      <c r="G5917"/>
      <c r="H5917"/>
      <c r="O5917"/>
    </row>
    <row r="5918" spans="3:15" x14ac:dyDescent="0.35">
      <c r="C5918"/>
      <c r="F5918"/>
      <c r="G5918"/>
      <c r="H5918"/>
      <c r="O5918"/>
    </row>
    <row r="5919" spans="3:15" x14ac:dyDescent="0.35">
      <c r="C5919"/>
      <c r="F5919"/>
      <c r="G5919"/>
      <c r="H5919"/>
      <c r="O5919"/>
    </row>
    <row r="5920" spans="3:15" x14ac:dyDescent="0.35">
      <c r="C5920"/>
      <c r="F5920"/>
      <c r="G5920"/>
      <c r="H5920"/>
      <c r="O5920"/>
    </row>
    <row r="5921" spans="3:15" x14ac:dyDescent="0.35">
      <c r="C5921"/>
      <c r="F5921"/>
      <c r="G5921"/>
      <c r="H5921"/>
      <c r="O5921"/>
    </row>
    <row r="5922" spans="3:15" x14ac:dyDescent="0.35">
      <c r="C5922"/>
      <c r="F5922"/>
      <c r="G5922"/>
      <c r="H5922"/>
      <c r="O5922"/>
    </row>
    <row r="5923" spans="3:15" x14ac:dyDescent="0.35">
      <c r="C5923"/>
      <c r="F5923"/>
      <c r="G5923"/>
      <c r="H5923"/>
      <c r="O5923"/>
    </row>
    <row r="5924" spans="3:15" x14ac:dyDescent="0.35">
      <c r="C5924"/>
      <c r="F5924"/>
      <c r="G5924"/>
      <c r="H5924"/>
      <c r="O5924"/>
    </row>
    <row r="5925" spans="3:15" x14ac:dyDescent="0.35">
      <c r="C5925"/>
      <c r="F5925"/>
      <c r="G5925"/>
      <c r="H5925"/>
      <c r="O5925"/>
    </row>
    <row r="5926" spans="3:15" x14ac:dyDescent="0.35">
      <c r="C5926"/>
      <c r="F5926"/>
      <c r="G5926"/>
      <c r="H5926"/>
      <c r="O5926"/>
    </row>
    <row r="5927" spans="3:15" x14ac:dyDescent="0.35">
      <c r="C5927"/>
      <c r="F5927"/>
      <c r="G5927"/>
      <c r="H5927"/>
      <c r="O5927"/>
    </row>
    <row r="5928" spans="3:15" x14ac:dyDescent="0.35">
      <c r="C5928"/>
      <c r="F5928"/>
      <c r="G5928"/>
      <c r="H5928"/>
      <c r="O5928"/>
    </row>
    <row r="5929" spans="3:15" x14ac:dyDescent="0.35">
      <c r="C5929"/>
      <c r="F5929"/>
      <c r="G5929"/>
      <c r="H5929"/>
      <c r="O5929"/>
    </row>
    <row r="5930" spans="3:15" x14ac:dyDescent="0.35">
      <c r="C5930"/>
      <c r="F5930"/>
      <c r="G5930"/>
      <c r="H5930"/>
      <c r="O5930"/>
    </row>
    <row r="5931" spans="3:15" x14ac:dyDescent="0.35">
      <c r="C5931"/>
      <c r="F5931"/>
      <c r="G5931"/>
      <c r="H5931"/>
      <c r="O5931"/>
    </row>
    <row r="5932" spans="3:15" x14ac:dyDescent="0.35">
      <c r="C5932"/>
      <c r="F5932"/>
      <c r="G5932"/>
      <c r="H5932"/>
      <c r="O5932"/>
    </row>
    <row r="5933" spans="3:15" x14ac:dyDescent="0.35">
      <c r="C5933"/>
      <c r="F5933"/>
      <c r="G5933"/>
      <c r="H5933"/>
      <c r="O5933"/>
    </row>
    <row r="5934" spans="3:15" x14ac:dyDescent="0.35">
      <c r="C5934"/>
      <c r="F5934"/>
      <c r="G5934"/>
      <c r="H5934"/>
      <c r="O5934"/>
    </row>
    <row r="5935" spans="3:15" x14ac:dyDescent="0.35">
      <c r="C5935"/>
      <c r="F5935"/>
      <c r="G5935"/>
      <c r="H5935"/>
      <c r="O5935"/>
    </row>
    <row r="5936" spans="3:15" x14ac:dyDescent="0.35">
      <c r="C5936"/>
      <c r="F5936"/>
      <c r="G5936"/>
      <c r="H5936"/>
      <c r="O5936"/>
    </row>
    <row r="5937" spans="3:15" x14ac:dyDescent="0.35">
      <c r="C5937"/>
      <c r="F5937"/>
      <c r="G5937"/>
      <c r="H5937"/>
      <c r="O5937"/>
    </row>
    <row r="5938" spans="3:15" x14ac:dyDescent="0.35">
      <c r="C5938"/>
      <c r="F5938"/>
      <c r="G5938"/>
      <c r="H5938"/>
      <c r="O5938"/>
    </row>
    <row r="5939" spans="3:15" x14ac:dyDescent="0.35">
      <c r="C5939"/>
      <c r="F5939"/>
      <c r="G5939"/>
      <c r="H5939"/>
      <c r="O5939"/>
    </row>
    <row r="5940" spans="3:15" x14ac:dyDescent="0.35">
      <c r="C5940"/>
      <c r="F5940"/>
      <c r="G5940"/>
      <c r="H5940"/>
      <c r="O5940"/>
    </row>
    <row r="5941" spans="3:15" x14ac:dyDescent="0.35">
      <c r="C5941"/>
      <c r="F5941"/>
      <c r="G5941"/>
      <c r="H5941"/>
      <c r="O5941"/>
    </row>
    <row r="5942" spans="3:15" x14ac:dyDescent="0.35">
      <c r="C5942"/>
      <c r="F5942"/>
      <c r="G5942"/>
      <c r="H5942"/>
      <c r="O5942"/>
    </row>
    <row r="5943" spans="3:15" x14ac:dyDescent="0.35">
      <c r="C5943"/>
      <c r="F5943"/>
      <c r="G5943"/>
      <c r="H5943"/>
      <c r="O5943"/>
    </row>
    <row r="5944" spans="3:15" x14ac:dyDescent="0.35">
      <c r="C5944"/>
      <c r="F5944"/>
      <c r="G5944"/>
      <c r="H5944"/>
      <c r="O5944"/>
    </row>
    <row r="5945" spans="3:15" x14ac:dyDescent="0.35">
      <c r="C5945"/>
      <c r="F5945"/>
      <c r="G5945"/>
      <c r="H5945"/>
      <c r="O5945"/>
    </row>
    <row r="5946" spans="3:15" x14ac:dyDescent="0.35">
      <c r="C5946"/>
      <c r="F5946"/>
      <c r="G5946"/>
      <c r="H5946"/>
      <c r="O5946"/>
    </row>
    <row r="5947" spans="3:15" x14ac:dyDescent="0.35">
      <c r="C5947"/>
      <c r="F5947"/>
      <c r="G5947"/>
      <c r="H5947"/>
      <c r="O5947"/>
    </row>
    <row r="5948" spans="3:15" x14ac:dyDescent="0.35">
      <c r="C5948"/>
      <c r="F5948"/>
      <c r="G5948"/>
      <c r="H5948"/>
      <c r="O5948"/>
    </row>
    <row r="5949" spans="3:15" x14ac:dyDescent="0.35">
      <c r="C5949"/>
      <c r="F5949"/>
      <c r="G5949"/>
      <c r="H5949"/>
      <c r="O5949"/>
    </row>
    <row r="5950" spans="3:15" x14ac:dyDescent="0.35">
      <c r="C5950"/>
      <c r="F5950"/>
      <c r="G5950"/>
      <c r="H5950"/>
      <c r="O5950"/>
    </row>
    <row r="5951" spans="3:15" x14ac:dyDescent="0.35">
      <c r="C5951"/>
      <c r="F5951"/>
      <c r="G5951"/>
      <c r="H5951"/>
      <c r="O5951"/>
    </row>
    <row r="5952" spans="3:15" x14ac:dyDescent="0.35">
      <c r="C5952"/>
      <c r="F5952"/>
      <c r="G5952"/>
      <c r="H5952"/>
      <c r="O5952"/>
    </row>
    <row r="5953" spans="3:15" x14ac:dyDescent="0.35">
      <c r="C5953"/>
      <c r="F5953"/>
      <c r="G5953"/>
      <c r="H5953"/>
      <c r="O5953"/>
    </row>
    <row r="5954" spans="3:15" x14ac:dyDescent="0.35">
      <c r="C5954"/>
      <c r="F5954"/>
      <c r="G5954"/>
      <c r="H5954"/>
      <c r="O5954"/>
    </row>
    <row r="5955" spans="3:15" x14ac:dyDescent="0.35">
      <c r="C5955"/>
      <c r="F5955"/>
      <c r="G5955"/>
      <c r="H5955"/>
      <c r="O5955"/>
    </row>
    <row r="5956" spans="3:15" x14ac:dyDescent="0.35">
      <c r="C5956"/>
      <c r="F5956"/>
      <c r="G5956"/>
      <c r="H5956"/>
      <c r="O5956"/>
    </row>
    <row r="5957" spans="3:15" x14ac:dyDescent="0.35">
      <c r="C5957"/>
      <c r="F5957"/>
      <c r="G5957"/>
      <c r="H5957"/>
      <c r="O5957"/>
    </row>
    <row r="5958" spans="3:15" x14ac:dyDescent="0.35">
      <c r="C5958"/>
      <c r="F5958"/>
      <c r="G5958"/>
      <c r="H5958"/>
      <c r="O5958"/>
    </row>
    <row r="5959" spans="3:15" x14ac:dyDescent="0.35">
      <c r="C5959"/>
      <c r="F5959"/>
      <c r="G5959"/>
      <c r="H5959"/>
      <c r="O5959"/>
    </row>
    <row r="5960" spans="3:15" x14ac:dyDescent="0.35">
      <c r="C5960"/>
      <c r="F5960"/>
      <c r="G5960"/>
      <c r="H5960"/>
      <c r="O5960"/>
    </row>
    <row r="5961" spans="3:15" x14ac:dyDescent="0.35">
      <c r="C5961"/>
      <c r="F5961"/>
      <c r="G5961"/>
      <c r="H5961"/>
      <c r="O5961"/>
    </row>
    <row r="5962" spans="3:15" x14ac:dyDescent="0.35">
      <c r="C5962"/>
      <c r="F5962"/>
      <c r="G5962"/>
      <c r="H5962"/>
      <c r="O5962"/>
    </row>
    <row r="5963" spans="3:15" x14ac:dyDescent="0.35">
      <c r="C5963"/>
      <c r="F5963"/>
      <c r="G5963"/>
      <c r="H5963"/>
      <c r="O5963"/>
    </row>
    <row r="5964" spans="3:15" x14ac:dyDescent="0.35">
      <c r="C5964"/>
      <c r="F5964"/>
      <c r="G5964"/>
      <c r="H5964"/>
      <c r="O5964"/>
    </row>
    <row r="5965" spans="3:15" x14ac:dyDescent="0.35">
      <c r="C5965"/>
      <c r="F5965"/>
      <c r="G5965"/>
      <c r="H5965"/>
      <c r="O5965"/>
    </row>
    <row r="5966" spans="3:15" x14ac:dyDescent="0.35">
      <c r="C5966"/>
      <c r="F5966"/>
      <c r="G5966"/>
      <c r="H5966"/>
      <c r="O5966"/>
    </row>
    <row r="5967" spans="3:15" x14ac:dyDescent="0.35">
      <c r="C5967"/>
      <c r="F5967"/>
      <c r="G5967"/>
      <c r="H5967"/>
      <c r="O5967"/>
    </row>
    <row r="5968" spans="3:15" x14ac:dyDescent="0.35">
      <c r="C5968"/>
      <c r="F5968"/>
      <c r="G5968"/>
      <c r="H5968"/>
      <c r="O5968"/>
    </row>
    <row r="5969" spans="3:15" x14ac:dyDescent="0.35">
      <c r="C5969"/>
      <c r="F5969"/>
      <c r="G5969"/>
      <c r="H5969"/>
      <c r="O5969"/>
    </row>
    <row r="5970" spans="3:15" x14ac:dyDescent="0.35">
      <c r="C5970"/>
      <c r="F5970"/>
      <c r="G5970"/>
      <c r="H5970"/>
      <c r="O5970"/>
    </row>
    <row r="5971" spans="3:15" x14ac:dyDescent="0.35">
      <c r="C5971"/>
      <c r="F5971"/>
      <c r="G5971"/>
      <c r="H5971"/>
      <c r="O5971"/>
    </row>
    <row r="5972" spans="3:15" x14ac:dyDescent="0.35">
      <c r="C5972"/>
      <c r="F5972"/>
      <c r="G5972"/>
      <c r="H5972"/>
      <c r="O5972"/>
    </row>
    <row r="5973" spans="3:15" x14ac:dyDescent="0.35">
      <c r="C5973"/>
      <c r="F5973"/>
      <c r="G5973"/>
      <c r="H5973"/>
      <c r="O5973"/>
    </row>
    <row r="5974" spans="3:15" x14ac:dyDescent="0.35">
      <c r="C5974"/>
      <c r="F5974"/>
      <c r="G5974"/>
      <c r="H5974"/>
      <c r="O5974"/>
    </row>
    <row r="5975" spans="3:15" x14ac:dyDescent="0.35">
      <c r="C5975"/>
      <c r="F5975"/>
      <c r="G5975"/>
      <c r="H5975"/>
      <c r="O5975"/>
    </row>
    <row r="5976" spans="3:15" x14ac:dyDescent="0.35">
      <c r="C5976"/>
      <c r="F5976"/>
      <c r="G5976"/>
      <c r="H5976"/>
      <c r="O5976"/>
    </row>
    <row r="5977" spans="3:15" x14ac:dyDescent="0.35">
      <c r="C5977"/>
      <c r="F5977"/>
      <c r="G5977"/>
      <c r="H5977"/>
      <c r="O5977"/>
    </row>
    <row r="5978" spans="3:15" x14ac:dyDescent="0.35">
      <c r="C5978"/>
      <c r="F5978"/>
      <c r="G5978"/>
      <c r="H5978"/>
      <c r="O5978"/>
    </row>
    <row r="5979" spans="3:15" x14ac:dyDescent="0.35">
      <c r="C5979"/>
      <c r="F5979"/>
      <c r="G5979"/>
      <c r="H5979"/>
      <c r="O5979"/>
    </row>
    <row r="5980" spans="3:15" x14ac:dyDescent="0.35">
      <c r="C5980"/>
      <c r="F5980"/>
      <c r="G5980"/>
      <c r="H5980"/>
      <c r="O5980"/>
    </row>
    <row r="5981" spans="3:15" x14ac:dyDescent="0.35">
      <c r="C5981"/>
      <c r="F5981"/>
      <c r="G5981"/>
      <c r="H5981"/>
      <c r="O5981"/>
    </row>
    <row r="5982" spans="3:15" x14ac:dyDescent="0.35">
      <c r="C5982"/>
      <c r="F5982"/>
      <c r="G5982"/>
      <c r="H5982"/>
      <c r="O5982"/>
    </row>
    <row r="5983" spans="3:15" x14ac:dyDescent="0.35">
      <c r="C5983"/>
      <c r="F5983"/>
      <c r="G5983"/>
      <c r="H5983"/>
      <c r="O5983"/>
    </row>
    <row r="5984" spans="3:15" x14ac:dyDescent="0.35">
      <c r="C5984"/>
      <c r="F5984"/>
      <c r="G5984"/>
      <c r="H5984"/>
      <c r="O5984"/>
    </row>
    <row r="5985" spans="3:15" x14ac:dyDescent="0.35">
      <c r="C5985"/>
      <c r="F5985"/>
      <c r="G5985"/>
      <c r="H5985"/>
      <c r="O5985"/>
    </row>
    <row r="5986" spans="3:15" x14ac:dyDescent="0.35">
      <c r="C5986"/>
      <c r="F5986"/>
      <c r="G5986"/>
      <c r="H5986"/>
      <c r="O5986"/>
    </row>
    <row r="5987" spans="3:15" x14ac:dyDescent="0.35">
      <c r="C5987"/>
      <c r="F5987"/>
      <c r="G5987"/>
      <c r="H5987"/>
      <c r="O5987"/>
    </row>
    <row r="5988" spans="3:15" x14ac:dyDescent="0.35">
      <c r="C5988"/>
      <c r="F5988"/>
      <c r="G5988"/>
      <c r="H5988"/>
      <c r="O5988"/>
    </row>
    <row r="5989" spans="3:15" x14ac:dyDescent="0.35">
      <c r="C5989"/>
      <c r="F5989"/>
      <c r="G5989"/>
      <c r="H5989"/>
      <c r="O5989"/>
    </row>
    <row r="5990" spans="3:15" x14ac:dyDescent="0.35">
      <c r="C5990"/>
      <c r="F5990"/>
      <c r="G5990"/>
      <c r="H5990"/>
      <c r="O5990"/>
    </row>
    <row r="5991" spans="3:15" x14ac:dyDescent="0.35">
      <c r="C5991"/>
      <c r="F5991"/>
      <c r="G5991"/>
      <c r="H5991"/>
      <c r="O5991"/>
    </row>
    <row r="5992" spans="3:15" x14ac:dyDescent="0.35">
      <c r="C5992"/>
      <c r="F5992"/>
      <c r="G5992"/>
      <c r="H5992"/>
      <c r="O5992"/>
    </row>
    <row r="5993" spans="3:15" x14ac:dyDescent="0.35">
      <c r="C5993"/>
      <c r="F5993"/>
      <c r="G5993"/>
      <c r="H5993"/>
      <c r="O5993"/>
    </row>
    <row r="5994" spans="3:15" x14ac:dyDescent="0.35">
      <c r="C5994"/>
      <c r="F5994"/>
      <c r="G5994"/>
      <c r="H5994"/>
      <c r="O5994"/>
    </row>
    <row r="5995" spans="3:15" x14ac:dyDescent="0.35">
      <c r="C5995"/>
      <c r="F5995"/>
      <c r="G5995"/>
      <c r="H5995"/>
      <c r="O5995"/>
    </row>
    <row r="5996" spans="3:15" x14ac:dyDescent="0.35">
      <c r="C5996"/>
      <c r="F5996"/>
      <c r="G5996"/>
      <c r="H5996"/>
      <c r="O5996"/>
    </row>
    <row r="5997" spans="3:15" x14ac:dyDescent="0.35">
      <c r="C5997"/>
      <c r="F5997"/>
      <c r="G5997"/>
      <c r="H5997"/>
      <c r="O5997"/>
    </row>
    <row r="5998" spans="3:15" x14ac:dyDescent="0.35">
      <c r="C5998"/>
      <c r="F5998"/>
      <c r="G5998"/>
      <c r="H5998"/>
      <c r="O5998"/>
    </row>
    <row r="5999" spans="3:15" x14ac:dyDescent="0.35">
      <c r="C5999"/>
      <c r="F5999"/>
      <c r="G5999"/>
      <c r="H5999"/>
      <c r="O5999"/>
    </row>
    <row r="6000" spans="3:15" x14ac:dyDescent="0.35">
      <c r="C6000"/>
      <c r="F6000"/>
      <c r="G6000"/>
      <c r="H6000"/>
      <c r="O6000"/>
    </row>
    <row r="6001" spans="3:15" x14ac:dyDescent="0.35">
      <c r="C6001"/>
      <c r="F6001"/>
      <c r="G6001"/>
      <c r="H6001"/>
      <c r="O6001"/>
    </row>
    <row r="6002" spans="3:15" x14ac:dyDescent="0.35">
      <c r="C6002"/>
      <c r="F6002"/>
      <c r="G6002"/>
      <c r="H6002"/>
      <c r="O6002"/>
    </row>
    <row r="6003" spans="3:15" x14ac:dyDescent="0.35">
      <c r="C6003"/>
      <c r="F6003"/>
      <c r="G6003"/>
      <c r="H6003"/>
      <c r="O6003"/>
    </row>
    <row r="6004" spans="3:15" x14ac:dyDescent="0.35">
      <c r="C6004"/>
      <c r="F6004"/>
      <c r="G6004"/>
      <c r="H6004"/>
      <c r="O6004"/>
    </row>
    <row r="6005" spans="3:15" x14ac:dyDescent="0.35">
      <c r="C6005"/>
      <c r="F6005"/>
      <c r="G6005"/>
      <c r="H6005"/>
      <c r="O6005"/>
    </row>
    <row r="6006" spans="3:15" x14ac:dyDescent="0.35">
      <c r="C6006"/>
      <c r="F6006"/>
      <c r="G6006"/>
      <c r="H6006"/>
      <c r="O6006"/>
    </row>
    <row r="6007" spans="3:15" x14ac:dyDescent="0.35">
      <c r="C6007"/>
      <c r="F6007"/>
      <c r="G6007"/>
      <c r="H6007"/>
      <c r="O6007"/>
    </row>
    <row r="6008" spans="3:15" x14ac:dyDescent="0.35">
      <c r="C6008"/>
      <c r="F6008"/>
      <c r="G6008"/>
      <c r="H6008"/>
      <c r="O6008"/>
    </row>
    <row r="6009" spans="3:15" x14ac:dyDescent="0.35">
      <c r="C6009"/>
      <c r="F6009"/>
      <c r="G6009"/>
      <c r="H6009"/>
      <c r="O6009"/>
    </row>
    <row r="6010" spans="3:15" x14ac:dyDescent="0.35">
      <c r="C6010"/>
      <c r="F6010"/>
      <c r="G6010"/>
      <c r="H6010"/>
      <c r="O6010"/>
    </row>
    <row r="6011" spans="3:15" x14ac:dyDescent="0.35">
      <c r="C6011"/>
      <c r="F6011"/>
      <c r="G6011"/>
      <c r="H6011"/>
      <c r="O6011"/>
    </row>
    <row r="6012" spans="3:15" x14ac:dyDescent="0.35">
      <c r="C6012"/>
      <c r="F6012"/>
      <c r="G6012"/>
      <c r="H6012"/>
      <c r="O6012"/>
    </row>
    <row r="6013" spans="3:15" x14ac:dyDescent="0.35">
      <c r="C6013"/>
      <c r="F6013"/>
      <c r="G6013"/>
      <c r="H6013"/>
      <c r="O6013"/>
    </row>
    <row r="6014" spans="3:15" x14ac:dyDescent="0.35">
      <c r="C6014"/>
      <c r="F6014"/>
      <c r="G6014"/>
      <c r="H6014"/>
      <c r="O6014"/>
    </row>
    <row r="6015" spans="3:15" x14ac:dyDescent="0.35">
      <c r="C6015"/>
      <c r="F6015"/>
      <c r="G6015"/>
      <c r="H6015"/>
      <c r="O6015"/>
    </row>
    <row r="6016" spans="3:15" x14ac:dyDescent="0.35">
      <c r="C6016"/>
      <c r="F6016"/>
      <c r="G6016"/>
      <c r="H6016"/>
      <c r="O6016"/>
    </row>
    <row r="6017" spans="3:15" x14ac:dyDescent="0.35">
      <c r="C6017"/>
      <c r="F6017"/>
      <c r="G6017"/>
      <c r="H6017"/>
      <c r="O6017"/>
    </row>
    <row r="6018" spans="3:15" x14ac:dyDescent="0.35">
      <c r="C6018"/>
      <c r="F6018"/>
      <c r="G6018"/>
      <c r="H6018"/>
      <c r="O6018"/>
    </row>
    <row r="6019" spans="3:15" x14ac:dyDescent="0.35">
      <c r="C6019"/>
      <c r="F6019"/>
      <c r="G6019"/>
      <c r="H6019"/>
      <c r="O6019"/>
    </row>
    <row r="6020" spans="3:15" x14ac:dyDescent="0.35">
      <c r="C6020"/>
      <c r="F6020"/>
      <c r="G6020"/>
      <c r="H6020"/>
      <c r="O6020"/>
    </row>
    <row r="6021" spans="3:15" x14ac:dyDescent="0.35">
      <c r="C6021"/>
      <c r="F6021"/>
      <c r="G6021"/>
      <c r="H6021"/>
      <c r="O6021"/>
    </row>
    <row r="6022" spans="3:15" x14ac:dyDescent="0.35">
      <c r="C6022"/>
      <c r="F6022"/>
      <c r="G6022"/>
      <c r="H6022"/>
      <c r="O6022"/>
    </row>
    <row r="6023" spans="3:15" x14ac:dyDescent="0.35">
      <c r="C6023"/>
      <c r="F6023"/>
      <c r="G6023"/>
      <c r="H6023"/>
      <c r="O6023"/>
    </row>
    <row r="6024" spans="3:15" x14ac:dyDescent="0.35">
      <c r="C6024"/>
      <c r="F6024"/>
      <c r="G6024"/>
      <c r="H6024"/>
      <c r="O6024"/>
    </row>
    <row r="6025" spans="3:15" x14ac:dyDescent="0.35">
      <c r="C6025"/>
      <c r="F6025"/>
      <c r="G6025"/>
      <c r="H6025"/>
      <c r="O6025"/>
    </row>
    <row r="6026" spans="3:15" x14ac:dyDescent="0.35">
      <c r="C6026"/>
      <c r="F6026"/>
      <c r="G6026"/>
      <c r="H6026"/>
      <c r="O6026"/>
    </row>
    <row r="6027" spans="3:15" x14ac:dyDescent="0.35">
      <c r="C6027"/>
      <c r="F6027"/>
      <c r="G6027"/>
      <c r="H6027"/>
      <c r="O6027"/>
    </row>
    <row r="6028" spans="3:15" x14ac:dyDescent="0.35">
      <c r="C6028"/>
      <c r="F6028"/>
      <c r="G6028"/>
      <c r="H6028"/>
      <c r="O6028"/>
    </row>
    <row r="6029" spans="3:15" x14ac:dyDescent="0.35">
      <c r="C6029"/>
      <c r="F6029"/>
      <c r="G6029"/>
      <c r="H6029"/>
      <c r="O6029"/>
    </row>
    <row r="6030" spans="3:15" x14ac:dyDescent="0.35">
      <c r="C6030"/>
      <c r="F6030"/>
      <c r="G6030"/>
      <c r="H6030"/>
      <c r="O6030"/>
    </row>
    <row r="6031" spans="3:15" x14ac:dyDescent="0.35">
      <c r="C6031"/>
      <c r="F6031"/>
      <c r="G6031"/>
      <c r="H6031"/>
      <c r="O6031"/>
    </row>
    <row r="6032" spans="3:15" x14ac:dyDescent="0.35">
      <c r="C6032"/>
      <c r="F6032"/>
      <c r="G6032"/>
      <c r="H6032"/>
      <c r="O6032"/>
    </row>
    <row r="6033" spans="3:15" x14ac:dyDescent="0.35">
      <c r="C6033"/>
      <c r="F6033"/>
      <c r="G6033"/>
      <c r="H6033"/>
      <c r="O6033"/>
    </row>
    <row r="6034" spans="3:15" x14ac:dyDescent="0.35">
      <c r="C6034"/>
      <c r="F6034"/>
      <c r="G6034"/>
      <c r="H6034"/>
      <c r="O6034"/>
    </row>
    <row r="6035" spans="3:15" x14ac:dyDescent="0.35">
      <c r="C6035"/>
      <c r="F6035"/>
      <c r="G6035"/>
      <c r="H6035"/>
      <c r="O6035"/>
    </row>
    <row r="6036" spans="3:15" x14ac:dyDescent="0.35">
      <c r="C6036"/>
      <c r="F6036"/>
      <c r="G6036"/>
      <c r="H6036"/>
      <c r="O6036"/>
    </row>
    <row r="6037" spans="3:15" x14ac:dyDescent="0.35">
      <c r="C6037"/>
      <c r="F6037"/>
      <c r="G6037"/>
      <c r="H6037"/>
      <c r="O6037"/>
    </row>
    <row r="6038" spans="3:15" x14ac:dyDescent="0.35">
      <c r="C6038"/>
      <c r="F6038"/>
      <c r="G6038"/>
      <c r="H6038"/>
      <c r="O6038"/>
    </row>
    <row r="6039" spans="3:15" x14ac:dyDescent="0.35">
      <c r="C6039"/>
      <c r="F6039"/>
      <c r="G6039"/>
      <c r="H6039"/>
      <c r="O6039"/>
    </row>
    <row r="6040" spans="3:15" x14ac:dyDescent="0.35">
      <c r="C6040"/>
      <c r="F6040"/>
      <c r="G6040"/>
      <c r="H6040"/>
      <c r="O6040"/>
    </row>
    <row r="6041" spans="3:15" x14ac:dyDescent="0.35">
      <c r="C6041"/>
      <c r="F6041"/>
      <c r="G6041"/>
      <c r="H6041"/>
      <c r="O6041"/>
    </row>
    <row r="6042" spans="3:15" x14ac:dyDescent="0.35">
      <c r="C6042"/>
      <c r="F6042"/>
      <c r="G6042"/>
      <c r="H6042"/>
      <c r="O6042"/>
    </row>
    <row r="6043" spans="3:15" x14ac:dyDescent="0.35">
      <c r="C6043"/>
      <c r="F6043"/>
      <c r="G6043"/>
      <c r="H6043"/>
      <c r="O6043"/>
    </row>
    <row r="6044" spans="3:15" x14ac:dyDescent="0.35">
      <c r="C6044"/>
      <c r="F6044"/>
      <c r="G6044"/>
      <c r="H6044"/>
      <c r="O6044"/>
    </row>
    <row r="6045" spans="3:15" x14ac:dyDescent="0.35">
      <c r="C6045"/>
      <c r="F6045"/>
      <c r="G6045"/>
      <c r="H6045"/>
      <c r="O6045"/>
    </row>
    <row r="6046" spans="3:15" x14ac:dyDescent="0.35">
      <c r="C6046"/>
      <c r="F6046"/>
      <c r="G6046"/>
      <c r="H6046"/>
      <c r="O6046"/>
    </row>
    <row r="6047" spans="3:15" x14ac:dyDescent="0.35">
      <c r="C6047"/>
      <c r="F6047"/>
      <c r="G6047"/>
      <c r="H6047"/>
      <c r="O6047"/>
    </row>
    <row r="6048" spans="3:15" x14ac:dyDescent="0.35">
      <c r="C6048"/>
      <c r="F6048"/>
      <c r="G6048"/>
      <c r="H6048"/>
      <c r="O6048"/>
    </row>
    <row r="6049" spans="3:15" x14ac:dyDescent="0.35">
      <c r="C6049"/>
      <c r="F6049"/>
      <c r="G6049"/>
      <c r="H6049"/>
      <c r="O6049"/>
    </row>
    <row r="6050" spans="3:15" x14ac:dyDescent="0.35">
      <c r="C6050"/>
      <c r="F6050"/>
      <c r="G6050"/>
      <c r="H6050"/>
      <c r="O6050"/>
    </row>
    <row r="6051" spans="3:15" x14ac:dyDescent="0.35">
      <c r="C6051"/>
      <c r="F6051"/>
      <c r="G6051"/>
      <c r="H6051"/>
      <c r="O6051"/>
    </row>
    <row r="6052" spans="3:15" x14ac:dyDescent="0.35">
      <c r="C6052"/>
      <c r="F6052"/>
      <c r="G6052"/>
      <c r="H6052"/>
      <c r="O6052"/>
    </row>
    <row r="6053" spans="3:15" x14ac:dyDescent="0.35">
      <c r="C6053"/>
      <c r="F6053"/>
      <c r="G6053"/>
      <c r="H6053"/>
      <c r="O6053"/>
    </row>
    <row r="6054" spans="3:15" x14ac:dyDescent="0.35">
      <c r="C6054"/>
      <c r="F6054"/>
      <c r="G6054"/>
      <c r="H6054"/>
      <c r="O6054"/>
    </row>
    <row r="6055" spans="3:15" x14ac:dyDescent="0.35">
      <c r="C6055"/>
      <c r="F6055"/>
      <c r="G6055"/>
      <c r="H6055"/>
      <c r="O6055"/>
    </row>
    <row r="6056" spans="3:15" x14ac:dyDescent="0.35">
      <c r="C6056"/>
      <c r="F6056"/>
      <c r="G6056"/>
      <c r="H6056"/>
      <c r="O6056"/>
    </row>
    <row r="6057" spans="3:15" x14ac:dyDescent="0.35">
      <c r="C6057"/>
      <c r="F6057"/>
      <c r="G6057"/>
      <c r="H6057"/>
      <c r="O6057"/>
    </row>
    <row r="6058" spans="3:15" x14ac:dyDescent="0.35">
      <c r="C6058"/>
      <c r="F6058"/>
      <c r="G6058"/>
      <c r="H6058"/>
      <c r="O6058"/>
    </row>
    <row r="6059" spans="3:15" x14ac:dyDescent="0.35">
      <c r="C6059"/>
      <c r="F6059"/>
      <c r="G6059"/>
      <c r="H6059"/>
      <c r="O6059"/>
    </row>
    <row r="6060" spans="3:15" x14ac:dyDescent="0.35">
      <c r="C6060"/>
      <c r="F6060"/>
      <c r="G6060"/>
      <c r="H6060"/>
      <c r="O6060"/>
    </row>
    <row r="6061" spans="3:15" x14ac:dyDescent="0.35">
      <c r="C6061"/>
      <c r="F6061"/>
      <c r="G6061"/>
      <c r="H6061"/>
      <c r="O6061"/>
    </row>
    <row r="6062" spans="3:15" x14ac:dyDescent="0.35">
      <c r="C6062"/>
      <c r="F6062"/>
      <c r="G6062"/>
      <c r="H6062"/>
      <c r="O6062"/>
    </row>
    <row r="6063" spans="3:15" x14ac:dyDescent="0.35">
      <c r="C6063"/>
      <c r="F6063"/>
      <c r="G6063"/>
      <c r="H6063"/>
      <c r="O6063"/>
    </row>
    <row r="6064" spans="3:15" x14ac:dyDescent="0.35">
      <c r="C6064"/>
      <c r="F6064"/>
      <c r="G6064"/>
      <c r="H6064"/>
      <c r="O6064"/>
    </row>
    <row r="6065" spans="3:15" x14ac:dyDescent="0.35">
      <c r="C6065"/>
      <c r="F6065"/>
      <c r="G6065"/>
      <c r="H6065"/>
      <c r="O6065"/>
    </row>
    <row r="6066" spans="3:15" x14ac:dyDescent="0.35">
      <c r="C6066"/>
      <c r="F6066"/>
      <c r="G6066"/>
      <c r="H6066"/>
      <c r="O6066"/>
    </row>
    <row r="6067" spans="3:15" x14ac:dyDescent="0.35">
      <c r="C6067"/>
      <c r="F6067"/>
      <c r="G6067"/>
      <c r="H6067"/>
      <c r="O6067"/>
    </row>
    <row r="6068" spans="3:15" x14ac:dyDescent="0.35">
      <c r="C6068"/>
      <c r="F6068"/>
      <c r="G6068"/>
      <c r="H6068"/>
      <c r="O6068"/>
    </row>
    <row r="6069" spans="3:15" x14ac:dyDescent="0.35">
      <c r="C6069"/>
      <c r="F6069"/>
      <c r="G6069"/>
      <c r="H6069"/>
      <c r="O6069"/>
    </row>
    <row r="6070" spans="3:15" x14ac:dyDescent="0.35">
      <c r="C6070"/>
      <c r="F6070"/>
      <c r="G6070"/>
      <c r="H6070"/>
      <c r="O6070"/>
    </row>
    <row r="6071" spans="3:15" x14ac:dyDescent="0.35">
      <c r="C6071"/>
      <c r="F6071"/>
      <c r="G6071"/>
      <c r="H6071"/>
      <c r="O6071"/>
    </row>
    <row r="6072" spans="3:15" x14ac:dyDescent="0.35">
      <c r="C6072"/>
      <c r="F6072"/>
      <c r="G6072"/>
      <c r="H6072"/>
      <c r="O6072"/>
    </row>
    <row r="6073" spans="3:15" x14ac:dyDescent="0.35">
      <c r="C6073"/>
      <c r="F6073"/>
      <c r="G6073"/>
      <c r="H6073"/>
      <c r="O6073"/>
    </row>
    <row r="6074" spans="3:15" x14ac:dyDescent="0.35">
      <c r="C6074"/>
      <c r="F6074"/>
      <c r="G6074"/>
      <c r="H6074"/>
      <c r="O6074"/>
    </row>
    <row r="6075" spans="3:15" x14ac:dyDescent="0.35">
      <c r="C6075"/>
      <c r="F6075"/>
      <c r="G6075"/>
      <c r="H6075"/>
      <c r="O6075"/>
    </row>
    <row r="6076" spans="3:15" x14ac:dyDescent="0.35">
      <c r="C6076"/>
      <c r="F6076"/>
      <c r="G6076"/>
      <c r="H6076"/>
      <c r="O6076"/>
    </row>
    <row r="6077" spans="3:15" x14ac:dyDescent="0.35">
      <c r="C6077"/>
      <c r="F6077"/>
      <c r="G6077"/>
      <c r="H6077"/>
      <c r="O6077"/>
    </row>
    <row r="6078" spans="3:15" x14ac:dyDescent="0.35">
      <c r="C6078"/>
      <c r="F6078"/>
      <c r="G6078"/>
      <c r="H6078"/>
      <c r="O6078"/>
    </row>
    <row r="6079" spans="3:15" x14ac:dyDescent="0.35">
      <c r="C6079"/>
      <c r="F6079"/>
      <c r="G6079"/>
      <c r="H6079"/>
      <c r="O6079"/>
    </row>
    <row r="6080" spans="3:15" x14ac:dyDescent="0.35">
      <c r="C6080"/>
      <c r="F6080"/>
      <c r="G6080"/>
      <c r="H6080"/>
      <c r="O6080"/>
    </row>
    <row r="6081" spans="3:15" x14ac:dyDescent="0.35">
      <c r="C6081"/>
      <c r="F6081"/>
      <c r="G6081"/>
      <c r="H6081"/>
      <c r="O6081"/>
    </row>
    <row r="6082" spans="3:15" x14ac:dyDescent="0.35">
      <c r="C6082"/>
      <c r="F6082"/>
      <c r="G6082"/>
      <c r="H6082"/>
      <c r="O6082"/>
    </row>
    <row r="6083" spans="3:15" x14ac:dyDescent="0.35">
      <c r="C6083"/>
      <c r="F6083"/>
      <c r="G6083"/>
      <c r="H6083"/>
      <c r="O6083"/>
    </row>
    <row r="6084" spans="3:15" x14ac:dyDescent="0.35">
      <c r="C6084"/>
      <c r="F6084"/>
      <c r="G6084"/>
      <c r="H6084"/>
      <c r="O6084"/>
    </row>
    <row r="6085" spans="3:15" x14ac:dyDescent="0.35">
      <c r="C6085"/>
      <c r="F6085"/>
      <c r="G6085"/>
      <c r="H6085"/>
      <c r="O6085"/>
    </row>
    <row r="6086" spans="3:15" x14ac:dyDescent="0.35">
      <c r="C6086"/>
      <c r="F6086"/>
      <c r="G6086"/>
      <c r="H6086"/>
      <c r="O6086"/>
    </row>
    <row r="6087" spans="3:15" x14ac:dyDescent="0.35">
      <c r="C6087"/>
      <c r="F6087"/>
      <c r="G6087"/>
      <c r="H6087"/>
      <c r="O6087"/>
    </row>
    <row r="6088" spans="3:15" x14ac:dyDescent="0.35">
      <c r="C6088"/>
      <c r="F6088"/>
      <c r="G6088"/>
      <c r="H6088"/>
      <c r="O6088"/>
    </row>
    <row r="6089" spans="3:15" x14ac:dyDescent="0.35">
      <c r="C6089"/>
      <c r="F6089"/>
      <c r="G6089"/>
      <c r="H6089"/>
      <c r="O6089"/>
    </row>
    <row r="6090" spans="3:15" x14ac:dyDescent="0.35">
      <c r="C6090"/>
      <c r="F6090"/>
      <c r="G6090"/>
      <c r="H6090"/>
      <c r="O6090"/>
    </row>
    <row r="6091" spans="3:15" x14ac:dyDescent="0.35">
      <c r="C6091"/>
      <c r="F6091"/>
      <c r="G6091"/>
      <c r="H6091"/>
      <c r="O6091"/>
    </row>
    <row r="6092" spans="3:15" x14ac:dyDescent="0.35">
      <c r="C6092"/>
      <c r="F6092"/>
      <c r="G6092"/>
      <c r="H6092"/>
      <c r="O6092"/>
    </row>
    <row r="6093" spans="3:15" x14ac:dyDescent="0.35">
      <c r="C6093"/>
      <c r="F6093"/>
      <c r="G6093"/>
      <c r="H6093"/>
      <c r="O6093"/>
    </row>
    <row r="6094" spans="3:15" x14ac:dyDescent="0.35">
      <c r="C6094"/>
      <c r="F6094"/>
      <c r="G6094"/>
      <c r="H6094"/>
      <c r="O6094"/>
    </row>
    <row r="6095" spans="3:15" x14ac:dyDescent="0.35">
      <c r="C6095"/>
      <c r="F6095"/>
      <c r="G6095"/>
      <c r="H6095"/>
      <c r="O6095"/>
    </row>
    <row r="6096" spans="3:15" x14ac:dyDescent="0.35">
      <c r="C6096"/>
      <c r="F6096"/>
      <c r="G6096"/>
      <c r="H6096"/>
      <c r="O6096"/>
    </row>
    <row r="6097" spans="3:15" x14ac:dyDescent="0.35">
      <c r="C6097"/>
      <c r="F6097"/>
      <c r="G6097"/>
      <c r="H6097"/>
      <c r="O6097"/>
    </row>
    <row r="6098" spans="3:15" x14ac:dyDescent="0.35">
      <c r="C6098"/>
      <c r="F6098"/>
      <c r="G6098"/>
      <c r="H6098"/>
      <c r="O6098"/>
    </row>
    <row r="6099" spans="3:15" x14ac:dyDescent="0.35">
      <c r="C6099"/>
      <c r="F6099"/>
      <c r="G6099"/>
      <c r="H6099"/>
      <c r="O6099"/>
    </row>
    <row r="6100" spans="3:15" x14ac:dyDescent="0.35">
      <c r="C6100"/>
      <c r="F6100"/>
      <c r="G6100"/>
      <c r="H6100"/>
      <c r="O6100"/>
    </row>
    <row r="6101" spans="3:15" x14ac:dyDescent="0.35">
      <c r="C6101"/>
      <c r="F6101"/>
      <c r="G6101"/>
      <c r="H6101"/>
      <c r="O6101"/>
    </row>
    <row r="6102" spans="3:15" x14ac:dyDescent="0.35">
      <c r="C6102"/>
      <c r="F6102"/>
      <c r="G6102"/>
      <c r="H6102"/>
      <c r="O6102"/>
    </row>
    <row r="6103" spans="3:15" x14ac:dyDescent="0.35">
      <c r="C6103"/>
      <c r="F6103"/>
      <c r="G6103"/>
      <c r="H6103"/>
      <c r="O6103"/>
    </row>
    <row r="6104" spans="3:15" x14ac:dyDescent="0.35">
      <c r="C6104"/>
      <c r="F6104"/>
      <c r="G6104"/>
      <c r="H6104"/>
      <c r="O6104"/>
    </row>
    <row r="6105" spans="3:15" x14ac:dyDescent="0.35">
      <c r="C6105"/>
      <c r="F6105"/>
      <c r="G6105"/>
      <c r="H6105"/>
      <c r="O6105"/>
    </row>
    <row r="6106" spans="3:15" x14ac:dyDescent="0.35">
      <c r="C6106"/>
      <c r="F6106"/>
      <c r="G6106"/>
      <c r="H6106"/>
      <c r="O6106"/>
    </row>
    <row r="6107" spans="3:15" x14ac:dyDescent="0.35">
      <c r="C6107"/>
      <c r="F6107"/>
      <c r="G6107"/>
      <c r="H6107"/>
      <c r="O6107"/>
    </row>
    <row r="6108" spans="3:15" x14ac:dyDescent="0.35">
      <c r="C6108"/>
      <c r="F6108"/>
      <c r="G6108"/>
      <c r="H6108"/>
      <c r="O6108"/>
    </row>
    <row r="6109" spans="3:15" x14ac:dyDescent="0.35">
      <c r="C6109"/>
      <c r="F6109"/>
      <c r="G6109"/>
      <c r="H6109"/>
      <c r="O6109"/>
    </row>
    <row r="6110" spans="3:15" x14ac:dyDescent="0.35">
      <c r="C6110"/>
      <c r="F6110"/>
      <c r="G6110"/>
      <c r="H6110"/>
      <c r="O6110"/>
    </row>
    <row r="6111" spans="3:15" x14ac:dyDescent="0.35">
      <c r="C6111"/>
      <c r="F6111"/>
      <c r="G6111"/>
      <c r="H6111"/>
      <c r="O6111"/>
    </row>
    <row r="6112" spans="3:15" x14ac:dyDescent="0.35">
      <c r="C6112"/>
      <c r="F6112"/>
      <c r="G6112"/>
      <c r="H6112"/>
      <c r="O6112"/>
    </row>
    <row r="6113" spans="3:15" x14ac:dyDescent="0.35">
      <c r="C6113"/>
      <c r="F6113"/>
      <c r="G6113"/>
      <c r="H6113"/>
      <c r="O6113"/>
    </row>
    <row r="6114" spans="3:15" x14ac:dyDescent="0.35">
      <c r="C6114"/>
      <c r="F6114"/>
      <c r="G6114"/>
      <c r="H6114"/>
      <c r="O6114"/>
    </row>
    <row r="6115" spans="3:15" x14ac:dyDescent="0.35">
      <c r="C6115"/>
      <c r="F6115"/>
      <c r="G6115"/>
      <c r="H6115"/>
      <c r="O6115"/>
    </row>
    <row r="6116" spans="3:15" x14ac:dyDescent="0.35">
      <c r="C6116"/>
      <c r="F6116"/>
      <c r="G6116"/>
      <c r="H6116"/>
      <c r="O6116"/>
    </row>
    <row r="6117" spans="3:15" x14ac:dyDescent="0.35">
      <c r="C6117"/>
      <c r="F6117"/>
      <c r="G6117"/>
      <c r="H6117"/>
      <c r="O6117"/>
    </row>
    <row r="6118" spans="3:15" x14ac:dyDescent="0.35">
      <c r="C6118"/>
      <c r="F6118"/>
      <c r="G6118"/>
      <c r="H6118"/>
      <c r="O6118"/>
    </row>
    <row r="6119" spans="3:15" x14ac:dyDescent="0.35">
      <c r="C6119"/>
      <c r="F6119"/>
      <c r="G6119"/>
      <c r="H6119"/>
      <c r="O6119"/>
    </row>
    <row r="6120" spans="3:15" x14ac:dyDescent="0.35">
      <c r="C6120"/>
      <c r="F6120"/>
      <c r="G6120"/>
      <c r="H6120"/>
      <c r="O6120"/>
    </row>
    <row r="6121" spans="3:15" x14ac:dyDescent="0.35">
      <c r="C6121"/>
      <c r="F6121"/>
      <c r="G6121"/>
      <c r="H6121"/>
      <c r="O6121"/>
    </row>
    <row r="6122" spans="3:15" x14ac:dyDescent="0.35">
      <c r="C6122"/>
      <c r="F6122"/>
      <c r="G6122"/>
      <c r="H6122"/>
      <c r="O6122"/>
    </row>
    <row r="6123" spans="3:15" x14ac:dyDescent="0.35">
      <c r="C6123"/>
      <c r="F6123"/>
      <c r="G6123"/>
      <c r="H6123"/>
      <c r="O6123"/>
    </row>
    <row r="6124" spans="3:15" x14ac:dyDescent="0.35">
      <c r="C6124"/>
      <c r="F6124"/>
      <c r="G6124"/>
      <c r="H6124"/>
      <c r="O6124"/>
    </row>
    <row r="6125" spans="3:15" x14ac:dyDescent="0.35">
      <c r="C6125"/>
      <c r="F6125"/>
      <c r="G6125"/>
      <c r="H6125"/>
      <c r="O6125"/>
    </row>
    <row r="6126" spans="3:15" x14ac:dyDescent="0.35">
      <c r="C6126"/>
      <c r="F6126"/>
      <c r="G6126"/>
      <c r="H6126"/>
      <c r="O6126"/>
    </row>
    <row r="6127" spans="3:15" x14ac:dyDescent="0.35">
      <c r="C6127"/>
      <c r="F6127"/>
      <c r="G6127"/>
      <c r="H6127"/>
      <c r="O6127"/>
    </row>
    <row r="6128" spans="3:15" x14ac:dyDescent="0.35">
      <c r="C6128"/>
      <c r="F6128"/>
      <c r="G6128"/>
      <c r="H6128"/>
      <c r="O6128"/>
    </row>
    <row r="6129" spans="3:15" x14ac:dyDescent="0.35">
      <c r="C6129"/>
      <c r="F6129"/>
      <c r="G6129"/>
      <c r="H6129"/>
      <c r="O6129"/>
    </row>
    <row r="6130" spans="3:15" x14ac:dyDescent="0.35">
      <c r="C6130"/>
      <c r="F6130"/>
      <c r="G6130"/>
      <c r="H6130"/>
      <c r="O6130"/>
    </row>
    <row r="6131" spans="3:15" x14ac:dyDescent="0.35">
      <c r="C6131"/>
      <c r="F6131"/>
      <c r="G6131"/>
      <c r="H6131"/>
      <c r="O6131"/>
    </row>
    <row r="6132" spans="3:15" x14ac:dyDescent="0.35">
      <c r="C6132"/>
      <c r="F6132"/>
      <c r="G6132"/>
      <c r="H6132"/>
      <c r="O6132"/>
    </row>
    <row r="6133" spans="3:15" x14ac:dyDescent="0.35">
      <c r="C6133"/>
      <c r="F6133"/>
      <c r="G6133"/>
      <c r="H6133"/>
      <c r="O6133"/>
    </row>
    <row r="6134" spans="3:15" x14ac:dyDescent="0.35">
      <c r="C6134"/>
      <c r="F6134"/>
      <c r="G6134"/>
      <c r="H6134"/>
      <c r="O6134"/>
    </row>
    <row r="6135" spans="3:15" x14ac:dyDescent="0.35">
      <c r="C6135"/>
      <c r="F6135"/>
      <c r="G6135"/>
      <c r="H6135"/>
      <c r="O6135"/>
    </row>
    <row r="6136" spans="3:15" x14ac:dyDescent="0.35">
      <c r="C6136"/>
      <c r="F6136"/>
      <c r="G6136"/>
      <c r="H6136"/>
      <c r="O6136"/>
    </row>
    <row r="6137" spans="3:15" x14ac:dyDescent="0.35">
      <c r="C6137"/>
      <c r="F6137"/>
      <c r="G6137"/>
      <c r="H6137"/>
      <c r="O6137"/>
    </row>
    <row r="6138" spans="3:15" x14ac:dyDescent="0.35">
      <c r="C6138"/>
      <c r="F6138"/>
      <c r="G6138"/>
      <c r="H6138"/>
      <c r="O6138"/>
    </row>
    <row r="6139" spans="3:15" x14ac:dyDescent="0.35">
      <c r="C6139"/>
      <c r="F6139"/>
      <c r="G6139"/>
      <c r="H6139"/>
      <c r="O6139"/>
    </row>
    <row r="6140" spans="3:15" x14ac:dyDescent="0.35">
      <c r="C6140"/>
      <c r="F6140"/>
      <c r="G6140"/>
      <c r="H6140"/>
      <c r="O6140"/>
    </row>
    <row r="6141" spans="3:15" x14ac:dyDescent="0.35">
      <c r="C6141"/>
      <c r="F6141"/>
      <c r="G6141"/>
      <c r="H6141"/>
      <c r="O6141"/>
    </row>
    <row r="6142" spans="3:15" x14ac:dyDescent="0.35">
      <c r="C6142"/>
      <c r="F6142"/>
      <c r="G6142"/>
      <c r="H6142"/>
      <c r="O6142"/>
    </row>
    <row r="6143" spans="3:15" x14ac:dyDescent="0.35">
      <c r="C6143"/>
      <c r="F6143"/>
      <c r="G6143"/>
      <c r="H6143"/>
      <c r="O6143"/>
    </row>
    <row r="6144" spans="3:15" x14ac:dyDescent="0.35">
      <c r="C6144"/>
      <c r="F6144"/>
      <c r="G6144"/>
      <c r="H6144"/>
      <c r="O6144"/>
    </row>
    <row r="6145" spans="3:15" x14ac:dyDescent="0.35">
      <c r="C6145"/>
      <c r="F6145"/>
      <c r="G6145"/>
      <c r="H6145"/>
      <c r="O6145"/>
    </row>
    <row r="6146" spans="3:15" x14ac:dyDescent="0.35">
      <c r="C6146"/>
      <c r="F6146"/>
      <c r="G6146"/>
      <c r="H6146"/>
      <c r="O6146"/>
    </row>
    <row r="6147" spans="3:15" x14ac:dyDescent="0.35">
      <c r="C6147"/>
      <c r="F6147"/>
      <c r="G6147"/>
      <c r="H6147"/>
      <c r="O6147"/>
    </row>
    <row r="6148" spans="3:15" x14ac:dyDescent="0.35">
      <c r="C6148"/>
      <c r="F6148"/>
      <c r="G6148"/>
      <c r="H6148"/>
      <c r="O6148"/>
    </row>
    <row r="6149" spans="3:15" x14ac:dyDescent="0.35">
      <c r="C6149"/>
      <c r="F6149"/>
      <c r="G6149"/>
      <c r="H6149"/>
      <c r="O6149"/>
    </row>
    <row r="6150" spans="3:15" x14ac:dyDescent="0.35">
      <c r="C6150"/>
      <c r="F6150"/>
      <c r="G6150"/>
      <c r="H6150"/>
      <c r="O6150"/>
    </row>
    <row r="6151" spans="3:15" x14ac:dyDescent="0.35">
      <c r="C6151"/>
      <c r="F6151"/>
      <c r="G6151"/>
      <c r="H6151"/>
      <c r="O6151"/>
    </row>
    <row r="6152" spans="3:15" x14ac:dyDescent="0.35">
      <c r="C6152"/>
      <c r="F6152"/>
      <c r="G6152"/>
      <c r="H6152"/>
      <c r="O6152"/>
    </row>
    <row r="6153" spans="3:15" x14ac:dyDescent="0.35">
      <c r="C6153"/>
      <c r="F6153"/>
      <c r="G6153"/>
      <c r="H6153"/>
      <c r="O6153"/>
    </row>
    <row r="6154" spans="3:15" x14ac:dyDescent="0.35">
      <c r="C6154"/>
      <c r="F6154"/>
      <c r="G6154"/>
      <c r="H6154"/>
      <c r="O6154"/>
    </row>
    <row r="6155" spans="3:15" x14ac:dyDescent="0.35">
      <c r="C6155"/>
      <c r="F6155"/>
      <c r="G6155"/>
      <c r="H6155"/>
      <c r="O6155"/>
    </row>
    <row r="6156" spans="3:15" x14ac:dyDescent="0.35">
      <c r="C6156"/>
      <c r="F6156"/>
      <c r="G6156"/>
      <c r="H6156"/>
      <c r="O6156"/>
    </row>
    <row r="6157" spans="3:15" x14ac:dyDescent="0.35">
      <c r="C6157"/>
      <c r="F6157"/>
      <c r="G6157"/>
      <c r="H6157"/>
      <c r="O6157"/>
    </row>
    <row r="6158" spans="3:15" x14ac:dyDescent="0.35">
      <c r="C6158"/>
      <c r="F6158"/>
      <c r="G6158"/>
      <c r="H6158"/>
      <c r="O6158"/>
    </row>
    <row r="6159" spans="3:15" x14ac:dyDescent="0.35">
      <c r="C6159"/>
      <c r="F6159"/>
      <c r="G6159"/>
      <c r="H6159"/>
      <c r="O6159"/>
    </row>
    <row r="6160" spans="3:15" x14ac:dyDescent="0.35">
      <c r="C6160"/>
      <c r="F6160"/>
      <c r="G6160"/>
      <c r="H6160"/>
      <c r="O6160"/>
    </row>
    <row r="6161" spans="3:15" x14ac:dyDescent="0.35">
      <c r="C6161"/>
      <c r="F6161"/>
      <c r="G6161"/>
      <c r="H6161"/>
      <c r="O6161"/>
    </row>
    <row r="6162" spans="3:15" x14ac:dyDescent="0.35">
      <c r="C6162"/>
      <c r="F6162"/>
      <c r="G6162"/>
      <c r="H6162"/>
      <c r="O6162"/>
    </row>
    <row r="6163" spans="3:15" x14ac:dyDescent="0.35">
      <c r="C6163"/>
      <c r="F6163"/>
      <c r="G6163"/>
      <c r="H6163"/>
      <c r="O6163"/>
    </row>
    <row r="6164" spans="3:15" x14ac:dyDescent="0.35">
      <c r="C6164"/>
      <c r="F6164"/>
      <c r="G6164"/>
      <c r="H6164"/>
      <c r="O6164"/>
    </row>
    <row r="6165" spans="3:15" x14ac:dyDescent="0.35">
      <c r="C6165"/>
      <c r="F6165"/>
      <c r="G6165"/>
      <c r="H6165"/>
      <c r="O6165"/>
    </row>
    <row r="6166" spans="3:15" x14ac:dyDescent="0.35">
      <c r="C6166"/>
      <c r="F6166"/>
      <c r="G6166"/>
      <c r="H6166"/>
      <c r="O6166"/>
    </row>
    <row r="6167" spans="3:15" x14ac:dyDescent="0.35">
      <c r="C6167"/>
      <c r="F6167"/>
      <c r="G6167"/>
      <c r="H6167"/>
      <c r="O6167"/>
    </row>
    <row r="6168" spans="3:15" x14ac:dyDescent="0.35">
      <c r="C6168"/>
      <c r="F6168"/>
      <c r="G6168"/>
      <c r="H6168"/>
      <c r="O6168"/>
    </row>
    <row r="6169" spans="3:15" x14ac:dyDescent="0.35">
      <c r="C6169"/>
      <c r="F6169"/>
      <c r="G6169"/>
      <c r="H6169"/>
      <c r="O6169"/>
    </row>
    <row r="6170" spans="3:15" x14ac:dyDescent="0.35">
      <c r="C6170"/>
      <c r="F6170"/>
      <c r="G6170"/>
      <c r="H6170"/>
      <c r="O6170"/>
    </row>
    <row r="6171" spans="3:15" x14ac:dyDescent="0.35">
      <c r="C6171"/>
      <c r="F6171"/>
      <c r="G6171"/>
      <c r="H6171"/>
      <c r="O6171"/>
    </row>
    <row r="6172" spans="3:15" x14ac:dyDescent="0.35">
      <c r="C6172"/>
      <c r="F6172"/>
      <c r="G6172"/>
      <c r="H6172"/>
      <c r="O6172"/>
    </row>
    <row r="6173" spans="3:15" x14ac:dyDescent="0.35">
      <c r="C6173"/>
      <c r="F6173"/>
      <c r="G6173"/>
      <c r="H6173"/>
      <c r="O6173"/>
    </row>
    <row r="6174" spans="3:15" x14ac:dyDescent="0.35">
      <c r="C6174"/>
      <c r="F6174"/>
      <c r="G6174"/>
      <c r="H6174"/>
      <c r="O6174"/>
    </row>
    <row r="6175" spans="3:15" x14ac:dyDescent="0.35">
      <c r="C6175"/>
      <c r="F6175"/>
      <c r="G6175"/>
      <c r="H6175"/>
      <c r="O6175"/>
    </row>
    <row r="6176" spans="3:15" x14ac:dyDescent="0.35">
      <c r="C6176"/>
      <c r="F6176"/>
      <c r="G6176"/>
      <c r="H6176"/>
      <c r="O6176"/>
    </row>
    <row r="6177" spans="3:15" x14ac:dyDescent="0.35">
      <c r="C6177"/>
      <c r="F6177"/>
      <c r="G6177"/>
      <c r="H6177"/>
      <c r="O6177"/>
    </row>
    <row r="6178" spans="3:15" x14ac:dyDescent="0.35">
      <c r="C6178"/>
      <c r="F6178"/>
      <c r="G6178"/>
      <c r="H6178"/>
      <c r="O6178"/>
    </row>
    <row r="6179" spans="3:15" x14ac:dyDescent="0.35">
      <c r="C6179"/>
      <c r="F6179"/>
      <c r="G6179"/>
      <c r="H6179"/>
      <c r="O6179"/>
    </row>
    <row r="6180" spans="3:15" x14ac:dyDescent="0.35">
      <c r="C6180"/>
      <c r="F6180"/>
      <c r="G6180"/>
      <c r="H6180"/>
      <c r="O6180"/>
    </row>
    <row r="6181" spans="3:15" x14ac:dyDescent="0.35">
      <c r="C6181"/>
      <c r="F6181"/>
      <c r="G6181"/>
      <c r="H6181"/>
      <c r="O6181"/>
    </row>
    <row r="6182" spans="3:15" x14ac:dyDescent="0.35">
      <c r="C6182"/>
      <c r="F6182"/>
      <c r="G6182"/>
      <c r="H6182"/>
      <c r="O6182"/>
    </row>
    <row r="6183" spans="3:15" x14ac:dyDescent="0.35">
      <c r="C6183"/>
      <c r="F6183"/>
      <c r="G6183"/>
      <c r="H6183"/>
      <c r="O6183"/>
    </row>
    <row r="6184" spans="3:15" x14ac:dyDescent="0.35">
      <c r="C6184"/>
      <c r="F6184"/>
      <c r="G6184"/>
      <c r="H6184"/>
      <c r="O6184"/>
    </row>
    <row r="6185" spans="3:15" x14ac:dyDescent="0.35">
      <c r="C6185"/>
      <c r="F6185"/>
      <c r="G6185"/>
      <c r="H6185"/>
      <c r="O6185"/>
    </row>
    <row r="6186" spans="3:15" x14ac:dyDescent="0.35">
      <c r="C6186"/>
      <c r="F6186"/>
      <c r="G6186"/>
      <c r="H6186"/>
      <c r="O6186"/>
    </row>
    <row r="6187" spans="3:15" x14ac:dyDescent="0.35">
      <c r="C6187"/>
      <c r="F6187"/>
      <c r="G6187"/>
      <c r="H6187"/>
      <c r="O6187"/>
    </row>
    <row r="6188" spans="3:15" x14ac:dyDescent="0.35">
      <c r="C6188"/>
      <c r="F6188"/>
      <c r="G6188"/>
      <c r="H6188"/>
      <c r="O6188"/>
    </row>
    <row r="6189" spans="3:15" x14ac:dyDescent="0.35">
      <c r="C6189"/>
      <c r="F6189"/>
      <c r="G6189"/>
      <c r="H6189"/>
      <c r="O6189"/>
    </row>
    <row r="6190" spans="3:15" x14ac:dyDescent="0.35">
      <c r="C6190"/>
      <c r="F6190"/>
      <c r="G6190"/>
      <c r="H6190"/>
      <c r="O6190"/>
    </row>
    <row r="6191" spans="3:15" x14ac:dyDescent="0.35">
      <c r="C6191"/>
      <c r="F6191"/>
      <c r="G6191"/>
      <c r="H6191"/>
      <c r="O6191"/>
    </row>
    <row r="6192" spans="3:15" x14ac:dyDescent="0.35">
      <c r="C6192"/>
      <c r="F6192"/>
      <c r="G6192"/>
      <c r="H6192"/>
      <c r="O6192"/>
    </row>
    <row r="6193" spans="3:15" x14ac:dyDescent="0.35">
      <c r="C6193"/>
      <c r="F6193"/>
      <c r="G6193"/>
      <c r="H6193"/>
      <c r="O6193"/>
    </row>
    <row r="6194" spans="3:15" x14ac:dyDescent="0.35">
      <c r="C6194"/>
      <c r="F6194"/>
      <c r="G6194"/>
      <c r="H6194"/>
      <c r="O6194"/>
    </row>
    <row r="6195" spans="3:15" x14ac:dyDescent="0.35">
      <c r="C6195"/>
      <c r="F6195"/>
      <c r="G6195"/>
      <c r="H6195"/>
      <c r="O6195"/>
    </row>
    <row r="6196" spans="3:15" x14ac:dyDescent="0.35">
      <c r="C6196"/>
      <c r="F6196"/>
      <c r="G6196"/>
      <c r="H6196"/>
      <c r="O6196"/>
    </row>
    <row r="6197" spans="3:15" x14ac:dyDescent="0.35">
      <c r="C6197"/>
      <c r="F6197"/>
      <c r="G6197"/>
      <c r="H6197"/>
      <c r="O6197"/>
    </row>
    <row r="6198" spans="3:15" x14ac:dyDescent="0.35">
      <c r="C6198"/>
      <c r="F6198"/>
      <c r="G6198"/>
      <c r="H6198"/>
      <c r="O6198"/>
    </row>
    <row r="6199" spans="3:15" x14ac:dyDescent="0.35">
      <c r="C6199"/>
      <c r="F6199"/>
      <c r="G6199"/>
      <c r="H6199"/>
      <c r="O6199"/>
    </row>
    <row r="6200" spans="3:15" x14ac:dyDescent="0.35">
      <c r="C6200"/>
      <c r="F6200"/>
      <c r="G6200"/>
      <c r="H6200"/>
      <c r="O6200"/>
    </row>
    <row r="6201" spans="3:15" x14ac:dyDescent="0.35">
      <c r="C6201"/>
      <c r="F6201"/>
      <c r="G6201"/>
      <c r="H6201"/>
      <c r="O6201"/>
    </row>
    <row r="6202" spans="3:15" x14ac:dyDescent="0.35">
      <c r="C6202"/>
      <c r="F6202"/>
      <c r="G6202"/>
      <c r="H6202"/>
      <c r="O6202"/>
    </row>
    <row r="6203" spans="3:15" x14ac:dyDescent="0.35">
      <c r="C6203"/>
      <c r="F6203"/>
      <c r="G6203"/>
      <c r="H6203"/>
      <c r="O6203"/>
    </row>
    <row r="6204" spans="3:15" x14ac:dyDescent="0.35">
      <c r="C6204"/>
      <c r="F6204"/>
      <c r="G6204"/>
      <c r="H6204"/>
      <c r="O6204"/>
    </row>
    <row r="6205" spans="3:15" x14ac:dyDescent="0.35">
      <c r="C6205"/>
      <c r="F6205"/>
      <c r="G6205"/>
      <c r="H6205"/>
      <c r="O6205"/>
    </row>
    <row r="6206" spans="3:15" x14ac:dyDescent="0.35">
      <c r="C6206"/>
      <c r="F6206"/>
      <c r="G6206"/>
      <c r="H6206"/>
      <c r="O6206"/>
    </row>
    <row r="6207" spans="3:15" x14ac:dyDescent="0.35">
      <c r="C6207"/>
      <c r="F6207"/>
      <c r="G6207"/>
      <c r="H6207"/>
      <c r="O6207"/>
    </row>
    <row r="6208" spans="3:15" x14ac:dyDescent="0.35">
      <c r="C6208"/>
      <c r="F6208"/>
      <c r="G6208"/>
      <c r="H6208"/>
      <c r="O6208"/>
    </row>
    <row r="6209" spans="3:15" x14ac:dyDescent="0.35">
      <c r="C6209"/>
      <c r="F6209"/>
      <c r="G6209"/>
      <c r="H6209"/>
      <c r="O6209"/>
    </row>
    <row r="6210" spans="3:15" x14ac:dyDescent="0.35">
      <c r="C6210"/>
      <c r="F6210"/>
      <c r="G6210"/>
      <c r="H6210"/>
      <c r="O6210"/>
    </row>
    <row r="6211" spans="3:15" x14ac:dyDescent="0.35">
      <c r="C6211"/>
      <c r="F6211"/>
      <c r="G6211"/>
      <c r="H6211"/>
      <c r="O6211"/>
    </row>
    <row r="6212" spans="3:15" x14ac:dyDescent="0.35">
      <c r="C6212"/>
      <c r="F6212"/>
      <c r="G6212"/>
      <c r="H6212"/>
      <c r="O6212"/>
    </row>
    <row r="6213" spans="3:15" x14ac:dyDescent="0.35">
      <c r="C6213"/>
      <c r="F6213"/>
      <c r="G6213"/>
      <c r="H6213"/>
      <c r="O6213"/>
    </row>
    <row r="6214" spans="3:15" x14ac:dyDescent="0.35">
      <c r="C6214"/>
      <c r="F6214"/>
      <c r="G6214"/>
      <c r="H6214"/>
      <c r="O6214"/>
    </row>
    <row r="6215" spans="3:15" x14ac:dyDescent="0.35">
      <c r="C6215"/>
      <c r="F6215"/>
      <c r="G6215"/>
      <c r="H6215"/>
      <c r="O6215"/>
    </row>
    <row r="6216" spans="3:15" x14ac:dyDescent="0.35">
      <c r="C6216"/>
      <c r="F6216"/>
      <c r="G6216"/>
      <c r="H6216"/>
      <c r="O6216"/>
    </row>
    <row r="6217" spans="3:15" x14ac:dyDescent="0.35">
      <c r="C6217"/>
      <c r="F6217"/>
      <c r="G6217"/>
      <c r="H6217"/>
      <c r="O6217"/>
    </row>
    <row r="6218" spans="3:15" x14ac:dyDescent="0.35">
      <c r="C6218"/>
      <c r="F6218"/>
      <c r="G6218"/>
      <c r="H6218"/>
      <c r="O6218"/>
    </row>
    <row r="6219" spans="3:15" x14ac:dyDescent="0.35">
      <c r="C6219"/>
      <c r="F6219"/>
      <c r="G6219"/>
      <c r="H6219"/>
      <c r="O6219"/>
    </row>
    <row r="6220" spans="3:15" x14ac:dyDescent="0.35">
      <c r="C6220"/>
      <c r="F6220"/>
      <c r="G6220"/>
      <c r="H6220"/>
      <c r="O6220"/>
    </row>
    <row r="6221" spans="3:15" x14ac:dyDescent="0.35">
      <c r="C6221"/>
      <c r="F6221"/>
      <c r="G6221"/>
      <c r="H6221"/>
      <c r="O6221"/>
    </row>
    <row r="6222" spans="3:15" x14ac:dyDescent="0.35">
      <c r="C6222"/>
      <c r="F6222"/>
      <c r="G6222"/>
      <c r="H6222"/>
      <c r="O6222"/>
    </row>
    <row r="6223" spans="3:15" x14ac:dyDescent="0.35">
      <c r="C6223"/>
      <c r="F6223"/>
      <c r="G6223"/>
      <c r="H6223"/>
      <c r="O6223"/>
    </row>
    <row r="6224" spans="3:15" x14ac:dyDescent="0.35">
      <c r="C6224"/>
      <c r="F6224"/>
      <c r="G6224"/>
      <c r="H6224"/>
      <c r="O6224"/>
    </row>
    <row r="6225" spans="3:15" x14ac:dyDescent="0.35">
      <c r="C6225"/>
      <c r="F6225"/>
      <c r="G6225"/>
      <c r="H6225"/>
      <c r="O6225"/>
    </row>
    <row r="6226" spans="3:15" x14ac:dyDescent="0.35">
      <c r="C6226"/>
      <c r="F6226"/>
      <c r="G6226"/>
      <c r="H6226"/>
      <c r="O6226"/>
    </row>
    <row r="6227" spans="3:15" x14ac:dyDescent="0.35">
      <c r="C6227"/>
      <c r="F6227"/>
      <c r="G6227"/>
      <c r="H6227"/>
      <c r="O6227"/>
    </row>
    <row r="6228" spans="3:15" x14ac:dyDescent="0.35">
      <c r="C6228"/>
      <c r="F6228"/>
      <c r="G6228"/>
      <c r="H6228"/>
      <c r="O6228"/>
    </row>
    <row r="6229" spans="3:15" x14ac:dyDescent="0.35">
      <c r="C6229"/>
      <c r="F6229"/>
      <c r="G6229"/>
      <c r="H6229"/>
      <c r="O6229"/>
    </row>
    <row r="6230" spans="3:15" x14ac:dyDescent="0.35">
      <c r="C6230"/>
      <c r="F6230"/>
      <c r="G6230"/>
      <c r="H6230"/>
      <c r="O6230"/>
    </row>
    <row r="6231" spans="3:15" x14ac:dyDescent="0.35">
      <c r="C6231"/>
      <c r="F6231"/>
      <c r="G6231"/>
      <c r="H6231"/>
      <c r="O6231"/>
    </row>
    <row r="6232" spans="3:15" x14ac:dyDescent="0.35">
      <c r="C6232"/>
      <c r="F6232"/>
      <c r="G6232"/>
      <c r="H6232"/>
      <c r="O6232"/>
    </row>
    <row r="6233" spans="3:15" x14ac:dyDescent="0.35">
      <c r="C6233"/>
      <c r="F6233"/>
      <c r="G6233"/>
      <c r="H6233"/>
      <c r="O6233"/>
    </row>
    <row r="6234" spans="3:15" x14ac:dyDescent="0.35">
      <c r="C6234"/>
      <c r="F6234"/>
      <c r="G6234"/>
      <c r="H6234"/>
      <c r="O6234"/>
    </row>
    <row r="6235" spans="3:15" x14ac:dyDescent="0.35">
      <c r="C6235"/>
      <c r="F6235"/>
      <c r="G6235"/>
      <c r="H6235"/>
      <c r="O6235"/>
    </row>
    <row r="6236" spans="3:15" x14ac:dyDescent="0.35">
      <c r="C6236"/>
      <c r="F6236"/>
      <c r="G6236"/>
      <c r="H6236"/>
      <c r="O6236"/>
    </row>
    <row r="6237" spans="3:15" x14ac:dyDescent="0.35">
      <c r="C6237"/>
      <c r="F6237"/>
      <c r="G6237"/>
      <c r="H6237"/>
      <c r="O6237"/>
    </row>
    <row r="6238" spans="3:15" x14ac:dyDescent="0.35">
      <c r="C6238"/>
      <c r="F6238"/>
      <c r="G6238"/>
      <c r="H6238"/>
      <c r="O6238"/>
    </row>
    <row r="6239" spans="3:15" x14ac:dyDescent="0.35">
      <c r="C6239"/>
      <c r="F6239"/>
      <c r="G6239"/>
      <c r="H6239"/>
      <c r="O6239"/>
    </row>
    <row r="6240" spans="3:15" x14ac:dyDescent="0.35">
      <c r="C6240"/>
      <c r="F6240"/>
      <c r="G6240"/>
      <c r="H6240"/>
      <c r="O6240"/>
    </row>
    <row r="6241" spans="3:15" x14ac:dyDescent="0.35">
      <c r="C6241"/>
      <c r="F6241"/>
      <c r="G6241"/>
      <c r="H6241"/>
      <c r="O6241"/>
    </row>
    <row r="6242" spans="3:15" x14ac:dyDescent="0.35">
      <c r="C6242"/>
      <c r="F6242"/>
      <c r="G6242"/>
      <c r="H6242"/>
      <c r="O6242"/>
    </row>
    <row r="6243" spans="3:15" x14ac:dyDescent="0.35">
      <c r="C6243"/>
      <c r="F6243"/>
      <c r="G6243"/>
      <c r="H6243"/>
      <c r="O6243"/>
    </row>
    <row r="6244" spans="3:15" x14ac:dyDescent="0.35">
      <c r="C6244"/>
      <c r="F6244"/>
      <c r="G6244"/>
      <c r="H6244"/>
      <c r="O6244"/>
    </row>
    <row r="6245" spans="3:15" x14ac:dyDescent="0.35">
      <c r="C6245"/>
      <c r="F6245"/>
      <c r="G6245"/>
      <c r="H6245"/>
      <c r="O6245"/>
    </row>
    <row r="6246" spans="3:15" x14ac:dyDescent="0.35">
      <c r="C6246"/>
      <c r="F6246"/>
      <c r="G6246"/>
      <c r="H6246"/>
      <c r="O6246"/>
    </row>
    <row r="6247" spans="3:15" x14ac:dyDescent="0.35">
      <c r="C6247"/>
      <c r="F6247"/>
      <c r="G6247"/>
      <c r="H6247"/>
      <c r="O6247"/>
    </row>
    <row r="6248" spans="3:15" x14ac:dyDescent="0.35">
      <c r="C6248"/>
      <c r="F6248"/>
      <c r="G6248"/>
      <c r="H6248"/>
      <c r="O6248"/>
    </row>
    <row r="6249" spans="3:15" x14ac:dyDescent="0.35">
      <c r="C6249"/>
      <c r="F6249"/>
      <c r="G6249"/>
      <c r="H6249"/>
      <c r="O6249"/>
    </row>
    <row r="6250" spans="3:15" x14ac:dyDescent="0.35">
      <c r="C6250"/>
      <c r="F6250"/>
      <c r="G6250"/>
      <c r="H6250"/>
      <c r="O6250"/>
    </row>
    <row r="6251" spans="3:15" x14ac:dyDescent="0.35">
      <c r="C6251"/>
      <c r="F6251"/>
      <c r="G6251"/>
      <c r="H6251"/>
      <c r="O6251"/>
    </row>
    <row r="6252" spans="3:15" x14ac:dyDescent="0.35">
      <c r="C6252"/>
      <c r="F6252"/>
      <c r="G6252"/>
      <c r="H6252"/>
      <c r="O6252"/>
    </row>
    <row r="6253" spans="3:15" x14ac:dyDescent="0.35">
      <c r="C6253"/>
      <c r="F6253"/>
      <c r="G6253"/>
      <c r="H6253"/>
      <c r="O6253"/>
    </row>
    <row r="6254" spans="3:15" x14ac:dyDescent="0.35">
      <c r="C6254"/>
      <c r="F6254"/>
      <c r="G6254"/>
      <c r="H6254"/>
      <c r="O6254"/>
    </row>
    <row r="6255" spans="3:15" x14ac:dyDescent="0.35">
      <c r="C6255"/>
      <c r="F6255"/>
      <c r="G6255"/>
      <c r="H6255"/>
      <c r="O6255"/>
    </row>
    <row r="6256" spans="3:15" x14ac:dyDescent="0.35">
      <c r="C6256"/>
      <c r="F6256"/>
      <c r="G6256"/>
      <c r="H6256"/>
      <c r="O6256"/>
    </row>
    <row r="6257" spans="3:15" x14ac:dyDescent="0.35">
      <c r="C6257"/>
      <c r="F6257"/>
      <c r="G6257"/>
      <c r="H6257"/>
      <c r="O6257"/>
    </row>
    <row r="6258" spans="3:15" x14ac:dyDescent="0.35">
      <c r="C6258"/>
      <c r="F6258"/>
      <c r="G6258"/>
      <c r="H6258"/>
      <c r="O6258"/>
    </row>
    <row r="6259" spans="3:15" x14ac:dyDescent="0.35">
      <c r="C6259"/>
      <c r="F6259"/>
      <c r="G6259"/>
      <c r="H6259"/>
      <c r="O6259"/>
    </row>
    <row r="6260" spans="3:15" x14ac:dyDescent="0.35">
      <c r="C6260"/>
      <c r="F6260"/>
      <c r="G6260"/>
      <c r="H6260"/>
      <c r="O6260"/>
    </row>
    <row r="6261" spans="3:15" x14ac:dyDescent="0.35">
      <c r="C6261"/>
      <c r="F6261"/>
      <c r="G6261"/>
      <c r="H6261"/>
      <c r="O6261"/>
    </row>
    <row r="6262" spans="3:15" x14ac:dyDescent="0.35">
      <c r="C6262"/>
      <c r="F6262"/>
      <c r="G6262"/>
      <c r="H6262"/>
      <c r="O6262"/>
    </row>
    <row r="6263" spans="3:15" x14ac:dyDescent="0.35">
      <c r="C6263"/>
      <c r="F6263"/>
      <c r="G6263"/>
      <c r="H6263"/>
      <c r="O6263"/>
    </row>
    <row r="6264" spans="3:15" x14ac:dyDescent="0.35">
      <c r="C6264"/>
      <c r="F6264"/>
      <c r="G6264"/>
      <c r="H6264"/>
      <c r="O6264"/>
    </row>
    <row r="6265" spans="3:15" x14ac:dyDescent="0.35">
      <c r="C6265"/>
      <c r="F6265"/>
      <c r="G6265"/>
      <c r="H6265"/>
      <c r="O6265"/>
    </row>
    <row r="6266" spans="3:15" x14ac:dyDescent="0.35">
      <c r="C6266"/>
      <c r="F6266"/>
      <c r="G6266"/>
      <c r="H6266"/>
      <c r="O6266"/>
    </row>
    <row r="6267" spans="3:15" x14ac:dyDescent="0.35">
      <c r="C6267"/>
      <c r="F6267"/>
      <c r="G6267"/>
      <c r="H6267"/>
      <c r="O6267"/>
    </row>
    <row r="6268" spans="3:15" x14ac:dyDescent="0.35">
      <c r="C6268"/>
      <c r="F6268"/>
      <c r="G6268"/>
      <c r="H6268"/>
      <c r="O6268"/>
    </row>
    <row r="6269" spans="3:15" x14ac:dyDescent="0.35">
      <c r="C6269"/>
      <c r="F6269"/>
      <c r="G6269"/>
      <c r="H6269"/>
      <c r="O6269"/>
    </row>
    <row r="6270" spans="3:15" x14ac:dyDescent="0.35">
      <c r="C6270"/>
      <c r="F6270"/>
      <c r="G6270"/>
      <c r="H6270"/>
      <c r="O6270"/>
    </row>
    <row r="6271" spans="3:15" x14ac:dyDescent="0.35">
      <c r="C6271"/>
      <c r="F6271"/>
      <c r="G6271"/>
      <c r="H6271"/>
      <c r="O6271"/>
    </row>
    <row r="6272" spans="3:15" x14ac:dyDescent="0.35">
      <c r="C6272"/>
      <c r="F6272"/>
      <c r="G6272"/>
      <c r="H6272"/>
      <c r="O6272"/>
    </row>
    <row r="6273" spans="3:15" x14ac:dyDescent="0.35">
      <c r="C6273"/>
      <c r="F6273"/>
      <c r="G6273"/>
      <c r="H6273"/>
      <c r="O6273"/>
    </row>
    <row r="6274" spans="3:15" x14ac:dyDescent="0.35">
      <c r="C6274"/>
      <c r="F6274"/>
      <c r="G6274"/>
      <c r="H6274"/>
      <c r="O6274"/>
    </row>
    <row r="6275" spans="3:15" x14ac:dyDescent="0.35">
      <c r="C6275"/>
      <c r="F6275"/>
      <c r="G6275"/>
      <c r="H6275"/>
      <c r="O6275"/>
    </row>
    <row r="6276" spans="3:15" x14ac:dyDescent="0.35">
      <c r="C6276"/>
      <c r="F6276"/>
      <c r="G6276"/>
      <c r="H6276"/>
      <c r="O6276"/>
    </row>
    <row r="6277" spans="3:15" x14ac:dyDescent="0.35">
      <c r="C6277"/>
      <c r="F6277"/>
      <c r="G6277"/>
      <c r="H6277"/>
      <c r="O6277"/>
    </row>
    <row r="6278" spans="3:15" x14ac:dyDescent="0.35">
      <c r="C6278"/>
      <c r="F6278"/>
      <c r="G6278"/>
      <c r="H6278"/>
      <c r="O6278"/>
    </row>
    <row r="6279" spans="3:15" x14ac:dyDescent="0.35">
      <c r="C6279"/>
      <c r="F6279"/>
      <c r="G6279"/>
      <c r="H6279"/>
      <c r="O6279"/>
    </row>
    <row r="6280" spans="3:15" x14ac:dyDescent="0.35">
      <c r="C6280"/>
      <c r="F6280"/>
      <c r="G6280"/>
      <c r="H6280"/>
      <c r="O6280"/>
    </row>
    <row r="6281" spans="3:15" x14ac:dyDescent="0.35">
      <c r="C6281"/>
      <c r="F6281"/>
      <c r="G6281"/>
      <c r="H6281"/>
      <c r="O6281"/>
    </row>
    <row r="6282" spans="3:15" x14ac:dyDescent="0.35">
      <c r="C6282"/>
      <c r="F6282"/>
      <c r="G6282"/>
      <c r="H6282"/>
      <c r="O6282"/>
    </row>
    <row r="6283" spans="3:15" x14ac:dyDescent="0.35">
      <c r="C6283"/>
      <c r="F6283"/>
      <c r="G6283"/>
      <c r="H6283"/>
      <c r="O6283"/>
    </row>
    <row r="6284" spans="3:15" x14ac:dyDescent="0.35">
      <c r="C6284"/>
      <c r="F6284"/>
      <c r="G6284"/>
      <c r="H6284"/>
      <c r="O6284"/>
    </row>
    <row r="6285" spans="3:15" x14ac:dyDescent="0.35">
      <c r="C6285"/>
      <c r="F6285"/>
      <c r="G6285"/>
      <c r="H6285"/>
      <c r="O6285"/>
    </row>
    <row r="6286" spans="3:15" x14ac:dyDescent="0.35">
      <c r="C6286"/>
      <c r="F6286"/>
      <c r="G6286"/>
      <c r="H6286"/>
      <c r="O6286"/>
    </row>
    <row r="6287" spans="3:15" x14ac:dyDescent="0.35">
      <c r="C6287"/>
      <c r="F6287"/>
      <c r="G6287"/>
      <c r="H6287"/>
      <c r="O6287"/>
    </row>
    <row r="6288" spans="3:15" x14ac:dyDescent="0.35">
      <c r="C6288"/>
      <c r="F6288"/>
      <c r="G6288"/>
      <c r="H6288"/>
      <c r="O6288"/>
    </row>
    <row r="6289" spans="3:15" x14ac:dyDescent="0.35">
      <c r="C6289"/>
      <c r="F6289"/>
      <c r="G6289"/>
      <c r="H6289"/>
      <c r="O6289"/>
    </row>
    <row r="6290" spans="3:15" x14ac:dyDescent="0.35">
      <c r="C6290"/>
      <c r="F6290"/>
      <c r="G6290"/>
      <c r="H6290"/>
      <c r="O6290"/>
    </row>
    <row r="6291" spans="3:15" x14ac:dyDescent="0.35">
      <c r="C6291"/>
      <c r="F6291"/>
      <c r="G6291"/>
      <c r="H6291"/>
      <c r="O6291"/>
    </row>
    <row r="6292" spans="3:15" x14ac:dyDescent="0.35">
      <c r="C6292"/>
      <c r="F6292"/>
      <c r="G6292"/>
      <c r="H6292"/>
      <c r="O6292"/>
    </row>
    <row r="6293" spans="3:15" x14ac:dyDescent="0.35">
      <c r="C6293"/>
      <c r="F6293"/>
      <c r="G6293"/>
      <c r="H6293"/>
      <c r="O6293"/>
    </row>
    <row r="6294" spans="3:15" x14ac:dyDescent="0.35">
      <c r="C6294"/>
      <c r="F6294"/>
      <c r="G6294"/>
      <c r="H6294"/>
      <c r="O6294"/>
    </row>
    <row r="6295" spans="3:15" x14ac:dyDescent="0.35">
      <c r="C6295"/>
      <c r="F6295"/>
      <c r="G6295"/>
      <c r="H6295"/>
      <c r="O6295"/>
    </row>
    <row r="6296" spans="3:15" x14ac:dyDescent="0.35">
      <c r="C6296"/>
      <c r="F6296"/>
      <c r="G6296"/>
      <c r="H6296"/>
      <c r="O6296"/>
    </row>
    <row r="6297" spans="3:15" x14ac:dyDescent="0.35">
      <c r="C6297"/>
      <c r="F6297"/>
      <c r="G6297"/>
      <c r="H6297"/>
      <c r="O6297"/>
    </row>
    <row r="6298" spans="3:15" x14ac:dyDescent="0.35">
      <c r="C6298"/>
      <c r="F6298"/>
      <c r="G6298"/>
      <c r="H6298"/>
      <c r="O6298"/>
    </row>
    <row r="6299" spans="3:15" x14ac:dyDescent="0.35">
      <c r="C6299"/>
      <c r="F6299"/>
      <c r="G6299"/>
      <c r="H6299"/>
      <c r="O6299"/>
    </row>
    <row r="6300" spans="3:15" x14ac:dyDescent="0.35">
      <c r="C6300"/>
      <c r="F6300"/>
      <c r="G6300"/>
      <c r="H6300"/>
      <c r="O6300"/>
    </row>
    <row r="6301" spans="3:15" x14ac:dyDescent="0.35">
      <c r="C6301"/>
      <c r="F6301"/>
      <c r="G6301"/>
      <c r="H6301"/>
      <c r="O6301"/>
    </row>
    <row r="6302" spans="3:15" x14ac:dyDescent="0.35">
      <c r="C6302"/>
      <c r="F6302"/>
      <c r="G6302"/>
      <c r="H6302"/>
      <c r="O6302"/>
    </row>
    <row r="6303" spans="3:15" x14ac:dyDescent="0.35">
      <c r="C6303"/>
      <c r="F6303"/>
      <c r="G6303"/>
      <c r="H6303"/>
      <c r="O6303"/>
    </row>
    <row r="6304" spans="3:15" x14ac:dyDescent="0.35">
      <c r="C6304"/>
      <c r="F6304"/>
      <c r="G6304"/>
      <c r="H6304"/>
      <c r="O6304"/>
    </row>
    <row r="6305" spans="3:15" x14ac:dyDescent="0.35">
      <c r="C6305"/>
      <c r="F6305"/>
      <c r="G6305"/>
      <c r="H6305"/>
      <c r="O6305"/>
    </row>
    <row r="6306" spans="3:15" x14ac:dyDescent="0.35">
      <c r="C6306"/>
      <c r="F6306"/>
      <c r="G6306"/>
      <c r="H6306"/>
      <c r="O6306"/>
    </row>
    <row r="6307" spans="3:15" x14ac:dyDescent="0.35">
      <c r="C6307"/>
      <c r="F6307"/>
      <c r="G6307"/>
      <c r="H6307"/>
      <c r="O6307"/>
    </row>
    <row r="6308" spans="3:15" x14ac:dyDescent="0.35">
      <c r="C6308"/>
      <c r="F6308"/>
      <c r="G6308"/>
      <c r="H6308"/>
      <c r="O6308"/>
    </row>
    <row r="6309" spans="3:15" x14ac:dyDescent="0.35">
      <c r="C6309"/>
      <c r="F6309"/>
      <c r="G6309"/>
      <c r="H6309"/>
      <c r="O6309"/>
    </row>
    <row r="6310" spans="3:15" x14ac:dyDescent="0.35">
      <c r="C6310"/>
      <c r="F6310"/>
      <c r="G6310"/>
      <c r="H6310"/>
      <c r="O6310"/>
    </row>
    <row r="6311" spans="3:15" x14ac:dyDescent="0.35">
      <c r="C6311"/>
      <c r="F6311"/>
      <c r="G6311"/>
      <c r="H6311"/>
      <c r="O6311"/>
    </row>
    <row r="6312" spans="3:15" x14ac:dyDescent="0.35">
      <c r="C6312"/>
      <c r="F6312"/>
      <c r="G6312"/>
      <c r="H6312"/>
      <c r="O6312"/>
    </row>
    <row r="6313" spans="3:15" x14ac:dyDescent="0.35">
      <c r="C6313"/>
      <c r="F6313"/>
      <c r="G6313"/>
      <c r="H6313"/>
      <c r="O6313"/>
    </row>
    <row r="6314" spans="3:15" x14ac:dyDescent="0.35">
      <c r="C6314"/>
      <c r="F6314"/>
      <c r="G6314"/>
      <c r="H6314"/>
      <c r="O6314"/>
    </row>
    <row r="6315" spans="3:15" x14ac:dyDescent="0.35">
      <c r="C6315"/>
      <c r="F6315"/>
      <c r="G6315"/>
      <c r="H6315"/>
      <c r="O6315"/>
    </row>
    <row r="6316" spans="3:15" x14ac:dyDescent="0.35">
      <c r="C6316"/>
      <c r="F6316"/>
      <c r="G6316"/>
      <c r="H6316"/>
      <c r="O6316"/>
    </row>
    <row r="6317" spans="3:15" x14ac:dyDescent="0.35">
      <c r="C6317"/>
      <c r="F6317"/>
      <c r="G6317"/>
      <c r="H6317"/>
      <c r="O6317"/>
    </row>
    <row r="6318" spans="3:15" x14ac:dyDescent="0.35">
      <c r="C6318"/>
      <c r="F6318"/>
      <c r="G6318"/>
      <c r="H6318"/>
      <c r="O6318"/>
    </row>
    <row r="6319" spans="3:15" x14ac:dyDescent="0.35">
      <c r="C6319"/>
      <c r="F6319"/>
      <c r="G6319"/>
      <c r="H6319"/>
      <c r="O6319"/>
    </row>
    <row r="6320" spans="3:15" x14ac:dyDescent="0.35">
      <c r="C6320"/>
      <c r="F6320"/>
      <c r="G6320"/>
      <c r="H6320"/>
      <c r="O6320"/>
    </row>
    <row r="6321" spans="3:15" x14ac:dyDescent="0.35">
      <c r="C6321"/>
      <c r="F6321"/>
      <c r="G6321"/>
      <c r="H6321"/>
      <c r="O6321"/>
    </row>
    <row r="6322" spans="3:15" x14ac:dyDescent="0.35">
      <c r="C6322"/>
      <c r="F6322"/>
      <c r="G6322"/>
      <c r="H6322"/>
      <c r="O6322"/>
    </row>
    <row r="6323" spans="3:15" x14ac:dyDescent="0.35">
      <c r="C6323"/>
      <c r="F6323"/>
      <c r="G6323"/>
      <c r="H6323"/>
      <c r="O6323"/>
    </row>
    <row r="6324" spans="3:15" x14ac:dyDescent="0.35">
      <c r="C6324"/>
      <c r="F6324"/>
      <c r="G6324"/>
      <c r="H6324"/>
      <c r="O6324"/>
    </row>
    <row r="6325" spans="3:15" x14ac:dyDescent="0.35">
      <c r="C6325"/>
      <c r="F6325"/>
      <c r="G6325"/>
      <c r="H6325"/>
      <c r="O6325"/>
    </row>
    <row r="6326" spans="3:15" x14ac:dyDescent="0.35">
      <c r="C6326"/>
      <c r="F6326"/>
      <c r="G6326"/>
      <c r="H6326"/>
      <c r="O6326"/>
    </row>
    <row r="6327" spans="3:15" x14ac:dyDescent="0.35">
      <c r="C6327"/>
      <c r="F6327"/>
      <c r="G6327"/>
      <c r="H6327"/>
      <c r="O6327"/>
    </row>
    <row r="6328" spans="3:15" x14ac:dyDescent="0.35">
      <c r="C6328"/>
      <c r="F6328"/>
      <c r="G6328"/>
      <c r="H6328"/>
      <c r="O6328"/>
    </row>
    <row r="6329" spans="3:15" x14ac:dyDescent="0.35">
      <c r="C6329"/>
      <c r="F6329"/>
      <c r="G6329"/>
      <c r="H6329"/>
      <c r="O6329"/>
    </row>
    <row r="6330" spans="3:15" x14ac:dyDescent="0.35">
      <c r="C6330"/>
      <c r="F6330"/>
      <c r="G6330"/>
      <c r="H6330"/>
      <c r="O6330"/>
    </row>
    <row r="6331" spans="3:15" x14ac:dyDescent="0.35">
      <c r="C6331"/>
      <c r="F6331"/>
      <c r="G6331"/>
      <c r="H6331"/>
      <c r="O6331"/>
    </row>
    <row r="6332" spans="3:15" x14ac:dyDescent="0.35">
      <c r="C6332"/>
      <c r="F6332"/>
      <c r="G6332"/>
      <c r="H6332"/>
      <c r="O6332"/>
    </row>
    <row r="6333" spans="3:15" x14ac:dyDescent="0.35">
      <c r="C6333"/>
      <c r="F6333"/>
      <c r="G6333"/>
      <c r="H6333"/>
      <c r="O6333"/>
    </row>
    <row r="6334" spans="3:15" x14ac:dyDescent="0.35">
      <c r="C6334"/>
      <c r="F6334"/>
      <c r="G6334"/>
      <c r="H6334"/>
      <c r="O6334"/>
    </row>
    <row r="6335" spans="3:15" x14ac:dyDescent="0.35">
      <c r="C6335"/>
      <c r="F6335"/>
      <c r="G6335"/>
      <c r="H6335"/>
      <c r="O6335"/>
    </row>
    <row r="6336" spans="3:15" x14ac:dyDescent="0.35">
      <c r="C6336"/>
      <c r="F6336"/>
      <c r="G6336"/>
      <c r="H6336"/>
      <c r="O6336"/>
    </row>
    <row r="6337" spans="3:15" x14ac:dyDescent="0.35">
      <c r="C6337"/>
      <c r="F6337"/>
      <c r="G6337"/>
      <c r="H6337"/>
      <c r="O6337"/>
    </row>
    <row r="6338" spans="3:15" x14ac:dyDescent="0.35">
      <c r="C6338"/>
      <c r="F6338"/>
      <c r="G6338"/>
      <c r="H6338"/>
      <c r="O6338"/>
    </row>
    <row r="6339" spans="3:15" x14ac:dyDescent="0.35">
      <c r="C6339"/>
      <c r="F6339"/>
      <c r="G6339"/>
      <c r="H6339"/>
      <c r="O6339"/>
    </row>
    <row r="6340" spans="3:15" x14ac:dyDescent="0.35">
      <c r="C6340"/>
      <c r="F6340"/>
      <c r="G6340"/>
      <c r="H6340"/>
      <c r="O6340"/>
    </row>
    <row r="6341" spans="3:15" x14ac:dyDescent="0.35">
      <c r="C6341"/>
      <c r="F6341"/>
      <c r="G6341"/>
      <c r="H6341"/>
      <c r="O6341"/>
    </row>
    <row r="6342" spans="3:15" x14ac:dyDescent="0.35">
      <c r="C6342"/>
      <c r="F6342"/>
      <c r="G6342"/>
      <c r="H6342"/>
      <c r="O6342"/>
    </row>
    <row r="6343" spans="3:15" x14ac:dyDescent="0.35">
      <c r="C6343"/>
      <c r="F6343"/>
      <c r="G6343"/>
      <c r="H6343"/>
      <c r="O6343"/>
    </row>
    <row r="6344" spans="3:15" x14ac:dyDescent="0.35">
      <c r="C6344"/>
      <c r="F6344"/>
      <c r="G6344"/>
      <c r="H6344"/>
      <c r="O6344"/>
    </row>
    <row r="6345" spans="3:15" x14ac:dyDescent="0.35">
      <c r="C6345"/>
      <c r="F6345"/>
      <c r="G6345"/>
      <c r="H6345"/>
      <c r="O6345"/>
    </row>
    <row r="6346" spans="3:15" x14ac:dyDescent="0.35">
      <c r="C6346"/>
      <c r="F6346"/>
      <c r="G6346"/>
      <c r="H6346"/>
      <c r="O6346"/>
    </row>
    <row r="6347" spans="3:15" x14ac:dyDescent="0.35">
      <c r="C6347"/>
      <c r="F6347"/>
      <c r="G6347"/>
      <c r="H6347"/>
      <c r="O6347"/>
    </row>
    <row r="6348" spans="3:15" x14ac:dyDescent="0.35">
      <c r="C6348"/>
      <c r="F6348"/>
      <c r="G6348"/>
      <c r="H6348"/>
      <c r="O6348"/>
    </row>
    <row r="6349" spans="3:15" x14ac:dyDescent="0.35">
      <c r="C6349"/>
      <c r="F6349"/>
      <c r="G6349"/>
      <c r="H6349"/>
      <c r="O6349"/>
    </row>
    <row r="6350" spans="3:15" x14ac:dyDescent="0.35">
      <c r="C6350"/>
      <c r="F6350"/>
      <c r="G6350"/>
      <c r="H6350"/>
      <c r="O6350"/>
    </row>
    <row r="6351" spans="3:15" x14ac:dyDescent="0.35">
      <c r="C6351"/>
      <c r="F6351"/>
      <c r="G6351"/>
      <c r="H6351"/>
      <c r="O6351"/>
    </row>
    <row r="6352" spans="3:15" x14ac:dyDescent="0.35">
      <c r="C6352"/>
      <c r="F6352"/>
      <c r="G6352"/>
      <c r="H6352"/>
      <c r="O6352"/>
    </row>
    <row r="6353" spans="3:15" x14ac:dyDescent="0.35">
      <c r="C6353"/>
      <c r="F6353"/>
      <c r="G6353"/>
      <c r="H6353"/>
      <c r="O6353"/>
    </row>
    <row r="6354" spans="3:15" x14ac:dyDescent="0.35">
      <c r="C6354"/>
      <c r="F6354"/>
      <c r="G6354"/>
      <c r="H6354"/>
      <c r="O6354"/>
    </row>
    <row r="6355" spans="3:15" x14ac:dyDescent="0.35">
      <c r="C6355"/>
      <c r="F6355"/>
      <c r="G6355"/>
      <c r="H6355"/>
      <c r="O6355"/>
    </row>
    <row r="6356" spans="3:15" x14ac:dyDescent="0.35">
      <c r="C6356"/>
      <c r="F6356"/>
      <c r="G6356"/>
      <c r="H6356"/>
      <c r="O6356"/>
    </row>
    <row r="6357" spans="3:15" x14ac:dyDescent="0.35">
      <c r="C6357"/>
      <c r="F6357"/>
      <c r="G6357"/>
      <c r="H6357"/>
      <c r="O6357"/>
    </row>
    <row r="6358" spans="3:15" x14ac:dyDescent="0.35">
      <c r="C6358"/>
      <c r="F6358"/>
      <c r="G6358"/>
      <c r="H6358"/>
      <c r="O6358"/>
    </row>
    <row r="6359" spans="3:15" x14ac:dyDescent="0.35">
      <c r="C6359"/>
      <c r="F6359"/>
      <c r="G6359"/>
      <c r="H6359"/>
      <c r="O6359"/>
    </row>
    <row r="6360" spans="3:15" x14ac:dyDescent="0.35">
      <c r="C6360"/>
      <c r="F6360"/>
      <c r="G6360"/>
      <c r="H6360"/>
      <c r="O6360"/>
    </row>
    <row r="6361" spans="3:15" x14ac:dyDescent="0.35">
      <c r="C6361"/>
      <c r="F6361"/>
      <c r="G6361"/>
      <c r="H6361"/>
      <c r="O6361"/>
    </row>
    <row r="6362" spans="3:15" x14ac:dyDescent="0.35">
      <c r="C6362"/>
      <c r="F6362"/>
      <c r="G6362"/>
      <c r="H6362"/>
      <c r="O6362"/>
    </row>
    <row r="6363" spans="3:15" x14ac:dyDescent="0.35">
      <c r="C6363"/>
      <c r="F6363"/>
      <c r="G6363"/>
      <c r="H6363"/>
      <c r="O6363"/>
    </row>
    <row r="6364" spans="3:15" x14ac:dyDescent="0.35">
      <c r="C6364"/>
      <c r="F6364"/>
      <c r="G6364"/>
      <c r="H6364"/>
      <c r="O6364"/>
    </row>
    <row r="6365" spans="3:15" x14ac:dyDescent="0.35">
      <c r="C6365"/>
      <c r="F6365"/>
      <c r="G6365"/>
      <c r="H6365"/>
      <c r="O6365"/>
    </row>
    <row r="6366" spans="3:15" x14ac:dyDescent="0.35">
      <c r="C6366"/>
      <c r="F6366"/>
      <c r="G6366"/>
      <c r="H6366"/>
      <c r="O6366"/>
    </row>
    <row r="6367" spans="3:15" x14ac:dyDescent="0.35">
      <c r="C6367"/>
      <c r="F6367"/>
      <c r="G6367"/>
      <c r="H6367"/>
      <c r="O6367"/>
    </row>
    <row r="6368" spans="3:15" x14ac:dyDescent="0.35">
      <c r="C6368"/>
      <c r="F6368"/>
      <c r="G6368"/>
      <c r="H6368"/>
      <c r="O6368"/>
    </row>
    <row r="6369" spans="3:15" x14ac:dyDescent="0.35">
      <c r="C6369"/>
      <c r="F6369"/>
      <c r="G6369"/>
      <c r="H6369"/>
      <c r="O6369"/>
    </row>
    <row r="6370" spans="3:15" x14ac:dyDescent="0.35">
      <c r="C6370"/>
      <c r="F6370"/>
      <c r="G6370"/>
      <c r="H6370"/>
      <c r="O6370"/>
    </row>
    <row r="6371" spans="3:15" x14ac:dyDescent="0.35">
      <c r="C6371"/>
      <c r="F6371"/>
      <c r="G6371"/>
      <c r="H6371"/>
      <c r="O6371"/>
    </row>
    <row r="6372" spans="3:15" x14ac:dyDescent="0.35">
      <c r="C6372"/>
      <c r="F6372"/>
      <c r="G6372"/>
      <c r="H6372"/>
      <c r="O6372"/>
    </row>
    <row r="6373" spans="3:15" x14ac:dyDescent="0.35">
      <c r="C6373"/>
      <c r="F6373"/>
      <c r="G6373"/>
      <c r="H6373"/>
      <c r="O6373"/>
    </row>
    <row r="6374" spans="3:15" x14ac:dyDescent="0.35">
      <c r="C6374"/>
      <c r="F6374"/>
      <c r="G6374"/>
      <c r="H6374"/>
      <c r="O6374"/>
    </row>
    <row r="6375" spans="3:15" x14ac:dyDescent="0.35">
      <c r="C6375"/>
      <c r="F6375"/>
      <c r="G6375"/>
      <c r="H6375"/>
      <c r="O6375"/>
    </row>
    <row r="6376" spans="3:15" x14ac:dyDescent="0.35">
      <c r="C6376"/>
      <c r="F6376"/>
      <c r="G6376"/>
      <c r="H6376"/>
      <c r="O6376"/>
    </row>
    <row r="6377" spans="3:15" x14ac:dyDescent="0.35">
      <c r="C6377"/>
      <c r="F6377"/>
      <c r="G6377"/>
      <c r="H6377"/>
      <c r="O6377"/>
    </row>
    <row r="6378" spans="3:15" x14ac:dyDescent="0.35">
      <c r="C6378"/>
      <c r="F6378"/>
      <c r="G6378"/>
      <c r="H6378"/>
      <c r="O6378"/>
    </row>
    <row r="6379" spans="3:15" x14ac:dyDescent="0.35">
      <c r="C6379"/>
      <c r="F6379"/>
      <c r="G6379"/>
      <c r="H6379"/>
      <c r="O6379"/>
    </row>
    <row r="6380" spans="3:15" x14ac:dyDescent="0.35">
      <c r="C6380"/>
      <c r="F6380"/>
      <c r="G6380"/>
      <c r="H6380"/>
      <c r="O6380"/>
    </row>
    <row r="6381" spans="3:15" x14ac:dyDescent="0.35">
      <c r="C6381"/>
      <c r="F6381"/>
      <c r="G6381"/>
      <c r="H6381"/>
      <c r="O6381"/>
    </row>
    <row r="6382" spans="3:15" x14ac:dyDescent="0.35">
      <c r="C6382"/>
      <c r="F6382"/>
      <c r="G6382"/>
      <c r="H6382"/>
      <c r="O6382"/>
    </row>
    <row r="6383" spans="3:15" x14ac:dyDescent="0.35">
      <c r="C6383"/>
      <c r="F6383"/>
      <c r="G6383"/>
      <c r="H6383"/>
      <c r="O6383"/>
    </row>
    <row r="6384" spans="3:15" x14ac:dyDescent="0.35">
      <c r="C6384"/>
      <c r="F6384"/>
      <c r="G6384"/>
      <c r="H6384"/>
      <c r="O6384"/>
    </row>
    <row r="6385" spans="3:15" x14ac:dyDescent="0.35">
      <c r="C6385"/>
      <c r="F6385"/>
      <c r="G6385"/>
      <c r="H6385"/>
      <c r="O6385"/>
    </row>
    <row r="6386" spans="3:15" x14ac:dyDescent="0.35">
      <c r="C6386"/>
      <c r="F6386"/>
      <c r="G6386"/>
      <c r="H6386"/>
      <c r="O6386"/>
    </row>
    <row r="6387" spans="3:15" x14ac:dyDescent="0.35">
      <c r="C6387"/>
      <c r="F6387"/>
      <c r="G6387"/>
      <c r="H6387"/>
      <c r="O6387"/>
    </row>
    <row r="6388" spans="3:15" x14ac:dyDescent="0.35">
      <c r="C6388"/>
      <c r="F6388"/>
      <c r="G6388"/>
      <c r="H6388"/>
      <c r="O6388"/>
    </row>
    <row r="6389" spans="3:15" x14ac:dyDescent="0.35">
      <c r="C6389"/>
      <c r="F6389"/>
      <c r="G6389"/>
      <c r="H6389"/>
      <c r="O6389"/>
    </row>
    <row r="6390" spans="3:15" x14ac:dyDescent="0.35">
      <c r="C6390"/>
      <c r="F6390"/>
      <c r="G6390"/>
      <c r="H6390"/>
      <c r="O6390"/>
    </row>
    <row r="6391" spans="3:15" x14ac:dyDescent="0.35">
      <c r="C6391"/>
      <c r="F6391"/>
      <c r="G6391"/>
      <c r="H6391"/>
      <c r="O6391"/>
    </row>
    <row r="6392" spans="3:15" x14ac:dyDescent="0.35">
      <c r="C6392"/>
      <c r="F6392"/>
      <c r="G6392"/>
      <c r="H6392"/>
      <c r="O6392"/>
    </row>
    <row r="6393" spans="3:15" x14ac:dyDescent="0.35">
      <c r="C6393"/>
      <c r="F6393"/>
      <c r="G6393"/>
      <c r="H6393"/>
      <c r="O6393"/>
    </row>
    <row r="6394" spans="3:15" x14ac:dyDescent="0.35">
      <c r="C6394"/>
      <c r="F6394"/>
      <c r="G6394"/>
      <c r="H6394"/>
      <c r="O6394"/>
    </row>
    <row r="6395" spans="3:15" x14ac:dyDescent="0.35">
      <c r="C6395"/>
      <c r="F6395"/>
      <c r="G6395"/>
      <c r="H6395"/>
      <c r="O6395"/>
    </row>
    <row r="6396" spans="3:15" x14ac:dyDescent="0.35">
      <c r="C6396"/>
      <c r="F6396"/>
      <c r="G6396"/>
      <c r="H6396"/>
      <c r="O6396"/>
    </row>
    <row r="6397" spans="3:15" x14ac:dyDescent="0.35">
      <c r="C6397"/>
      <c r="F6397"/>
      <c r="G6397"/>
      <c r="H6397"/>
      <c r="O6397"/>
    </row>
    <row r="6398" spans="3:15" x14ac:dyDescent="0.35">
      <c r="C6398"/>
      <c r="F6398"/>
      <c r="G6398"/>
      <c r="H6398"/>
      <c r="O6398"/>
    </row>
    <row r="6399" spans="3:15" x14ac:dyDescent="0.35">
      <c r="C6399"/>
      <c r="F6399"/>
      <c r="G6399"/>
      <c r="H6399"/>
      <c r="O6399"/>
    </row>
    <row r="6400" spans="3:15" x14ac:dyDescent="0.35">
      <c r="C6400"/>
      <c r="F6400"/>
      <c r="G6400"/>
      <c r="H6400"/>
      <c r="O6400"/>
    </row>
    <row r="6401" spans="3:15" x14ac:dyDescent="0.35">
      <c r="C6401"/>
      <c r="F6401"/>
      <c r="G6401"/>
      <c r="H6401"/>
      <c r="O6401"/>
    </row>
    <row r="6402" spans="3:15" x14ac:dyDescent="0.35">
      <c r="C6402"/>
      <c r="F6402"/>
      <c r="G6402"/>
      <c r="H6402"/>
      <c r="O6402"/>
    </row>
    <row r="6403" spans="3:15" x14ac:dyDescent="0.35">
      <c r="C6403"/>
      <c r="F6403"/>
      <c r="G6403"/>
      <c r="H6403"/>
      <c r="O6403"/>
    </row>
    <row r="6404" spans="3:15" x14ac:dyDescent="0.35">
      <c r="C6404"/>
      <c r="F6404"/>
      <c r="G6404"/>
      <c r="H6404"/>
      <c r="O6404"/>
    </row>
    <row r="6405" spans="3:15" x14ac:dyDescent="0.35">
      <c r="C6405"/>
      <c r="F6405"/>
      <c r="G6405"/>
      <c r="H6405"/>
      <c r="O6405"/>
    </row>
    <row r="6406" spans="3:15" x14ac:dyDescent="0.35">
      <c r="C6406"/>
      <c r="F6406"/>
      <c r="G6406"/>
      <c r="H6406"/>
      <c r="O6406"/>
    </row>
    <row r="6407" spans="3:15" x14ac:dyDescent="0.35">
      <c r="C6407"/>
      <c r="F6407"/>
      <c r="G6407"/>
      <c r="H6407"/>
      <c r="O6407"/>
    </row>
    <row r="6408" spans="3:15" x14ac:dyDescent="0.35">
      <c r="C6408"/>
      <c r="F6408"/>
      <c r="G6408"/>
      <c r="H6408"/>
      <c r="O6408"/>
    </row>
    <row r="6409" spans="3:15" x14ac:dyDescent="0.35">
      <c r="C6409"/>
      <c r="F6409"/>
      <c r="G6409"/>
      <c r="H6409"/>
      <c r="O6409"/>
    </row>
    <row r="6410" spans="3:15" x14ac:dyDescent="0.35">
      <c r="C6410"/>
      <c r="F6410"/>
      <c r="G6410"/>
      <c r="H6410"/>
      <c r="O6410"/>
    </row>
    <row r="6411" spans="3:15" x14ac:dyDescent="0.35">
      <c r="C6411"/>
      <c r="F6411"/>
      <c r="G6411"/>
      <c r="H6411"/>
      <c r="O6411"/>
    </row>
    <row r="6412" spans="3:15" x14ac:dyDescent="0.35">
      <c r="C6412"/>
      <c r="F6412"/>
      <c r="G6412"/>
      <c r="H6412"/>
      <c r="O6412"/>
    </row>
    <row r="6413" spans="3:15" x14ac:dyDescent="0.35">
      <c r="C6413"/>
      <c r="F6413"/>
      <c r="G6413"/>
      <c r="H6413"/>
      <c r="O6413"/>
    </row>
    <row r="6414" spans="3:15" x14ac:dyDescent="0.35">
      <c r="C6414"/>
      <c r="F6414"/>
      <c r="G6414"/>
      <c r="H6414"/>
      <c r="O6414"/>
    </row>
    <row r="6415" spans="3:15" x14ac:dyDescent="0.35">
      <c r="C6415"/>
      <c r="F6415"/>
      <c r="G6415"/>
      <c r="H6415"/>
      <c r="O6415"/>
    </row>
    <row r="6416" spans="3:15" x14ac:dyDescent="0.35">
      <c r="C6416"/>
      <c r="F6416"/>
      <c r="G6416"/>
      <c r="H6416"/>
      <c r="O6416"/>
    </row>
    <row r="6417" spans="3:15" x14ac:dyDescent="0.35">
      <c r="C6417"/>
      <c r="F6417"/>
      <c r="G6417"/>
      <c r="H6417"/>
      <c r="O6417"/>
    </row>
    <row r="6418" spans="3:15" x14ac:dyDescent="0.35">
      <c r="C6418"/>
      <c r="F6418"/>
      <c r="G6418"/>
      <c r="H6418"/>
      <c r="O6418"/>
    </row>
    <row r="6419" spans="3:15" x14ac:dyDescent="0.35">
      <c r="C6419"/>
      <c r="F6419"/>
      <c r="G6419"/>
      <c r="H6419"/>
      <c r="O6419"/>
    </row>
    <row r="6420" spans="3:15" x14ac:dyDescent="0.35">
      <c r="C6420"/>
      <c r="F6420"/>
      <c r="G6420"/>
      <c r="H6420"/>
      <c r="O6420"/>
    </row>
    <row r="6421" spans="3:15" x14ac:dyDescent="0.35">
      <c r="C6421"/>
      <c r="F6421"/>
      <c r="G6421"/>
      <c r="H6421"/>
      <c r="O6421"/>
    </row>
    <row r="6422" spans="3:15" x14ac:dyDescent="0.35">
      <c r="C6422"/>
      <c r="F6422"/>
      <c r="G6422"/>
      <c r="H6422"/>
      <c r="O6422"/>
    </row>
    <row r="6423" spans="3:15" x14ac:dyDescent="0.35">
      <c r="C6423"/>
      <c r="F6423"/>
      <c r="G6423"/>
      <c r="H6423"/>
      <c r="O6423"/>
    </row>
    <row r="6424" spans="3:15" x14ac:dyDescent="0.35">
      <c r="C6424"/>
      <c r="F6424"/>
      <c r="G6424"/>
      <c r="H6424"/>
      <c r="O6424"/>
    </row>
    <row r="6425" spans="3:15" x14ac:dyDescent="0.35">
      <c r="C6425"/>
      <c r="F6425"/>
      <c r="G6425"/>
      <c r="H6425"/>
      <c r="O6425"/>
    </row>
    <row r="6426" spans="3:15" x14ac:dyDescent="0.35">
      <c r="C6426"/>
      <c r="F6426"/>
      <c r="G6426"/>
      <c r="H6426"/>
      <c r="O6426"/>
    </row>
    <row r="6427" spans="3:15" x14ac:dyDescent="0.35">
      <c r="C6427"/>
      <c r="F6427"/>
      <c r="G6427"/>
      <c r="H6427"/>
      <c r="O6427"/>
    </row>
    <row r="6428" spans="3:15" x14ac:dyDescent="0.35">
      <c r="C6428"/>
      <c r="F6428"/>
      <c r="G6428"/>
      <c r="H6428"/>
      <c r="O6428"/>
    </row>
    <row r="6429" spans="3:15" x14ac:dyDescent="0.35">
      <c r="C6429"/>
      <c r="F6429"/>
      <c r="G6429"/>
      <c r="H6429"/>
      <c r="O6429"/>
    </row>
    <row r="6430" spans="3:15" x14ac:dyDescent="0.35">
      <c r="C6430"/>
      <c r="F6430"/>
      <c r="G6430"/>
      <c r="H6430"/>
      <c r="O6430"/>
    </row>
    <row r="6431" spans="3:15" x14ac:dyDescent="0.35">
      <c r="C6431"/>
      <c r="F6431"/>
      <c r="G6431"/>
      <c r="H6431"/>
      <c r="O6431"/>
    </row>
    <row r="6432" spans="3:15" x14ac:dyDescent="0.35">
      <c r="C6432"/>
      <c r="F6432"/>
      <c r="G6432"/>
      <c r="H6432"/>
      <c r="O6432"/>
    </row>
    <row r="6433" spans="3:15" x14ac:dyDescent="0.35">
      <c r="C6433"/>
      <c r="F6433"/>
      <c r="G6433"/>
      <c r="H6433"/>
      <c r="O6433"/>
    </row>
    <row r="6434" spans="3:15" x14ac:dyDescent="0.35">
      <c r="C6434"/>
      <c r="F6434"/>
      <c r="G6434"/>
      <c r="H6434"/>
      <c r="O6434"/>
    </row>
    <row r="6435" spans="3:15" x14ac:dyDescent="0.35">
      <c r="C6435"/>
      <c r="F6435"/>
      <c r="G6435"/>
      <c r="H6435"/>
      <c r="O6435"/>
    </row>
    <row r="6436" spans="3:15" x14ac:dyDescent="0.35">
      <c r="C6436"/>
      <c r="F6436"/>
      <c r="G6436"/>
      <c r="H6436"/>
      <c r="O6436"/>
    </row>
    <row r="6437" spans="3:15" x14ac:dyDescent="0.35">
      <c r="C6437"/>
      <c r="F6437"/>
      <c r="G6437"/>
      <c r="H6437"/>
      <c r="O6437"/>
    </row>
    <row r="6438" spans="3:15" x14ac:dyDescent="0.35">
      <c r="C6438"/>
      <c r="F6438"/>
      <c r="G6438"/>
      <c r="H6438"/>
      <c r="O6438"/>
    </row>
    <row r="6439" spans="3:15" x14ac:dyDescent="0.35">
      <c r="C6439"/>
      <c r="F6439"/>
      <c r="G6439"/>
      <c r="H6439"/>
      <c r="O6439"/>
    </row>
    <row r="6440" spans="3:15" x14ac:dyDescent="0.35">
      <c r="C6440"/>
      <c r="F6440"/>
      <c r="G6440"/>
      <c r="H6440"/>
      <c r="O6440"/>
    </row>
    <row r="6441" spans="3:15" x14ac:dyDescent="0.35">
      <c r="C6441"/>
      <c r="F6441"/>
      <c r="G6441"/>
      <c r="H6441"/>
      <c r="O6441"/>
    </row>
    <row r="6442" spans="3:15" x14ac:dyDescent="0.35">
      <c r="C6442"/>
      <c r="F6442"/>
      <c r="G6442"/>
      <c r="H6442"/>
      <c r="O6442"/>
    </row>
    <row r="6443" spans="3:15" x14ac:dyDescent="0.35">
      <c r="C6443"/>
      <c r="F6443"/>
      <c r="G6443"/>
      <c r="H6443"/>
      <c r="O6443"/>
    </row>
    <row r="6444" spans="3:15" x14ac:dyDescent="0.35">
      <c r="C6444"/>
      <c r="F6444"/>
      <c r="G6444"/>
      <c r="H6444"/>
      <c r="O6444"/>
    </row>
    <row r="6445" spans="3:15" x14ac:dyDescent="0.35">
      <c r="C6445"/>
      <c r="F6445"/>
      <c r="G6445"/>
      <c r="H6445"/>
      <c r="O6445"/>
    </row>
    <row r="6446" spans="3:15" x14ac:dyDescent="0.35">
      <c r="C6446"/>
      <c r="F6446"/>
      <c r="G6446"/>
      <c r="H6446"/>
      <c r="O6446"/>
    </row>
    <row r="6447" spans="3:15" x14ac:dyDescent="0.35">
      <c r="C6447"/>
      <c r="F6447"/>
      <c r="G6447"/>
      <c r="H6447"/>
      <c r="O6447"/>
    </row>
    <row r="6448" spans="3:15" x14ac:dyDescent="0.35">
      <c r="C6448"/>
      <c r="F6448"/>
      <c r="G6448"/>
      <c r="H6448"/>
      <c r="O6448"/>
    </row>
    <row r="6449" spans="3:15" x14ac:dyDescent="0.35">
      <c r="C6449"/>
      <c r="F6449"/>
      <c r="G6449"/>
      <c r="H6449"/>
      <c r="O6449"/>
    </row>
    <row r="6450" spans="3:15" x14ac:dyDescent="0.35">
      <c r="C6450"/>
      <c r="F6450"/>
      <c r="G6450"/>
      <c r="H6450"/>
      <c r="O6450"/>
    </row>
    <row r="6451" spans="3:15" x14ac:dyDescent="0.35">
      <c r="C6451"/>
      <c r="F6451"/>
      <c r="G6451"/>
      <c r="H6451"/>
      <c r="O6451"/>
    </row>
    <row r="6452" spans="3:15" x14ac:dyDescent="0.35">
      <c r="C6452"/>
      <c r="F6452"/>
      <c r="G6452"/>
      <c r="H6452"/>
      <c r="O6452"/>
    </row>
    <row r="6453" spans="3:15" x14ac:dyDescent="0.35">
      <c r="C6453"/>
      <c r="F6453"/>
      <c r="G6453"/>
      <c r="H6453"/>
      <c r="O6453"/>
    </row>
    <row r="6454" spans="3:15" x14ac:dyDescent="0.35">
      <c r="C6454"/>
      <c r="F6454"/>
      <c r="G6454"/>
      <c r="H6454"/>
      <c r="O6454"/>
    </row>
    <row r="6455" spans="3:15" x14ac:dyDescent="0.35">
      <c r="C6455"/>
      <c r="F6455"/>
      <c r="G6455"/>
      <c r="H6455"/>
      <c r="O6455"/>
    </row>
    <row r="6456" spans="3:15" x14ac:dyDescent="0.35">
      <c r="C6456"/>
      <c r="F6456"/>
      <c r="G6456"/>
      <c r="H6456"/>
      <c r="O6456"/>
    </row>
    <row r="6457" spans="3:15" x14ac:dyDescent="0.35">
      <c r="C6457"/>
      <c r="F6457"/>
      <c r="G6457"/>
      <c r="H6457"/>
      <c r="O6457"/>
    </row>
    <row r="6458" spans="3:15" x14ac:dyDescent="0.35">
      <c r="C6458"/>
      <c r="F6458"/>
      <c r="G6458"/>
      <c r="H6458"/>
      <c r="O6458"/>
    </row>
    <row r="6459" spans="3:15" x14ac:dyDescent="0.35">
      <c r="C6459"/>
      <c r="F6459"/>
      <c r="G6459"/>
      <c r="H6459"/>
      <c r="O6459"/>
    </row>
    <row r="6460" spans="3:15" x14ac:dyDescent="0.35">
      <c r="C6460"/>
      <c r="F6460"/>
      <c r="G6460"/>
      <c r="H6460"/>
      <c r="O6460"/>
    </row>
    <row r="6461" spans="3:15" x14ac:dyDescent="0.35">
      <c r="C6461"/>
      <c r="F6461"/>
      <c r="G6461"/>
      <c r="H6461"/>
      <c r="O6461"/>
    </row>
    <row r="6462" spans="3:15" x14ac:dyDescent="0.35">
      <c r="C6462"/>
      <c r="F6462"/>
      <c r="G6462"/>
      <c r="H6462"/>
      <c r="O6462"/>
    </row>
    <row r="6463" spans="3:15" x14ac:dyDescent="0.35">
      <c r="C6463"/>
      <c r="F6463"/>
      <c r="G6463"/>
      <c r="H6463"/>
      <c r="O6463"/>
    </row>
    <row r="6464" spans="3:15" x14ac:dyDescent="0.35">
      <c r="C6464"/>
      <c r="F6464"/>
      <c r="G6464"/>
      <c r="H6464"/>
      <c r="O6464"/>
    </row>
    <row r="6465" spans="3:15" x14ac:dyDescent="0.35">
      <c r="C6465"/>
      <c r="F6465"/>
      <c r="G6465"/>
      <c r="H6465"/>
      <c r="O6465"/>
    </row>
    <row r="6466" spans="3:15" x14ac:dyDescent="0.35">
      <c r="C6466"/>
      <c r="F6466"/>
      <c r="G6466"/>
      <c r="H6466"/>
      <c r="O6466"/>
    </row>
    <row r="6467" spans="3:15" x14ac:dyDescent="0.35">
      <c r="C6467"/>
      <c r="F6467"/>
      <c r="G6467"/>
      <c r="H6467"/>
      <c r="O6467"/>
    </row>
    <row r="6468" spans="3:15" x14ac:dyDescent="0.35">
      <c r="C6468"/>
      <c r="F6468"/>
      <c r="G6468"/>
      <c r="H6468"/>
      <c r="O6468"/>
    </row>
    <row r="6469" spans="3:15" x14ac:dyDescent="0.35">
      <c r="C6469"/>
      <c r="F6469"/>
      <c r="G6469"/>
      <c r="H6469"/>
      <c r="O6469"/>
    </row>
    <row r="6470" spans="3:15" x14ac:dyDescent="0.35">
      <c r="C6470"/>
      <c r="F6470"/>
      <c r="G6470"/>
      <c r="H6470"/>
      <c r="O6470"/>
    </row>
    <row r="6471" spans="3:15" x14ac:dyDescent="0.35">
      <c r="C6471"/>
      <c r="F6471"/>
      <c r="G6471"/>
      <c r="H6471"/>
      <c r="O6471"/>
    </row>
    <row r="6472" spans="3:15" x14ac:dyDescent="0.35">
      <c r="C6472"/>
      <c r="F6472"/>
      <c r="G6472"/>
      <c r="H6472"/>
      <c r="O6472"/>
    </row>
    <row r="6473" spans="3:15" x14ac:dyDescent="0.35">
      <c r="C6473"/>
      <c r="F6473"/>
      <c r="G6473"/>
      <c r="H6473"/>
      <c r="O6473"/>
    </row>
    <row r="6474" spans="3:15" x14ac:dyDescent="0.35">
      <c r="C6474"/>
      <c r="F6474"/>
      <c r="G6474"/>
      <c r="H6474"/>
      <c r="O6474"/>
    </row>
    <row r="6475" spans="3:15" x14ac:dyDescent="0.35">
      <c r="C6475"/>
      <c r="F6475"/>
      <c r="G6475"/>
      <c r="H6475"/>
      <c r="O6475"/>
    </row>
    <row r="6476" spans="3:15" x14ac:dyDescent="0.35">
      <c r="C6476"/>
      <c r="F6476"/>
      <c r="G6476"/>
      <c r="H6476"/>
      <c r="O6476"/>
    </row>
    <row r="6477" spans="3:15" x14ac:dyDescent="0.35">
      <c r="C6477"/>
      <c r="F6477"/>
      <c r="G6477"/>
      <c r="H6477"/>
      <c r="O6477"/>
    </row>
    <row r="6478" spans="3:15" x14ac:dyDescent="0.35">
      <c r="C6478"/>
      <c r="F6478"/>
      <c r="G6478"/>
      <c r="H6478"/>
      <c r="O6478"/>
    </row>
    <row r="6479" spans="3:15" x14ac:dyDescent="0.35">
      <c r="C6479"/>
      <c r="F6479"/>
      <c r="G6479"/>
      <c r="H6479"/>
      <c r="O6479"/>
    </row>
    <row r="6480" spans="3:15" x14ac:dyDescent="0.35">
      <c r="C6480"/>
      <c r="F6480"/>
      <c r="G6480"/>
      <c r="H6480"/>
      <c r="O6480"/>
    </row>
    <row r="6481" spans="3:15" x14ac:dyDescent="0.35">
      <c r="C6481"/>
      <c r="F6481"/>
      <c r="G6481"/>
      <c r="H6481"/>
      <c r="O6481"/>
    </row>
    <row r="6482" spans="3:15" x14ac:dyDescent="0.35">
      <c r="C6482"/>
      <c r="F6482"/>
      <c r="G6482"/>
      <c r="H6482"/>
      <c r="O6482"/>
    </row>
    <row r="6483" spans="3:15" x14ac:dyDescent="0.35">
      <c r="C6483"/>
      <c r="F6483"/>
      <c r="G6483"/>
      <c r="H6483"/>
      <c r="O6483"/>
    </row>
    <row r="6484" spans="3:15" x14ac:dyDescent="0.35">
      <c r="C6484"/>
      <c r="F6484"/>
      <c r="G6484"/>
      <c r="H6484"/>
      <c r="O6484"/>
    </row>
    <row r="6485" spans="3:15" x14ac:dyDescent="0.35">
      <c r="C6485"/>
      <c r="F6485"/>
      <c r="G6485"/>
      <c r="H6485"/>
      <c r="O6485"/>
    </row>
    <row r="6486" spans="3:15" x14ac:dyDescent="0.35">
      <c r="C6486"/>
      <c r="F6486"/>
      <c r="G6486"/>
      <c r="H6486"/>
      <c r="O6486"/>
    </row>
    <row r="6487" spans="3:15" x14ac:dyDescent="0.35">
      <c r="C6487"/>
      <c r="F6487"/>
      <c r="G6487"/>
      <c r="H6487"/>
      <c r="O6487"/>
    </row>
    <row r="6488" spans="3:15" x14ac:dyDescent="0.35">
      <c r="C6488"/>
      <c r="F6488"/>
      <c r="G6488"/>
      <c r="H6488"/>
      <c r="O6488"/>
    </row>
    <row r="6489" spans="3:15" x14ac:dyDescent="0.35">
      <c r="C6489"/>
      <c r="F6489"/>
      <c r="G6489"/>
      <c r="H6489"/>
      <c r="O6489"/>
    </row>
    <row r="6490" spans="3:15" x14ac:dyDescent="0.35">
      <c r="C6490"/>
      <c r="F6490"/>
      <c r="G6490"/>
      <c r="H6490"/>
      <c r="O6490"/>
    </row>
    <row r="6491" spans="3:15" x14ac:dyDescent="0.35">
      <c r="C6491"/>
      <c r="F6491"/>
      <c r="G6491"/>
      <c r="H6491"/>
      <c r="O6491"/>
    </row>
    <row r="6492" spans="3:15" x14ac:dyDescent="0.35">
      <c r="C6492"/>
      <c r="F6492"/>
      <c r="G6492"/>
      <c r="H6492"/>
      <c r="O6492"/>
    </row>
    <row r="6493" spans="3:15" x14ac:dyDescent="0.35">
      <c r="C6493"/>
      <c r="F6493"/>
      <c r="G6493"/>
      <c r="H6493"/>
      <c r="O6493"/>
    </row>
    <row r="6494" spans="3:15" x14ac:dyDescent="0.35">
      <c r="C6494"/>
      <c r="F6494"/>
      <c r="G6494"/>
      <c r="H6494"/>
      <c r="O6494"/>
    </row>
    <row r="6495" spans="3:15" x14ac:dyDescent="0.35">
      <c r="C6495"/>
      <c r="F6495"/>
      <c r="G6495"/>
      <c r="H6495"/>
      <c r="O6495"/>
    </row>
    <row r="6496" spans="3:15" x14ac:dyDescent="0.35">
      <c r="C6496"/>
      <c r="F6496"/>
      <c r="G6496"/>
      <c r="H6496"/>
      <c r="O6496"/>
    </row>
    <row r="6497" spans="3:15" x14ac:dyDescent="0.35">
      <c r="C6497"/>
      <c r="F6497"/>
      <c r="G6497"/>
      <c r="H6497"/>
      <c r="O6497"/>
    </row>
    <row r="6498" spans="3:15" x14ac:dyDescent="0.35">
      <c r="C6498"/>
      <c r="F6498"/>
      <c r="G6498"/>
      <c r="H6498"/>
      <c r="O6498"/>
    </row>
    <row r="6499" spans="3:15" x14ac:dyDescent="0.35">
      <c r="C6499"/>
      <c r="F6499"/>
      <c r="G6499"/>
      <c r="H6499"/>
      <c r="O6499"/>
    </row>
    <row r="6500" spans="3:15" x14ac:dyDescent="0.35">
      <c r="C6500"/>
      <c r="F6500"/>
      <c r="G6500"/>
      <c r="H6500"/>
      <c r="O6500"/>
    </row>
    <row r="6501" spans="3:15" x14ac:dyDescent="0.35">
      <c r="C6501"/>
      <c r="F6501"/>
      <c r="G6501"/>
      <c r="H6501"/>
      <c r="O6501"/>
    </row>
    <row r="6502" spans="3:15" x14ac:dyDescent="0.35">
      <c r="C6502"/>
      <c r="F6502"/>
      <c r="G6502"/>
      <c r="H6502"/>
      <c r="O6502"/>
    </row>
    <row r="6503" spans="3:15" x14ac:dyDescent="0.35">
      <c r="C6503"/>
      <c r="F6503"/>
      <c r="G6503"/>
      <c r="H6503"/>
      <c r="O6503"/>
    </row>
    <row r="6504" spans="3:15" x14ac:dyDescent="0.35">
      <c r="C6504"/>
      <c r="F6504"/>
      <c r="G6504"/>
      <c r="H6504"/>
      <c r="O6504"/>
    </row>
    <row r="6505" spans="3:15" x14ac:dyDescent="0.35">
      <c r="C6505"/>
      <c r="F6505"/>
      <c r="G6505"/>
      <c r="H6505"/>
      <c r="O6505"/>
    </row>
    <row r="6506" spans="3:15" x14ac:dyDescent="0.35">
      <c r="C6506"/>
      <c r="F6506"/>
      <c r="G6506"/>
      <c r="H6506"/>
      <c r="O6506"/>
    </row>
    <row r="6507" spans="3:15" x14ac:dyDescent="0.35">
      <c r="C6507"/>
      <c r="F6507"/>
      <c r="G6507"/>
      <c r="H6507"/>
      <c r="O6507"/>
    </row>
    <row r="6508" spans="3:15" x14ac:dyDescent="0.35">
      <c r="C6508"/>
      <c r="F6508"/>
      <c r="G6508"/>
      <c r="H6508"/>
      <c r="O6508"/>
    </row>
    <row r="6509" spans="3:15" x14ac:dyDescent="0.35">
      <c r="C6509"/>
      <c r="F6509"/>
      <c r="G6509"/>
      <c r="H6509"/>
      <c r="O6509"/>
    </row>
    <row r="6510" spans="3:15" x14ac:dyDescent="0.35">
      <c r="C6510"/>
      <c r="F6510"/>
      <c r="G6510"/>
      <c r="H6510"/>
      <c r="O6510"/>
    </row>
    <row r="6511" spans="3:15" x14ac:dyDescent="0.35">
      <c r="C6511"/>
      <c r="F6511"/>
      <c r="G6511"/>
      <c r="H6511"/>
      <c r="O6511"/>
    </row>
    <row r="6512" spans="3:15" x14ac:dyDescent="0.35">
      <c r="C6512"/>
      <c r="F6512"/>
      <c r="G6512"/>
      <c r="H6512"/>
      <c r="O6512"/>
    </row>
    <row r="6513" spans="3:15" x14ac:dyDescent="0.35">
      <c r="C6513"/>
      <c r="F6513"/>
      <c r="G6513"/>
      <c r="H6513"/>
      <c r="O6513"/>
    </row>
    <row r="6514" spans="3:15" x14ac:dyDescent="0.35">
      <c r="C6514"/>
      <c r="F6514"/>
      <c r="G6514"/>
      <c r="H6514"/>
      <c r="O6514"/>
    </row>
    <row r="6515" spans="3:15" x14ac:dyDescent="0.35">
      <c r="C6515"/>
      <c r="F6515"/>
      <c r="G6515"/>
      <c r="H6515"/>
      <c r="O6515"/>
    </row>
    <row r="6516" spans="3:15" x14ac:dyDescent="0.35">
      <c r="C6516"/>
      <c r="F6516"/>
      <c r="G6516"/>
      <c r="H6516"/>
      <c r="O6516"/>
    </row>
    <row r="6517" spans="3:15" x14ac:dyDescent="0.35">
      <c r="C6517"/>
      <c r="F6517"/>
      <c r="G6517"/>
      <c r="H6517"/>
      <c r="O6517"/>
    </row>
    <row r="6518" spans="3:15" x14ac:dyDescent="0.35">
      <c r="C6518"/>
      <c r="F6518"/>
      <c r="G6518"/>
      <c r="H6518"/>
      <c r="O6518"/>
    </row>
    <row r="6519" spans="3:15" x14ac:dyDescent="0.35">
      <c r="C6519"/>
      <c r="F6519"/>
      <c r="G6519"/>
      <c r="H6519"/>
      <c r="O6519"/>
    </row>
    <row r="6520" spans="3:15" x14ac:dyDescent="0.35">
      <c r="C6520"/>
      <c r="F6520"/>
      <c r="G6520"/>
      <c r="H6520"/>
      <c r="O6520"/>
    </row>
    <row r="6521" spans="3:15" x14ac:dyDescent="0.35">
      <c r="C6521"/>
      <c r="F6521"/>
      <c r="G6521"/>
      <c r="H6521"/>
      <c r="O6521"/>
    </row>
    <row r="6522" spans="3:15" x14ac:dyDescent="0.35">
      <c r="C6522"/>
      <c r="F6522"/>
      <c r="G6522"/>
      <c r="H6522"/>
      <c r="O6522"/>
    </row>
    <row r="6523" spans="3:15" x14ac:dyDescent="0.35">
      <c r="C6523"/>
      <c r="F6523"/>
      <c r="G6523"/>
      <c r="H6523"/>
      <c r="O6523"/>
    </row>
    <row r="6524" spans="3:15" x14ac:dyDescent="0.35">
      <c r="C6524"/>
      <c r="F6524"/>
      <c r="G6524"/>
      <c r="H6524"/>
      <c r="O6524"/>
    </row>
    <row r="6525" spans="3:15" x14ac:dyDescent="0.35">
      <c r="C6525"/>
      <c r="F6525"/>
      <c r="G6525"/>
      <c r="H6525"/>
      <c r="O6525"/>
    </row>
    <row r="6526" spans="3:15" x14ac:dyDescent="0.35">
      <c r="C6526"/>
      <c r="F6526"/>
      <c r="G6526"/>
      <c r="H6526"/>
      <c r="O6526"/>
    </row>
    <row r="6527" spans="3:15" x14ac:dyDescent="0.35">
      <c r="C6527"/>
      <c r="F6527"/>
      <c r="G6527"/>
      <c r="H6527"/>
      <c r="O6527"/>
    </row>
    <row r="6528" spans="3:15" x14ac:dyDescent="0.35">
      <c r="C6528"/>
      <c r="F6528"/>
      <c r="G6528"/>
      <c r="H6528"/>
      <c r="O6528"/>
    </row>
    <row r="6529" spans="3:15" x14ac:dyDescent="0.35">
      <c r="C6529"/>
      <c r="F6529"/>
      <c r="G6529"/>
      <c r="H6529"/>
      <c r="O6529"/>
    </row>
    <row r="6530" spans="3:15" x14ac:dyDescent="0.35">
      <c r="C6530"/>
      <c r="F6530"/>
      <c r="G6530"/>
      <c r="H6530"/>
      <c r="O6530"/>
    </row>
    <row r="6531" spans="3:15" x14ac:dyDescent="0.35">
      <c r="C6531"/>
      <c r="F6531"/>
      <c r="G6531"/>
      <c r="H6531"/>
      <c r="O6531"/>
    </row>
    <row r="6532" spans="3:15" x14ac:dyDescent="0.35">
      <c r="C6532"/>
      <c r="F6532"/>
      <c r="G6532"/>
      <c r="H6532"/>
      <c r="O6532"/>
    </row>
    <row r="6533" spans="3:15" x14ac:dyDescent="0.35">
      <c r="C6533"/>
      <c r="F6533"/>
      <c r="G6533"/>
      <c r="H6533"/>
      <c r="O6533"/>
    </row>
    <row r="6534" spans="3:15" x14ac:dyDescent="0.35">
      <c r="C6534"/>
      <c r="F6534"/>
      <c r="G6534"/>
      <c r="H6534"/>
      <c r="O6534"/>
    </row>
    <row r="6535" spans="3:15" x14ac:dyDescent="0.35">
      <c r="C6535"/>
      <c r="F6535"/>
      <c r="G6535"/>
      <c r="H6535"/>
      <c r="O6535"/>
    </row>
    <row r="6536" spans="3:15" x14ac:dyDescent="0.35">
      <c r="C6536"/>
      <c r="F6536"/>
      <c r="G6536"/>
      <c r="H6536"/>
      <c r="O6536"/>
    </row>
    <row r="6537" spans="3:15" x14ac:dyDescent="0.35">
      <c r="C6537"/>
      <c r="F6537"/>
      <c r="G6537"/>
      <c r="H6537"/>
      <c r="O6537"/>
    </row>
    <row r="6538" spans="3:15" x14ac:dyDescent="0.35">
      <c r="C6538"/>
      <c r="F6538"/>
      <c r="G6538"/>
      <c r="H6538"/>
      <c r="O6538"/>
    </row>
    <row r="6539" spans="3:15" x14ac:dyDescent="0.35">
      <c r="C6539"/>
      <c r="F6539"/>
      <c r="G6539"/>
      <c r="H6539"/>
      <c r="O6539"/>
    </row>
    <row r="6540" spans="3:15" x14ac:dyDescent="0.35">
      <c r="C6540"/>
      <c r="F6540"/>
      <c r="G6540"/>
      <c r="H6540"/>
      <c r="O6540"/>
    </row>
    <row r="6541" spans="3:15" x14ac:dyDescent="0.35">
      <c r="C6541"/>
      <c r="F6541"/>
      <c r="G6541"/>
      <c r="H6541"/>
      <c r="O6541"/>
    </row>
    <row r="6542" spans="3:15" x14ac:dyDescent="0.35">
      <c r="C6542"/>
      <c r="F6542"/>
      <c r="G6542"/>
      <c r="H6542"/>
      <c r="O6542"/>
    </row>
    <row r="6543" spans="3:15" x14ac:dyDescent="0.35">
      <c r="C6543"/>
      <c r="F6543"/>
      <c r="G6543"/>
      <c r="H6543"/>
      <c r="O6543"/>
    </row>
    <row r="6544" spans="3:15" x14ac:dyDescent="0.35">
      <c r="C6544"/>
      <c r="F6544"/>
      <c r="G6544"/>
      <c r="H6544"/>
      <c r="O6544"/>
    </row>
    <row r="6545" spans="3:15" x14ac:dyDescent="0.35">
      <c r="C6545"/>
      <c r="F6545"/>
      <c r="G6545"/>
      <c r="H6545"/>
      <c r="O6545"/>
    </row>
    <row r="6546" spans="3:15" x14ac:dyDescent="0.35">
      <c r="C6546"/>
      <c r="F6546"/>
      <c r="G6546"/>
      <c r="H6546"/>
      <c r="O6546"/>
    </row>
    <row r="6547" spans="3:15" x14ac:dyDescent="0.35">
      <c r="C6547"/>
      <c r="F6547"/>
      <c r="G6547"/>
      <c r="H6547"/>
      <c r="O6547"/>
    </row>
    <row r="6548" spans="3:15" x14ac:dyDescent="0.35">
      <c r="C6548"/>
      <c r="F6548"/>
      <c r="G6548"/>
      <c r="H6548"/>
      <c r="O6548"/>
    </row>
    <row r="6549" spans="3:15" x14ac:dyDescent="0.35">
      <c r="C6549"/>
      <c r="F6549"/>
      <c r="G6549"/>
      <c r="H6549"/>
      <c r="O6549"/>
    </row>
    <row r="6550" spans="3:15" x14ac:dyDescent="0.35">
      <c r="C6550"/>
      <c r="F6550"/>
      <c r="G6550"/>
      <c r="H6550"/>
      <c r="O6550"/>
    </row>
    <row r="6551" spans="3:15" x14ac:dyDescent="0.35">
      <c r="C6551"/>
      <c r="F6551"/>
      <c r="G6551"/>
      <c r="H6551"/>
      <c r="O6551"/>
    </row>
    <row r="6552" spans="3:15" x14ac:dyDescent="0.35">
      <c r="C6552"/>
      <c r="F6552"/>
      <c r="G6552"/>
      <c r="H6552"/>
      <c r="O6552"/>
    </row>
    <row r="6553" spans="3:15" x14ac:dyDescent="0.35">
      <c r="C6553"/>
      <c r="F6553"/>
      <c r="G6553"/>
      <c r="H6553"/>
      <c r="O6553"/>
    </row>
    <row r="6554" spans="3:15" x14ac:dyDescent="0.35">
      <c r="C6554"/>
      <c r="F6554"/>
      <c r="G6554"/>
      <c r="H6554"/>
      <c r="O6554"/>
    </row>
    <row r="6555" spans="3:15" x14ac:dyDescent="0.35">
      <c r="C6555"/>
      <c r="F6555"/>
      <c r="G6555"/>
      <c r="H6555"/>
      <c r="O6555"/>
    </row>
    <row r="6556" spans="3:15" x14ac:dyDescent="0.35">
      <c r="C6556"/>
      <c r="F6556"/>
      <c r="G6556"/>
      <c r="H6556"/>
      <c r="O6556"/>
    </row>
    <row r="6557" spans="3:15" x14ac:dyDescent="0.35">
      <c r="C6557"/>
      <c r="F6557"/>
      <c r="G6557"/>
      <c r="H6557"/>
      <c r="O6557"/>
    </row>
    <row r="6558" spans="3:15" x14ac:dyDescent="0.35">
      <c r="C6558"/>
      <c r="F6558"/>
      <c r="G6558"/>
      <c r="H6558"/>
      <c r="O6558"/>
    </row>
    <row r="6559" spans="3:15" x14ac:dyDescent="0.35">
      <c r="C6559"/>
      <c r="F6559"/>
      <c r="G6559"/>
      <c r="H6559"/>
      <c r="O6559"/>
    </row>
    <row r="6560" spans="3:15" x14ac:dyDescent="0.35">
      <c r="C6560"/>
      <c r="F6560"/>
      <c r="G6560"/>
      <c r="H6560"/>
      <c r="O6560"/>
    </row>
    <row r="6561" spans="3:15" x14ac:dyDescent="0.35">
      <c r="C6561"/>
      <c r="F6561"/>
      <c r="G6561"/>
      <c r="H6561"/>
      <c r="O6561"/>
    </row>
    <row r="6562" spans="3:15" x14ac:dyDescent="0.35">
      <c r="C6562"/>
      <c r="F6562"/>
      <c r="G6562"/>
      <c r="H6562"/>
      <c r="O6562"/>
    </row>
    <row r="6563" spans="3:15" x14ac:dyDescent="0.35">
      <c r="C6563"/>
      <c r="F6563"/>
      <c r="G6563"/>
      <c r="H6563"/>
      <c r="O6563"/>
    </row>
    <row r="6564" spans="3:15" x14ac:dyDescent="0.35">
      <c r="C6564"/>
      <c r="F6564"/>
      <c r="G6564"/>
      <c r="H6564"/>
      <c r="O6564"/>
    </row>
    <row r="6565" spans="3:15" x14ac:dyDescent="0.35">
      <c r="C6565"/>
      <c r="F6565"/>
      <c r="G6565"/>
      <c r="H6565"/>
      <c r="O6565"/>
    </row>
    <row r="6566" spans="3:15" x14ac:dyDescent="0.35">
      <c r="C6566"/>
      <c r="F6566"/>
      <c r="G6566"/>
      <c r="H6566"/>
      <c r="O6566"/>
    </row>
    <row r="6567" spans="3:15" x14ac:dyDescent="0.35">
      <c r="C6567"/>
      <c r="F6567"/>
      <c r="G6567"/>
      <c r="H6567"/>
      <c r="O6567"/>
    </row>
    <row r="6568" spans="3:15" x14ac:dyDescent="0.35">
      <c r="C6568"/>
      <c r="F6568"/>
      <c r="G6568"/>
      <c r="H6568"/>
      <c r="O6568"/>
    </row>
    <row r="6569" spans="3:15" x14ac:dyDescent="0.35">
      <c r="C6569"/>
      <c r="F6569"/>
      <c r="G6569"/>
      <c r="H6569"/>
      <c r="O6569"/>
    </row>
    <row r="6570" spans="3:15" x14ac:dyDescent="0.35">
      <c r="C6570"/>
      <c r="F6570"/>
      <c r="G6570"/>
      <c r="H6570"/>
      <c r="O6570"/>
    </row>
    <row r="6571" spans="3:15" x14ac:dyDescent="0.35">
      <c r="C6571"/>
      <c r="F6571"/>
      <c r="G6571"/>
      <c r="H6571"/>
      <c r="O6571"/>
    </row>
    <row r="6572" spans="3:15" x14ac:dyDescent="0.35">
      <c r="C6572"/>
      <c r="F6572"/>
      <c r="G6572"/>
      <c r="H6572"/>
      <c r="O6572"/>
    </row>
    <row r="6573" spans="3:15" x14ac:dyDescent="0.35">
      <c r="C6573"/>
      <c r="F6573"/>
      <c r="G6573"/>
      <c r="H6573"/>
      <c r="O6573"/>
    </row>
    <row r="6574" spans="3:15" x14ac:dyDescent="0.35">
      <c r="C6574"/>
      <c r="F6574"/>
      <c r="G6574"/>
      <c r="H6574"/>
      <c r="O6574"/>
    </row>
    <row r="6575" spans="3:15" x14ac:dyDescent="0.35">
      <c r="C6575"/>
      <c r="F6575"/>
      <c r="G6575"/>
      <c r="H6575"/>
      <c r="O6575"/>
    </row>
    <row r="6576" spans="3:15" x14ac:dyDescent="0.35">
      <c r="C6576"/>
      <c r="F6576"/>
      <c r="G6576"/>
      <c r="H6576"/>
      <c r="O6576"/>
    </row>
    <row r="6577" spans="3:15" x14ac:dyDescent="0.35">
      <c r="C6577"/>
      <c r="F6577"/>
      <c r="G6577"/>
      <c r="H6577"/>
      <c r="O6577"/>
    </row>
    <row r="6578" spans="3:15" x14ac:dyDescent="0.35">
      <c r="C6578"/>
      <c r="F6578"/>
      <c r="G6578"/>
      <c r="H6578"/>
      <c r="O6578"/>
    </row>
    <row r="6579" spans="3:15" x14ac:dyDescent="0.35">
      <c r="C6579"/>
      <c r="F6579"/>
      <c r="G6579"/>
      <c r="H6579"/>
      <c r="O6579"/>
    </row>
    <row r="6580" spans="3:15" x14ac:dyDescent="0.35">
      <c r="C6580"/>
      <c r="F6580"/>
      <c r="G6580"/>
      <c r="H6580"/>
      <c r="O6580"/>
    </row>
    <row r="6581" spans="3:15" x14ac:dyDescent="0.35">
      <c r="C6581"/>
      <c r="F6581"/>
      <c r="G6581"/>
      <c r="H6581"/>
      <c r="O6581"/>
    </row>
    <row r="6582" spans="3:15" x14ac:dyDescent="0.35">
      <c r="C6582"/>
      <c r="F6582"/>
      <c r="G6582"/>
      <c r="H6582"/>
      <c r="O6582"/>
    </row>
    <row r="6583" spans="3:15" x14ac:dyDescent="0.35">
      <c r="C6583"/>
      <c r="F6583"/>
      <c r="G6583"/>
      <c r="H6583"/>
      <c r="O6583"/>
    </row>
    <row r="6584" spans="3:15" x14ac:dyDescent="0.35">
      <c r="C6584"/>
      <c r="F6584"/>
      <c r="G6584"/>
      <c r="H6584"/>
      <c r="O6584"/>
    </row>
    <row r="6585" spans="3:15" x14ac:dyDescent="0.35">
      <c r="C6585"/>
      <c r="F6585"/>
      <c r="G6585"/>
      <c r="H6585"/>
      <c r="O6585"/>
    </row>
    <row r="6586" spans="3:15" x14ac:dyDescent="0.35">
      <c r="C6586"/>
      <c r="F6586"/>
      <c r="G6586"/>
      <c r="H6586"/>
      <c r="O6586"/>
    </row>
    <row r="6587" spans="3:15" x14ac:dyDescent="0.35">
      <c r="C6587"/>
      <c r="F6587"/>
      <c r="G6587"/>
      <c r="H6587"/>
      <c r="O6587"/>
    </row>
    <row r="6588" spans="3:15" x14ac:dyDescent="0.35">
      <c r="C6588"/>
      <c r="F6588"/>
      <c r="G6588"/>
      <c r="H6588"/>
      <c r="O6588"/>
    </row>
    <row r="6589" spans="3:15" x14ac:dyDescent="0.35">
      <c r="C6589"/>
      <c r="F6589"/>
      <c r="G6589"/>
      <c r="H6589"/>
      <c r="O6589"/>
    </row>
    <row r="6590" spans="3:15" x14ac:dyDescent="0.35">
      <c r="C6590"/>
      <c r="F6590"/>
      <c r="G6590"/>
      <c r="H6590"/>
      <c r="O6590"/>
    </row>
    <row r="6591" spans="3:15" x14ac:dyDescent="0.35">
      <c r="C6591"/>
      <c r="F6591"/>
      <c r="G6591"/>
      <c r="H6591"/>
      <c r="O6591"/>
    </row>
    <row r="6592" spans="3:15" x14ac:dyDescent="0.35">
      <c r="C6592"/>
      <c r="F6592"/>
      <c r="G6592"/>
      <c r="H6592"/>
      <c r="O6592"/>
    </row>
    <row r="6593" spans="3:15" x14ac:dyDescent="0.35">
      <c r="C6593"/>
      <c r="F6593"/>
      <c r="G6593"/>
      <c r="H6593"/>
      <c r="O6593"/>
    </row>
    <row r="6594" spans="3:15" x14ac:dyDescent="0.35">
      <c r="C6594"/>
      <c r="F6594"/>
      <c r="G6594"/>
      <c r="H6594"/>
      <c r="O6594"/>
    </row>
    <row r="6595" spans="3:15" x14ac:dyDescent="0.35">
      <c r="C6595"/>
      <c r="F6595"/>
      <c r="G6595"/>
      <c r="H6595"/>
      <c r="O6595"/>
    </row>
    <row r="6596" spans="3:15" x14ac:dyDescent="0.35">
      <c r="C6596"/>
      <c r="F6596"/>
      <c r="G6596"/>
      <c r="H6596"/>
      <c r="O6596"/>
    </row>
    <row r="6597" spans="3:15" x14ac:dyDescent="0.35">
      <c r="C6597"/>
      <c r="F6597"/>
      <c r="G6597"/>
      <c r="H6597"/>
      <c r="O6597"/>
    </row>
    <row r="6598" spans="3:15" x14ac:dyDescent="0.35">
      <c r="C6598"/>
      <c r="F6598"/>
      <c r="G6598"/>
      <c r="H6598"/>
      <c r="O6598"/>
    </row>
    <row r="6599" spans="3:15" x14ac:dyDescent="0.35">
      <c r="C6599"/>
      <c r="F6599"/>
      <c r="G6599"/>
      <c r="H6599"/>
      <c r="O6599"/>
    </row>
    <row r="6600" spans="3:15" x14ac:dyDescent="0.35">
      <c r="C6600"/>
      <c r="F6600"/>
      <c r="G6600"/>
      <c r="H6600"/>
      <c r="O6600"/>
    </row>
    <row r="6601" spans="3:15" x14ac:dyDescent="0.35">
      <c r="C6601"/>
      <c r="F6601"/>
      <c r="G6601"/>
      <c r="H6601"/>
      <c r="O6601"/>
    </row>
    <row r="6602" spans="3:15" x14ac:dyDescent="0.35">
      <c r="C6602"/>
      <c r="F6602"/>
      <c r="G6602"/>
      <c r="H6602"/>
      <c r="O6602"/>
    </row>
    <row r="6603" spans="3:15" x14ac:dyDescent="0.35">
      <c r="C6603"/>
      <c r="F6603"/>
      <c r="G6603"/>
      <c r="H6603"/>
      <c r="O6603"/>
    </row>
    <row r="6604" spans="3:15" x14ac:dyDescent="0.35">
      <c r="C6604"/>
      <c r="F6604"/>
      <c r="G6604"/>
      <c r="H6604"/>
      <c r="O6604"/>
    </row>
    <row r="6605" spans="3:15" x14ac:dyDescent="0.35">
      <c r="C6605"/>
      <c r="F6605"/>
      <c r="G6605"/>
      <c r="H6605"/>
      <c r="O6605"/>
    </row>
    <row r="6606" spans="3:15" x14ac:dyDescent="0.35">
      <c r="C6606"/>
      <c r="F6606"/>
      <c r="G6606"/>
      <c r="H6606"/>
      <c r="O6606"/>
    </row>
    <row r="6607" spans="3:15" x14ac:dyDescent="0.35">
      <c r="C6607"/>
      <c r="F6607"/>
      <c r="G6607"/>
      <c r="H6607"/>
      <c r="O6607"/>
    </row>
    <row r="6608" spans="3:15" x14ac:dyDescent="0.35">
      <c r="C6608"/>
      <c r="F6608"/>
      <c r="G6608"/>
      <c r="H6608"/>
      <c r="O6608"/>
    </row>
    <row r="6609" spans="3:15" x14ac:dyDescent="0.35">
      <c r="C6609"/>
      <c r="F6609"/>
      <c r="G6609"/>
      <c r="H6609"/>
      <c r="O6609"/>
    </row>
    <row r="6610" spans="3:15" x14ac:dyDescent="0.35">
      <c r="C6610"/>
      <c r="F6610"/>
      <c r="G6610"/>
      <c r="H6610"/>
      <c r="O6610"/>
    </row>
    <row r="6611" spans="3:15" x14ac:dyDescent="0.35">
      <c r="C6611"/>
      <c r="F6611"/>
      <c r="G6611"/>
      <c r="H6611"/>
      <c r="O6611"/>
    </row>
    <row r="6612" spans="3:15" x14ac:dyDescent="0.35">
      <c r="C6612"/>
      <c r="F6612"/>
      <c r="G6612"/>
      <c r="H6612"/>
      <c r="O6612"/>
    </row>
    <row r="6613" spans="3:15" x14ac:dyDescent="0.35">
      <c r="C6613"/>
      <c r="F6613"/>
      <c r="G6613"/>
      <c r="H6613"/>
      <c r="O6613"/>
    </row>
    <row r="6614" spans="3:15" x14ac:dyDescent="0.35">
      <c r="C6614"/>
      <c r="F6614"/>
      <c r="G6614"/>
      <c r="H6614"/>
      <c r="O6614"/>
    </row>
    <row r="6615" spans="3:15" x14ac:dyDescent="0.35">
      <c r="C6615"/>
      <c r="F6615"/>
      <c r="G6615"/>
      <c r="H6615"/>
      <c r="O6615"/>
    </row>
    <row r="6616" spans="3:15" x14ac:dyDescent="0.35">
      <c r="C6616"/>
      <c r="F6616"/>
      <c r="G6616"/>
      <c r="H6616"/>
      <c r="O6616"/>
    </row>
    <row r="6617" spans="3:15" x14ac:dyDescent="0.35">
      <c r="C6617"/>
      <c r="F6617"/>
      <c r="G6617"/>
      <c r="H6617"/>
      <c r="O6617"/>
    </row>
    <row r="6618" spans="3:15" x14ac:dyDescent="0.35">
      <c r="C6618"/>
      <c r="F6618"/>
      <c r="G6618"/>
      <c r="H6618"/>
      <c r="O6618"/>
    </row>
    <row r="6619" spans="3:15" x14ac:dyDescent="0.35">
      <c r="C6619"/>
      <c r="F6619"/>
      <c r="G6619"/>
      <c r="H6619"/>
      <c r="O6619"/>
    </row>
    <row r="6620" spans="3:15" x14ac:dyDescent="0.35">
      <c r="C6620"/>
      <c r="F6620"/>
      <c r="G6620"/>
      <c r="H6620"/>
      <c r="O6620"/>
    </row>
    <row r="6621" spans="3:15" x14ac:dyDescent="0.35">
      <c r="C6621"/>
      <c r="F6621"/>
      <c r="G6621"/>
      <c r="H6621"/>
      <c r="O6621"/>
    </row>
    <row r="6622" spans="3:15" x14ac:dyDescent="0.35">
      <c r="C6622"/>
      <c r="F6622"/>
      <c r="G6622"/>
      <c r="H6622"/>
      <c r="O6622"/>
    </row>
    <row r="6623" spans="3:15" x14ac:dyDescent="0.35">
      <c r="C6623"/>
      <c r="F6623"/>
      <c r="G6623"/>
      <c r="H6623"/>
      <c r="O6623"/>
    </row>
    <row r="6624" spans="3:15" x14ac:dyDescent="0.35">
      <c r="C6624"/>
      <c r="F6624"/>
      <c r="G6624"/>
      <c r="H6624"/>
      <c r="O6624"/>
    </row>
    <row r="6625" spans="3:15" x14ac:dyDescent="0.35">
      <c r="C6625"/>
      <c r="F6625"/>
      <c r="G6625"/>
      <c r="H6625"/>
      <c r="O6625"/>
    </row>
    <row r="6626" spans="3:15" x14ac:dyDescent="0.35">
      <c r="C6626"/>
      <c r="F6626"/>
      <c r="G6626"/>
      <c r="H6626"/>
      <c r="O6626"/>
    </row>
    <row r="6627" spans="3:15" x14ac:dyDescent="0.35">
      <c r="C6627"/>
      <c r="F6627"/>
      <c r="G6627"/>
      <c r="H6627"/>
      <c r="O6627"/>
    </row>
    <row r="6628" spans="3:15" x14ac:dyDescent="0.35">
      <c r="C6628"/>
      <c r="F6628"/>
      <c r="G6628"/>
      <c r="H6628"/>
      <c r="O6628"/>
    </row>
    <row r="6629" spans="3:15" x14ac:dyDescent="0.35">
      <c r="C6629"/>
      <c r="F6629"/>
      <c r="G6629"/>
      <c r="H6629"/>
      <c r="O6629"/>
    </row>
    <row r="6630" spans="3:15" x14ac:dyDescent="0.35">
      <c r="C6630"/>
      <c r="F6630"/>
      <c r="G6630"/>
      <c r="H6630"/>
      <c r="O6630"/>
    </row>
    <row r="6631" spans="3:15" x14ac:dyDescent="0.35">
      <c r="C6631"/>
      <c r="F6631"/>
      <c r="G6631"/>
      <c r="H6631"/>
      <c r="O6631"/>
    </row>
    <row r="6632" spans="3:15" x14ac:dyDescent="0.35">
      <c r="C6632"/>
      <c r="F6632"/>
      <c r="G6632"/>
      <c r="H6632"/>
      <c r="O6632"/>
    </row>
    <row r="6633" spans="3:15" x14ac:dyDescent="0.35">
      <c r="C6633"/>
      <c r="F6633"/>
      <c r="G6633"/>
      <c r="H6633"/>
      <c r="O6633"/>
    </row>
    <row r="6634" spans="3:15" x14ac:dyDescent="0.35">
      <c r="C6634"/>
      <c r="F6634"/>
      <c r="G6634"/>
      <c r="H6634"/>
      <c r="O6634"/>
    </row>
    <row r="6635" spans="3:15" x14ac:dyDescent="0.35">
      <c r="C6635"/>
      <c r="F6635"/>
      <c r="G6635"/>
      <c r="H6635"/>
      <c r="O6635"/>
    </row>
    <row r="6636" spans="3:15" x14ac:dyDescent="0.35">
      <c r="C6636"/>
      <c r="F6636"/>
      <c r="G6636"/>
      <c r="H6636"/>
      <c r="O6636"/>
    </row>
    <row r="6637" spans="3:15" x14ac:dyDescent="0.35">
      <c r="C6637"/>
      <c r="F6637"/>
      <c r="G6637"/>
      <c r="H6637"/>
      <c r="O6637"/>
    </row>
    <row r="6638" spans="3:15" x14ac:dyDescent="0.35">
      <c r="C6638"/>
      <c r="F6638"/>
      <c r="G6638"/>
      <c r="H6638"/>
      <c r="O6638"/>
    </row>
    <row r="6639" spans="3:15" x14ac:dyDescent="0.35">
      <c r="C6639"/>
      <c r="F6639"/>
      <c r="G6639"/>
      <c r="H6639"/>
      <c r="O6639"/>
    </row>
    <row r="6640" spans="3:15" x14ac:dyDescent="0.35">
      <c r="C6640"/>
      <c r="F6640"/>
      <c r="G6640"/>
      <c r="H6640"/>
      <c r="O6640"/>
    </row>
    <row r="6641" spans="3:15" x14ac:dyDescent="0.35">
      <c r="C6641"/>
      <c r="F6641"/>
      <c r="G6641"/>
      <c r="H6641"/>
      <c r="O6641"/>
    </row>
    <row r="6642" spans="3:15" x14ac:dyDescent="0.35">
      <c r="C6642"/>
      <c r="F6642"/>
      <c r="G6642"/>
      <c r="H6642"/>
      <c r="O6642"/>
    </row>
    <row r="6643" spans="3:15" x14ac:dyDescent="0.35">
      <c r="C6643"/>
      <c r="F6643"/>
      <c r="G6643"/>
      <c r="H6643"/>
      <c r="O6643"/>
    </row>
    <row r="6644" spans="3:15" x14ac:dyDescent="0.35">
      <c r="C6644"/>
      <c r="F6644"/>
      <c r="G6644"/>
      <c r="H6644"/>
      <c r="O6644"/>
    </row>
    <row r="6645" spans="3:15" x14ac:dyDescent="0.35">
      <c r="C6645"/>
      <c r="F6645"/>
      <c r="G6645"/>
      <c r="H6645"/>
      <c r="O6645"/>
    </row>
    <row r="6646" spans="3:15" x14ac:dyDescent="0.35">
      <c r="C6646"/>
      <c r="F6646"/>
      <c r="G6646"/>
      <c r="H6646"/>
      <c r="O6646"/>
    </row>
    <row r="6647" spans="3:15" x14ac:dyDescent="0.35">
      <c r="C6647"/>
      <c r="F6647"/>
      <c r="G6647"/>
      <c r="H6647"/>
      <c r="O6647"/>
    </row>
    <row r="6648" spans="3:15" x14ac:dyDescent="0.35">
      <c r="C6648"/>
      <c r="F6648"/>
      <c r="G6648"/>
      <c r="H6648"/>
      <c r="O6648"/>
    </row>
    <row r="6649" spans="3:15" x14ac:dyDescent="0.35">
      <c r="C6649"/>
      <c r="F6649"/>
      <c r="G6649"/>
      <c r="H6649"/>
      <c r="O6649"/>
    </row>
    <row r="6650" spans="3:15" x14ac:dyDescent="0.35">
      <c r="C6650"/>
      <c r="F6650"/>
      <c r="G6650"/>
      <c r="H6650"/>
      <c r="O6650"/>
    </row>
    <row r="6651" spans="3:15" x14ac:dyDescent="0.35">
      <c r="C6651"/>
      <c r="F6651"/>
      <c r="G6651"/>
      <c r="H6651"/>
      <c r="O6651"/>
    </row>
    <row r="6652" spans="3:15" x14ac:dyDescent="0.35">
      <c r="C6652"/>
      <c r="F6652"/>
      <c r="G6652"/>
      <c r="H6652"/>
      <c r="O6652"/>
    </row>
    <row r="6653" spans="3:15" x14ac:dyDescent="0.35">
      <c r="C6653"/>
      <c r="F6653"/>
      <c r="G6653"/>
      <c r="H6653"/>
      <c r="O6653"/>
    </row>
    <row r="6654" spans="3:15" x14ac:dyDescent="0.35">
      <c r="C6654"/>
      <c r="F6654"/>
      <c r="G6654"/>
      <c r="H6654"/>
      <c r="O6654"/>
    </row>
    <row r="6655" spans="3:15" x14ac:dyDescent="0.35">
      <c r="C6655"/>
      <c r="F6655"/>
      <c r="G6655"/>
      <c r="H6655"/>
      <c r="O6655"/>
    </row>
    <row r="6656" spans="3:15" x14ac:dyDescent="0.35">
      <c r="C6656"/>
      <c r="F6656"/>
      <c r="G6656"/>
      <c r="H6656"/>
      <c r="O6656"/>
    </row>
    <row r="6657" spans="3:15" x14ac:dyDescent="0.35">
      <c r="C6657"/>
      <c r="F6657"/>
      <c r="G6657"/>
      <c r="H6657"/>
      <c r="O6657"/>
    </row>
    <row r="6658" spans="3:15" x14ac:dyDescent="0.35">
      <c r="C6658"/>
      <c r="F6658"/>
      <c r="G6658"/>
      <c r="H6658"/>
      <c r="O6658"/>
    </row>
    <row r="6659" spans="3:15" x14ac:dyDescent="0.35">
      <c r="C6659"/>
      <c r="F6659"/>
      <c r="G6659"/>
      <c r="H6659"/>
      <c r="O6659"/>
    </row>
    <row r="6660" spans="3:15" x14ac:dyDescent="0.35">
      <c r="C6660"/>
      <c r="F6660"/>
      <c r="G6660"/>
      <c r="H6660"/>
      <c r="O6660"/>
    </row>
    <row r="6661" spans="3:15" x14ac:dyDescent="0.35">
      <c r="C6661"/>
      <c r="F6661"/>
      <c r="G6661"/>
      <c r="H6661"/>
      <c r="O6661"/>
    </row>
    <row r="6662" spans="3:15" x14ac:dyDescent="0.35">
      <c r="C6662"/>
      <c r="F6662"/>
      <c r="G6662"/>
      <c r="H6662"/>
      <c r="O6662"/>
    </row>
    <row r="6663" spans="3:15" x14ac:dyDescent="0.35">
      <c r="C6663"/>
      <c r="F6663"/>
      <c r="G6663"/>
      <c r="H6663"/>
      <c r="O6663"/>
    </row>
    <row r="6664" spans="3:15" x14ac:dyDescent="0.35">
      <c r="C6664"/>
      <c r="F6664"/>
      <c r="G6664"/>
      <c r="H6664"/>
      <c r="O6664"/>
    </row>
    <row r="6665" spans="3:15" x14ac:dyDescent="0.35">
      <c r="C6665"/>
      <c r="F6665"/>
      <c r="G6665"/>
      <c r="H6665"/>
      <c r="O6665"/>
    </row>
    <row r="6666" spans="3:15" x14ac:dyDescent="0.35">
      <c r="C6666"/>
      <c r="F6666"/>
      <c r="G6666"/>
      <c r="H6666"/>
      <c r="O6666"/>
    </row>
    <row r="6667" spans="3:15" x14ac:dyDescent="0.35">
      <c r="C6667"/>
      <c r="F6667"/>
      <c r="G6667"/>
      <c r="H6667"/>
      <c r="O6667"/>
    </row>
    <row r="6668" spans="3:15" x14ac:dyDescent="0.35">
      <c r="C6668"/>
      <c r="F6668"/>
      <c r="G6668"/>
      <c r="H6668"/>
      <c r="O6668"/>
    </row>
    <row r="6669" spans="3:15" x14ac:dyDescent="0.35">
      <c r="C6669"/>
      <c r="F6669"/>
      <c r="G6669"/>
      <c r="H6669"/>
      <c r="O6669"/>
    </row>
    <row r="6670" spans="3:15" x14ac:dyDescent="0.35">
      <c r="C6670"/>
      <c r="F6670"/>
      <c r="G6670"/>
      <c r="H6670"/>
      <c r="O6670"/>
    </row>
    <row r="6671" spans="3:15" x14ac:dyDescent="0.35">
      <c r="C6671"/>
      <c r="F6671"/>
      <c r="G6671"/>
      <c r="H6671"/>
      <c r="O6671"/>
    </row>
    <row r="6672" spans="3:15" x14ac:dyDescent="0.35">
      <c r="C6672"/>
      <c r="F6672"/>
      <c r="G6672"/>
      <c r="H6672"/>
      <c r="O6672"/>
    </row>
    <row r="6673" spans="3:15" x14ac:dyDescent="0.35">
      <c r="C6673"/>
      <c r="F6673"/>
      <c r="G6673"/>
      <c r="H6673"/>
      <c r="O6673"/>
    </row>
    <row r="6674" spans="3:15" x14ac:dyDescent="0.35">
      <c r="C6674"/>
      <c r="F6674"/>
      <c r="G6674"/>
      <c r="H6674"/>
      <c r="O6674"/>
    </row>
    <row r="6675" spans="3:15" x14ac:dyDescent="0.35">
      <c r="C6675"/>
      <c r="F6675"/>
      <c r="G6675"/>
      <c r="H6675"/>
      <c r="O6675"/>
    </row>
    <row r="6676" spans="3:15" x14ac:dyDescent="0.35">
      <c r="C6676"/>
      <c r="F6676"/>
      <c r="G6676"/>
      <c r="H6676"/>
      <c r="O6676"/>
    </row>
    <row r="6677" spans="3:15" x14ac:dyDescent="0.35">
      <c r="C6677"/>
      <c r="F6677"/>
      <c r="G6677"/>
      <c r="H6677"/>
      <c r="O6677"/>
    </row>
    <row r="6678" spans="3:15" x14ac:dyDescent="0.35">
      <c r="C6678"/>
      <c r="F6678"/>
      <c r="G6678"/>
      <c r="H6678"/>
      <c r="O6678"/>
    </row>
    <row r="6679" spans="3:15" x14ac:dyDescent="0.35">
      <c r="C6679"/>
      <c r="F6679"/>
      <c r="G6679"/>
      <c r="H6679"/>
      <c r="O6679"/>
    </row>
    <row r="6680" spans="3:15" x14ac:dyDescent="0.35">
      <c r="C6680"/>
      <c r="F6680"/>
      <c r="G6680"/>
      <c r="H6680"/>
      <c r="O6680"/>
    </row>
    <row r="6681" spans="3:15" x14ac:dyDescent="0.35">
      <c r="C6681"/>
      <c r="F6681"/>
      <c r="G6681"/>
      <c r="H6681"/>
      <c r="O6681"/>
    </row>
    <row r="6682" spans="3:15" x14ac:dyDescent="0.35">
      <c r="C6682"/>
      <c r="F6682"/>
      <c r="G6682"/>
      <c r="H6682"/>
      <c r="O6682"/>
    </row>
    <row r="6683" spans="3:15" x14ac:dyDescent="0.35">
      <c r="C6683"/>
      <c r="F6683"/>
      <c r="G6683"/>
      <c r="H6683"/>
      <c r="O6683"/>
    </row>
    <row r="6684" spans="3:15" x14ac:dyDescent="0.35">
      <c r="C6684"/>
      <c r="F6684"/>
      <c r="G6684"/>
      <c r="H6684"/>
      <c r="O6684"/>
    </row>
    <row r="6685" spans="3:15" x14ac:dyDescent="0.35">
      <c r="C6685"/>
      <c r="F6685"/>
      <c r="G6685"/>
      <c r="H6685"/>
      <c r="O6685"/>
    </row>
    <row r="6686" spans="3:15" x14ac:dyDescent="0.35">
      <c r="C6686"/>
      <c r="F6686"/>
      <c r="G6686"/>
      <c r="H6686"/>
      <c r="O6686"/>
    </row>
    <row r="6687" spans="3:15" x14ac:dyDescent="0.35">
      <c r="C6687"/>
      <c r="F6687"/>
      <c r="G6687"/>
      <c r="H6687"/>
      <c r="O6687"/>
    </row>
    <row r="6688" spans="3:15" x14ac:dyDescent="0.35">
      <c r="C6688"/>
      <c r="F6688"/>
      <c r="G6688"/>
      <c r="H6688"/>
      <c r="O6688"/>
    </row>
    <row r="6689" spans="3:15" x14ac:dyDescent="0.35">
      <c r="C6689"/>
      <c r="F6689"/>
      <c r="G6689"/>
      <c r="H6689"/>
      <c r="O6689"/>
    </row>
    <row r="6690" spans="3:15" x14ac:dyDescent="0.35">
      <c r="C6690"/>
      <c r="F6690"/>
      <c r="G6690"/>
      <c r="H6690"/>
      <c r="O6690"/>
    </row>
    <row r="6691" spans="3:15" x14ac:dyDescent="0.35">
      <c r="C6691"/>
      <c r="F6691"/>
      <c r="G6691"/>
      <c r="H6691"/>
      <c r="O6691"/>
    </row>
    <row r="6692" spans="3:15" x14ac:dyDescent="0.35">
      <c r="C6692"/>
      <c r="F6692"/>
      <c r="G6692"/>
      <c r="H6692"/>
      <c r="O6692"/>
    </row>
    <row r="6693" spans="3:15" x14ac:dyDescent="0.35">
      <c r="C6693"/>
      <c r="F6693"/>
      <c r="G6693"/>
      <c r="H6693"/>
      <c r="O6693"/>
    </row>
    <row r="6694" spans="3:15" x14ac:dyDescent="0.35">
      <c r="C6694"/>
      <c r="F6694"/>
      <c r="G6694"/>
      <c r="H6694"/>
      <c r="O6694"/>
    </row>
    <row r="6695" spans="3:15" x14ac:dyDescent="0.35">
      <c r="C6695"/>
      <c r="F6695"/>
      <c r="G6695"/>
      <c r="H6695"/>
      <c r="O6695"/>
    </row>
    <row r="6696" spans="3:15" x14ac:dyDescent="0.35">
      <c r="C6696"/>
      <c r="F6696"/>
      <c r="G6696"/>
      <c r="H6696"/>
      <c r="O6696"/>
    </row>
    <row r="6697" spans="3:15" x14ac:dyDescent="0.35">
      <c r="C6697"/>
      <c r="F6697"/>
      <c r="G6697"/>
      <c r="H6697"/>
      <c r="O6697"/>
    </row>
    <row r="6698" spans="3:15" x14ac:dyDescent="0.35">
      <c r="C6698"/>
      <c r="F6698"/>
      <c r="G6698"/>
      <c r="H6698"/>
      <c r="O6698"/>
    </row>
    <row r="6699" spans="3:15" x14ac:dyDescent="0.35">
      <c r="C6699"/>
      <c r="F6699"/>
      <c r="G6699"/>
      <c r="H6699"/>
      <c r="O6699"/>
    </row>
    <row r="6700" spans="3:15" x14ac:dyDescent="0.35">
      <c r="C6700"/>
      <c r="F6700"/>
      <c r="G6700"/>
      <c r="H6700"/>
      <c r="O6700"/>
    </row>
    <row r="6701" spans="3:15" x14ac:dyDescent="0.35">
      <c r="C6701"/>
      <c r="F6701"/>
      <c r="G6701"/>
      <c r="H6701"/>
      <c r="O6701"/>
    </row>
    <row r="6702" spans="3:15" x14ac:dyDescent="0.35">
      <c r="C6702"/>
      <c r="F6702"/>
      <c r="G6702"/>
      <c r="H6702"/>
      <c r="O6702"/>
    </row>
    <row r="6703" spans="3:15" x14ac:dyDescent="0.35">
      <c r="C6703"/>
      <c r="F6703"/>
      <c r="G6703"/>
      <c r="H6703"/>
      <c r="O6703"/>
    </row>
    <row r="6704" spans="3:15" x14ac:dyDescent="0.35">
      <c r="C6704"/>
      <c r="F6704"/>
      <c r="G6704"/>
      <c r="H6704"/>
      <c r="O6704"/>
    </row>
    <row r="6705" spans="3:15" x14ac:dyDescent="0.35">
      <c r="C6705"/>
      <c r="F6705"/>
      <c r="G6705"/>
      <c r="H6705"/>
      <c r="O6705"/>
    </row>
    <row r="6706" spans="3:15" x14ac:dyDescent="0.35">
      <c r="C6706"/>
      <c r="F6706"/>
      <c r="G6706"/>
      <c r="H6706"/>
      <c r="O6706"/>
    </row>
    <row r="6707" spans="3:15" x14ac:dyDescent="0.35">
      <c r="C6707"/>
      <c r="F6707"/>
      <c r="G6707"/>
      <c r="H6707"/>
      <c r="O6707"/>
    </row>
    <row r="6708" spans="3:15" x14ac:dyDescent="0.35">
      <c r="C6708"/>
      <c r="F6708"/>
      <c r="G6708"/>
      <c r="H6708"/>
      <c r="O6708"/>
    </row>
    <row r="6709" spans="3:15" x14ac:dyDescent="0.35">
      <c r="C6709"/>
      <c r="F6709"/>
      <c r="G6709"/>
      <c r="H6709"/>
      <c r="O6709"/>
    </row>
    <row r="6710" spans="3:15" x14ac:dyDescent="0.35">
      <c r="C6710"/>
      <c r="F6710"/>
      <c r="G6710"/>
      <c r="H6710"/>
      <c r="O6710"/>
    </row>
    <row r="6711" spans="3:15" x14ac:dyDescent="0.35">
      <c r="C6711"/>
      <c r="F6711"/>
      <c r="G6711"/>
      <c r="H6711"/>
      <c r="O6711"/>
    </row>
    <row r="6712" spans="3:15" x14ac:dyDescent="0.35">
      <c r="C6712"/>
      <c r="F6712"/>
      <c r="G6712"/>
      <c r="H6712"/>
      <c r="O6712"/>
    </row>
    <row r="6713" spans="3:15" x14ac:dyDescent="0.35">
      <c r="C6713"/>
      <c r="F6713"/>
      <c r="G6713"/>
      <c r="H6713"/>
      <c r="O6713"/>
    </row>
    <row r="6714" spans="3:15" x14ac:dyDescent="0.35">
      <c r="C6714"/>
      <c r="F6714"/>
      <c r="G6714"/>
      <c r="H6714"/>
      <c r="O6714"/>
    </row>
    <row r="6715" spans="3:15" x14ac:dyDescent="0.35">
      <c r="C6715"/>
      <c r="F6715"/>
      <c r="G6715"/>
      <c r="H6715"/>
      <c r="O6715"/>
    </row>
    <row r="6716" spans="3:15" x14ac:dyDescent="0.35">
      <c r="C6716"/>
      <c r="F6716"/>
      <c r="G6716"/>
      <c r="H6716"/>
      <c r="O6716"/>
    </row>
    <row r="6717" spans="3:15" x14ac:dyDescent="0.35">
      <c r="C6717"/>
      <c r="F6717"/>
      <c r="G6717"/>
      <c r="H6717"/>
      <c r="O6717"/>
    </row>
    <row r="6718" spans="3:15" x14ac:dyDescent="0.35">
      <c r="C6718"/>
      <c r="F6718"/>
      <c r="G6718"/>
      <c r="H6718"/>
      <c r="O6718"/>
    </row>
    <row r="6719" spans="3:15" x14ac:dyDescent="0.35">
      <c r="C6719"/>
      <c r="F6719"/>
      <c r="G6719"/>
      <c r="H6719"/>
      <c r="O6719"/>
    </row>
    <row r="6720" spans="3:15" x14ac:dyDescent="0.35">
      <c r="C6720"/>
      <c r="F6720"/>
      <c r="G6720"/>
      <c r="H6720"/>
      <c r="O6720"/>
    </row>
    <row r="6721" spans="3:15" x14ac:dyDescent="0.35">
      <c r="C6721"/>
      <c r="F6721"/>
      <c r="G6721"/>
      <c r="H6721"/>
      <c r="O6721"/>
    </row>
    <row r="6722" spans="3:15" x14ac:dyDescent="0.35">
      <c r="C6722"/>
      <c r="F6722"/>
      <c r="G6722"/>
      <c r="H6722"/>
      <c r="O6722"/>
    </row>
    <row r="6723" spans="3:15" x14ac:dyDescent="0.35">
      <c r="C6723"/>
      <c r="F6723"/>
      <c r="G6723"/>
      <c r="H6723"/>
      <c r="O6723"/>
    </row>
    <row r="6724" spans="3:15" x14ac:dyDescent="0.35">
      <c r="C6724"/>
      <c r="F6724"/>
      <c r="G6724"/>
      <c r="H6724"/>
      <c r="O6724"/>
    </row>
    <row r="6725" spans="3:15" x14ac:dyDescent="0.35">
      <c r="C6725"/>
      <c r="F6725"/>
      <c r="G6725"/>
      <c r="H6725"/>
      <c r="O6725"/>
    </row>
    <row r="6726" spans="3:15" x14ac:dyDescent="0.35">
      <c r="C6726"/>
      <c r="F6726"/>
      <c r="G6726"/>
      <c r="H6726"/>
      <c r="O6726"/>
    </row>
    <row r="6727" spans="3:15" x14ac:dyDescent="0.35">
      <c r="C6727"/>
      <c r="F6727"/>
      <c r="G6727"/>
      <c r="H6727"/>
      <c r="O6727"/>
    </row>
    <row r="6728" spans="3:15" x14ac:dyDescent="0.35">
      <c r="C6728"/>
      <c r="F6728"/>
      <c r="G6728"/>
      <c r="H6728"/>
      <c r="O6728"/>
    </row>
    <row r="6729" spans="3:15" x14ac:dyDescent="0.35">
      <c r="C6729"/>
      <c r="F6729"/>
      <c r="G6729"/>
      <c r="H6729"/>
      <c r="O6729"/>
    </row>
    <row r="6730" spans="3:15" x14ac:dyDescent="0.35">
      <c r="C6730"/>
      <c r="F6730"/>
      <c r="G6730"/>
      <c r="H6730"/>
      <c r="O6730"/>
    </row>
    <row r="6731" spans="3:15" x14ac:dyDescent="0.35">
      <c r="C6731"/>
      <c r="F6731"/>
      <c r="G6731"/>
      <c r="H6731"/>
      <c r="O6731"/>
    </row>
    <row r="6732" spans="3:15" x14ac:dyDescent="0.35">
      <c r="C6732"/>
      <c r="F6732"/>
      <c r="G6732"/>
      <c r="H6732"/>
      <c r="O6732"/>
    </row>
    <row r="6733" spans="3:15" x14ac:dyDescent="0.35">
      <c r="C6733"/>
      <c r="F6733"/>
      <c r="G6733"/>
      <c r="H6733"/>
      <c r="O6733"/>
    </row>
    <row r="6734" spans="3:15" x14ac:dyDescent="0.35">
      <c r="C6734"/>
      <c r="F6734"/>
      <c r="G6734"/>
      <c r="H6734"/>
      <c r="O6734"/>
    </row>
    <row r="6735" spans="3:15" x14ac:dyDescent="0.35">
      <c r="C6735"/>
      <c r="F6735"/>
      <c r="G6735"/>
      <c r="H6735"/>
      <c r="O6735"/>
    </row>
    <row r="6736" spans="3:15" x14ac:dyDescent="0.35">
      <c r="C6736"/>
      <c r="F6736"/>
      <c r="G6736"/>
      <c r="H6736"/>
      <c r="O6736"/>
    </row>
    <row r="6737" spans="3:15" x14ac:dyDescent="0.35">
      <c r="C6737"/>
      <c r="F6737"/>
      <c r="G6737"/>
      <c r="H6737"/>
      <c r="O6737"/>
    </row>
    <row r="6738" spans="3:15" x14ac:dyDescent="0.35">
      <c r="C6738"/>
      <c r="F6738"/>
      <c r="G6738"/>
      <c r="H6738"/>
      <c r="O6738"/>
    </row>
    <row r="6739" spans="3:15" x14ac:dyDescent="0.35">
      <c r="C6739"/>
      <c r="F6739"/>
      <c r="G6739"/>
      <c r="H6739"/>
      <c r="O6739"/>
    </row>
    <row r="6740" spans="3:15" x14ac:dyDescent="0.35">
      <c r="C6740"/>
      <c r="F6740"/>
      <c r="G6740"/>
      <c r="H6740"/>
      <c r="O6740"/>
    </row>
    <row r="6741" spans="3:15" x14ac:dyDescent="0.35">
      <c r="C6741"/>
      <c r="F6741"/>
      <c r="G6741"/>
      <c r="H6741"/>
      <c r="O6741"/>
    </row>
    <row r="6742" spans="3:15" x14ac:dyDescent="0.35">
      <c r="C6742"/>
      <c r="F6742"/>
      <c r="G6742"/>
      <c r="H6742"/>
      <c r="O6742"/>
    </row>
    <row r="6743" spans="3:15" x14ac:dyDescent="0.35">
      <c r="C6743"/>
      <c r="F6743"/>
      <c r="G6743"/>
      <c r="H6743"/>
      <c r="O6743"/>
    </row>
    <row r="6744" spans="3:15" x14ac:dyDescent="0.35">
      <c r="C6744"/>
      <c r="F6744"/>
      <c r="G6744"/>
      <c r="H6744"/>
      <c r="O6744"/>
    </row>
    <row r="6745" spans="3:15" x14ac:dyDescent="0.35">
      <c r="C6745"/>
      <c r="F6745"/>
      <c r="G6745"/>
      <c r="H6745"/>
      <c r="O6745"/>
    </row>
    <row r="6746" spans="3:15" x14ac:dyDescent="0.35">
      <c r="C6746"/>
      <c r="F6746"/>
      <c r="G6746"/>
      <c r="H6746"/>
      <c r="O6746"/>
    </row>
    <row r="6747" spans="3:15" x14ac:dyDescent="0.35">
      <c r="C6747"/>
      <c r="F6747"/>
      <c r="G6747"/>
      <c r="H6747"/>
      <c r="O6747"/>
    </row>
    <row r="6748" spans="3:15" x14ac:dyDescent="0.35">
      <c r="C6748"/>
      <c r="F6748"/>
      <c r="G6748"/>
      <c r="H6748"/>
      <c r="O6748"/>
    </row>
    <row r="6749" spans="3:15" x14ac:dyDescent="0.35">
      <c r="C6749"/>
      <c r="F6749"/>
      <c r="G6749"/>
      <c r="H6749"/>
      <c r="O6749"/>
    </row>
    <row r="6750" spans="3:15" x14ac:dyDescent="0.35">
      <c r="C6750"/>
      <c r="F6750"/>
      <c r="G6750"/>
      <c r="H6750"/>
      <c r="O6750"/>
    </row>
    <row r="6751" spans="3:15" x14ac:dyDescent="0.35">
      <c r="C6751"/>
      <c r="F6751"/>
      <c r="G6751"/>
      <c r="H6751"/>
      <c r="O6751"/>
    </row>
    <row r="6752" spans="3:15" x14ac:dyDescent="0.35">
      <c r="C6752"/>
      <c r="F6752"/>
      <c r="G6752"/>
      <c r="H6752"/>
      <c r="O6752"/>
    </row>
    <row r="6753" spans="3:15" x14ac:dyDescent="0.35">
      <c r="C6753"/>
      <c r="F6753"/>
      <c r="G6753"/>
      <c r="H6753"/>
      <c r="O6753"/>
    </row>
    <row r="6754" spans="3:15" x14ac:dyDescent="0.35">
      <c r="C6754"/>
      <c r="F6754"/>
      <c r="G6754"/>
      <c r="H6754"/>
      <c r="O6754"/>
    </row>
    <row r="6755" spans="3:15" x14ac:dyDescent="0.35">
      <c r="C6755"/>
      <c r="F6755"/>
      <c r="G6755"/>
      <c r="H6755"/>
      <c r="O6755"/>
    </row>
    <row r="6756" spans="3:15" x14ac:dyDescent="0.35">
      <c r="C6756"/>
      <c r="F6756"/>
      <c r="G6756"/>
      <c r="H6756"/>
      <c r="O6756"/>
    </row>
    <row r="6757" spans="3:15" x14ac:dyDescent="0.35">
      <c r="C6757"/>
      <c r="F6757"/>
      <c r="G6757"/>
      <c r="H6757"/>
      <c r="O6757"/>
    </row>
    <row r="6758" spans="3:15" x14ac:dyDescent="0.35">
      <c r="C6758"/>
      <c r="F6758"/>
      <c r="G6758"/>
      <c r="H6758"/>
      <c r="O6758"/>
    </row>
    <row r="6759" spans="3:15" x14ac:dyDescent="0.35">
      <c r="C6759"/>
      <c r="F6759"/>
      <c r="G6759"/>
      <c r="H6759"/>
      <c r="O6759"/>
    </row>
    <row r="6760" spans="3:15" x14ac:dyDescent="0.35">
      <c r="C6760"/>
      <c r="F6760"/>
      <c r="G6760"/>
      <c r="H6760"/>
      <c r="O6760"/>
    </row>
    <row r="6761" spans="3:15" x14ac:dyDescent="0.35">
      <c r="C6761"/>
      <c r="F6761"/>
      <c r="G6761"/>
      <c r="H6761"/>
      <c r="O6761"/>
    </row>
    <row r="6762" spans="3:15" x14ac:dyDescent="0.35">
      <c r="C6762"/>
      <c r="F6762"/>
      <c r="G6762"/>
      <c r="H6762"/>
      <c r="O6762"/>
    </row>
    <row r="6763" spans="3:15" x14ac:dyDescent="0.35">
      <c r="C6763"/>
      <c r="F6763"/>
      <c r="G6763"/>
      <c r="H6763"/>
      <c r="O6763"/>
    </row>
    <row r="6764" spans="3:15" x14ac:dyDescent="0.35">
      <c r="C6764"/>
      <c r="F6764"/>
      <c r="G6764"/>
      <c r="H6764"/>
      <c r="O6764"/>
    </row>
    <row r="6765" spans="3:15" x14ac:dyDescent="0.35">
      <c r="C6765"/>
      <c r="F6765"/>
      <c r="G6765"/>
      <c r="H6765"/>
      <c r="O6765"/>
    </row>
    <row r="6766" spans="3:15" x14ac:dyDescent="0.35">
      <c r="C6766"/>
      <c r="F6766"/>
      <c r="G6766"/>
      <c r="H6766"/>
      <c r="O6766"/>
    </row>
    <row r="6767" spans="3:15" x14ac:dyDescent="0.35">
      <c r="C6767"/>
      <c r="F6767"/>
      <c r="G6767"/>
      <c r="H6767"/>
      <c r="O6767"/>
    </row>
    <row r="6768" spans="3:15" x14ac:dyDescent="0.35">
      <c r="C6768"/>
      <c r="F6768"/>
      <c r="G6768"/>
      <c r="H6768"/>
      <c r="O6768"/>
    </row>
    <row r="6769" spans="3:15" x14ac:dyDescent="0.35">
      <c r="C6769"/>
      <c r="F6769"/>
      <c r="G6769"/>
      <c r="H6769"/>
      <c r="O6769"/>
    </row>
    <row r="6770" spans="3:15" x14ac:dyDescent="0.35">
      <c r="C6770"/>
      <c r="F6770"/>
      <c r="G6770"/>
      <c r="H6770"/>
      <c r="O6770"/>
    </row>
    <row r="6771" spans="3:15" x14ac:dyDescent="0.35">
      <c r="C6771"/>
      <c r="F6771"/>
      <c r="G6771"/>
      <c r="H6771"/>
      <c r="O6771"/>
    </row>
    <row r="6772" spans="3:15" x14ac:dyDescent="0.35">
      <c r="C6772"/>
      <c r="F6772"/>
      <c r="G6772"/>
      <c r="H6772"/>
      <c r="O6772"/>
    </row>
    <row r="6773" spans="3:15" x14ac:dyDescent="0.35">
      <c r="C6773"/>
      <c r="F6773"/>
      <c r="G6773"/>
      <c r="H6773"/>
      <c r="O6773"/>
    </row>
    <row r="6774" spans="3:15" x14ac:dyDescent="0.35">
      <c r="C6774"/>
      <c r="F6774"/>
      <c r="G6774"/>
      <c r="H6774"/>
      <c r="O6774"/>
    </row>
    <row r="6775" spans="3:15" x14ac:dyDescent="0.35">
      <c r="C6775"/>
      <c r="F6775"/>
      <c r="G6775"/>
      <c r="H6775"/>
      <c r="O6775"/>
    </row>
    <row r="6776" spans="3:15" x14ac:dyDescent="0.35">
      <c r="C6776"/>
      <c r="F6776"/>
      <c r="G6776"/>
      <c r="H6776"/>
      <c r="O6776"/>
    </row>
    <row r="6777" spans="3:15" x14ac:dyDescent="0.35">
      <c r="C6777"/>
      <c r="F6777"/>
      <c r="G6777"/>
      <c r="H6777"/>
      <c r="O6777"/>
    </row>
    <row r="6778" spans="3:15" x14ac:dyDescent="0.35">
      <c r="C6778"/>
      <c r="F6778"/>
      <c r="G6778"/>
      <c r="H6778"/>
      <c r="O6778"/>
    </row>
    <row r="6779" spans="3:15" x14ac:dyDescent="0.35">
      <c r="C6779"/>
      <c r="F6779"/>
      <c r="G6779"/>
      <c r="H6779"/>
      <c r="O6779"/>
    </row>
    <row r="6780" spans="3:15" x14ac:dyDescent="0.35">
      <c r="C6780"/>
      <c r="F6780"/>
      <c r="G6780"/>
      <c r="H6780"/>
      <c r="O6780"/>
    </row>
    <row r="6781" spans="3:15" x14ac:dyDescent="0.35">
      <c r="C6781"/>
      <c r="F6781"/>
      <c r="G6781"/>
      <c r="H6781"/>
      <c r="O6781"/>
    </row>
    <row r="6782" spans="3:15" x14ac:dyDescent="0.35">
      <c r="C6782"/>
      <c r="F6782"/>
      <c r="G6782"/>
      <c r="H6782"/>
      <c r="O6782"/>
    </row>
    <row r="6783" spans="3:15" x14ac:dyDescent="0.35">
      <c r="C6783"/>
      <c r="F6783"/>
      <c r="G6783"/>
      <c r="H6783"/>
      <c r="O6783"/>
    </row>
    <row r="6784" spans="3:15" x14ac:dyDescent="0.35">
      <c r="C6784"/>
      <c r="F6784"/>
      <c r="G6784"/>
      <c r="H6784"/>
      <c r="O6784"/>
    </row>
    <row r="6785" spans="3:15" x14ac:dyDescent="0.35">
      <c r="C6785"/>
      <c r="F6785"/>
      <c r="G6785"/>
      <c r="H6785"/>
      <c r="O6785"/>
    </row>
    <row r="6786" spans="3:15" x14ac:dyDescent="0.35">
      <c r="C6786"/>
      <c r="F6786"/>
      <c r="G6786"/>
      <c r="H6786"/>
      <c r="O6786"/>
    </row>
    <row r="6787" spans="3:15" x14ac:dyDescent="0.35">
      <c r="C6787"/>
      <c r="F6787"/>
      <c r="G6787"/>
      <c r="H6787"/>
      <c r="O6787"/>
    </row>
    <row r="6788" spans="3:15" x14ac:dyDescent="0.35">
      <c r="C6788"/>
      <c r="F6788"/>
      <c r="G6788"/>
      <c r="H6788"/>
      <c r="O6788"/>
    </row>
    <row r="6789" spans="3:15" x14ac:dyDescent="0.35">
      <c r="C6789"/>
      <c r="F6789"/>
      <c r="G6789"/>
      <c r="H6789"/>
      <c r="O6789"/>
    </row>
    <row r="6790" spans="3:15" x14ac:dyDescent="0.35">
      <c r="C6790"/>
      <c r="F6790"/>
      <c r="G6790"/>
      <c r="H6790"/>
      <c r="O6790"/>
    </row>
    <row r="6791" spans="3:15" x14ac:dyDescent="0.35">
      <c r="C6791"/>
      <c r="F6791"/>
      <c r="G6791"/>
      <c r="H6791"/>
      <c r="O6791"/>
    </row>
    <row r="6792" spans="3:15" x14ac:dyDescent="0.35">
      <c r="C6792"/>
      <c r="F6792"/>
      <c r="G6792"/>
      <c r="H6792"/>
      <c r="O6792"/>
    </row>
    <row r="6793" spans="3:15" x14ac:dyDescent="0.35">
      <c r="C6793"/>
      <c r="F6793"/>
      <c r="G6793"/>
      <c r="H6793"/>
      <c r="O6793"/>
    </row>
    <row r="6794" spans="3:15" x14ac:dyDescent="0.35">
      <c r="C6794"/>
      <c r="F6794"/>
      <c r="G6794"/>
      <c r="H6794"/>
      <c r="O6794"/>
    </row>
    <row r="6795" spans="3:15" x14ac:dyDescent="0.35">
      <c r="C6795"/>
      <c r="F6795"/>
      <c r="G6795"/>
      <c r="H6795"/>
      <c r="O6795"/>
    </row>
    <row r="6796" spans="3:15" x14ac:dyDescent="0.35">
      <c r="C6796"/>
      <c r="F6796"/>
      <c r="G6796"/>
      <c r="H6796"/>
      <c r="O6796"/>
    </row>
    <row r="6797" spans="3:15" x14ac:dyDescent="0.35">
      <c r="C6797"/>
      <c r="F6797"/>
      <c r="G6797"/>
      <c r="H6797"/>
      <c r="O6797"/>
    </row>
    <row r="6798" spans="3:15" x14ac:dyDescent="0.35">
      <c r="C6798"/>
      <c r="F6798"/>
      <c r="G6798"/>
      <c r="H6798"/>
      <c r="O6798"/>
    </row>
    <row r="6799" spans="3:15" x14ac:dyDescent="0.35">
      <c r="C6799"/>
      <c r="F6799"/>
      <c r="G6799"/>
      <c r="H6799"/>
      <c r="O6799"/>
    </row>
    <row r="6800" spans="3:15" x14ac:dyDescent="0.35">
      <c r="C6800"/>
      <c r="F6800"/>
      <c r="G6800"/>
      <c r="H6800"/>
      <c r="O6800"/>
    </row>
    <row r="6801" spans="3:15" x14ac:dyDescent="0.35">
      <c r="C6801"/>
      <c r="F6801"/>
      <c r="G6801"/>
      <c r="H6801"/>
      <c r="O6801"/>
    </row>
    <row r="6802" spans="3:15" x14ac:dyDescent="0.35">
      <c r="C6802"/>
      <c r="F6802"/>
      <c r="G6802"/>
      <c r="H6802"/>
      <c r="O6802"/>
    </row>
    <row r="6803" spans="3:15" x14ac:dyDescent="0.35">
      <c r="C6803"/>
      <c r="F6803"/>
      <c r="G6803"/>
      <c r="H6803"/>
      <c r="O6803"/>
    </row>
    <row r="6804" spans="3:15" x14ac:dyDescent="0.35">
      <c r="C6804"/>
      <c r="F6804"/>
      <c r="G6804"/>
      <c r="H6804"/>
      <c r="O6804"/>
    </row>
    <row r="6805" spans="3:15" x14ac:dyDescent="0.35">
      <c r="C6805"/>
      <c r="F6805"/>
      <c r="G6805"/>
      <c r="H6805"/>
      <c r="O6805"/>
    </row>
    <row r="6806" spans="3:15" x14ac:dyDescent="0.35">
      <c r="C6806"/>
      <c r="F6806"/>
      <c r="G6806"/>
      <c r="H6806"/>
      <c r="O6806"/>
    </row>
    <row r="6807" spans="3:15" x14ac:dyDescent="0.35">
      <c r="C6807"/>
      <c r="F6807"/>
      <c r="G6807"/>
      <c r="H6807"/>
      <c r="O6807"/>
    </row>
    <row r="6808" spans="3:15" x14ac:dyDescent="0.35">
      <c r="C6808"/>
      <c r="F6808"/>
      <c r="G6808"/>
      <c r="H6808"/>
      <c r="O6808"/>
    </row>
    <row r="6809" spans="3:15" x14ac:dyDescent="0.35">
      <c r="C6809"/>
      <c r="F6809"/>
      <c r="G6809"/>
      <c r="H6809"/>
      <c r="O6809"/>
    </row>
    <row r="6810" spans="3:15" x14ac:dyDescent="0.35">
      <c r="C6810"/>
      <c r="F6810"/>
      <c r="G6810"/>
      <c r="H6810"/>
      <c r="O6810"/>
    </row>
    <row r="6811" spans="3:15" x14ac:dyDescent="0.35">
      <c r="C6811"/>
      <c r="F6811"/>
      <c r="G6811"/>
      <c r="H6811"/>
      <c r="O6811"/>
    </row>
    <row r="6812" spans="3:15" x14ac:dyDescent="0.35">
      <c r="C6812"/>
      <c r="F6812"/>
      <c r="G6812"/>
      <c r="H6812"/>
      <c r="O6812"/>
    </row>
    <row r="6813" spans="3:15" x14ac:dyDescent="0.35">
      <c r="C6813"/>
      <c r="F6813"/>
      <c r="G6813"/>
      <c r="H6813"/>
      <c r="O6813"/>
    </row>
    <row r="6814" spans="3:15" x14ac:dyDescent="0.35">
      <c r="C6814"/>
      <c r="F6814"/>
      <c r="G6814"/>
      <c r="H6814"/>
      <c r="O6814"/>
    </row>
    <row r="6815" spans="3:15" x14ac:dyDescent="0.35">
      <c r="C6815"/>
      <c r="F6815"/>
      <c r="G6815"/>
      <c r="H6815"/>
      <c r="O6815"/>
    </row>
    <row r="6816" spans="3:15" x14ac:dyDescent="0.35">
      <c r="C6816"/>
      <c r="F6816"/>
      <c r="G6816"/>
      <c r="H6816"/>
      <c r="O6816"/>
    </row>
    <row r="6817" spans="3:15" x14ac:dyDescent="0.35">
      <c r="C6817"/>
      <c r="F6817"/>
      <c r="G6817"/>
      <c r="H6817"/>
      <c r="O6817"/>
    </row>
    <row r="6818" spans="3:15" x14ac:dyDescent="0.35">
      <c r="C6818"/>
      <c r="F6818"/>
      <c r="G6818"/>
      <c r="H6818"/>
      <c r="O6818"/>
    </row>
    <row r="6819" spans="3:15" x14ac:dyDescent="0.35">
      <c r="C6819"/>
      <c r="F6819"/>
      <c r="G6819"/>
      <c r="H6819"/>
      <c r="O6819"/>
    </row>
    <row r="6820" spans="3:15" x14ac:dyDescent="0.35">
      <c r="C6820"/>
      <c r="F6820"/>
      <c r="G6820"/>
      <c r="H6820"/>
      <c r="O6820"/>
    </row>
    <row r="6821" spans="3:15" x14ac:dyDescent="0.35">
      <c r="C6821"/>
      <c r="F6821"/>
      <c r="G6821"/>
      <c r="H6821"/>
      <c r="O6821"/>
    </row>
    <row r="6822" spans="3:15" x14ac:dyDescent="0.35">
      <c r="C6822"/>
      <c r="F6822"/>
      <c r="G6822"/>
      <c r="H6822"/>
      <c r="O6822"/>
    </row>
    <row r="6823" spans="3:15" x14ac:dyDescent="0.35">
      <c r="C6823"/>
      <c r="F6823"/>
      <c r="G6823"/>
      <c r="H6823"/>
      <c r="O6823"/>
    </row>
    <row r="6824" spans="3:15" x14ac:dyDescent="0.35">
      <c r="C6824"/>
      <c r="F6824"/>
      <c r="G6824"/>
      <c r="H6824"/>
      <c r="O6824"/>
    </row>
    <row r="6825" spans="3:15" x14ac:dyDescent="0.35">
      <c r="C6825"/>
      <c r="F6825"/>
      <c r="G6825"/>
      <c r="H6825"/>
      <c r="O6825"/>
    </row>
    <row r="6826" spans="3:15" x14ac:dyDescent="0.35">
      <c r="C6826"/>
      <c r="F6826"/>
      <c r="G6826"/>
      <c r="H6826"/>
      <c r="O6826"/>
    </row>
    <row r="6827" spans="3:15" x14ac:dyDescent="0.35">
      <c r="C6827"/>
      <c r="F6827"/>
      <c r="G6827"/>
      <c r="H6827"/>
      <c r="O6827"/>
    </row>
    <row r="6828" spans="3:15" x14ac:dyDescent="0.35">
      <c r="C6828"/>
      <c r="F6828"/>
      <c r="G6828"/>
      <c r="H6828"/>
      <c r="O6828"/>
    </row>
    <row r="6829" spans="3:15" x14ac:dyDescent="0.35">
      <c r="C6829"/>
      <c r="F6829"/>
      <c r="G6829"/>
      <c r="H6829"/>
      <c r="O6829"/>
    </row>
    <row r="6830" spans="3:15" x14ac:dyDescent="0.35">
      <c r="C6830"/>
      <c r="F6830"/>
      <c r="G6830"/>
      <c r="H6830"/>
      <c r="O6830"/>
    </row>
    <row r="6831" spans="3:15" x14ac:dyDescent="0.35">
      <c r="C6831"/>
      <c r="F6831"/>
      <c r="G6831"/>
      <c r="H6831"/>
      <c r="O6831"/>
    </row>
    <row r="6832" spans="3:15" x14ac:dyDescent="0.35">
      <c r="C6832"/>
      <c r="F6832"/>
      <c r="G6832"/>
      <c r="H6832"/>
      <c r="O6832"/>
    </row>
    <row r="6833" spans="3:15" x14ac:dyDescent="0.35">
      <c r="C6833"/>
      <c r="F6833"/>
      <c r="G6833"/>
      <c r="H6833"/>
      <c r="O6833"/>
    </row>
    <row r="6834" spans="3:15" x14ac:dyDescent="0.35">
      <c r="C6834"/>
      <c r="F6834"/>
      <c r="G6834"/>
      <c r="H6834"/>
      <c r="O6834"/>
    </row>
    <row r="6835" spans="3:15" x14ac:dyDescent="0.35">
      <c r="C6835"/>
      <c r="F6835"/>
      <c r="G6835"/>
      <c r="H6835"/>
      <c r="O6835"/>
    </row>
    <row r="6836" spans="3:15" x14ac:dyDescent="0.35">
      <c r="C6836"/>
      <c r="F6836"/>
      <c r="G6836"/>
      <c r="H6836"/>
      <c r="O6836"/>
    </row>
    <row r="6837" spans="3:15" x14ac:dyDescent="0.35">
      <c r="C6837"/>
      <c r="F6837"/>
      <c r="G6837"/>
      <c r="H6837"/>
      <c r="O6837"/>
    </row>
    <row r="6838" spans="3:15" x14ac:dyDescent="0.35">
      <c r="C6838"/>
      <c r="F6838"/>
      <c r="G6838"/>
      <c r="H6838"/>
      <c r="O6838"/>
    </row>
    <row r="6839" spans="3:15" x14ac:dyDescent="0.35">
      <c r="C6839"/>
      <c r="F6839"/>
      <c r="G6839"/>
      <c r="H6839"/>
      <c r="O6839"/>
    </row>
    <row r="6840" spans="3:15" x14ac:dyDescent="0.35">
      <c r="C6840"/>
      <c r="F6840"/>
      <c r="G6840"/>
      <c r="H6840"/>
      <c r="O6840"/>
    </row>
    <row r="6841" spans="3:15" x14ac:dyDescent="0.35">
      <c r="C6841"/>
      <c r="F6841"/>
      <c r="G6841"/>
      <c r="H6841"/>
      <c r="O6841"/>
    </row>
    <row r="6842" spans="3:15" x14ac:dyDescent="0.35">
      <c r="C6842"/>
      <c r="F6842"/>
      <c r="G6842"/>
      <c r="H6842"/>
      <c r="O6842"/>
    </row>
    <row r="6843" spans="3:15" x14ac:dyDescent="0.35">
      <c r="C6843"/>
      <c r="F6843"/>
      <c r="G6843"/>
      <c r="H6843"/>
      <c r="O6843"/>
    </row>
    <row r="6844" spans="3:15" x14ac:dyDescent="0.35">
      <c r="C6844"/>
      <c r="F6844"/>
      <c r="G6844"/>
      <c r="H6844"/>
      <c r="O6844"/>
    </row>
    <row r="6845" spans="3:15" x14ac:dyDescent="0.35">
      <c r="C6845"/>
      <c r="F6845"/>
      <c r="G6845"/>
      <c r="H6845"/>
      <c r="O6845"/>
    </row>
    <row r="6846" spans="3:15" x14ac:dyDescent="0.35">
      <c r="C6846"/>
      <c r="F6846"/>
      <c r="G6846"/>
      <c r="H6846"/>
      <c r="O6846"/>
    </row>
    <row r="6847" spans="3:15" x14ac:dyDescent="0.35">
      <c r="C6847"/>
      <c r="F6847"/>
      <c r="G6847"/>
      <c r="H6847"/>
      <c r="O6847"/>
    </row>
    <row r="6848" spans="3:15" x14ac:dyDescent="0.35">
      <c r="C6848"/>
      <c r="F6848"/>
      <c r="G6848"/>
      <c r="H6848"/>
      <c r="O6848"/>
    </row>
    <row r="6849" spans="3:15" x14ac:dyDescent="0.35">
      <c r="C6849"/>
      <c r="F6849"/>
      <c r="G6849"/>
      <c r="H6849"/>
      <c r="O6849"/>
    </row>
    <row r="6850" spans="3:15" x14ac:dyDescent="0.35">
      <c r="C6850"/>
      <c r="F6850"/>
      <c r="G6850"/>
      <c r="H6850"/>
      <c r="O6850"/>
    </row>
    <row r="6851" spans="3:15" x14ac:dyDescent="0.35">
      <c r="C6851"/>
      <c r="F6851"/>
      <c r="G6851"/>
      <c r="H6851"/>
      <c r="O6851"/>
    </row>
    <row r="6852" spans="3:15" x14ac:dyDescent="0.35">
      <c r="C6852"/>
      <c r="F6852"/>
      <c r="G6852"/>
      <c r="H6852"/>
      <c r="O6852"/>
    </row>
    <row r="6853" spans="3:15" x14ac:dyDescent="0.35">
      <c r="C6853"/>
      <c r="F6853"/>
      <c r="G6853"/>
      <c r="H6853"/>
      <c r="O6853"/>
    </row>
    <row r="6854" spans="3:15" x14ac:dyDescent="0.35">
      <c r="C6854"/>
      <c r="F6854"/>
      <c r="G6854"/>
      <c r="H6854"/>
      <c r="O6854"/>
    </row>
    <row r="6855" spans="3:15" x14ac:dyDescent="0.35">
      <c r="C6855"/>
      <c r="F6855"/>
      <c r="G6855"/>
      <c r="H6855"/>
      <c r="O6855"/>
    </row>
    <row r="6856" spans="3:15" x14ac:dyDescent="0.35">
      <c r="C6856"/>
      <c r="F6856"/>
      <c r="G6856"/>
      <c r="H6856"/>
      <c r="O6856"/>
    </row>
    <row r="6857" spans="3:15" x14ac:dyDescent="0.35">
      <c r="C6857"/>
      <c r="F6857"/>
      <c r="G6857"/>
      <c r="H6857"/>
      <c r="O6857"/>
    </row>
    <row r="6858" spans="3:15" x14ac:dyDescent="0.35">
      <c r="C6858"/>
      <c r="F6858"/>
      <c r="G6858"/>
      <c r="H6858"/>
      <c r="O6858"/>
    </row>
    <row r="6859" spans="3:15" x14ac:dyDescent="0.35">
      <c r="C6859"/>
      <c r="F6859"/>
      <c r="G6859"/>
      <c r="H6859"/>
      <c r="O6859"/>
    </row>
    <row r="6860" spans="3:15" x14ac:dyDescent="0.35">
      <c r="C6860"/>
      <c r="F6860"/>
      <c r="G6860"/>
      <c r="H6860"/>
      <c r="O6860"/>
    </row>
    <row r="6861" spans="3:15" x14ac:dyDescent="0.35">
      <c r="C6861"/>
      <c r="F6861"/>
      <c r="G6861"/>
      <c r="H6861"/>
      <c r="O6861"/>
    </row>
    <row r="6862" spans="3:15" x14ac:dyDescent="0.35">
      <c r="C6862"/>
      <c r="F6862"/>
      <c r="G6862"/>
      <c r="H6862"/>
      <c r="O6862"/>
    </row>
    <row r="6863" spans="3:15" x14ac:dyDescent="0.35">
      <c r="C6863"/>
      <c r="F6863"/>
      <c r="G6863"/>
      <c r="H6863"/>
      <c r="O6863"/>
    </row>
    <row r="6864" spans="3:15" x14ac:dyDescent="0.35">
      <c r="C6864"/>
      <c r="F6864"/>
      <c r="G6864"/>
      <c r="H6864"/>
      <c r="O6864"/>
    </row>
    <row r="6865" spans="3:15" x14ac:dyDescent="0.35">
      <c r="C6865"/>
      <c r="F6865"/>
      <c r="G6865"/>
      <c r="H6865"/>
      <c r="O6865"/>
    </row>
    <row r="6866" spans="3:15" x14ac:dyDescent="0.35">
      <c r="C6866"/>
      <c r="F6866"/>
      <c r="G6866"/>
      <c r="H6866"/>
      <c r="O6866"/>
    </row>
    <row r="6867" spans="3:15" x14ac:dyDescent="0.35">
      <c r="C6867"/>
      <c r="F6867"/>
      <c r="G6867"/>
      <c r="H6867"/>
      <c r="O6867"/>
    </row>
    <row r="6868" spans="3:15" x14ac:dyDescent="0.35">
      <c r="C6868"/>
      <c r="F6868"/>
      <c r="G6868"/>
      <c r="H6868"/>
      <c r="O6868"/>
    </row>
    <row r="6869" spans="3:15" x14ac:dyDescent="0.35">
      <c r="C6869"/>
      <c r="F6869"/>
      <c r="G6869"/>
      <c r="H6869"/>
      <c r="O6869"/>
    </row>
    <row r="6870" spans="3:15" x14ac:dyDescent="0.35">
      <c r="C6870"/>
      <c r="F6870"/>
      <c r="G6870"/>
      <c r="H6870"/>
      <c r="O6870"/>
    </row>
    <row r="6871" spans="3:15" x14ac:dyDescent="0.35">
      <c r="C6871"/>
      <c r="F6871"/>
      <c r="G6871"/>
      <c r="H6871"/>
      <c r="O6871"/>
    </row>
    <row r="6872" spans="3:15" x14ac:dyDescent="0.35">
      <c r="C6872"/>
      <c r="F6872"/>
      <c r="G6872"/>
      <c r="H6872"/>
      <c r="O6872"/>
    </row>
    <row r="6873" spans="3:15" x14ac:dyDescent="0.35">
      <c r="C6873"/>
      <c r="F6873"/>
      <c r="G6873"/>
      <c r="H6873"/>
      <c r="O6873"/>
    </row>
    <row r="6874" spans="3:15" x14ac:dyDescent="0.35">
      <c r="C6874"/>
      <c r="F6874"/>
      <c r="G6874"/>
      <c r="H6874"/>
      <c r="O6874"/>
    </row>
    <row r="6875" spans="3:15" x14ac:dyDescent="0.35">
      <c r="C6875"/>
      <c r="F6875"/>
      <c r="G6875"/>
      <c r="H6875"/>
      <c r="O6875"/>
    </row>
    <row r="6876" spans="3:15" x14ac:dyDescent="0.35">
      <c r="C6876"/>
      <c r="F6876"/>
      <c r="G6876"/>
      <c r="H6876"/>
      <c r="O6876"/>
    </row>
    <row r="6877" spans="3:15" x14ac:dyDescent="0.35">
      <c r="C6877"/>
      <c r="F6877"/>
      <c r="G6877"/>
      <c r="H6877"/>
      <c r="O6877"/>
    </row>
    <row r="6878" spans="3:15" x14ac:dyDescent="0.35">
      <c r="C6878"/>
      <c r="F6878"/>
      <c r="G6878"/>
      <c r="H6878"/>
      <c r="O6878"/>
    </row>
    <row r="6879" spans="3:15" x14ac:dyDescent="0.35">
      <c r="C6879"/>
      <c r="F6879"/>
      <c r="G6879"/>
      <c r="H6879"/>
      <c r="O6879"/>
    </row>
    <row r="6880" spans="3:15" x14ac:dyDescent="0.35">
      <c r="C6880"/>
      <c r="F6880"/>
      <c r="G6880"/>
      <c r="H6880"/>
      <c r="O6880"/>
    </row>
    <row r="6881" spans="3:15" x14ac:dyDescent="0.35">
      <c r="C6881"/>
      <c r="F6881"/>
      <c r="G6881"/>
      <c r="H6881"/>
      <c r="O6881"/>
    </row>
    <row r="6882" spans="3:15" x14ac:dyDescent="0.35">
      <c r="C6882"/>
      <c r="F6882"/>
      <c r="G6882"/>
      <c r="H6882"/>
      <c r="O6882"/>
    </row>
    <row r="6883" spans="3:15" x14ac:dyDescent="0.35">
      <c r="C6883"/>
      <c r="F6883"/>
      <c r="G6883"/>
      <c r="H6883"/>
      <c r="O6883"/>
    </row>
    <row r="6884" spans="3:15" x14ac:dyDescent="0.35">
      <c r="C6884"/>
      <c r="F6884"/>
      <c r="G6884"/>
      <c r="H6884"/>
      <c r="O6884"/>
    </row>
    <row r="6885" spans="3:15" x14ac:dyDescent="0.35">
      <c r="C6885"/>
      <c r="F6885"/>
      <c r="G6885"/>
      <c r="H6885"/>
      <c r="O6885"/>
    </row>
    <row r="6886" spans="3:15" x14ac:dyDescent="0.35">
      <c r="C6886"/>
      <c r="F6886"/>
      <c r="G6886"/>
      <c r="H6886"/>
      <c r="O6886"/>
    </row>
    <row r="6887" spans="3:15" x14ac:dyDescent="0.35">
      <c r="C6887"/>
      <c r="F6887"/>
      <c r="G6887"/>
      <c r="H6887"/>
      <c r="O6887"/>
    </row>
    <row r="6888" spans="3:15" x14ac:dyDescent="0.35">
      <c r="C6888"/>
      <c r="F6888"/>
      <c r="G6888"/>
      <c r="H6888"/>
      <c r="O6888"/>
    </row>
    <row r="6889" spans="3:15" x14ac:dyDescent="0.35">
      <c r="C6889"/>
      <c r="F6889"/>
      <c r="G6889"/>
      <c r="H6889"/>
      <c r="O6889"/>
    </row>
    <row r="6890" spans="3:15" x14ac:dyDescent="0.35">
      <c r="C6890"/>
      <c r="F6890"/>
      <c r="G6890"/>
      <c r="H6890"/>
      <c r="O6890"/>
    </row>
    <row r="6891" spans="3:15" x14ac:dyDescent="0.35">
      <c r="C6891"/>
      <c r="F6891"/>
      <c r="G6891"/>
      <c r="H6891"/>
      <c r="O6891"/>
    </row>
    <row r="6892" spans="3:15" x14ac:dyDescent="0.35">
      <c r="C6892"/>
      <c r="F6892"/>
      <c r="G6892"/>
      <c r="H6892"/>
      <c r="O6892"/>
    </row>
    <row r="6893" spans="3:15" x14ac:dyDescent="0.35">
      <c r="C6893"/>
      <c r="F6893"/>
      <c r="G6893"/>
      <c r="H6893"/>
      <c r="O6893"/>
    </row>
    <row r="6894" spans="3:15" x14ac:dyDescent="0.35">
      <c r="C6894"/>
      <c r="F6894"/>
      <c r="G6894"/>
      <c r="H6894"/>
      <c r="O6894"/>
    </row>
    <row r="6895" spans="3:15" x14ac:dyDescent="0.35">
      <c r="C6895"/>
      <c r="F6895"/>
      <c r="G6895"/>
      <c r="H6895"/>
      <c r="O6895"/>
    </row>
    <row r="6896" spans="3:15" x14ac:dyDescent="0.35">
      <c r="C6896"/>
      <c r="F6896"/>
      <c r="G6896"/>
      <c r="H6896"/>
      <c r="O6896"/>
    </row>
    <row r="6897" spans="3:15" x14ac:dyDescent="0.35">
      <c r="C6897"/>
      <c r="F6897"/>
      <c r="G6897"/>
      <c r="H6897"/>
      <c r="O6897"/>
    </row>
    <row r="6898" spans="3:15" x14ac:dyDescent="0.35">
      <c r="C6898"/>
      <c r="F6898"/>
      <c r="G6898"/>
      <c r="H6898"/>
      <c r="O6898"/>
    </row>
    <row r="6899" spans="3:15" x14ac:dyDescent="0.35">
      <c r="C6899"/>
      <c r="F6899"/>
      <c r="G6899"/>
      <c r="H6899"/>
      <c r="O6899"/>
    </row>
    <row r="6900" spans="3:15" x14ac:dyDescent="0.35">
      <c r="C6900"/>
      <c r="F6900"/>
      <c r="G6900"/>
      <c r="H6900"/>
      <c r="O6900"/>
    </row>
    <row r="6901" spans="3:15" x14ac:dyDescent="0.35">
      <c r="C6901"/>
      <c r="F6901"/>
      <c r="G6901"/>
      <c r="H6901"/>
      <c r="O6901"/>
    </row>
    <row r="6902" spans="3:15" x14ac:dyDescent="0.35">
      <c r="C6902"/>
      <c r="F6902"/>
      <c r="G6902"/>
      <c r="H6902"/>
      <c r="O6902"/>
    </row>
    <row r="6903" spans="3:15" x14ac:dyDescent="0.35">
      <c r="C6903"/>
      <c r="F6903"/>
      <c r="G6903"/>
      <c r="H6903"/>
      <c r="O6903"/>
    </row>
    <row r="6904" spans="3:15" x14ac:dyDescent="0.35">
      <c r="C6904"/>
      <c r="F6904"/>
      <c r="G6904"/>
      <c r="H6904"/>
      <c r="O6904"/>
    </row>
    <row r="6905" spans="3:15" x14ac:dyDescent="0.35">
      <c r="C6905"/>
      <c r="F6905"/>
      <c r="G6905"/>
      <c r="H6905"/>
      <c r="O6905"/>
    </row>
    <row r="6906" spans="3:15" x14ac:dyDescent="0.35">
      <c r="C6906"/>
      <c r="F6906"/>
      <c r="G6906"/>
      <c r="H6906"/>
      <c r="O6906"/>
    </row>
    <row r="6907" spans="3:15" x14ac:dyDescent="0.35">
      <c r="C6907"/>
      <c r="F6907"/>
      <c r="G6907"/>
      <c r="H6907"/>
      <c r="O6907"/>
    </row>
    <row r="6908" spans="3:15" x14ac:dyDescent="0.35">
      <c r="C6908"/>
      <c r="F6908"/>
      <c r="G6908"/>
      <c r="H6908"/>
      <c r="O6908"/>
    </row>
    <row r="6909" spans="3:15" x14ac:dyDescent="0.35">
      <c r="C6909"/>
      <c r="F6909"/>
      <c r="G6909"/>
      <c r="H6909"/>
      <c r="O6909"/>
    </row>
    <row r="6910" spans="3:15" x14ac:dyDescent="0.35">
      <c r="C6910"/>
      <c r="F6910"/>
      <c r="G6910"/>
      <c r="H6910"/>
      <c r="O6910"/>
    </row>
    <row r="6911" spans="3:15" x14ac:dyDescent="0.35">
      <c r="C6911"/>
      <c r="F6911"/>
      <c r="G6911"/>
      <c r="H6911"/>
      <c r="O6911"/>
    </row>
    <row r="6912" spans="3:15" x14ac:dyDescent="0.35">
      <c r="C6912"/>
      <c r="F6912"/>
      <c r="G6912"/>
      <c r="H6912"/>
      <c r="O6912"/>
    </row>
    <row r="6913" spans="3:15" x14ac:dyDescent="0.35">
      <c r="C6913"/>
      <c r="F6913"/>
      <c r="G6913"/>
      <c r="H6913"/>
      <c r="O6913"/>
    </row>
    <row r="6914" spans="3:15" x14ac:dyDescent="0.35">
      <c r="C6914"/>
      <c r="F6914"/>
      <c r="G6914"/>
      <c r="H6914"/>
      <c r="O6914"/>
    </row>
    <row r="6915" spans="3:15" x14ac:dyDescent="0.35">
      <c r="C6915"/>
      <c r="F6915"/>
      <c r="G6915"/>
      <c r="H6915"/>
      <c r="O6915"/>
    </row>
    <row r="6916" spans="3:15" x14ac:dyDescent="0.35">
      <c r="C6916"/>
      <c r="F6916"/>
      <c r="G6916"/>
      <c r="H6916"/>
      <c r="O6916"/>
    </row>
    <row r="6917" spans="3:15" x14ac:dyDescent="0.35">
      <c r="C6917"/>
      <c r="F6917"/>
      <c r="G6917"/>
      <c r="H6917"/>
      <c r="O6917"/>
    </row>
    <row r="6918" spans="3:15" x14ac:dyDescent="0.35">
      <c r="C6918"/>
      <c r="F6918"/>
      <c r="G6918"/>
      <c r="H6918"/>
      <c r="O6918"/>
    </row>
    <row r="6919" spans="3:15" x14ac:dyDescent="0.35">
      <c r="C6919"/>
      <c r="F6919"/>
      <c r="G6919"/>
      <c r="H6919"/>
      <c r="O6919"/>
    </row>
    <row r="6920" spans="3:15" x14ac:dyDescent="0.35">
      <c r="C6920"/>
      <c r="F6920"/>
      <c r="G6920"/>
      <c r="H6920"/>
      <c r="O6920"/>
    </row>
    <row r="6921" spans="3:15" x14ac:dyDescent="0.35">
      <c r="C6921"/>
      <c r="F6921"/>
      <c r="G6921"/>
      <c r="H6921"/>
      <c r="O6921"/>
    </row>
    <row r="6922" spans="3:15" x14ac:dyDescent="0.35">
      <c r="C6922"/>
      <c r="F6922"/>
      <c r="G6922"/>
      <c r="H6922"/>
      <c r="O6922"/>
    </row>
    <row r="6923" spans="3:15" x14ac:dyDescent="0.35">
      <c r="C6923"/>
      <c r="F6923"/>
      <c r="G6923"/>
      <c r="H6923"/>
      <c r="O6923"/>
    </row>
    <row r="6924" spans="3:15" x14ac:dyDescent="0.35">
      <c r="C6924"/>
      <c r="F6924"/>
      <c r="G6924"/>
      <c r="H6924"/>
      <c r="O6924"/>
    </row>
    <row r="6925" spans="3:15" x14ac:dyDescent="0.35">
      <c r="C6925"/>
      <c r="F6925"/>
      <c r="G6925"/>
      <c r="H6925"/>
      <c r="O6925"/>
    </row>
    <row r="6926" spans="3:15" x14ac:dyDescent="0.35">
      <c r="C6926"/>
      <c r="F6926"/>
      <c r="G6926"/>
      <c r="H6926"/>
      <c r="O6926"/>
    </row>
    <row r="6927" spans="3:15" x14ac:dyDescent="0.35">
      <c r="C6927"/>
      <c r="F6927"/>
      <c r="G6927"/>
      <c r="H6927"/>
      <c r="O6927"/>
    </row>
    <row r="6928" spans="3:15" x14ac:dyDescent="0.35">
      <c r="C6928"/>
      <c r="F6928"/>
      <c r="G6928"/>
      <c r="H6928"/>
      <c r="O6928"/>
    </row>
    <row r="6929" spans="3:15" x14ac:dyDescent="0.35">
      <c r="C6929"/>
      <c r="F6929"/>
      <c r="G6929"/>
      <c r="H6929"/>
      <c r="O6929"/>
    </row>
    <row r="6930" spans="3:15" x14ac:dyDescent="0.35">
      <c r="C6930"/>
      <c r="F6930"/>
      <c r="G6930"/>
      <c r="H6930"/>
      <c r="O6930"/>
    </row>
    <row r="6931" spans="3:15" x14ac:dyDescent="0.35">
      <c r="C6931"/>
      <c r="F6931"/>
      <c r="G6931"/>
      <c r="H6931"/>
      <c r="O6931"/>
    </row>
    <row r="6932" spans="3:15" x14ac:dyDescent="0.35">
      <c r="C6932"/>
      <c r="F6932"/>
      <c r="G6932"/>
      <c r="H6932"/>
      <c r="O6932"/>
    </row>
    <row r="6933" spans="3:15" x14ac:dyDescent="0.35">
      <c r="C6933"/>
      <c r="F6933"/>
      <c r="G6933"/>
      <c r="H6933"/>
      <c r="O6933"/>
    </row>
    <row r="6934" spans="3:15" x14ac:dyDescent="0.35">
      <c r="C6934"/>
      <c r="F6934"/>
      <c r="G6934"/>
      <c r="H6934"/>
      <c r="O6934"/>
    </row>
    <row r="6935" spans="3:15" x14ac:dyDescent="0.35">
      <c r="C6935"/>
      <c r="F6935"/>
      <c r="G6935"/>
      <c r="H6935"/>
      <c r="O6935"/>
    </row>
    <row r="6936" spans="3:15" x14ac:dyDescent="0.35">
      <c r="C6936"/>
      <c r="F6936"/>
      <c r="G6936"/>
      <c r="H6936"/>
      <c r="O6936"/>
    </row>
    <row r="6937" spans="3:15" x14ac:dyDescent="0.35">
      <c r="C6937"/>
      <c r="F6937"/>
      <c r="G6937"/>
      <c r="H6937"/>
      <c r="O6937"/>
    </row>
    <row r="6938" spans="3:15" x14ac:dyDescent="0.35">
      <c r="C6938"/>
      <c r="F6938"/>
      <c r="G6938"/>
      <c r="H6938"/>
      <c r="O6938"/>
    </row>
    <row r="6939" spans="3:15" x14ac:dyDescent="0.35">
      <c r="C6939"/>
      <c r="F6939"/>
      <c r="G6939"/>
      <c r="H6939"/>
      <c r="O6939"/>
    </row>
    <row r="6940" spans="3:15" x14ac:dyDescent="0.35">
      <c r="C6940"/>
      <c r="F6940"/>
      <c r="G6940"/>
      <c r="H6940"/>
      <c r="O6940"/>
    </row>
    <row r="6941" spans="3:15" x14ac:dyDescent="0.35">
      <c r="C6941"/>
      <c r="F6941"/>
      <c r="G6941"/>
      <c r="H6941"/>
      <c r="O6941"/>
    </row>
    <row r="6942" spans="3:15" x14ac:dyDescent="0.35">
      <c r="C6942"/>
      <c r="F6942"/>
      <c r="G6942"/>
      <c r="H6942"/>
      <c r="O6942"/>
    </row>
    <row r="6943" spans="3:15" x14ac:dyDescent="0.35">
      <c r="C6943"/>
      <c r="F6943"/>
      <c r="G6943"/>
      <c r="H6943"/>
      <c r="O6943"/>
    </row>
    <row r="6944" spans="3:15" x14ac:dyDescent="0.35">
      <c r="C6944"/>
      <c r="F6944"/>
      <c r="G6944"/>
      <c r="H6944"/>
      <c r="O6944"/>
    </row>
    <row r="6945" spans="3:15" x14ac:dyDescent="0.35">
      <c r="C6945"/>
      <c r="F6945"/>
      <c r="G6945"/>
      <c r="H6945"/>
      <c r="O6945"/>
    </row>
    <row r="6946" spans="3:15" x14ac:dyDescent="0.35">
      <c r="C6946"/>
      <c r="F6946"/>
      <c r="G6946"/>
      <c r="H6946"/>
      <c r="O6946"/>
    </row>
    <row r="6947" spans="3:15" x14ac:dyDescent="0.35">
      <c r="C6947"/>
      <c r="F6947"/>
      <c r="G6947"/>
      <c r="H6947"/>
      <c r="O6947"/>
    </row>
    <row r="6948" spans="3:15" x14ac:dyDescent="0.35">
      <c r="C6948"/>
      <c r="F6948"/>
      <c r="G6948"/>
      <c r="H6948"/>
      <c r="O6948"/>
    </row>
    <row r="6949" spans="3:15" x14ac:dyDescent="0.35">
      <c r="C6949"/>
      <c r="F6949"/>
      <c r="G6949"/>
      <c r="H6949"/>
      <c r="O6949"/>
    </row>
    <row r="6950" spans="3:15" x14ac:dyDescent="0.35">
      <c r="C6950"/>
      <c r="F6950"/>
      <c r="G6950"/>
      <c r="H6950"/>
      <c r="O6950"/>
    </row>
    <row r="6951" spans="3:15" x14ac:dyDescent="0.35">
      <c r="C6951"/>
      <c r="F6951"/>
      <c r="G6951"/>
      <c r="H6951"/>
      <c r="O6951"/>
    </row>
    <row r="6952" spans="3:15" x14ac:dyDescent="0.35">
      <c r="C6952"/>
      <c r="F6952"/>
      <c r="G6952"/>
      <c r="H6952"/>
      <c r="O6952"/>
    </row>
    <row r="6953" spans="3:15" x14ac:dyDescent="0.35">
      <c r="C6953"/>
      <c r="F6953"/>
      <c r="G6953"/>
      <c r="H6953"/>
      <c r="O6953"/>
    </row>
    <row r="6954" spans="3:15" x14ac:dyDescent="0.35">
      <c r="C6954"/>
      <c r="F6954"/>
      <c r="G6954"/>
      <c r="H6954"/>
      <c r="O6954"/>
    </row>
    <row r="6955" spans="3:15" x14ac:dyDescent="0.35">
      <c r="C6955"/>
      <c r="F6955"/>
      <c r="G6955"/>
      <c r="H6955"/>
      <c r="O6955"/>
    </row>
    <row r="6956" spans="3:15" x14ac:dyDescent="0.35">
      <c r="C6956"/>
      <c r="F6956"/>
      <c r="G6956"/>
      <c r="H6956"/>
      <c r="O6956"/>
    </row>
    <row r="6957" spans="3:15" x14ac:dyDescent="0.35">
      <c r="C6957"/>
      <c r="F6957"/>
      <c r="G6957"/>
      <c r="H6957"/>
      <c r="O6957"/>
    </row>
    <row r="6958" spans="3:15" x14ac:dyDescent="0.35">
      <c r="C6958"/>
      <c r="F6958"/>
      <c r="G6958"/>
      <c r="H6958"/>
      <c r="O6958"/>
    </row>
    <row r="6959" spans="3:15" x14ac:dyDescent="0.35">
      <c r="C6959"/>
      <c r="F6959"/>
      <c r="G6959"/>
      <c r="H6959"/>
      <c r="O6959"/>
    </row>
    <row r="6960" spans="3:15" x14ac:dyDescent="0.35">
      <c r="C6960"/>
      <c r="F6960"/>
      <c r="G6960"/>
      <c r="H6960"/>
      <c r="O6960"/>
    </row>
    <row r="6961" spans="3:15" x14ac:dyDescent="0.35">
      <c r="C6961"/>
      <c r="F6961"/>
      <c r="G6961"/>
      <c r="H6961"/>
      <c r="O6961"/>
    </row>
    <row r="6962" spans="3:15" x14ac:dyDescent="0.35">
      <c r="C6962"/>
      <c r="F6962"/>
      <c r="G6962"/>
      <c r="H6962"/>
      <c r="O6962"/>
    </row>
    <row r="6963" spans="3:15" x14ac:dyDescent="0.35">
      <c r="C6963"/>
      <c r="F6963"/>
      <c r="G6963"/>
      <c r="H6963"/>
      <c r="O6963"/>
    </row>
    <row r="6964" spans="3:15" x14ac:dyDescent="0.35">
      <c r="C6964"/>
      <c r="F6964"/>
      <c r="G6964"/>
      <c r="H6964"/>
      <c r="O6964"/>
    </row>
    <row r="6965" spans="3:15" x14ac:dyDescent="0.35">
      <c r="C6965"/>
      <c r="F6965"/>
      <c r="G6965"/>
      <c r="H6965"/>
      <c r="O6965"/>
    </row>
    <row r="6966" spans="3:15" x14ac:dyDescent="0.35">
      <c r="C6966"/>
      <c r="F6966"/>
      <c r="G6966"/>
      <c r="H6966"/>
      <c r="O6966"/>
    </row>
    <row r="6967" spans="3:15" x14ac:dyDescent="0.35">
      <c r="C6967"/>
      <c r="F6967"/>
      <c r="G6967"/>
      <c r="H6967"/>
      <c r="O6967"/>
    </row>
    <row r="6968" spans="3:15" x14ac:dyDescent="0.35">
      <c r="C6968"/>
      <c r="F6968"/>
      <c r="G6968"/>
      <c r="H6968"/>
      <c r="O6968"/>
    </row>
    <row r="6969" spans="3:15" x14ac:dyDescent="0.35">
      <c r="C6969"/>
      <c r="F6969"/>
      <c r="G6969"/>
      <c r="H6969"/>
      <c r="O6969"/>
    </row>
    <row r="6970" spans="3:15" x14ac:dyDescent="0.35">
      <c r="C6970"/>
      <c r="F6970"/>
      <c r="G6970"/>
      <c r="H6970"/>
      <c r="O6970"/>
    </row>
    <row r="6971" spans="3:15" x14ac:dyDescent="0.35">
      <c r="C6971"/>
      <c r="F6971"/>
      <c r="G6971"/>
      <c r="H6971"/>
      <c r="O6971"/>
    </row>
    <row r="6972" spans="3:15" x14ac:dyDescent="0.35">
      <c r="C6972"/>
      <c r="F6972"/>
      <c r="G6972"/>
      <c r="H6972"/>
      <c r="O6972"/>
    </row>
    <row r="6973" spans="3:15" x14ac:dyDescent="0.35">
      <c r="C6973"/>
      <c r="F6973"/>
      <c r="G6973"/>
      <c r="H6973"/>
      <c r="O6973"/>
    </row>
    <row r="6974" spans="3:15" x14ac:dyDescent="0.35">
      <c r="C6974"/>
      <c r="F6974"/>
      <c r="G6974"/>
      <c r="H6974"/>
      <c r="O6974"/>
    </row>
    <row r="6975" spans="3:15" x14ac:dyDescent="0.35">
      <c r="C6975"/>
      <c r="F6975"/>
      <c r="G6975"/>
      <c r="H6975"/>
      <c r="O6975"/>
    </row>
    <row r="6976" spans="3:15" x14ac:dyDescent="0.35">
      <c r="C6976"/>
      <c r="F6976"/>
      <c r="G6976"/>
      <c r="H6976"/>
      <c r="O6976"/>
    </row>
    <row r="6977" spans="3:15" x14ac:dyDescent="0.35">
      <c r="C6977"/>
      <c r="F6977"/>
      <c r="G6977"/>
      <c r="H6977"/>
      <c r="O6977"/>
    </row>
    <row r="6978" spans="3:15" x14ac:dyDescent="0.35">
      <c r="C6978"/>
      <c r="F6978"/>
      <c r="G6978"/>
      <c r="H6978"/>
      <c r="O6978"/>
    </row>
    <row r="6979" spans="3:15" x14ac:dyDescent="0.35">
      <c r="C6979"/>
      <c r="F6979"/>
      <c r="G6979"/>
      <c r="H6979"/>
      <c r="O6979"/>
    </row>
    <row r="6980" spans="3:15" x14ac:dyDescent="0.35">
      <c r="C6980"/>
      <c r="F6980"/>
      <c r="G6980"/>
      <c r="H6980"/>
      <c r="O6980"/>
    </row>
    <row r="6981" spans="3:15" x14ac:dyDescent="0.35">
      <c r="C6981"/>
      <c r="F6981"/>
      <c r="G6981"/>
      <c r="H6981"/>
      <c r="O6981"/>
    </row>
    <row r="6982" spans="3:15" x14ac:dyDescent="0.35">
      <c r="C6982"/>
      <c r="F6982"/>
      <c r="G6982"/>
      <c r="H6982"/>
      <c r="O6982"/>
    </row>
    <row r="6983" spans="3:15" x14ac:dyDescent="0.35">
      <c r="C6983"/>
      <c r="F6983"/>
      <c r="G6983"/>
      <c r="H6983"/>
      <c r="O6983"/>
    </row>
    <row r="6984" spans="3:15" x14ac:dyDescent="0.35">
      <c r="C6984"/>
      <c r="F6984"/>
      <c r="G6984"/>
      <c r="H6984"/>
      <c r="O6984"/>
    </row>
    <row r="6985" spans="3:15" x14ac:dyDescent="0.35">
      <c r="C6985"/>
      <c r="F6985"/>
      <c r="G6985"/>
      <c r="H6985"/>
      <c r="O6985"/>
    </row>
    <row r="6986" spans="3:15" x14ac:dyDescent="0.35">
      <c r="C6986"/>
      <c r="F6986"/>
      <c r="G6986"/>
      <c r="H6986"/>
      <c r="O6986"/>
    </row>
    <row r="6987" spans="3:15" x14ac:dyDescent="0.35">
      <c r="C6987"/>
      <c r="F6987"/>
      <c r="G6987"/>
      <c r="H6987"/>
      <c r="O6987"/>
    </row>
    <row r="6988" spans="3:15" x14ac:dyDescent="0.35">
      <c r="C6988"/>
      <c r="F6988"/>
      <c r="G6988"/>
      <c r="H6988"/>
      <c r="O6988"/>
    </row>
    <row r="6989" spans="3:15" x14ac:dyDescent="0.35">
      <c r="C6989"/>
      <c r="F6989"/>
      <c r="G6989"/>
      <c r="H6989"/>
      <c r="O6989"/>
    </row>
    <row r="6990" spans="3:15" x14ac:dyDescent="0.35">
      <c r="C6990"/>
      <c r="F6990"/>
      <c r="G6990"/>
      <c r="H6990"/>
      <c r="O6990"/>
    </row>
    <row r="6991" spans="3:15" x14ac:dyDescent="0.35">
      <c r="C6991"/>
      <c r="F6991"/>
      <c r="G6991"/>
      <c r="H6991"/>
      <c r="O6991"/>
    </row>
    <row r="6992" spans="3:15" x14ac:dyDescent="0.35">
      <c r="C6992"/>
      <c r="F6992"/>
      <c r="G6992"/>
      <c r="H6992"/>
      <c r="O6992"/>
    </row>
    <row r="6993" spans="3:15" x14ac:dyDescent="0.35">
      <c r="C6993"/>
      <c r="F6993"/>
      <c r="G6993"/>
      <c r="H6993"/>
      <c r="O6993"/>
    </row>
    <row r="6994" spans="3:15" x14ac:dyDescent="0.35">
      <c r="C6994"/>
      <c r="F6994"/>
      <c r="G6994"/>
      <c r="H6994"/>
      <c r="O6994"/>
    </row>
    <row r="6995" spans="3:15" x14ac:dyDescent="0.35">
      <c r="C6995"/>
      <c r="F6995"/>
      <c r="G6995"/>
      <c r="H6995"/>
      <c r="O6995"/>
    </row>
    <row r="6996" spans="3:15" x14ac:dyDescent="0.35">
      <c r="C6996"/>
      <c r="F6996"/>
      <c r="G6996"/>
      <c r="H6996"/>
      <c r="O6996"/>
    </row>
    <row r="6997" spans="3:15" x14ac:dyDescent="0.35">
      <c r="C6997"/>
      <c r="F6997"/>
      <c r="G6997"/>
      <c r="H6997"/>
      <c r="O6997"/>
    </row>
    <row r="6998" spans="3:15" x14ac:dyDescent="0.35">
      <c r="C6998"/>
      <c r="F6998"/>
      <c r="G6998"/>
      <c r="H6998"/>
      <c r="O6998"/>
    </row>
    <row r="6999" spans="3:15" x14ac:dyDescent="0.35">
      <c r="C6999"/>
      <c r="F6999"/>
      <c r="G6999"/>
      <c r="H6999"/>
      <c r="O6999"/>
    </row>
    <row r="7000" spans="3:15" x14ac:dyDescent="0.35">
      <c r="C7000"/>
      <c r="F7000"/>
      <c r="G7000"/>
      <c r="H7000"/>
      <c r="O7000"/>
    </row>
    <row r="7001" spans="3:15" x14ac:dyDescent="0.35">
      <c r="C7001"/>
      <c r="F7001"/>
      <c r="G7001"/>
      <c r="H7001"/>
      <c r="O7001"/>
    </row>
    <row r="7002" spans="3:15" x14ac:dyDescent="0.35">
      <c r="C7002"/>
      <c r="F7002"/>
      <c r="G7002"/>
      <c r="H7002"/>
      <c r="O7002"/>
    </row>
    <row r="7003" spans="3:15" x14ac:dyDescent="0.35">
      <c r="C7003"/>
      <c r="F7003"/>
      <c r="G7003"/>
      <c r="H7003"/>
      <c r="O7003"/>
    </row>
    <row r="7004" spans="3:15" x14ac:dyDescent="0.35">
      <c r="C7004"/>
      <c r="F7004"/>
      <c r="G7004"/>
      <c r="H7004"/>
      <c r="O7004"/>
    </row>
    <row r="7005" spans="3:15" x14ac:dyDescent="0.35">
      <c r="C7005"/>
      <c r="F7005"/>
      <c r="G7005"/>
      <c r="H7005"/>
      <c r="O7005"/>
    </row>
    <row r="7006" spans="3:15" x14ac:dyDescent="0.35">
      <c r="C7006"/>
      <c r="F7006"/>
      <c r="G7006"/>
      <c r="H7006"/>
      <c r="O7006"/>
    </row>
    <row r="7007" spans="3:15" x14ac:dyDescent="0.35">
      <c r="C7007"/>
      <c r="F7007"/>
      <c r="G7007"/>
      <c r="H7007"/>
      <c r="O7007"/>
    </row>
    <row r="7008" spans="3:15" x14ac:dyDescent="0.35">
      <c r="C7008"/>
      <c r="F7008"/>
      <c r="G7008"/>
      <c r="H7008"/>
      <c r="O7008"/>
    </row>
    <row r="7009" spans="3:15" x14ac:dyDescent="0.35">
      <c r="C7009"/>
      <c r="F7009"/>
      <c r="G7009"/>
      <c r="H7009"/>
      <c r="O7009"/>
    </row>
    <row r="7010" spans="3:15" x14ac:dyDescent="0.35">
      <c r="C7010"/>
      <c r="F7010"/>
      <c r="G7010"/>
      <c r="H7010"/>
      <c r="O7010"/>
    </row>
    <row r="7011" spans="3:15" x14ac:dyDescent="0.35">
      <c r="C7011"/>
      <c r="F7011"/>
      <c r="G7011"/>
      <c r="H7011"/>
      <c r="O7011"/>
    </row>
    <row r="7012" spans="3:15" x14ac:dyDescent="0.35">
      <c r="C7012"/>
      <c r="F7012"/>
      <c r="G7012"/>
      <c r="H7012"/>
      <c r="O7012"/>
    </row>
    <row r="7013" spans="3:15" x14ac:dyDescent="0.35">
      <c r="C7013"/>
      <c r="F7013"/>
      <c r="G7013"/>
      <c r="H7013"/>
      <c r="O7013"/>
    </row>
    <row r="7014" spans="3:15" x14ac:dyDescent="0.35">
      <c r="C7014"/>
      <c r="F7014"/>
      <c r="G7014"/>
      <c r="H7014"/>
      <c r="O7014"/>
    </row>
    <row r="7015" spans="3:15" x14ac:dyDescent="0.35">
      <c r="C7015"/>
      <c r="F7015"/>
      <c r="G7015"/>
      <c r="H7015"/>
      <c r="O7015"/>
    </row>
    <row r="7016" spans="3:15" x14ac:dyDescent="0.35">
      <c r="C7016"/>
      <c r="F7016"/>
      <c r="G7016"/>
      <c r="H7016"/>
      <c r="O7016"/>
    </row>
    <row r="7017" spans="3:15" x14ac:dyDescent="0.35">
      <c r="C7017"/>
      <c r="F7017"/>
      <c r="G7017"/>
      <c r="H7017"/>
      <c r="O7017"/>
    </row>
    <row r="7018" spans="3:15" x14ac:dyDescent="0.35">
      <c r="C7018"/>
      <c r="F7018"/>
      <c r="G7018"/>
      <c r="H7018"/>
      <c r="O7018"/>
    </row>
    <row r="7019" spans="3:15" x14ac:dyDescent="0.35">
      <c r="C7019"/>
      <c r="F7019"/>
      <c r="G7019"/>
      <c r="H7019"/>
      <c r="O7019"/>
    </row>
    <row r="7020" spans="3:15" x14ac:dyDescent="0.35">
      <c r="C7020"/>
      <c r="F7020"/>
      <c r="G7020"/>
      <c r="H7020"/>
      <c r="O7020"/>
    </row>
    <row r="7021" spans="3:15" x14ac:dyDescent="0.35">
      <c r="C7021"/>
      <c r="F7021"/>
      <c r="G7021"/>
      <c r="H7021"/>
      <c r="O7021"/>
    </row>
    <row r="7022" spans="3:15" x14ac:dyDescent="0.35">
      <c r="C7022"/>
      <c r="F7022"/>
      <c r="G7022"/>
      <c r="H7022"/>
      <c r="O7022"/>
    </row>
    <row r="7023" spans="3:15" x14ac:dyDescent="0.35">
      <c r="C7023"/>
      <c r="F7023"/>
      <c r="G7023"/>
      <c r="H7023"/>
      <c r="O7023"/>
    </row>
    <row r="7024" spans="3:15" x14ac:dyDescent="0.35">
      <c r="C7024"/>
      <c r="F7024"/>
      <c r="G7024"/>
      <c r="H7024"/>
      <c r="O7024"/>
    </row>
    <row r="7025" spans="3:15" x14ac:dyDescent="0.35">
      <c r="C7025"/>
      <c r="F7025"/>
      <c r="G7025"/>
      <c r="H7025"/>
      <c r="O7025"/>
    </row>
    <row r="7026" spans="3:15" x14ac:dyDescent="0.35">
      <c r="C7026"/>
      <c r="F7026"/>
      <c r="G7026"/>
      <c r="H7026"/>
      <c r="O7026"/>
    </row>
    <row r="7027" spans="3:15" x14ac:dyDescent="0.35">
      <c r="C7027"/>
      <c r="F7027"/>
      <c r="G7027"/>
      <c r="H7027"/>
      <c r="O7027"/>
    </row>
    <row r="7028" spans="3:15" x14ac:dyDescent="0.35">
      <c r="C7028"/>
      <c r="F7028"/>
      <c r="G7028"/>
      <c r="H7028"/>
      <c r="O7028"/>
    </row>
    <row r="7029" spans="3:15" x14ac:dyDescent="0.35">
      <c r="C7029"/>
      <c r="F7029"/>
      <c r="G7029"/>
      <c r="H7029"/>
      <c r="O7029"/>
    </row>
    <row r="7030" spans="3:15" x14ac:dyDescent="0.35">
      <c r="C7030"/>
      <c r="F7030"/>
      <c r="G7030"/>
      <c r="H7030"/>
      <c r="O7030"/>
    </row>
    <row r="7031" spans="3:15" x14ac:dyDescent="0.35">
      <c r="C7031"/>
      <c r="F7031"/>
      <c r="G7031"/>
      <c r="H7031"/>
      <c r="O7031"/>
    </row>
    <row r="7032" spans="3:15" x14ac:dyDescent="0.35">
      <c r="C7032"/>
      <c r="F7032"/>
      <c r="G7032"/>
      <c r="H7032"/>
      <c r="O7032"/>
    </row>
    <row r="7033" spans="3:15" x14ac:dyDescent="0.35">
      <c r="C7033"/>
      <c r="F7033"/>
      <c r="G7033"/>
      <c r="H7033"/>
      <c r="O7033"/>
    </row>
    <row r="7034" spans="3:15" x14ac:dyDescent="0.35">
      <c r="C7034"/>
      <c r="F7034"/>
      <c r="G7034"/>
      <c r="H7034"/>
      <c r="O7034"/>
    </row>
    <row r="7035" spans="3:15" x14ac:dyDescent="0.35">
      <c r="C7035"/>
      <c r="F7035"/>
      <c r="G7035"/>
      <c r="H7035"/>
      <c r="O7035"/>
    </row>
    <row r="7036" spans="3:15" x14ac:dyDescent="0.35">
      <c r="C7036"/>
      <c r="F7036"/>
      <c r="G7036"/>
      <c r="H7036"/>
      <c r="O7036"/>
    </row>
    <row r="7037" spans="3:15" x14ac:dyDescent="0.35">
      <c r="C7037"/>
      <c r="F7037"/>
      <c r="G7037"/>
      <c r="H7037"/>
      <c r="O7037"/>
    </row>
    <row r="7038" spans="3:15" x14ac:dyDescent="0.35">
      <c r="C7038"/>
      <c r="F7038"/>
      <c r="G7038"/>
      <c r="H7038"/>
      <c r="O7038"/>
    </row>
    <row r="7039" spans="3:15" x14ac:dyDescent="0.35">
      <c r="C7039"/>
      <c r="F7039"/>
      <c r="G7039"/>
      <c r="H7039"/>
      <c r="O7039"/>
    </row>
    <row r="7040" spans="3:15" x14ac:dyDescent="0.35">
      <c r="C7040"/>
      <c r="F7040"/>
      <c r="G7040"/>
      <c r="H7040"/>
      <c r="O7040"/>
    </row>
    <row r="7041" spans="3:15" x14ac:dyDescent="0.35">
      <c r="C7041"/>
      <c r="F7041"/>
      <c r="G7041"/>
      <c r="H7041"/>
      <c r="O7041"/>
    </row>
    <row r="7042" spans="3:15" x14ac:dyDescent="0.35">
      <c r="C7042"/>
      <c r="F7042"/>
      <c r="G7042"/>
      <c r="H7042"/>
      <c r="O7042"/>
    </row>
    <row r="7043" spans="3:15" x14ac:dyDescent="0.35">
      <c r="C7043"/>
      <c r="F7043"/>
      <c r="G7043"/>
      <c r="H7043"/>
      <c r="O7043"/>
    </row>
    <row r="7044" spans="3:15" x14ac:dyDescent="0.35">
      <c r="C7044"/>
      <c r="F7044"/>
      <c r="G7044"/>
      <c r="H7044"/>
      <c r="O7044"/>
    </row>
    <row r="7045" spans="3:15" x14ac:dyDescent="0.35">
      <c r="C7045"/>
      <c r="F7045"/>
      <c r="G7045"/>
      <c r="H7045"/>
      <c r="O7045"/>
    </row>
    <row r="7046" spans="3:15" x14ac:dyDescent="0.35">
      <c r="C7046"/>
      <c r="F7046"/>
      <c r="G7046"/>
      <c r="H7046"/>
      <c r="O7046"/>
    </row>
    <row r="7047" spans="3:15" x14ac:dyDescent="0.35">
      <c r="C7047"/>
      <c r="F7047"/>
      <c r="G7047"/>
      <c r="H7047"/>
      <c r="O7047"/>
    </row>
    <row r="7048" spans="3:15" x14ac:dyDescent="0.35">
      <c r="C7048"/>
      <c r="F7048"/>
      <c r="G7048"/>
      <c r="H7048"/>
      <c r="O7048"/>
    </row>
    <row r="7049" spans="3:15" x14ac:dyDescent="0.35">
      <c r="C7049"/>
      <c r="F7049"/>
      <c r="G7049"/>
      <c r="H7049"/>
      <c r="O7049"/>
    </row>
    <row r="7050" spans="3:15" x14ac:dyDescent="0.35">
      <c r="C7050"/>
      <c r="F7050"/>
      <c r="G7050"/>
      <c r="H7050"/>
      <c r="O7050"/>
    </row>
    <row r="7051" spans="3:15" x14ac:dyDescent="0.35">
      <c r="C7051"/>
      <c r="F7051"/>
      <c r="G7051"/>
      <c r="H7051"/>
      <c r="O7051"/>
    </row>
    <row r="7052" spans="3:15" x14ac:dyDescent="0.35">
      <c r="C7052"/>
      <c r="F7052"/>
      <c r="G7052"/>
      <c r="H7052"/>
      <c r="O7052"/>
    </row>
    <row r="7053" spans="3:15" x14ac:dyDescent="0.35">
      <c r="C7053"/>
      <c r="F7053"/>
      <c r="G7053"/>
      <c r="H7053"/>
      <c r="O7053"/>
    </row>
    <row r="7054" spans="3:15" x14ac:dyDescent="0.35">
      <c r="C7054"/>
      <c r="F7054"/>
      <c r="G7054"/>
      <c r="H7054"/>
      <c r="O7054"/>
    </row>
    <row r="7055" spans="3:15" x14ac:dyDescent="0.35">
      <c r="C7055"/>
      <c r="F7055"/>
      <c r="G7055"/>
      <c r="H7055"/>
      <c r="O7055"/>
    </row>
    <row r="7056" spans="3:15" x14ac:dyDescent="0.35">
      <c r="C7056"/>
      <c r="F7056"/>
      <c r="G7056"/>
      <c r="H7056"/>
      <c r="O7056"/>
    </row>
    <row r="7057" spans="3:15" x14ac:dyDescent="0.35">
      <c r="C7057"/>
      <c r="F7057"/>
      <c r="G7057"/>
      <c r="H7057"/>
      <c r="O7057"/>
    </row>
    <row r="7058" spans="3:15" x14ac:dyDescent="0.35">
      <c r="C7058"/>
      <c r="F7058"/>
      <c r="G7058"/>
      <c r="H7058"/>
      <c r="O7058"/>
    </row>
    <row r="7059" spans="3:15" x14ac:dyDescent="0.35">
      <c r="C7059"/>
      <c r="F7059"/>
      <c r="G7059"/>
      <c r="H7059"/>
      <c r="O7059"/>
    </row>
    <row r="7060" spans="3:15" x14ac:dyDescent="0.35">
      <c r="C7060"/>
      <c r="F7060"/>
      <c r="G7060"/>
      <c r="H7060"/>
      <c r="O7060"/>
    </row>
    <row r="7061" spans="3:15" x14ac:dyDescent="0.35">
      <c r="C7061"/>
      <c r="F7061"/>
      <c r="G7061"/>
      <c r="H7061"/>
      <c r="O7061"/>
    </row>
    <row r="7062" spans="3:15" x14ac:dyDescent="0.35">
      <c r="C7062"/>
      <c r="F7062"/>
      <c r="G7062"/>
      <c r="H7062"/>
      <c r="O7062"/>
    </row>
    <row r="7063" spans="3:15" x14ac:dyDescent="0.35">
      <c r="C7063"/>
      <c r="F7063"/>
      <c r="G7063"/>
      <c r="H7063"/>
      <c r="O7063"/>
    </row>
    <row r="7064" spans="3:15" x14ac:dyDescent="0.35">
      <c r="C7064"/>
      <c r="F7064"/>
      <c r="G7064"/>
      <c r="H7064"/>
      <c r="O7064"/>
    </row>
    <row r="7065" spans="3:15" x14ac:dyDescent="0.35">
      <c r="C7065"/>
      <c r="F7065"/>
      <c r="G7065"/>
      <c r="H7065"/>
      <c r="O7065"/>
    </row>
    <row r="7066" spans="3:15" x14ac:dyDescent="0.35">
      <c r="C7066"/>
      <c r="F7066"/>
      <c r="G7066"/>
      <c r="H7066"/>
      <c r="O7066"/>
    </row>
    <row r="7067" spans="3:15" x14ac:dyDescent="0.35">
      <c r="C7067"/>
      <c r="F7067"/>
      <c r="G7067"/>
      <c r="H7067"/>
      <c r="O7067"/>
    </row>
    <row r="7068" spans="3:15" x14ac:dyDescent="0.35">
      <c r="C7068"/>
      <c r="F7068"/>
      <c r="G7068"/>
      <c r="H7068"/>
      <c r="O7068"/>
    </row>
    <row r="7069" spans="3:15" x14ac:dyDescent="0.35">
      <c r="C7069"/>
      <c r="F7069"/>
      <c r="G7069"/>
      <c r="H7069"/>
      <c r="O7069"/>
    </row>
    <row r="7070" spans="3:15" x14ac:dyDescent="0.35">
      <c r="C7070"/>
      <c r="F7070"/>
      <c r="G7070"/>
      <c r="H7070"/>
      <c r="O7070"/>
    </row>
    <row r="7071" spans="3:15" x14ac:dyDescent="0.35">
      <c r="C7071"/>
      <c r="F7071"/>
      <c r="G7071"/>
      <c r="H7071"/>
      <c r="O7071"/>
    </row>
    <row r="7072" spans="3:15" x14ac:dyDescent="0.35">
      <c r="C7072"/>
      <c r="F7072"/>
      <c r="G7072"/>
      <c r="H7072"/>
      <c r="O7072"/>
    </row>
    <row r="7073" spans="3:15" x14ac:dyDescent="0.35">
      <c r="C7073"/>
      <c r="F7073"/>
      <c r="G7073"/>
      <c r="H7073"/>
      <c r="O7073"/>
    </row>
    <row r="7074" spans="3:15" x14ac:dyDescent="0.35">
      <c r="C7074"/>
      <c r="F7074"/>
      <c r="G7074"/>
      <c r="H7074"/>
      <c r="O7074"/>
    </row>
    <row r="7075" spans="3:15" x14ac:dyDescent="0.35">
      <c r="C7075"/>
      <c r="F7075"/>
      <c r="G7075"/>
      <c r="H7075"/>
      <c r="O7075"/>
    </row>
    <row r="7076" spans="3:15" x14ac:dyDescent="0.35">
      <c r="C7076"/>
      <c r="F7076"/>
      <c r="G7076"/>
      <c r="H7076"/>
      <c r="O7076"/>
    </row>
    <row r="7077" spans="3:15" x14ac:dyDescent="0.35">
      <c r="C7077"/>
      <c r="F7077"/>
      <c r="G7077"/>
      <c r="H7077"/>
      <c r="O7077"/>
    </row>
    <row r="7078" spans="3:15" x14ac:dyDescent="0.35">
      <c r="C7078"/>
      <c r="F7078"/>
      <c r="G7078"/>
      <c r="H7078"/>
      <c r="O7078"/>
    </row>
    <row r="7079" spans="3:15" x14ac:dyDescent="0.35">
      <c r="C7079"/>
      <c r="F7079"/>
      <c r="G7079"/>
      <c r="H7079"/>
      <c r="O7079"/>
    </row>
    <row r="7080" spans="3:15" x14ac:dyDescent="0.35">
      <c r="C7080"/>
      <c r="F7080"/>
      <c r="G7080"/>
      <c r="H7080"/>
      <c r="O7080"/>
    </row>
    <row r="7081" spans="3:15" x14ac:dyDescent="0.35">
      <c r="C7081"/>
      <c r="F7081"/>
      <c r="G7081"/>
      <c r="H7081"/>
      <c r="O7081"/>
    </row>
    <row r="7082" spans="3:15" x14ac:dyDescent="0.35">
      <c r="C7082"/>
      <c r="F7082"/>
      <c r="G7082"/>
      <c r="H7082"/>
      <c r="O7082"/>
    </row>
    <row r="7083" spans="3:15" x14ac:dyDescent="0.35">
      <c r="C7083"/>
      <c r="F7083"/>
      <c r="G7083"/>
      <c r="H7083"/>
      <c r="O7083"/>
    </row>
    <row r="7084" spans="3:15" x14ac:dyDescent="0.35">
      <c r="C7084"/>
      <c r="F7084"/>
      <c r="G7084"/>
      <c r="H7084"/>
      <c r="O7084"/>
    </row>
    <row r="7085" spans="3:15" x14ac:dyDescent="0.35">
      <c r="C7085"/>
      <c r="F7085"/>
      <c r="G7085"/>
      <c r="H7085"/>
      <c r="O7085"/>
    </row>
    <row r="7086" spans="3:15" x14ac:dyDescent="0.35">
      <c r="C7086"/>
      <c r="F7086"/>
      <c r="G7086"/>
      <c r="H7086"/>
      <c r="O7086"/>
    </row>
    <row r="7087" spans="3:15" x14ac:dyDescent="0.35">
      <c r="C7087"/>
      <c r="F7087"/>
      <c r="G7087"/>
      <c r="H7087"/>
      <c r="O7087"/>
    </row>
    <row r="7088" spans="3:15" x14ac:dyDescent="0.35">
      <c r="C7088"/>
      <c r="F7088"/>
      <c r="G7088"/>
      <c r="H7088"/>
      <c r="O7088"/>
    </row>
    <row r="7089" spans="3:15" x14ac:dyDescent="0.35">
      <c r="C7089"/>
      <c r="F7089"/>
      <c r="G7089"/>
      <c r="H7089"/>
      <c r="O7089"/>
    </row>
    <row r="7090" spans="3:15" x14ac:dyDescent="0.35">
      <c r="C7090"/>
      <c r="F7090"/>
      <c r="G7090"/>
      <c r="H7090"/>
      <c r="O7090"/>
    </row>
    <row r="7091" spans="3:15" x14ac:dyDescent="0.35">
      <c r="C7091"/>
      <c r="F7091"/>
      <c r="G7091"/>
      <c r="H7091"/>
      <c r="O7091"/>
    </row>
    <row r="7092" spans="3:15" x14ac:dyDescent="0.35">
      <c r="C7092"/>
      <c r="F7092"/>
      <c r="G7092"/>
      <c r="H7092"/>
      <c r="O7092"/>
    </row>
    <row r="7093" spans="3:15" x14ac:dyDescent="0.35">
      <c r="C7093"/>
      <c r="F7093"/>
      <c r="G7093"/>
      <c r="H7093"/>
      <c r="O7093"/>
    </row>
    <row r="7094" spans="3:15" x14ac:dyDescent="0.35">
      <c r="C7094"/>
      <c r="F7094"/>
      <c r="G7094"/>
      <c r="H7094"/>
      <c r="O7094"/>
    </row>
    <row r="7095" spans="3:15" x14ac:dyDescent="0.35">
      <c r="C7095"/>
      <c r="F7095"/>
      <c r="G7095"/>
      <c r="H7095"/>
      <c r="O7095"/>
    </row>
    <row r="7096" spans="3:15" x14ac:dyDescent="0.35">
      <c r="C7096"/>
      <c r="F7096"/>
      <c r="G7096"/>
      <c r="H7096"/>
      <c r="O7096"/>
    </row>
    <row r="7097" spans="3:15" x14ac:dyDescent="0.35">
      <c r="C7097"/>
      <c r="F7097"/>
      <c r="G7097"/>
      <c r="H7097"/>
      <c r="O7097"/>
    </row>
    <row r="7098" spans="3:15" x14ac:dyDescent="0.35">
      <c r="C7098"/>
      <c r="F7098"/>
      <c r="G7098"/>
      <c r="H7098"/>
      <c r="O7098"/>
    </row>
    <row r="7099" spans="3:15" x14ac:dyDescent="0.35">
      <c r="C7099"/>
      <c r="F7099"/>
      <c r="G7099"/>
      <c r="H7099"/>
      <c r="O7099"/>
    </row>
    <row r="7100" spans="3:15" x14ac:dyDescent="0.35">
      <c r="C7100"/>
      <c r="F7100"/>
      <c r="G7100"/>
      <c r="H7100"/>
      <c r="O7100"/>
    </row>
    <row r="7101" spans="3:15" x14ac:dyDescent="0.35">
      <c r="C7101"/>
      <c r="F7101"/>
      <c r="G7101"/>
      <c r="H7101"/>
      <c r="O7101"/>
    </row>
    <row r="7102" spans="3:15" x14ac:dyDescent="0.35">
      <c r="C7102"/>
      <c r="F7102"/>
      <c r="G7102"/>
      <c r="H7102"/>
      <c r="O7102"/>
    </row>
    <row r="7103" spans="3:15" x14ac:dyDescent="0.35">
      <c r="C7103"/>
      <c r="F7103"/>
      <c r="G7103"/>
      <c r="H7103"/>
      <c r="O7103"/>
    </row>
    <row r="7104" spans="3:15" x14ac:dyDescent="0.35">
      <c r="C7104"/>
      <c r="F7104"/>
      <c r="G7104"/>
      <c r="H7104"/>
      <c r="O7104"/>
    </row>
    <row r="7105" spans="3:15" x14ac:dyDescent="0.35">
      <c r="C7105"/>
      <c r="F7105"/>
      <c r="G7105"/>
      <c r="H7105"/>
      <c r="O7105"/>
    </row>
    <row r="7106" spans="3:15" x14ac:dyDescent="0.35">
      <c r="C7106"/>
      <c r="F7106"/>
      <c r="G7106"/>
      <c r="H7106"/>
      <c r="O7106"/>
    </row>
    <row r="7107" spans="3:15" x14ac:dyDescent="0.35">
      <c r="C7107"/>
      <c r="F7107"/>
      <c r="G7107"/>
      <c r="H7107"/>
      <c r="O7107"/>
    </row>
    <row r="7108" spans="3:15" x14ac:dyDescent="0.35">
      <c r="C7108"/>
      <c r="F7108"/>
      <c r="G7108"/>
      <c r="H7108"/>
      <c r="O7108"/>
    </row>
    <row r="7109" spans="3:15" x14ac:dyDescent="0.35">
      <c r="C7109"/>
      <c r="F7109"/>
      <c r="G7109"/>
      <c r="H7109"/>
      <c r="O7109"/>
    </row>
    <row r="7110" spans="3:15" x14ac:dyDescent="0.35">
      <c r="C7110"/>
      <c r="F7110"/>
      <c r="G7110"/>
      <c r="H7110"/>
      <c r="O7110"/>
    </row>
    <row r="7111" spans="3:15" x14ac:dyDescent="0.35">
      <c r="C7111"/>
      <c r="F7111"/>
      <c r="G7111"/>
      <c r="H7111"/>
      <c r="O7111"/>
    </row>
    <row r="7112" spans="3:15" x14ac:dyDescent="0.35">
      <c r="C7112"/>
      <c r="F7112"/>
      <c r="G7112"/>
      <c r="H7112"/>
      <c r="O7112"/>
    </row>
    <row r="7113" spans="3:15" x14ac:dyDescent="0.35">
      <c r="C7113"/>
      <c r="F7113"/>
      <c r="G7113"/>
      <c r="H7113"/>
      <c r="O7113"/>
    </row>
    <row r="7114" spans="3:15" x14ac:dyDescent="0.35">
      <c r="C7114"/>
      <c r="F7114"/>
      <c r="G7114"/>
      <c r="H7114"/>
      <c r="O7114"/>
    </row>
    <row r="7115" spans="3:15" x14ac:dyDescent="0.35">
      <c r="C7115"/>
      <c r="F7115"/>
      <c r="G7115"/>
      <c r="H7115"/>
      <c r="O7115"/>
    </row>
    <row r="7116" spans="3:15" x14ac:dyDescent="0.35">
      <c r="C7116"/>
      <c r="F7116"/>
      <c r="G7116"/>
      <c r="H7116"/>
      <c r="O7116"/>
    </row>
    <row r="7117" spans="3:15" x14ac:dyDescent="0.35">
      <c r="C7117"/>
      <c r="F7117"/>
      <c r="G7117"/>
      <c r="H7117"/>
      <c r="O7117"/>
    </row>
    <row r="7118" spans="3:15" x14ac:dyDescent="0.35">
      <c r="C7118"/>
      <c r="F7118"/>
      <c r="G7118"/>
      <c r="H7118"/>
      <c r="O7118"/>
    </row>
    <row r="7119" spans="3:15" x14ac:dyDescent="0.35">
      <c r="C7119"/>
      <c r="F7119"/>
      <c r="G7119"/>
      <c r="H7119"/>
      <c r="O7119"/>
    </row>
    <row r="7120" spans="3:15" x14ac:dyDescent="0.35">
      <c r="C7120"/>
      <c r="F7120"/>
      <c r="G7120"/>
      <c r="H7120"/>
      <c r="O7120"/>
    </row>
    <row r="7121" spans="3:15" x14ac:dyDescent="0.35">
      <c r="C7121"/>
      <c r="F7121"/>
      <c r="G7121"/>
      <c r="H7121"/>
      <c r="O7121"/>
    </row>
    <row r="7122" spans="3:15" x14ac:dyDescent="0.35">
      <c r="C7122"/>
      <c r="F7122"/>
      <c r="G7122"/>
      <c r="H7122"/>
      <c r="O7122"/>
    </row>
    <row r="7123" spans="3:15" x14ac:dyDescent="0.35">
      <c r="C7123"/>
      <c r="F7123"/>
      <c r="G7123"/>
      <c r="H7123"/>
      <c r="O7123"/>
    </row>
    <row r="7124" spans="3:15" x14ac:dyDescent="0.35">
      <c r="C7124"/>
      <c r="F7124"/>
      <c r="G7124"/>
      <c r="H7124"/>
      <c r="O7124"/>
    </row>
    <row r="7125" spans="3:15" x14ac:dyDescent="0.35">
      <c r="C7125"/>
      <c r="F7125"/>
      <c r="G7125"/>
      <c r="H7125"/>
      <c r="O7125"/>
    </row>
    <row r="7126" spans="3:15" x14ac:dyDescent="0.35">
      <c r="C7126"/>
      <c r="F7126"/>
      <c r="G7126"/>
      <c r="H7126"/>
      <c r="O7126"/>
    </row>
    <row r="7127" spans="3:15" x14ac:dyDescent="0.35">
      <c r="C7127"/>
      <c r="F7127"/>
      <c r="G7127"/>
      <c r="H7127"/>
      <c r="O7127"/>
    </row>
    <row r="7128" spans="3:15" x14ac:dyDescent="0.35">
      <c r="C7128"/>
      <c r="F7128"/>
      <c r="G7128"/>
      <c r="H7128"/>
      <c r="O7128"/>
    </row>
    <row r="7129" spans="3:15" x14ac:dyDescent="0.35">
      <c r="C7129"/>
      <c r="F7129"/>
      <c r="G7129"/>
      <c r="H7129"/>
      <c r="O7129"/>
    </row>
    <row r="7130" spans="3:15" x14ac:dyDescent="0.35">
      <c r="C7130"/>
      <c r="F7130"/>
      <c r="G7130"/>
      <c r="H7130"/>
      <c r="O7130"/>
    </row>
    <row r="7131" spans="3:15" x14ac:dyDescent="0.35">
      <c r="C7131"/>
      <c r="F7131"/>
      <c r="G7131"/>
      <c r="H7131"/>
      <c r="O7131"/>
    </row>
    <row r="7132" spans="3:15" x14ac:dyDescent="0.35">
      <c r="C7132"/>
      <c r="F7132"/>
      <c r="G7132"/>
      <c r="H7132"/>
      <c r="O7132"/>
    </row>
    <row r="7133" spans="3:15" x14ac:dyDescent="0.35">
      <c r="C7133"/>
      <c r="F7133"/>
      <c r="G7133"/>
      <c r="H7133"/>
      <c r="O7133"/>
    </row>
    <row r="7134" spans="3:15" x14ac:dyDescent="0.35">
      <c r="C7134"/>
      <c r="F7134"/>
      <c r="G7134"/>
      <c r="H7134"/>
      <c r="O7134"/>
    </row>
    <row r="7135" spans="3:15" x14ac:dyDescent="0.35">
      <c r="C7135"/>
      <c r="F7135"/>
      <c r="G7135"/>
      <c r="H7135"/>
      <c r="O7135"/>
    </row>
    <row r="7136" spans="3:15" x14ac:dyDescent="0.35">
      <c r="C7136"/>
      <c r="F7136"/>
      <c r="G7136"/>
      <c r="H7136"/>
      <c r="O7136"/>
    </row>
    <row r="7137" spans="3:15" x14ac:dyDescent="0.35">
      <c r="C7137"/>
      <c r="F7137"/>
      <c r="G7137"/>
      <c r="H7137"/>
      <c r="O7137"/>
    </row>
    <row r="7138" spans="3:15" x14ac:dyDescent="0.35">
      <c r="C7138"/>
      <c r="F7138"/>
      <c r="G7138"/>
      <c r="H7138"/>
      <c r="O7138"/>
    </row>
    <row r="7139" spans="3:15" x14ac:dyDescent="0.35">
      <c r="C7139"/>
      <c r="F7139"/>
      <c r="G7139"/>
      <c r="H7139"/>
      <c r="O7139"/>
    </row>
    <row r="7140" spans="3:15" x14ac:dyDescent="0.35">
      <c r="C7140"/>
      <c r="F7140"/>
      <c r="G7140"/>
      <c r="H7140"/>
      <c r="O7140"/>
    </row>
    <row r="7141" spans="3:15" x14ac:dyDescent="0.35">
      <c r="C7141"/>
      <c r="F7141"/>
      <c r="G7141"/>
      <c r="H7141"/>
      <c r="O7141"/>
    </row>
    <row r="7142" spans="3:15" x14ac:dyDescent="0.35">
      <c r="C7142"/>
      <c r="F7142"/>
      <c r="G7142"/>
      <c r="H7142"/>
      <c r="O7142"/>
    </row>
    <row r="7143" spans="3:15" x14ac:dyDescent="0.35">
      <c r="C7143"/>
      <c r="F7143"/>
      <c r="G7143"/>
      <c r="H7143"/>
      <c r="O7143"/>
    </row>
    <row r="7144" spans="3:15" x14ac:dyDescent="0.35">
      <c r="C7144"/>
      <c r="F7144"/>
      <c r="G7144"/>
      <c r="H7144"/>
      <c r="O7144"/>
    </row>
    <row r="7145" spans="3:15" x14ac:dyDescent="0.35">
      <c r="C7145"/>
      <c r="F7145"/>
      <c r="G7145"/>
      <c r="H7145"/>
      <c r="O7145"/>
    </row>
    <row r="7146" spans="3:15" x14ac:dyDescent="0.35">
      <c r="C7146"/>
      <c r="F7146"/>
      <c r="G7146"/>
      <c r="H7146"/>
      <c r="O7146"/>
    </row>
    <row r="7147" spans="3:15" x14ac:dyDescent="0.35">
      <c r="C7147"/>
      <c r="F7147"/>
      <c r="G7147"/>
      <c r="H7147"/>
      <c r="O7147"/>
    </row>
    <row r="7148" spans="3:15" x14ac:dyDescent="0.35">
      <c r="C7148"/>
      <c r="F7148"/>
      <c r="G7148"/>
      <c r="H7148"/>
      <c r="O7148"/>
    </row>
    <row r="7149" spans="3:15" x14ac:dyDescent="0.35">
      <c r="C7149"/>
      <c r="F7149"/>
      <c r="G7149"/>
      <c r="H7149"/>
      <c r="O7149"/>
    </row>
    <row r="7150" spans="3:15" x14ac:dyDescent="0.35">
      <c r="C7150"/>
      <c r="F7150"/>
      <c r="G7150"/>
      <c r="H7150"/>
      <c r="O7150"/>
    </row>
    <row r="7151" spans="3:15" x14ac:dyDescent="0.35">
      <c r="C7151"/>
      <c r="F7151"/>
      <c r="G7151"/>
      <c r="H7151"/>
      <c r="O7151"/>
    </row>
    <row r="7152" spans="3:15" x14ac:dyDescent="0.35">
      <c r="C7152"/>
      <c r="F7152"/>
      <c r="G7152"/>
      <c r="H7152"/>
      <c r="O7152"/>
    </row>
    <row r="7153" spans="3:15" x14ac:dyDescent="0.35">
      <c r="C7153"/>
      <c r="F7153"/>
      <c r="G7153"/>
      <c r="H7153"/>
      <c r="O7153"/>
    </row>
    <row r="7154" spans="3:15" x14ac:dyDescent="0.35">
      <c r="C7154"/>
      <c r="F7154"/>
      <c r="G7154"/>
      <c r="H7154"/>
      <c r="O7154"/>
    </row>
    <row r="7155" spans="3:15" x14ac:dyDescent="0.35">
      <c r="C7155"/>
      <c r="F7155"/>
      <c r="G7155"/>
      <c r="H7155"/>
      <c r="O7155"/>
    </row>
    <row r="7156" spans="3:15" x14ac:dyDescent="0.35">
      <c r="C7156"/>
      <c r="F7156"/>
      <c r="G7156"/>
      <c r="H7156"/>
      <c r="O7156"/>
    </row>
    <row r="7157" spans="3:15" x14ac:dyDescent="0.35">
      <c r="C7157"/>
      <c r="F7157"/>
      <c r="G7157"/>
      <c r="H7157"/>
      <c r="O7157"/>
    </row>
    <row r="7158" spans="3:15" x14ac:dyDescent="0.35">
      <c r="C7158"/>
      <c r="F7158"/>
      <c r="G7158"/>
      <c r="H7158"/>
      <c r="O7158"/>
    </row>
    <row r="7159" spans="3:15" x14ac:dyDescent="0.35">
      <c r="C7159"/>
      <c r="F7159"/>
      <c r="G7159"/>
      <c r="H7159"/>
      <c r="O7159"/>
    </row>
    <row r="7160" spans="3:15" x14ac:dyDescent="0.35">
      <c r="C7160"/>
      <c r="F7160"/>
      <c r="G7160"/>
      <c r="H7160"/>
      <c r="O7160"/>
    </row>
    <row r="7161" spans="3:15" x14ac:dyDescent="0.35">
      <c r="C7161"/>
      <c r="F7161"/>
      <c r="G7161"/>
      <c r="H7161"/>
      <c r="O7161"/>
    </row>
    <row r="7162" spans="3:15" x14ac:dyDescent="0.35">
      <c r="C7162"/>
      <c r="F7162"/>
      <c r="G7162"/>
      <c r="H7162"/>
      <c r="O7162"/>
    </row>
    <row r="7163" spans="3:15" x14ac:dyDescent="0.35">
      <c r="C7163"/>
      <c r="F7163"/>
      <c r="G7163"/>
      <c r="H7163"/>
      <c r="O7163"/>
    </row>
    <row r="7164" spans="3:15" x14ac:dyDescent="0.35">
      <c r="C7164"/>
      <c r="F7164"/>
      <c r="G7164"/>
      <c r="H7164"/>
      <c r="O7164"/>
    </row>
    <row r="7165" spans="3:15" x14ac:dyDescent="0.35">
      <c r="C7165"/>
      <c r="F7165"/>
      <c r="G7165"/>
      <c r="H7165"/>
      <c r="O7165"/>
    </row>
    <row r="7166" spans="3:15" x14ac:dyDescent="0.35">
      <c r="C7166"/>
      <c r="F7166"/>
      <c r="G7166"/>
      <c r="H7166"/>
      <c r="O7166"/>
    </row>
    <row r="7167" spans="3:15" x14ac:dyDescent="0.35">
      <c r="C7167"/>
      <c r="F7167"/>
      <c r="G7167"/>
      <c r="H7167"/>
      <c r="O7167"/>
    </row>
    <row r="7168" spans="3:15" x14ac:dyDescent="0.35">
      <c r="C7168"/>
      <c r="F7168"/>
      <c r="G7168"/>
      <c r="H7168"/>
      <c r="O7168"/>
    </row>
    <row r="7169" spans="3:15" x14ac:dyDescent="0.35">
      <c r="C7169"/>
      <c r="F7169"/>
      <c r="G7169"/>
      <c r="H7169"/>
      <c r="O7169"/>
    </row>
    <row r="7170" spans="3:15" x14ac:dyDescent="0.35">
      <c r="C7170"/>
      <c r="F7170"/>
      <c r="G7170"/>
      <c r="H7170"/>
      <c r="O7170"/>
    </row>
    <row r="7171" spans="3:15" x14ac:dyDescent="0.35">
      <c r="C7171"/>
      <c r="F7171"/>
      <c r="G7171"/>
      <c r="H7171"/>
      <c r="O7171"/>
    </row>
    <row r="7172" spans="3:15" x14ac:dyDescent="0.35">
      <c r="C7172"/>
      <c r="F7172"/>
      <c r="G7172"/>
      <c r="H7172"/>
      <c r="O7172"/>
    </row>
    <row r="7173" spans="3:15" x14ac:dyDescent="0.35">
      <c r="C7173"/>
      <c r="F7173"/>
      <c r="G7173"/>
      <c r="H7173"/>
      <c r="O7173"/>
    </row>
    <row r="7174" spans="3:15" x14ac:dyDescent="0.35">
      <c r="C7174"/>
      <c r="F7174"/>
      <c r="G7174"/>
      <c r="H7174"/>
      <c r="O7174"/>
    </row>
    <row r="7175" spans="3:15" x14ac:dyDescent="0.35">
      <c r="C7175"/>
      <c r="F7175"/>
      <c r="G7175"/>
      <c r="H7175"/>
      <c r="O7175"/>
    </row>
    <row r="7176" spans="3:15" x14ac:dyDescent="0.35">
      <c r="C7176"/>
      <c r="F7176"/>
      <c r="G7176"/>
      <c r="H7176"/>
      <c r="O7176"/>
    </row>
    <row r="7177" spans="3:15" x14ac:dyDescent="0.35">
      <c r="C7177"/>
      <c r="F7177"/>
      <c r="G7177"/>
      <c r="H7177"/>
      <c r="O7177"/>
    </row>
    <row r="7178" spans="3:15" x14ac:dyDescent="0.35">
      <c r="C7178"/>
      <c r="F7178"/>
      <c r="G7178"/>
      <c r="H7178"/>
      <c r="O7178"/>
    </row>
    <row r="7179" spans="3:15" x14ac:dyDescent="0.35">
      <c r="C7179"/>
      <c r="F7179"/>
      <c r="G7179"/>
      <c r="H7179"/>
      <c r="O7179"/>
    </row>
    <row r="7180" spans="3:15" x14ac:dyDescent="0.35">
      <c r="C7180"/>
      <c r="F7180"/>
      <c r="G7180"/>
      <c r="H7180"/>
      <c r="O7180"/>
    </row>
    <row r="7181" spans="3:15" x14ac:dyDescent="0.35">
      <c r="C7181"/>
      <c r="F7181"/>
      <c r="G7181"/>
      <c r="H7181"/>
      <c r="O7181"/>
    </row>
    <row r="7182" spans="3:15" x14ac:dyDescent="0.35">
      <c r="C7182"/>
      <c r="F7182"/>
      <c r="G7182"/>
      <c r="H7182"/>
      <c r="O7182"/>
    </row>
    <row r="7183" spans="3:15" x14ac:dyDescent="0.35">
      <c r="C7183"/>
      <c r="F7183"/>
      <c r="G7183"/>
      <c r="H7183"/>
      <c r="O7183"/>
    </row>
    <row r="7184" spans="3:15" x14ac:dyDescent="0.35">
      <c r="C7184"/>
      <c r="F7184"/>
      <c r="G7184"/>
      <c r="H7184"/>
      <c r="O7184"/>
    </row>
    <row r="7185" spans="3:15" x14ac:dyDescent="0.35">
      <c r="C7185"/>
      <c r="F7185"/>
      <c r="G7185"/>
      <c r="H7185"/>
      <c r="O7185"/>
    </row>
    <row r="7186" spans="3:15" x14ac:dyDescent="0.35">
      <c r="C7186"/>
      <c r="F7186"/>
      <c r="G7186"/>
      <c r="H7186"/>
      <c r="O7186"/>
    </row>
    <row r="7187" spans="3:15" x14ac:dyDescent="0.35">
      <c r="C7187"/>
      <c r="F7187"/>
      <c r="G7187"/>
      <c r="H7187"/>
      <c r="O7187"/>
    </row>
    <row r="7188" spans="3:15" x14ac:dyDescent="0.35">
      <c r="C7188"/>
      <c r="F7188"/>
      <c r="G7188"/>
      <c r="H7188"/>
      <c r="O7188"/>
    </row>
    <row r="7189" spans="3:15" x14ac:dyDescent="0.35">
      <c r="C7189"/>
      <c r="F7189"/>
      <c r="G7189"/>
      <c r="H7189"/>
      <c r="O7189"/>
    </row>
    <row r="7190" spans="3:15" x14ac:dyDescent="0.35">
      <c r="C7190"/>
      <c r="F7190"/>
      <c r="G7190"/>
      <c r="H7190"/>
      <c r="O7190"/>
    </row>
    <row r="7191" spans="3:15" x14ac:dyDescent="0.35">
      <c r="C7191"/>
      <c r="F7191"/>
      <c r="G7191"/>
      <c r="H7191"/>
      <c r="O7191"/>
    </row>
    <row r="7192" spans="3:15" x14ac:dyDescent="0.35">
      <c r="C7192"/>
      <c r="F7192"/>
      <c r="G7192"/>
      <c r="H7192"/>
      <c r="O7192"/>
    </row>
    <row r="7193" spans="3:15" x14ac:dyDescent="0.35">
      <c r="C7193"/>
      <c r="F7193"/>
      <c r="G7193"/>
      <c r="H7193"/>
      <c r="O7193"/>
    </row>
    <row r="7194" spans="3:15" x14ac:dyDescent="0.35">
      <c r="C7194"/>
      <c r="F7194"/>
      <c r="G7194"/>
      <c r="H7194"/>
      <c r="O7194"/>
    </row>
    <row r="7195" spans="3:15" x14ac:dyDescent="0.35">
      <c r="C7195"/>
      <c r="F7195"/>
      <c r="G7195"/>
      <c r="H7195"/>
      <c r="O7195"/>
    </row>
    <row r="7196" spans="3:15" x14ac:dyDescent="0.35">
      <c r="C7196"/>
      <c r="F7196"/>
      <c r="G7196"/>
      <c r="H7196"/>
      <c r="O7196"/>
    </row>
    <row r="7197" spans="3:15" x14ac:dyDescent="0.35">
      <c r="C7197"/>
      <c r="F7197"/>
      <c r="G7197"/>
      <c r="H7197"/>
      <c r="O7197"/>
    </row>
    <row r="7198" spans="3:15" x14ac:dyDescent="0.35">
      <c r="C7198"/>
      <c r="F7198"/>
      <c r="G7198"/>
      <c r="H7198"/>
      <c r="O7198"/>
    </row>
    <row r="7199" spans="3:15" x14ac:dyDescent="0.35">
      <c r="C7199"/>
      <c r="F7199"/>
      <c r="G7199"/>
      <c r="H7199"/>
      <c r="O7199"/>
    </row>
    <row r="7200" spans="3:15" x14ac:dyDescent="0.35">
      <c r="C7200"/>
      <c r="F7200"/>
      <c r="G7200"/>
      <c r="H7200"/>
      <c r="O7200"/>
    </row>
    <row r="7201" spans="3:15" x14ac:dyDescent="0.35">
      <c r="C7201"/>
      <c r="F7201"/>
      <c r="G7201"/>
      <c r="H7201"/>
      <c r="O7201"/>
    </row>
    <row r="7202" spans="3:15" x14ac:dyDescent="0.35">
      <c r="C7202"/>
      <c r="F7202"/>
      <c r="G7202"/>
      <c r="H7202"/>
      <c r="O7202"/>
    </row>
    <row r="7203" spans="3:15" x14ac:dyDescent="0.35">
      <c r="C7203"/>
      <c r="F7203"/>
      <c r="G7203"/>
      <c r="H7203"/>
      <c r="O7203"/>
    </row>
    <row r="7204" spans="3:15" x14ac:dyDescent="0.35">
      <c r="C7204"/>
      <c r="F7204"/>
      <c r="G7204"/>
      <c r="H7204"/>
      <c r="O7204"/>
    </row>
    <row r="7205" spans="3:15" x14ac:dyDescent="0.35">
      <c r="C7205"/>
      <c r="F7205"/>
      <c r="G7205"/>
      <c r="H7205"/>
      <c r="O7205"/>
    </row>
    <row r="7206" spans="3:15" x14ac:dyDescent="0.35">
      <c r="C7206"/>
      <c r="F7206"/>
      <c r="G7206"/>
      <c r="H7206"/>
      <c r="O7206"/>
    </row>
    <row r="7207" spans="3:15" x14ac:dyDescent="0.35">
      <c r="C7207"/>
      <c r="F7207"/>
      <c r="G7207"/>
      <c r="H7207"/>
      <c r="O7207"/>
    </row>
    <row r="7208" spans="3:15" x14ac:dyDescent="0.35">
      <c r="C7208"/>
      <c r="F7208"/>
      <c r="G7208"/>
      <c r="H7208"/>
      <c r="O7208"/>
    </row>
    <row r="7209" spans="3:15" x14ac:dyDescent="0.35">
      <c r="C7209"/>
      <c r="F7209"/>
      <c r="G7209"/>
      <c r="H7209"/>
      <c r="O7209"/>
    </row>
    <row r="7210" spans="3:15" x14ac:dyDescent="0.35">
      <c r="C7210"/>
      <c r="F7210"/>
      <c r="G7210"/>
      <c r="H7210"/>
      <c r="O7210"/>
    </row>
    <row r="7211" spans="3:15" x14ac:dyDescent="0.35">
      <c r="C7211"/>
      <c r="F7211"/>
      <c r="G7211"/>
      <c r="H7211"/>
      <c r="O7211"/>
    </row>
    <row r="7212" spans="3:15" x14ac:dyDescent="0.35">
      <c r="C7212"/>
      <c r="F7212"/>
      <c r="G7212"/>
      <c r="H7212"/>
      <c r="O7212"/>
    </row>
    <row r="7213" spans="3:15" x14ac:dyDescent="0.35">
      <c r="C7213"/>
      <c r="F7213"/>
      <c r="G7213"/>
      <c r="H7213"/>
      <c r="O7213"/>
    </row>
    <row r="7214" spans="3:15" x14ac:dyDescent="0.35">
      <c r="C7214"/>
      <c r="F7214"/>
      <c r="G7214"/>
      <c r="H7214"/>
      <c r="O7214"/>
    </row>
    <row r="7215" spans="3:15" x14ac:dyDescent="0.35">
      <c r="C7215"/>
      <c r="F7215"/>
      <c r="G7215"/>
      <c r="H7215"/>
      <c r="O7215"/>
    </row>
    <row r="7216" spans="3:15" x14ac:dyDescent="0.35">
      <c r="C7216"/>
      <c r="F7216"/>
      <c r="G7216"/>
      <c r="H7216"/>
      <c r="O7216"/>
    </row>
    <row r="7217" spans="3:15" x14ac:dyDescent="0.35">
      <c r="C7217"/>
      <c r="F7217"/>
      <c r="G7217"/>
      <c r="H7217"/>
      <c r="O7217"/>
    </row>
    <row r="7218" spans="3:15" x14ac:dyDescent="0.35">
      <c r="C7218"/>
      <c r="F7218"/>
      <c r="G7218"/>
      <c r="H7218"/>
      <c r="O7218"/>
    </row>
    <row r="7219" spans="3:15" x14ac:dyDescent="0.35">
      <c r="C7219"/>
      <c r="F7219"/>
      <c r="G7219"/>
      <c r="H7219"/>
      <c r="O7219"/>
    </row>
    <row r="7220" spans="3:15" x14ac:dyDescent="0.35">
      <c r="C7220"/>
      <c r="F7220"/>
      <c r="G7220"/>
      <c r="H7220"/>
      <c r="O7220"/>
    </row>
    <row r="7221" spans="3:15" x14ac:dyDescent="0.35">
      <c r="C7221"/>
      <c r="F7221"/>
      <c r="G7221"/>
      <c r="H7221"/>
      <c r="O7221"/>
    </row>
    <row r="7222" spans="3:15" x14ac:dyDescent="0.35">
      <c r="C7222"/>
      <c r="F7222"/>
      <c r="G7222"/>
      <c r="H7222"/>
      <c r="O7222"/>
    </row>
    <row r="7223" spans="3:15" x14ac:dyDescent="0.35">
      <c r="C7223"/>
      <c r="F7223"/>
      <c r="G7223"/>
      <c r="H7223"/>
      <c r="O7223"/>
    </row>
    <row r="7224" spans="3:15" x14ac:dyDescent="0.35">
      <c r="C7224"/>
      <c r="F7224"/>
      <c r="G7224"/>
      <c r="H7224"/>
      <c r="O7224"/>
    </row>
    <row r="7225" spans="3:15" x14ac:dyDescent="0.35">
      <c r="C7225"/>
      <c r="F7225"/>
      <c r="G7225"/>
      <c r="H7225"/>
      <c r="O7225"/>
    </row>
    <row r="7226" spans="3:15" x14ac:dyDescent="0.35">
      <c r="C7226"/>
      <c r="F7226"/>
      <c r="G7226"/>
      <c r="H7226"/>
      <c r="O7226"/>
    </row>
    <row r="7227" spans="3:15" x14ac:dyDescent="0.35">
      <c r="C7227"/>
      <c r="F7227"/>
      <c r="G7227"/>
      <c r="H7227"/>
      <c r="O7227"/>
    </row>
    <row r="7228" spans="3:15" x14ac:dyDescent="0.35">
      <c r="C7228"/>
      <c r="F7228"/>
      <c r="G7228"/>
      <c r="H7228"/>
      <c r="O7228"/>
    </row>
    <row r="7229" spans="3:15" x14ac:dyDescent="0.35">
      <c r="C7229"/>
      <c r="F7229"/>
      <c r="G7229"/>
      <c r="H7229"/>
      <c r="O7229"/>
    </row>
    <row r="7230" spans="3:15" x14ac:dyDescent="0.35">
      <c r="C7230"/>
      <c r="F7230"/>
      <c r="G7230"/>
      <c r="H7230"/>
      <c r="O7230"/>
    </row>
    <row r="7231" spans="3:15" x14ac:dyDescent="0.35">
      <c r="C7231"/>
      <c r="F7231"/>
      <c r="G7231"/>
      <c r="H7231"/>
      <c r="O7231"/>
    </row>
    <row r="7232" spans="3:15" x14ac:dyDescent="0.35">
      <c r="C7232"/>
      <c r="F7232"/>
      <c r="G7232"/>
      <c r="H7232"/>
      <c r="O7232"/>
    </row>
    <row r="7233" spans="3:15" x14ac:dyDescent="0.35">
      <c r="C7233"/>
      <c r="F7233"/>
      <c r="G7233"/>
      <c r="H7233"/>
      <c r="O7233"/>
    </row>
    <row r="7234" spans="3:15" x14ac:dyDescent="0.35">
      <c r="C7234"/>
      <c r="F7234"/>
      <c r="G7234"/>
      <c r="H7234"/>
      <c r="O7234"/>
    </row>
    <row r="7235" spans="3:15" x14ac:dyDescent="0.35">
      <c r="C7235"/>
      <c r="F7235"/>
      <c r="G7235"/>
      <c r="H7235"/>
      <c r="O7235"/>
    </row>
    <row r="7236" spans="3:15" x14ac:dyDescent="0.35">
      <c r="C7236"/>
      <c r="F7236"/>
      <c r="G7236"/>
      <c r="H7236"/>
      <c r="O7236"/>
    </row>
    <row r="7237" spans="3:15" x14ac:dyDescent="0.35">
      <c r="C7237"/>
      <c r="F7237"/>
      <c r="G7237"/>
      <c r="H7237"/>
      <c r="O7237"/>
    </row>
    <row r="7238" spans="3:15" x14ac:dyDescent="0.35">
      <c r="C7238"/>
      <c r="F7238"/>
      <c r="G7238"/>
      <c r="H7238"/>
      <c r="O7238"/>
    </row>
    <row r="7239" spans="3:15" x14ac:dyDescent="0.35">
      <c r="C7239"/>
      <c r="F7239"/>
      <c r="G7239"/>
      <c r="H7239"/>
      <c r="O7239"/>
    </row>
    <row r="7240" spans="3:15" x14ac:dyDescent="0.35">
      <c r="C7240"/>
      <c r="F7240"/>
      <c r="G7240"/>
      <c r="H7240"/>
      <c r="O7240"/>
    </row>
    <row r="7241" spans="3:15" x14ac:dyDescent="0.35">
      <c r="C7241"/>
      <c r="F7241"/>
      <c r="G7241"/>
      <c r="H7241"/>
      <c r="O7241"/>
    </row>
    <row r="7242" spans="3:15" x14ac:dyDescent="0.35">
      <c r="C7242"/>
      <c r="F7242"/>
      <c r="G7242"/>
      <c r="H7242"/>
      <c r="O7242"/>
    </row>
    <row r="7243" spans="3:15" x14ac:dyDescent="0.35">
      <c r="C7243"/>
      <c r="F7243"/>
      <c r="G7243"/>
      <c r="H7243"/>
      <c r="O7243"/>
    </row>
    <row r="7244" spans="3:15" x14ac:dyDescent="0.35">
      <c r="C7244"/>
      <c r="F7244"/>
      <c r="G7244"/>
      <c r="H7244"/>
      <c r="O7244"/>
    </row>
    <row r="7245" spans="3:15" x14ac:dyDescent="0.35">
      <c r="C7245"/>
      <c r="F7245"/>
      <c r="G7245"/>
      <c r="H7245"/>
      <c r="O7245"/>
    </row>
    <row r="7246" spans="3:15" x14ac:dyDescent="0.35">
      <c r="C7246"/>
      <c r="F7246"/>
      <c r="G7246"/>
      <c r="H7246"/>
      <c r="O7246"/>
    </row>
    <row r="7247" spans="3:15" x14ac:dyDescent="0.35">
      <c r="C7247"/>
      <c r="F7247"/>
      <c r="G7247"/>
      <c r="H7247"/>
      <c r="O7247"/>
    </row>
    <row r="7248" spans="3:15" x14ac:dyDescent="0.35">
      <c r="C7248"/>
      <c r="F7248"/>
      <c r="G7248"/>
      <c r="H7248"/>
      <c r="O7248"/>
    </row>
    <row r="7249" spans="3:15" x14ac:dyDescent="0.35">
      <c r="C7249"/>
      <c r="F7249"/>
      <c r="G7249"/>
      <c r="H7249"/>
      <c r="O7249"/>
    </row>
    <row r="7250" spans="3:15" x14ac:dyDescent="0.35">
      <c r="C7250"/>
      <c r="F7250"/>
      <c r="G7250"/>
      <c r="H7250"/>
      <c r="O7250"/>
    </row>
    <row r="7251" spans="3:15" x14ac:dyDescent="0.35">
      <c r="C7251"/>
      <c r="F7251"/>
      <c r="G7251"/>
      <c r="H7251"/>
      <c r="O7251"/>
    </row>
    <row r="7252" spans="3:15" x14ac:dyDescent="0.35">
      <c r="C7252"/>
      <c r="F7252"/>
      <c r="G7252"/>
      <c r="H7252"/>
      <c r="O7252"/>
    </row>
    <row r="7253" spans="3:15" x14ac:dyDescent="0.35">
      <c r="C7253"/>
      <c r="F7253"/>
      <c r="G7253"/>
      <c r="H7253"/>
      <c r="O7253"/>
    </row>
    <row r="7254" spans="3:15" x14ac:dyDescent="0.35">
      <c r="C7254"/>
      <c r="F7254"/>
      <c r="G7254"/>
      <c r="H7254"/>
      <c r="O7254"/>
    </row>
    <row r="7255" spans="3:15" x14ac:dyDescent="0.35">
      <c r="C7255"/>
      <c r="F7255"/>
      <c r="G7255"/>
      <c r="H7255"/>
      <c r="O7255"/>
    </row>
    <row r="7256" spans="3:15" x14ac:dyDescent="0.35">
      <c r="C7256"/>
      <c r="F7256"/>
      <c r="G7256"/>
      <c r="H7256"/>
      <c r="O7256"/>
    </row>
    <row r="7257" spans="3:15" x14ac:dyDescent="0.35">
      <c r="C7257"/>
      <c r="F7257"/>
      <c r="G7257"/>
      <c r="H7257"/>
      <c r="O7257"/>
    </row>
    <row r="7258" spans="3:15" x14ac:dyDescent="0.35">
      <c r="C7258"/>
      <c r="F7258"/>
      <c r="G7258"/>
      <c r="H7258"/>
      <c r="O7258"/>
    </row>
    <row r="7259" spans="3:15" x14ac:dyDescent="0.35">
      <c r="C7259"/>
      <c r="F7259"/>
      <c r="G7259"/>
      <c r="H7259"/>
      <c r="O7259"/>
    </row>
    <row r="7260" spans="3:15" x14ac:dyDescent="0.35">
      <c r="C7260"/>
      <c r="F7260"/>
      <c r="G7260"/>
      <c r="H7260"/>
      <c r="O7260"/>
    </row>
    <row r="7261" spans="3:15" x14ac:dyDescent="0.35">
      <c r="C7261"/>
      <c r="F7261"/>
      <c r="G7261"/>
      <c r="H7261"/>
      <c r="O7261"/>
    </row>
    <row r="7262" spans="3:15" x14ac:dyDescent="0.35">
      <c r="C7262"/>
      <c r="F7262"/>
      <c r="G7262"/>
      <c r="H7262"/>
      <c r="O7262"/>
    </row>
    <row r="7263" spans="3:15" x14ac:dyDescent="0.35">
      <c r="C7263"/>
      <c r="F7263"/>
      <c r="G7263"/>
      <c r="H7263"/>
      <c r="O7263"/>
    </row>
    <row r="7264" spans="3:15" x14ac:dyDescent="0.35">
      <c r="C7264"/>
      <c r="F7264"/>
      <c r="G7264"/>
      <c r="H7264"/>
      <c r="O7264"/>
    </row>
    <row r="7265" spans="3:15" x14ac:dyDescent="0.35">
      <c r="C7265"/>
      <c r="F7265"/>
      <c r="G7265"/>
      <c r="H7265"/>
      <c r="O7265"/>
    </row>
    <row r="7266" spans="3:15" x14ac:dyDescent="0.35">
      <c r="C7266"/>
      <c r="F7266"/>
      <c r="G7266"/>
      <c r="H7266"/>
      <c r="O7266"/>
    </row>
    <row r="7267" spans="3:15" x14ac:dyDescent="0.35">
      <c r="C7267"/>
      <c r="F7267"/>
      <c r="G7267"/>
      <c r="H7267"/>
      <c r="O7267"/>
    </row>
    <row r="7268" spans="3:15" x14ac:dyDescent="0.35">
      <c r="C7268"/>
      <c r="F7268"/>
      <c r="G7268"/>
      <c r="H7268"/>
      <c r="O7268"/>
    </row>
    <row r="7269" spans="3:15" x14ac:dyDescent="0.35">
      <c r="C7269"/>
      <c r="F7269"/>
      <c r="G7269"/>
      <c r="H7269"/>
      <c r="O7269"/>
    </row>
    <row r="7270" spans="3:15" x14ac:dyDescent="0.35">
      <c r="C7270"/>
      <c r="F7270"/>
      <c r="G7270"/>
      <c r="H7270"/>
      <c r="O7270"/>
    </row>
    <row r="7271" spans="3:15" x14ac:dyDescent="0.35">
      <c r="C7271"/>
      <c r="F7271"/>
      <c r="G7271"/>
      <c r="H7271"/>
      <c r="O7271"/>
    </row>
    <row r="7272" spans="3:15" x14ac:dyDescent="0.35">
      <c r="C7272"/>
      <c r="F7272"/>
      <c r="G7272"/>
      <c r="H7272"/>
      <c r="O7272"/>
    </row>
    <row r="7273" spans="3:15" x14ac:dyDescent="0.35">
      <c r="C7273"/>
      <c r="F7273"/>
      <c r="G7273"/>
      <c r="H7273"/>
      <c r="O7273"/>
    </row>
    <row r="7274" spans="3:15" x14ac:dyDescent="0.35">
      <c r="C7274"/>
      <c r="F7274"/>
      <c r="G7274"/>
      <c r="H7274"/>
      <c r="O7274"/>
    </row>
    <row r="7275" spans="3:15" x14ac:dyDescent="0.35">
      <c r="C7275"/>
      <c r="F7275"/>
      <c r="G7275"/>
      <c r="H7275"/>
      <c r="O7275"/>
    </row>
    <row r="7276" spans="3:15" x14ac:dyDescent="0.35">
      <c r="C7276"/>
      <c r="F7276"/>
      <c r="G7276"/>
      <c r="H7276"/>
      <c r="O7276"/>
    </row>
    <row r="7277" spans="3:15" x14ac:dyDescent="0.35">
      <c r="C7277"/>
      <c r="F7277"/>
      <c r="G7277"/>
      <c r="H7277"/>
      <c r="O7277"/>
    </row>
    <row r="7278" spans="3:15" x14ac:dyDescent="0.35">
      <c r="C7278"/>
      <c r="F7278"/>
      <c r="G7278"/>
      <c r="H7278"/>
      <c r="O7278"/>
    </row>
    <row r="7279" spans="3:15" x14ac:dyDescent="0.35">
      <c r="C7279"/>
      <c r="F7279"/>
      <c r="G7279"/>
      <c r="H7279"/>
      <c r="O7279"/>
    </row>
    <row r="7280" spans="3:15" x14ac:dyDescent="0.35">
      <c r="C7280"/>
      <c r="F7280"/>
      <c r="G7280"/>
      <c r="H7280"/>
      <c r="O7280"/>
    </row>
    <row r="7281" spans="3:15" x14ac:dyDescent="0.35">
      <c r="C7281"/>
      <c r="F7281"/>
      <c r="G7281"/>
      <c r="H7281"/>
      <c r="O7281"/>
    </row>
    <row r="7282" spans="3:15" x14ac:dyDescent="0.35">
      <c r="C7282"/>
      <c r="F7282"/>
      <c r="G7282"/>
      <c r="H7282"/>
      <c r="O7282"/>
    </row>
    <row r="7283" spans="3:15" x14ac:dyDescent="0.35">
      <c r="C7283"/>
      <c r="F7283"/>
      <c r="G7283"/>
      <c r="H7283"/>
      <c r="O7283"/>
    </row>
    <row r="7284" spans="3:15" x14ac:dyDescent="0.35">
      <c r="C7284"/>
      <c r="F7284"/>
      <c r="G7284"/>
      <c r="H7284"/>
      <c r="O7284"/>
    </row>
    <row r="7285" spans="3:15" x14ac:dyDescent="0.35">
      <c r="C7285"/>
      <c r="F7285"/>
      <c r="G7285"/>
      <c r="H7285"/>
      <c r="O7285"/>
    </row>
    <row r="7286" spans="3:15" x14ac:dyDescent="0.35">
      <c r="C7286"/>
      <c r="F7286"/>
      <c r="G7286"/>
      <c r="H7286"/>
      <c r="O7286"/>
    </row>
    <row r="7287" spans="3:15" x14ac:dyDescent="0.35">
      <c r="C7287"/>
      <c r="F7287"/>
      <c r="G7287"/>
      <c r="H7287"/>
      <c r="O7287"/>
    </row>
    <row r="7288" spans="3:15" x14ac:dyDescent="0.35">
      <c r="C7288"/>
      <c r="F7288"/>
      <c r="G7288"/>
      <c r="H7288"/>
      <c r="O7288"/>
    </row>
    <row r="7289" spans="3:15" x14ac:dyDescent="0.35">
      <c r="C7289"/>
      <c r="F7289"/>
      <c r="G7289"/>
      <c r="H7289"/>
      <c r="O7289"/>
    </row>
    <row r="7290" spans="3:15" x14ac:dyDescent="0.35">
      <c r="C7290"/>
      <c r="F7290"/>
      <c r="G7290"/>
      <c r="H7290"/>
      <c r="O7290"/>
    </row>
    <row r="7291" spans="3:15" x14ac:dyDescent="0.35">
      <c r="C7291"/>
      <c r="F7291"/>
      <c r="G7291"/>
      <c r="H7291"/>
      <c r="O7291"/>
    </row>
    <row r="7292" spans="3:15" x14ac:dyDescent="0.35">
      <c r="C7292"/>
      <c r="F7292"/>
      <c r="G7292"/>
      <c r="H7292"/>
      <c r="O7292"/>
    </row>
    <row r="7293" spans="3:15" x14ac:dyDescent="0.35">
      <c r="C7293"/>
      <c r="F7293"/>
      <c r="G7293"/>
      <c r="H7293"/>
      <c r="O7293"/>
    </row>
    <row r="7294" spans="3:15" x14ac:dyDescent="0.35">
      <c r="C7294"/>
      <c r="F7294"/>
      <c r="G7294"/>
      <c r="H7294"/>
      <c r="O7294"/>
    </row>
    <row r="7295" spans="3:15" x14ac:dyDescent="0.35">
      <c r="C7295"/>
      <c r="F7295"/>
      <c r="G7295"/>
      <c r="H7295"/>
      <c r="O7295"/>
    </row>
    <row r="7296" spans="3:15" x14ac:dyDescent="0.35">
      <c r="C7296"/>
      <c r="F7296"/>
      <c r="G7296"/>
      <c r="H7296"/>
      <c r="O7296"/>
    </row>
    <row r="7297" spans="3:15" x14ac:dyDescent="0.35">
      <c r="C7297"/>
      <c r="F7297"/>
      <c r="G7297"/>
      <c r="H7297"/>
      <c r="O7297"/>
    </row>
    <row r="7298" spans="3:15" x14ac:dyDescent="0.35">
      <c r="C7298"/>
      <c r="F7298"/>
      <c r="G7298"/>
      <c r="H7298"/>
      <c r="O7298"/>
    </row>
    <row r="7299" spans="3:15" x14ac:dyDescent="0.35">
      <c r="C7299"/>
      <c r="F7299"/>
      <c r="G7299"/>
      <c r="H7299"/>
      <c r="O7299"/>
    </row>
    <row r="7300" spans="3:15" x14ac:dyDescent="0.35">
      <c r="C7300"/>
      <c r="F7300"/>
      <c r="G7300"/>
      <c r="H7300"/>
      <c r="O7300"/>
    </row>
    <row r="7301" spans="3:15" x14ac:dyDescent="0.35">
      <c r="C7301"/>
      <c r="F7301"/>
      <c r="G7301"/>
      <c r="H7301"/>
      <c r="O7301"/>
    </row>
    <row r="7302" spans="3:15" x14ac:dyDescent="0.35">
      <c r="C7302"/>
      <c r="F7302"/>
      <c r="G7302"/>
      <c r="H7302"/>
      <c r="O7302"/>
    </row>
    <row r="7303" spans="3:15" x14ac:dyDescent="0.35">
      <c r="C7303"/>
      <c r="F7303"/>
      <c r="G7303"/>
      <c r="H7303"/>
      <c r="O7303"/>
    </row>
    <row r="7304" spans="3:15" x14ac:dyDescent="0.35">
      <c r="C7304"/>
      <c r="F7304"/>
      <c r="G7304"/>
      <c r="H7304"/>
      <c r="O7304"/>
    </row>
    <row r="7305" spans="3:15" x14ac:dyDescent="0.35">
      <c r="C7305"/>
      <c r="F7305"/>
      <c r="G7305"/>
      <c r="H7305"/>
      <c r="O7305"/>
    </row>
    <row r="7306" spans="3:15" x14ac:dyDescent="0.35">
      <c r="C7306"/>
      <c r="F7306"/>
      <c r="G7306"/>
      <c r="H7306"/>
      <c r="O7306"/>
    </row>
    <row r="7307" spans="3:15" x14ac:dyDescent="0.35">
      <c r="C7307"/>
      <c r="F7307"/>
      <c r="G7307"/>
      <c r="H7307"/>
      <c r="O7307"/>
    </row>
    <row r="7308" spans="3:15" x14ac:dyDescent="0.35">
      <c r="C7308"/>
      <c r="F7308"/>
      <c r="G7308"/>
      <c r="H7308"/>
      <c r="O7308"/>
    </row>
    <row r="7309" spans="3:15" x14ac:dyDescent="0.35">
      <c r="C7309"/>
      <c r="F7309"/>
      <c r="G7309"/>
      <c r="H7309"/>
      <c r="O7309"/>
    </row>
    <row r="7310" spans="3:15" x14ac:dyDescent="0.35">
      <c r="C7310"/>
      <c r="F7310"/>
      <c r="G7310"/>
      <c r="H7310"/>
      <c r="O7310"/>
    </row>
    <row r="7311" spans="3:15" x14ac:dyDescent="0.35">
      <c r="C7311"/>
      <c r="F7311"/>
      <c r="G7311"/>
      <c r="H7311"/>
      <c r="O7311"/>
    </row>
    <row r="7312" spans="3:15" x14ac:dyDescent="0.35">
      <c r="C7312"/>
      <c r="F7312"/>
      <c r="G7312"/>
      <c r="H7312"/>
      <c r="O7312"/>
    </row>
    <row r="7313" spans="3:15" x14ac:dyDescent="0.35">
      <c r="C7313"/>
      <c r="F7313"/>
      <c r="G7313"/>
      <c r="H7313"/>
      <c r="O7313"/>
    </row>
    <row r="7314" spans="3:15" x14ac:dyDescent="0.35">
      <c r="C7314"/>
      <c r="F7314"/>
      <c r="G7314"/>
      <c r="H7314"/>
      <c r="O7314"/>
    </row>
    <row r="7315" spans="3:15" x14ac:dyDescent="0.35">
      <c r="C7315"/>
      <c r="F7315"/>
      <c r="G7315"/>
      <c r="H7315"/>
      <c r="O7315"/>
    </row>
    <row r="7316" spans="3:15" x14ac:dyDescent="0.35">
      <c r="C7316"/>
      <c r="F7316"/>
      <c r="G7316"/>
      <c r="H7316"/>
      <c r="O7316"/>
    </row>
    <row r="7317" spans="3:15" x14ac:dyDescent="0.35">
      <c r="C7317"/>
      <c r="F7317"/>
      <c r="G7317"/>
      <c r="H7317"/>
      <c r="O7317"/>
    </row>
    <row r="7318" spans="3:15" x14ac:dyDescent="0.35">
      <c r="E7318">
        <f>SUM(E10:E7317)</f>
        <v>668.71999999999093</v>
      </c>
    </row>
  </sheetData>
  <mergeCells count="17">
    <mergeCell ref="AN10:AO10"/>
    <mergeCell ref="AL10:AM10"/>
    <mergeCell ref="AQ10:AR10"/>
    <mergeCell ref="AS10:AT10"/>
    <mergeCell ref="AK9:AU9"/>
    <mergeCell ref="Z8:AE8"/>
    <mergeCell ref="Z9:AB9"/>
    <mergeCell ref="AC9:AE9"/>
    <mergeCell ref="T8:Y8"/>
    <mergeCell ref="AK10:AK11"/>
    <mergeCell ref="AF9:AH9"/>
    <mergeCell ref="A9:E9"/>
    <mergeCell ref="T9:V9"/>
    <mergeCell ref="W9:Y9"/>
    <mergeCell ref="J9:M9"/>
    <mergeCell ref="F9:G9"/>
    <mergeCell ref="H9:I9"/>
  </mergeCells>
  <pageMargins left="0.7" right="0.7" top="0.75" bottom="0.75" header="0.3" footer="0.3"/>
  <pageSetup orientation="portrait" horizontalDpi="4294967292"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1"/>
  </sheetPr>
  <dimension ref="A1:AC86"/>
  <sheetViews>
    <sheetView zoomScale="85" zoomScaleNormal="85" workbookViewId="0"/>
  </sheetViews>
  <sheetFormatPr defaultColWidth="9.1796875" defaultRowHeight="14.5" x14ac:dyDescent="0.35"/>
  <cols>
    <col min="1" max="2" width="3.81640625" style="68" customWidth="1"/>
    <col min="3" max="3" width="34.81640625" style="68" customWidth="1"/>
    <col min="4" max="4" width="30" style="68" customWidth="1"/>
    <col min="5" max="5" width="18.26953125" style="68" customWidth="1"/>
    <col min="6" max="6" width="19.26953125" style="68" customWidth="1"/>
    <col min="7" max="7" width="17.26953125" style="68" customWidth="1"/>
    <col min="8" max="9" width="12.54296875" style="68" customWidth="1"/>
    <col min="10" max="10" width="15.26953125" style="68" customWidth="1"/>
    <col min="11" max="11" width="14.453125" style="68" customWidth="1"/>
    <col min="12" max="12" width="20.1796875" style="68" customWidth="1"/>
    <col min="13" max="13" width="19.1796875" style="68" customWidth="1"/>
    <col min="14" max="14" width="13.54296875" style="68" customWidth="1"/>
    <col min="15" max="15" width="17.26953125" style="68" customWidth="1"/>
    <col min="16" max="16" width="15" style="68" customWidth="1"/>
    <col min="17" max="17" width="3.54296875" style="68" customWidth="1"/>
    <col min="18" max="18" width="18.453125" style="68" customWidth="1"/>
    <col min="19" max="19" width="22" style="68" bestFit="1" customWidth="1"/>
    <col min="20" max="20" width="18.26953125" style="68" customWidth="1"/>
    <col min="21" max="22" width="12.7265625" style="68" customWidth="1"/>
    <col min="23" max="23" width="9.1796875" style="68"/>
    <col min="24" max="24" width="10.7265625" style="68" customWidth="1"/>
    <col min="25" max="25" width="18.54296875" style="68" bestFit="1" customWidth="1"/>
    <col min="26" max="26" width="12.7265625" style="68" bestFit="1" customWidth="1"/>
    <col min="27" max="27" width="9.81640625" style="68" bestFit="1" customWidth="1"/>
    <col min="28" max="28" width="13.1796875" style="68" bestFit="1" customWidth="1"/>
    <col min="29" max="29" width="10.81640625" style="68" bestFit="1" customWidth="1"/>
    <col min="30" max="30" width="12.81640625" style="68" customWidth="1"/>
    <col min="31" max="16384" width="9.1796875" style="68"/>
  </cols>
  <sheetData>
    <row r="1" spans="2:29" ht="21" customHeight="1" x14ac:dyDescent="0.5">
      <c r="B1" s="311" t="s">
        <v>106</v>
      </c>
      <c r="C1" s="311"/>
      <c r="D1" s="305"/>
      <c r="E1" s="305"/>
      <c r="F1" s="305"/>
      <c r="G1" s="305"/>
      <c r="H1" s="305"/>
      <c r="I1" s="305"/>
      <c r="J1" s="305"/>
      <c r="K1" s="305"/>
      <c r="L1" s="305"/>
      <c r="M1" s="305"/>
      <c r="N1" s="305"/>
      <c r="O1" s="305"/>
      <c r="P1" s="305"/>
      <c r="Q1" s="305"/>
    </row>
    <row r="2" spans="2:29" ht="20.149999999999999" customHeight="1" x14ac:dyDescent="0.45">
      <c r="B2" s="336" t="s">
        <v>356</v>
      </c>
      <c r="C2" s="336"/>
      <c r="D2" s="69"/>
      <c r="E2" s="69"/>
      <c r="F2" s="69"/>
      <c r="G2" s="69"/>
      <c r="H2" s="69"/>
      <c r="I2" s="69"/>
      <c r="J2" s="69"/>
      <c r="K2" s="69"/>
      <c r="L2" s="69"/>
      <c r="M2" s="69"/>
      <c r="N2" s="69"/>
      <c r="O2" s="160"/>
      <c r="P2" s="160"/>
      <c r="Q2" s="160"/>
      <c r="R2" s="70"/>
      <c r="S2" s="70"/>
      <c r="T2" s="70"/>
      <c r="U2" s="70"/>
      <c r="V2" s="70"/>
      <c r="W2" s="70"/>
      <c r="X2" s="70"/>
      <c r="Y2" s="70"/>
      <c r="Z2" s="70"/>
      <c r="AA2" s="70"/>
      <c r="AB2" s="70"/>
      <c r="AC2" s="70"/>
    </row>
    <row r="3" spans="2:29" ht="15.5" x14ac:dyDescent="0.35">
      <c r="B3" s="72"/>
      <c r="C3" s="351"/>
      <c r="D3" s="72"/>
      <c r="E3" s="72"/>
      <c r="F3" s="72"/>
      <c r="G3" s="72"/>
      <c r="H3" s="72"/>
      <c r="I3" s="72"/>
      <c r="J3" s="72"/>
      <c r="K3" s="72"/>
      <c r="L3" s="72"/>
      <c r="M3" s="72"/>
      <c r="N3" s="72"/>
      <c r="O3" s="72"/>
      <c r="P3" s="72"/>
      <c r="Q3" s="72"/>
      <c r="R3" s="70"/>
      <c r="S3" s="70"/>
      <c r="T3" s="70"/>
      <c r="U3" s="70"/>
      <c r="V3" s="70"/>
      <c r="W3" s="70"/>
      <c r="X3" s="70"/>
      <c r="Y3" s="70"/>
      <c r="Z3" s="70"/>
      <c r="AA3" s="70"/>
      <c r="AB3" s="70"/>
      <c r="AC3" s="70"/>
    </row>
    <row r="4" spans="2:29" ht="15" customHeight="1" x14ac:dyDescent="0.35">
      <c r="B4" s="72"/>
      <c r="C4" s="351" t="s">
        <v>368</v>
      </c>
      <c r="D4" s="352"/>
      <c r="E4" s="352"/>
      <c r="F4" s="352"/>
      <c r="G4" s="352"/>
      <c r="H4" s="352"/>
      <c r="I4" s="352"/>
      <c r="J4" s="352"/>
      <c r="K4" s="352"/>
      <c r="L4" s="76" t="s">
        <v>107</v>
      </c>
      <c r="M4" s="76"/>
      <c r="N4" s="352"/>
      <c r="O4" s="72"/>
      <c r="P4" s="72"/>
      <c r="Q4" s="72"/>
      <c r="R4" s="70"/>
      <c r="S4" s="70"/>
      <c r="T4" s="70"/>
      <c r="U4" s="70"/>
      <c r="V4" s="70"/>
      <c r="W4" s="70"/>
      <c r="X4" s="70"/>
      <c r="Y4" s="70"/>
      <c r="Z4" s="70"/>
      <c r="AA4" s="70"/>
      <c r="AB4" s="70"/>
      <c r="AC4" s="70"/>
    </row>
    <row r="5" spans="2:29" ht="15" customHeight="1" x14ac:dyDescent="0.35">
      <c r="B5" s="72"/>
      <c r="C5" s="351" t="s">
        <v>369</v>
      </c>
      <c r="D5" s="352"/>
      <c r="E5" s="352"/>
      <c r="F5" s="352"/>
      <c r="G5" s="352"/>
      <c r="H5" s="352"/>
      <c r="I5" s="352"/>
      <c r="J5" s="352"/>
      <c r="K5" s="352"/>
      <c r="L5" s="263"/>
      <c r="M5" s="77" t="s">
        <v>108</v>
      </c>
      <c r="N5" s="352"/>
      <c r="O5" s="353"/>
      <c r="P5" s="353"/>
      <c r="Q5" s="353"/>
      <c r="R5" s="70"/>
      <c r="S5" s="70"/>
      <c r="T5" s="70"/>
      <c r="U5" s="70"/>
      <c r="V5" s="70"/>
      <c r="W5" s="70"/>
      <c r="X5" s="70"/>
      <c r="Y5" s="70"/>
      <c r="Z5" s="70"/>
      <c r="AA5" s="70"/>
      <c r="AB5" s="70"/>
      <c r="AC5" s="70"/>
    </row>
    <row r="6" spans="2:29" ht="15" customHeight="1" x14ac:dyDescent="0.35">
      <c r="B6" s="72"/>
      <c r="C6" s="357" t="s">
        <v>371</v>
      </c>
      <c r="D6" s="352"/>
      <c r="E6" s="352"/>
      <c r="F6" s="352"/>
      <c r="G6" s="352"/>
      <c r="H6" s="352"/>
      <c r="I6" s="352"/>
      <c r="J6" s="352"/>
      <c r="K6" s="352"/>
      <c r="L6" s="253"/>
      <c r="M6" s="77" t="s">
        <v>229</v>
      </c>
      <c r="N6" s="352"/>
      <c r="O6" s="353"/>
      <c r="P6" s="353"/>
      <c r="Q6" s="353"/>
    </row>
    <row r="7" spans="2:29" ht="15" customHeight="1" x14ac:dyDescent="0.35">
      <c r="B7" s="72"/>
      <c r="C7" s="352"/>
      <c r="D7" s="352"/>
      <c r="E7" s="352"/>
      <c r="F7" s="352"/>
      <c r="G7" s="352"/>
      <c r="H7" s="352"/>
      <c r="I7" s="352"/>
      <c r="J7" s="352"/>
      <c r="K7" s="352"/>
      <c r="L7" s="254"/>
      <c r="M7" s="77" t="s">
        <v>334</v>
      </c>
      <c r="N7" s="352"/>
      <c r="O7" s="353"/>
      <c r="P7" s="353"/>
      <c r="Q7" s="353"/>
    </row>
    <row r="8" spans="2:29" ht="15" customHeight="1" x14ac:dyDescent="0.35">
      <c r="B8" s="72"/>
      <c r="C8" s="352"/>
      <c r="D8" s="352"/>
      <c r="E8" s="352"/>
      <c r="F8" s="352"/>
      <c r="G8" s="352"/>
      <c r="H8" s="352"/>
      <c r="I8" s="352"/>
      <c r="J8" s="352"/>
      <c r="K8" s="352"/>
      <c r="L8" s="78"/>
      <c r="M8" s="72" t="s">
        <v>109</v>
      </c>
      <c r="N8" s="352"/>
      <c r="O8" s="353"/>
      <c r="P8" s="353"/>
      <c r="Q8" s="353"/>
    </row>
    <row r="9" spans="2:29" ht="15" customHeight="1" x14ac:dyDescent="0.35">
      <c r="B9" s="72"/>
      <c r="C9" s="516"/>
      <c r="D9" s="352" t="s">
        <v>527</v>
      </c>
      <c r="E9" s="352"/>
      <c r="F9" s="352"/>
      <c r="G9" s="352"/>
      <c r="H9" s="352"/>
      <c r="I9" s="352"/>
      <c r="J9" s="352"/>
      <c r="K9" s="352"/>
      <c r="L9" s="252"/>
      <c r="M9" s="77" t="s">
        <v>228</v>
      </c>
      <c r="N9" s="352"/>
      <c r="O9" s="353"/>
      <c r="P9" s="353"/>
      <c r="Q9" s="353"/>
    </row>
    <row r="10" spans="2:29" ht="15" customHeight="1" x14ac:dyDescent="0.35">
      <c r="B10" s="72"/>
      <c r="C10" s="73"/>
      <c r="D10" s="73"/>
      <c r="E10" s="72"/>
      <c r="F10" s="72"/>
      <c r="G10" s="72"/>
      <c r="H10" s="73"/>
      <c r="I10" s="73"/>
      <c r="J10" s="72"/>
      <c r="K10" s="72"/>
      <c r="L10" s="72"/>
      <c r="M10" s="72"/>
      <c r="N10" s="72"/>
      <c r="O10" s="72"/>
      <c r="P10" s="80"/>
      <c r="Q10" s="72"/>
      <c r="R10" s="75"/>
      <c r="S10" s="75"/>
    </row>
    <row r="11" spans="2:29" ht="20.149999999999999" customHeight="1" x14ac:dyDescent="0.45">
      <c r="B11" s="336" t="s">
        <v>0</v>
      </c>
      <c r="C11" s="336"/>
      <c r="D11" s="69"/>
      <c r="E11" s="69"/>
      <c r="F11" s="69"/>
      <c r="G11" s="69"/>
      <c r="H11" s="69"/>
      <c r="I11" s="69"/>
      <c r="J11" s="69"/>
      <c r="K11" s="69"/>
      <c r="L11" s="69"/>
      <c r="M11" s="69"/>
      <c r="N11" s="69"/>
      <c r="O11" s="69"/>
      <c r="P11" s="69"/>
      <c r="Q11" s="69"/>
    </row>
    <row r="12" spans="2:29" ht="15.5" x14ac:dyDescent="0.35">
      <c r="B12" s="72"/>
      <c r="C12" s="298"/>
      <c r="D12" s="334"/>
      <c r="E12" s="334"/>
      <c r="F12" s="334"/>
      <c r="G12" s="334"/>
      <c r="H12" s="334"/>
      <c r="I12" s="334"/>
      <c r="J12" s="334"/>
      <c r="K12" s="334"/>
      <c r="L12" s="334"/>
      <c r="M12" s="334"/>
      <c r="N12" s="334"/>
      <c r="O12" s="334"/>
      <c r="P12" s="334"/>
      <c r="Q12" s="334"/>
    </row>
    <row r="13" spans="2:29" ht="15.75" customHeight="1" x14ac:dyDescent="0.35">
      <c r="B13" s="72"/>
      <c r="C13" s="299" t="s">
        <v>379</v>
      </c>
      <c r="D13" s="334"/>
      <c r="E13" s="334"/>
      <c r="F13" s="334"/>
      <c r="G13" s="334"/>
      <c r="H13" s="334"/>
      <c r="I13" s="334"/>
      <c r="J13" s="334"/>
      <c r="K13" s="334"/>
      <c r="L13" s="334"/>
      <c r="M13" s="334"/>
      <c r="N13" s="334"/>
      <c r="O13" s="334"/>
      <c r="P13" s="334"/>
      <c r="Q13" s="334"/>
      <c r="V13" s="68" t="s">
        <v>157</v>
      </c>
    </row>
    <row r="14" spans="2:29" ht="15.5" x14ac:dyDescent="0.35">
      <c r="B14" s="72"/>
      <c r="C14" s="298"/>
      <c r="D14" s="334"/>
      <c r="E14" s="334"/>
      <c r="F14" s="334"/>
      <c r="G14" s="494" t="str">
        <f>IF(J18&lt;&gt;(E47+E73),"This message will appear until the Site Gross Floor Area equals the total project area in the Building Information section below.","")</f>
        <v/>
      </c>
      <c r="H14" s="334"/>
      <c r="I14" s="334"/>
      <c r="J14" s="334"/>
      <c r="K14" s="334"/>
      <c r="L14" s="334"/>
      <c r="M14" s="334"/>
      <c r="N14" s="334"/>
      <c r="O14" s="334"/>
      <c r="P14" s="334"/>
      <c r="Q14" s="334"/>
      <c r="V14" s="68" t="s">
        <v>158</v>
      </c>
    </row>
    <row r="15" spans="2:29" ht="16" customHeight="1" x14ac:dyDescent="0.35">
      <c r="B15" s="72"/>
      <c r="C15" s="368" t="s">
        <v>362</v>
      </c>
      <c r="D15" s="72"/>
      <c r="E15" s="72"/>
      <c r="F15" s="72"/>
      <c r="G15" s="368" t="s">
        <v>363</v>
      </c>
      <c r="H15" s="72"/>
      <c r="I15" s="72"/>
      <c r="J15" s="72"/>
      <c r="K15" s="72"/>
      <c r="L15" s="929" t="s">
        <v>364</v>
      </c>
      <c r="M15" s="929"/>
      <c r="N15" s="929"/>
      <c r="O15" s="334"/>
      <c r="P15" s="72"/>
      <c r="Q15" s="72"/>
      <c r="V15" s="68" t="s">
        <v>159</v>
      </c>
    </row>
    <row r="16" spans="2:29" ht="16.5" customHeight="1" x14ac:dyDescent="0.35">
      <c r="B16" s="72"/>
      <c r="C16" s="899" t="s">
        <v>171</v>
      </c>
      <c r="D16" s="899"/>
      <c r="E16" s="899"/>
      <c r="F16" s="72"/>
      <c r="G16" s="900" t="s">
        <v>172</v>
      </c>
      <c r="H16" s="901"/>
      <c r="I16" s="901"/>
      <c r="J16" s="902"/>
      <c r="K16" s="72"/>
      <c r="L16" s="900" t="s">
        <v>227</v>
      </c>
      <c r="M16" s="901"/>
      <c r="N16" s="902"/>
      <c r="O16" s="334"/>
      <c r="P16" s="72"/>
      <c r="Q16" s="72"/>
      <c r="V16" s="68" t="s">
        <v>50</v>
      </c>
    </row>
    <row r="17" spans="2:27" x14ac:dyDescent="0.35">
      <c r="B17" s="72"/>
      <c r="C17" s="192" t="s">
        <v>1</v>
      </c>
      <c r="D17" s="904"/>
      <c r="E17" s="904"/>
      <c r="F17" s="76"/>
      <c r="G17" s="196"/>
      <c r="H17" s="197"/>
      <c r="I17" s="198" t="s">
        <v>373</v>
      </c>
      <c r="J17" s="264"/>
      <c r="K17" s="333" t="str">
        <f>IF(ISTEXT(J17),"Enter a number"," ")</f>
        <v xml:space="preserve"> </v>
      </c>
      <c r="L17" s="196"/>
      <c r="M17" s="198" t="s">
        <v>225</v>
      </c>
      <c r="N17" s="477"/>
      <c r="O17" s="334"/>
      <c r="P17" s="72"/>
      <c r="Q17" s="72"/>
    </row>
    <row r="18" spans="2:27" ht="15" customHeight="1" x14ac:dyDescent="0.35">
      <c r="B18" s="72"/>
      <c r="C18" s="192" t="s">
        <v>2</v>
      </c>
      <c r="D18" s="905"/>
      <c r="E18" s="905"/>
      <c r="F18" s="76"/>
      <c r="G18" s="199"/>
      <c r="H18" s="200"/>
      <c r="I18" s="201" t="s">
        <v>374</v>
      </c>
      <c r="J18" s="264"/>
      <c r="K18" s="492"/>
      <c r="L18" s="196"/>
      <c r="M18" s="198" t="s">
        <v>393</v>
      </c>
      <c r="N18" s="266"/>
      <c r="O18" s="334"/>
      <c r="P18" s="493"/>
      <c r="Q18" s="493"/>
    </row>
    <row r="19" spans="2:27" ht="15" customHeight="1" x14ac:dyDescent="0.35">
      <c r="B19" s="72"/>
      <c r="C19" s="193" t="s">
        <v>3</v>
      </c>
      <c r="D19" s="906"/>
      <c r="E19" s="906"/>
      <c r="F19" s="145"/>
      <c r="G19" s="898" t="s">
        <v>170</v>
      </c>
      <c r="H19" s="898"/>
      <c r="I19" s="898"/>
      <c r="J19" s="898"/>
      <c r="K19" s="898"/>
      <c r="L19" s="199"/>
      <c r="M19" s="201" t="s">
        <v>226</v>
      </c>
      <c r="N19" s="266"/>
      <c r="O19" s="334"/>
      <c r="P19" s="72"/>
      <c r="Q19" s="72"/>
    </row>
    <row r="20" spans="2:27" x14ac:dyDescent="0.35">
      <c r="B20" s="72"/>
      <c r="C20" s="150"/>
      <c r="D20" s="145" t="s">
        <v>162</v>
      </c>
      <c r="E20" s="72"/>
      <c r="F20" s="72"/>
      <c r="G20" s="898"/>
      <c r="H20" s="898"/>
      <c r="I20" s="898"/>
      <c r="J20" s="898"/>
      <c r="K20" s="898"/>
      <c r="L20" s="152"/>
      <c r="M20" s="152"/>
      <c r="N20" s="72"/>
      <c r="O20" s="334"/>
      <c r="P20" s="72"/>
      <c r="Q20" s="72"/>
      <c r="V20" s="68" t="s">
        <v>39</v>
      </c>
    </row>
    <row r="21" spans="2:27" ht="15" customHeight="1" x14ac:dyDescent="0.35">
      <c r="B21" s="72"/>
      <c r="C21" s="150"/>
      <c r="D21" s="72"/>
      <c r="E21" s="72"/>
      <c r="F21" s="76"/>
      <c r="G21" s="898"/>
      <c r="H21" s="898"/>
      <c r="I21" s="898"/>
      <c r="J21" s="898"/>
      <c r="K21" s="898"/>
      <c r="L21" s="72"/>
      <c r="M21" s="72"/>
      <c r="N21" s="72"/>
      <c r="O21" s="72"/>
      <c r="P21" s="72"/>
      <c r="Q21" s="72"/>
      <c r="V21" s="68" t="s">
        <v>15</v>
      </c>
    </row>
    <row r="22" spans="2:27" x14ac:dyDescent="0.35">
      <c r="B22" s="72"/>
      <c r="C22" s="194" t="s">
        <v>340</v>
      </c>
      <c r="D22" s="905"/>
      <c r="E22" s="905"/>
      <c r="F22" s="76"/>
      <c r="G22" s="900" t="s">
        <v>164</v>
      </c>
      <c r="H22" s="901"/>
      <c r="I22" s="901"/>
      <c r="J22" s="902"/>
      <c r="K22" s="72"/>
      <c r="L22" s="900" t="s">
        <v>240</v>
      </c>
      <c r="M22" s="901"/>
      <c r="N22" s="902"/>
      <c r="O22" s="72"/>
      <c r="P22" s="72"/>
      <c r="Q22" s="72"/>
      <c r="V22" s="68" t="s">
        <v>105</v>
      </c>
    </row>
    <row r="23" spans="2:27" x14ac:dyDescent="0.35">
      <c r="B23" s="72"/>
      <c r="C23" s="192" t="s">
        <v>341</v>
      </c>
      <c r="D23" s="896"/>
      <c r="E23" s="897"/>
      <c r="F23" s="76"/>
      <c r="G23" s="192"/>
      <c r="H23" s="197"/>
      <c r="I23" s="198" t="s">
        <v>377</v>
      </c>
      <c r="J23" s="265"/>
      <c r="K23" s="333" t="str">
        <f>IF(ISTEXT(J23),"Enter a number"," ")</f>
        <v xml:space="preserve"> </v>
      </c>
      <c r="L23" s="910" t="s">
        <v>262</v>
      </c>
      <c r="M23" s="911"/>
      <c r="N23" s="266"/>
      <c r="O23" s="72"/>
      <c r="P23" s="72"/>
      <c r="Q23" s="72"/>
    </row>
    <row r="24" spans="2:27" x14ac:dyDescent="0.35">
      <c r="B24" s="72"/>
      <c r="C24" s="193" t="s">
        <v>342</v>
      </c>
      <c r="D24" s="896"/>
      <c r="E24" s="897"/>
      <c r="F24" s="72"/>
      <c r="G24" s="196"/>
      <c r="H24" s="197"/>
      <c r="I24" s="198" t="s">
        <v>378</v>
      </c>
      <c r="J24" s="264"/>
      <c r="K24" s="333" t="str">
        <f>IF(ISTEXT(J24),"Enter a number"," ")</f>
        <v xml:space="preserve"> </v>
      </c>
      <c r="L24" s="72"/>
      <c r="M24" s="72"/>
      <c r="N24" s="72"/>
      <c r="O24" s="72"/>
      <c r="P24" s="72"/>
      <c r="Q24" s="72"/>
    </row>
    <row r="25" spans="2:27" x14ac:dyDescent="0.35">
      <c r="B25" s="72"/>
      <c r="C25" s="150"/>
      <c r="D25" s="72"/>
      <c r="E25" s="72"/>
      <c r="F25" s="72"/>
      <c r="G25" s="199"/>
      <c r="H25" s="200"/>
      <c r="I25" s="201" t="s">
        <v>110</v>
      </c>
      <c r="J25" s="327" t="str">
        <f>IFERROR(((J23+J24)/J17),"Enter Area Info")</f>
        <v>Enter Area Info</v>
      </c>
      <c r="K25" s="72"/>
      <c r="L25" s="72"/>
      <c r="M25" s="72"/>
      <c r="N25" s="72"/>
      <c r="O25" s="72"/>
      <c r="P25" s="72"/>
      <c r="Q25" s="72"/>
      <c r="AA25" s="497">
        <v>0.1</v>
      </c>
    </row>
    <row r="26" spans="2:27" x14ac:dyDescent="0.35">
      <c r="B26" s="72"/>
      <c r="C26" s="195" t="s">
        <v>163</v>
      </c>
      <c r="D26" s="896"/>
      <c r="E26" s="897"/>
      <c r="F26" s="72"/>
      <c r="G26" s="72"/>
      <c r="H26" s="72"/>
      <c r="I26" s="72"/>
      <c r="J26" s="81"/>
      <c r="K26" s="72"/>
      <c r="L26" s="353"/>
      <c r="M26" s="353"/>
      <c r="N26" s="353"/>
      <c r="O26" s="72"/>
      <c r="P26" s="72"/>
      <c r="Q26" s="72"/>
      <c r="AA26" s="497">
        <v>0.2</v>
      </c>
    </row>
    <row r="27" spans="2:27" x14ac:dyDescent="0.35">
      <c r="B27" s="72"/>
      <c r="C27" s="150"/>
      <c r="D27" s="72"/>
      <c r="E27" s="72"/>
      <c r="F27" s="80"/>
      <c r="G27" s="900" t="s">
        <v>182</v>
      </c>
      <c r="H27" s="901"/>
      <c r="I27" s="901"/>
      <c r="J27" s="902"/>
      <c r="K27" s="80"/>
      <c r="L27" s="932" t="s">
        <v>507</v>
      </c>
      <c r="M27" s="932"/>
      <c r="N27" s="899"/>
      <c r="O27" s="72"/>
      <c r="P27" s="72"/>
      <c r="Q27" s="72"/>
      <c r="Y27" s="68" t="s">
        <v>34</v>
      </c>
      <c r="AA27" s="497">
        <v>0.3</v>
      </c>
    </row>
    <row r="28" spans="2:27" x14ac:dyDescent="0.35">
      <c r="B28" s="72"/>
      <c r="C28" s="900" t="s">
        <v>173</v>
      </c>
      <c r="D28" s="901"/>
      <c r="E28" s="902"/>
      <c r="F28" s="80"/>
      <c r="G28" s="205"/>
      <c r="H28" s="197"/>
      <c r="I28" s="198" t="s">
        <v>375</v>
      </c>
      <c r="J28" s="265"/>
      <c r="K28" s="333" t="str">
        <f>IF(ISTEXT(J28),"Enter a number"," ")</f>
        <v xml:space="preserve"> </v>
      </c>
      <c r="L28" s="933" t="s">
        <v>510</v>
      </c>
      <c r="M28" s="934"/>
      <c r="N28" s="517"/>
      <c r="O28" s="72"/>
      <c r="P28" s="72"/>
      <c r="Q28" s="72"/>
      <c r="V28" s="186" t="s">
        <v>265</v>
      </c>
      <c r="Y28" s="496" t="s">
        <v>513</v>
      </c>
      <c r="AA28" s="497">
        <v>0.4</v>
      </c>
    </row>
    <row r="29" spans="2:27" x14ac:dyDescent="0.35">
      <c r="B29" s="72"/>
      <c r="C29" s="192" t="s">
        <v>174</v>
      </c>
      <c r="D29" s="896"/>
      <c r="E29" s="897"/>
      <c r="F29" s="333" t="str">
        <f>IF(ISTEXT(D29),"Enter a number"," ")</f>
        <v xml:space="preserve"> </v>
      </c>
      <c r="G29" s="196"/>
      <c r="H29" s="197"/>
      <c r="I29" s="198" t="s">
        <v>508</v>
      </c>
      <c r="J29" s="264"/>
      <c r="K29" s="333" t="str">
        <f>IF(ISTEXT(J29),"Enter a number"," ")</f>
        <v xml:space="preserve"> </v>
      </c>
      <c r="L29" s="935" t="s">
        <v>511</v>
      </c>
      <c r="M29" s="936"/>
      <c r="N29" s="478"/>
      <c r="O29" s="72"/>
      <c r="P29" s="72"/>
      <c r="Q29" s="72"/>
      <c r="V29" s="186" t="s">
        <v>266</v>
      </c>
      <c r="Y29" s="496" t="s">
        <v>514</v>
      </c>
      <c r="AA29" s="497">
        <v>0.5</v>
      </c>
    </row>
    <row r="30" spans="2:27" x14ac:dyDescent="0.35">
      <c r="B30" s="72"/>
      <c r="C30" s="193" t="s">
        <v>175</v>
      </c>
      <c r="D30" s="896"/>
      <c r="E30" s="897"/>
      <c r="F30" s="333" t="str">
        <f>IF(ISTEXT(D30),"Enter a number"," ")</f>
        <v xml:space="preserve"> </v>
      </c>
      <c r="G30" s="196"/>
      <c r="H30" s="202"/>
      <c r="I30" s="203" t="s">
        <v>509</v>
      </c>
      <c r="J30" s="264"/>
      <c r="K30" s="333" t="str">
        <f>IF(ISTEXT(J30),"Enter a number"," ")</f>
        <v xml:space="preserve"> </v>
      </c>
      <c r="L30" s="935" t="s">
        <v>512</v>
      </c>
      <c r="M30" s="936"/>
      <c r="N30" s="478"/>
      <c r="O30" s="72"/>
      <c r="P30" s="72"/>
      <c r="Q30" s="72"/>
      <c r="V30" s="68" t="s">
        <v>263</v>
      </c>
      <c r="Y30" s="496" t="s">
        <v>515</v>
      </c>
      <c r="AA30" s="497">
        <v>0.6</v>
      </c>
    </row>
    <row r="31" spans="2:27" x14ac:dyDescent="0.35">
      <c r="B31" s="72"/>
      <c r="C31" s="72"/>
      <c r="D31" s="72"/>
      <c r="E31" s="72"/>
      <c r="F31" s="72"/>
      <c r="G31" s="196"/>
      <c r="H31" s="202"/>
      <c r="I31" s="203" t="s">
        <v>376</v>
      </c>
      <c r="J31" s="264"/>
      <c r="K31" s="333" t="str">
        <f>IF(ISTEXT(J31),"Enter a number"," ")</f>
        <v xml:space="preserve"> </v>
      </c>
      <c r="L31" s="938" t="s">
        <v>519</v>
      </c>
      <c r="M31" s="939"/>
      <c r="N31" s="478"/>
      <c r="O31" s="72"/>
      <c r="P31" s="72"/>
      <c r="Q31" s="72"/>
      <c r="Y31" s="496" t="s">
        <v>516</v>
      </c>
      <c r="AA31" s="497">
        <v>0.7</v>
      </c>
    </row>
    <row r="32" spans="2:27" x14ac:dyDescent="0.35">
      <c r="B32" s="72"/>
      <c r="C32" s="900" t="s">
        <v>264</v>
      </c>
      <c r="D32" s="901"/>
      <c r="E32" s="902"/>
      <c r="F32" s="72"/>
      <c r="G32" s="199"/>
      <c r="H32" s="200"/>
      <c r="I32" s="201" t="s">
        <v>372</v>
      </c>
      <c r="J32" s="270">
        <f>SUM(J28:J31)</f>
        <v>0</v>
      </c>
      <c r="K32" s="333" t="str">
        <f>IF(ISTEXT(J31),"Enter a number"," ")</f>
        <v xml:space="preserve"> </v>
      </c>
      <c r="L32" s="937"/>
      <c r="M32" s="937"/>
      <c r="N32" s="849"/>
      <c r="O32" s="72"/>
      <c r="P32" s="72"/>
      <c r="Q32" s="72"/>
      <c r="V32" s="68" t="s">
        <v>49</v>
      </c>
      <c r="Y32" s="496" t="s">
        <v>517</v>
      </c>
      <c r="AA32" s="497">
        <v>0.8</v>
      </c>
    </row>
    <row r="33" spans="2:29" x14ac:dyDescent="0.35">
      <c r="B33" s="72"/>
      <c r="C33" s="218" t="s">
        <v>365</v>
      </c>
      <c r="D33" s="896"/>
      <c r="E33" s="897"/>
      <c r="F33" s="72"/>
      <c r="G33" s="930" t="s">
        <v>506</v>
      </c>
      <c r="H33" s="930"/>
      <c r="I33" s="930"/>
      <c r="J33" s="930"/>
      <c r="K33" s="72"/>
      <c r="L33" s="937"/>
      <c r="M33" s="937"/>
      <c r="N33" s="179"/>
      <c r="O33" s="72"/>
      <c r="P33" s="72"/>
      <c r="Q33" s="72"/>
      <c r="V33" s="68" t="s">
        <v>50</v>
      </c>
      <c r="Y33" s="496" t="s">
        <v>518</v>
      </c>
      <c r="AA33" s="497">
        <v>0.9</v>
      </c>
    </row>
    <row r="34" spans="2:29" x14ac:dyDescent="0.35">
      <c r="B34" s="72"/>
      <c r="C34" s="323"/>
      <c r="D34" s="323"/>
      <c r="E34" s="323"/>
      <c r="F34" s="323"/>
      <c r="G34" s="931"/>
      <c r="H34" s="931"/>
      <c r="I34" s="931"/>
      <c r="J34" s="931"/>
      <c r="K34" s="72"/>
      <c r="L34" s="937"/>
      <c r="M34" s="937"/>
      <c r="N34" s="179"/>
      <c r="O34" s="72"/>
      <c r="P34" s="72"/>
      <c r="Q34" s="72"/>
      <c r="Y34" s="68" t="s">
        <v>67</v>
      </c>
      <c r="AA34" s="497">
        <v>1</v>
      </c>
    </row>
    <row r="35" spans="2:29" x14ac:dyDescent="0.35">
      <c r="B35" s="72"/>
      <c r="C35" s="331" t="str">
        <f>IF(OR(ISBLANK(D17),ISBLANK(D18),ISBLANK(D19),ISBLANK(D22),ISBLANK(D23),ISBLANK(D24),ISBLANK(D26),ISBLANK(D29),ISBLANK(D30),ISBLANK(D33),ISBLANK(J17),ISBLANK(J18),ISBLANK(J23),ISBLANK(J24),ISBLANK(J28),ISBLANK(J29),ISBLANK(J30),ISBLANK(#REF!),ISBLANK(J31),ISBLANK(N17),ISBLANK(N18),ISBLANK(N19), ISBLANK(N23)),"Enter values, including 0 values, in each of the yellow cells in this section."," ")</f>
        <v>Enter values, including 0 values, in each of the yellow cells in this section.</v>
      </c>
      <c r="D35" s="323"/>
      <c r="E35" s="323"/>
      <c r="F35" s="323"/>
      <c r="G35" s="72" t="s">
        <v>322</v>
      </c>
      <c r="H35" s="72"/>
      <c r="I35" s="72"/>
      <c r="J35" s="72"/>
      <c r="K35" s="72"/>
      <c r="L35" s="72"/>
      <c r="M35" s="72"/>
      <c r="N35" s="72"/>
      <c r="O35" s="72"/>
      <c r="P35" s="72"/>
      <c r="Q35" s="72"/>
    </row>
    <row r="36" spans="2:29" x14ac:dyDescent="0.35">
      <c r="B36" s="72"/>
      <c r="C36" s="323"/>
      <c r="D36" s="323"/>
      <c r="E36" s="323"/>
      <c r="F36" s="323"/>
      <c r="G36" s="72"/>
      <c r="H36" s="72"/>
      <c r="I36" s="72"/>
      <c r="J36" s="72"/>
      <c r="K36" s="72"/>
      <c r="L36" s="72"/>
      <c r="M36" s="72"/>
      <c r="N36" s="72"/>
      <c r="O36" s="72"/>
      <c r="P36" s="72"/>
      <c r="Q36" s="72"/>
    </row>
    <row r="37" spans="2:29" ht="20.149999999999999" customHeight="1" x14ac:dyDescent="0.45">
      <c r="B37" s="336" t="s">
        <v>344</v>
      </c>
      <c r="C37" s="336"/>
      <c r="D37" s="69"/>
      <c r="E37" s="69"/>
      <c r="F37" s="69"/>
      <c r="G37" s="69"/>
      <c r="H37" s="69"/>
      <c r="I37" s="69"/>
      <c r="J37" s="69"/>
      <c r="K37" s="69"/>
      <c r="L37" s="69"/>
      <c r="M37" s="69"/>
      <c r="N37" s="69"/>
      <c r="O37" s="69"/>
      <c r="P37" s="69"/>
      <c r="Q37" s="69"/>
    </row>
    <row r="38" spans="2:29" x14ac:dyDescent="0.35">
      <c r="B38" s="72"/>
      <c r="C38" s="72"/>
      <c r="D38" s="72"/>
      <c r="E38" s="72"/>
      <c r="F38" s="72"/>
      <c r="G38" s="72"/>
      <c r="H38" s="72"/>
      <c r="I38" s="72"/>
      <c r="J38" s="72"/>
      <c r="K38" s="72"/>
      <c r="L38" s="72"/>
      <c r="M38" s="72"/>
      <c r="N38" s="72"/>
      <c r="O38" s="72"/>
      <c r="P38" s="72"/>
      <c r="Q38" s="72"/>
      <c r="Y38" s="22"/>
      <c r="Z38" s="22"/>
      <c r="AA38" s="22"/>
      <c r="AB38" s="22"/>
      <c r="AC38" s="74"/>
    </row>
    <row r="39" spans="2:29" ht="15.5" x14ac:dyDescent="0.35">
      <c r="B39" s="72"/>
      <c r="C39" s="351" t="s">
        <v>501</v>
      </c>
      <c r="D39" s="72"/>
      <c r="E39" s="72"/>
      <c r="F39" s="72"/>
      <c r="G39" s="72"/>
      <c r="H39" s="72"/>
      <c r="I39" s="72"/>
      <c r="J39" s="72"/>
      <c r="K39" s="72"/>
      <c r="L39" s="72"/>
      <c r="M39" s="72"/>
      <c r="N39" s="72"/>
      <c r="O39" s="72"/>
      <c r="P39" s="72"/>
      <c r="Q39" s="72"/>
      <c r="Y39" s="22"/>
      <c r="Z39" s="22"/>
      <c r="AA39" s="22"/>
      <c r="AB39" s="22"/>
      <c r="AC39" s="74"/>
    </row>
    <row r="40" spans="2:29" x14ac:dyDescent="0.35">
      <c r="B40" s="72"/>
      <c r="C40" s="72"/>
      <c r="D40" s="72"/>
      <c r="E40" s="72"/>
      <c r="F40" s="72"/>
      <c r="G40" s="72"/>
      <c r="H40" s="72"/>
      <c r="I40" s="72"/>
      <c r="J40" s="72"/>
      <c r="K40" s="72"/>
      <c r="L40" s="72"/>
      <c r="M40" s="72"/>
      <c r="N40" s="72"/>
      <c r="O40" s="72"/>
      <c r="P40" s="72"/>
      <c r="Q40" s="72"/>
      <c r="Y40" s="22"/>
      <c r="Z40" s="22"/>
      <c r="AA40" s="22"/>
      <c r="AB40" s="22"/>
      <c r="AC40" s="74"/>
    </row>
    <row r="41" spans="2:29" ht="15" customHeight="1" x14ac:dyDescent="0.35">
      <c r="B41" s="304" t="s">
        <v>181</v>
      </c>
      <c r="C41" s="304"/>
      <c r="D41" s="312"/>
      <c r="E41" s="312"/>
      <c r="F41" s="312"/>
      <c r="G41" s="312"/>
      <c r="H41" s="312"/>
      <c r="I41" s="312"/>
      <c r="J41" s="312"/>
      <c r="K41" s="312"/>
      <c r="L41" s="312"/>
      <c r="M41" s="705"/>
      <c r="N41" s="705"/>
      <c r="O41" s="705"/>
      <c r="P41" s="705"/>
      <c r="Q41" s="705"/>
      <c r="Y41" s="22"/>
      <c r="Z41" s="22"/>
      <c r="AA41" s="22"/>
      <c r="AB41" s="22"/>
      <c r="AC41" s="74"/>
    </row>
    <row r="42" spans="2:29" ht="44.25" customHeight="1" x14ac:dyDescent="0.35">
      <c r="B42" s="72"/>
      <c r="C42" s="166" t="s">
        <v>183</v>
      </c>
      <c r="D42" s="166" t="s">
        <v>9</v>
      </c>
      <c r="E42" s="166" t="s">
        <v>10</v>
      </c>
      <c r="F42" s="166" t="s">
        <v>13</v>
      </c>
      <c r="G42" s="166" t="s">
        <v>165</v>
      </c>
      <c r="H42" s="907" t="s">
        <v>381</v>
      </c>
      <c r="I42" s="908"/>
      <c r="J42" s="907" t="s">
        <v>389</v>
      </c>
      <c r="K42" s="908"/>
      <c r="L42" s="166" t="s">
        <v>40</v>
      </c>
      <c r="M42" s="72"/>
      <c r="N42" s="72"/>
      <c r="O42" s="72"/>
      <c r="P42" s="72"/>
      <c r="Q42" s="72"/>
      <c r="Y42" s="74"/>
      <c r="Z42" s="74"/>
      <c r="AA42" s="74"/>
      <c r="AB42" s="74"/>
      <c r="AC42" s="74"/>
    </row>
    <row r="43" spans="2:29" x14ac:dyDescent="0.35">
      <c r="B43" s="72"/>
      <c r="C43" s="349" t="s">
        <v>177</v>
      </c>
      <c r="D43" s="266"/>
      <c r="E43" s="264"/>
      <c r="F43" s="264"/>
      <c r="G43" s="266"/>
      <c r="H43" s="78">
        <v>1.8</v>
      </c>
      <c r="I43" s="271"/>
      <c r="J43" s="82">
        <v>365</v>
      </c>
      <c r="K43" s="271"/>
      <c r="L43" s="256">
        <f>IF(ISBLANK(I43),H43,I43)*F43</f>
        <v>0</v>
      </c>
      <c r="M43" s="151"/>
      <c r="N43" s="72"/>
      <c r="O43" s="309"/>
      <c r="P43" s="72"/>
      <c r="Q43" s="72"/>
      <c r="V43" s="68" t="s">
        <v>267</v>
      </c>
      <c r="W43" s="68" t="s">
        <v>178</v>
      </c>
    </row>
    <row r="44" spans="2:29" ht="15" customHeight="1" x14ac:dyDescent="0.35">
      <c r="B44" s="72"/>
      <c r="C44" s="142" t="s">
        <v>176</v>
      </c>
      <c r="D44" s="87" t="s">
        <v>52</v>
      </c>
      <c r="E44" s="266"/>
      <c r="F44" s="157" t="s">
        <v>52</v>
      </c>
      <c r="G44" s="157" t="s">
        <v>52</v>
      </c>
      <c r="H44" s="157" t="s">
        <v>52</v>
      </c>
      <c r="I44" s="157" t="s">
        <v>52</v>
      </c>
      <c r="J44" s="157" t="s">
        <v>52</v>
      </c>
      <c r="K44" s="157" t="s">
        <v>52</v>
      </c>
      <c r="L44" s="157" t="s">
        <v>52</v>
      </c>
      <c r="M44" s="72"/>
      <c r="N44" s="72"/>
      <c r="O44" s="310"/>
      <c r="P44" s="72"/>
      <c r="Q44" s="72"/>
    </row>
    <row r="45" spans="2:29" ht="15" customHeight="1" x14ac:dyDescent="0.35">
      <c r="B45" s="72"/>
      <c r="C45" s="142" t="s">
        <v>179</v>
      </c>
      <c r="D45" s="87" t="s">
        <v>52</v>
      </c>
      <c r="E45" s="266"/>
      <c r="F45" s="157" t="s">
        <v>52</v>
      </c>
      <c r="G45" s="157" t="s">
        <v>52</v>
      </c>
      <c r="H45" s="157" t="s">
        <v>52</v>
      </c>
      <c r="I45" s="157" t="s">
        <v>52</v>
      </c>
      <c r="J45" s="157" t="s">
        <v>52</v>
      </c>
      <c r="K45" s="157" t="s">
        <v>52</v>
      </c>
      <c r="L45" s="157" t="s">
        <v>52</v>
      </c>
      <c r="M45" s="72"/>
      <c r="N45" s="72"/>
      <c r="O45" s="72"/>
      <c r="P45" s="72"/>
      <c r="Q45" s="72"/>
    </row>
    <row r="46" spans="2:29" ht="15" customHeight="1" x14ac:dyDescent="0.35">
      <c r="B46" s="72"/>
      <c r="C46" s="142" t="s">
        <v>67</v>
      </c>
      <c r="D46" s="259"/>
      <c r="E46" s="259"/>
      <c r="F46" s="157" t="s">
        <v>52</v>
      </c>
      <c r="G46" s="157" t="s">
        <v>52</v>
      </c>
      <c r="H46" s="157" t="s">
        <v>52</v>
      </c>
      <c r="I46" s="157" t="s">
        <v>52</v>
      </c>
      <c r="J46" s="157" t="s">
        <v>52</v>
      </c>
      <c r="K46" s="157" t="s">
        <v>52</v>
      </c>
      <c r="L46" s="157" t="s">
        <v>52</v>
      </c>
      <c r="M46" s="72"/>
      <c r="N46" s="72"/>
      <c r="O46" s="72"/>
      <c r="P46" s="72"/>
      <c r="Q46" s="72"/>
    </row>
    <row r="47" spans="2:29" ht="15" customHeight="1" x14ac:dyDescent="0.35">
      <c r="B47" s="72"/>
      <c r="C47" s="80"/>
      <c r="D47" s="354" t="s">
        <v>12</v>
      </c>
      <c r="E47" s="355">
        <f>SUM(E43:E46)</f>
        <v>0</v>
      </c>
      <c r="F47" s="355">
        <f>SUM(F43:F46)</f>
        <v>0</v>
      </c>
      <c r="G47" s="355">
        <f>SUM(G43:G46)</f>
        <v>0</v>
      </c>
      <c r="H47" s="80"/>
      <c r="I47" s="80"/>
      <c r="J47" s="80"/>
      <c r="K47" s="80"/>
      <c r="L47" s="356">
        <f>SUM(L43:L46)</f>
        <v>0</v>
      </c>
      <c r="M47" s="72"/>
      <c r="N47" s="72"/>
      <c r="O47" s="72"/>
      <c r="P47" s="72"/>
      <c r="Q47" s="72"/>
    </row>
    <row r="48" spans="2:29" ht="15" customHeight="1" x14ac:dyDescent="0.35">
      <c r="B48" s="72"/>
      <c r="C48" s="80"/>
      <c r="D48" s="912" t="s">
        <v>370</v>
      </c>
      <c r="E48" s="913"/>
      <c r="F48" s="913"/>
      <c r="G48" s="913"/>
      <c r="H48" s="913"/>
      <c r="I48" s="913"/>
      <c r="J48" s="913"/>
      <c r="K48" s="913"/>
      <c r="L48" s="914"/>
      <c r="M48" s="80"/>
      <c r="N48" s="72"/>
      <c r="O48" s="72"/>
      <c r="P48" s="72"/>
      <c r="Q48" s="72"/>
    </row>
    <row r="49" spans="2:24" ht="15" customHeight="1" x14ac:dyDescent="0.35">
      <c r="B49" s="72"/>
      <c r="C49" s="97" t="s">
        <v>382</v>
      </c>
      <c r="D49" s="91"/>
      <c r="E49" s="109"/>
      <c r="F49" s="109"/>
      <c r="G49" s="109"/>
      <c r="H49" s="80"/>
      <c r="I49" s="80"/>
      <c r="J49" s="80"/>
      <c r="K49" s="80"/>
      <c r="L49" s="177"/>
      <c r="M49" s="80"/>
      <c r="N49" s="72"/>
      <c r="O49" s="72"/>
      <c r="P49" s="72"/>
      <c r="Q49" s="72"/>
    </row>
    <row r="50" spans="2:24" ht="15" customHeight="1" x14ac:dyDescent="0.35">
      <c r="B50" s="72"/>
      <c r="C50" s="358" t="s">
        <v>402</v>
      </c>
      <c r="D50" s="91"/>
      <c r="E50" s="109"/>
      <c r="F50" s="109"/>
      <c r="G50" s="109"/>
      <c r="H50" s="80"/>
      <c r="I50" s="80"/>
      <c r="J50" s="80"/>
      <c r="K50" s="80"/>
      <c r="L50" s="177"/>
      <c r="M50" s="80"/>
      <c r="N50" s="72"/>
      <c r="O50" s="72"/>
      <c r="P50" s="72"/>
      <c r="Q50" s="72"/>
    </row>
    <row r="51" spans="2:24" ht="15" customHeight="1" x14ac:dyDescent="0.35">
      <c r="B51" s="72"/>
      <c r="C51" s="358" t="s">
        <v>388</v>
      </c>
      <c r="D51" s="91"/>
      <c r="E51" s="109"/>
      <c r="F51" s="109"/>
      <c r="G51" s="109"/>
      <c r="H51" s="80"/>
      <c r="I51" s="80"/>
      <c r="J51" s="80"/>
      <c r="K51" s="80"/>
      <c r="L51" s="177"/>
      <c r="M51" s="80"/>
      <c r="N51" s="72"/>
      <c r="O51" s="72"/>
      <c r="P51" s="72"/>
      <c r="Q51" s="72"/>
    </row>
    <row r="52" spans="2:24" ht="15" customHeight="1" x14ac:dyDescent="0.35">
      <c r="B52" s="72"/>
      <c r="C52" s="80"/>
      <c r="D52" s="80"/>
      <c r="E52" s="80"/>
      <c r="F52" s="80"/>
      <c r="G52" s="72"/>
      <c r="H52" s="80"/>
      <c r="I52" s="80"/>
      <c r="J52" s="80"/>
      <c r="K52" s="80"/>
      <c r="L52" s="151"/>
      <c r="M52" s="72"/>
      <c r="N52" s="72"/>
      <c r="O52" s="72"/>
      <c r="P52" s="72"/>
      <c r="Q52" s="72"/>
    </row>
    <row r="53" spans="2:24" x14ac:dyDescent="0.35">
      <c r="B53" s="304" t="s">
        <v>180</v>
      </c>
      <c r="C53" s="304"/>
      <c r="D53" s="304"/>
      <c r="E53" s="304"/>
      <c r="F53" s="304"/>
      <c r="G53" s="304"/>
      <c r="H53" s="304"/>
      <c r="I53" s="304"/>
      <c r="J53" s="304"/>
      <c r="K53" s="304"/>
      <c r="L53" s="304"/>
      <c r="M53" s="304"/>
      <c r="N53" s="304"/>
      <c r="O53" s="304"/>
      <c r="P53" s="304"/>
      <c r="Q53" s="706"/>
    </row>
    <row r="54" spans="2:24" ht="33.75" customHeight="1" x14ac:dyDescent="0.35">
      <c r="B54" s="72"/>
      <c r="C54" s="83"/>
      <c r="D54" s="5"/>
      <c r="E54" s="5"/>
      <c r="F54" s="909" t="s">
        <v>230</v>
      </c>
      <c r="G54" s="909"/>
      <c r="H54" s="909" t="s">
        <v>503</v>
      </c>
      <c r="I54" s="909"/>
      <c r="J54" s="909"/>
      <c r="K54" s="909"/>
      <c r="L54" s="909"/>
      <c r="M54" s="921" t="s">
        <v>504</v>
      </c>
      <c r="N54" s="921"/>
      <c r="O54" s="921"/>
      <c r="P54" s="921"/>
      <c r="Q54" s="91"/>
      <c r="R54" s="903"/>
      <c r="S54" s="903"/>
      <c r="T54" s="70"/>
      <c r="U54" s="70"/>
      <c r="V54" s="70"/>
      <c r="W54" s="70"/>
    </row>
    <row r="55" spans="2:24" ht="45" customHeight="1" x14ac:dyDescent="0.35">
      <c r="B55" s="72"/>
      <c r="C55" s="167" t="s">
        <v>383</v>
      </c>
      <c r="D55" s="168" t="s">
        <v>9</v>
      </c>
      <c r="E55" s="169" t="s">
        <v>380</v>
      </c>
      <c r="F55" s="169" t="s">
        <v>343</v>
      </c>
      <c r="G55" s="169" t="s">
        <v>231</v>
      </c>
      <c r="H55" s="926" t="s">
        <v>384</v>
      </c>
      <c r="I55" s="927"/>
      <c r="J55" s="170" t="s">
        <v>385</v>
      </c>
      <c r="K55" s="171" t="s">
        <v>386</v>
      </c>
      <c r="L55" s="172" t="s">
        <v>166</v>
      </c>
      <c r="M55" s="918" t="s">
        <v>11</v>
      </c>
      <c r="N55" s="919"/>
      <c r="O55" s="920" t="s">
        <v>449</v>
      </c>
      <c r="P55" s="920"/>
      <c r="Q55" s="161"/>
      <c r="R55" s="84"/>
      <c r="S55" s="84"/>
      <c r="T55" s="70"/>
      <c r="U55" s="70"/>
      <c r="V55" s="70"/>
      <c r="W55" s="70"/>
    </row>
    <row r="56" spans="2:24" x14ac:dyDescent="0.35">
      <c r="B56" s="72"/>
      <c r="C56" s="350" t="s">
        <v>4</v>
      </c>
      <c r="D56" s="267"/>
      <c r="E56" s="268"/>
      <c r="F56" s="187" t="s">
        <v>51</v>
      </c>
      <c r="G56" s="267"/>
      <c r="H56" s="85">
        <v>365</v>
      </c>
      <c r="I56" s="272"/>
      <c r="J56" s="452">
        <v>107.639104</v>
      </c>
      <c r="K56" s="453">
        <f>ROUND(347.33,-1)</f>
        <v>350</v>
      </c>
      <c r="L56" s="316">
        <f>IF(AND(E56&gt;0,I56&gt;0),I56,IF(AND(E56&gt;0,H56&gt;0),H56,0))</f>
        <v>0</v>
      </c>
      <c r="M56" s="330">
        <f>IF(AND(E56&gt;0,G56=0),"Enter # of Beds",ROUNDUP(E56/K56,0))</f>
        <v>0</v>
      </c>
      <c r="N56" s="481"/>
      <c r="O56" s="317">
        <f>IF(M56="Enter # of Beds","Enter # of Beds",IF((E56/J56-M56)&lt;0,0,ROUNDUP((E56/J56-M56),0)))</f>
        <v>0</v>
      </c>
      <c r="P56" s="274"/>
      <c r="Q56" s="162"/>
      <c r="R56" s="86"/>
      <c r="S56" s="86"/>
      <c r="T56" s="70"/>
      <c r="U56" s="70"/>
      <c r="V56" s="365" t="s">
        <v>188</v>
      </c>
      <c r="W56" s="365"/>
      <c r="X56" s="366"/>
    </row>
    <row r="57" spans="2:24" ht="15" customHeight="1" x14ac:dyDescent="0.35">
      <c r="B57" s="72"/>
      <c r="C57" s="350" t="s">
        <v>5</v>
      </c>
      <c r="D57" s="267"/>
      <c r="E57" s="268"/>
      <c r="F57" s="157" t="s">
        <v>52</v>
      </c>
      <c r="G57" s="157" t="s">
        <v>52</v>
      </c>
      <c r="H57" s="85">
        <v>250</v>
      </c>
      <c r="I57" s="272"/>
      <c r="J57" s="452">
        <v>269.09775999999999</v>
      </c>
      <c r="K57" s="453">
        <f>ROUND(306.81,-1)</f>
        <v>310</v>
      </c>
      <c r="L57" s="316">
        <f t="shared" ref="L57:L70" si="0">IF(AND(E57&gt;0,I57&gt;0),I57,IF(AND(E57&gt;0,H57&gt;0),H57,0))</f>
        <v>0</v>
      </c>
      <c r="M57" s="330">
        <f>IFERROR(ROUNDUP(E57/K57,0),0)</f>
        <v>0</v>
      </c>
      <c r="N57" s="481"/>
      <c r="O57" s="317">
        <f>IF(E57/J57-M57&lt;0,0,ROUNDUP(E57/J57-M57,0))</f>
        <v>0</v>
      </c>
      <c r="P57" s="274"/>
      <c r="Q57" s="162"/>
      <c r="R57" s="86"/>
      <c r="S57" s="86"/>
      <c r="T57" s="70"/>
      <c r="U57" s="70"/>
      <c r="V57" s="365" t="s">
        <v>186</v>
      </c>
      <c r="W57" s="365" t="s">
        <v>187</v>
      </c>
      <c r="X57" s="366"/>
    </row>
    <row r="58" spans="2:24" ht="15" customHeight="1" x14ac:dyDescent="0.35">
      <c r="B58" s="72"/>
      <c r="C58" s="350" t="s">
        <v>8</v>
      </c>
      <c r="D58" s="267"/>
      <c r="E58" s="268"/>
      <c r="F58" s="157" t="s">
        <v>52</v>
      </c>
      <c r="G58" s="157" t="s">
        <v>52</v>
      </c>
      <c r="H58" s="85">
        <v>206</v>
      </c>
      <c r="I58" s="272"/>
      <c r="J58" s="452">
        <v>102.51343238095239</v>
      </c>
      <c r="K58" s="453">
        <f>ROUND(632.71,-1)</f>
        <v>630</v>
      </c>
      <c r="L58" s="316">
        <f t="shared" si="0"/>
        <v>0</v>
      </c>
      <c r="M58" s="330">
        <f>IFERROR(ROUNDUP(E58/K58,0),0)</f>
        <v>0</v>
      </c>
      <c r="N58" s="481"/>
      <c r="O58" s="317">
        <f>IF(E58/J58-M58&lt;0,0,ROUNDUP(E58/J58-M58,0))</f>
        <v>0</v>
      </c>
      <c r="P58" s="274"/>
      <c r="Q58" s="162"/>
      <c r="R58" s="86"/>
      <c r="S58" s="86"/>
      <c r="T58" s="70"/>
      <c r="U58" s="70"/>
      <c r="V58" s="365" t="s">
        <v>189</v>
      </c>
      <c r="W58" s="366" t="s">
        <v>190</v>
      </c>
      <c r="X58" s="366" t="s">
        <v>218</v>
      </c>
    </row>
    <row r="59" spans="2:24" ht="15" customHeight="1" x14ac:dyDescent="0.35">
      <c r="B59" s="72"/>
      <c r="C59" s="350" t="s">
        <v>53</v>
      </c>
      <c r="D59" s="267"/>
      <c r="E59" s="268"/>
      <c r="F59" s="187" t="s">
        <v>54</v>
      </c>
      <c r="G59" s="267"/>
      <c r="H59" s="85">
        <v>299</v>
      </c>
      <c r="I59" s="272"/>
      <c r="J59" s="452">
        <v>30.754029714285721</v>
      </c>
      <c r="K59" s="453">
        <f>ROUND(197.47,-1)</f>
        <v>200</v>
      </c>
      <c r="L59" s="316">
        <f t="shared" si="0"/>
        <v>0</v>
      </c>
      <c r="M59" s="330">
        <f>IF(AND(E59&gt;0,G59=0),"Enter # of Seats",ROUNDUP(E59/K59,0))</f>
        <v>0</v>
      </c>
      <c r="N59" s="481"/>
      <c r="O59" s="317">
        <f>IF(M59="Enter # of Seats","Enter # of Seats",IF((E59/J59-M59)&lt;0,0,ROUNDUP((E59/J59-M59),0)))</f>
        <v>0</v>
      </c>
      <c r="P59" s="274"/>
      <c r="Q59" s="162"/>
      <c r="R59" s="86"/>
      <c r="S59" s="86"/>
      <c r="T59" s="70"/>
      <c r="U59" s="70"/>
      <c r="V59" s="365" t="s">
        <v>191</v>
      </c>
      <c r="W59" s="365" t="s">
        <v>192</v>
      </c>
      <c r="X59" s="366" t="s">
        <v>193</v>
      </c>
    </row>
    <row r="60" spans="2:24" ht="15" customHeight="1" x14ac:dyDescent="0.35">
      <c r="B60" s="72"/>
      <c r="C60" s="350" t="s">
        <v>55</v>
      </c>
      <c r="D60" s="267"/>
      <c r="E60" s="268"/>
      <c r="F60" s="157" t="s">
        <v>52</v>
      </c>
      <c r="G60" s="157" t="s">
        <v>52</v>
      </c>
      <c r="H60" s="85">
        <v>250</v>
      </c>
      <c r="I60" s="272"/>
      <c r="J60" s="452">
        <v>134.54888</v>
      </c>
      <c r="K60" s="453">
        <f>ROUND(485.91,-1)</f>
        <v>490</v>
      </c>
      <c r="L60" s="316">
        <f t="shared" si="0"/>
        <v>0</v>
      </c>
      <c r="M60" s="330">
        <f t="shared" ref="M60" si="1">IFERROR(ROUNDUP(E60/K60,0),0)</f>
        <v>0</v>
      </c>
      <c r="N60" s="481"/>
      <c r="O60" s="317">
        <f t="shared" ref="O60:O61" si="2">IF(E60/J60-M60&lt;0,0,ROUNDUP(E60/J60-M60,0))</f>
        <v>0</v>
      </c>
      <c r="P60" s="274"/>
      <c r="Q60" s="162"/>
      <c r="R60" s="86"/>
      <c r="S60" s="86"/>
      <c r="T60" s="70"/>
      <c r="U60" s="70"/>
      <c r="V60" s="365" t="s">
        <v>194</v>
      </c>
      <c r="W60" s="365" t="s">
        <v>195</v>
      </c>
      <c r="X60" s="366" t="s">
        <v>196</v>
      </c>
    </row>
    <row r="61" spans="2:24" ht="15" customHeight="1" x14ac:dyDescent="0.35">
      <c r="B61" s="72"/>
      <c r="C61" s="350" t="s">
        <v>56</v>
      </c>
      <c r="D61" s="267"/>
      <c r="E61" s="268"/>
      <c r="F61" s="157" t="s">
        <v>52</v>
      </c>
      <c r="G61" s="157" t="s">
        <v>52</v>
      </c>
      <c r="H61" s="85">
        <v>299</v>
      </c>
      <c r="I61" s="272"/>
      <c r="J61" s="452">
        <v>102.51343238095239</v>
      </c>
      <c r="K61" s="453">
        <f>ROUND(286.4,-1)</f>
        <v>290</v>
      </c>
      <c r="L61" s="316">
        <f t="shared" si="0"/>
        <v>0</v>
      </c>
      <c r="M61" s="330">
        <f>IFERROR(ROUNDUP(E61/K61,0),0)</f>
        <v>0</v>
      </c>
      <c r="N61" s="481"/>
      <c r="O61" s="317">
        <f t="shared" si="2"/>
        <v>0</v>
      </c>
      <c r="P61" s="274"/>
      <c r="Q61" s="162"/>
      <c r="R61" s="86"/>
      <c r="S61" s="86"/>
      <c r="T61" s="70"/>
      <c r="U61" s="70"/>
      <c r="V61" s="365" t="s">
        <v>223</v>
      </c>
      <c r="W61" s="365" t="s">
        <v>224</v>
      </c>
      <c r="X61" s="366"/>
    </row>
    <row r="62" spans="2:24" ht="15" customHeight="1" x14ac:dyDescent="0.35">
      <c r="B62" s="72"/>
      <c r="C62" s="350" t="s">
        <v>57</v>
      </c>
      <c r="D62" s="267"/>
      <c r="E62" s="268"/>
      <c r="F62" s="187" t="s">
        <v>51</v>
      </c>
      <c r="G62" s="267"/>
      <c r="H62" s="85">
        <v>365</v>
      </c>
      <c r="I62" s="272"/>
      <c r="J62" s="452">
        <v>398.66334814814809</v>
      </c>
      <c r="K62" s="453">
        <f>ROUND(564.6,-1)</f>
        <v>560</v>
      </c>
      <c r="L62" s="316">
        <f t="shared" si="0"/>
        <v>0</v>
      </c>
      <c r="M62" s="330">
        <f>IF(AND(E62&gt;0,G62=0),"Enter # of Beds",ROUNDUP(E62/K62,0))</f>
        <v>0</v>
      </c>
      <c r="N62" s="481"/>
      <c r="O62" s="317">
        <f>IF(M62="Enter # of Beds","Enter # of Beds",IF((E62/J62-M62)&lt;0,0,ROUNDUP((E62/J62-M62),0)))</f>
        <v>0</v>
      </c>
      <c r="P62" s="274"/>
      <c r="Q62" s="162"/>
      <c r="R62" s="86"/>
      <c r="S62" s="86"/>
      <c r="T62" s="70"/>
      <c r="U62" s="70"/>
      <c r="V62" s="365" t="s">
        <v>197</v>
      </c>
      <c r="W62" s="365" t="s">
        <v>220</v>
      </c>
      <c r="X62" s="366"/>
    </row>
    <row r="63" spans="2:24" ht="15" customHeight="1" x14ac:dyDescent="0.35">
      <c r="B63" s="72"/>
      <c r="C63" s="350" t="s">
        <v>58</v>
      </c>
      <c r="D63" s="267"/>
      <c r="E63" s="268"/>
      <c r="F63" s="157" t="s">
        <v>52</v>
      </c>
      <c r="G63" s="157" t="s">
        <v>52</v>
      </c>
      <c r="H63" s="85">
        <v>126</v>
      </c>
      <c r="I63" s="272"/>
      <c r="J63" s="452">
        <v>717.59402666666665</v>
      </c>
      <c r="K63" s="453">
        <f>ROUND(1020.76,-1)</f>
        <v>1020</v>
      </c>
      <c r="L63" s="316">
        <f t="shared" si="0"/>
        <v>0</v>
      </c>
      <c r="M63" s="330">
        <f>IFERROR(ROUNDUP(E63/K63,0),0)</f>
        <v>0</v>
      </c>
      <c r="N63" s="481"/>
      <c r="O63" s="317">
        <f>IF(E63/J63-M63&lt;0,0,ROUNDUP(E63/J63-M63,0))</f>
        <v>0</v>
      </c>
      <c r="P63" s="274"/>
      <c r="Q63" s="162"/>
      <c r="R63" s="86"/>
      <c r="S63" s="86"/>
      <c r="T63" s="70"/>
      <c r="U63" s="70"/>
      <c r="V63" s="365" t="s">
        <v>198</v>
      </c>
      <c r="W63" s="365" t="s">
        <v>199</v>
      </c>
      <c r="X63" s="366" t="s">
        <v>219</v>
      </c>
    </row>
    <row r="64" spans="2:24" ht="15" customHeight="1" x14ac:dyDescent="0.35">
      <c r="B64" s="72"/>
      <c r="C64" s="350" t="s">
        <v>59</v>
      </c>
      <c r="D64" s="267"/>
      <c r="E64" s="268"/>
      <c r="F64" s="187" t="s">
        <v>60</v>
      </c>
      <c r="G64" s="267"/>
      <c r="H64" s="85">
        <v>365</v>
      </c>
      <c r="I64" s="272"/>
      <c r="J64" s="452">
        <v>430.55641600000001</v>
      </c>
      <c r="K64" s="453">
        <f>ROUND(1440.22,-1)</f>
        <v>1440</v>
      </c>
      <c r="L64" s="316">
        <f t="shared" si="0"/>
        <v>0</v>
      </c>
      <c r="M64" s="330">
        <f>IF(AND(E64&gt;0,G64=0),"Enter # of Rooms",ROUNDUP(E64/K64,0))</f>
        <v>0</v>
      </c>
      <c r="N64" s="481"/>
      <c r="O64" s="317">
        <f>IF(M64="Enter # of Rooms","Enter # of Rooms",IF((E64/J64-M64)&lt;0,0,ROUNDUP((E64/J64-M64),0)))</f>
        <v>0</v>
      </c>
      <c r="P64" s="274"/>
      <c r="Q64" s="162"/>
      <c r="R64" s="86"/>
      <c r="S64" s="86"/>
      <c r="T64" s="70"/>
      <c r="U64" s="70"/>
      <c r="V64" s="365" t="s">
        <v>184</v>
      </c>
      <c r="W64" s="365" t="s">
        <v>185</v>
      </c>
      <c r="X64" s="366" t="s">
        <v>234</v>
      </c>
    </row>
    <row r="65" spans="2:29" ht="15" customHeight="1" x14ac:dyDescent="0.35">
      <c r="B65" s="72"/>
      <c r="C65" s="350" t="s">
        <v>61</v>
      </c>
      <c r="D65" s="267"/>
      <c r="E65" s="268"/>
      <c r="F65" s="157" t="s">
        <v>52</v>
      </c>
      <c r="G65" s="157" t="s">
        <v>52</v>
      </c>
      <c r="H65" s="85">
        <v>141</v>
      </c>
      <c r="I65" s="272"/>
      <c r="J65" s="452">
        <v>49.60327373271889</v>
      </c>
      <c r="K65" s="453">
        <f>ROUND(894.33,-1)</f>
        <v>890</v>
      </c>
      <c r="L65" s="316">
        <f t="shared" si="0"/>
        <v>0</v>
      </c>
      <c r="M65" s="330">
        <f t="shared" ref="M65:M69" si="3">IFERROR(ROUNDUP(E65/K65,0),0)</f>
        <v>0</v>
      </c>
      <c r="N65" s="481"/>
      <c r="O65" s="317">
        <f t="shared" ref="O65:O69" si="4">IF(E65/J65-M65&lt;0,0,ROUNDUP(E65/J65-M65,0))</f>
        <v>0</v>
      </c>
      <c r="P65" s="274"/>
      <c r="Q65" s="162"/>
      <c r="R65" s="86"/>
      <c r="S65" s="86"/>
      <c r="T65" s="70"/>
      <c r="U65" s="70"/>
      <c r="V65" s="365" t="s">
        <v>200</v>
      </c>
      <c r="W65" s="365" t="s">
        <v>201</v>
      </c>
      <c r="X65" s="366" t="s">
        <v>202</v>
      </c>
    </row>
    <row r="66" spans="2:29" x14ac:dyDescent="0.35">
      <c r="B66" s="72"/>
      <c r="C66" s="350" t="s">
        <v>62</v>
      </c>
      <c r="D66" s="267"/>
      <c r="E66" s="268"/>
      <c r="F66" s="157" t="s">
        <v>52</v>
      </c>
      <c r="G66" s="157" t="s">
        <v>52</v>
      </c>
      <c r="H66" s="85">
        <v>234</v>
      </c>
      <c r="I66" s="272"/>
      <c r="J66" s="452">
        <v>430.55641600000001</v>
      </c>
      <c r="K66" s="453">
        <f>ROUND(566.46,-1)</f>
        <v>570</v>
      </c>
      <c r="L66" s="316">
        <f t="shared" si="0"/>
        <v>0</v>
      </c>
      <c r="M66" s="330">
        <f t="shared" si="3"/>
        <v>0</v>
      </c>
      <c r="N66" s="481"/>
      <c r="O66" s="317">
        <f t="shared" si="4"/>
        <v>0</v>
      </c>
      <c r="P66" s="274"/>
      <c r="Q66" s="162"/>
      <c r="R66" s="86"/>
      <c r="S66" s="86"/>
      <c r="T66" s="70"/>
      <c r="U66" s="70"/>
      <c r="V66" s="365" t="s">
        <v>203</v>
      </c>
      <c r="W66" s="365" t="s">
        <v>204</v>
      </c>
      <c r="X66" s="366" t="s">
        <v>205</v>
      </c>
      <c r="Y66" s="74" t="s">
        <v>206</v>
      </c>
      <c r="Z66" s="74"/>
      <c r="AA66" s="74"/>
      <c r="AB66" s="74"/>
      <c r="AC66" s="74"/>
    </row>
    <row r="67" spans="2:29" ht="15" customHeight="1" x14ac:dyDescent="0.35">
      <c r="B67" s="72"/>
      <c r="C67" s="350" t="s">
        <v>63</v>
      </c>
      <c r="D67" s="267"/>
      <c r="E67" s="268"/>
      <c r="F67" s="157" t="s">
        <v>52</v>
      </c>
      <c r="G67" s="157" t="s">
        <v>52</v>
      </c>
      <c r="H67" s="85">
        <v>228</v>
      </c>
      <c r="I67" s="272"/>
      <c r="J67" s="452">
        <v>14.351880533333334</v>
      </c>
      <c r="K67" s="453">
        <f>ROUND(1648.53,-1)</f>
        <v>1650</v>
      </c>
      <c r="L67" s="316">
        <f t="shared" si="0"/>
        <v>0</v>
      </c>
      <c r="M67" s="330">
        <f t="shared" si="3"/>
        <v>0</v>
      </c>
      <c r="N67" s="481"/>
      <c r="O67" s="317">
        <f t="shared" si="4"/>
        <v>0</v>
      </c>
      <c r="P67" s="274"/>
      <c r="Q67" s="162"/>
      <c r="R67" s="86"/>
      <c r="S67" s="86"/>
      <c r="T67" s="70"/>
      <c r="U67" s="70"/>
      <c r="V67" s="365" t="s">
        <v>207</v>
      </c>
      <c r="W67" s="365" t="s">
        <v>208</v>
      </c>
      <c r="X67" s="366"/>
      <c r="Y67" s="22"/>
      <c r="Z67" s="22"/>
      <c r="AA67" s="22"/>
      <c r="AB67" s="22"/>
      <c r="AC67" s="74"/>
    </row>
    <row r="68" spans="2:29" ht="15" customHeight="1" x14ac:dyDescent="0.35">
      <c r="B68" s="72"/>
      <c r="C68" s="350" t="s">
        <v>64</v>
      </c>
      <c r="D68" s="267"/>
      <c r="E68" s="268"/>
      <c r="F68" s="157" t="s">
        <v>52</v>
      </c>
      <c r="G68" s="157" t="s">
        <v>52</v>
      </c>
      <c r="H68" s="85">
        <v>206</v>
      </c>
      <c r="I68" s="272"/>
      <c r="J68" s="452">
        <v>71.759402666666674</v>
      </c>
      <c r="K68" s="453">
        <f>ROUND(432.23,-1)</f>
        <v>430</v>
      </c>
      <c r="L68" s="316">
        <f t="shared" si="0"/>
        <v>0</v>
      </c>
      <c r="M68" s="330">
        <f t="shared" si="3"/>
        <v>0</v>
      </c>
      <c r="N68" s="481"/>
      <c r="O68" s="317">
        <f t="shared" si="4"/>
        <v>0</v>
      </c>
      <c r="P68" s="274"/>
      <c r="Q68" s="162"/>
      <c r="R68" s="86"/>
      <c r="S68" s="86"/>
      <c r="T68" s="70"/>
      <c r="U68" s="70"/>
      <c r="V68" s="365" t="s">
        <v>209</v>
      </c>
      <c r="W68" s="365"/>
      <c r="X68" s="366"/>
      <c r="Y68" s="22"/>
      <c r="Z68" s="22"/>
      <c r="AA68" s="22"/>
      <c r="AB68" s="22"/>
      <c r="AC68" s="74"/>
    </row>
    <row r="69" spans="2:29" x14ac:dyDescent="0.35">
      <c r="B69" s="72"/>
      <c r="C69" s="350" t="s">
        <v>217</v>
      </c>
      <c r="D69" s="267"/>
      <c r="E69" s="268"/>
      <c r="F69" s="157" t="s">
        <v>52</v>
      </c>
      <c r="G69" s="157" t="s">
        <v>52</v>
      </c>
      <c r="H69" s="85">
        <v>228</v>
      </c>
      <c r="I69" s="272"/>
      <c r="J69" s="452">
        <v>71.759402666666674</v>
      </c>
      <c r="K69" s="453">
        <f>ROUND(650.66,-1)</f>
        <v>650</v>
      </c>
      <c r="L69" s="316">
        <f t="shared" si="0"/>
        <v>0</v>
      </c>
      <c r="M69" s="330">
        <f t="shared" si="3"/>
        <v>0</v>
      </c>
      <c r="N69" s="481"/>
      <c r="O69" s="317">
        <f t="shared" si="4"/>
        <v>0</v>
      </c>
      <c r="P69" s="274"/>
      <c r="Q69" s="162"/>
      <c r="R69" s="86"/>
      <c r="S69" s="86"/>
      <c r="T69" s="70"/>
      <c r="U69" s="70"/>
      <c r="V69" s="365" t="s">
        <v>210</v>
      </c>
      <c r="W69" s="365" t="s">
        <v>211</v>
      </c>
      <c r="X69" s="366" t="s">
        <v>212</v>
      </c>
      <c r="Y69" s="22"/>
      <c r="Z69" s="22"/>
      <c r="AA69" s="22"/>
      <c r="AB69" s="22"/>
      <c r="AC69" s="74"/>
    </row>
    <row r="70" spans="2:29" x14ac:dyDescent="0.35">
      <c r="B70" s="72"/>
      <c r="C70" s="88" t="s">
        <v>65</v>
      </c>
      <c r="D70" s="269"/>
      <c r="E70" s="268"/>
      <c r="F70" s="157" t="s">
        <v>257</v>
      </c>
      <c r="G70" s="479"/>
      <c r="H70" s="88">
        <v>365</v>
      </c>
      <c r="I70" s="273"/>
      <c r="J70" s="452">
        <v>54</v>
      </c>
      <c r="K70" s="453">
        <f>ROUND(690.36,-1)</f>
        <v>690</v>
      </c>
      <c r="L70" s="316">
        <f t="shared" si="0"/>
        <v>0</v>
      </c>
      <c r="M70" s="330">
        <f>IF(AND(E70&gt;0,G70=0),"Enter # of Washers",ROUNDUP(E70/K70,0))</f>
        <v>0</v>
      </c>
      <c r="N70" s="481"/>
      <c r="O70" s="317">
        <f>IF(M70="Enter # of Washers","Enter # of Washers",IF((E70/J70-M70)&lt;0,0,ROUNDUP((E70/J70-M70),0)))</f>
        <v>0</v>
      </c>
      <c r="P70" s="274"/>
      <c r="Q70" s="163"/>
      <c r="R70" s="89"/>
      <c r="S70" s="89"/>
      <c r="T70" s="70"/>
      <c r="U70" s="70"/>
      <c r="V70" s="365" t="s">
        <v>213</v>
      </c>
      <c r="W70" s="365" t="s">
        <v>214</v>
      </c>
      <c r="X70" s="366"/>
      <c r="Y70" s="22"/>
      <c r="Z70" s="22"/>
      <c r="AA70" s="22"/>
      <c r="AB70" s="22"/>
      <c r="AC70" s="74"/>
    </row>
    <row r="71" spans="2:29" x14ac:dyDescent="0.35">
      <c r="B71" s="72"/>
      <c r="C71" s="88" t="s">
        <v>66</v>
      </c>
      <c r="D71" s="269"/>
      <c r="E71" s="268"/>
      <c r="F71" s="158" t="s">
        <v>258</v>
      </c>
      <c r="G71" s="480"/>
      <c r="H71" s="88">
        <v>206</v>
      </c>
      <c r="I71" s="273"/>
      <c r="J71" s="454">
        <v>54</v>
      </c>
      <c r="K71" s="455">
        <v>1020</v>
      </c>
      <c r="L71" s="316">
        <f>IF(AND(E71&gt;0,I71&gt;0),I71,IF(AND(E71&gt;0,H71&gt;0),H71,0))</f>
        <v>0</v>
      </c>
      <c r="M71" s="330">
        <f>IF(AND(E71&gt;0,G71=0),"Enter Type of Facility",ROUNDUP(E71/K71,0))</f>
        <v>0</v>
      </c>
      <c r="N71" s="481"/>
      <c r="O71" s="317">
        <f>IF(M71="Enter Type of Facility","Enter Type of Facility",IF((E71/J71-M71)&lt;0,0,ROUNDUP((E71/J71-M71),0)))</f>
        <v>0</v>
      </c>
      <c r="P71" s="274"/>
      <c r="Q71" s="163"/>
      <c r="R71" s="89"/>
      <c r="S71" s="89"/>
      <c r="T71" s="70"/>
      <c r="U71" s="70"/>
      <c r="V71" s="365" t="s">
        <v>215</v>
      </c>
      <c r="W71" s="365" t="s">
        <v>216</v>
      </c>
      <c r="X71" s="366" t="s">
        <v>255</v>
      </c>
      <c r="Y71" s="22"/>
      <c r="Z71" s="22"/>
      <c r="AA71" s="22"/>
      <c r="AB71" s="22"/>
      <c r="AC71" s="74"/>
    </row>
    <row r="72" spans="2:29" s="70" customFormat="1" x14ac:dyDescent="0.35">
      <c r="B72" s="5"/>
      <c r="C72" s="88" t="s">
        <v>67</v>
      </c>
      <c r="D72" s="273"/>
      <c r="E72" s="274"/>
      <c r="F72" s="158" t="s">
        <v>52</v>
      </c>
      <c r="G72" s="158" t="s">
        <v>52</v>
      </c>
      <c r="H72" s="158" t="s">
        <v>52</v>
      </c>
      <c r="I72" s="275"/>
      <c r="J72" s="158" t="s">
        <v>52</v>
      </c>
      <c r="K72" s="158" t="s">
        <v>52</v>
      </c>
      <c r="L72" s="316">
        <f>IF(AND(E72&gt;0,I72=0),"Enter Days Occupied",I72)</f>
        <v>0</v>
      </c>
      <c r="M72" s="363" t="s">
        <v>52</v>
      </c>
      <c r="N72" s="482"/>
      <c r="O72" s="363" t="s">
        <v>52</v>
      </c>
      <c r="P72" s="274">
        <v>0</v>
      </c>
      <c r="Q72" s="164"/>
      <c r="R72" s="159"/>
      <c r="S72" s="159"/>
      <c r="V72" s="365"/>
      <c r="W72" s="365"/>
      <c r="X72" s="365"/>
      <c r="Y72" s="24"/>
      <c r="Z72" s="24"/>
      <c r="AA72" s="24"/>
      <c r="AB72" s="24"/>
      <c r="AC72" s="90"/>
    </row>
    <row r="73" spans="2:29" x14ac:dyDescent="0.35">
      <c r="B73" s="72"/>
      <c r="C73" s="5"/>
      <c r="D73" s="359" t="s">
        <v>12</v>
      </c>
      <c r="E73" s="360">
        <f>SUM(E56:E72)</f>
        <v>0</v>
      </c>
      <c r="F73" s="91"/>
      <c r="G73" s="91"/>
      <c r="H73" s="91"/>
      <c r="I73" s="91"/>
      <c r="J73" s="80"/>
      <c r="K73" s="80"/>
      <c r="L73" s="361" t="s">
        <v>254</v>
      </c>
      <c r="M73" s="360">
        <f>IF(ISBLANK(N56),M56,0)+IF(ISBLANK(N57),M57,0)+IF(ISBLANK(N58),M58,0)+IF(ISBLANK(N59),M59,0)+IF(ISBLANK(N60),M60,0) +IF(ISBLANK(N61),M61,0)+IF(ISBLANK(N62),M62,0)+IF(ISBLANK(N63),M63,0)+IF(ISBLANK(N64),M64,0)+IF(ISBLANK(N65),M65,0)+IF(ISBLANK(N66),M66,0) +IF(ISBLANK(N67),M67,0)+IF(ISBLANK(N68),M68,0)+IF(ISBLANK(N69),M69,0)+IF(ISBLANK(N70),M70,0)+IF(ISBLANK(N71),M71,0)</f>
        <v>0</v>
      </c>
      <c r="N73" s="362">
        <f>IF(ISBLANK(N56),0,N56)+ IF(ISBLANK(N57),0,N57)+ IF(ISBLANK(N58),0,N58)+ IF(ISBLANK(N59),0,N59)+ IF(ISBLANK(N60),0,N60)+ IF(ISBLANK(N61),0,N61)+ IF(ISBLANK(N62),0,N62)+ IF(ISBLANK(N63),0,N63)+ IF(ISBLANK(N64),0,N64)+ IF(ISBLANK(N65),0,N65)+ IF(ISBLANK(N66),0,N66)+ IF(ISBLANK(N67),0,N67)+ IF(ISBLANK(N68),0,N68)+ IF(ISBLANK(N69),0,N69)+ IF(ISBLANK(N70),0,N70)+ IF(ISBLANK(N71),0,N71)+ N72</f>
        <v>0</v>
      </c>
      <c r="O73" s="360">
        <f>IF(ISBLANK(P56),O56,0)+IF(ISBLANK(P57),O57,0)+IF(ISBLANK(P58),O58,0)+IF(ISBLANK(P59),O59,0)+IF(ISBLANK(P60),O60,0) +IF(ISBLANK(P61),O61,0)+IF(ISBLANK(P62),O62,0)+IF(ISBLANK(P63),O63,0)+IF(ISBLANK(P64),O64,0)+IF(ISBLANK(P65),O65,0)+IF(ISBLANK(P66),O66,0) +IF(ISBLANK(P67),O67,0)+IF(ISBLANK(P68),O68,0)+IF(ISBLANK(P69),O69,0)+IF(ISBLANK(P70),O70,0)+IF(ISBLANK(P71),O71,0)</f>
        <v>0</v>
      </c>
      <c r="P73" s="362">
        <f>IF(ISBLANK(P56),0,P56)+ IF(ISBLANK(P57),0,P57)+ IF(ISBLANK(P58),0,P58)+ IF(ISBLANK(P59),0,P59)+ IF(ISBLANK(P60),0,P60)+ IF(ISBLANK(P61),0,P61)+ IF(ISBLANK(P62),0,P62)+ IF(ISBLANK(P63),0,P63)+ IF(ISBLANK(P64),0,P64)+ IF(ISBLANK(P65),0,P65)+ IF(ISBLANK(P66),0,P66)+ IF(ISBLANK(P67),0,P67)+ IF(ISBLANK(P68),0,P68)+ IF(ISBLANK(P69),0,P69)+ IF(ISBLANK(P70),0,P70)+ IF(ISBLANK(P71),0,P71)+ P72</f>
        <v>0</v>
      </c>
      <c r="Q73" s="91"/>
      <c r="R73" s="86"/>
      <c r="S73" s="86"/>
      <c r="T73" s="70"/>
      <c r="U73" s="70"/>
      <c r="V73" s="365" t="s">
        <v>259</v>
      </c>
      <c r="W73" s="365" t="s">
        <v>260</v>
      </c>
      <c r="X73" s="366" t="s">
        <v>261</v>
      </c>
      <c r="Y73" s="22"/>
      <c r="Z73" s="22"/>
      <c r="AA73" s="22"/>
      <c r="AB73" s="22"/>
      <c r="AC73" s="74"/>
    </row>
    <row r="74" spans="2:29" ht="15" customHeight="1" x14ac:dyDescent="0.35">
      <c r="B74" s="72"/>
      <c r="C74" s="5"/>
      <c r="D74" s="928" t="s">
        <v>505</v>
      </c>
      <c r="E74" s="913"/>
      <c r="F74" s="913"/>
      <c r="G74" s="913"/>
      <c r="H74" s="913"/>
      <c r="I74" s="913"/>
      <c r="J74" s="913"/>
      <c r="K74" s="913"/>
      <c r="L74" s="913"/>
      <c r="M74" s="913"/>
      <c r="N74" s="913"/>
      <c r="O74" s="913"/>
      <c r="P74" s="914"/>
      <c r="Q74" s="91"/>
      <c r="R74" s="86"/>
      <c r="S74" s="86"/>
      <c r="T74" s="70"/>
      <c r="U74" s="70"/>
      <c r="V74" s="70"/>
      <c r="W74" s="70"/>
      <c r="Y74" s="22"/>
      <c r="Z74" s="22"/>
      <c r="AA74" s="22"/>
      <c r="AB74" s="22"/>
      <c r="AC74" s="74"/>
    </row>
    <row r="75" spans="2:29" ht="15" customHeight="1" x14ac:dyDescent="0.35">
      <c r="B75" s="72"/>
      <c r="C75" s="83" t="s">
        <v>382</v>
      </c>
      <c r="D75" s="91"/>
      <c r="E75" s="153"/>
      <c r="F75" s="91"/>
      <c r="G75" s="91"/>
      <c r="H75" s="227"/>
      <c r="I75" s="227"/>
      <c r="J75" s="72"/>
      <c r="K75" s="72"/>
      <c r="L75" s="227"/>
      <c r="M75" s="155"/>
      <c r="N75" s="80"/>
      <c r="O75" s="156"/>
      <c r="P75" s="165"/>
      <c r="Q75" s="91"/>
      <c r="R75" s="86"/>
      <c r="S75" s="86"/>
      <c r="T75" s="70"/>
      <c r="U75" s="70"/>
      <c r="V75" s="70"/>
      <c r="W75" s="70"/>
      <c r="Y75" s="22"/>
      <c r="Z75" s="22"/>
      <c r="AA75" s="22"/>
      <c r="AB75" s="22"/>
      <c r="AC75" s="74"/>
    </row>
    <row r="76" spans="2:29" ht="15" customHeight="1" x14ac:dyDescent="0.35">
      <c r="B76" s="72"/>
      <c r="C76" s="5" t="s">
        <v>387</v>
      </c>
      <c r="D76" s="91"/>
      <c r="E76" s="153"/>
      <c r="F76" s="91"/>
      <c r="G76" s="91"/>
      <c r="H76" s="227"/>
      <c r="I76" s="227"/>
      <c r="J76" s="72"/>
      <c r="K76" s="72"/>
      <c r="L76" s="227"/>
      <c r="M76" s="155"/>
      <c r="N76" s="80"/>
      <c r="O76" s="156"/>
      <c r="P76" s="165"/>
      <c r="Q76" s="91"/>
      <c r="R76" s="86"/>
      <c r="S76" s="86"/>
      <c r="T76" s="70"/>
      <c r="U76" s="70"/>
      <c r="V76" s="70"/>
      <c r="W76" s="70"/>
      <c r="Y76" s="22"/>
      <c r="Z76" s="22"/>
      <c r="AA76" s="22"/>
      <c r="AB76" s="22"/>
      <c r="AC76" s="74"/>
    </row>
    <row r="77" spans="2:29" ht="15" customHeight="1" x14ac:dyDescent="0.35">
      <c r="B77" s="72"/>
      <c r="C77" s="5" t="s">
        <v>390</v>
      </c>
      <c r="D77" s="91"/>
      <c r="E77" s="153"/>
      <c r="F77" s="91"/>
      <c r="G77" s="91"/>
      <c r="H77" s="227"/>
      <c r="I77" s="227"/>
      <c r="J77" s="72"/>
      <c r="K77" s="72"/>
      <c r="L77" s="227"/>
      <c r="M77" s="155"/>
      <c r="N77" s="80"/>
      <c r="O77" s="156"/>
      <c r="P77" s="165"/>
      <c r="Q77" s="91"/>
      <c r="R77" s="86"/>
      <c r="S77" s="86"/>
      <c r="T77" s="70"/>
      <c r="U77" s="70"/>
      <c r="V77" s="70"/>
      <c r="W77" s="70"/>
      <c r="Y77" s="22"/>
      <c r="Z77" s="22"/>
      <c r="AA77" s="22"/>
      <c r="AB77" s="22"/>
      <c r="AC77" s="74"/>
    </row>
    <row r="78" spans="2:29" ht="15" customHeight="1" x14ac:dyDescent="0.35">
      <c r="B78" s="72"/>
      <c r="C78" s="5" t="s">
        <v>391</v>
      </c>
      <c r="D78" s="91"/>
      <c r="E78" s="153"/>
      <c r="F78" s="91"/>
      <c r="G78" s="91"/>
      <c r="H78" s="227"/>
      <c r="I78" s="227"/>
      <c r="J78" s="72"/>
      <c r="K78" s="72"/>
      <c r="L78" s="227"/>
      <c r="M78" s="155"/>
      <c r="N78" s="80"/>
      <c r="O78" s="156"/>
      <c r="P78" s="165"/>
      <c r="Q78" s="91"/>
      <c r="R78" s="86"/>
      <c r="S78" s="86"/>
      <c r="T78" s="70"/>
      <c r="U78" s="70"/>
      <c r="V78" s="70"/>
      <c r="W78" s="70"/>
      <c r="Y78" s="22"/>
      <c r="Z78" s="22"/>
      <c r="AA78" s="22"/>
      <c r="AB78" s="22"/>
      <c r="AC78" s="74"/>
    </row>
    <row r="79" spans="2:29" ht="15" customHeight="1" x14ac:dyDescent="0.35">
      <c r="B79" s="72"/>
      <c r="C79" s="5" t="s">
        <v>392</v>
      </c>
      <c r="D79" s="91"/>
      <c r="E79" s="153"/>
      <c r="F79" s="91"/>
      <c r="G79" s="91"/>
      <c r="H79" s="227"/>
      <c r="I79" s="227"/>
      <c r="J79" s="72"/>
      <c r="K79" s="72"/>
      <c r="L79" s="227"/>
      <c r="M79" s="155"/>
      <c r="N79" s="80"/>
      <c r="O79" s="156"/>
      <c r="P79" s="165"/>
      <c r="Q79" s="91"/>
      <c r="R79" s="86"/>
      <c r="S79" s="86"/>
      <c r="T79" s="70"/>
      <c r="U79" s="70"/>
      <c r="V79" s="70"/>
      <c r="W79" s="70"/>
      <c r="Y79" s="22"/>
      <c r="Z79" s="22"/>
      <c r="AA79" s="22"/>
      <c r="AB79" s="22"/>
      <c r="AC79" s="74"/>
    </row>
    <row r="80" spans="2:29" ht="15" customHeight="1" x14ac:dyDescent="0.35">
      <c r="B80" s="72"/>
      <c r="C80" s="5"/>
      <c r="D80" s="91"/>
      <c r="E80" s="153"/>
      <c r="F80" s="91"/>
      <c r="G80" s="91"/>
      <c r="H80" s="227"/>
      <c r="I80" s="227"/>
      <c r="J80" s="72"/>
      <c r="K80" s="72"/>
      <c r="L80" s="227"/>
      <c r="M80" s="155"/>
      <c r="N80" s="80"/>
      <c r="O80" s="156"/>
      <c r="P80" s="165"/>
      <c r="Q80" s="91"/>
      <c r="R80" s="86"/>
      <c r="S80" s="86"/>
      <c r="T80" s="70"/>
      <c r="U80" s="70"/>
      <c r="V80" s="70"/>
      <c r="W80" s="70"/>
      <c r="Y80" s="22"/>
      <c r="Z80" s="22"/>
      <c r="AA80" s="22"/>
      <c r="AB80" s="22"/>
      <c r="AC80" s="74"/>
    </row>
    <row r="81" spans="1:29" ht="15" customHeight="1" x14ac:dyDescent="0.35">
      <c r="B81" s="72"/>
      <c r="C81" s="915" t="s">
        <v>221</v>
      </c>
      <c r="D81" s="915"/>
      <c r="E81" s="915"/>
      <c r="F81" s="91"/>
      <c r="G81" s="922" t="s">
        <v>222</v>
      </c>
      <c r="H81" s="923"/>
      <c r="I81" s="923"/>
      <c r="J81" s="923"/>
      <c r="K81" s="924"/>
      <c r="L81" s="154"/>
      <c r="M81" s="154"/>
      <c r="N81" s="155"/>
      <c r="O81" s="156"/>
      <c r="P81" s="91"/>
      <c r="Q81" s="91"/>
      <c r="R81" s="86"/>
      <c r="S81" s="86"/>
      <c r="T81" s="70"/>
      <c r="U81" s="70"/>
      <c r="V81" s="70"/>
      <c r="W81" s="70"/>
      <c r="Y81" s="22"/>
      <c r="Z81" s="22"/>
      <c r="AA81" s="22"/>
      <c r="AB81" s="22"/>
      <c r="AC81" s="74"/>
    </row>
    <row r="82" spans="1:29" ht="15" customHeight="1" x14ac:dyDescent="0.35">
      <c r="B82" s="72"/>
      <c r="C82" s="916" t="s">
        <v>366</v>
      </c>
      <c r="D82" s="917"/>
      <c r="E82" s="483"/>
      <c r="F82" s="91"/>
      <c r="G82" s="925" t="s">
        <v>367</v>
      </c>
      <c r="H82" s="925"/>
      <c r="I82" s="925"/>
      <c r="J82" s="925"/>
      <c r="K82" s="266"/>
      <c r="L82" s="154"/>
      <c r="M82" s="154"/>
      <c r="N82" s="155"/>
      <c r="O82" s="156"/>
      <c r="P82" s="91"/>
      <c r="Q82" s="91"/>
      <c r="R82" s="86"/>
      <c r="S82" s="86"/>
      <c r="T82" s="70"/>
      <c r="U82" s="70"/>
      <c r="V82" s="70" t="s">
        <v>49</v>
      </c>
      <c r="W82" s="70" t="s">
        <v>50</v>
      </c>
      <c r="Y82" s="22"/>
      <c r="Z82" s="22"/>
      <c r="AA82" s="22"/>
      <c r="AB82" s="22"/>
      <c r="AC82" s="74"/>
    </row>
    <row r="83" spans="1:29" ht="15" customHeight="1" x14ac:dyDescent="0.35">
      <c r="B83" s="72"/>
      <c r="C83" s="5"/>
      <c r="D83" s="91"/>
      <c r="E83" s="153"/>
      <c r="F83" s="91"/>
      <c r="G83" s="91"/>
      <c r="H83" s="154"/>
      <c r="I83" s="154"/>
      <c r="J83" s="72"/>
      <c r="K83" s="72"/>
      <c r="L83" s="154"/>
      <c r="M83" s="154"/>
      <c r="N83" s="155"/>
      <c r="O83" s="156"/>
      <c r="P83" s="91"/>
      <c r="Q83" s="91"/>
      <c r="R83" s="86"/>
      <c r="S83" s="86"/>
      <c r="T83" s="70"/>
      <c r="U83" s="70"/>
      <c r="V83" s="70"/>
      <c r="W83" s="70"/>
      <c r="Y83" s="22"/>
      <c r="Z83" s="22"/>
      <c r="AA83" s="22"/>
      <c r="AB83" s="22"/>
      <c r="AC83" s="74"/>
    </row>
    <row r="84" spans="1:29" ht="15" customHeight="1" x14ac:dyDescent="0.35">
      <c r="B84" s="72"/>
      <c r="C84" s="331" t="str">
        <f>IF(OR($D$26="Commercial",$D$26="Mixed Use"),IF(OR(AND(E56&gt;0,ISBLANK(D56)),AND(E57&gt;0,ISBLANK(D57)),AND(E58&gt;0,ISBLANK(D58)),AND(E59&gt;0,ISBLANK(D59)),AND(E60&gt;0,ISBLANK(D60)),AND(E61&gt;0,ISBLANK(D61)),AND(E62&gt;0,ISBLANK(D62)),AND(E63&gt;0,ISBLANK(D63)),AND(E64&gt;0,ISBLANK(D64)),AND(E65&gt;0,ISBLANK(D65)),AND(E66&gt;0,ISBLANK(D66)),AND(E67&gt;0,ISBLANK(D67)),AND(E68&gt;0,ISBLANK(D68)),AND(E69&gt;0,ISBLANK(D69)),AND(E70&gt;0,ISBLANK(D70)),AND(E71&gt;0,ISBLANK(D71)),AND(E72&gt;0,ISBLANK(D72))),"Enter Descriptions of Use."," ")," ")</f>
        <v xml:space="preserve"> </v>
      </c>
      <c r="D84" s="91"/>
      <c r="E84" s="153"/>
      <c r="F84" s="91"/>
      <c r="G84" s="331" t="str">
        <f>IF(OR($D$26="Commercial",$D$26="Mixed Use"),IF(OR(ISBLANK($E$82),ISBLANK($K$82)),"Enter Appliance and Amenity Information."," ")," ")</f>
        <v xml:space="preserve"> </v>
      </c>
      <c r="H84" s="227"/>
      <c r="I84" s="227"/>
      <c r="J84" s="72"/>
      <c r="K84" s="72"/>
      <c r="L84" s="227"/>
      <c r="M84" s="331" t="str">
        <f>IF(OR($D$26="Commercial",$D$26="Mixed Use"),IF(OR(AND(E56&gt;0,ISBLANK(G56)),AND(E59&gt;0,ISBLANK(G59)),AND(E62&gt;0,ISBLANK(G62)),AND(E64&gt;0,ISBLANK(G64)),AND(E70&gt;0,ISBLANK(G70)),AND(E71&gt;0,ISBLANK(G71))),"Enter Additional Occupancy Information."," ")," ")</f>
        <v xml:space="preserve"> </v>
      </c>
      <c r="N84" s="155"/>
      <c r="O84" s="156"/>
      <c r="P84" s="91"/>
      <c r="Q84" s="91"/>
      <c r="R84" s="86"/>
      <c r="S84" s="86"/>
      <c r="T84" s="70"/>
      <c r="U84" s="70"/>
      <c r="V84" s="70"/>
      <c r="W84" s="70"/>
      <c r="Y84" s="22"/>
      <c r="Z84" s="22"/>
      <c r="AA84" s="22"/>
      <c r="AB84" s="22"/>
      <c r="AC84" s="74"/>
    </row>
    <row r="85" spans="1:29" ht="15" customHeight="1" x14ac:dyDescent="0.35">
      <c r="B85" s="72"/>
      <c r="C85" s="5"/>
      <c r="D85" s="5"/>
      <c r="E85" s="5"/>
      <c r="F85" s="5"/>
      <c r="G85" s="5"/>
      <c r="H85" s="5"/>
      <c r="I85" s="5"/>
      <c r="J85" s="5"/>
      <c r="K85" s="5"/>
      <c r="L85" s="5"/>
      <c r="M85" s="5"/>
      <c r="N85" s="5"/>
      <c r="O85" s="5"/>
      <c r="P85" s="5"/>
      <c r="Q85" s="5"/>
      <c r="R85" s="70"/>
      <c r="S85" s="70"/>
      <c r="T85" s="70"/>
      <c r="U85" s="70"/>
      <c r="V85" s="70"/>
      <c r="W85" s="70"/>
      <c r="Y85" s="22"/>
      <c r="Z85" s="22"/>
      <c r="AA85" s="22"/>
      <c r="AB85" s="22"/>
      <c r="AC85" s="74"/>
    </row>
    <row r="86" spans="1:29" s="326" customFormat="1" ht="18.75" customHeight="1" x14ac:dyDescent="0.45">
      <c r="A86" s="324"/>
      <c r="B86" s="314" t="s">
        <v>757</v>
      </c>
      <c r="C86" s="314"/>
      <c r="D86" s="313"/>
      <c r="E86" s="313"/>
      <c r="F86" s="313"/>
      <c r="G86" s="313"/>
      <c r="H86" s="313"/>
      <c r="I86" s="313"/>
      <c r="J86" s="313"/>
      <c r="K86" s="313"/>
      <c r="L86" s="313"/>
      <c r="M86" s="313"/>
      <c r="N86" s="313"/>
      <c r="O86" s="313"/>
      <c r="P86" s="313"/>
      <c r="Q86" s="313"/>
      <c r="R86" s="325"/>
    </row>
  </sheetData>
  <sheetProtection algorithmName="SHA-512" hashValue="MjFvD5oJFxrYVyYqXyZ9Rbki8HqPYs9Wur3nWowRmQvqYZv4CK4VNRzVHwc2QCCs0vMZrFFZQzNnWONWncHlTg==" saltValue="qOT2UkDNETNzPWKEDqygDQ==" spinCount="100000" sheet="1" objects="1" scenarios="1"/>
  <dataConsolidate/>
  <mergeCells count="45">
    <mergeCell ref="L15:N15"/>
    <mergeCell ref="G33:J34"/>
    <mergeCell ref="L27:N27"/>
    <mergeCell ref="L28:M28"/>
    <mergeCell ref="L29:M29"/>
    <mergeCell ref="L32:M32"/>
    <mergeCell ref="L30:M30"/>
    <mergeCell ref="L31:M31"/>
    <mergeCell ref="L33:M33"/>
    <mergeCell ref="L34:M34"/>
    <mergeCell ref="G16:J16"/>
    <mergeCell ref="L22:N22"/>
    <mergeCell ref="G27:J27"/>
    <mergeCell ref="L16:N16"/>
    <mergeCell ref="C81:E81"/>
    <mergeCell ref="C82:D82"/>
    <mergeCell ref="M55:N55"/>
    <mergeCell ref="O55:P55"/>
    <mergeCell ref="M54:P54"/>
    <mergeCell ref="F54:G54"/>
    <mergeCell ref="G81:K81"/>
    <mergeCell ref="G82:J82"/>
    <mergeCell ref="H55:I55"/>
    <mergeCell ref="D74:P74"/>
    <mergeCell ref="R54:S54"/>
    <mergeCell ref="D17:E17"/>
    <mergeCell ref="D18:E18"/>
    <mergeCell ref="D19:E19"/>
    <mergeCell ref="D22:E22"/>
    <mergeCell ref="D23:E23"/>
    <mergeCell ref="J42:K42"/>
    <mergeCell ref="H42:I42"/>
    <mergeCell ref="D24:E24"/>
    <mergeCell ref="D26:E26"/>
    <mergeCell ref="C28:E28"/>
    <mergeCell ref="H54:L54"/>
    <mergeCell ref="L23:M23"/>
    <mergeCell ref="D48:L48"/>
    <mergeCell ref="D29:E29"/>
    <mergeCell ref="C32:E32"/>
    <mergeCell ref="D33:E33"/>
    <mergeCell ref="G19:K21"/>
    <mergeCell ref="C16:E16"/>
    <mergeCell ref="D30:E30"/>
    <mergeCell ref="G22:J22"/>
  </mergeCells>
  <dataValidations count="25">
    <dataValidation type="list" allowBlank="1" showInputMessage="1" showErrorMessage="1" sqref="D56" xr:uid="{7439621F-FD28-4782-A23B-6F20A67C23BF}">
      <formula1>$U$56:$V$56</formula1>
    </dataValidation>
    <dataValidation type="list" allowBlank="1" showInputMessage="1" showErrorMessage="1" sqref="D57" xr:uid="{90AD65A9-F4E1-401B-91A3-22E4FFBF9D02}">
      <formula1>$U$57:$W$57</formula1>
    </dataValidation>
    <dataValidation type="list" allowBlank="1" showInputMessage="1" showErrorMessage="1" sqref="D58" xr:uid="{7282CA33-5249-40DE-98A6-20FC4645C950}">
      <formula1>$U$58:$X$58</formula1>
    </dataValidation>
    <dataValidation type="list" allowBlank="1" showInputMessage="1" showErrorMessage="1" sqref="D59" xr:uid="{1C414A64-3EF8-4F72-8E98-8031DFF6BB10}">
      <formula1>$U$59:$X$59</formula1>
    </dataValidation>
    <dataValidation type="list" allowBlank="1" showInputMessage="1" showErrorMessage="1" sqref="D60" xr:uid="{E0337A64-F83D-4199-A3FE-FB5C7904BF8D}">
      <formula1>$U$60:$X$60</formula1>
    </dataValidation>
    <dataValidation type="list" allowBlank="1" showInputMessage="1" showErrorMessage="1" sqref="D61" xr:uid="{95D0C832-203D-4697-A787-ABD0B8568753}">
      <formula1>$U$61:$W$61</formula1>
    </dataValidation>
    <dataValidation type="list" allowBlank="1" showInputMessage="1" showErrorMessage="1" sqref="D62" xr:uid="{6F050AD0-1AC3-4649-8927-44E6CD50E799}">
      <formula1>$U$62:$W$62</formula1>
    </dataValidation>
    <dataValidation type="list" allowBlank="1" showInputMessage="1" showErrorMessage="1" sqref="D63" xr:uid="{B65D8D04-C712-44E9-A342-31128A6820F0}">
      <formula1>$U$63:$X$63</formula1>
    </dataValidation>
    <dataValidation type="list" allowBlank="1" showInputMessage="1" showErrorMessage="1" sqref="D65" xr:uid="{5B811413-163A-4BE1-88AC-B9B94E8FBA03}">
      <formula1>$U$65:$X$65</formula1>
    </dataValidation>
    <dataValidation type="list" allowBlank="1" showInputMessage="1" showErrorMessage="1" sqref="D66" xr:uid="{DDCD3674-6964-46EC-B00E-54CCBAA09D7E}">
      <formula1>$U$66:$X$66</formula1>
    </dataValidation>
    <dataValidation type="list" allowBlank="1" showInputMessage="1" showErrorMessage="1" sqref="D67" xr:uid="{16151CEA-7C1A-47AD-8F89-3C65E0556814}">
      <formula1>$U$67:$W$67</formula1>
    </dataValidation>
    <dataValidation type="list" allowBlank="1" showInputMessage="1" showErrorMessage="1" sqref="D68" xr:uid="{68631A2D-6EBA-406C-8B0D-FC80A5D31659}">
      <formula1>$U$68:$V$68</formula1>
    </dataValidation>
    <dataValidation type="list" allowBlank="1" showInputMessage="1" showErrorMessage="1" sqref="D69" xr:uid="{653185C4-A176-4920-93F6-54FB70C22CFA}">
      <formula1>$U$69:$X$69</formula1>
    </dataValidation>
    <dataValidation type="list" allowBlank="1" showInputMessage="1" showErrorMessage="1" sqref="D70" xr:uid="{30C13A00-4136-4B24-89A1-C960A28FAE27}">
      <formula1>$U$70:$W$70</formula1>
    </dataValidation>
    <dataValidation type="list" allowBlank="1" showInputMessage="1" showErrorMessage="1" sqref="D71" xr:uid="{1FEE104B-0D85-48BD-BD0C-15445A9144E0}">
      <formula1>$U$71:$X$71</formula1>
    </dataValidation>
    <dataValidation type="list" allowBlank="1" showInputMessage="1" showErrorMessage="1" sqref="D43" xr:uid="{E4720EC9-5001-4C3F-BC1F-8800140D03CA}">
      <formula1>$U$43:$W$43</formula1>
    </dataValidation>
    <dataValidation type="list" allowBlank="1" showInputMessage="1" showErrorMessage="1" sqref="E82 K82" xr:uid="{C475F3F4-A17B-4145-B339-2239812FC4AC}">
      <formula1>$V$82:$W$82</formula1>
    </dataValidation>
    <dataValidation type="list" allowBlank="1" showInputMessage="1" showErrorMessage="1" sqref="G71" xr:uid="{26E51202-DFF6-4C1B-8214-4ABFA2936651}">
      <formula1>$U$73:$X$73</formula1>
    </dataValidation>
    <dataValidation type="list" allowBlank="1" showInputMessage="1" showErrorMessage="1" sqref="N23" xr:uid="{C62F0865-C636-4EEA-BE0E-D9C54D81707F}">
      <formula1>$V$27:$V$30</formula1>
    </dataValidation>
    <dataValidation type="list" allowBlank="1" showInputMessage="1" showErrorMessage="1" sqref="D26:E26" xr:uid="{ADDACAA7-819C-47B8-8BC4-44811163FF5D}">
      <formula1>$V$19:$V$22</formula1>
    </dataValidation>
    <dataValidation type="list" allowBlank="1" showInputMessage="1" showErrorMessage="1" sqref="D33:E33 N19 N33:N34" xr:uid="{B8913F48-327E-4242-A9A8-4F6C162720D5}">
      <formula1>$V$31:$V$33</formula1>
    </dataValidation>
    <dataValidation type="list" allowBlank="1" showInputMessage="1" showErrorMessage="1" sqref="N17:N18" xr:uid="{E1767974-EF51-490D-A56B-6C8A49B96704}">
      <formula1>$V$12:$V$16</formula1>
    </dataValidation>
    <dataValidation type="list" allowBlank="1" showInputMessage="1" showErrorMessage="1" sqref="D64" xr:uid="{4B4FC7F1-D58D-4B46-A440-F09D975EE626}">
      <formula1>$U$64:$X$64</formula1>
    </dataValidation>
    <dataValidation type="list" allowBlank="1" showInputMessage="1" showErrorMessage="1" sqref="N28:N31" xr:uid="{EB88280F-1C33-41F7-A139-AD20325CDC9A}">
      <formula1>$Y$27:$Y$34</formula1>
    </dataValidation>
    <dataValidation type="list" allowBlank="1" showInputMessage="1" showErrorMessage="1" sqref="N32" xr:uid="{F2733723-1FBD-4D7C-B331-DB578459F318}">
      <formula1>$AA$24:$AA$34</formula1>
    </dataValidation>
  </dataValidations>
  <pageMargins left="0.7" right="0.7" top="0.75" bottom="0.75" header="0.3" footer="0.3"/>
  <pageSetup scale="7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0"/>
  </sheetPr>
  <dimension ref="B1:AW165"/>
  <sheetViews>
    <sheetView zoomScale="85" zoomScaleNormal="85" workbookViewId="0"/>
  </sheetViews>
  <sheetFormatPr defaultColWidth="16.81640625" defaultRowHeight="14.5" x14ac:dyDescent="0.35"/>
  <cols>
    <col min="1" max="2" width="3.7265625" style="68" customWidth="1"/>
    <col min="3" max="3" width="35.81640625" style="68" customWidth="1"/>
    <col min="4" max="5" width="8.81640625" style="68" customWidth="1"/>
    <col min="6" max="6" width="13.81640625" style="68" customWidth="1"/>
    <col min="7" max="7" width="10.1796875" style="68" customWidth="1"/>
    <col min="8" max="9" width="8.81640625" style="68" customWidth="1"/>
    <col min="10" max="11" width="13.1796875" style="68" customWidth="1"/>
    <col min="12" max="13" width="8.81640625" style="68" customWidth="1"/>
    <col min="14" max="14" width="16.453125" style="68" customWidth="1"/>
    <col min="15" max="15" width="14.54296875" style="68" customWidth="1"/>
    <col min="16" max="16" width="23.54296875" style="68" customWidth="1"/>
    <col min="17" max="17" width="23.81640625" style="68" customWidth="1"/>
    <col min="18" max="18" width="18.54296875" style="68" customWidth="1"/>
    <col min="19" max="19" width="17.26953125" style="68" customWidth="1"/>
    <col min="20" max="20" width="4.81640625" style="68" customWidth="1"/>
    <col min="21" max="21" width="16.453125" style="68" customWidth="1"/>
    <col min="22" max="23" width="17.54296875" style="68" customWidth="1"/>
    <col min="24" max="24" width="16.7265625" style="68" customWidth="1"/>
    <col min="25" max="25" width="10.453125" style="68" bestFit="1" customWidth="1"/>
    <col min="26" max="26" width="16.81640625" style="68"/>
    <col min="27" max="27" width="20.26953125" style="68" customWidth="1"/>
    <col min="28" max="28" width="18.453125" style="68" bestFit="1" customWidth="1"/>
    <col min="29" max="29" width="23.54296875" style="68" bestFit="1" customWidth="1"/>
    <col min="30" max="30" width="13.7265625" style="68" bestFit="1" customWidth="1"/>
    <col min="31" max="31" width="6" style="68" bestFit="1" customWidth="1"/>
    <col min="32" max="32" width="16.1796875" style="68" bestFit="1" customWidth="1"/>
    <col min="33" max="33" width="18.54296875" style="68" bestFit="1" customWidth="1"/>
    <col min="34" max="35" width="24.54296875" style="68" customWidth="1"/>
    <col min="36" max="36" width="22.7265625" style="68" customWidth="1"/>
    <col min="37" max="37" width="14.26953125" style="68" bestFit="1" customWidth="1"/>
    <col min="38" max="38" width="12" style="68" customWidth="1"/>
    <col min="39" max="39" width="17.81640625" style="68" bestFit="1" customWidth="1"/>
    <col min="40" max="40" width="12.1796875" style="68" bestFit="1" customWidth="1"/>
    <col min="41" max="41" width="15.453125" style="68" customWidth="1"/>
    <col min="42" max="16384" width="16.81640625" style="68"/>
  </cols>
  <sheetData>
    <row r="1" spans="2:36" ht="21" customHeight="1" x14ac:dyDescent="0.5">
      <c r="B1" s="311" t="s">
        <v>106</v>
      </c>
      <c r="C1" s="311"/>
      <c r="D1" s="305"/>
      <c r="E1" s="305"/>
      <c r="F1" s="305"/>
      <c r="G1" s="305"/>
      <c r="H1" s="305"/>
      <c r="I1" s="305"/>
      <c r="J1" s="305"/>
      <c r="K1" s="305"/>
      <c r="L1" s="305"/>
      <c r="M1" s="305"/>
      <c r="N1" s="305"/>
      <c r="O1" s="305"/>
      <c r="P1" s="305"/>
      <c r="Q1" s="305"/>
      <c r="R1" s="305"/>
      <c r="S1" s="305"/>
      <c r="T1" s="305"/>
    </row>
    <row r="2" spans="2:36" ht="20.149999999999999" customHeight="1" x14ac:dyDescent="0.45">
      <c r="B2" s="369" t="s">
        <v>356</v>
      </c>
      <c r="C2" s="369"/>
      <c r="D2" s="369"/>
      <c r="E2" s="369"/>
      <c r="F2" s="369"/>
      <c r="G2" s="369"/>
      <c r="H2" s="369"/>
      <c r="I2" s="369"/>
      <c r="J2" s="369"/>
      <c r="K2" s="369"/>
      <c r="L2" s="369"/>
      <c r="M2" s="369"/>
      <c r="N2" s="369"/>
      <c r="O2" s="369"/>
      <c r="P2" s="369"/>
      <c r="Q2" s="369"/>
      <c r="R2" s="369"/>
      <c r="S2" s="369"/>
      <c r="T2" s="369"/>
      <c r="U2" s="70"/>
      <c r="V2" s="70"/>
      <c r="W2" s="70"/>
      <c r="X2" s="70"/>
    </row>
    <row r="3" spans="2:36" x14ac:dyDescent="0.35">
      <c r="B3" s="72"/>
      <c r="C3" s="1021"/>
      <c r="D3" s="1021"/>
      <c r="E3" s="1021"/>
      <c r="F3" s="1021"/>
      <c r="G3" s="1021"/>
      <c r="H3" s="1021"/>
      <c r="I3" s="1021"/>
      <c r="J3" s="1021"/>
      <c r="K3" s="1021"/>
      <c r="L3" s="1021"/>
      <c r="M3" s="1021"/>
      <c r="N3" s="1021"/>
      <c r="O3" s="1021"/>
      <c r="P3" s="1021"/>
      <c r="Q3" s="1021"/>
      <c r="R3" s="1021"/>
      <c r="S3" s="1021"/>
      <c r="T3" s="1021"/>
    </row>
    <row r="4" spans="2:36" ht="15" customHeight="1" x14ac:dyDescent="0.35">
      <c r="B4" s="72"/>
      <c r="C4" s="357" t="s">
        <v>394</v>
      </c>
      <c r="D4" s="357"/>
      <c r="E4" s="357"/>
      <c r="F4" s="357"/>
      <c r="G4" s="357"/>
      <c r="H4" s="357"/>
      <c r="I4" s="357"/>
      <c r="J4" s="357"/>
      <c r="K4" s="357"/>
      <c r="L4" s="357"/>
      <c r="M4" s="357"/>
      <c r="N4" s="357"/>
      <c r="O4" s="357"/>
      <c r="P4" s="76" t="s">
        <v>107</v>
      </c>
      <c r="Q4" s="76"/>
      <c r="R4" s="357"/>
      <c r="S4" s="357"/>
      <c r="T4" s="357"/>
    </row>
    <row r="5" spans="2:36" ht="15" customHeight="1" x14ac:dyDescent="0.35">
      <c r="B5" s="72"/>
      <c r="C5" s="357" t="s">
        <v>469</v>
      </c>
      <c r="D5" s="352"/>
      <c r="E5" s="352"/>
      <c r="F5" s="352"/>
      <c r="G5" s="352"/>
      <c r="H5" s="352"/>
      <c r="I5" s="352"/>
      <c r="J5" s="352"/>
      <c r="K5" s="352"/>
      <c r="L5" s="352"/>
      <c r="M5" s="352"/>
      <c r="N5" s="226"/>
      <c r="O5" s="226"/>
      <c r="P5" s="263"/>
      <c r="Q5" s="77" t="s">
        <v>108</v>
      </c>
      <c r="R5" s="352"/>
      <c r="S5" s="352"/>
      <c r="T5" s="352"/>
    </row>
    <row r="6" spans="2:36" ht="15" customHeight="1" x14ac:dyDescent="0.35">
      <c r="B6" s="72"/>
      <c r="C6" s="357" t="s">
        <v>759</v>
      </c>
      <c r="D6" s="352"/>
      <c r="E6" s="352"/>
      <c r="F6" s="352"/>
      <c r="G6" s="352"/>
      <c r="H6" s="352"/>
      <c r="I6" s="352"/>
      <c r="J6" s="352"/>
      <c r="K6" s="352"/>
      <c r="L6" s="352"/>
      <c r="M6" s="352"/>
      <c r="N6" s="226"/>
      <c r="O6" s="226"/>
      <c r="P6" s="253"/>
      <c r="Q6" s="77" t="s">
        <v>229</v>
      </c>
      <c r="R6" s="352"/>
      <c r="S6" s="352"/>
      <c r="T6" s="352"/>
    </row>
    <row r="7" spans="2:36" ht="15" customHeight="1" x14ac:dyDescent="0.35">
      <c r="B7" s="72"/>
      <c r="C7" s="357" t="s">
        <v>458</v>
      </c>
      <c r="D7" s="352"/>
      <c r="E7" s="352"/>
      <c r="F7" s="352"/>
      <c r="G7" s="352"/>
      <c r="H7" s="352"/>
      <c r="I7" s="352"/>
      <c r="J7" s="352"/>
      <c r="K7" s="352"/>
      <c r="L7" s="352"/>
      <c r="M7" s="352"/>
      <c r="N7" s="226"/>
      <c r="O7" s="226"/>
      <c r="P7" s="254"/>
      <c r="Q7" s="77" t="s">
        <v>334</v>
      </c>
      <c r="R7" s="352"/>
      <c r="S7" s="352"/>
      <c r="T7" s="352"/>
    </row>
    <row r="8" spans="2:36" x14ac:dyDescent="0.35">
      <c r="B8" s="72"/>
      <c r="C8" s="352"/>
      <c r="D8" s="352"/>
      <c r="E8" s="352"/>
      <c r="F8" s="352"/>
      <c r="G8" s="352"/>
      <c r="H8" s="352"/>
      <c r="I8" s="352"/>
      <c r="J8" s="352"/>
      <c r="K8" s="352"/>
      <c r="L8" s="352"/>
      <c r="M8" s="352"/>
      <c r="N8" s="226"/>
      <c r="O8" s="226"/>
      <c r="P8" s="78"/>
      <c r="Q8" s="72" t="s">
        <v>109</v>
      </c>
      <c r="R8" s="352"/>
      <c r="S8" s="352"/>
      <c r="T8" s="352"/>
    </row>
    <row r="9" spans="2:36" ht="15" customHeight="1" x14ac:dyDescent="0.35">
      <c r="B9" s="72"/>
      <c r="C9" s="352"/>
      <c r="D9" s="352"/>
      <c r="E9" s="352"/>
      <c r="F9" s="352"/>
      <c r="G9" s="352"/>
      <c r="H9" s="352"/>
      <c r="I9" s="352"/>
      <c r="J9" s="352"/>
      <c r="K9" s="352"/>
      <c r="L9" s="352"/>
      <c r="M9" s="352"/>
      <c r="N9" s="226"/>
      <c r="O9" s="226"/>
      <c r="P9" s="252"/>
      <c r="Q9" s="77" t="s">
        <v>228</v>
      </c>
      <c r="R9" s="352"/>
      <c r="S9" s="352"/>
      <c r="T9" s="352"/>
    </row>
    <row r="10" spans="2:36" x14ac:dyDescent="0.35">
      <c r="B10" s="72"/>
      <c r="C10" s="73"/>
      <c r="D10" s="73"/>
      <c r="E10" s="73"/>
      <c r="F10" s="72"/>
      <c r="G10" s="72"/>
      <c r="H10" s="72"/>
      <c r="I10" s="72"/>
      <c r="J10" s="73"/>
      <c r="K10" s="73"/>
      <c r="L10" s="73"/>
      <c r="M10" s="73"/>
      <c r="N10" s="226"/>
      <c r="O10" s="226"/>
      <c r="P10" s="92"/>
      <c r="Q10" s="80"/>
      <c r="R10" s="72"/>
      <c r="S10" s="73"/>
      <c r="T10" s="73"/>
    </row>
    <row r="11" spans="2:36" ht="20.149999999999999" customHeight="1" x14ac:dyDescent="0.45">
      <c r="B11" s="336" t="s">
        <v>355</v>
      </c>
      <c r="C11" s="336"/>
      <c r="D11" s="93"/>
      <c r="E11" s="93"/>
      <c r="F11" s="93"/>
      <c r="G11" s="93"/>
      <c r="H11" s="93"/>
      <c r="I11" s="93"/>
      <c r="J11" s="93"/>
      <c r="K11" s="93"/>
      <c r="L11" s="93"/>
      <c r="M11" s="93"/>
      <c r="N11" s="93"/>
      <c r="O11" s="93"/>
      <c r="P11" s="93"/>
      <c r="Q11" s="93"/>
      <c r="R11" s="93"/>
      <c r="S11" s="93"/>
      <c r="T11" s="93"/>
    </row>
    <row r="12" spans="2:36" x14ac:dyDescent="0.35">
      <c r="B12" s="304" t="s">
        <v>232</v>
      </c>
      <c r="C12" s="304"/>
      <c r="D12" s="367"/>
      <c r="E12" s="367"/>
      <c r="F12" s="367"/>
      <c r="G12" s="367"/>
      <c r="H12" s="367"/>
      <c r="I12" s="367"/>
      <c r="J12" s="367"/>
      <c r="K12" s="367"/>
      <c r="L12" s="367"/>
      <c r="M12" s="367"/>
      <c r="N12" s="367"/>
      <c r="O12" s="367"/>
      <c r="P12" s="367"/>
      <c r="Q12" s="367"/>
      <c r="R12" s="367"/>
      <c r="S12" s="367"/>
      <c r="T12" s="703"/>
      <c r="AA12" s="74"/>
      <c r="AB12" s="74"/>
      <c r="AC12" s="74"/>
      <c r="AD12" s="74"/>
      <c r="AE12" s="74"/>
      <c r="AF12" s="74"/>
      <c r="AG12" s="74"/>
      <c r="AH12" s="74"/>
      <c r="AI12" s="74"/>
    </row>
    <row r="13" spans="2:36" ht="34.5" customHeight="1" x14ac:dyDescent="0.35">
      <c r="B13" s="72"/>
      <c r="C13" s="72"/>
      <c r="D13" s="982" t="s">
        <v>167</v>
      </c>
      <c r="E13" s="982"/>
      <c r="F13" s="949" t="s">
        <v>166</v>
      </c>
      <c r="G13" s="949"/>
      <c r="H13" s="72"/>
      <c r="I13" s="72"/>
      <c r="J13" s="72"/>
      <c r="K13" s="72"/>
      <c r="L13" s="72"/>
      <c r="M13" s="72"/>
      <c r="N13" s="981"/>
      <c r="O13" s="981"/>
      <c r="P13" s="981"/>
      <c r="Q13" s="981"/>
      <c r="R13" s="981"/>
      <c r="S13" s="981"/>
      <c r="T13" s="72"/>
      <c r="AA13" s="74"/>
      <c r="AB13" s="74"/>
      <c r="AC13" s="74"/>
      <c r="AD13" s="74"/>
      <c r="AE13" s="74"/>
      <c r="AF13" s="74"/>
      <c r="AG13" s="74"/>
      <c r="AH13" s="74"/>
      <c r="AI13" s="74"/>
      <c r="AJ13" s="74"/>
    </row>
    <row r="14" spans="2:36" ht="16.5" customHeight="1" x14ac:dyDescent="0.35">
      <c r="B14" s="72"/>
      <c r="C14" s="94" t="s">
        <v>68</v>
      </c>
      <c r="D14" s="954">
        <f>'Project Information'!$L$43</f>
        <v>0</v>
      </c>
      <c r="E14" s="954"/>
      <c r="F14" s="954">
        <f>IF('Project Information'!E43&gt;0,IF(ISBLANK('Project Information'!K43),'Project Information'!J43,'Project Information'!K43),0)</f>
        <v>0</v>
      </c>
      <c r="G14" s="954"/>
      <c r="H14" s="72"/>
      <c r="I14" s="72"/>
      <c r="J14" s="72"/>
      <c r="K14" s="72"/>
      <c r="L14" s="72"/>
      <c r="M14" s="72"/>
      <c r="N14" s="174"/>
      <c r="O14" s="80"/>
      <c r="P14" s="173"/>
      <c r="Q14" s="72"/>
      <c r="R14" s="72"/>
      <c r="S14" s="72"/>
      <c r="T14" s="72"/>
      <c r="U14" s="95"/>
      <c r="V14" s="95"/>
      <c r="AA14" s="74"/>
      <c r="AB14" s="74"/>
      <c r="AC14" s="74"/>
      <c r="AD14" s="74"/>
      <c r="AE14" s="74"/>
      <c r="AF14" s="74"/>
      <c r="AG14" s="74"/>
      <c r="AH14" s="74"/>
      <c r="AI14" s="74"/>
      <c r="AJ14" s="74"/>
    </row>
    <row r="15" spans="2:36" x14ac:dyDescent="0.35">
      <c r="B15" s="72"/>
      <c r="C15" s="72"/>
      <c r="D15" s="72"/>
      <c r="E15" s="72"/>
      <c r="F15" s="72"/>
      <c r="G15" s="72"/>
      <c r="H15" s="72"/>
      <c r="I15" s="72"/>
      <c r="J15" s="72"/>
      <c r="K15" s="72"/>
      <c r="L15" s="72"/>
      <c r="M15" s="72"/>
      <c r="N15" s="72"/>
      <c r="O15" s="72"/>
      <c r="P15" s="72"/>
      <c r="Q15" s="72"/>
      <c r="R15" s="72"/>
      <c r="S15" s="72"/>
      <c r="T15" s="72"/>
      <c r="AA15" s="74"/>
      <c r="AB15" s="74"/>
      <c r="AC15" s="74"/>
      <c r="AD15" s="74"/>
      <c r="AE15" s="74"/>
      <c r="AF15" s="74"/>
      <c r="AG15" s="74"/>
      <c r="AH15" s="74"/>
      <c r="AI15" s="74"/>
      <c r="AJ15" s="74"/>
    </row>
    <row r="16" spans="2:36" x14ac:dyDescent="0.35">
      <c r="B16" s="72"/>
      <c r="C16" s="175" t="s">
        <v>73</v>
      </c>
      <c r="D16" s="98"/>
      <c r="E16" s="98"/>
      <c r="F16" s="98"/>
      <c r="G16" s="98"/>
      <c r="H16" s="98"/>
      <c r="I16" s="98"/>
      <c r="J16" s="98"/>
      <c r="K16" s="98"/>
      <c r="L16" s="98"/>
      <c r="M16" s="98"/>
      <c r="N16" s="98"/>
      <c r="O16" s="98"/>
      <c r="P16" s="98"/>
      <c r="Q16" s="98"/>
      <c r="R16" s="99"/>
      <c r="S16" s="99"/>
      <c r="T16" s="99"/>
      <c r="U16" s="100"/>
      <c r="V16" s="100"/>
      <c r="AA16" s="74"/>
      <c r="AB16" s="74"/>
      <c r="AC16" s="74"/>
      <c r="AD16" s="74"/>
      <c r="AE16" s="74"/>
      <c r="AF16" s="74"/>
      <c r="AG16" s="74"/>
      <c r="AH16" s="74"/>
      <c r="AI16" s="74"/>
      <c r="AJ16" s="74"/>
    </row>
    <row r="17" spans="2:36" ht="29" x14ac:dyDescent="0.35">
      <c r="B17" s="72"/>
      <c r="C17" s="101" t="s">
        <v>35</v>
      </c>
      <c r="D17" s="946" t="s">
        <v>401</v>
      </c>
      <c r="E17" s="947"/>
      <c r="F17" s="947"/>
      <c r="G17" s="948"/>
      <c r="H17" s="985" t="s">
        <v>404</v>
      </c>
      <c r="I17" s="986"/>
      <c r="J17" s="986"/>
      <c r="K17" s="987"/>
      <c r="L17" s="946" t="s">
        <v>405</v>
      </c>
      <c r="M17" s="947"/>
      <c r="N17" s="947"/>
      <c r="O17" s="948"/>
      <c r="P17" s="102" t="s">
        <v>153</v>
      </c>
      <c r="Q17" s="103" t="s">
        <v>154</v>
      </c>
      <c r="R17" s="949" t="s">
        <v>155</v>
      </c>
      <c r="S17" s="949"/>
      <c r="T17" s="104"/>
      <c r="U17" s="105"/>
      <c r="V17" s="105"/>
      <c r="AA17" s="74"/>
      <c r="AB17" s="74"/>
      <c r="AC17" s="74"/>
      <c r="AD17" s="74"/>
      <c r="AE17" s="74"/>
      <c r="AF17" s="74"/>
      <c r="AG17" s="74"/>
      <c r="AH17" s="74"/>
      <c r="AI17" s="74"/>
      <c r="AJ17" s="74"/>
    </row>
    <row r="18" spans="2:36" x14ac:dyDescent="0.35">
      <c r="B18" s="72"/>
      <c r="C18" s="78" t="s">
        <v>36</v>
      </c>
      <c r="D18" s="78">
        <v>2.5</v>
      </c>
      <c r="E18" s="257"/>
      <c r="F18" s="874" t="s">
        <v>17</v>
      </c>
      <c r="G18" s="876"/>
      <c r="H18" s="78">
        <v>0.69</v>
      </c>
      <c r="I18" s="257"/>
      <c r="J18" s="874" t="s">
        <v>112</v>
      </c>
      <c r="K18" s="876"/>
      <c r="L18" s="78">
        <v>7.8</v>
      </c>
      <c r="M18" s="257"/>
      <c r="N18" s="874" t="s">
        <v>74</v>
      </c>
      <c r="O18" s="876"/>
      <c r="P18" s="255">
        <f t="shared" ref="P18:P24" si="0">IF(ISBLANK(E18),D18,E18)*IF(ISBLANK(I18),H18,I18)*IF(ISBLANK(M18),L18,M18)*IF($D$14&gt;0,$D$14,0)</f>
        <v>0</v>
      </c>
      <c r="Q18" s="255">
        <f t="shared" ref="Q18:Q24" si="1">P18*$F$14</f>
        <v>0</v>
      </c>
      <c r="R18" s="944" t="s">
        <v>34</v>
      </c>
      <c r="S18" s="944"/>
      <c r="T18" s="106"/>
      <c r="U18" s="107"/>
      <c r="V18" s="107"/>
    </row>
    <row r="19" spans="2:36" x14ac:dyDescent="0.35">
      <c r="B19" s="72"/>
      <c r="C19" s="78" t="s">
        <v>37</v>
      </c>
      <c r="D19" s="78">
        <v>2.2000000000000002</v>
      </c>
      <c r="E19" s="257"/>
      <c r="F19" s="874" t="s">
        <v>17</v>
      </c>
      <c r="G19" s="876"/>
      <c r="H19" s="78">
        <v>5</v>
      </c>
      <c r="I19" s="257"/>
      <c r="J19" s="874" t="s">
        <v>76</v>
      </c>
      <c r="K19" s="876"/>
      <c r="L19" s="78">
        <v>0.5</v>
      </c>
      <c r="M19" s="257"/>
      <c r="N19" s="874" t="s">
        <v>77</v>
      </c>
      <c r="O19" s="876"/>
      <c r="P19" s="255">
        <f t="shared" si="0"/>
        <v>0</v>
      </c>
      <c r="Q19" s="255">
        <f t="shared" si="1"/>
        <v>0</v>
      </c>
      <c r="R19" s="944" t="s">
        <v>34</v>
      </c>
      <c r="S19" s="944"/>
      <c r="T19" s="106"/>
      <c r="U19" s="107"/>
      <c r="V19" s="107"/>
      <c r="AA19" s="74"/>
      <c r="AB19" s="74"/>
      <c r="AC19" s="74"/>
      <c r="AD19" s="74"/>
      <c r="AE19" s="74"/>
      <c r="AF19" s="74"/>
      <c r="AG19" s="74"/>
      <c r="AH19" s="74"/>
      <c r="AI19" s="74"/>
      <c r="AJ19" s="74"/>
    </row>
    <row r="20" spans="2:36" x14ac:dyDescent="0.35">
      <c r="B20" s="72"/>
      <c r="C20" s="108" t="s">
        <v>103</v>
      </c>
      <c r="D20" s="78">
        <v>2.2000000000000002</v>
      </c>
      <c r="E20" s="257"/>
      <c r="F20" s="874" t="s">
        <v>17</v>
      </c>
      <c r="G20" s="876"/>
      <c r="H20" s="78">
        <v>15</v>
      </c>
      <c r="I20" s="258"/>
      <c r="J20" s="874" t="s">
        <v>76</v>
      </c>
      <c r="K20" s="876"/>
      <c r="L20" s="78">
        <v>0.5</v>
      </c>
      <c r="M20" s="257"/>
      <c r="N20" s="874" t="s">
        <v>77</v>
      </c>
      <c r="O20" s="876"/>
      <c r="P20" s="255">
        <f t="shared" si="0"/>
        <v>0</v>
      </c>
      <c r="Q20" s="255">
        <f t="shared" si="1"/>
        <v>0</v>
      </c>
      <c r="R20" s="944" t="s">
        <v>34</v>
      </c>
      <c r="S20" s="944"/>
      <c r="T20" s="106"/>
      <c r="U20" s="107"/>
      <c r="V20" s="107"/>
    </row>
    <row r="21" spans="2:36" ht="16.5" x14ac:dyDescent="0.35">
      <c r="B21" s="72"/>
      <c r="C21" s="78" t="s">
        <v>407</v>
      </c>
      <c r="D21" s="78">
        <v>4.7</v>
      </c>
      <c r="E21" s="257"/>
      <c r="F21" s="874" t="s">
        <v>79</v>
      </c>
      <c r="G21" s="876"/>
      <c r="H21" s="78">
        <v>0.3</v>
      </c>
      <c r="I21" s="257"/>
      <c r="J21" s="874" t="s">
        <v>80</v>
      </c>
      <c r="K21" s="876"/>
      <c r="L21" s="78">
        <v>4</v>
      </c>
      <c r="M21" s="257"/>
      <c r="N21" s="874" t="s">
        <v>161</v>
      </c>
      <c r="O21" s="876"/>
      <c r="P21" s="255">
        <f t="shared" si="0"/>
        <v>0</v>
      </c>
      <c r="Q21" s="255">
        <f t="shared" si="1"/>
        <v>0</v>
      </c>
      <c r="R21" s="1012">
        <f>Q21</f>
        <v>0</v>
      </c>
      <c r="S21" s="1012"/>
      <c r="T21" s="109"/>
      <c r="U21" s="107"/>
      <c r="V21" s="107"/>
      <c r="AA21" s="110"/>
      <c r="AB21" s="110"/>
      <c r="AC21" s="110"/>
      <c r="AD21" s="110"/>
      <c r="AE21" s="110"/>
      <c r="AF21" s="110"/>
      <c r="AG21" s="110"/>
      <c r="AH21" s="110"/>
      <c r="AI21" s="110"/>
      <c r="AJ21" s="110"/>
    </row>
    <row r="22" spans="2:36" x14ac:dyDescent="0.35">
      <c r="B22" s="72"/>
      <c r="C22" s="108" t="s">
        <v>6</v>
      </c>
      <c r="D22" s="78">
        <v>1.28</v>
      </c>
      <c r="E22" s="257"/>
      <c r="F22" s="874" t="s">
        <v>16</v>
      </c>
      <c r="G22" s="876"/>
      <c r="H22" s="78">
        <v>5</v>
      </c>
      <c r="I22" s="257"/>
      <c r="J22" s="874" t="s">
        <v>19</v>
      </c>
      <c r="K22" s="876"/>
      <c r="L22" s="78">
        <v>1</v>
      </c>
      <c r="M22" s="257"/>
      <c r="N22" s="874" t="s">
        <v>81</v>
      </c>
      <c r="O22" s="876"/>
      <c r="P22" s="255">
        <f t="shared" si="0"/>
        <v>0</v>
      </c>
      <c r="Q22" s="255">
        <f t="shared" si="1"/>
        <v>0</v>
      </c>
      <c r="R22" s="1012">
        <f>Q22</f>
        <v>0</v>
      </c>
      <c r="S22" s="1012"/>
      <c r="T22" s="109"/>
      <c r="U22" s="107"/>
      <c r="V22" s="107"/>
      <c r="AA22" s="74"/>
      <c r="AB22" s="74"/>
      <c r="AC22" s="74"/>
      <c r="AD22" s="74"/>
      <c r="AE22" s="74"/>
      <c r="AF22" s="74"/>
      <c r="AG22" s="74"/>
      <c r="AH22" s="74"/>
      <c r="AI22" s="74"/>
      <c r="AJ22" s="74"/>
    </row>
    <row r="23" spans="2:36" ht="16.5" x14ac:dyDescent="0.35">
      <c r="B23" s="72"/>
      <c r="C23" s="78" t="s">
        <v>408</v>
      </c>
      <c r="D23" s="78">
        <v>3.5</v>
      </c>
      <c r="E23" s="257"/>
      <c r="F23" s="874" t="s">
        <v>18</v>
      </c>
      <c r="G23" s="876"/>
      <c r="H23" s="78">
        <v>0.1</v>
      </c>
      <c r="I23" s="257"/>
      <c r="J23" s="874" t="s">
        <v>76</v>
      </c>
      <c r="K23" s="876"/>
      <c r="L23" s="78">
        <v>1</v>
      </c>
      <c r="M23" s="257"/>
      <c r="N23" s="874" t="s">
        <v>82</v>
      </c>
      <c r="O23" s="876"/>
      <c r="P23" s="255">
        <f t="shared" si="0"/>
        <v>0</v>
      </c>
      <c r="Q23" s="255">
        <f t="shared" si="1"/>
        <v>0</v>
      </c>
      <c r="R23" s="944" t="s">
        <v>34</v>
      </c>
      <c r="S23" s="944"/>
      <c r="T23" s="106"/>
      <c r="U23" s="107"/>
      <c r="V23" s="107"/>
      <c r="AA23" s="74"/>
      <c r="AB23" s="74"/>
      <c r="AC23" s="74"/>
      <c r="AD23" s="74"/>
      <c r="AE23" s="74"/>
      <c r="AF23" s="74"/>
      <c r="AG23" s="74"/>
      <c r="AH23" s="74"/>
      <c r="AI23" s="74"/>
      <c r="AJ23" s="74"/>
    </row>
    <row r="24" spans="2:36" ht="16.5" x14ac:dyDescent="0.35">
      <c r="B24" s="72"/>
      <c r="C24" s="108" t="s">
        <v>409</v>
      </c>
      <c r="D24" s="78">
        <v>20.2</v>
      </c>
      <c r="E24" s="257"/>
      <c r="F24" s="874" t="s">
        <v>113</v>
      </c>
      <c r="G24" s="876"/>
      <c r="H24" s="78">
        <v>7.0000000000000007E-2</v>
      </c>
      <c r="I24" s="257"/>
      <c r="J24" s="874" t="s">
        <v>111</v>
      </c>
      <c r="K24" s="876"/>
      <c r="L24" s="78">
        <v>1</v>
      </c>
      <c r="M24" s="257"/>
      <c r="N24" s="874" t="s">
        <v>114</v>
      </c>
      <c r="O24" s="876"/>
      <c r="P24" s="255">
        <f t="shared" si="0"/>
        <v>0</v>
      </c>
      <c r="Q24" s="255">
        <f t="shared" si="1"/>
        <v>0</v>
      </c>
      <c r="R24" s="944" t="s">
        <v>34</v>
      </c>
      <c r="S24" s="944"/>
      <c r="T24" s="106"/>
      <c r="U24" s="107"/>
      <c r="V24" s="107"/>
      <c r="AA24" s="74"/>
      <c r="AB24" s="74"/>
      <c r="AC24" s="74"/>
      <c r="AD24" s="74"/>
      <c r="AE24" s="74"/>
      <c r="AF24" s="74"/>
      <c r="AG24" s="74"/>
      <c r="AH24" s="74"/>
      <c r="AI24" s="74"/>
      <c r="AJ24" s="74"/>
    </row>
    <row r="25" spans="2:36" x14ac:dyDescent="0.35">
      <c r="B25" s="72"/>
      <c r="C25" s="955" t="s">
        <v>396</v>
      </c>
      <c r="D25" s="955"/>
      <c r="E25" s="955"/>
      <c r="F25" s="955"/>
      <c r="G25" s="955"/>
      <c r="H25" s="955"/>
      <c r="I25" s="955"/>
      <c r="J25" s="955"/>
      <c r="K25" s="955"/>
      <c r="L25" s="955"/>
      <c r="M25" s="955"/>
      <c r="N25" s="955"/>
      <c r="O25" s="955"/>
      <c r="P25" s="955"/>
      <c r="Q25" s="955"/>
      <c r="R25" s="955"/>
      <c r="S25" s="955"/>
      <c r="T25" s="72"/>
    </row>
    <row r="26" spans="2:36" x14ac:dyDescent="0.35">
      <c r="B26" s="72"/>
      <c r="C26" s="72"/>
      <c r="D26" s="72"/>
      <c r="E26" s="72"/>
      <c r="F26" s="72"/>
      <c r="G26" s="72"/>
      <c r="H26" s="72"/>
      <c r="I26" s="72"/>
      <c r="J26" s="72"/>
      <c r="K26" s="72"/>
      <c r="L26" s="72"/>
      <c r="M26" s="72"/>
      <c r="N26" s="72"/>
      <c r="O26" s="72"/>
      <c r="P26" s="72"/>
      <c r="Q26" s="72"/>
      <c r="R26" s="72"/>
      <c r="S26" s="72"/>
      <c r="T26" s="72"/>
    </row>
    <row r="27" spans="2:36" x14ac:dyDescent="0.35">
      <c r="B27" s="72"/>
      <c r="C27" s="79" t="s">
        <v>382</v>
      </c>
      <c r="D27" s="72"/>
      <c r="E27" s="72"/>
      <c r="F27" s="72"/>
      <c r="G27" s="72"/>
      <c r="H27" s="72"/>
      <c r="I27" s="72"/>
      <c r="J27" s="72"/>
      <c r="K27" s="72"/>
      <c r="L27" s="72"/>
      <c r="M27" s="72"/>
      <c r="N27" s="72"/>
      <c r="O27" s="72"/>
      <c r="P27" s="72"/>
      <c r="Q27" s="72"/>
      <c r="R27" s="72"/>
      <c r="S27" s="72"/>
      <c r="T27" s="72"/>
    </row>
    <row r="28" spans="2:36" x14ac:dyDescent="0.35">
      <c r="B28" s="72"/>
      <c r="C28" s="137" t="s">
        <v>403</v>
      </c>
      <c r="D28" s="72"/>
      <c r="E28" s="72"/>
      <c r="F28" s="72"/>
      <c r="G28" s="72"/>
      <c r="H28" s="72"/>
      <c r="I28" s="72"/>
      <c r="J28" s="72"/>
      <c r="K28" s="72"/>
      <c r="L28" s="72"/>
      <c r="M28" s="72"/>
      <c r="N28" s="72"/>
      <c r="O28" s="72"/>
      <c r="P28" s="72"/>
      <c r="Q28" s="72"/>
      <c r="R28" s="72"/>
      <c r="S28" s="72"/>
      <c r="T28" s="72"/>
    </row>
    <row r="29" spans="2:36" x14ac:dyDescent="0.35">
      <c r="B29" s="72"/>
      <c r="C29" s="137" t="s">
        <v>406</v>
      </c>
      <c r="D29" s="72"/>
      <c r="E29" s="72"/>
      <c r="F29" s="72"/>
      <c r="G29" s="72"/>
      <c r="H29" s="72"/>
      <c r="I29" s="72"/>
      <c r="J29" s="72"/>
      <c r="K29" s="72"/>
      <c r="L29" s="72"/>
      <c r="M29" s="72"/>
      <c r="N29" s="72"/>
      <c r="O29" s="72"/>
      <c r="P29" s="72"/>
      <c r="Q29" s="72"/>
      <c r="R29" s="72"/>
      <c r="S29" s="72"/>
      <c r="T29" s="72"/>
    </row>
    <row r="30" spans="2:36" x14ac:dyDescent="0.35">
      <c r="B30" s="72"/>
      <c r="C30" s="72"/>
      <c r="D30" s="72"/>
      <c r="E30" s="72"/>
      <c r="F30" s="72"/>
      <c r="G30" s="72"/>
      <c r="H30" s="72"/>
      <c r="I30" s="72"/>
      <c r="J30" s="72"/>
      <c r="K30" s="72"/>
      <c r="L30" s="72"/>
      <c r="M30" s="72"/>
      <c r="N30" s="72"/>
      <c r="O30" s="72"/>
      <c r="P30" s="72"/>
      <c r="Q30" s="72"/>
      <c r="R30" s="72"/>
      <c r="S30" s="72"/>
      <c r="T30" s="72"/>
    </row>
    <row r="31" spans="2:36" x14ac:dyDescent="0.35">
      <c r="B31" s="304" t="s">
        <v>233</v>
      </c>
      <c r="C31" s="304"/>
      <c r="D31" s="305"/>
      <c r="E31" s="305"/>
      <c r="F31" s="305"/>
      <c r="G31" s="305"/>
      <c r="H31" s="305"/>
      <c r="I31" s="305"/>
      <c r="J31" s="305"/>
      <c r="K31" s="305"/>
      <c r="L31" s="305"/>
      <c r="M31" s="305"/>
      <c r="N31" s="305"/>
      <c r="O31" s="305"/>
      <c r="P31" s="305"/>
      <c r="Q31" s="305"/>
      <c r="R31" s="305"/>
      <c r="S31" s="305"/>
      <c r="T31" s="72"/>
    </row>
    <row r="32" spans="2:36" ht="45.75" customHeight="1" x14ac:dyDescent="0.35">
      <c r="B32" s="72"/>
      <c r="C32" s="72"/>
      <c r="D32" s="949" t="s">
        <v>167</v>
      </c>
      <c r="E32" s="949"/>
      <c r="F32" s="949" t="s">
        <v>166</v>
      </c>
      <c r="G32" s="949"/>
      <c r="H32" s="1020" t="s">
        <v>168</v>
      </c>
      <c r="I32" s="1020"/>
      <c r="J32" s="1020"/>
      <c r="K32" s="72"/>
      <c r="L32" s="72"/>
      <c r="M32" s="72"/>
      <c r="N32" s="72"/>
      <c r="O32" s="72"/>
      <c r="P32" s="72"/>
      <c r="Q32" s="72"/>
      <c r="R32" s="72"/>
      <c r="S32" s="72"/>
      <c r="T32" s="72"/>
    </row>
    <row r="33" spans="2:33" x14ac:dyDescent="0.35">
      <c r="B33" s="72"/>
      <c r="C33" s="96" t="s">
        <v>11</v>
      </c>
      <c r="D33" s="983">
        <f>IFERROR('Project Information'!M73+'Project Information'!N73,"Check Project Information")</f>
        <v>0</v>
      </c>
      <c r="E33" s="984"/>
      <c r="F33" s="954">
        <f>IFERROR(IF('Project Information'!E73&gt;0,(IF(ISBLANK('Project Information'!N56),'Project Information'!M56,'Project Information'!N56)*'Project Information'!L56+ IF(ISBLANK('Project Information'!N57),'Project Information'!M57,'Project Information'!N57)*'Project Information'!L57+ IF(ISBLANK('Project Information'!N58),'Project Information'!M58,'Project Information'!N58)*'Project Information'!L58+ IF(ISBLANK('Project Information'!N59),'Project Information'!M59,'Project Information'!N59)*'Project Information'!L59+ IF(ISBLANK('Project Information'!N60),'Project Information'!M60,'Project Information'!N60)*'Project Information'!L60+ IF(ISBLANK('Project Information'!N61),'Project Information'!M61,'Project Information'!N61)*'Project Information'!L61+ IF(ISBLANK('Project Information'!N62),'Project Information'!M62,'Project Information'!N62)*'Project Information'!L62+ IF(ISBLANK('Project Information'!N63),'Project Information'!M63,'Project Information'!N63)*'Project Information'!L63+ IF(ISBLANK('Project Information'!N64),'Project Information'!M64,'Project Information'!N64)*'Project Information'!L64+ IF(ISBLANK('Project Information'!N65),'Project Information'!M65,'Project Information'!N65)*'Project Information'!L65+ IF(ISBLANK('Project Information'!N66),'Project Information'!M66,'Project Information'!N66)*'Project Information'!L66+ IF(ISBLANK('Project Information'!N67),'Project Information'!M67,'Project Information'!N67)*'Project Information'!L67+ IF(ISBLANK('Project Information'!N68),'Project Information'!M68,'Project Information'!N68)*'Project Information'!L68+ IF(ISBLANK('Project Information'!N69),'Project Information'!M69,'Project Information'!N69)*'Project Information'!L69+ IF(ISBLANK('Project Information'!N70),'Project Information'!M70,'Project Information'!N70)*'Project Information'!L70+ IF(ISBLANK('Project Information'!N71),'Project Information'!M71,'Project Information'!N71)*'Project Information'!L71+'Project Information'!L72*'Project Information'!N72)/('Project Information'!M73+'Project Information'!N73),0),"Check Project Information")</f>
        <v>0</v>
      </c>
      <c r="G33" s="954"/>
      <c r="H33" s="943">
        <v>0.5</v>
      </c>
      <c r="I33" s="943"/>
      <c r="J33" s="484"/>
      <c r="K33" s="72"/>
      <c r="L33" s="72"/>
      <c r="M33" s="72"/>
      <c r="N33" s="72"/>
      <c r="O33" s="72"/>
      <c r="P33" s="332"/>
      <c r="Q33" s="72"/>
      <c r="R33" s="72"/>
      <c r="S33" s="72"/>
      <c r="T33" s="72"/>
      <c r="AC33" s="74"/>
      <c r="AE33" s="74"/>
      <c r="AG33" s="74"/>
    </row>
    <row r="34" spans="2:33" x14ac:dyDescent="0.35">
      <c r="B34" s="72"/>
      <c r="C34" s="96" t="s">
        <v>14</v>
      </c>
      <c r="D34" s="954">
        <f>IFERROR(IF(ISBLANK('Project Information'!P57),'Project Information'!O57,'Project Information'!P57)+IF(ISBLANK('Project Information'!P59),'Project Information'!O59,'Project Information'!P59)+IF(ISBLANK('Project Information'!P60),'Project Information'!O60,'Project Information'!P60)+IF(ISBLANK('Project Information'!P67),'Project Information'!O67,'Project Information'!P67)+IF(ISBLANK('Project Information'!P68),'Project Information'!O68,'Project Information'!P68)+IF(ISBLANK('Project Information'!P70),'Project Information'!O70,'Project Information'!P70)+'Project Information'!P72,"Check Project Information")</f>
        <v>0</v>
      </c>
      <c r="E34" s="954"/>
      <c r="F34" s="983">
        <f>IFERROR(IF((IF(ISBLANK('Project Information'!P57),'Project Information'!O57,'Project Information'!P57)+IF(ISBLANK('Project Information'!P59),'Project Information'!O59,'Project Information'!P59)+IF(ISBLANK('Project Information'!P60),'Project Information'!O60,'Project Information'!P60)+IF(ISBLANK('Project Information'!P67),'Project Information'!O67,'Project Information'!P67)+IF(ISBLANK('Project Information'!P68),'Project Information'!O68,'Project Information'!P68)+IF(ISBLANK('Project Information'!P70),'Project Information'!O70,'Project Information'!P70+'Project Information'!P72)),(IF(ISBLANK('Project Information'!P57),'Project Information'!O57,'Project Information'!P57)*'Project Information'!L57+ IF(ISBLANK('Project Information'!P59),'Project Information'!O59,'Project Information'!P59)*'Project Information'!L59+ IF(ISBLANK('Project Information'!P60),'Project Information'!O60,'Project Information'!P60)*'Project Information'!L60+ IF(ISBLANK('Project Information'!P67),'Project Information'!O67,'Project Information'!P67)*'Project Information'!L67+ IF(ISBLANK('Project Information'!P68),'Project Information'!O68,'Project Information'!P68)*'Project Information'!L68+ IF(ISBLANK('Project Information'!P70),'Project Information'!O70,'Project Information'!P70)*'Project Information'!L70+ 'Project Information'!L72*'Project Information'!P72)/(IF(ISBLANK('Project Information'!P57),'Project Information'!O57,'Project Information'!P57)+IF(ISBLANK('Project Information'!P59),'Project Information'!O59,'Project Information'!P59)+IF(ISBLANK('Project Information'!P60),'Project Information'!O60,'Project Information'!P60)+IF(ISBLANK('Project Information'!P67),'Project Information'!O67,'Project Information'!P67)+IF(ISBLANK('Project Information'!P68),'Project Information'!O68,'Project Information'!P68)+IF(ISBLANK('Project Information'!P70),'Project Information'!O70,'Project Information'!P70+'Project Information'!P72)),0),"Check Project Information")</f>
        <v>0</v>
      </c>
      <c r="G34" s="984"/>
      <c r="H34" s="943">
        <v>0.5</v>
      </c>
      <c r="I34" s="943"/>
      <c r="J34" s="484"/>
      <c r="K34" s="72"/>
      <c r="L34" s="72"/>
      <c r="M34" s="72"/>
      <c r="N34" s="72"/>
      <c r="O34" s="72"/>
      <c r="P34" s="72"/>
      <c r="Q34" s="72"/>
      <c r="R34" s="72"/>
      <c r="S34" s="72"/>
      <c r="T34" s="72"/>
      <c r="AC34" s="74"/>
      <c r="AE34" s="74"/>
      <c r="AG34" s="74"/>
    </row>
    <row r="35" spans="2:33" x14ac:dyDescent="0.35">
      <c r="B35" s="72"/>
      <c r="C35" s="94" t="s">
        <v>69</v>
      </c>
      <c r="D35" s="954">
        <f>IFERROR(IF(ISBLANK('Project Information'!P58),'Project Information'!O58,'Project Information'!P58)+IF(ISBLANK('Project Information'!P61),'Project Information'!O61,'Project Information'!P61)+IF(ISBLANK('Project Information'!P63),'Project Information'!O63,'Project Information'!P63)+IF(ISBLANK('Project Information'!P66),'Project Information'!O66,'Project Information'!P66)+IF(ISBLANK('Project Information'!P69),'Project Information'!O69,'Project Information'!P69)+IF(ISBLANK('Project Information'!P71),'Project Information'!O71,'Project Information'!P71),"Check Project Information")</f>
        <v>0</v>
      </c>
      <c r="E35" s="954"/>
      <c r="F35" s="983">
        <f>IFERROR(IF((IF(ISBLANK('Project Information'!P58),'Project Information'!O58,'Project Information'!P58)+IF(ISBLANK('Project Information'!P61),'Project Information'!O61,'Project Information'!P61)+IF(ISBLANK('Project Information'!P63),'Project Information'!O63,'Project Information'!P63)+IF(ISBLANK('Project Information'!P66),'Project Information'!O66,'Project Information'!P66)+IF(ISBLANK('Project Information'!P69),'Project Information'!O69,'Project Information'!P69)+IF(ISBLANK('Project Information'!P71),'Project Information'!O71,'Project Information'!P71)),(IF(ISBLANK('Project Information'!P58),'Project Information'!O58,'Project Information'!P58)*'Project Information'!L58+ IF(ISBLANK('Project Information'!P61),'Project Information'!O61,'Project Information'!P61)*'Project Information'!L61+ IF(ISBLANK('Project Information'!P63),'Project Information'!O63,'Project Information'!P63)*'Project Information'!L63+ IF(ISBLANK('Project Information'!P66),'Project Information'!O66,'Project Information'!P66)*'Project Information'!L66+ IF(ISBLANK('Project Information'!P69),'Project Information'!O69,'Project Information'!P69)*'Project Information'!L69+ IF(ISBLANK('Project Information'!P71),'Project Information'!O71,'Project Information'!P71)*'Project Information'!L71)/(IF(ISBLANK('Project Information'!P58),'Project Information'!O58,'Project Information'!P58)+IF(ISBLANK('Project Information'!P61),'Project Information'!O61,'Project Information'!P61)+IF(ISBLANK('Project Information'!P63),'Project Information'!O63,'Project Information'!P63)+IF(ISBLANK('Project Information'!P66),'Project Information'!O66,'Project Information'!P66)+IF(ISBLANK('Project Information'!P69),'Project Information'!O69,'Project Information'!P69)+IF(ISBLANK('Project Information'!P71),'Project Information'!O71,'Project Information'!P71)),0),"Check Project Information")</f>
        <v>0</v>
      </c>
      <c r="G35" s="984"/>
      <c r="H35" s="943">
        <v>0.5</v>
      </c>
      <c r="I35" s="943"/>
      <c r="J35" s="484"/>
      <c r="K35" s="72"/>
      <c r="L35" s="72"/>
      <c r="M35" s="72"/>
      <c r="N35" s="72"/>
      <c r="O35" s="72"/>
      <c r="P35" s="72"/>
      <c r="Q35" s="72"/>
      <c r="R35" s="72"/>
      <c r="S35" s="72"/>
      <c r="T35" s="72"/>
      <c r="AC35" s="74"/>
      <c r="AE35" s="74"/>
      <c r="AG35" s="74"/>
    </row>
    <row r="36" spans="2:33" x14ac:dyDescent="0.35">
      <c r="B36" s="72"/>
      <c r="C36" s="96" t="s">
        <v>71</v>
      </c>
      <c r="D36" s="954">
        <f>IFERROR(IF(ISBLANK('Project Information'!P65),'Project Information'!O65,'Project Information'!P65),"Check Project Information")</f>
        <v>0</v>
      </c>
      <c r="E36" s="954"/>
      <c r="F36" s="983">
        <f>IFERROR(IF('Project Information'!E65&gt;0,'Project Information'!L65,0),"Check Project Information")</f>
        <v>0</v>
      </c>
      <c r="G36" s="984"/>
      <c r="H36" s="943">
        <v>0.5</v>
      </c>
      <c r="I36" s="943"/>
      <c r="J36" s="484"/>
      <c r="K36" s="72"/>
      <c r="L36" s="72"/>
      <c r="M36" s="72"/>
      <c r="N36" s="72"/>
      <c r="O36" s="72"/>
      <c r="P36" s="72"/>
      <c r="Q36" s="72"/>
      <c r="R36" s="72"/>
      <c r="S36" s="72"/>
      <c r="T36" s="72"/>
      <c r="AC36" s="74"/>
      <c r="AE36" s="74"/>
      <c r="AG36" s="74"/>
    </row>
    <row r="37" spans="2:33" x14ac:dyDescent="0.35">
      <c r="B37" s="72"/>
      <c r="C37" s="96" t="s">
        <v>72</v>
      </c>
      <c r="D37" s="954">
        <f>IFERROR(IF(ISBLANK('Project Information'!P56),'Project Information'!O56,'Project Information'!P56)+IF(ISBLANK('Project Information'!P62),'Project Information'!O62,'Project Information'!P62)+IF(ISBLANK('Project Information'!P64),'Project Information'!O64,'Project Information'!P64),"Check Project Information")</f>
        <v>0</v>
      </c>
      <c r="E37" s="954"/>
      <c r="F37" s="983">
        <f>IFERROR(IF((IF(ISBLANK('Project Information'!P56),'Project Information'!O56,'Project Information'!P56)+IF(ISBLANK('Project Information'!P62),'Project Information'!O62,'Project Information'!P62)+IF(ISBLANK('Project Information'!P64),'Project Information'!O64,'Project Information'!P64)),(IF(ISBLANK('Project Information'!P56),'Project Information'!O56,'Project Information'!P56)*'Project Information'!L56+ IF(ISBLANK('Project Information'!P62),'Project Information'!O62,'Project Information'!P62)*'Project Information'!L62+ IF(ISBLANK('Project Information'!P64),'Project Information'!O64,'Project Information'!P64)*'Project Information'!L64)/(IF(ISBLANK('Project Information'!P56),'Project Information'!O56,'Project Information'!P56)+IF(ISBLANK('Project Information'!P62),'Project Information'!O62,'Project Information'!P62)+IF(ISBLANK('Project Information'!P64),'Project Information'!O64,'Project Information'!P64)),0),"Check Project Information")</f>
        <v>0</v>
      </c>
      <c r="G37" s="984"/>
      <c r="H37" s="943">
        <v>0.5</v>
      </c>
      <c r="I37" s="943"/>
      <c r="J37" s="484"/>
      <c r="K37" s="72"/>
      <c r="L37" s="72"/>
      <c r="M37" s="72"/>
      <c r="N37" s="72"/>
      <c r="O37" s="72"/>
      <c r="P37" s="72"/>
      <c r="Q37" s="72"/>
      <c r="R37" s="72"/>
      <c r="S37" s="72"/>
      <c r="T37" s="72"/>
      <c r="AC37" s="74"/>
      <c r="AE37" s="74"/>
      <c r="AG37" s="74"/>
    </row>
    <row r="38" spans="2:33" x14ac:dyDescent="0.35">
      <c r="B38" s="72"/>
      <c r="C38" s="72"/>
      <c r="D38" s="72"/>
      <c r="E38" s="72"/>
      <c r="F38" s="72"/>
      <c r="G38" s="72"/>
      <c r="H38" s="72"/>
      <c r="I38" s="72"/>
      <c r="J38" s="72"/>
      <c r="K38" s="72"/>
      <c r="L38" s="72"/>
      <c r="M38" s="72"/>
      <c r="N38" s="72"/>
      <c r="O38" s="72"/>
      <c r="P38" s="72"/>
      <c r="Q38" s="72"/>
      <c r="R38" s="72"/>
      <c r="S38" s="72"/>
      <c r="T38" s="72"/>
      <c r="AC38" s="74"/>
      <c r="AE38" s="74"/>
      <c r="AG38" s="74"/>
    </row>
    <row r="39" spans="2:33" x14ac:dyDescent="0.35">
      <c r="B39" s="72"/>
      <c r="C39" s="175" t="s">
        <v>235</v>
      </c>
      <c r="D39" s="98"/>
      <c r="E39" s="98"/>
      <c r="F39" s="98"/>
      <c r="G39" s="98"/>
      <c r="H39" s="98"/>
      <c r="I39" s="98"/>
      <c r="J39" s="98"/>
      <c r="K39" s="98"/>
      <c r="L39" s="98"/>
      <c r="M39" s="98"/>
      <c r="N39" s="98"/>
      <c r="O39" s="98"/>
      <c r="P39" s="98"/>
      <c r="Q39" s="98"/>
      <c r="R39" s="99"/>
      <c r="S39" s="99"/>
      <c r="T39" s="99"/>
      <c r="U39" s="100"/>
      <c r="V39" s="100"/>
      <c r="AC39" s="74"/>
      <c r="AE39" s="74"/>
      <c r="AG39" s="74"/>
    </row>
    <row r="40" spans="2:33" ht="29" x14ac:dyDescent="0.35">
      <c r="B40" s="72"/>
      <c r="C40" s="101" t="s">
        <v>35</v>
      </c>
      <c r="D40" s="946" t="s">
        <v>401</v>
      </c>
      <c r="E40" s="947"/>
      <c r="F40" s="947"/>
      <c r="G40" s="948"/>
      <c r="H40" s="985" t="s">
        <v>404</v>
      </c>
      <c r="I40" s="986"/>
      <c r="J40" s="986"/>
      <c r="K40" s="987"/>
      <c r="L40" s="946" t="s">
        <v>405</v>
      </c>
      <c r="M40" s="947"/>
      <c r="N40" s="947"/>
      <c r="O40" s="948"/>
      <c r="P40" s="102" t="s">
        <v>153</v>
      </c>
      <c r="Q40" s="103" t="s">
        <v>154</v>
      </c>
      <c r="R40" s="949" t="s">
        <v>155</v>
      </c>
      <c r="S40" s="949"/>
      <c r="T40" s="104"/>
      <c r="U40" s="105"/>
      <c r="V40" s="105"/>
      <c r="AC40" s="74"/>
      <c r="AE40" s="74"/>
      <c r="AG40" s="74"/>
    </row>
    <row r="41" spans="2:33" x14ac:dyDescent="0.35">
      <c r="B41" s="72"/>
      <c r="C41" s="78" t="s">
        <v>36</v>
      </c>
      <c r="D41" s="78">
        <v>2.5</v>
      </c>
      <c r="E41" s="257"/>
      <c r="F41" s="874" t="s">
        <v>17</v>
      </c>
      <c r="G41" s="876"/>
      <c r="H41" s="253">
        <f>IF('Project Information'!K82="Yes",0.1,0)</f>
        <v>0</v>
      </c>
      <c r="I41" s="257"/>
      <c r="J41" s="874" t="s">
        <v>76</v>
      </c>
      <c r="K41" s="876"/>
      <c r="L41" s="78">
        <v>5</v>
      </c>
      <c r="M41" s="257"/>
      <c r="N41" s="874" t="s">
        <v>74</v>
      </c>
      <c r="O41" s="876"/>
      <c r="P41" s="255">
        <f>IF(ISBLANK(E41),D41,E41)*IF(ISBLANK(I41),H41,I41)*IF(ISBLANK(M41),L41,M41)*IF($D$33&gt;0,$D$33,0)</f>
        <v>0</v>
      </c>
      <c r="Q41" s="255">
        <f t="shared" ref="Q41:Q46" si="2">IFERROR(P41*$F$33,"Check Project Information")</f>
        <v>0</v>
      </c>
      <c r="R41" s="944" t="s">
        <v>34</v>
      </c>
      <c r="S41" s="944"/>
      <c r="T41" s="106"/>
      <c r="U41" s="111"/>
      <c r="V41" s="111"/>
      <c r="AC41" s="74"/>
      <c r="AE41" s="74"/>
      <c r="AG41" s="74"/>
    </row>
    <row r="42" spans="2:33" x14ac:dyDescent="0.35">
      <c r="B42" s="72"/>
      <c r="C42" s="78" t="s">
        <v>37</v>
      </c>
      <c r="D42" s="78">
        <v>0.5</v>
      </c>
      <c r="E42" s="257"/>
      <c r="F42" s="874" t="s">
        <v>17</v>
      </c>
      <c r="G42" s="876"/>
      <c r="H42" s="78">
        <v>3</v>
      </c>
      <c r="I42" s="257"/>
      <c r="J42" s="874" t="s">
        <v>76</v>
      </c>
      <c r="K42" s="876"/>
      <c r="L42" s="78">
        <v>0.5</v>
      </c>
      <c r="M42" s="257"/>
      <c r="N42" s="874" t="s">
        <v>77</v>
      </c>
      <c r="O42" s="876"/>
      <c r="P42" s="255">
        <f>IF(ISBLANK(E42),D42,E42)*IF(ISBLANK(I42),H42,I42)*IF(ISBLANK(M42),L42,M42)*IF($D$33&gt;0,$D$33,0)</f>
        <v>0</v>
      </c>
      <c r="Q42" s="255">
        <f t="shared" si="2"/>
        <v>0</v>
      </c>
      <c r="R42" s="944" t="s">
        <v>34</v>
      </c>
      <c r="S42" s="944"/>
      <c r="T42" s="106"/>
      <c r="U42" s="112"/>
      <c r="V42" s="112"/>
      <c r="AC42" s="74"/>
      <c r="AE42" s="74"/>
      <c r="AG42" s="74"/>
    </row>
    <row r="43" spans="2:33" x14ac:dyDescent="0.35">
      <c r="B43" s="72"/>
      <c r="C43" s="78" t="s">
        <v>83</v>
      </c>
      <c r="D43" s="78">
        <v>1.28</v>
      </c>
      <c r="E43" s="257"/>
      <c r="F43" s="874" t="s">
        <v>16</v>
      </c>
      <c r="G43" s="876"/>
      <c r="H43" s="78">
        <v>1</v>
      </c>
      <c r="I43" s="257"/>
      <c r="J43" s="874" t="s">
        <v>84</v>
      </c>
      <c r="K43" s="876"/>
      <c r="L43" s="78">
        <v>1</v>
      </c>
      <c r="M43" s="257"/>
      <c r="N43" s="874" t="s">
        <v>81</v>
      </c>
      <c r="O43" s="876"/>
      <c r="P43" s="255">
        <f>IF(ISBLANK(E43),D43,E43)*IF(ISBLANK(I43),H43,I43)*IF(ISBLANK(M43),L43,M43)*IF(ISBLANK(J33),(D33*(1-H33)),(D33*(1-J33)))</f>
        <v>0</v>
      </c>
      <c r="Q43" s="255">
        <f t="shared" si="2"/>
        <v>0</v>
      </c>
      <c r="R43" s="1012">
        <f>Q43</f>
        <v>0</v>
      </c>
      <c r="S43" s="1012"/>
      <c r="T43" s="109"/>
      <c r="U43" s="112"/>
      <c r="V43" s="112"/>
      <c r="AC43" s="74"/>
      <c r="AE43" s="74"/>
      <c r="AG43" s="74"/>
    </row>
    <row r="44" spans="2:33" x14ac:dyDescent="0.35">
      <c r="B44" s="72"/>
      <c r="C44" s="78" t="s">
        <v>85</v>
      </c>
      <c r="D44" s="78">
        <v>1.28</v>
      </c>
      <c r="E44" s="257"/>
      <c r="F44" s="874" t="s">
        <v>16</v>
      </c>
      <c r="G44" s="876"/>
      <c r="H44" s="78">
        <v>3</v>
      </c>
      <c r="I44" s="257"/>
      <c r="J44" s="874" t="s">
        <v>19</v>
      </c>
      <c r="K44" s="876"/>
      <c r="L44" s="78">
        <v>1</v>
      </c>
      <c r="M44" s="257"/>
      <c r="N44" s="874" t="s">
        <v>81</v>
      </c>
      <c r="O44" s="876"/>
      <c r="P44" s="255">
        <f>IF(ISBLANK(E44),D44,E44)*IF(ISBLANK(I44),H44,I44)*IF(ISBLANK(M44),L44,M44)*IF(ISBLANK(J33),(D33*H33),(D33*J33))</f>
        <v>0</v>
      </c>
      <c r="Q44" s="255">
        <f t="shared" si="2"/>
        <v>0</v>
      </c>
      <c r="R44" s="1012">
        <f>Q44</f>
        <v>0</v>
      </c>
      <c r="S44" s="1012"/>
      <c r="T44" s="109"/>
      <c r="U44" s="112"/>
      <c r="V44" s="112"/>
      <c r="AC44" s="74"/>
      <c r="AE44" s="74"/>
      <c r="AG44" s="74"/>
    </row>
    <row r="45" spans="2:33" x14ac:dyDescent="0.35">
      <c r="B45" s="72"/>
      <c r="C45" s="78" t="s">
        <v>70</v>
      </c>
      <c r="D45" s="78">
        <v>0.5</v>
      </c>
      <c r="E45" s="257"/>
      <c r="F45" s="874" t="s">
        <v>16</v>
      </c>
      <c r="G45" s="876"/>
      <c r="H45" s="78">
        <v>2</v>
      </c>
      <c r="I45" s="257"/>
      <c r="J45" s="874" t="s">
        <v>19</v>
      </c>
      <c r="K45" s="876"/>
      <c r="L45" s="78">
        <v>1</v>
      </c>
      <c r="M45" s="257"/>
      <c r="N45" s="874" t="s">
        <v>81</v>
      </c>
      <c r="O45" s="876"/>
      <c r="P45" s="255">
        <f>IF(ISBLANK(E45),D45,E45)*IF(ISBLANK(I45),H45,I45)*IF(ISBLANK(M45),L45,M45)*IF(ISBLANK(J33),(D33*(1-H33)),(D33*(1-J33)))</f>
        <v>0</v>
      </c>
      <c r="Q45" s="255">
        <f t="shared" si="2"/>
        <v>0</v>
      </c>
      <c r="R45" s="1012">
        <f>Q45</f>
        <v>0</v>
      </c>
      <c r="S45" s="1012"/>
      <c r="T45" s="109"/>
      <c r="U45" s="112"/>
      <c r="V45" s="112"/>
      <c r="AC45" s="74"/>
      <c r="AE45" s="74"/>
      <c r="AG45" s="74"/>
    </row>
    <row r="46" spans="2:33" x14ac:dyDescent="0.35">
      <c r="B46" s="72"/>
      <c r="C46" s="108" t="s">
        <v>103</v>
      </c>
      <c r="D46" s="78">
        <v>2.2000000000000002</v>
      </c>
      <c r="E46" s="257"/>
      <c r="F46" s="874" t="s">
        <v>17</v>
      </c>
      <c r="G46" s="876"/>
      <c r="H46" s="78">
        <v>0.1</v>
      </c>
      <c r="I46" s="257"/>
      <c r="J46" s="874" t="s">
        <v>76</v>
      </c>
      <c r="K46" s="876"/>
      <c r="L46" s="78">
        <v>0.25</v>
      </c>
      <c r="M46" s="257"/>
      <c r="N46" s="874" t="s">
        <v>77</v>
      </c>
      <c r="O46" s="876"/>
      <c r="P46" s="255">
        <f>IF(ISBLANK(E46),D46,E46)*IF(ISBLANK(I46),H46,I46)*IF(ISBLANK(M46),L46,M46)*IF($D$33&gt;0,$D$33,0)</f>
        <v>0</v>
      </c>
      <c r="Q46" s="255">
        <f t="shared" si="2"/>
        <v>0</v>
      </c>
      <c r="R46" s="944" t="s">
        <v>34</v>
      </c>
      <c r="S46" s="944"/>
      <c r="T46" s="106"/>
      <c r="U46" s="112"/>
      <c r="V46" s="112"/>
      <c r="AC46" s="74"/>
      <c r="AE46" s="74"/>
      <c r="AG46" s="74"/>
    </row>
    <row r="47" spans="2:33" x14ac:dyDescent="0.35">
      <c r="B47" s="72"/>
      <c r="C47" s="955" t="s">
        <v>396</v>
      </c>
      <c r="D47" s="955"/>
      <c r="E47" s="955"/>
      <c r="F47" s="955"/>
      <c r="G47" s="955"/>
      <c r="H47" s="955"/>
      <c r="I47" s="955"/>
      <c r="J47" s="955"/>
      <c r="K47" s="955"/>
      <c r="L47" s="955"/>
      <c r="M47" s="955"/>
      <c r="N47" s="955"/>
      <c r="O47" s="955"/>
      <c r="P47" s="955"/>
      <c r="Q47" s="955"/>
      <c r="R47" s="955"/>
      <c r="S47" s="955"/>
      <c r="T47" s="113"/>
      <c r="U47" s="112"/>
      <c r="V47" s="112"/>
      <c r="AC47" s="74"/>
      <c r="AE47" s="74"/>
      <c r="AG47" s="74"/>
    </row>
    <row r="48" spans="2:33" x14ac:dyDescent="0.35">
      <c r="B48" s="72"/>
      <c r="C48" s="371"/>
      <c r="D48" s="371"/>
      <c r="E48" s="371"/>
      <c r="F48" s="371"/>
      <c r="G48" s="371"/>
      <c r="H48" s="371"/>
      <c r="I48" s="371"/>
      <c r="J48" s="371"/>
      <c r="K48" s="371"/>
      <c r="L48" s="371"/>
      <c r="M48" s="371"/>
      <c r="N48" s="371"/>
      <c r="O48" s="371"/>
      <c r="P48" s="371"/>
      <c r="Q48" s="371"/>
      <c r="R48" s="371"/>
      <c r="S48" s="371"/>
      <c r="T48" s="113"/>
      <c r="U48" s="112"/>
      <c r="V48" s="112"/>
      <c r="AC48" s="74"/>
      <c r="AE48" s="74"/>
      <c r="AG48" s="74"/>
    </row>
    <row r="49" spans="2:33" x14ac:dyDescent="0.35">
      <c r="B49" s="72"/>
      <c r="C49" s="183" t="s">
        <v>252</v>
      </c>
      <c r="D49" s="98"/>
      <c r="E49" s="98"/>
      <c r="F49" s="98"/>
      <c r="G49" s="98"/>
      <c r="H49" s="98"/>
      <c r="I49" s="98"/>
      <c r="J49" s="98"/>
      <c r="K49" s="98"/>
      <c r="L49" s="98"/>
      <c r="M49" s="98"/>
      <c r="N49" s="98"/>
      <c r="O49" s="98"/>
      <c r="P49" s="98"/>
      <c r="Q49" s="98"/>
      <c r="R49" s="99"/>
      <c r="S49" s="99"/>
      <c r="T49" s="99"/>
      <c r="U49" s="100"/>
      <c r="V49" s="100"/>
      <c r="AC49" s="74"/>
      <c r="AE49" s="74"/>
      <c r="AG49" s="74"/>
    </row>
    <row r="50" spans="2:33" ht="30" customHeight="1" x14ac:dyDescent="0.35">
      <c r="B50" s="72"/>
      <c r="C50" s="101" t="s">
        <v>35</v>
      </c>
      <c r="D50" s="946" t="s">
        <v>401</v>
      </c>
      <c r="E50" s="947"/>
      <c r="F50" s="947"/>
      <c r="G50" s="948"/>
      <c r="H50" s="985" t="s">
        <v>404</v>
      </c>
      <c r="I50" s="986"/>
      <c r="J50" s="986"/>
      <c r="K50" s="987"/>
      <c r="L50" s="946" t="s">
        <v>405</v>
      </c>
      <c r="M50" s="947"/>
      <c r="N50" s="947"/>
      <c r="O50" s="948"/>
      <c r="P50" s="102" t="s">
        <v>153</v>
      </c>
      <c r="Q50" s="103" t="s">
        <v>154</v>
      </c>
      <c r="R50" s="949" t="s">
        <v>155</v>
      </c>
      <c r="S50" s="949"/>
      <c r="T50" s="104"/>
      <c r="U50" s="105"/>
      <c r="V50" s="105"/>
      <c r="AC50" s="74"/>
      <c r="AE50" s="74"/>
      <c r="AG50" s="74"/>
    </row>
    <row r="51" spans="2:33" x14ac:dyDescent="0.35">
      <c r="B51" s="72"/>
      <c r="C51" s="78" t="s">
        <v>36</v>
      </c>
      <c r="D51" s="78">
        <v>2.5</v>
      </c>
      <c r="E51" s="257"/>
      <c r="F51" s="874" t="s">
        <v>17</v>
      </c>
      <c r="G51" s="876"/>
      <c r="H51" s="78">
        <v>0</v>
      </c>
      <c r="I51" s="257"/>
      <c r="J51" s="874" t="s">
        <v>76</v>
      </c>
      <c r="K51" s="876"/>
      <c r="L51" s="78">
        <v>5</v>
      </c>
      <c r="M51" s="257"/>
      <c r="N51" s="874" t="s">
        <v>74</v>
      </c>
      <c r="O51" s="876"/>
      <c r="P51" s="255">
        <f>IF(ISBLANK(E51),D51,E51)*IF(ISBLANK(I51),H51,I51)*IF(ISBLANK(M51),L51,M51)*IF($D$34&gt;0,$D$34,0)</f>
        <v>0</v>
      </c>
      <c r="Q51" s="255">
        <f t="shared" ref="Q51:Q55" si="3">IFERROR(P51*$F$34,"Check Project Information")</f>
        <v>0</v>
      </c>
      <c r="R51" s="944" t="s">
        <v>34</v>
      </c>
      <c r="S51" s="944"/>
      <c r="T51" s="106"/>
      <c r="U51" s="112"/>
      <c r="V51" s="112"/>
      <c r="AC51" s="74"/>
      <c r="AE51" s="74"/>
      <c r="AG51" s="74"/>
    </row>
    <row r="52" spans="2:33" x14ac:dyDescent="0.35">
      <c r="B52" s="72"/>
      <c r="C52" s="78" t="s">
        <v>37</v>
      </c>
      <c r="D52" s="78">
        <v>0.5</v>
      </c>
      <c r="E52" s="257"/>
      <c r="F52" s="874" t="s">
        <v>17</v>
      </c>
      <c r="G52" s="876"/>
      <c r="H52" s="78">
        <v>0.5</v>
      </c>
      <c r="I52" s="257"/>
      <c r="J52" s="874" t="s">
        <v>76</v>
      </c>
      <c r="K52" s="876"/>
      <c r="L52" s="78">
        <v>0.5</v>
      </c>
      <c r="M52" s="257"/>
      <c r="N52" s="874" t="s">
        <v>77</v>
      </c>
      <c r="O52" s="876"/>
      <c r="P52" s="255">
        <f>IF(ISBLANK(E52),D52,E52)*IF(ISBLANK(I52),H52,I52)*IF(ISBLANK(M52),L52,M52)*IF($D$34&gt;0,$D$34,0)</f>
        <v>0</v>
      </c>
      <c r="Q52" s="255">
        <f t="shared" si="3"/>
        <v>0</v>
      </c>
      <c r="R52" s="944" t="s">
        <v>34</v>
      </c>
      <c r="S52" s="944"/>
      <c r="T52" s="106"/>
      <c r="U52" s="112"/>
      <c r="V52" s="112"/>
      <c r="AC52" s="74"/>
      <c r="AE52" s="74"/>
      <c r="AG52" s="74"/>
    </row>
    <row r="53" spans="2:33" x14ac:dyDescent="0.35">
      <c r="B53" s="72"/>
      <c r="C53" s="78" t="s">
        <v>83</v>
      </c>
      <c r="D53" s="78">
        <v>1.28</v>
      </c>
      <c r="E53" s="257"/>
      <c r="F53" s="874" t="s">
        <v>16</v>
      </c>
      <c r="G53" s="876"/>
      <c r="H53" s="78">
        <v>0.1</v>
      </c>
      <c r="I53" s="257"/>
      <c r="J53" s="874" t="s">
        <v>84</v>
      </c>
      <c r="K53" s="876"/>
      <c r="L53" s="78">
        <v>1</v>
      </c>
      <c r="M53" s="257"/>
      <c r="N53" s="874" t="s">
        <v>81</v>
      </c>
      <c r="O53" s="876"/>
      <c r="P53" s="255">
        <f>IF(ISBLANK(E53),D53,E53)*IF(ISBLANK(I53),H53,I53)*IF(ISBLANK(M53),L53,M53)*IF(ISBLANK(J34),(D34*(1-H34)),(D34*(1-J34)))</f>
        <v>0</v>
      </c>
      <c r="Q53" s="255">
        <f t="shared" si="3"/>
        <v>0</v>
      </c>
      <c r="R53" s="1013">
        <f>Q53</f>
        <v>0</v>
      </c>
      <c r="S53" s="1013"/>
      <c r="T53" s="109"/>
      <c r="U53" s="112"/>
      <c r="V53" s="112"/>
      <c r="AC53" s="74"/>
      <c r="AE53" s="74"/>
      <c r="AG53" s="74"/>
    </row>
    <row r="54" spans="2:33" x14ac:dyDescent="0.35">
      <c r="B54" s="72"/>
      <c r="C54" s="78" t="s">
        <v>85</v>
      </c>
      <c r="D54" s="78">
        <v>1.28</v>
      </c>
      <c r="E54" s="257"/>
      <c r="F54" s="874" t="s">
        <v>16</v>
      </c>
      <c r="G54" s="876"/>
      <c r="H54" s="78">
        <v>0.5</v>
      </c>
      <c r="I54" s="257"/>
      <c r="J54" s="874" t="s">
        <v>19</v>
      </c>
      <c r="K54" s="876"/>
      <c r="L54" s="78">
        <v>1</v>
      </c>
      <c r="M54" s="257"/>
      <c r="N54" s="874" t="s">
        <v>81</v>
      </c>
      <c r="O54" s="876"/>
      <c r="P54" s="255">
        <f>IF(ISBLANK(E54),D54,E54)*IF(ISBLANK(I54),H54,I54)*IF(ISBLANK(M54),L54,M54)*IF(ISBLANK(J34),(D34*H34),(D34*J34))</f>
        <v>0</v>
      </c>
      <c r="Q54" s="255">
        <f t="shared" si="3"/>
        <v>0</v>
      </c>
      <c r="R54" s="1013">
        <f>Q54</f>
        <v>0</v>
      </c>
      <c r="S54" s="1013"/>
      <c r="T54" s="109"/>
      <c r="U54" s="112"/>
      <c r="V54" s="112"/>
      <c r="AC54" s="74"/>
      <c r="AE54" s="74"/>
      <c r="AG54" s="74"/>
    </row>
    <row r="55" spans="2:33" x14ac:dyDescent="0.35">
      <c r="B55" s="72"/>
      <c r="C55" s="78" t="s">
        <v>70</v>
      </c>
      <c r="D55" s="78">
        <v>0.5</v>
      </c>
      <c r="E55" s="257"/>
      <c r="F55" s="874" t="s">
        <v>16</v>
      </c>
      <c r="G55" s="876"/>
      <c r="H55" s="78">
        <v>0.4</v>
      </c>
      <c r="I55" s="257"/>
      <c r="J55" s="874" t="s">
        <v>19</v>
      </c>
      <c r="K55" s="876"/>
      <c r="L55" s="78">
        <v>1</v>
      </c>
      <c r="M55" s="257"/>
      <c r="N55" s="874" t="s">
        <v>81</v>
      </c>
      <c r="O55" s="876"/>
      <c r="P55" s="255">
        <f>IF(ISBLANK(E55),D55,E55)*IF(ISBLANK(I55),H55,I55)*IF(ISBLANK(M55),L55,M55)*IF(ISBLANK(J34),(D34*(1-H34)),(D34*(1-J34)))</f>
        <v>0</v>
      </c>
      <c r="Q55" s="255">
        <f t="shared" si="3"/>
        <v>0</v>
      </c>
      <c r="R55" s="1013">
        <f>Q55</f>
        <v>0</v>
      </c>
      <c r="S55" s="1013"/>
      <c r="T55" s="109"/>
      <c r="U55" s="112"/>
      <c r="V55" s="112"/>
      <c r="AC55" s="74"/>
      <c r="AE55" s="74"/>
      <c r="AG55" s="74"/>
    </row>
    <row r="56" spans="2:33" x14ac:dyDescent="0.35">
      <c r="B56" s="72"/>
      <c r="C56" s="78" t="s">
        <v>249</v>
      </c>
      <c r="D56" s="78">
        <v>2.2000000000000002</v>
      </c>
      <c r="E56" s="257"/>
      <c r="F56" s="874" t="s">
        <v>17</v>
      </c>
      <c r="G56" s="876"/>
      <c r="H56" s="78">
        <v>1</v>
      </c>
      <c r="I56" s="257"/>
      <c r="J56" s="874" t="s">
        <v>76</v>
      </c>
      <c r="K56" s="876"/>
      <c r="L56" s="78">
        <v>0.25</v>
      </c>
      <c r="M56" s="257"/>
      <c r="N56" s="874" t="s">
        <v>77</v>
      </c>
      <c r="O56" s="876"/>
      <c r="P56" s="255">
        <f>IF('Project Information'!E59&gt;0,IF(ISBLANK(E56),D56,E56)*IF(ISBLANK(I56),H56,I56)*IF(ISBLANK(M56),L56,M56),0)*IF(ISBLANK('Project Information'!P59),'Project Information'!O59,'Project Information'!P59)</f>
        <v>0</v>
      </c>
      <c r="Q56" s="255">
        <f>IFERROR(P56*'Project Information'!L59,"Check Project Information")</f>
        <v>0</v>
      </c>
      <c r="R56" s="944" t="s">
        <v>34</v>
      </c>
      <c r="S56" s="944"/>
      <c r="T56" s="106"/>
      <c r="U56" s="112"/>
      <c r="V56" s="112"/>
      <c r="AC56" s="74"/>
      <c r="AE56" s="74"/>
      <c r="AG56" s="74"/>
    </row>
    <row r="57" spans="2:33" x14ac:dyDescent="0.35">
      <c r="B57" s="72"/>
      <c r="C57" s="955" t="s">
        <v>396</v>
      </c>
      <c r="D57" s="955"/>
      <c r="E57" s="955"/>
      <c r="F57" s="955"/>
      <c r="G57" s="955"/>
      <c r="H57" s="955"/>
      <c r="I57" s="955"/>
      <c r="J57" s="955"/>
      <c r="K57" s="955"/>
      <c r="L57" s="955"/>
      <c r="M57" s="955"/>
      <c r="N57" s="955"/>
      <c r="O57" s="955"/>
      <c r="P57" s="955"/>
      <c r="Q57" s="955"/>
      <c r="R57" s="955"/>
      <c r="S57" s="955"/>
      <c r="T57" s="113"/>
      <c r="U57" s="112"/>
      <c r="V57" s="112"/>
      <c r="AC57" s="74"/>
      <c r="AE57" s="74"/>
      <c r="AG57" s="74"/>
    </row>
    <row r="58" spans="2:33" x14ac:dyDescent="0.35">
      <c r="B58" s="72"/>
      <c r="C58" s="80"/>
      <c r="D58" s="80"/>
      <c r="E58" s="80"/>
      <c r="F58" s="80"/>
      <c r="G58" s="80"/>
      <c r="H58" s="80"/>
      <c r="I58" s="80"/>
      <c r="J58" s="80"/>
      <c r="K58" s="80"/>
      <c r="L58" s="80"/>
      <c r="M58" s="80"/>
      <c r="N58" s="80"/>
      <c r="O58" s="80"/>
      <c r="P58" s="113"/>
      <c r="Q58" s="113"/>
      <c r="R58" s="113"/>
      <c r="S58" s="113"/>
      <c r="T58" s="113"/>
      <c r="U58" s="112"/>
      <c r="V58" s="112"/>
      <c r="AC58" s="74"/>
      <c r="AE58" s="74"/>
      <c r="AG58" s="74"/>
    </row>
    <row r="59" spans="2:33" x14ac:dyDescent="0.35">
      <c r="B59" s="72"/>
      <c r="C59" s="183" t="s">
        <v>253</v>
      </c>
      <c r="D59" s="98"/>
      <c r="E59" s="98"/>
      <c r="F59" s="98"/>
      <c r="G59" s="98"/>
      <c r="H59" s="98"/>
      <c r="I59" s="98"/>
      <c r="J59" s="98"/>
      <c r="K59" s="98"/>
      <c r="L59" s="98"/>
      <c r="M59" s="98"/>
      <c r="N59" s="98"/>
      <c r="O59" s="98"/>
      <c r="P59" s="98"/>
      <c r="Q59" s="98"/>
      <c r="R59" s="99"/>
      <c r="S59" s="99"/>
      <c r="T59" s="99"/>
      <c r="U59" s="100"/>
      <c r="V59" s="100"/>
      <c r="AC59" s="74"/>
      <c r="AE59" s="74"/>
      <c r="AG59" s="74"/>
    </row>
    <row r="60" spans="2:33" ht="30" customHeight="1" x14ac:dyDescent="0.35">
      <c r="B60" s="72"/>
      <c r="C60" s="101" t="s">
        <v>35</v>
      </c>
      <c r="D60" s="946" t="s">
        <v>401</v>
      </c>
      <c r="E60" s="947"/>
      <c r="F60" s="947"/>
      <c r="G60" s="948"/>
      <c r="H60" s="985" t="s">
        <v>404</v>
      </c>
      <c r="I60" s="986"/>
      <c r="J60" s="986"/>
      <c r="K60" s="987"/>
      <c r="L60" s="946" t="s">
        <v>405</v>
      </c>
      <c r="M60" s="947"/>
      <c r="N60" s="947"/>
      <c r="O60" s="948"/>
      <c r="P60" s="102" t="s">
        <v>153</v>
      </c>
      <c r="Q60" s="103" t="s">
        <v>154</v>
      </c>
      <c r="R60" s="949" t="s">
        <v>155</v>
      </c>
      <c r="S60" s="949"/>
      <c r="T60" s="104"/>
      <c r="U60" s="105"/>
      <c r="V60" s="105"/>
      <c r="AC60" s="74"/>
      <c r="AE60" s="74"/>
      <c r="AG60" s="74"/>
    </row>
    <row r="61" spans="2:33" x14ac:dyDescent="0.35">
      <c r="B61" s="72"/>
      <c r="C61" s="78" t="s">
        <v>36</v>
      </c>
      <c r="D61" s="78">
        <v>2.5</v>
      </c>
      <c r="E61" s="257"/>
      <c r="F61" s="874" t="s">
        <v>17</v>
      </c>
      <c r="G61" s="876"/>
      <c r="H61" s="78">
        <v>0</v>
      </c>
      <c r="I61" s="257"/>
      <c r="J61" s="874" t="s">
        <v>76</v>
      </c>
      <c r="K61" s="876"/>
      <c r="L61" s="78">
        <v>5</v>
      </c>
      <c r="M61" s="257"/>
      <c r="N61" s="874" t="s">
        <v>74</v>
      </c>
      <c r="O61" s="876"/>
      <c r="P61" s="255">
        <f>IF(ISBLANK(E61),D61,E61)*IF(ISBLANK(I61),H61,I61)*IF(ISBLANK(M61),L61,M61)*IF($D$35&gt;0,$D$35,0)</f>
        <v>0</v>
      </c>
      <c r="Q61" s="255">
        <f t="shared" ref="Q61:Q66" si="4">IFERROR(P61*$F$35,"Check Project Information")</f>
        <v>0</v>
      </c>
      <c r="R61" s="944" t="s">
        <v>34</v>
      </c>
      <c r="S61" s="944"/>
      <c r="T61" s="106"/>
      <c r="U61" s="112"/>
      <c r="V61" s="112"/>
      <c r="AC61" s="74"/>
      <c r="AE61" s="74"/>
      <c r="AG61" s="74"/>
    </row>
    <row r="62" spans="2:33" x14ac:dyDescent="0.35">
      <c r="B62" s="72"/>
      <c r="C62" s="78" t="s">
        <v>75</v>
      </c>
      <c r="D62" s="78">
        <v>0.5</v>
      </c>
      <c r="E62" s="257"/>
      <c r="F62" s="874" t="s">
        <v>17</v>
      </c>
      <c r="G62" s="876"/>
      <c r="H62" s="78">
        <v>0.2</v>
      </c>
      <c r="I62" s="257"/>
      <c r="J62" s="874" t="s">
        <v>76</v>
      </c>
      <c r="K62" s="876"/>
      <c r="L62" s="78">
        <v>0.5</v>
      </c>
      <c r="M62" s="257"/>
      <c r="N62" s="874" t="s">
        <v>77</v>
      </c>
      <c r="O62" s="876"/>
      <c r="P62" s="255">
        <f>IF(ISBLANK(E62),D62,E62)*IF(ISBLANK(I62),H62,I62)*IF(ISBLANK(M62),L62,M62)*IF($D$35&gt;0,$D$35,0)</f>
        <v>0</v>
      </c>
      <c r="Q62" s="255">
        <f t="shared" si="4"/>
        <v>0</v>
      </c>
      <c r="R62" s="944" t="s">
        <v>34</v>
      </c>
      <c r="S62" s="944"/>
      <c r="T62" s="106"/>
      <c r="U62" s="112"/>
      <c r="V62" s="112"/>
      <c r="AC62" s="74"/>
      <c r="AE62" s="74"/>
      <c r="AG62" s="74"/>
    </row>
    <row r="63" spans="2:33" x14ac:dyDescent="0.35">
      <c r="B63" s="72"/>
      <c r="C63" s="78" t="s">
        <v>83</v>
      </c>
      <c r="D63" s="78">
        <v>1.28</v>
      </c>
      <c r="E63" s="257"/>
      <c r="F63" s="874" t="s">
        <v>16</v>
      </c>
      <c r="G63" s="876"/>
      <c r="H63" s="78">
        <v>0.1</v>
      </c>
      <c r="I63" s="257"/>
      <c r="J63" s="874" t="s">
        <v>84</v>
      </c>
      <c r="K63" s="876"/>
      <c r="L63" s="78">
        <v>1</v>
      </c>
      <c r="M63" s="257"/>
      <c r="N63" s="874" t="s">
        <v>81</v>
      </c>
      <c r="O63" s="876"/>
      <c r="P63" s="255">
        <f>IF(ISBLANK(E63),D63,E63)*IF(ISBLANK(I63),H63,I63)*IF(ISBLANK(M63),L63,M63)*IF(ISBLANK(J35),(D35*(1-H35)),(D35*(1-J35)))</f>
        <v>0</v>
      </c>
      <c r="Q63" s="255">
        <f t="shared" si="4"/>
        <v>0</v>
      </c>
      <c r="R63" s="1013">
        <f>Q63</f>
        <v>0</v>
      </c>
      <c r="S63" s="1013"/>
      <c r="T63" s="109"/>
      <c r="U63" s="112"/>
      <c r="V63" s="112"/>
      <c r="AC63" s="74"/>
      <c r="AE63" s="74"/>
      <c r="AG63" s="74"/>
    </row>
    <row r="64" spans="2:33" x14ac:dyDescent="0.35">
      <c r="B64" s="72"/>
      <c r="C64" s="78" t="s">
        <v>85</v>
      </c>
      <c r="D64" s="78">
        <v>1.28</v>
      </c>
      <c r="E64" s="257"/>
      <c r="F64" s="874" t="s">
        <v>16</v>
      </c>
      <c r="G64" s="876"/>
      <c r="H64" s="78">
        <v>0.2</v>
      </c>
      <c r="I64" s="257"/>
      <c r="J64" s="874" t="s">
        <v>19</v>
      </c>
      <c r="K64" s="876"/>
      <c r="L64" s="78">
        <v>1</v>
      </c>
      <c r="M64" s="257"/>
      <c r="N64" s="874" t="s">
        <v>81</v>
      </c>
      <c r="O64" s="876"/>
      <c r="P64" s="255">
        <f>IF(ISBLANK(E64),D64,E64)*IF(ISBLANK(I64),H64,I64)*IF(ISBLANK(M64),L64,M64)*IF(ISBLANK(J35),(D35*H35),(D35*J35))</f>
        <v>0</v>
      </c>
      <c r="Q64" s="255">
        <f t="shared" si="4"/>
        <v>0</v>
      </c>
      <c r="R64" s="1013">
        <f>Q64</f>
        <v>0</v>
      </c>
      <c r="S64" s="1013"/>
      <c r="T64" s="109"/>
      <c r="U64" s="112"/>
      <c r="V64" s="112"/>
      <c r="AC64" s="74"/>
      <c r="AE64" s="74"/>
      <c r="AG64" s="74"/>
    </row>
    <row r="65" spans="2:33" x14ac:dyDescent="0.35">
      <c r="B65" s="72"/>
      <c r="C65" s="78" t="s">
        <v>70</v>
      </c>
      <c r="D65" s="78">
        <v>0.5</v>
      </c>
      <c r="E65" s="257"/>
      <c r="F65" s="874" t="s">
        <v>16</v>
      </c>
      <c r="G65" s="876"/>
      <c r="H65" s="78">
        <v>0.1</v>
      </c>
      <c r="I65" s="257"/>
      <c r="J65" s="874" t="s">
        <v>19</v>
      </c>
      <c r="K65" s="876"/>
      <c r="L65" s="78">
        <v>1</v>
      </c>
      <c r="M65" s="257"/>
      <c r="N65" s="874" t="s">
        <v>81</v>
      </c>
      <c r="O65" s="876"/>
      <c r="P65" s="255">
        <f>IF(ISBLANK(E65),D65,E65)*IF(ISBLANK(I65),H65,I65)*IF(ISBLANK(M65),L65,M65)*IF(ISBLANK(J35),(D35*(1-H35)),(D35*(1-J35)))</f>
        <v>0</v>
      </c>
      <c r="Q65" s="255">
        <f t="shared" si="4"/>
        <v>0</v>
      </c>
      <c r="R65" s="1013">
        <f>Q65</f>
        <v>0</v>
      </c>
      <c r="S65" s="1013"/>
      <c r="T65" s="109"/>
      <c r="U65" s="112"/>
      <c r="V65" s="112"/>
      <c r="AC65" s="74"/>
      <c r="AE65" s="74"/>
      <c r="AG65" s="74"/>
    </row>
    <row r="66" spans="2:33" x14ac:dyDescent="0.35">
      <c r="B66" s="72"/>
      <c r="C66" s="78" t="s">
        <v>38</v>
      </c>
      <c r="D66" s="78">
        <v>2.2000000000000002</v>
      </c>
      <c r="E66" s="257"/>
      <c r="F66" s="874" t="s">
        <v>17</v>
      </c>
      <c r="G66" s="876"/>
      <c r="H66" s="78">
        <v>0</v>
      </c>
      <c r="I66" s="257"/>
      <c r="J66" s="874" t="s">
        <v>76</v>
      </c>
      <c r="K66" s="876"/>
      <c r="L66" s="78">
        <v>0.25</v>
      </c>
      <c r="M66" s="257"/>
      <c r="N66" s="874" t="s">
        <v>77</v>
      </c>
      <c r="O66" s="876"/>
      <c r="P66" s="255">
        <f>IF(ISBLANK(E66),D66,E66)*IF(ISBLANK(I66),H66,I66)*IF(ISBLANK(M66),L66,M66)*IF($D$35&gt;0,$D$35,0)</f>
        <v>0</v>
      </c>
      <c r="Q66" s="255">
        <f t="shared" si="4"/>
        <v>0</v>
      </c>
      <c r="R66" s="944" t="s">
        <v>34</v>
      </c>
      <c r="S66" s="944"/>
      <c r="T66" s="106"/>
      <c r="U66" s="112"/>
      <c r="V66" s="112"/>
      <c r="AC66" s="74"/>
      <c r="AE66" s="74"/>
      <c r="AG66" s="74"/>
    </row>
    <row r="67" spans="2:33" x14ac:dyDescent="0.35">
      <c r="B67" s="72"/>
      <c r="C67" s="955" t="s">
        <v>396</v>
      </c>
      <c r="D67" s="955"/>
      <c r="E67" s="955"/>
      <c r="F67" s="955"/>
      <c r="G67" s="955"/>
      <c r="H67" s="955"/>
      <c r="I67" s="955"/>
      <c r="J67" s="955"/>
      <c r="K67" s="955"/>
      <c r="L67" s="955"/>
      <c r="M67" s="955"/>
      <c r="N67" s="955"/>
      <c r="O67" s="955"/>
      <c r="P67" s="955"/>
      <c r="Q67" s="955"/>
      <c r="R67" s="955"/>
      <c r="S67" s="955"/>
      <c r="T67" s="109"/>
      <c r="U67" s="107"/>
      <c r="V67" s="107"/>
      <c r="AC67" s="74"/>
      <c r="AE67" s="74"/>
      <c r="AG67" s="74"/>
    </row>
    <row r="68" spans="2:33" x14ac:dyDescent="0.35">
      <c r="B68" s="72"/>
      <c r="C68" s="80"/>
      <c r="D68" s="80"/>
      <c r="E68" s="80"/>
      <c r="F68" s="80"/>
      <c r="G68" s="80"/>
      <c r="H68" s="80"/>
      <c r="I68" s="80"/>
      <c r="J68" s="80"/>
      <c r="K68" s="80"/>
      <c r="L68" s="80"/>
      <c r="M68" s="80"/>
      <c r="N68" s="80"/>
      <c r="O68" s="80"/>
      <c r="P68" s="113"/>
      <c r="Q68" s="109"/>
      <c r="R68" s="109"/>
      <c r="S68" s="109"/>
      <c r="T68" s="109"/>
      <c r="U68" s="107"/>
      <c r="V68" s="107"/>
      <c r="AC68" s="74"/>
      <c r="AE68" s="74"/>
      <c r="AG68" s="74"/>
    </row>
    <row r="69" spans="2:33" x14ac:dyDescent="0.35">
      <c r="B69" s="72"/>
      <c r="C69" s="175" t="s">
        <v>236</v>
      </c>
      <c r="D69" s="98"/>
      <c r="E69" s="98"/>
      <c r="F69" s="98"/>
      <c r="G69" s="98"/>
      <c r="H69" s="98"/>
      <c r="I69" s="98"/>
      <c r="J69" s="98"/>
      <c r="K69" s="98"/>
      <c r="L69" s="98"/>
      <c r="M69" s="98"/>
      <c r="N69" s="98"/>
      <c r="O69" s="98"/>
      <c r="P69" s="98"/>
      <c r="Q69" s="98"/>
      <c r="R69" s="99"/>
      <c r="S69" s="99"/>
      <c r="T69" s="99"/>
      <c r="U69" s="100"/>
      <c r="V69" s="100"/>
      <c r="AC69" s="74"/>
      <c r="AE69" s="74"/>
      <c r="AG69" s="74"/>
    </row>
    <row r="70" spans="2:33" ht="30" customHeight="1" x14ac:dyDescent="0.35">
      <c r="B70" s="72"/>
      <c r="C70" s="101" t="s">
        <v>35</v>
      </c>
      <c r="D70" s="946" t="s">
        <v>401</v>
      </c>
      <c r="E70" s="947"/>
      <c r="F70" s="947"/>
      <c r="G70" s="948"/>
      <c r="H70" s="985" t="s">
        <v>404</v>
      </c>
      <c r="I70" s="986"/>
      <c r="J70" s="986"/>
      <c r="K70" s="987"/>
      <c r="L70" s="946" t="s">
        <v>405</v>
      </c>
      <c r="M70" s="947"/>
      <c r="N70" s="947"/>
      <c r="O70" s="948"/>
      <c r="P70" s="102" t="s">
        <v>153</v>
      </c>
      <c r="Q70" s="103" t="s">
        <v>154</v>
      </c>
      <c r="R70" s="949" t="s">
        <v>155</v>
      </c>
      <c r="S70" s="949"/>
      <c r="T70" s="104"/>
      <c r="U70" s="105"/>
      <c r="V70" s="105"/>
      <c r="AC70" s="74"/>
      <c r="AE70" s="74"/>
      <c r="AG70" s="74"/>
    </row>
    <row r="71" spans="2:33" x14ac:dyDescent="0.35">
      <c r="B71" s="72"/>
      <c r="C71" s="78" t="s">
        <v>36</v>
      </c>
      <c r="D71" s="78">
        <v>2.5</v>
      </c>
      <c r="E71" s="257"/>
      <c r="F71" s="874" t="s">
        <v>17</v>
      </c>
      <c r="G71" s="876"/>
      <c r="H71" s="78">
        <v>0</v>
      </c>
      <c r="I71" s="257"/>
      <c r="J71" s="874" t="s">
        <v>76</v>
      </c>
      <c r="K71" s="876"/>
      <c r="L71" s="78">
        <v>5</v>
      </c>
      <c r="M71" s="257"/>
      <c r="N71" s="874" t="s">
        <v>74</v>
      </c>
      <c r="O71" s="876"/>
      <c r="P71" s="255">
        <f>IF(ISBLANK(E71),D71,E71)*IF(ISBLANK(I71),H71,I71)*IF(ISBLANK(M71),L71,M71)*IF($D$36&gt;0,$D$36,0)</f>
        <v>0</v>
      </c>
      <c r="Q71" s="255">
        <f t="shared" ref="Q71:Q76" si="5">IFERROR(P71*$F$36,"Check Project Information")</f>
        <v>0</v>
      </c>
      <c r="R71" s="944" t="s">
        <v>34</v>
      </c>
      <c r="S71" s="944"/>
      <c r="T71" s="106"/>
      <c r="U71" s="112"/>
      <c r="V71" s="112"/>
      <c r="AC71" s="74"/>
      <c r="AE71" s="74"/>
      <c r="AG71" s="74"/>
    </row>
    <row r="72" spans="2:33" x14ac:dyDescent="0.35">
      <c r="B72" s="72"/>
      <c r="C72" s="78" t="s">
        <v>37</v>
      </c>
      <c r="D72" s="78">
        <v>0.5</v>
      </c>
      <c r="E72" s="257"/>
      <c r="F72" s="874" t="s">
        <v>17</v>
      </c>
      <c r="G72" s="876"/>
      <c r="H72" s="78">
        <v>3</v>
      </c>
      <c r="I72" s="257"/>
      <c r="J72" s="874" t="s">
        <v>76</v>
      </c>
      <c r="K72" s="876"/>
      <c r="L72" s="78">
        <v>0.5</v>
      </c>
      <c r="M72" s="257"/>
      <c r="N72" s="874" t="s">
        <v>77</v>
      </c>
      <c r="O72" s="876"/>
      <c r="P72" s="255">
        <f>IF(ISBLANK(E72),D72,E72)*IF(ISBLANK(I72),H72,I72)*IF(ISBLANK(M72),L72,M72)*IF($D$36&gt;0,$D$36,0)</f>
        <v>0</v>
      </c>
      <c r="Q72" s="255">
        <f t="shared" si="5"/>
        <v>0</v>
      </c>
      <c r="R72" s="944" t="s">
        <v>34</v>
      </c>
      <c r="S72" s="944"/>
      <c r="T72" s="106"/>
      <c r="U72" s="112"/>
      <c r="V72" s="112"/>
      <c r="AC72" s="74"/>
      <c r="AE72" s="74"/>
      <c r="AG72" s="74"/>
    </row>
    <row r="73" spans="2:33" x14ac:dyDescent="0.35">
      <c r="B73" s="72"/>
      <c r="C73" s="78" t="s">
        <v>83</v>
      </c>
      <c r="D73" s="78">
        <v>1.28</v>
      </c>
      <c r="E73" s="257"/>
      <c r="F73" s="874" t="s">
        <v>16</v>
      </c>
      <c r="G73" s="876"/>
      <c r="H73" s="78">
        <v>1</v>
      </c>
      <c r="I73" s="257"/>
      <c r="J73" s="874" t="s">
        <v>84</v>
      </c>
      <c r="K73" s="876"/>
      <c r="L73" s="78">
        <v>1</v>
      </c>
      <c r="M73" s="257"/>
      <c r="N73" s="874" t="s">
        <v>81</v>
      </c>
      <c r="O73" s="876"/>
      <c r="P73" s="255">
        <f>IF(ISBLANK(E73),D73,E73)*IF(ISBLANK(I73),H73,I73)*IF(ISBLANK(M73),L73,M73)*IF(ISBLANK(J36),(D36*(1-H36)),(D36*(1-J36)))</f>
        <v>0</v>
      </c>
      <c r="Q73" s="255">
        <f t="shared" si="5"/>
        <v>0</v>
      </c>
      <c r="R73" s="1013">
        <f>Q73</f>
        <v>0</v>
      </c>
      <c r="S73" s="1013"/>
      <c r="T73" s="109"/>
      <c r="U73" s="112"/>
      <c r="V73" s="112"/>
      <c r="AC73" s="74"/>
      <c r="AE73" s="74"/>
      <c r="AG73" s="74"/>
    </row>
    <row r="74" spans="2:33" x14ac:dyDescent="0.35">
      <c r="B74" s="72"/>
      <c r="C74" s="78" t="s">
        <v>85</v>
      </c>
      <c r="D74" s="78">
        <v>1.28</v>
      </c>
      <c r="E74" s="257"/>
      <c r="F74" s="874" t="s">
        <v>16</v>
      </c>
      <c r="G74" s="876"/>
      <c r="H74" s="78">
        <v>3</v>
      </c>
      <c r="I74" s="257"/>
      <c r="J74" s="874" t="s">
        <v>19</v>
      </c>
      <c r="K74" s="876"/>
      <c r="L74" s="78">
        <v>1</v>
      </c>
      <c r="M74" s="257"/>
      <c r="N74" s="874" t="s">
        <v>81</v>
      </c>
      <c r="O74" s="876"/>
      <c r="P74" s="255">
        <f>IF(ISBLANK(E74),D74,E74)*IF(ISBLANK(I74),H74,I74)*IF(ISBLANK(M74),L74,M74)*IF(ISBLANK(J36),(D36*H36),(D36*J36))</f>
        <v>0</v>
      </c>
      <c r="Q74" s="255">
        <f t="shared" si="5"/>
        <v>0</v>
      </c>
      <c r="R74" s="1013">
        <f>Q74</f>
        <v>0</v>
      </c>
      <c r="S74" s="1013"/>
      <c r="T74" s="109"/>
      <c r="U74" s="112"/>
      <c r="V74" s="112"/>
      <c r="AC74" s="74"/>
      <c r="AE74" s="74"/>
      <c r="AG74" s="74"/>
    </row>
    <row r="75" spans="2:33" x14ac:dyDescent="0.35">
      <c r="B75" s="72"/>
      <c r="C75" s="78" t="s">
        <v>70</v>
      </c>
      <c r="D75" s="78">
        <v>0.5</v>
      </c>
      <c r="E75" s="257"/>
      <c r="F75" s="874" t="s">
        <v>16</v>
      </c>
      <c r="G75" s="876"/>
      <c r="H75" s="78">
        <v>2</v>
      </c>
      <c r="I75" s="257"/>
      <c r="J75" s="874" t="s">
        <v>19</v>
      </c>
      <c r="K75" s="876"/>
      <c r="L75" s="78">
        <v>1</v>
      </c>
      <c r="M75" s="257"/>
      <c r="N75" s="874" t="s">
        <v>81</v>
      </c>
      <c r="O75" s="876"/>
      <c r="P75" s="255">
        <f>IF(ISBLANK(E75),D75,E75)*IF(ISBLANK(I75),H75,I75)*IF(ISBLANK(M75),L75,M75)*IF(ISBLANK(J36),(D36*(1-H36)),(D36*(1-J36)))</f>
        <v>0</v>
      </c>
      <c r="Q75" s="255">
        <f t="shared" si="5"/>
        <v>0</v>
      </c>
      <c r="R75" s="1013">
        <f>Q75</f>
        <v>0</v>
      </c>
      <c r="S75" s="1013"/>
      <c r="T75" s="109"/>
      <c r="U75" s="112"/>
      <c r="V75" s="112"/>
      <c r="AC75" s="74"/>
      <c r="AE75" s="74"/>
      <c r="AG75" s="74"/>
    </row>
    <row r="76" spans="2:33" x14ac:dyDescent="0.35">
      <c r="B76" s="72"/>
      <c r="C76" s="78" t="s">
        <v>38</v>
      </c>
      <c r="D76" s="78">
        <v>2.2000000000000002</v>
      </c>
      <c r="E76" s="257"/>
      <c r="F76" s="874" t="s">
        <v>17</v>
      </c>
      <c r="G76" s="876"/>
      <c r="H76" s="78">
        <v>0</v>
      </c>
      <c r="I76" s="257"/>
      <c r="J76" s="874" t="s">
        <v>76</v>
      </c>
      <c r="K76" s="876"/>
      <c r="L76" s="78">
        <v>0.25</v>
      </c>
      <c r="M76" s="257"/>
      <c r="N76" s="874" t="s">
        <v>77</v>
      </c>
      <c r="O76" s="876"/>
      <c r="P76" s="255">
        <f>IF(ISBLANK(E76),D76,E76)*IF(ISBLANK(I76),H76,I76)*IF(ISBLANK(M76),L76,M76)*IF($D$36&gt;0,$D$36,0)</f>
        <v>0</v>
      </c>
      <c r="Q76" s="255">
        <f t="shared" si="5"/>
        <v>0</v>
      </c>
      <c r="R76" s="944" t="s">
        <v>34</v>
      </c>
      <c r="S76" s="944"/>
      <c r="T76" s="106"/>
      <c r="U76" s="112"/>
      <c r="V76" s="112"/>
      <c r="AC76" s="74"/>
      <c r="AE76" s="74"/>
      <c r="AG76" s="74"/>
    </row>
    <row r="77" spans="2:33" x14ac:dyDescent="0.35">
      <c r="B77" s="72"/>
      <c r="C77" s="955" t="s">
        <v>396</v>
      </c>
      <c r="D77" s="955"/>
      <c r="E77" s="955"/>
      <c r="F77" s="955"/>
      <c r="G77" s="955"/>
      <c r="H77" s="955"/>
      <c r="I77" s="955"/>
      <c r="J77" s="955"/>
      <c r="K77" s="955"/>
      <c r="L77" s="955"/>
      <c r="M77" s="955"/>
      <c r="N77" s="955"/>
      <c r="O77" s="955"/>
      <c r="P77" s="955"/>
      <c r="Q77" s="955"/>
      <c r="R77" s="955"/>
      <c r="S77" s="955"/>
      <c r="T77" s="109"/>
      <c r="U77" s="107"/>
      <c r="V77" s="107"/>
      <c r="AC77" s="74"/>
      <c r="AE77" s="74"/>
      <c r="AG77" s="74"/>
    </row>
    <row r="78" spans="2:33" x14ac:dyDescent="0.35">
      <c r="B78" s="72"/>
      <c r="C78" s="80"/>
      <c r="D78" s="80"/>
      <c r="E78" s="80"/>
      <c r="F78" s="80"/>
      <c r="G78" s="80"/>
      <c r="H78" s="80"/>
      <c r="I78" s="80"/>
      <c r="J78" s="80"/>
      <c r="K78" s="80"/>
      <c r="L78" s="80"/>
      <c r="M78" s="80"/>
      <c r="N78" s="80"/>
      <c r="O78" s="80"/>
      <c r="P78" s="113"/>
      <c r="Q78" s="109"/>
      <c r="R78" s="109"/>
      <c r="S78" s="109"/>
      <c r="T78" s="109"/>
      <c r="U78" s="107"/>
      <c r="V78" s="107"/>
      <c r="AC78" s="74"/>
      <c r="AE78" s="74"/>
      <c r="AG78" s="74"/>
    </row>
    <row r="79" spans="2:33" x14ac:dyDescent="0.35">
      <c r="B79" s="72"/>
      <c r="C79" s="175" t="s">
        <v>237</v>
      </c>
      <c r="D79" s="98"/>
      <c r="E79" s="98"/>
      <c r="F79" s="98"/>
      <c r="G79" s="98"/>
      <c r="H79" s="98"/>
      <c r="I79" s="98"/>
      <c r="J79" s="98"/>
      <c r="K79" s="98"/>
      <c r="L79" s="98"/>
      <c r="M79" s="98"/>
      <c r="N79" s="98"/>
      <c r="O79" s="98"/>
      <c r="P79" s="98"/>
      <c r="Q79" s="98"/>
      <c r="R79" s="99"/>
      <c r="S79" s="99"/>
      <c r="T79" s="99"/>
      <c r="U79" s="100"/>
      <c r="V79" s="100"/>
      <c r="AC79" s="74"/>
      <c r="AE79" s="74"/>
      <c r="AG79" s="74"/>
    </row>
    <row r="80" spans="2:33" ht="33" customHeight="1" x14ac:dyDescent="0.35">
      <c r="B80" s="72"/>
      <c r="C80" s="101" t="s">
        <v>35</v>
      </c>
      <c r="D80" s="946" t="s">
        <v>401</v>
      </c>
      <c r="E80" s="947"/>
      <c r="F80" s="947"/>
      <c r="G80" s="948"/>
      <c r="H80" s="985" t="s">
        <v>404</v>
      </c>
      <c r="I80" s="986"/>
      <c r="J80" s="986"/>
      <c r="K80" s="987"/>
      <c r="L80" s="946" t="s">
        <v>405</v>
      </c>
      <c r="M80" s="947"/>
      <c r="N80" s="947"/>
      <c r="O80" s="948"/>
      <c r="P80" s="102" t="s">
        <v>153</v>
      </c>
      <c r="Q80" s="103" t="s">
        <v>154</v>
      </c>
      <c r="R80" s="949" t="s">
        <v>155</v>
      </c>
      <c r="S80" s="949"/>
      <c r="T80" s="104"/>
      <c r="U80" s="105"/>
      <c r="V80" s="105"/>
      <c r="AC80" s="74"/>
      <c r="AE80" s="74"/>
      <c r="AG80" s="74"/>
    </row>
    <row r="81" spans="2:35" x14ac:dyDescent="0.35">
      <c r="B81" s="72"/>
      <c r="C81" s="78" t="s">
        <v>36</v>
      </c>
      <c r="D81" s="78">
        <v>2.5</v>
      </c>
      <c r="E81" s="257"/>
      <c r="F81" s="874" t="s">
        <v>17</v>
      </c>
      <c r="G81" s="876"/>
      <c r="H81" s="78">
        <v>1</v>
      </c>
      <c r="I81" s="257"/>
      <c r="J81" s="874" t="s">
        <v>76</v>
      </c>
      <c r="K81" s="876"/>
      <c r="L81" s="78">
        <v>5</v>
      </c>
      <c r="M81" s="257"/>
      <c r="N81" s="874" t="s">
        <v>74</v>
      </c>
      <c r="O81" s="876"/>
      <c r="P81" s="255">
        <f>IF(ISBLANK(E81),D81,E81)*IF(ISBLANK(I81),H81,I81)*IF(ISBLANK(M81),L81,M81)*IF($D$37,$D$37,0)</f>
        <v>0</v>
      </c>
      <c r="Q81" s="255">
        <f t="shared" ref="Q81:Q86" si="6">IFERROR(P81*$F$37,"Check Project Information")</f>
        <v>0</v>
      </c>
      <c r="R81" s="944" t="s">
        <v>34</v>
      </c>
      <c r="S81" s="944"/>
      <c r="T81" s="106"/>
      <c r="U81" s="112"/>
      <c r="V81" s="112"/>
      <c r="AC81" s="74"/>
      <c r="AE81" s="74"/>
      <c r="AG81" s="74"/>
    </row>
    <row r="82" spans="2:35" x14ac:dyDescent="0.35">
      <c r="B82" s="72"/>
      <c r="C82" s="78" t="s">
        <v>37</v>
      </c>
      <c r="D82" s="78">
        <v>0.5</v>
      </c>
      <c r="E82" s="257"/>
      <c r="F82" s="874" t="s">
        <v>17</v>
      </c>
      <c r="G82" s="876"/>
      <c r="H82" s="78">
        <v>4</v>
      </c>
      <c r="I82" s="257"/>
      <c r="J82" s="874" t="s">
        <v>76</v>
      </c>
      <c r="K82" s="876"/>
      <c r="L82" s="78">
        <v>0.5</v>
      </c>
      <c r="M82" s="257"/>
      <c r="N82" s="874" t="s">
        <v>77</v>
      </c>
      <c r="O82" s="876"/>
      <c r="P82" s="255">
        <f>IF(ISBLANK(E82),D82,E82)*IF(ISBLANK(I82),H82,I82)*IF(ISBLANK(M82),L82,M82)*IF($D$37&gt;0,$D$37,0)</f>
        <v>0</v>
      </c>
      <c r="Q82" s="255">
        <f t="shared" si="6"/>
        <v>0</v>
      </c>
      <c r="R82" s="944" t="s">
        <v>34</v>
      </c>
      <c r="S82" s="944"/>
      <c r="T82" s="106"/>
      <c r="U82" s="112"/>
      <c r="V82" s="112"/>
      <c r="AC82" s="74"/>
      <c r="AE82" s="74"/>
      <c r="AG82" s="74"/>
    </row>
    <row r="83" spans="2:35" x14ac:dyDescent="0.35">
      <c r="B83" s="72"/>
      <c r="C83" s="78" t="s">
        <v>83</v>
      </c>
      <c r="D83" s="78">
        <v>1.28</v>
      </c>
      <c r="E83" s="257"/>
      <c r="F83" s="874" t="s">
        <v>16</v>
      </c>
      <c r="G83" s="876"/>
      <c r="H83" s="78">
        <v>5</v>
      </c>
      <c r="I83" s="257"/>
      <c r="J83" s="874" t="s">
        <v>84</v>
      </c>
      <c r="K83" s="876"/>
      <c r="L83" s="78">
        <v>1</v>
      </c>
      <c r="M83" s="257"/>
      <c r="N83" s="874" t="s">
        <v>81</v>
      </c>
      <c r="O83" s="876"/>
      <c r="P83" s="255">
        <f>IF(ISBLANK(E83),D83,E83)*IF(ISBLANK(I83),H83,I83)*IF(ISBLANK(M83),L83,M83)*IF(ISBLANK(J37),(D37*(1-H37)),(D37*(1-J37)))</f>
        <v>0</v>
      </c>
      <c r="Q83" s="255">
        <f t="shared" si="6"/>
        <v>0</v>
      </c>
      <c r="R83" s="1013">
        <f>Q83</f>
        <v>0</v>
      </c>
      <c r="S83" s="1013"/>
      <c r="T83" s="109"/>
      <c r="U83" s="112"/>
      <c r="V83" s="112"/>
      <c r="AC83" s="74"/>
      <c r="AE83" s="74"/>
      <c r="AG83" s="74"/>
    </row>
    <row r="84" spans="2:35" x14ac:dyDescent="0.35">
      <c r="B84" s="72"/>
      <c r="C84" s="78" t="s">
        <v>85</v>
      </c>
      <c r="D84" s="78">
        <v>1.28</v>
      </c>
      <c r="E84" s="257"/>
      <c r="F84" s="874" t="s">
        <v>16</v>
      </c>
      <c r="G84" s="876"/>
      <c r="H84" s="78">
        <v>5</v>
      </c>
      <c r="I84" s="257"/>
      <c r="J84" s="874" t="s">
        <v>19</v>
      </c>
      <c r="K84" s="876"/>
      <c r="L84" s="78">
        <v>1</v>
      </c>
      <c r="M84" s="257"/>
      <c r="N84" s="874" t="s">
        <v>81</v>
      </c>
      <c r="O84" s="876"/>
      <c r="P84" s="255">
        <f>IF(ISBLANK(E84),D84,E84)*IF(ISBLANK(I84),H84,I84)*IF(ISBLANK(M84),L84,M84)*IF(ISBLANK(J37),(D37*H37),(D37*J37))</f>
        <v>0</v>
      </c>
      <c r="Q84" s="255">
        <f t="shared" si="6"/>
        <v>0</v>
      </c>
      <c r="R84" s="1013">
        <f>Q84</f>
        <v>0</v>
      </c>
      <c r="S84" s="1013"/>
      <c r="T84" s="109"/>
      <c r="U84" s="112"/>
      <c r="V84" s="112"/>
      <c r="AC84" s="74"/>
      <c r="AE84" s="74"/>
      <c r="AG84" s="74"/>
    </row>
    <row r="85" spans="2:35" x14ac:dyDescent="0.35">
      <c r="B85" s="72"/>
      <c r="C85" s="78" t="s">
        <v>70</v>
      </c>
      <c r="D85" s="78">
        <v>0.5</v>
      </c>
      <c r="E85" s="257"/>
      <c r="F85" s="874" t="s">
        <v>16</v>
      </c>
      <c r="G85" s="876"/>
      <c r="H85" s="78">
        <v>0</v>
      </c>
      <c r="I85" s="257"/>
      <c r="J85" s="874" t="s">
        <v>19</v>
      </c>
      <c r="K85" s="876"/>
      <c r="L85" s="78">
        <v>1</v>
      </c>
      <c r="M85" s="257"/>
      <c r="N85" s="874" t="s">
        <v>81</v>
      </c>
      <c r="O85" s="876"/>
      <c r="P85" s="255">
        <f>IF(ISBLANK(E85),D85,E85)*IF(ISBLANK(I85),H85,I85)*IF(ISBLANK(M85),L85,M85)*IF(ISBLANK(J37),(D37*(1-H37)),(D37*(1-J37)))</f>
        <v>0</v>
      </c>
      <c r="Q85" s="255">
        <f t="shared" si="6"/>
        <v>0</v>
      </c>
      <c r="R85" s="1013">
        <f>Q85</f>
        <v>0</v>
      </c>
      <c r="S85" s="1013"/>
      <c r="T85" s="109"/>
      <c r="U85" s="112"/>
      <c r="V85" s="112"/>
      <c r="AC85" s="74"/>
      <c r="AE85" s="74"/>
      <c r="AG85" s="74"/>
    </row>
    <row r="86" spans="2:35" x14ac:dyDescent="0.35">
      <c r="B86" s="72"/>
      <c r="C86" s="78" t="s">
        <v>38</v>
      </c>
      <c r="D86" s="78">
        <v>2.2000000000000002</v>
      </c>
      <c r="E86" s="257"/>
      <c r="F86" s="874" t="s">
        <v>17</v>
      </c>
      <c r="G86" s="876"/>
      <c r="H86" s="78">
        <v>0</v>
      </c>
      <c r="I86" s="257"/>
      <c r="J86" s="874" t="s">
        <v>76</v>
      </c>
      <c r="K86" s="876"/>
      <c r="L86" s="78">
        <v>0.25</v>
      </c>
      <c r="M86" s="257"/>
      <c r="N86" s="874" t="s">
        <v>77</v>
      </c>
      <c r="O86" s="876"/>
      <c r="P86" s="255">
        <f>IF(ISBLANK(E86),D86,E86)*IF(ISBLANK(I86),H86,I86)*IF(ISBLANK(M86),L86,M86)*IF($D$37&gt;0,$D$37,0)</f>
        <v>0</v>
      </c>
      <c r="Q86" s="255">
        <f t="shared" si="6"/>
        <v>0</v>
      </c>
      <c r="R86" s="944" t="s">
        <v>34</v>
      </c>
      <c r="S86" s="944"/>
      <c r="T86" s="106"/>
      <c r="U86" s="112"/>
      <c r="V86" s="112"/>
      <c r="AC86" s="74"/>
      <c r="AE86" s="74"/>
      <c r="AG86" s="74"/>
    </row>
    <row r="87" spans="2:35" x14ac:dyDescent="0.35">
      <c r="B87" s="72"/>
      <c r="C87" s="955" t="s">
        <v>396</v>
      </c>
      <c r="D87" s="955"/>
      <c r="E87" s="955"/>
      <c r="F87" s="955"/>
      <c r="G87" s="955"/>
      <c r="H87" s="955"/>
      <c r="I87" s="955"/>
      <c r="J87" s="955"/>
      <c r="K87" s="955"/>
      <c r="L87" s="955"/>
      <c r="M87" s="955"/>
      <c r="N87" s="955"/>
      <c r="O87" s="955"/>
      <c r="P87" s="955"/>
      <c r="Q87" s="955"/>
      <c r="R87" s="955"/>
      <c r="S87" s="955"/>
      <c r="T87" s="109"/>
      <c r="U87" s="107"/>
      <c r="V87" s="107"/>
      <c r="AC87" s="74"/>
      <c r="AE87" s="74"/>
      <c r="AG87" s="74"/>
    </row>
    <row r="88" spans="2:35" x14ac:dyDescent="0.35">
      <c r="B88" s="72"/>
      <c r="C88" s="80"/>
      <c r="D88" s="80"/>
      <c r="E88" s="80"/>
      <c r="F88" s="80"/>
      <c r="G88" s="80"/>
      <c r="H88" s="80"/>
      <c r="I88" s="80"/>
      <c r="J88" s="80"/>
      <c r="K88" s="80"/>
      <c r="L88" s="80"/>
      <c r="M88" s="80"/>
      <c r="N88" s="80"/>
      <c r="O88" s="80"/>
      <c r="P88" s="113"/>
      <c r="Q88" s="109"/>
      <c r="R88" s="109"/>
      <c r="S88" s="109"/>
      <c r="T88" s="109"/>
      <c r="U88" s="107"/>
      <c r="V88" s="107"/>
      <c r="AC88" s="74"/>
      <c r="AE88" s="74"/>
      <c r="AG88" s="74"/>
    </row>
    <row r="89" spans="2:35" x14ac:dyDescent="0.35">
      <c r="B89" s="72"/>
      <c r="C89" s="180" t="s">
        <v>241</v>
      </c>
      <c r="D89" s="114"/>
      <c r="E89" s="114"/>
      <c r="F89" s="114"/>
      <c r="G89" s="114"/>
      <c r="H89" s="114"/>
      <c r="I89" s="114"/>
      <c r="J89" s="114"/>
      <c r="K89" s="114"/>
      <c r="L89" s="114"/>
      <c r="M89" s="114"/>
      <c r="N89" s="114"/>
      <c r="O89" s="114"/>
      <c r="P89" s="114"/>
      <c r="Q89" s="114"/>
      <c r="R89" s="115"/>
      <c r="S89" s="115"/>
      <c r="T89" s="115"/>
      <c r="U89" s="116"/>
      <c r="V89" s="116"/>
      <c r="AC89" s="74"/>
      <c r="AE89" s="74"/>
      <c r="AG89" s="74"/>
    </row>
    <row r="90" spans="2:35" ht="34.5" customHeight="1" x14ac:dyDescent="0.35">
      <c r="B90" s="72"/>
      <c r="C90" s="117" t="s">
        <v>86</v>
      </c>
      <c r="D90" s="946" t="s">
        <v>439</v>
      </c>
      <c r="E90" s="947"/>
      <c r="F90" s="947"/>
      <c r="G90" s="948"/>
      <c r="H90" s="985" t="s">
        <v>88</v>
      </c>
      <c r="I90" s="986"/>
      <c r="J90" s="986"/>
      <c r="K90" s="987"/>
      <c r="L90" s="946" t="s">
        <v>440</v>
      </c>
      <c r="M90" s="947"/>
      <c r="N90" s="947"/>
      <c r="O90" s="948"/>
      <c r="P90" s="102" t="s">
        <v>153</v>
      </c>
      <c r="Q90" s="103" t="s">
        <v>154</v>
      </c>
      <c r="R90" s="949" t="s">
        <v>155</v>
      </c>
      <c r="S90" s="949"/>
      <c r="T90" s="104"/>
      <c r="U90" s="105"/>
      <c r="V90" s="105"/>
      <c r="AA90" s="74"/>
      <c r="AB90" s="74"/>
      <c r="AC90" s="74"/>
      <c r="AD90" s="74"/>
      <c r="AE90" s="74"/>
      <c r="AF90" s="74"/>
      <c r="AG90" s="74"/>
      <c r="AH90" s="68" t="s">
        <v>90</v>
      </c>
    </row>
    <row r="91" spans="2:35" x14ac:dyDescent="0.35">
      <c r="B91" s="72"/>
      <c r="C91" s="78" t="s">
        <v>91</v>
      </c>
      <c r="D91" s="426">
        <v>3</v>
      </c>
      <c r="E91" s="259"/>
      <c r="F91" s="1014" t="s">
        <v>92</v>
      </c>
      <c r="G91" s="1014"/>
      <c r="H91" s="253">
        <f>IF('Project Information'!E82="Yes",D37,0)</f>
        <v>0</v>
      </c>
      <c r="I91" s="259"/>
      <c r="J91" s="1014" t="s">
        <v>93</v>
      </c>
      <c r="K91" s="1014"/>
      <c r="L91" s="78">
        <f>3+1.75</f>
        <v>4.75</v>
      </c>
      <c r="M91" s="259"/>
      <c r="N91" s="1014" t="s">
        <v>438</v>
      </c>
      <c r="O91" s="1014"/>
      <c r="P91" s="255">
        <f>IF(ISBLANK(E91),D91,E91)*IF(ISBLANK(I91),H91,I91)*IF(ISBLANK(M91),L91,M91)</f>
        <v>0</v>
      </c>
      <c r="Q91" s="256">
        <f>IFERROR(P91*$F$37,"Check Project Information")</f>
        <v>0</v>
      </c>
      <c r="R91" s="1012">
        <f>Q91</f>
        <v>0</v>
      </c>
      <c r="S91" s="1012"/>
      <c r="T91" s="109"/>
      <c r="U91" s="107"/>
      <c r="V91" s="107"/>
      <c r="AA91" s="74"/>
      <c r="AB91" s="74"/>
      <c r="AC91" s="74"/>
      <c r="AD91" s="74"/>
      <c r="AE91" s="74"/>
      <c r="AF91" s="74"/>
      <c r="AG91" s="74"/>
      <c r="AH91" s="68" t="s">
        <v>94</v>
      </c>
      <c r="AI91" s="68" t="s">
        <v>95</v>
      </c>
    </row>
    <row r="92" spans="2:35" x14ac:dyDescent="0.35">
      <c r="B92" s="72"/>
      <c r="C92" s="955" t="s">
        <v>398</v>
      </c>
      <c r="D92" s="955"/>
      <c r="E92" s="955"/>
      <c r="F92" s="955"/>
      <c r="G92" s="955"/>
      <c r="H92" s="955"/>
      <c r="I92" s="955"/>
      <c r="J92" s="955"/>
      <c r="K92" s="955"/>
      <c r="L92" s="955"/>
      <c r="M92" s="955"/>
      <c r="N92" s="955"/>
      <c r="O92" s="955"/>
      <c r="P92" s="955"/>
      <c r="Q92" s="955"/>
      <c r="R92" s="955"/>
      <c r="S92" s="955"/>
      <c r="T92" s="109"/>
      <c r="U92" s="107"/>
      <c r="V92" s="107"/>
      <c r="AA92" s="74"/>
      <c r="AB92" s="74"/>
      <c r="AC92" s="74"/>
      <c r="AD92" s="74"/>
      <c r="AE92" s="74"/>
      <c r="AF92" s="74"/>
      <c r="AG92" s="74"/>
    </row>
    <row r="93" spans="2:35" x14ac:dyDescent="0.35">
      <c r="B93" s="72"/>
      <c r="C93" s="80"/>
      <c r="D93" s="80"/>
      <c r="E93" s="179"/>
      <c r="F93" s="77"/>
      <c r="G93" s="77"/>
      <c r="H93" s="80"/>
      <c r="I93" s="179"/>
      <c r="J93" s="77"/>
      <c r="K93" s="77"/>
      <c r="L93" s="80"/>
      <c r="M93" s="179"/>
      <c r="N93" s="77"/>
      <c r="O93" s="77"/>
      <c r="P93" s="113"/>
      <c r="Q93" s="109"/>
      <c r="R93" s="123"/>
      <c r="S93" s="123"/>
      <c r="T93" s="109"/>
      <c r="U93" s="107"/>
      <c r="V93" s="107"/>
      <c r="AA93" s="74"/>
      <c r="AB93" s="74"/>
      <c r="AC93" s="74"/>
      <c r="AD93" s="74"/>
      <c r="AE93" s="74"/>
      <c r="AF93" s="74"/>
      <c r="AG93" s="74"/>
    </row>
    <row r="94" spans="2:35" x14ac:dyDescent="0.35">
      <c r="B94" s="72"/>
      <c r="C94" s="180" t="s">
        <v>238</v>
      </c>
      <c r="D94" s="114"/>
      <c r="E94" s="114"/>
      <c r="F94" s="114"/>
      <c r="G94" s="114"/>
      <c r="H94" s="114"/>
      <c r="I94" s="114"/>
      <c r="J94" s="114"/>
      <c r="K94" s="114"/>
      <c r="L94" s="114"/>
      <c r="M94" s="114"/>
      <c r="N94" s="114"/>
      <c r="O94" s="114"/>
      <c r="P94" s="114"/>
      <c r="Q94" s="114"/>
      <c r="R94" s="115"/>
      <c r="S94" s="115"/>
      <c r="T94" s="109"/>
      <c r="U94" s="107"/>
      <c r="V94" s="107"/>
      <c r="AA94" s="74"/>
      <c r="AB94" s="74"/>
      <c r="AC94" s="74"/>
      <c r="AD94" s="74"/>
      <c r="AE94" s="74"/>
      <c r="AF94" s="74"/>
      <c r="AG94" s="74"/>
    </row>
    <row r="95" spans="2:35" ht="29" x14ac:dyDescent="0.35">
      <c r="B95" s="72"/>
      <c r="C95" s="117" t="s">
        <v>86</v>
      </c>
      <c r="D95" s="946" t="s">
        <v>87</v>
      </c>
      <c r="E95" s="947"/>
      <c r="F95" s="947"/>
      <c r="G95" s="948"/>
      <c r="H95" s="985" t="s">
        <v>88</v>
      </c>
      <c r="I95" s="986"/>
      <c r="J95" s="986"/>
      <c r="K95" s="987"/>
      <c r="L95" s="946" t="s">
        <v>89</v>
      </c>
      <c r="M95" s="947"/>
      <c r="N95" s="947"/>
      <c r="O95" s="948"/>
      <c r="P95" s="102" t="s">
        <v>153</v>
      </c>
      <c r="Q95" s="103" t="s">
        <v>154</v>
      </c>
      <c r="R95" s="949" t="s">
        <v>155</v>
      </c>
      <c r="S95" s="949"/>
      <c r="T95" s="109"/>
      <c r="U95" s="107"/>
      <c r="V95" s="107"/>
      <c r="AA95" s="74"/>
      <c r="AB95" s="74"/>
      <c r="AC95" s="74"/>
      <c r="AD95" s="74"/>
      <c r="AE95" s="74"/>
      <c r="AF95" s="74"/>
      <c r="AG95" s="74"/>
    </row>
    <row r="96" spans="2:35" ht="16.5" x14ac:dyDescent="0.35">
      <c r="B96" s="72"/>
      <c r="C96" s="78" t="s">
        <v>443</v>
      </c>
      <c r="D96" s="78">
        <v>1.31</v>
      </c>
      <c r="E96" s="257"/>
      <c r="F96" s="874" t="s">
        <v>97</v>
      </c>
      <c r="G96" s="876"/>
      <c r="H96" s="306">
        <f>IF(ISBLANK('Project Information'!$P$59),'Project Information'!$O$59,'Project Information'!$P$59)</f>
        <v>0</v>
      </c>
      <c r="I96" s="257"/>
      <c r="J96" s="874" t="s">
        <v>98</v>
      </c>
      <c r="K96" s="876"/>
      <c r="L96" s="78">
        <v>0.5</v>
      </c>
      <c r="M96" s="318"/>
      <c r="N96" s="874" t="s">
        <v>99</v>
      </c>
      <c r="O96" s="876"/>
      <c r="P96" s="255">
        <f>IF(ISBLANK(E96),D96,E96)*IF(ISBLANK(I96),H96,I96)*IF(ISBLANK(M96),L96,M96)</f>
        <v>0</v>
      </c>
      <c r="Q96" s="328">
        <f>IFERROR(P96*'Project Information'!$L$59,"Check Project Information")</f>
        <v>0</v>
      </c>
      <c r="R96" s="944" t="s">
        <v>34</v>
      </c>
      <c r="S96" s="944"/>
      <c r="T96" s="106"/>
      <c r="U96" s="107"/>
      <c r="V96" s="107"/>
      <c r="AA96" s="74"/>
      <c r="AB96" s="74"/>
      <c r="AC96" s="74"/>
      <c r="AD96" s="74"/>
      <c r="AE96" s="74"/>
      <c r="AF96" s="74"/>
      <c r="AG96" s="74"/>
      <c r="AH96" s="118" t="s">
        <v>100</v>
      </c>
      <c r="AI96" s="118" t="s">
        <v>101</v>
      </c>
    </row>
    <row r="97" spans="2:35" ht="16.5" x14ac:dyDescent="0.35">
      <c r="B97" s="72"/>
      <c r="C97" s="178" t="s">
        <v>442</v>
      </c>
      <c r="D97" s="178">
        <v>1.6</v>
      </c>
      <c r="E97" s="260"/>
      <c r="F97" s="988" t="s">
        <v>17</v>
      </c>
      <c r="G97" s="989"/>
      <c r="H97" s="306">
        <f>IF(ISBLANK('Project Information'!$P$59),'Project Information'!$O$59,'Project Information'!$P$59)</f>
        <v>0</v>
      </c>
      <c r="I97" s="260"/>
      <c r="J97" s="988" t="s">
        <v>76</v>
      </c>
      <c r="K97" s="989"/>
      <c r="L97" s="178">
        <v>0.5</v>
      </c>
      <c r="M97" s="319"/>
      <c r="N97" s="988" t="s">
        <v>77</v>
      </c>
      <c r="O97" s="989"/>
      <c r="P97" s="255">
        <f>IF(ISBLANK(E97),D97,E97)*IF(ISBLANK(I97),H97,I97)*IF(ISBLANK(M97),L97,M97)</f>
        <v>0</v>
      </c>
      <c r="Q97" s="328">
        <f>IFERROR(P97*'Project Information'!$L$59,"Check Project Information")</f>
        <v>0</v>
      </c>
      <c r="R97" s="944" t="s">
        <v>34</v>
      </c>
      <c r="S97" s="944"/>
      <c r="T97" s="106"/>
      <c r="U97" s="107"/>
      <c r="V97" s="107"/>
      <c r="AA97" s="74"/>
      <c r="AB97" s="74"/>
      <c r="AC97" s="74"/>
      <c r="AD97" s="74"/>
      <c r="AE97" s="74"/>
      <c r="AF97" s="74"/>
      <c r="AG97" s="74"/>
      <c r="AH97" s="118"/>
      <c r="AI97" s="118"/>
    </row>
    <row r="98" spans="2:35" ht="16.5" x14ac:dyDescent="0.35">
      <c r="B98" s="72"/>
      <c r="C98" s="78" t="s">
        <v>444</v>
      </c>
      <c r="D98" s="181">
        <v>1</v>
      </c>
      <c r="E98" s="485"/>
      <c r="F98" s="874" t="s">
        <v>250</v>
      </c>
      <c r="G98" s="876"/>
      <c r="H98" s="306">
        <f>IF(ISBLANK('Project Information'!$P$59),'Project Information'!$O$59,'Project Information'!$P$59)</f>
        <v>0</v>
      </c>
      <c r="I98" s="259"/>
      <c r="J98" s="874" t="s">
        <v>98</v>
      </c>
      <c r="K98" s="876"/>
      <c r="L98" s="78">
        <v>0.72</v>
      </c>
      <c r="M98" s="320"/>
      <c r="N98" s="874" t="s">
        <v>251</v>
      </c>
      <c r="O98" s="876"/>
      <c r="P98" s="255">
        <f>IF(ISBLANK(E98),D98,E98)*IF(ISBLANK(I98),H98,I98)*IF(ISBLANK(M98),L98,M98)</f>
        <v>0</v>
      </c>
      <c r="Q98" s="328">
        <f>IFERROR(P98*'Project Information'!$L$59,"Check Project Information")</f>
        <v>0</v>
      </c>
      <c r="R98" s="944" t="s">
        <v>34</v>
      </c>
      <c r="S98" s="944"/>
      <c r="T98" s="106"/>
      <c r="U98" s="107"/>
      <c r="V98" s="107"/>
      <c r="AA98" s="74"/>
      <c r="AB98" s="74"/>
      <c r="AC98" s="74"/>
      <c r="AD98" s="74"/>
      <c r="AE98" s="74"/>
      <c r="AF98" s="74"/>
      <c r="AG98" s="74"/>
      <c r="AH98" s="118"/>
      <c r="AI98" s="118"/>
    </row>
    <row r="99" spans="2:35" ht="16.5" x14ac:dyDescent="0.35">
      <c r="B99" s="72"/>
      <c r="C99" s="78" t="s">
        <v>447</v>
      </c>
      <c r="D99" s="990"/>
      <c r="E99" s="991"/>
      <c r="F99" s="874" t="s">
        <v>247</v>
      </c>
      <c r="G99" s="876"/>
      <c r="H99" s="957" t="s">
        <v>140</v>
      </c>
      <c r="I99" s="958"/>
      <c r="J99" s="957" t="s">
        <v>140</v>
      </c>
      <c r="K99" s="958"/>
      <c r="L99" s="78"/>
      <c r="M99" s="320"/>
      <c r="N99" s="874" t="s">
        <v>248</v>
      </c>
      <c r="O99" s="876"/>
      <c r="P99" s="255">
        <f>IF(ISBLANK(D99),0,D99)*IF(ISBLANK(M99),0,M99)</f>
        <v>0</v>
      </c>
      <c r="Q99" s="328">
        <f>IFERROR(P99*'Project Information'!$L$59,"Check Project Information")</f>
        <v>0</v>
      </c>
      <c r="R99" s="944" t="s">
        <v>34</v>
      </c>
      <c r="S99" s="944"/>
      <c r="T99" s="106"/>
      <c r="U99" s="107"/>
      <c r="V99" s="107"/>
      <c r="AA99" s="74"/>
      <c r="AB99" s="74"/>
      <c r="AC99" s="74"/>
      <c r="AD99" s="74"/>
      <c r="AE99" s="74"/>
      <c r="AF99" s="74"/>
      <c r="AG99" s="74"/>
      <c r="AH99" s="118"/>
      <c r="AI99" s="118"/>
    </row>
    <row r="100" spans="2:35" ht="16.5" x14ac:dyDescent="0.35">
      <c r="B100" s="72"/>
      <c r="C100" s="78" t="s">
        <v>448</v>
      </c>
      <c r="D100" s="990"/>
      <c r="E100" s="991"/>
      <c r="F100" s="874" t="s">
        <v>247</v>
      </c>
      <c r="G100" s="876"/>
      <c r="H100" s="957" t="s">
        <v>140</v>
      </c>
      <c r="I100" s="958"/>
      <c r="J100" s="957" t="s">
        <v>140</v>
      </c>
      <c r="K100" s="958"/>
      <c r="L100" s="78"/>
      <c r="M100" s="320"/>
      <c r="N100" s="874" t="s">
        <v>248</v>
      </c>
      <c r="O100" s="876"/>
      <c r="P100" s="255">
        <f>IF(ISBLANK(D100),0,D100)*IF(ISBLANK(M100),0,M100)</f>
        <v>0</v>
      </c>
      <c r="Q100" s="328">
        <f>IFERROR(P100*'Project Information'!$L$59,"Check Project Information")</f>
        <v>0</v>
      </c>
      <c r="R100" s="944" t="s">
        <v>34</v>
      </c>
      <c r="S100" s="944"/>
      <c r="T100" s="106"/>
      <c r="U100" s="107"/>
      <c r="V100" s="107"/>
      <c r="AA100" s="74"/>
      <c r="AB100" s="74"/>
      <c r="AC100" s="74"/>
      <c r="AD100" s="74"/>
      <c r="AE100" s="74"/>
      <c r="AF100" s="74"/>
      <c r="AG100" s="74"/>
      <c r="AH100" s="118"/>
      <c r="AI100" s="118"/>
    </row>
    <row r="101" spans="2:35" x14ac:dyDescent="0.35">
      <c r="B101" s="72"/>
      <c r="C101" s="955" t="s">
        <v>399</v>
      </c>
      <c r="D101" s="955"/>
      <c r="E101" s="955"/>
      <c r="F101" s="955"/>
      <c r="G101" s="955"/>
      <c r="H101" s="955"/>
      <c r="I101" s="955"/>
      <c r="J101" s="955"/>
      <c r="K101" s="955"/>
      <c r="L101" s="955"/>
      <c r="M101" s="955"/>
      <c r="N101" s="955"/>
      <c r="O101" s="955"/>
      <c r="P101" s="955"/>
      <c r="Q101" s="955"/>
      <c r="R101" s="955"/>
      <c r="S101" s="955"/>
      <c r="T101" s="106"/>
      <c r="U101" s="107"/>
      <c r="V101" s="107"/>
      <c r="AA101" s="74"/>
      <c r="AB101" s="74"/>
      <c r="AC101" s="74"/>
      <c r="AD101" s="74"/>
      <c r="AE101" s="74"/>
      <c r="AF101" s="74"/>
      <c r="AG101" s="74"/>
      <c r="AH101" s="118" t="s">
        <v>169</v>
      </c>
      <c r="AI101" s="118"/>
    </row>
    <row r="102" spans="2:35" x14ac:dyDescent="0.35">
      <c r="B102" s="72"/>
      <c r="C102" s="72"/>
      <c r="D102" s="72"/>
      <c r="E102" s="72"/>
      <c r="F102" s="72"/>
      <c r="G102" s="72"/>
      <c r="H102" s="72"/>
      <c r="I102" s="119"/>
      <c r="J102" s="72"/>
      <c r="K102" s="72"/>
      <c r="L102" s="72"/>
      <c r="M102" s="72"/>
      <c r="N102" s="72"/>
      <c r="O102" s="72"/>
      <c r="P102" s="72"/>
      <c r="Q102" s="80"/>
      <c r="R102" s="80"/>
      <c r="S102" s="80"/>
      <c r="T102" s="106"/>
      <c r="U102" s="107"/>
      <c r="V102" s="107"/>
      <c r="AA102" s="74"/>
      <c r="AB102" s="74"/>
      <c r="AC102" s="74"/>
      <c r="AD102" s="74"/>
      <c r="AE102" s="74"/>
      <c r="AF102" s="74"/>
      <c r="AG102" s="74"/>
      <c r="AH102" s="118"/>
      <c r="AI102" s="118"/>
    </row>
    <row r="103" spans="2:35" x14ac:dyDescent="0.35">
      <c r="B103" s="72"/>
      <c r="C103" s="175" t="s">
        <v>242</v>
      </c>
      <c r="D103" s="120"/>
      <c r="E103" s="120"/>
      <c r="F103" s="120"/>
      <c r="G103" s="120"/>
      <c r="H103" s="120"/>
      <c r="I103" s="120"/>
      <c r="J103" s="120"/>
      <c r="K103" s="120"/>
      <c r="L103" s="120"/>
      <c r="M103" s="120"/>
      <c r="N103" s="120"/>
      <c r="O103" s="120"/>
      <c r="P103" s="121"/>
      <c r="Q103" s="122"/>
      <c r="R103" s="1017"/>
      <c r="S103" s="1017"/>
      <c r="T103" s="123"/>
      <c r="U103" s="107"/>
      <c r="V103" s="107"/>
      <c r="AA103" s="124"/>
      <c r="AB103" s="124"/>
      <c r="AC103" s="124"/>
      <c r="AD103" s="74"/>
      <c r="AE103" s="74"/>
      <c r="AF103" s="74"/>
      <c r="AG103" s="74"/>
    </row>
    <row r="104" spans="2:35" ht="29" x14ac:dyDescent="0.35">
      <c r="B104" s="72"/>
      <c r="C104" s="117" t="s">
        <v>86</v>
      </c>
      <c r="D104" s="946" t="s">
        <v>87</v>
      </c>
      <c r="E104" s="947"/>
      <c r="F104" s="947"/>
      <c r="G104" s="948"/>
      <c r="H104" s="985" t="s">
        <v>88</v>
      </c>
      <c r="I104" s="986"/>
      <c r="J104" s="986"/>
      <c r="K104" s="987"/>
      <c r="L104" s="946" t="s">
        <v>89</v>
      </c>
      <c r="M104" s="947"/>
      <c r="N104" s="947"/>
      <c r="O104" s="948"/>
      <c r="P104" s="102" t="s">
        <v>138</v>
      </c>
      <c r="Q104" s="103" t="s">
        <v>151</v>
      </c>
      <c r="R104" s="949" t="s">
        <v>152</v>
      </c>
      <c r="S104" s="949"/>
      <c r="T104" s="123"/>
      <c r="U104" s="107"/>
      <c r="V104" s="107"/>
      <c r="AA104" s="124"/>
      <c r="AB104" s="124"/>
      <c r="AC104" s="124"/>
      <c r="AD104" s="74"/>
      <c r="AE104" s="74"/>
      <c r="AF104" s="74"/>
      <c r="AG104" s="74"/>
    </row>
    <row r="105" spans="2:35" ht="16.5" x14ac:dyDescent="0.35">
      <c r="B105" s="72"/>
      <c r="C105" s="88" t="s">
        <v>441</v>
      </c>
      <c r="D105" s="184">
        <v>30</v>
      </c>
      <c r="E105" s="674"/>
      <c r="F105" s="1006" t="s">
        <v>139</v>
      </c>
      <c r="G105" s="1007"/>
      <c r="H105" s="1010" t="s">
        <v>140</v>
      </c>
      <c r="I105" s="1011"/>
      <c r="J105" s="1010" t="s">
        <v>140</v>
      </c>
      <c r="K105" s="1011"/>
      <c r="L105" s="315">
        <f>IF('Project Information'!E70&gt;0,IF('Project Information'!P70&gt;0,'Project Information'!P70,'Project Information'!O70),0)</f>
        <v>0</v>
      </c>
      <c r="M105" s="321"/>
      <c r="N105" s="1006" t="s">
        <v>141</v>
      </c>
      <c r="O105" s="1007"/>
      <c r="P105" s="255">
        <f>IF(ISBLANK(L105),0,IF(ISBLANK(E105),D105*IF(ISBLANK(M105),L105,M105),E105*IF(ISBLANK(M105),L105,M105)))</f>
        <v>0</v>
      </c>
      <c r="Q105" s="329">
        <f>IFERROR(P105*'Project Information'!L70,"Check Project Information")</f>
        <v>0</v>
      </c>
      <c r="R105" s="1018">
        <f>Q105</f>
        <v>0</v>
      </c>
      <c r="S105" s="1018"/>
      <c r="T105" s="128"/>
      <c r="U105" s="126"/>
      <c r="V105" s="127"/>
    </row>
    <row r="106" spans="2:35" ht="16.5" x14ac:dyDescent="0.35">
      <c r="B106" s="72"/>
      <c r="C106" s="88" t="s">
        <v>445</v>
      </c>
      <c r="D106" s="495">
        <f>IF('Project Information'!E71=0,0,_xlfn.IFS(AND('Project Information'!D71="Automatic Car Wash",'Project Information'!G71="Conveyor"),35,AND('Project Information'!D71="Automatic Car Wash",'Project Information'!G71="In-Bay"),45,AND('Project Information'!D71="Automatic Car Wash",'Project Information'!G71="Large Vehicle"),75, 'Project Information'!D71="Manual Car Wash",50,AND('Project Information'!D71="Auto and Manual Car Wash",'Project Information'!G71="Conveyor"),40,AND('Project Information'!D71="Auto and Manual Car Wash",'Project Information'!G71="In-Bay"),47,AND('Project Information'!D71="Auto and Manual Car Wash",'Project Information'!G71="Large Vehicle"),75))</f>
        <v>0</v>
      </c>
      <c r="E106" s="674"/>
      <c r="F106" s="961" t="s">
        <v>139</v>
      </c>
      <c r="G106" s="962"/>
      <c r="H106" s="957" t="s">
        <v>140</v>
      </c>
      <c r="I106" s="958"/>
      <c r="J106" s="957" t="s">
        <v>140</v>
      </c>
      <c r="K106" s="958"/>
      <c r="L106" s="315">
        <f>IF('Project Information'!E71&gt;0,IF('Project Information'!P71&gt;0,'Project Information'!P71,'Project Information'!O71),0)</f>
        <v>0</v>
      </c>
      <c r="M106" s="322"/>
      <c r="N106" s="961" t="s">
        <v>141</v>
      </c>
      <c r="O106" s="962"/>
      <c r="P106" s="255">
        <f>IF(ISBLANK(L106),0,IF(ISBLANK(E106),D106*IF(ISBLANK(M106),L106,M106),E106*IF(ISBLANK(M106),L106,M106)))</f>
        <v>0</v>
      </c>
      <c r="Q106" s="329">
        <f>IFERROR(P106*'Project Information'!L71,"Check Project Information")</f>
        <v>0</v>
      </c>
      <c r="R106" s="945">
        <f>Q106</f>
        <v>0</v>
      </c>
      <c r="S106" s="945"/>
      <c r="T106" s="125"/>
      <c r="U106" s="126"/>
      <c r="V106" s="126"/>
      <c r="AA106" s="74"/>
      <c r="AB106" s="74"/>
      <c r="AC106" s="74"/>
      <c r="AD106" s="74"/>
      <c r="AE106" s="74"/>
      <c r="AF106" s="74"/>
      <c r="AG106" s="74"/>
      <c r="AH106" s="68" t="s">
        <v>156</v>
      </c>
    </row>
    <row r="107" spans="2:35" x14ac:dyDescent="0.35">
      <c r="B107" s="72"/>
      <c r="C107" s="88" t="s">
        <v>135</v>
      </c>
      <c r="D107" s="1000"/>
      <c r="E107" s="1001"/>
      <c r="F107" s="975" t="s">
        <v>17</v>
      </c>
      <c r="G107" s="976"/>
      <c r="H107" s="977"/>
      <c r="I107" s="978"/>
      <c r="J107" s="961" t="s">
        <v>77</v>
      </c>
      <c r="K107" s="962"/>
      <c r="L107" s="979"/>
      <c r="M107" s="980"/>
      <c r="N107" s="961" t="s">
        <v>137</v>
      </c>
      <c r="O107" s="962"/>
      <c r="P107" s="255">
        <f>IF(ISBLANK(D107),0,D107)*IF(ISBLANK(H107),0,H107)*IF(ISBLANK(L107),0,L107)</f>
        <v>0</v>
      </c>
      <c r="Q107" s="329">
        <f t="shared" ref="Q107:Q110" si="7">IFERROR(P107*$F$33,"Check Project Information")</f>
        <v>0</v>
      </c>
      <c r="R107" s="1019" t="s">
        <v>34</v>
      </c>
      <c r="S107" s="1019"/>
      <c r="T107" s="125"/>
      <c r="U107" s="126"/>
      <c r="V107" s="127"/>
      <c r="AA107" s="74"/>
      <c r="AB107" s="74"/>
      <c r="AC107" s="74"/>
      <c r="AD107" s="74"/>
      <c r="AE107" s="74"/>
      <c r="AF107" s="74"/>
      <c r="AG107" s="74"/>
    </row>
    <row r="108" spans="2:35" x14ac:dyDescent="0.35">
      <c r="B108" s="72"/>
      <c r="C108" s="88" t="s">
        <v>136</v>
      </c>
      <c r="D108" s="1000"/>
      <c r="E108" s="1001"/>
      <c r="F108" s="975" t="s">
        <v>17</v>
      </c>
      <c r="G108" s="976"/>
      <c r="H108" s="977"/>
      <c r="I108" s="978"/>
      <c r="J108" s="961" t="s">
        <v>77</v>
      </c>
      <c r="K108" s="962"/>
      <c r="L108" s="979"/>
      <c r="M108" s="980"/>
      <c r="N108" s="961" t="s">
        <v>137</v>
      </c>
      <c r="O108" s="962"/>
      <c r="P108" s="255">
        <f>IF(ISBLANK(D108),0,D108)*IF(ISBLANK(H108),0,H108)*IF(ISBLANK(L108),0,L108)</f>
        <v>0</v>
      </c>
      <c r="Q108" s="329">
        <f t="shared" si="7"/>
        <v>0</v>
      </c>
      <c r="R108" s="1008" t="s">
        <v>34</v>
      </c>
      <c r="S108" s="1009"/>
      <c r="T108" s="125"/>
      <c r="U108" s="126"/>
      <c r="V108" s="127"/>
      <c r="AA108" s="74"/>
      <c r="AB108" s="74"/>
      <c r="AC108" s="74"/>
      <c r="AD108" s="74"/>
      <c r="AE108" s="74"/>
      <c r="AF108" s="74"/>
      <c r="AG108" s="74"/>
    </row>
    <row r="109" spans="2:35" x14ac:dyDescent="0.35">
      <c r="B109" s="72"/>
      <c r="C109" s="182" t="s">
        <v>299</v>
      </c>
      <c r="D109" s="998"/>
      <c r="E109" s="999"/>
      <c r="F109" s="992" t="s">
        <v>246</v>
      </c>
      <c r="G109" s="993"/>
      <c r="H109" s="996" t="s">
        <v>140</v>
      </c>
      <c r="I109" s="997"/>
      <c r="J109" s="996" t="s">
        <v>140</v>
      </c>
      <c r="K109" s="997"/>
      <c r="L109" s="994"/>
      <c r="M109" s="995"/>
      <c r="N109" s="992" t="s">
        <v>137</v>
      </c>
      <c r="O109" s="993"/>
      <c r="P109" s="255">
        <f>IF(ISBLANK(D109),0,D109)*IF(ISBLANK(L109),0,L109)</f>
        <v>0</v>
      </c>
      <c r="Q109" s="329">
        <f t="shared" si="7"/>
        <v>0</v>
      </c>
      <c r="R109" s="945">
        <f>Q109</f>
        <v>0</v>
      </c>
      <c r="S109" s="945"/>
      <c r="T109" s="125"/>
      <c r="U109" s="126"/>
      <c r="V109" s="126"/>
      <c r="AA109" s="74"/>
      <c r="AB109" s="74"/>
      <c r="AC109" s="74"/>
      <c r="AD109" s="74"/>
      <c r="AE109" s="74"/>
      <c r="AF109" s="74"/>
      <c r="AG109" s="74"/>
    </row>
    <row r="110" spans="2:35" s="74" customFormat="1" x14ac:dyDescent="0.35">
      <c r="B110" s="80"/>
      <c r="C110" s="88" t="s">
        <v>300</v>
      </c>
      <c r="D110" s="1003"/>
      <c r="E110" s="1003"/>
      <c r="F110" s="1004" t="s">
        <v>246</v>
      </c>
      <c r="G110" s="1004"/>
      <c r="H110" s="1005" t="s">
        <v>140</v>
      </c>
      <c r="I110" s="1005"/>
      <c r="J110" s="1005" t="s">
        <v>140</v>
      </c>
      <c r="K110" s="1005"/>
      <c r="L110" s="1002"/>
      <c r="M110" s="1002"/>
      <c r="N110" s="1004" t="s">
        <v>137</v>
      </c>
      <c r="O110" s="1004"/>
      <c r="P110" s="255">
        <f>IF(ISBLANK(D110),0,D110)*IF(ISBLANK(L110),0,L110)</f>
        <v>0</v>
      </c>
      <c r="Q110" s="329">
        <f t="shared" si="7"/>
        <v>0</v>
      </c>
      <c r="R110" s="1008" t="s">
        <v>34</v>
      </c>
      <c r="S110" s="1009"/>
      <c r="T110" s="125"/>
      <c r="U110" s="126"/>
      <c r="V110" s="126"/>
    </row>
    <row r="111" spans="2:35" s="130" customFormat="1" x14ac:dyDescent="0.35">
      <c r="B111" s="129"/>
      <c r="C111" s="955" t="s">
        <v>399</v>
      </c>
      <c r="D111" s="955"/>
      <c r="E111" s="955"/>
      <c r="F111" s="955"/>
      <c r="G111" s="955"/>
      <c r="H111" s="955"/>
      <c r="I111" s="955"/>
      <c r="J111" s="955"/>
      <c r="K111" s="955"/>
      <c r="L111" s="955"/>
      <c r="M111" s="955"/>
      <c r="N111" s="955"/>
      <c r="O111" s="955"/>
      <c r="P111" s="955"/>
      <c r="Q111" s="955"/>
      <c r="R111" s="955"/>
      <c r="S111" s="955"/>
      <c r="T111" s="129"/>
    </row>
    <row r="112" spans="2:35" s="130" customFormat="1" x14ac:dyDescent="0.35">
      <c r="B112" s="129"/>
      <c r="C112" s="129"/>
      <c r="D112" s="129"/>
      <c r="E112" s="129"/>
      <c r="F112" s="129"/>
      <c r="G112" s="129"/>
      <c r="H112" s="129"/>
      <c r="I112" s="129"/>
      <c r="J112" s="129"/>
      <c r="K112" s="129"/>
      <c r="L112" s="129"/>
      <c r="M112" s="129"/>
      <c r="N112" s="129"/>
      <c r="O112" s="129"/>
      <c r="P112" s="129"/>
      <c r="Q112" s="129"/>
      <c r="R112" s="129"/>
      <c r="S112" s="129"/>
      <c r="T112" s="129"/>
    </row>
    <row r="113" spans="2:20" s="130" customFormat="1" x14ac:dyDescent="0.35">
      <c r="B113" s="129"/>
      <c r="C113" s="185" t="s">
        <v>142</v>
      </c>
      <c r="D113" s="129"/>
      <c r="E113" s="129"/>
      <c r="F113" s="129"/>
      <c r="G113" s="129"/>
      <c r="H113" s="129"/>
      <c r="I113" s="129"/>
      <c r="J113" s="129"/>
      <c r="K113" s="129"/>
      <c r="L113" s="129"/>
      <c r="M113" s="129"/>
      <c r="N113" s="129"/>
      <c r="O113" s="129"/>
      <c r="P113" s="129"/>
      <c r="Q113" s="129"/>
      <c r="R113" s="129"/>
      <c r="S113" s="129"/>
      <c r="T113" s="129"/>
    </row>
    <row r="114" spans="2:20" s="130" customFormat="1" ht="29" x14ac:dyDescent="0.35">
      <c r="B114" s="129"/>
      <c r="C114" s="117" t="s">
        <v>86</v>
      </c>
      <c r="D114" s="946" t="s">
        <v>87</v>
      </c>
      <c r="E114" s="947"/>
      <c r="F114" s="947"/>
      <c r="G114" s="948"/>
      <c r="H114" s="985" t="s">
        <v>88</v>
      </c>
      <c r="I114" s="986"/>
      <c r="J114" s="986"/>
      <c r="K114" s="987"/>
      <c r="L114" s="946" t="s">
        <v>89</v>
      </c>
      <c r="M114" s="947"/>
      <c r="N114" s="947"/>
      <c r="O114" s="948"/>
      <c r="P114" s="102" t="s">
        <v>145</v>
      </c>
      <c r="Q114" s="103" t="s">
        <v>149</v>
      </c>
      <c r="R114" s="949" t="s">
        <v>150</v>
      </c>
      <c r="S114" s="949"/>
      <c r="T114" s="129"/>
    </row>
    <row r="115" spans="2:20" s="130" customFormat="1" x14ac:dyDescent="0.35">
      <c r="B115" s="129"/>
      <c r="C115" s="88" t="s">
        <v>339</v>
      </c>
      <c r="D115" s="977"/>
      <c r="E115" s="978"/>
      <c r="F115" s="975" t="s">
        <v>139</v>
      </c>
      <c r="G115" s="976"/>
      <c r="H115" s="957" t="s">
        <v>140</v>
      </c>
      <c r="I115" s="958"/>
      <c r="J115" s="957" t="s">
        <v>140</v>
      </c>
      <c r="K115" s="958"/>
      <c r="L115" s="959">
        <f>IF(ISBLANK(M105),L105,M105)</f>
        <v>0</v>
      </c>
      <c r="M115" s="960"/>
      <c r="N115" s="961" t="s">
        <v>141</v>
      </c>
      <c r="O115" s="962"/>
      <c r="P115" s="255">
        <f>IF(ISBLANK(D115),0,D115)*IF(ISBLANK(L115),0,L115)</f>
        <v>0</v>
      </c>
      <c r="Q115" s="329">
        <f>IFERROR(P115*$F$33,"Check Project Information")</f>
        <v>0</v>
      </c>
      <c r="R115" s="963">
        <f>Q115</f>
        <v>0</v>
      </c>
      <c r="S115" s="964"/>
      <c r="T115" s="129"/>
    </row>
    <row r="116" spans="2:20" s="130" customFormat="1" x14ac:dyDescent="0.35">
      <c r="B116" s="129"/>
      <c r="C116" s="88" t="s">
        <v>144</v>
      </c>
      <c r="D116" s="977"/>
      <c r="E116" s="978"/>
      <c r="F116" s="975" t="s">
        <v>139</v>
      </c>
      <c r="G116" s="976"/>
      <c r="H116" s="957" t="s">
        <v>140</v>
      </c>
      <c r="I116" s="958"/>
      <c r="J116" s="957" t="s">
        <v>140</v>
      </c>
      <c r="K116" s="958"/>
      <c r="L116" s="959">
        <f>IF(ISBLANK(M106),L106,M106)</f>
        <v>0</v>
      </c>
      <c r="M116" s="960"/>
      <c r="N116" s="961" t="s">
        <v>141</v>
      </c>
      <c r="O116" s="962"/>
      <c r="P116" s="255">
        <f>IF(ISBLANK(D116),0,D116)*IF(ISBLANK(L116),0,L116)</f>
        <v>0</v>
      </c>
      <c r="Q116" s="329">
        <f>IFERROR(P116*$F$33,"Check Project Information")</f>
        <v>0</v>
      </c>
      <c r="R116" s="963">
        <f>Q116</f>
        <v>0</v>
      </c>
      <c r="S116" s="964"/>
      <c r="T116" s="129"/>
    </row>
    <row r="117" spans="2:20" s="130" customFormat="1" x14ac:dyDescent="0.35">
      <c r="B117" s="129"/>
      <c r="C117" s="88" t="s">
        <v>143</v>
      </c>
      <c r="D117" s="977"/>
      <c r="E117" s="978"/>
      <c r="F117" s="975" t="s">
        <v>17</v>
      </c>
      <c r="G117" s="976"/>
      <c r="H117" s="977"/>
      <c r="I117" s="978"/>
      <c r="J117" s="961" t="s">
        <v>77</v>
      </c>
      <c r="K117" s="962"/>
      <c r="L117" s="979"/>
      <c r="M117" s="980"/>
      <c r="N117" s="961" t="s">
        <v>137</v>
      </c>
      <c r="O117" s="962"/>
      <c r="P117" s="255">
        <f>IF(ISBLANK(D117),0,D117)*IF(ISBLANK(H117),0,H117)*IF(ISBLANK(L117),0,L117)</f>
        <v>0</v>
      </c>
      <c r="Q117" s="329">
        <f>IFERROR(P117*$F$33,"Check Project Information")</f>
        <v>0</v>
      </c>
      <c r="R117" s="945">
        <f>Q117</f>
        <v>0</v>
      </c>
      <c r="S117" s="945" t="e">
        <f>R117*#REF!</f>
        <v>#REF!</v>
      </c>
      <c r="T117" s="129"/>
    </row>
    <row r="118" spans="2:20" s="130" customFormat="1" x14ac:dyDescent="0.35">
      <c r="B118" s="129"/>
      <c r="C118" s="955" t="s">
        <v>481</v>
      </c>
      <c r="D118" s="955"/>
      <c r="E118" s="955"/>
      <c r="F118" s="955"/>
      <c r="G118" s="955"/>
      <c r="H118" s="955"/>
      <c r="I118" s="955"/>
      <c r="J118" s="955"/>
      <c r="K118" s="955"/>
      <c r="L118" s="955"/>
      <c r="M118" s="955"/>
      <c r="N118" s="955"/>
      <c r="O118" s="955"/>
      <c r="P118" s="955"/>
      <c r="Q118" s="955"/>
      <c r="R118" s="955"/>
      <c r="S118" s="955"/>
      <c r="T118" s="129"/>
    </row>
    <row r="119" spans="2:20" s="130" customFormat="1" x14ac:dyDescent="0.35">
      <c r="B119" s="129"/>
      <c r="C119" s="129"/>
      <c r="D119" s="129"/>
      <c r="E119" s="129"/>
      <c r="F119" s="129"/>
      <c r="G119" s="129"/>
      <c r="H119" s="129"/>
      <c r="I119" s="129"/>
      <c r="J119" s="129"/>
      <c r="K119" s="129"/>
      <c r="L119" s="129"/>
      <c r="M119" s="129"/>
      <c r="N119" s="129"/>
      <c r="O119" s="129"/>
      <c r="P119" s="129"/>
      <c r="Q119" s="129"/>
      <c r="R119" s="129"/>
      <c r="S119" s="129"/>
      <c r="T119" s="129"/>
    </row>
    <row r="120" spans="2:20" s="130" customFormat="1" ht="29" x14ac:dyDescent="0.35">
      <c r="B120" s="129"/>
      <c r="C120" s="372"/>
      <c r="D120" s="129"/>
      <c r="E120" s="129"/>
      <c r="F120" s="129"/>
      <c r="G120" s="129"/>
      <c r="H120" s="129"/>
      <c r="I120" s="129"/>
      <c r="J120" s="129"/>
      <c r="K120" s="129"/>
      <c r="L120" s="129"/>
      <c r="M120" s="129"/>
      <c r="N120" s="129"/>
      <c r="O120" s="129"/>
      <c r="P120" s="102" t="s">
        <v>138</v>
      </c>
      <c r="Q120" s="103" t="s">
        <v>151</v>
      </c>
      <c r="R120" s="949" t="s">
        <v>152</v>
      </c>
      <c r="S120" s="949"/>
      <c r="T120" s="129"/>
    </row>
    <row r="121" spans="2:20" s="130" customFormat="1" ht="21.5" x14ac:dyDescent="0.75">
      <c r="B121" s="129"/>
      <c r="C121" s="373"/>
      <c r="D121" s="132"/>
      <c r="E121" s="132"/>
      <c r="F121" s="132"/>
      <c r="G121" s="132"/>
      <c r="H121" s="132"/>
      <c r="I121" s="132"/>
      <c r="J121" s="132"/>
      <c r="K121" s="132"/>
      <c r="L121" s="132"/>
      <c r="M121" s="132"/>
      <c r="N121" s="1022" t="s">
        <v>297</v>
      </c>
      <c r="O121" s="1022"/>
      <c r="P121" s="276">
        <f>MROUND(SUM(P18:P24,P41:P46,P51:P56,P61:P66,P71:P76,P81:P86,P91,P96:P100,P105:P110)-SUM(P115:P117),100)</f>
        <v>0</v>
      </c>
      <c r="Q121" s="276">
        <f>MROUND(SUM(Q18:Q24,Q41:Q46,Q51:Q56,Q61:Q66,Q71:Q76,Q81:Q86,Q91,Q96:Q100,Q105:Q110)-SUM(Q115:Q117),100)</f>
        <v>0</v>
      </c>
      <c r="R121" s="1015">
        <f>MROUND(SUM(R21:R22,R43:R45,R53:R55,R63:R65,R73:R75,R83:R85,R91,R105:R106,R109)-SUM(R115:R117),100)</f>
        <v>0</v>
      </c>
      <c r="S121" s="1016"/>
      <c r="T121" s="133"/>
    </row>
    <row r="122" spans="2:20" s="130" customFormat="1" ht="48" customHeight="1" x14ac:dyDescent="0.75">
      <c r="B122" s="129"/>
      <c r="C122" s="131"/>
      <c r="D122" s="132"/>
      <c r="E122" s="132"/>
      <c r="F122" s="132"/>
      <c r="G122" s="132"/>
      <c r="H122" s="132"/>
      <c r="I122" s="132"/>
      <c r="J122" s="132"/>
      <c r="K122" s="132"/>
      <c r="L122" s="132"/>
      <c r="M122" s="132"/>
      <c r="N122" s="1022"/>
      <c r="O122" s="1022"/>
      <c r="P122" s="134" t="s">
        <v>146</v>
      </c>
      <c r="Q122" s="134" t="s">
        <v>147</v>
      </c>
      <c r="R122" s="1025" t="s">
        <v>148</v>
      </c>
      <c r="S122" s="1025"/>
      <c r="T122" s="133"/>
    </row>
    <row r="123" spans="2:20" s="130" customFormat="1" ht="15" customHeight="1" x14ac:dyDescent="0.75">
      <c r="B123" s="129"/>
      <c r="C123" s="372" t="s">
        <v>382</v>
      </c>
      <c r="D123" s="132"/>
      <c r="E123" s="132"/>
      <c r="F123" s="132"/>
      <c r="G123" s="132"/>
      <c r="H123" s="132"/>
      <c r="I123" s="132"/>
      <c r="J123" s="132"/>
      <c r="K123" s="132"/>
      <c r="L123" s="132"/>
      <c r="M123" s="132"/>
      <c r="N123" s="132"/>
      <c r="O123" s="132"/>
      <c r="P123" s="239"/>
      <c r="Q123" s="239"/>
      <c r="R123" s="239"/>
      <c r="S123" s="239"/>
      <c r="T123" s="133"/>
    </row>
    <row r="124" spans="2:20" s="130" customFormat="1" ht="15" customHeight="1" x14ac:dyDescent="0.75">
      <c r="B124" s="129"/>
      <c r="C124" s="373" t="s">
        <v>403</v>
      </c>
      <c r="D124" s="132"/>
      <c r="E124" s="132"/>
      <c r="F124" s="132"/>
      <c r="G124" s="132"/>
      <c r="H124" s="132"/>
      <c r="I124" s="132"/>
      <c r="J124" s="132"/>
      <c r="K124" s="132"/>
      <c r="L124" s="132"/>
      <c r="M124" s="132"/>
      <c r="N124" s="132"/>
      <c r="O124" s="132"/>
      <c r="P124" s="239"/>
      <c r="Q124" s="239"/>
      <c r="R124" s="239"/>
      <c r="S124" s="239"/>
      <c r="T124" s="133"/>
    </row>
    <row r="125" spans="2:20" s="130" customFormat="1" ht="15" customHeight="1" x14ac:dyDescent="0.75">
      <c r="B125" s="129"/>
      <c r="C125" s="373" t="s">
        <v>437</v>
      </c>
      <c r="D125" s="132"/>
      <c r="E125" s="132"/>
      <c r="F125" s="132"/>
      <c r="G125" s="132"/>
      <c r="H125" s="132"/>
      <c r="I125" s="132"/>
      <c r="J125" s="132"/>
      <c r="K125" s="132"/>
      <c r="L125" s="132"/>
      <c r="M125" s="132"/>
      <c r="N125" s="132"/>
      <c r="O125" s="132"/>
      <c r="P125" s="239"/>
      <c r="Q125" s="239"/>
      <c r="R125" s="239"/>
      <c r="S125" s="239"/>
      <c r="T125" s="133"/>
    </row>
    <row r="126" spans="2:20" s="130" customFormat="1" ht="15" customHeight="1" x14ac:dyDescent="0.75">
      <c r="B126" s="129"/>
      <c r="C126" s="373" t="s">
        <v>482</v>
      </c>
      <c r="D126" s="132"/>
      <c r="E126" s="132"/>
      <c r="F126" s="132"/>
      <c r="G126" s="132"/>
      <c r="H126" s="132"/>
      <c r="I126" s="132"/>
      <c r="J126" s="132"/>
      <c r="K126" s="132"/>
      <c r="L126" s="132"/>
      <c r="M126" s="132"/>
      <c r="N126" s="132"/>
      <c r="O126" s="132"/>
      <c r="P126" s="239"/>
      <c r="Q126" s="239"/>
      <c r="R126" s="239"/>
      <c r="S126" s="239"/>
      <c r="T126" s="133"/>
    </row>
    <row r="127" spans="2:20" s="130" customFormat="1" ht="15" customHeight="1" x14ac:dyDescent="0.75">
      <c r="B127" s="129"/>
      <c r="C127" s="373" t="s">
        <v>483</v>
      </c>
      <c r="D127" s="132"/>
      <c r="E127" s="132"/>
      <c r="F127" s="132"/>
      <c r="G127" s="132"/>
      <c r="H127" s="132"/>
      <c r="I127" s="132"/>
      <c r="J127" s="132"/>
      <c r="K127" s="132"/>
      <c r="L127" s="132"/>
      <c r="M127" s="132"/>
      <c r="N127" s="132"/>
      <c r="O127" s="132"/>
      <c r="P127" s="239"/>
      <c r="Q127" s="239"/>
      <c r="R127" s="239"/>
      <c r="S127" s="239"/>
      <c r="T127" s="133"/>
    </row>
    <row r="128" spans="2:20" s="130" customFormat="1" ht="15" customHeight="1" x14ac:dyDescent="0.75">
      <c r="B128" s="129"/>
      <c r="C128" s="373" t="s">
        <v>484</v>
      </c>
      <c r="D128" s="132"/>
      <c r="E128" s="132"/>
      <c r="F128" s="132"/>
      <c r="G128" s="132"/>
      <c r="H128" s="132"/>
      <c r="I128" s="132"/>
      <c r="J128" s="132"/>
      <c r="K128" s="132"/>
      <c r="L128" s="132"/>
      <c r="M128" s="132"/>
      <c r="N128" s="132"/>
      <c r="O128" s="132"/>
      <c r="P128" s="239"/>
      <c r="Q128" s="239"/>
      <c r="R128" s="239"/>
      <c r="S128" s="239"/>
      <c r="T128" s="133"/>
    </row>
    <row r="129" spans="2:49" s="130" customFormat="1" ht="15" customHeight="1" x14ac:dyDescent="0.75">
      <c r="B129" s="129"/>
      <c r="C129" s="373" t="s">
        <v>446</v>
      </c>
      <c r="D129" s="132"/>
      <c r="E129" s="132"/>
      <c r="F129" s="132"/>
      <c r="G129" s="132"/>
      <c r="H129" s="132"/>
      <c r="I129" s="132"/>
      <c r="J129" s="132"/>
      <c r="K129" s="132"/>
      <c r="L129" s="132"/>
      <c r="M129" s="132"/>
      <c r="N129" s="132"/>
      <c r="O129" s="132"/>
      <c r="P129" s="239"/>
      <c r="Q129" s="239"/>
      <c r="R129" s="239"/>
      <c r="S129" s="239"/>
      <c r="T129" s="133"/>
    </row>
    <row r="130" spans="2:49" s="130" customFormat="1" ht="15" customHeight="1" x14ac:dyDescent="0.75">
      <c r="B130" s="129"/>
      <c r="C130" s="131"/>
      <c r="D130" s="132"/>
      <c r="E130" s="132"/>
      <c r="F130" s="132"/>
      <c r="G130" s="132"/>
      <c r="H130" s="132"/>
      <c r="I130" s="132"/>
      <c r="J130" s="132"/>
      <c r="K130" s="132"/>
      <c r="L130" s="132"/>
      <c r="M130" s="132"/>
      <c r="N130" s="132"/>
      <c r="O130" s="132"/>
      <c r="P130" s="239"/>
      <c r="Q130" s="239"/>
      <c r="R130" s="239"/>
      <c r="S130" s="239"/>
      <c r="T130" s="133"/>
    </row>
    <row r="131" spans="2:49" ht="20.149999999999999" customHeight="1" x14ac:dyDescent="0.45">
      <c r="B131" s="336" t="s">
        <v>354</v>
      </c>
      <c r="C131" s="336"/>
      <c r="D131" s="335"/>
      <c r="E131" s="335"/>
      <c r="F131" s="335"/>
      <c r="G131" s="335"/>
      <c r="H131" s="335"/>
      <c r="I131" s="335"/>
      <c r="J131" s="335"/>
      <c r="K131" s="335"/>
      <c r="L131" s="335"/>
      <c r="M131" s="335"/>
      <c r="N131" s="335"/>
      <c r="O131" s="335"/>
      <c r="P131" s="335"/>
      <c r="Q131" s="335"/>
      <c r="R131" s="335"/>
      <c r="S131" s="335"/>
      <c r="T131" s="335"/>
      <c r="AR131" s="74"/>
      <c r="AS131" s="74"/>
      <c r="AT131" s="74"/>
      <c r="AU131" s="74"/>
      <c r="AV131" s="74"/>
      <c r="AW131" s="74"/>
    </row>
    <row r="132" spans="2:49" x14ac:dyDescent="0.35">
      <c r="B132" s="308" t="s">
        <v>397</v>
      </c>
      <c r="C132" s="308"/>
      <c r="D132" s="308"/>
      <c r="E132" s="308"/>
      <c r="F132" s="313"/>
      <c r="G132" s="308"/>
      <c r="H132" s="308"/>
      <c r="I132" s="308"/>
      <c r="J132" s="308"/>
      <c r="K132" s="308"/>
      <c r="L132" s="308"/>
      <c r="M132" s="308"/>
      <c r="N132" s="308"/>
      <c r="O132" s="308"/>
      <c r="P132" s="308"/>
      <c r="Q132" s="308"/>
      <c r="R132" s="308"/>
      <c r="S132" s="308"/>
      <c r="T132" s="334"/>
    </row>
    <row r="133" spans="2:49" x14ac:dyDescent="0.35">
      <c r="B133" s="72"/>
      <c r="C133" s="79"/>
      <c r="D133" s="79"/>
      <c r="E133" s="79"/>
      <c r="F133" s="137"/>
      <c r="G133" s="79"/>
      <c r="H133" s="79"/>
      <c r="I133" s="79"/>
      <c r="J133" s="79"/>
      <c r="K133" s="79"/>
      <c r="L133" s="79"/>
      <c r="M133" s="79"/>
      <c r="N133" s="79"/>
      <c r="O133" s="79"/>
      <c r="P133" s="79"/>
      <c r="Q133" s="79"/>
      <c r="R133" s="79"/>
      <c r="S133" s="79"/>
      <c r="T133" s="72"/>
    </row>
    <row r="134" spans="2:49" x14ac:dyDescent="0.35">
      <c r="B134" s="72"/>
      <c r="C134" s="137" t="s">
        <v>270</v>
      </c>
      <c r="D134" s="79"/>
      <c r="E134" s="79"/>
      <c r="F134" s="261" t="str">
        <f>IF(OR('Project Information'!N17="Indoor",'Project Information'!N17="Indoor &amp; Outdoor"),1040,"No Pool/Spa")</f>
        <v>No Pool/Spa</v>
      </c>
      <c r="G134" s="486"/>
      <c r="H134" s="79"/>
      <c r="I134" s="79"/>
      <c r="J134" s="138"/>
      <c r="K134" s="191" t="s">
        <v>272</v>
      </c>
      <c r="L134" s="967" t="str">
        <f>IF(OR('Project Information'!N17="Indoor",'Project Information'!N17="Indoor &amp; Outdoor"),31117,"No Pool/Spa")</f>
        <v>No Pool/Spa</v>
      </c>
      <c r="M134" s="968"/>
      <c r="N134" s="486"/>
      <c r="O134" s="71" t="s">
        <v>760</v>
      </c>
      <c r="P134" s="79"/>
      <c r="Q134" s="230"/>
      <c r="R134" s="79"/>
      <c r="S134" s="231"/>
      <c r="T134" s="72"/>
    </row>
    <row r="135" spans="2:49" x14ac:dyDescent="0.35">
      <c r="B135" s="72"/>
      <c r="C135" s="137"/>
      <c r="D135" s="79"/>
      <c r="E135" s="79"/>
      <c r="F135" s="139"/>
      <c r="G135" s="137"/>
      <c r="H135" s="79"/>
      <c r="I135" s="79"/>
      <c r="J135" s="138"/>
      <c r="K135" s="140"/>
      <c r="L135" s="141"/>
      <c r="M135" s="141"/>
      <c r="N135" s="141"/>
      <c r="O135" s="79"/>
      <c r="P135" s="79"/>
      <c r="Q135" s="79"/>
      <c r="R135" s="79"/>
      <c r="S135" s="233"/>
      <c r="T135" s="72"/>
    </row>
    <row r="136" spans="2:49" x14ac:dyDescent="0.35">
      <c r="B136" s="72"/>
      <c r="C136" s="135" t="s">
        <v>20</v>
      </c>
      <c r="D136" s="971" t="s">
        <v>21</v>
      </c>
      <c r="E136" s="972"/>
      <c r="F136" s="135" t="s">
        <v>22</v>
      </c>
      <c r="G136" s="135" t="s">
        <v>23</v>
      </c>
      <c r="H136" s="973" t="s">
        <v>24</v>
      </c>
      <c r="I136" s="974"/>
      <c r="J136" s="135" t="s">
        <v>25</v>
      </c>
      <c r="K136" s="135" t="s">
        <v>26</v>
      </c>
      <c r="L136" s="971" t="s">
        <v>27</v>
      </c>
      <c r="M136" s="972"/>
      <c r="N136" s="135" t="s">
        <v>28</v>
      </c>
      <c r="O136" s="135" t="s">
        <v>29</v>
      </c>
      <c r="P136" s="135" t="s">
        <v>30</v>
      </c>
      <c r="Q136" s="135" t="s">
        <v>31</v>
      </c>
      <c r="R136" s="135" t="s">
        <v>32</v>
      </c>
      <c r="S136" s="135" t="s">
        <v>41</v>
      </c>
      <c r="T136" s="72"/>
      <c r="AR136" s="74"/>
      <c r="AS136" s="74"/>
      <c r="AT136" s="74"/>
      <c r="AU136" s="74"/>
      <c r="AV136" s="74"/>
      <c r="AW136" s="74"/>
    </row>
    <row r="137" spans="2:49" x14ac:dyDescent="0.35">
      <c r="B137" s="72"/>
      <c r="C137" s="142" t="s">
        <v>411</v>
      </c>
      <c r="D137" s="969">
        <f>IF(OR('Project Information'!N17="Indoor", 'Project Information'!N17="Indoor &amp; Outdoor"),IF(ISBLANK(G134),$F134*0.36*7.48+IF(ISBLANK(N134),$L134/12,$N134/12),G134*0.36*7.48+IF(ISBLANK(N134),L134/12,N134/12)),0)</f>
        <v>0</v>
      </c>
      <c r="E137" s="970"/>
      <c r="F137" s="256">
        <f>IF(OR('Project Information'!N17="Indoor", 'Project Information'!N17="Indoor &amp; Outdoor"),IF(ISBLANK(G134),$F134*0.36*7.48+IF(ISBLANK(N134),$L134/12,$N134/12),G134*0.36*7.48+IF(ISBLANK(N134),L134/12,N134/12)),0)</f>
        <v>0</v>
      </c>
      <c r="G137" s="256">
        <f>IF(OR('Project Information'!N17="Indoor", 'Project Information'!N17="Indoor &amp; Outdoor"),IF(ISBLANK(G134),$F134*0.36*7.48+IF(ISBLANK(N134),$L134/12,$N134/12),G134*0.36*7.48+IF(ISBLANK(N134),L134/12,N134/12)),0)</f>
        <v>0</v>
      </c>
      <c r="H137" s="969">
        <f>IF(OR('Project Information'!N17="Indoor", 'Project Information'!N17="Indoor &amp; Outdoor"),IF(ISBLANK(G134),$F134*0.36*7.48+IF(ISBLANK(N134),$L134/12,$N134/12),G134*0.36*7.48+IF(ISBLANK(N134),L134/12,N134/12)),0)</f>
        <v>0</v>
      </c>
      <c r="I137" s="970"/>
      <c r="J137" s="256">
        <f>IF(OR('Project Information'!N17="Indoor", 'Project Information'!N17="Indoor &amp; Outdoor"),IF(ISBLANK(G134),$F134*0.36*7.48+IF(ISBLANK(N134),$L134/12,$N134/12),G134*0.36*7.48+IF(ISBLANK(N134),L134/12,N134/12)),0)</f>
        <v>0</v>
      </c>
      <c r="K137" s="256">
        <f>IF(OR('Project Information'!N17="Indoor", 'Project Information'!N17="Indoor &amp; Outdoor"),IF(ISBLANK(G134),$F134*0.36*7.48+IF(ISBLANK(N134),$L134/12,$N134/12),G134*0.36*7.48+IF(ISBLANK(N134),L134/12,N134/12)),0)</f>
        <v>0</v>
      </c>
      <c r="L137" s="969">
        <f>IF(OR('Project Information'!N17="Indoor", 'Project Information'!N17="Indoor &amp; Outdoor"),IF(ISBLANK(G134),$F134*0.36*7.48+IF(ISBLANK(N134),$L134/12,$N134/12),G134*0.36*7.48+IF(ISBLANK(N134),L134/12,N134/12)),0)</f>
        <v>0</v>
      </c>
      <c r="M137" s="970"/>
      <c r="N137" s="256">
        <f>IF(OR('Project Information'!N17="Indoor", 'Project Information'!N17="Indoor &amp; Outdoor"),IF(ISBLANK(G134),$F134*0.36*7.48+IF(ISBLANK(N134),$L134/12,$N134/12),G134*0.36*7.48+IF(ISBLANK(N134),L134/12,N134/12)),0)</f>
        <v>0</v>
      </c>
      <c r="O137" s="256">
        <f>IF(OR('Project Information'!N17="Indoor", 'Project Information'!N17="Indoor &amp; Outdoor"),IF(ISBLANK(G134),$F134*0.36*7.48+IF(ISBLANK(N134),$L134/12,$N134/12),G134*0.36*7.48+IF(ISBLANK(N134),L134/12,N134/12)),0)</f>
        <v>0</v>
      </c>
      <c r="P137" s="256">
        <f>IF(OR('Project Information'!N17="Indoor", 'Project Information'!N17="Indoor &amp; Outdoor"),IF(ISBLANK(G134),$F134*0.36*7.48+IF(ISBLANK(N134),$L134/12,$N134/12),G134*0.36*7.48+IF(ISBLANK(N134),L134/12,N134/12)),0)</f>
        <v>0</v>
      </c>
      <c r="Q137" s="256">
        <f>IF(OR('Project Information'!N17="Indoor", 'Project Information'!N17="Indoor &amp; Outdoor"),IF(ISBLANK(G134),$F134*0.36*7.48+IF(ISBLANK(N134),$L134/12,$N134/12),G134*0.36*7.48+IF(ISBLANK(N134),L134/12,N134/12)),0)</f>
        <v>0</v>
      </c>
      <c r="R137" s="256">
        <f>IF(OR('Project Information'!N17="Indoor", 'Project Information'!N17="Indoor &amp; Outdoor"),IF(ISBLANK(G134),$F134*0.36*7.48+IF(ISBLANK(N134),$L134/12,$N134/12),G134*0.36*7.48+IF(ISBLANK(N134),L134/12,N134/12)),0)</f>
        <v>0</v>
      </c>
      <c r="S137" s="451">
        <f>SUM(D137:R137)</f>
        <v>0</v>
      </c>
      <c r="T137" s="72"/>
      <c r="AR137" s="74"/>
      <c r="AS137" s="74"/>
      <c r="AT137" s="74"/>
      <c r="AU137" s="74"/>
      <c r="AV137" s="74"/>
      <c r="AW137" s="74"/>
    </row>
    <row r="138" spans="2:49" x14ac:dyDescent="0.35">
      <c r="B138" s="72"/>
      <c r="C138" s="190" t="s">
        <v>268</v>
      </c>
      <c r="D138" s="965"/>
      <c r="E138" s="966"/>
      <c r="F138" s="487"/>
      <c r="G138" s="487"/>
      <c r="H138" s="965"/>
      <c r="I138" s="966"/>
      <c r="J138" s="487"/>
      <c r="K138" s="487"/>
      <c r="L138" s="965"/>
      <c r="M138" s="966"/>
      <c r="N138" s="487"/>
      <c r="O138" s="487"/>
      <c r="P138" s="487"/>
      <c r="Q138" s="487"/>
      <c r="R138" s="487"/>
      <c r="S138" s="442" t="str">
        <f>IF(SUM(D138:R138)=0,"",SUM(G138:R138))</f>
        <v/>
      </c>
      <c r="T138" s="72"/>
      <c r="AR138" s="74"/>
      <c r="AS138" s="74"/>
      <c r="AT138" s="74"/>
      <c r="AU138" s="74"/>
      <c r="AV138" s="74"/>
      <c r="AW138" s="74"/>
    </row>
    <row r="139" spans="2:49" x14ac:dyDescent="0.35">
      <c r="B139" s="72"/>
      <c r="C139" s="72"/>
      <c r="D139" s="956" t="s">
        <v>289</v>
      </c>
      <c r="E139" s="956"/>
      <c r="F139" s="956"/>
      <c r="G139" s="956"/>
      <c r="H139" s="956"/>
      <c r="I139" s="956"/>
      <c r="J139" s="956"/>
      <c r="K139" s="956"/>
      <c r="L139" s="956"/>
      <c r="M139" s="956"/>
      <c r="N139" s="956"/>
      <c r="O139" s="956"/>
      <c r="P139" s="956"/>
      <c r="Q139" s="956"/>
      <c r="R139" s="956"/>
      <c r="S139" s="956"/>
      <c r="T139" s="72"/>
    </row>
    <row r="140" spans="2:49" x14ac:dyDescent="0.35">
      <c r="B140" s="72"/>
      <c r="C140" s="72"/>
      <c r="D140" s="136"/>
      <c r="E140" s="136"/>
      <c r="F140" s="136"/>
      <c r="G140" s="136"/>
      <c r="H140" s="136"/>
      <c r="I140" s="136"/>
      <c r="J140" s="136"/>
      <c r="K140" s="136"/>
      <c r="L140" s="136"/>
      <c r="M140" s="136"/>
      <c r="N140" s="136"/>
      <c r="O140" s="136"/>
      <c r="P140" s="136"/>
      <c r="Q140" s="136"/>
      <c r="R140" s="136"/>
      <c r="S140" s="136"/>
      <c r="T140" s="72"/>
    </row>
    <row r="141" spans="2:49" x14ac:dyDescent="0.35">
      <c r="B141" s="72"/>
      <c r="C141" s="72" t="s">
        <v>480</v>
      </c>
      <c r="D141" s="136"/>
      <c r="E141" s="136"/>
      <c r="F141" s="136"/>
      <c r="G141" s="136"/>
      <c r="H141" s="136"/>
      <c r="I141" s="136"/>
      <c r="J141" s="136"/>
      <c r="K141" s="136"/>
      <c r="L141" s="136"/>
      <c r="M141" s="136"/>
      <c r="N141" s="136"/>
      <c r="O141" s="136"/>
      <c r="P141" s="136"/>
      <c r="Q141" s="136"/>
      <c r="R141" s="136"/>
      <c r="S141" s="136"/>
      <c r="T141" s="72"/>
    </row>
    <row r="142" spans="2:49" x14ac:dyDescent="0.35">
      <c r="B142" s="72"/>
      <c r="C142" s="72"/>
      <c r="D142" s="136"/>
      <c r="E142" s="136"/>
      <c r="F142" s="136"/>
      <c r="G142" s="136"/>
      <c r="H142" s="136"/>
      <c r="I142" s="136"/>
      <c r="J142" s="136"/>
      <c r="K142" s="136"/>
      <c r="L142" s="136"/>
      <c r="M142" s="136"/>
      <c r="N142" s="136"/>
      <c r="O142" s="136"/>
      <c r="P142" s="136"/>
      <c r="Q142" s="136"/>
      <c r="R142" s="136"/>
      <c r="S142" s="136"/>
      <c r="T142" s="72"/>
    </row>
    <row r="143" spans="2:49" x14ac:dyDescent="0.35">
      <c r="B143" s="308" t="s">
        <v>400</v>
      </c>
      <c r="C143" s="308"/>
      <c r="D143" s="308"/>
      <c r="E143" s="308"/>
      <c r="F143" s="313"/>
      <c r="G143" s="308"/>
      <c r="H143" s="308"/>
      <c r="I143" s="308"/>
      <c r="J143" s="308"/>
      <c r="K143" s="308"/>
      <c r="L143" s="308"/>
      <c r="M143" s="308"/>
      <c r="N143" s="308"/>
      <c r="O143" s="308"/>
      <c r="P143" s="308"/>
      <c r="Q143" s="308"/>
      <c r="R143" s="308"/>
      <c r="S143" s="308"/>
      <c r="T143" s="334"/>
      <c r="AR143" s="74"/>
      <c r="AS143" s="74"/>
      <c r="AT143" s="74"/>
      <c r="AU143" s="74"/>
      <c r="AV143" s="74"/>
      <c r="AW143" s="74"/>
    </row>
    <row r="144" spans="2:49" x14ac:dyDescent="0.35">
      <c r="B144" s="370"/>
      <c r="C144" s="370"/>
      <c r="D144" s="370"/>
      <c r="E144" s="370"/>
      <c r="F144" s="334"/>
      <c r="G144" s="370"/>
      <c r="H144" s="370"/>
      <c r="I144" s="370"/>
      <c r="J144" s="370"/>
      <c r="K144" s="370"/>
      <c r="L144" s="370"/>
      <c r="M144" s="370"/>
      <c r="N144" s="370"/>
      <c r="O144" s="370"/>
      <c r="P144" s="370"/>
      <c r="Q144" s="370"/>
      <c r="R144" s="370"/>
      <c r="S144" s="370"/>
      <c r="T144" s="334"/>
      <c r="AR144" s="74"/>
      <c r="AS144" s="74"/>
      <c r="AT144" s="74"/>
      <c r="AU144" s="74"/>
      <c r="AV144" s="74"/>
      <c r="AW144" s="74"/>
    </row>
    <row r="145" spans="2:49" x14ac:dyDescent="0.35">
      <c r="B145" s="72"/>
      <c r="C145" s="137" t="s">
        <v>271</v>
      </c>
      <c r="D145" s="137"/>
      <c r="E145" s="137"/>
      <c r="F145" s="261" t="str">
        <f>IF(OR('Project Information'!N18="Indoor",'Project Information'!N18="Indoor &amp; Outdoor"),50,"No Feature")</f>
        <v>No Feature</v>
      </c>
      <c r="G145" s="481"/>
      <c r="H145" s="79"/>
      <c r="I145" s="79"/>
      <c r="J145" s="138"/>
      <c r="K145" s="191" t="s">
        <v>273</v>
      </c>
      <c r="L145" s="967" t="str">
        <f>IF(OR('Project Information'!N18="Indoor",'Project Information'!N18="Indoor &amp; Outdoor"),748,"No Feature")</f>
        <v>No Feature</v>
      </c>
      <c r="M145" s="968"/>
      <c r="N145" s="481"/>
      <c r="O145" s="71" t="s">
        <v>761</v>
      </c>
      <c r="P145" s="79"/>
      <c r="Q145" s="79"/>
      <c r="R145" s="231"/>
      <c r="S145" s="79"/>
      <c r="T145" s="72"/>
      <c r="AR145" s="74"/>
      <c r="AS145" s="74"/>
      <c r="AT145" s="74"/>
      <c r="AU145" s="74"/>
      <c r="AV145" s="74"/>
      <c r="AW145" s="74"/>
    </row>
    <row r="146" spans="2:49" x14ac:dyDescent="0.35">
      <c r="B146" s="72"/>
      <c r="C146" s="79"/>
      <c r="D146" s="79"/>
      <c r="E146" s="79"/>
      <c r="F146" s="79"/>
      <c r="G146" s="79"/>
      <c r="H146" s="79"/>
      <c r="I146" s="79"/>
      <c r="J146" s="79"/>
      <c r="K146" s="79"/>
      <c r="L146" s="79"/>
      <c r="M146" s="79"/>
      <c r="N146" s="79"/>
      <c r="O146" s="79"/>
      <c r="P146" s="79"/>
      <c r="Q146" s="79"/>
      <c r="R146" s="79"/>
      <c r="S146" s="79"/>
      <c r="T146" s="72"/>
      <c r="AR146" s="74"/>
      <c r="AS146" s="74"/>
      <c r="AT146" s="74"/>
      <c r="AU146" s="74"/>
      <c r="AV146" s="74"/>
      <c r="AW146" s="74"/>
    </row>
    <row r="147" spans="2:49" x14ac:dyDescent="0.35">
      <c r="B147" s="72"/>
      <c r="C147" s="135" t="s">
        <v>20</v>
      </c>
      <c r="D147" s="971" t="s">
        <v>21</v>
      </c>
      <c r="E147" s="972"/>
      <c r="F147" s="135" t="s">
        <v>22</v>
      </c>
      <c r="G147" s="135" t="s">
        <v>23</v>
      </c>
      <c r="H147" s="973" t="s">
        <v>24</v>
      </c>
      <c r="I147" s="974"/>
      <c r="J147" s="135" t="s">
        <v>25</v>
      </c>
      <c r="K147" s="135" t="s">
        <v>26</v>
      </c>
      <c r="L147" s="971" t="s">
        <v>27</v>
      </c>
      <c r="M147" s="972"/>
      <c r="N147" s="135" t="s">
        <v>28</v>
      </c>
      <c r="O147" s="135" t="s">
        <v>29</v>
      </c>
      <c r="P147" s="135" t="s">
        <v>30</v>
      </c>
      <c r="Q147" s="135" t="s">
        <v>31</v>
      </c>
      <c r="R147" s="135" t="s">
        <v>32</v>
      </c>
      <c r="S147" s="135" t="s">
        <v>41</v>
      </c>
      <c r="T147" s="72"/>
      <c r="AR147" s="74"/>
      <c r="AS147" s="74"/>
      <c r="AT147" s="74"/>
      <c r="AU147" s="74"/>
      <c r="AV147" s="74"/>
      <c r="AW147" s="74"/>
    </row>
    <row r="148" spans="2:49" x14ac:dyDescent="0.35">
      <c r="B148" s="72"/>
      <c r="C148" s="142" t="s">
        <v>411</v>
      </c>
      <c r="D148" s="969">
        <f>IF(OR('Project Information'!N18="Indoor", 'Project Information'!N18="Indoor &amp; Outdoor"),IF(ISBLANK(G145),$F145*0.36*7.48+IF(ISBLANK(N145),$L145/12,N145/12),G145*0.36*7.48+IF(ISBLANK(N145),L145/12,N145/12)),0)</f>
        <v>0</v>
      </c>
      <c r="E148" s="970"/>
      <c r="F148" s="256">
        <f>IF(OR('Project Information'!N18="Indoor", 'Project Information'!N18="Indoor &amp; Outdoor"),IF(ISBLANK(G145),$F145*0.36*7.48+IF(ISBLANK(N145),$L145/12,$N145/12),G145*0.36*7.48+IF(ISBLANK(N145),L145/12,N145/12)),0)</f>
        <v>0</v>
      </c>
      <c r="G148" s="256">
        <f>IF(OR('Project Information'!N18="Indoor", 'Project Information'!N18="Indoor &amp; Outdoor"),IF(ISBLANK(G145),$F145*0.36*7.48+IF(ISBLANK(N145),$L145/12,$N145/12),G145*0.36*7.48+IF(ISBLANK(N145),L145/12,N145/12)),0)</f>
        <v>0</v>
      </c>
      <c r="H148" s="969">
        <f>IF(OR('Project Information'!N18="Indoor", 'Project Information'!N18="Indoor &amp; Outdoor"),IF(ISBLANK(G145),$F145*0.36*7.48+IF(ISBLANK(N145),$L145/12,$N145/12),G145*0.36*7.48+IF(ISBLANK(N145),L145/12,N145/12)),0)</f>
        <v>0</v>
      </c>
      <c r="I148" s="970"/>
      <c r="J148" s="256">
        <f>IF(OR('Project Information'!N18="Indoor", 'Project Information'!N18="Indoor &amp; Outdoor"),IF(ISBLANK(G145),$F145*0.36*7.48+IF(ISBLANK(N145),$L145/12,$N145/12),G145*0.36*7.48+IF(ISBLANK(N145),L145/12,N145/12)),0)</f>
        <v>0</v>
      </c>
      <c r="K148" s="256">
        <f>IF(OR('Project Information'!N18="Indoor", 'Project Information'!N18="Indoor &amp; Outdoor"),IF(ISBLANK(G145),$F145*0.36*7.48+IF(ISBLANK(N145),$L145/12,$N145/12),G145*0.36*7.48+IF(ISBLANK(N145),L145/12,N145/12)),0)</f>
        <v>0</v>
      </c>
      <c r="L148" s="969">
        <f>IF(OR('Project Information'!N18="Indoor", 'Project Information'!N18="Indoor &amp; Outdoor"),IF(ISBLANK(G145),$F145*0.36*7.48+IF(ISBLANK(N145),$L145/12,$N145/12),G145*0.36*7.48+IF(ISBLANK(N145),L145/12,N145/12)),0)</f>
        <v>0</v>
      </c>
      <c r="M148" s="970"/>
      <c r="N148" s="256">
        <f>IF(OR('Project Information'!N18="Indoor", 'Project Information'!N18="Indoor &amp; Outdoor"),IF(ISBLANK(G145),$F145*0.36*7.48+IF(ISBLANK(N145),$L145/12,$N145/12),G145*0.36*7.48+IF(ISBLANK(N145),L145/12,N145/12)),0)</f>
        <v>0</v>
      </c>
      <c r="O148" s="256">
        <f>IF(OR('Project Information'!N18="Indoor", 'Project Information'!N18="Indoor &amp; Outdoor"),IF(ISBLANK(G145),$F145*0.36*7.48+IF(ISBLANK(N145),$L145/12,$N145/12),G145*0.36*7.48+IF(ISBLANK(N145),L145/12,N145/12)),0)</f>
        <v>0</v>
      </c>
      <c r="P148" s="256">
        <f>IF(OR('Project Information'!N18="Indoor", 'Project Information'!N18="Indoor &amp; Outdoor"),IF(ISBLANK(G145),$F145*0.36*7.48+IF(ISBLANK(N145),$L145/12,$N145/12),G145*0.36*7.48+IF(ISBLANK(N145),L145/12,N145/12)),0)</f>
        <v>0</v>
      </c>
      <c r="Q148" s="256">
        <f>IF(OR('Project Information'!N18="Indoor", 'Project Information'!N18="Indoor &amp; Outdoor"),IF(ISBLANK(G145),$F145*0.36*7.48+IF(ISBLANK(N145),$L145/12,$N145/12),G145*0.36*7.48+IF(ISBLANK(N145),L145/12,N145/12)),0)</f>
        <v>0</v>
      </c>
      <c r="R148" s="256">
        <f>IF(OR('Project Information'!N18="Indoor", 'Project Information'!N18="Indoor &amp; Outdoor"),IF(ISBLANK(G145),$F145*0.36*7.48+IF(ISBLANK(N145),$L145/12,$N145/12),G145*0.36*7.48+IF(ISBLANK(N145),L145/12,N145/12)),0)</f>
        <v>0</v>
      </c>
      <c r="S148" s="451">
        <f>SUM(D148:R148)</f>
        <v>0</v>
      </c>
      <c r="T148" s="72"/>
      <c r="AR148" s="74"/>
      <c r="AS148" s="74"/>
      <c r="AT148" s="74"/>
      <c r="AU148" s="74"/>
      <c r="AV148" s="74"/>
      <c r="AW148" s="74"/>
    </row>
    <row r="149" spans="2:49" x14ac:dyDescent="0.35">
      <c r="B149" s="72"/>
      <c r="C149" s="190" t="s">
        <v>268</v>
      </c>
      <c r="D149" s="965"/>
      <c r="E149" s="966"/>
      <c r="F149" s="487"/>
      <c r="G149" s="487"/>
      <c r="H149" s="965"/>
      <c r="I149" s="966"/>
      <c r="J149" s="487"/>
      <c r="K149" s="487"/>
      <c r="L149" s="965"/>
      <c r="M149" s="966"/>
      <c r="N149" s="487"/>
      <c r="O149" s="487"/>
      <c r="P149" s="487"/>
      <c r="Q149" s="487"/>
      <c r="R149" s="487"/>
      <c r="S149" s="442" t="str">
        <f>IF(SUM(D149:R149)=0,"",SUM(G149:R149))</f>
        <v/>
      </c>
      <c r="T149" s="72"/>
      <c r="AR149" s="74"/>
      <c r="AS149" s="74"/>
      <c r="AT149" s="74"/>
      <c r="AU149" s="74"/>
      <c r="AV149" s="74"/>
      <c r="AW149" s="74"/>
    </row>
    <row r="150" spans="2:49" x14ac:dyDescent="0.35">
      <c r="B150" s="72"/>
      <c r="C150" s="72"/>
      <c r="D150" s="956" t="s">
        <v>289</v>
      </c>
      <c r="E150" s="956"/>
      <c r="F150" s="956"/>
      <c r="G150" s="956"/>
      <c r="H150" s="956"/>
      <c r="I150" s="956"/>
      <c r="J150" s="956"/>
      <c r="K150" s="956"/>
      <c r="L150" s="956"/>
      <c r="M150" s="956"/>
      <c r="N150" s="956"/>
      <c r="O150" s="956"/>
      <c r="P150" s="956"/>
      <c r="Q150" s="956"/>
      <c r="R150" s="956"/>
      <c r="S150" s="956"/>
      <c r="T150" s="72"/>
    </row>
    <row r="151" spans="2:49" x14ac:dyDescent="0.35">
      <c r="B151" s="72"/>
      <c r="C151" s="72"/>
      <c r="D151" s="136"/>
      <c r="E151" s="136"/>
      <c r="F151" s="136"/>
      <c r="G151" s="136"/>
      <c r="H151" s="136"/>
      <c r="I151" s="136"/>
      <c r="J151" s="136"/>
      <c r="K151" s="136"/>
      <c r="L151" s="136"/>
      <c r="M151" s="136"/>
      <c r="N151" s="136"/>
      <c r="O151" s="136"/>
      <c r="P151" s="136"/>
      <c r="Q151" s="136"/>
      <c r="R151" s="136"/>
      <c r="S151" s="136"/>
      <c r="T151" s="72"/>
    </row>
    <row r="152" spans="2:49" x14ac:dyDescent="0.35">
      <c r="B152" s="72"/>
      <c r="C152" s="1026" t="s">
        <v>479</v>
      </c>
      <c r="D152" s="1026"/>
      <c r="E152" s="1026"/>
      <c r="F152" s="1026"/>
      <c r="G152" s="1026"/>
      <c r="H152" s="1026"/>
      <c r="I152" s="1026"/>
      <c r="J152" s="1026"/>
      <c r="K152" s="1026"/>
      <c r="L152" s="1026"/>
      <c r="M152" s="1026"/>
      <c r="N152" s="1026"/>
      <c r="O152" s="1026"/>
      <c r="P152" s="1026"/>
      <c r="Q152" s="1026"/>
      <c r="R152" s="109"/>
      <c r="S152" s="109"/>
      <c r="T152" s="72"/>
      <c r="AR152" s="74"/>
      <c r="AS152" s="74"/>
      <c r="AT152" s="74"/>
      <c r="AU152" s="74"/>
      <c r="AV152" s="74"/>
      <c r="AW152" s="74"/>
    </row>
    <row r="153" spans="2:49" x14ac:dyDescent="0.35">
      <c r="B153" s="72"/>
      <c r="C153" s="221"/>
      <c r="D153" s="221"/>
      <c r="E153" s="221"/>
      <c r="F153" s="221"/>
      <c r="G153" s="221"/>
      <c r="H153" s="221"/>
      <c r="I153" s="221"/>
      <c r="J153" s="221"/>
      <c r="K153" s="221"/>
      <c r="L153" s="221"/>
      <c r="M153" s="221"/>
      <c r="N153" s="221"/>
      <c r="O153" s="221"/>
      <c r="P153" s="221"/>
      <c r="Q153" s="221"/>
      <c r="R153" s="109"/>
      <c r="S153" s="109"/>
      <c r="T153" s="72"/>
      <c r="AR153" s="74"/>
      <c r="AS153" s="74"/>
      <c r="AT153" s="74"/>
      <c r="AU153" s="74"/>
      <c r="AV153" s="74"/>
      <c r="AW153" s="74"/>
    </row>
    <row r="154" spans="2:49" ht="15" customHeight="1" x14ac:dyDescent="0.35">
      <c r="B154" s="377" t="s">
        <v>410</v>
      </c>
      <c r="C154" s="377"/>
      <c r="D154" s="376"/>
      <c r="E154" s="376"/>
      <c r="F154" s="376"/>
      <c r="G154" s="376"/>
      <c r="H154" s="376"/>
      <c r="I154" s="376"/>
      <c r="J154" s="376"/>
      <c r="K154" s="376"/>
      <c r="L154" s="376"/>
      <c r="M154" s="376"/>
      <c r="N154" s="376"/>
      <c r="O154" s="376"/>
      <c r="P154" s="376"/>
      <c r="Q154" s="376"/>
      <c r="R154" s="376"/>
      <c r="S154" s="376"/>
      <c r="T154" s="334"/>
      <c r="AR154" s="74"/>
      <c r="AS154" s="74"/>
      <c r="AT154" s="74"/>
      <c r="AU154" s="74"/>
      <c r="AV154" s="74"/>
      <c r="AW154" s="74"/>
    </row>
    <row r="155" spans="2:49" x14ac:dyDescent="0.35">
      <c r="B155" s="72"/>
      <c r="C155" s="221"/>
      <c r="D155" s="221"/>
      <c r="E155" s="221"/>
      <c r="F155" s="221"/>
      <c r="G155" s="221"/>
      <c r="H155" s="221"/>
      <c r="I155" s="221"/>
      <c r="J155" s="221"/>
      <c r="K155" s="221"/>
      <c r="L155" s="221"/>
      <c r="M155" s="221"/>
      <c r="N155" s="221"/>
      <c r="O155" s="232"/>
      <c r="P155" s="221"/>
      <c r="Q155" s="221"/>
      <c r="R155" s="109"/>
      <c r="S155" s="109"/>
      <c r="T155" s="72"/>
      <c r="AR155" s="74"/>
      <c r="AS155" s="74"/>
      <c r="AT155" s="74"/>
      <c r="AU155" s="74"/>
      <c r="AV155" s="74"/>
      <c r="AW155" s="74"/>
    </row>
    <row r="156" spans="2:49" x14ac:dyDescent="0.35">
      <c r="B156" s="72"/>
      <c r="C156" s="135" t="s">
        <v>20</v>
      </c>
      <c r="D156" s="971" t="s">
        <v>21</v>
      </c>
      <c r="E156" s="972"/>
      <c r="F156" s="135" t="s">
        <v>22</v>
      </c>
      <c r="G156" s="135" t="s">
        <v>23</v>
      </c>
      <c r="H156" s="973" t="s">
        <v>24</v>
      </c>
      <c r="I156" s="974"/>
      <c r="J156" s="135" t="s">
        <v>25</v>
      </c>
      <c r="K156" s="135" t="s">
        <v>26</v>
      </c>
      <c r="L156" s="971" t="s">
        <v>27</v>
      </c>
      <c r="M156" s="972"/>
      <c r="N156" s="135" t="s">
        <v>28</v>
      </c>
      <c r="O156" s="135" t="s">
        <v>29</v>
      </c>
      <c r="P156" s="135" t="s">
        <v>30</v>
      </c>
      <c r="Q156" s="135" t="s">
        <v>31</v>
      </c>
      <c r="R156" s="135" t="s">
        <v>32</v>
      </c>
      <c r="S156" s="135" t="s">
        <v>41</v>
      </c>
      <c r="T156" s="72"/>
      <c r="AR156" s="74"/>
      <c r="AS156" s="74"/>
      <c r="AT156" s="74"/>
      <c r="AU156" s="74"/>
      <c r="AV156" s="74"/>
      <c r="AW156" s="74"/>
    </row>
    <row r="157" spans="2:49" x14ac:dyDescent="0.35">
      <c r="B157" s="72"/>
      <c r="C157" s="142" t="s">
        <v>412</v>
      </c>
      <c r="D157" s="952">
        <f>IF($F$134="No Pool/Spa",0,15*6*5*52/12)</f>
        <v>0</v>
      </c>
      <c r="E157" s="953"/>
      <c r="F157" s="262">
        <f>IF($F$134="No Pool/Spa",0,15*6*5*52/12)</f>
        <v>0</v>
      </c>
      <c r="G157" s="262">
        <f>IF($F$134="No Pool/Spa",0,15*6*5*52/12)</f>
        <v>0</v>
      </c>
      <c r="H157" s="952">
        <f>IF($F$134="No Pool/Spa",0,15*6*5*52/12)</f>
        <v>0</v>
      </c>
      <c r="I157" s="953"/>
      <c r="J157" s="262">
        <f>IF($F$134="No Pool/Spa",0,15*6*5*52/12)</f>
        <v>0</v>
      </c>
      <c r="K157" s="262">
        <f>IF($F$134="No Pool/Spa",0,15*6*5*52/12)</f>
        <v>0</v>
      </c>
      <c r="L157" s="1023">
        <f>IF($F$134="No Pool/Spa",0,15*6*5*52/12)</f>
        <v>0</v>
      </c>
      <c r="M157" s="1024"/>
      <c r="N157" s="262">
        <f>IF($F$134="No Pool/Spa",0,15*6*5*52/12)</f>
        <v>0</v>
      </c>
      <c r="O157" s="262">
        <f>IF($F$134="No Pool/Spa",0,15*6*5*52/12)</f>
        <v>0</v>
      </c>
      <c r="P157" s="262">
        <f>IF($F$134="No Pool/Spa",0,15*6*5*52/12)</f>
        <v>0</v>
      </c>
      <c r="Q157" s="262">
        <f>IF($F$134="No Pool/Spa",0,15*6*5*52/12)</f>
        <v>0</v>
      </c>
      <c r="R157" s="262">
        <f>IF($F$134="No Pool/Spa",0,15*6*5*52/12)</f>
        <v>0</v>
      </c>
      <c r="S157" s="446">
        <f>SUM(D157:R157)</f>
        <v>0</v>
      </c>
      <c r="T157" s="72"/>
      <c r="AR157" s="74"/>
      <c r="AS157" s="74"/>
      <c r="AT157" s="74"/>
      <c r="AU157" s="74"/>
      <c r="AV157" s="74"/>
      <c r="AW157" s="74"/>
    </row>
    <row r="158" spans="2:49" x14ac:dyDescent="0.35">
      <c r="B158" s="72"/>
      <c r="C158" s="190" t="s">
        <v>268</v>
      </c>
      <c r="D158" s="965"/>
      <c r="E158" s="966"/>
      <c r="F158" s="487"/>
      <c r="G158" s="487"/>
      <c r="H158" s="950"/>
      <c r="I158" s="951"/>
      <c r="J158" s="487"/>
      <c r="K158" s="487"/>
      <c r="L158" s="950"/>
      <c r="M158" s="951"/>
      <c r="N158" s="487"/>
      <c r="O158" s="487"/>
      <c r="P158" s="487"/>
      <c r="Q158" s="487"/>
      <c r="R158" s="487"/>
      <c r="S158" s="442" t="str">
        <f>IF(SUM(D158:R158)=0,"",SUM(G158:R158))</f>
        <v/>
      </c>
      <c r="T158" s="72"/>
      <c r="AR158" s="74"/>
      <c r="AS158" s="74"/>
      <c r="AT158" s="74"/>
      <c r="AU158" s="74"/>
      <c r="AV158" s="74"/>
      <c r="AW158" s="74"/>
    </row>
    <row r="159" spans="2:49" ht="15" customHeight="1" x14ac:dyDescent="0.35">
      <c r="B159" s="72"/>
      <c r="C159" s="221"/>
      <c r="D159" s="940" t="s">
        <v>290</v>
      </c>
      <c r="E159" s="941"/>
      <c r="F159" s="941"/>
      <c r="G159" s="941"/>
      <c r="H159" s="941"/>
      <c r="I159" s="941"/>
      <c r="J159" s="941"/>
      <c r="K159" s="941"/>
      <c r="L159" s="941"/>
      <c r="M159" s="941"/>
      <c r="N159" s="941"/>
      <c r="O159" s="941"/>
      <c r="P159" s="941"/>
      <c r="Q159" s="941"/>
      <c r="R159" s="941"/>
      <c r="S159" s="942"/>
      <c r="T159" s="72"/>
      <c r="AR159" s="74"/>
      <c r="AS159" s="74"/>
      <c r="AT159" s="74"/>
      <c r="AU159" s="74"/>
      <c r="AV159" s="74"/>
      <c r="AW159" s="74"/>
    </row>
    <row r="160" spans="2:49" x14ac:dyDescent="0.35">
      <c r="B160" s="72"/>
      <c r="C160" s="228"/>
      <c r="D160" s="228"/>
      <c r="E160" s="228"/>
      <c r="F160" s="228"/>
      <c r="G160" s="228"/>
      <c r="H160" s="228"/>
      <c r="I160" s="228"/>
      <c r="J160" s="228"/>
      <c r="K160" s="228"/>
      <c r="L160" s="228"/>
      <c r="M160" s="228"/>
      <c r="N160" s="228"/>
      <c r="O160" s="228"/>
      <c r="P160" s="228"/>
      <c r="Q160" s="228"/>
      <c r="R160" s="109"/>
      <c r="S160" s="109"/>
      <c r="T160" s="72"/>
      <c r="AR160" s="74"/>
      <c r="AS160" s="74"/>
      <c r="AT160" s="74"/>
      <c r="AU160" s="74"/>
      <c r="AV160" s="74"/>
      <c r="AW160" s="74"/>
    </row>
    <row r="161" spans="2:49" ht="29" x14ac:dyDescent="0.35">
      <c r="B161" s="72"/>
      <c r="C161" s="221"/>
      <c r="D161" s="221"/>
      <c r="E161" s="221"/>
      <c r="F161" s="221"/>
      <c r="G161" s="221"/>
      <c r="H161" s="221"/>
      <c r="I161" s="221"/>
      <c r="J161" s="221"/>
      <c r="K161" s="221"/>
      <c r="L161" s="221"/>
      <c r="M161" s="221"/>
      <c r="N161" s="129"/>
      <c r="O161" s="129"/>
      <c r="P161" s="102" t="s">
        <v>319</v>
      </c>
      <c r="Q161" s="103" t="s">
        <v>314</v>
      </c>
      <c r="R161" s="949" t="s">
        <v>331</v>
      </c>
      <c r="S161" s="949"/>
      <c r="T161" s="72"/>
      <c r="AR161" s="74"/>
      <c r="AS161" s="74"/>
      <c r="AT161" s="74"/>
      <c r="AU161" s="74"/>
      <c r="AV161" s="74"/>
      <c r="AW161" s="74"/>
    </row>
    <row r="162" spans="2:49" ht="21.5" x14ac:dyDescent="0.75">
      <c r="B162" s="72"/>
      <c r="C162" s="436"/>
      <c r="D162" s="228"/>
      <c r="E162" s="228"/>
      <c r="F162" s="228"/>
      <c r="G162" s="228"/>
      <c r="H162" s="228"/>
      <c r="I162" s="228"/>
      <c r="J162" s="228"/>
      <c r="K162" s="228"/>
      <c r="L162" s="228"/>
      <c r="M162" s="228"/>
      <c r="N162" s="1022" t="s">
        <v>313</v>
      </c>
      <c r="O162" s="1022"/>
      <c r="P162" s="276">
        <f>MROUND(IF(S158="",S157,S158)+IF(S149="",S148,S149)+IF(S138="",S137,S138),100)</f>
        <v>0</v>
      </c>
      <c r="Q162" s="276">
        <f>P162-R162</f>
        <v>0</v>
      </c>
      <c r="R162" s="1015">
        <f>MROUND(IF(S149="",S148,S149),100)</f>
        <v>0</v>
      </c>
      <c r="S162" s="1016"/>
      <c r="T162" s="72"/>
      <c r="AR162" s="74"/>
      <c r="AS162" s="74"/>
      <c r="AT162" s="74"/>
      <c r="AU162" s="74"/>
      <c r="AV162" s="74"/>
      <c r="AW162" s="74"/>
    </row>
    <row r="163" spans="2:49" ht="43.5" x14ac:dyDescent="0.35">
      <c r="B163" s="72"/>
      <c r="C163" s="436" t="s">
        <v>453</v>
      </c>
      <c r="D163" s="228"/>
      <c r="E163" s="228"/>
      <c r="F163" s="228"/>
      <c r="G163" s="228"/>
      <c r="H163" s="228"/>
      <c r="I163" s="228"/>
      <c r="J163" s="228"/>
      <c r="K163" s="228"/>
      <c r="L163" s="228"/>
      <c r="M163" s="228"/>
      <c r="N163" s="1022"/>
      <c r="O163" s="1022"/>
      <c r="P163" s="229" t="s">
        <v>315</v>
      </c>
      <c r="Q163" s="229" t="s">
        <v>316</v>
      </c>
      <c r="R163" s="1025" t="s">
        <v>317</v>
      </c>
      <c r="S163" s="1025"/>
      <c r="T163" s="72"/>
      <c r="AR163" s="74"/>
      <c r="AS163" s="74"/>
      <c r="AT163" s="74"/>
      <c r="AU163" s="74"/>
      <c r="AV163" s="74"/>
      <c r="AW163" s="74"/>
    </row>
    <row r="164" spans="2:49" x14ac:dyDescent="0.35">
      <c r="B164" s="72"/>
      <c r="C164" s="228"/>
      <c r="D164" s="228"/>
      <c r="E164" s="228"/>
      <c r="F164" s="228"/>
      <c r="G164" s="228"/>
      <c r="H164" s="228"/>
      <c r="I164" s="228"/>
      <c r="J164" s="228"/>
      <c r="K164" s="228"/>
      <c r="L164" s="228"/>
      <c r="M164" s="228"/>
      <c r="N164" s="228"/>
      <c r="O164" s="232"/>
      <c r="P164" s="228"/>
      <c r="Q164" s="228"/>
      <c r="R164" s="109"/>
      <c r="S164" s="109"/>
      <c r="T164" s="72"/>
      <c r="AR164" s="74"/>
      <c r="AS164" s="74"/>
      <c r="AT164" s="74"/>
      <c r="AU164" s="74"/>
      <c r="AV164" s="74"/>
      <c r="AW164" s="74"/>
    </row>
    <row r="165" spans="2:49" ht="18.75" customHeight="1" x14ac:dyDescent="0.45">
      <c r="B165" s="314" t="s">
        <v>758</v>
      </c>
      <c r="C165" s="305"/>
      <c r="D165" s="305"/>
      <c r="E165" s="305"/>
      <c r="F165" s="305"/>
      <c r="G165" s="305"/>
      <c r="H165" s="305"/>
      <c r="I165" s="305"/>
      <c r="J165" s="305"/>
      <c r="K165" s="305"/>
      <c r="L165" s="305"/>
      <c r="M165" s="305"/>
      <c r="N165" s="305"/>
      <c r="O165" s="305"/>
      <c r="P165" s="305"/>
      <c r="Q165" s="305"/>
      <c r="R165" s="305"/>
      <c r="S165" s="305"/>
      <c r="T165" s="305"/>
    </row>
  </sheetData>
  <sheetProtection algorithmName="SHA-512" hashValue="8w08FoOq30Zb2aEqyCcj2AEeMcQkNMwSM7Hcv5DmmkrR2uddCFh7EJ1UL+W+fsY8j6MV1x67rvSaxFk6TH0i8A==" saltValue="hS0G+maDWUiSFV0halQ9Mg==" spinCount="100000" sheet="1" objects="1" scenarios="1"/>
  <mergeCells count="353">
    <mergeCell ref="L157:M157"/>
    <mergeCell ref="R122:S122"/>
    <mergeCell ref="C152:Q152"/>
    <mergeCell ref="D156:E156"/>
    <mergeCell ref="H156:I156"/>
    <mergeCell ref="L156:M156"/>
    <mergeCell ref="D158:E158"/>
    <mergeCell ref="R161:S161"/>
    <mergeCell ref="N162:O163"/>
    <mergeCell ref="R162:S162"/>
    <mergeCell ref="R163:S163"/>
    <mergeCell ref="L138:M138"/>
    <mergeCell ref="D149:E149"/>
    <mergeCell ref="H149:I149"/>
    <mergeCell ref="L149:M149"/>
    <mergeCell ref="L147:M147"/>
    <mergeCell ref="D148:E148"/>
    <mergeCell ref="H148:I148"/>
    <mergeCell ref="L148:M148"/>
    <mergeCell ref="D136:E136"/>
    <mergeCell ref="H136:I136"/>
    <mergeCell ref="D138:E138"/>
    <mergeCell ref="L136:M136"/>
    <mergeCell ref="L145:M145"/>
    <mergeCell ref="C3:T3"/>
    <mergeCell ref="N121:O122"/>
    <mergeCell ref="R120:S120"/>
    <mergeCell ref="N13:O13"/>
    <mergeCell ref="F33:G33"/>
    <mergeCell ref="F34:G34"/>
    <mergeCell ref="F35:G35"/>
    <mergeCell ref="F36:G36"/>
    <mergeCell ref="F37:G37"/>
    <mergeCell ref="D70:G70"/>
    <mergeCell ref="D80:G80"/>
    <mergeCell ref="D90:G90"/>
    <mergeCell ref="N75:O75"/>
    <mergeCell ref="N76:O76"/>
    <mergeCell ref="N81:O81"/>
    <mergeCell ref="N82:O82"/>
    <mergeCell ref="D17:G17"/>
    <mergeCell ref="D40:G40"/>
    <mergeCell ref="D50:G50"/>
    <mergeCell ref="D60:G60"/>
    <mergeCell ref="D114:G114"/>
    <mergeCell ref="H114:K114"/>
    <mergeCell ref="L114:O114"/>
    <mergeCell ref="R114:S114"/>
    <mergeCell ref="R40:S40"/>
    <mergeCell ref="R18:S18"/>
    <mergeCell ref="R19:S19"/>
    <mergeCell ref="R20:S20"/>
    <mergeCell ref="R21:S21"/>
    <mergeCell ref="R22:S22"/>
    <mergeCell ref="R23:S23"/>
    <mergeCell ref="R24:S24"/>
    <mergeCell ref="C25:S25"/>
    <mergeCell ref="N24:O24"/>
    <mergeCell ref="J24:K24"/>
    <mergeCell ref="H40:K40"/>
    <mergeCell ref="J23:K23"/>
    <mergeCell ref="J22:K22"/>
    <mergeCell ref="J21:K21"/>
    <mergeCell ref="J20:K20"/>
    <mergeCell ref="L40:O40"/>
    <mergeCell ref="H32:J32"/>
    <mergeCell ref="F22:G22"/>
    <mergeCell ref="F23:G23"/>
    <mergeCell ref="F18:G18"/>
    <mergeCell ref="F19:G19"/>
    <mergeCell ref="F20:G20"/>
    <mergeCell ref="F21:G21"/>
    <mergeCell ref="C67:S67"/>
    <mergeCell ref="L60:O60"/>
    <mergeCell ref="L70:O70"/>
    <mergeCell ref="L80:O80"/>
    <mergeCell ref="L90:O90"/>
    <mergeCell ref="N18:O18"/>
    <mergeCell ref="N19:O19"/>
    <mergeCell ref="N20:O20"/>
    <mergeCell ref="N21:O21"/>
    <mergeCell ref="N22:O22"/>
    <mergeCell ref="N23:O23"/>
    <mergeCell ref="N41:O41"/>
    <mergeCell ref="N42:O42"/>
    <mergeCell ref="N52:O52"/>
    <mergeCell ref="N53:O53"/>
    <mergeCell ref="N54:O54"/>
    <mergeCell ref="N55:O55"/>
    <mergeCell ref="N56:O56"/>
    <mergeCell ref="N43:O43"/>
    <mergeCell ref="N44:O44"/>
    <mergeCell ref="N45:O45"/>
    <mergeCell ref="N46:O46"/>
    <mergeCell ref="N51:O51"/>
    <mergeCell ref="L50:O50"/>
    <mergeCell ref="N96:O96"/>
    <mergeCell ref="F41:G41"/>
    <mergeCell ref="F42:G42"/>
    <mergeCell ref="F43:G43"/>
    <mergeCell ref="F44:G44"/>
    <mergeCell ref="F45:G45"/>
    <mergeCell ref="F46:G46"/>
    <mergeCell ref="F51:G51"/>
    <mergeCell ref="F52:G52"/>
    <mergeCell ref="F53:G53"/>
    <mergeCell ref="F54:G54"/>
    <mergeCell ref="F55:G55"/>
    <mergeCell ref="F56:G56"/>
    <mergeCell ref="F61:G61"/>
    <mergeCell ref="F62:G62"/>
    <mergeCell ref="F63:G63"/>
    <mergeCell ref="N83:O83"/>
    <mergeCell ref="N84:O84"/>
    <mergeCell ref="N85:O85"/>
    <mergeCell ref="N71:O71"/>
    <mergeCell ref="N72:O72"/>
    <mergeCell ref="N73:O73"/>
    <mergeCell ref="N74:O74"/>
    <mergeCell ref="N61:O61"/>
    <mergeCell ref="F83:G83"/>
    <mergeCell ref="F84:G84"/>
    <mergeCell ref="F85:G85"/>
    <mergeCell ref="F86:G86"/>
    <mergeCell ref="F73:G73"/>
    <mergeCell ref="F74:G74"/>
    <mergeCell ref="F75:G75"/>
    <mergeCell ref="F76:G76"/>
    <mergeCell ref="F81:G81"/>
    <mergeCell ref="H90:K90"/>
    <mergeCell ref="J86:K86"/>
    <mergeCell ref="J85:K85"/>
    <mergeCell ref="J84:K84"/>
    <mergeCell ref="J83:K83"/>
    <mergeCell ref="F91:G91"/>
    <mergeCell ref="F96:G96"/>
    <mergeCell ref="R121:S121"/>
    <mergeCell ref="J96:K96"/>
    <mergeCell ref="J91:K91"/>
    <mergeCell ref="N86:O86"/>
    <mergeCell ref="N91:O91"/>
    <mergeCell ref="R106:S106"/>
    <mergeCell ref="R91:S91"/>
    <mergeCell ref="R96:S96"/>
    <mergeCell ref="R103:S103"/>
    <mergeCell ref="R105:S105"/>
    <mergeCell ref="R107:S107"/>
    <mergeCell ref="R83:S83"/>
    <mergeCell ref="R84:S84"/>
    <mergeCell ref="R85:S85"/>
    <mergeCell ref="R86:S86"/>
    <mergeCell ref="R90:S90"/>
    <mergeCell ref="F107:G107"/>
    <mergeCell ref="J74:K74"/>
    <mergeCell ref="J73:K73"/>
    <mergeCell ref="J72:K72"/>
    <mergeCell ref="J71:K71"/>
    <mergeCell ref="H70:K70"/>
    <mergeCell ref="J82:K82"/>
    <mergeCell ref="J81:K81"/>
    <mergeCell ref="H80:K80"/>
    <mergeCell ref="J76:K76"/>
    <mergeCell ref="J75:K75"/>
    <mergeCell ref="C77:S77"/>
    <mergeCell ref="F82:G82"/>
    <mergeCell ref="F71:G71"/>
    <mergeCell ref="F72:G72"/>
    <mergeCell ref="R75:S75"/>
    <mergeCell ref="R76:S76"/>
    <mergeCell ref="R80:S80"/>
    <mergeCell ref="R81:S81"/>
    <mergeCell ref="R82:S82"/>
    <mergeCell ref="R70:S70"/>
    <mergeCell ref="R71:S71"/>
    <mergeCell ref="R72:S72"/>
    <mergeCell ref="R73:S73"/>
    <mergeCell ref="R74:S74"/>
    <mergeCell ref="N65:O65"/>
    <mergeCell ref="N66:O66"/>
    <mergeCell ref="R62:S62"/>
    <mergeCell ref="R63:S63"/>
    <mergeCell ref="R64:S64"/>
    <mergeCell ref="R65:S65"/>
    <mergeCell ref="R66:S66"/>
    <mergeCell ref="R60:S60"/>
    <mergeCell ref="R61:S61"/>
    <mergeCell ref="R110:S110"/>
    <mergeCell ref="C47:S47"/>
    <mergeCell ref="R41:S41"/>
    <mergeCell ref="R42:S42"/>
    <mergeCell ref="R43:S43"/>
    <mergeCell ref="R44:S44"/>
    <mergeCell ref="R45:S45"/>
    <mergeCell ref="J61:K61"/>
    <mergeCell ref="H60:K60"/>
    <mergeCell ref="J56:K56"/>
    <mergeCell ref="J55:K55"/>
    <mergeCell ref="J54:K54"/>
    <mergeCell ref="R54:S54"/>
    <mergeCell ref="R55:S55"/>
    <mergeCell ref="R56:S56"/>
    <mergeCell ref="R46:S46"/>
    <mergeCell ref="R50:S50"/>
    <mergeCell ref="R51:S51"/>
    <mergeCell ref="R52:S52"/>
    <mergeCell ref="R53:S53"/>
    <mergeCell ref="J66:K66"/>
    <mergeCell ref="J65:K65"/>
    <mergeCell ref="J64:K64"/>
    <mergeCell ref="J63:K63"/>
    <mergeCell ref="R104:S104"/>
    <mergeCell ref="F105:G105"/>
    <mergeCell ref="R108:S108"/>
    <mergeCell ref="N108:O108"/>
    <mergeCell ref="F108:G108"/>
    <mergeCell ref="J108:K108"/>
    <mergeCell ref="N105:O105"/>
    <mergeCell ref="N107:O107"/>
    <mergeCell ref="N106:O106"/>
    <mergeCell ref="J105:K105"/>
    <mergeCell ref="J107:K107"/>
    <mergeCell ref="J106:K106"/>
    <mergeCell ref="H105:I105"/>
    <mergeCell ref="H106:I106"/>
    <mergeCell ref="L110:M110"/>
    <mergeCell ref="D104:G104"/>
    <mergeCell ref="H104:K104"/>
    <mergeCell ref="L104:O104"/>
    <mergeCell ref="H99:I99"/>
    <mergeCell ref="H100:I100"/>
    <mergeCell ref="D115:E115"/>
    <mergeCell ref="F115:G115"/>
    <mergeCell ref="H115:I115"/>
    <mergeCell ref="D110:E110"/>
    <mergeCell ref="F110:G110"/>
    <mergeCell ref="H110:I110"/>
    <mergeCell ref="J110:K110"/>
    <mergeCell ref="N110:O110"/>
    <mergeCell ref="H50:K50"/>
    <mergeCell ref="J46:K46"/>
    <mergeCell ref="N97:O97"/>
    <mergeCell ref="N109:O109"/>
    <mergeCell ref="L109:M109"/>
    <mergeCell ref="J109:K109"/>
    <mergeCell ref="H109:I109"/>
    <mergeCell ref="F109:G109"/>
    <mergeCell ref="D109:E109"/>
    <mergeCell ref="D107:E107"/>
    <mergeCell ref="D108:E108"/>
    <mergeCell ref="H107:I107"/>
    <mergeCell ref="H108:I108"/>
    <mergeCell ref="L107:M107"/>
    <mergeCell ref="L108:M108"/>
    <mergeCell ref="F106:G106"/>
    <mergeCell ref="J62:K62"/>
    <mergeCell ref="C57:S57"/>
    <mergeCell ref="F64:G64"/>
    <mergeCell ref="F65:G65"/>
    <mergeCell ref="F66:G66"/>
    <mergeCell ref="N62:O62"/>
    <mergeCell ref="N63:O63"/>
    <mergeCell ref="N64:O64"/>
    <mergeCell ref="R99:S99"/>
    <mergeCell ref="R100:S100"/>
    <mergeCell ref="J18:K18"/>
    <mergeCell ref="H17:K17"/>
    <mergeCell ref="F97:G97"/>
    <mergeCell ref="D95:G95"/>
    <mergeCell ref="H95:K95"/>
    <mergeCell ref="J98:K98"/>
    <mergeCell ref="J99:K99"/>
    <mergeCell ref="J100:K100"/>
    <mergeCell ref="F98:G98"/>
    <mergeCell ref="F99:G99"/>
    <mergeCell ref="F100:G100"/>
    <mergeCell ref="D100:E100"/>
    <mergeCell ref="D99:E99"/>
    <mergeCell ref="J97:K97"/>
    <mergeCell ref="J45:K45"/>
    <mergeCell ref="J44:K44"/>
    <mergeCell ref="J43:K43"/>
    <mergeCell ref="J42:K42"/>
    <mergeCell ref="J41:K41"/>
    <mergeCell ref="J53:K53"/>
    <mergeCell ref="J52:K52"/>
    <mergeCell ref="J51:K51"/>
    <mergeCell ref="P13:Q13"/>
    <mergeCell ref="R13:S13"/>
    <mergeCell ref="H33:I33"/>
    <mergeCell ref="H34:I34"/>
    <mergeCell ref="H35:I35"/>
    <mergeCell ref="H36:I36"/>
    <mergeCell ref="D13:E13"/>
    <mergeCell ref="D14:E14"/>
    <mergeCell ref="F13:G13"/>
    <mergeCell ref="F14:G14"/>
    <mergeCell ref="D32:E32"/>
    <mergeCell ref="D33:E33"/>
    <mergeCell ref="D34:E34"/>
    <mergeCell ref="D35:E35"/>
    <mergeCell ref="D36:E36"/>
    <mergeCell ref="F24:G24"/>
    <mergeCell ref="F32:G32"/>
    <mergeCell ref="R17:S17"/>
    <mergeCell ref="L17:O17"/>
    <mergeCell ref="J19:K19"/>
    <mergeCell ref="R115:S115"/>
    <mergeCell ref="H138:I138"/>
    <mergeCell ref="D139:S139"/>
    <mergeCell ref="L134:M134"/>
    <mergeCell ref="D137:E137"/>
    <mergeCell ref="H137:I137"/>
    <mergeCell ref="L137:M137"/>
    <mergeCell ref="D147:E147"/>
    <mergeCell ref="H147:I147"/>
    <mergeCell ref="L116:M116"/>
    <mergeCell ref="F117:G117"/>
    <mergeCell ref="J117:K117"/>
    <mergeCell ref="N117:O117"/>
    <mergeCell ref="R117:S117"/>
    <mergeCell ref="F116:G116"/>
    <mergeCell ref="J116:K116"/>
    <mergeCell ref="N116:O116"/>
    <mergeCell ref="R116:S116"/>
    <mergeCell ref="D117:E117"/>
    <mergeCell ref="D116:E116"/>
    <mergeCell ref="H117:I117"/>
    <mergeCell ref="H116:I116"/>
    <mergeCell ref="L117:M117"/>
    <mergeCell ref="D159:S159"/>
    <mergeCell ref="H37:I37"/>
    <mergeCell ref="R97:S97"/>
    <mergeCell ref="R109:S109"/>
    <mergeCell ref="L95:O95"/>
    <mergeCell ref="R95:S95"/>
    <mergeCell ref="N98:O98"/>
    <mergeCell ref="N99:O99"/>
    <mergeCell ref="N100:O100"/>
    <mergeCell ref="R98:S98"/>
    <mergeCell ref="L158:M158"/>
    <mergeCell ref="H157:I157"/>
    <mergeCell ref="H158:I158"/>
    <mergeCell ref="D157:E157"/>
    <mergeCell ref="D37:E37"/>
    <mergeCell ref="C87:S87"/>
    <mergeCell ref="C92:S92"/>
    <mergeCell ref="C101:S101"/>
    <mergeCell ref="C111:S111"/>
    <mergeCell ref="C118:S118"/>
    <mergeCell ref="D150:S150"/>
    <mergeCell ref="J115:K115"/>
    <mergeCell ref="L115:M115"/>
    <mergeCell ref="N115:O115"/>
  </mergeCells>
  <hyperlinks>
    <hyperlink ref="AH96" r:id="rId1" xr:uid="{00000000-0004-0000-0200-000000000000}"/>
    <hyperlink ref="AI96" r:id="rId2" xr:uid="{00000000-0004-0000-0200-000001000000}"/>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B1:AB118"/>
  <sheetViews>
    <sheetView zoomScale="85" zoomScaleNormal="85" workbookViewId="0"/>
  </sheetViews>
  <sheetFormatPr defaultColWidth="9.1796875" defaultRowHeight="14.5" x14ac:dyDescent="0.35"/>
  <cols>
    <col min="1" max="2" width="4.26953125" style="2" customWidth="1"/>
    <col min="3" max="3" width="40" style="2" customWidth="1"/>
    <col min="4" max="13" width="16.26953125" style="2" customWidth="1"/>
    <col min="14" max="14" width="19" style="2" bestFit="1" customWidth="1"/>
    <col min="15" max="16" width="16.26953125" style="2" customWidth="1"/>
    <col min="17" max="17" width="4" style="2" customWidth="1"/>
    <col min="18" max="18" width="9.1796875" style="2"/>
    <col min="19" max="21" width="11.54296875" style="2" bestFit="1" customWidth="1"/>
    <col min="22" max="16384" width="9.1796875" style="2"/>
  </cols>
  <sheetData>
    <row r="1" spans="2:21" ht="21" customHeight="1" x14ac:dyDescent="0.5">
      <c r="B1" s="300" t="s">
        <v>106</v>
      </c>
      <c r="C1" s="300"/>
      <c r="D1" s="301"/>
      <c r="E1" s="301"/>
      <c r="F1" s="301"/>
      <c r="G1" s="301"/>
      <c r="H1" s="301"/>
      <c r="I1" s="301"/>
      <c r="J1" s="301"/>
      <c r="K1" s="301"/>
      <c r="L1" s="301"/>
      <c r="M1" s="301"/>
      <c r="N1" s="301"/>
      <c r="O1" s="301"/>
      <c r="P1" s="301"/>
      <c r="Q1" s="301"/>
    </row>
    <row r="2" spans="2:21" ht="20.149999999999999" customHeight="1" x14ac:dyDescent="0.45">
      <c r="B2" s="435" t="s">
        <v>356</v>
      </c>
      <c r="C2" s="435"/>
      <c r="D2" s="435"/>
      <c r="E2" s="435"/>
      <c r="F2" s="435"/>
      <c r="G2" s="435"/>
      <c r="H2" s="435"/>
      <c r="I2" s="435"/>
      <c r="J2" s="435"/>
      <c r="K2" s="435"/>
      <c r="L2" s="435"/>
      <c r="M2" s="435"/>
      <c r="N2" s="435"/>
      <c r="O2" s="435"/>
      <c r="P2" s="435"/>
      <c r="Q2" s="435"/>
      <c r="R2" s="23"/>
      <c r="S2" s="23"/>
      <c r="T2" s="23"/>
      <c r="U2" s="23"/>
    </row>
    <row r="3" spans="2:21" ht="14.25" customHeight="1" x14ac:dyDescent="0.35">
      <c r="B3" s="423"/>
      <c r="C3" s="437"/>
      <c r="D3" s="437"/>
      <c r="E3" s="437"/>
      <c r="F3" s="437"/>
      <c r="G3" s="437"/>
      <c r="H3" s="437"/>
      <c r="I3" s="437"/>
      <c r="J3" s="437"/>
      <c r="K3" s="437"/>
      <c r="L3" s="437"/>
      <c r="M3" s="437"/>
      <c r="N3" s="4"/>
      <c r="O3" s="4"/>
      <c r="P3" s="60"/>
      <c r="Q3" s="60"/>
    </row>
    <row r="4" spans="2:21" ht="15" customHeight="1" x14ac:dyDescent="0.35">
      <c r="B4" s="423"/>
      <c r="C4" s="357" t="s">
        <v>764</v>
      </c>
      <c r="D4" s="437"/>
      <c r="E4" s="437"/>
      <c r="F4" s="437"/>
      <c r="G4" s="437"/>
      <c r="H4" s="437"/>
      <c r="I4" s="437"/>
      <c r="J4" s="437"/>
      <c r="K4" s="437"/>
      <c r="L4" s="1" t="s">
        <v>107</v>
      </c>
      <c r="M4" s="1"/>
      <c r="N4" s="437"/>
      <c r="O4" s="437"/>
      <c r="P4" s="437"/>
      <c r="Q4" s="437"/>
    </row>
    <row r="5" spans="2:21" ht="15.5" x14ac:dyDescent="0.35">
      <c r="B5" s="423"/>
      <c r="C5" s="357" t="s">
        <v>470</v>
      </c>
      <c r="D5" s="437"/>
      <c r="E5" s="437"/>
      <c r="F5" s="437"/>
      <c r="G5" s="437"/>
      <c r="H5" s="437"/>
      <c r="I5" s="437"/>
      <c r="J5" s="437"/>
      <c r="K5" s="437"/>
      <c r="L5" s="263"/>
      <c r="M5" s="77" t="s">
        <v>108</v>
      </c>
      <c r="N5" s="4"/>
      <c r="O5" s="4"/>
      <c r="P5" s="60"/>
      <c r="Q5" s="60"/>
    </row>
    <row r="6" spans="2:21" ht="15" customHeight="1" x14ac:dyDescent="0.35">
      <c r="B6" s="423"/>
      <c r="C6" s="357" t="s">
        <v>759</v>
      </c>
      <c r="D6" s="437"/>
      <c r="E6" s="437"/>
      <c r="F6" s="437"/>
      <c r="G6" s="437"/>
      <c r="H6" s="437"/>
      <c r="I6" s="437"/>
      <c r="J6" s="437"/>
      <c r="K6" s="437"/>
      <c r="L6" s="253"/>
      <c r="M6" s="77" t="s">
        <v>229</v>
      </c>
      <c r="N6" s="437"/>
      <c r="O6" s="437"/>
      <c r="P6" s="437"/>
      <c r="Q6" s="437"/>
    </row>
    <row r="7" spans="2:21" ht="15.5" x14ac:dyDescent="0.35">
      <c r="B7" s="423"/>
      <c r="C7" s="357" t="s">
        <v>458</v>
      </c>
      <c r="D7" s="60"/>
      <c r="E7" s="4"/>
      <c r="F7" s="4"/>
      <c r="G7" s="4"/>
      <c r="H7" s="60"/>
      <c r="I7" s="60"/>
      <c r="J7" s="437"/>
      <c r="K7" s="437"/>
      <c r="L7" s="254"/>
      <c r="M7" s="77" t="s">
        <v>334</v>
      </c>
      <c r="N7" s="8"/>
      <c r="O7" s="4"/>
      <c r="P7" s="60"/>
      <c r="Q7" s="60"/>
    </row>
    <row r="8" spans="2:21" ht="15" customHeight="1" x14ac:dyDescent="0.35">
      <c r="B8" s="423"/>
      <c r="C8" s="357"/>
      <c r="D8" s="60"/>
      <c r="E8" s="60"/>
      <c r="F8" s="60"/>
      <c r="G8" s="60"/>
      <c r="H8" s="60"/>
      <c r="I8" s="60"/>
      <c r="J8" s="437"/>
      <c r="K8" s="437"/>
      <c r="L8" s="78"/>
      <c r="M8" s="72" t="s">
        <v>109</v>
      </c>
      <c r="N8" s="60"/>
      <c r="O8" s="60"/>
      <c r="P8" s="60"/>
      <c r="Q8" s="60"/>
    </row>
    <row r="9" spans="2:21" x14ac:dyDescent="0.35">
      <c r="B9" s="423"/>
      <c r="C9" s="60"/>
      <c r="D9" s="60"/>
      <c r="E9" s="4"/>
      <c r="F9" s="4"/>
      <c r="G9" s="4"/>
      <c r="H9" s="60"/>
      <c r="I9" s="60"/>
      <c r="J9" s="437"/>
      <c r="K9" s="437"/>
      <c r="L9" s="252"/>
      <c r="M9" s="77" t="s">
        <v>228</v>
      </c>
      <c r="N9" s="8"/>
      <c r="O9" s="4"/>
      <c r="P9" s="60"/>
      <c r="Q9" s="60"/>
    </row>
    <row r="10" spans="2:21" x14ac:dyDescent="0.35">
      <c r="B10" s="423"/>
      <c r="C10" s="61"/>
      <c r="D10" s="59"/>
      <c r="E10" s="59"/>
      <c r="F10" s="59"/>
      <c r="G10" s="59"/>
      <c r="H10" s="59"/>
      <c r="I10" s="59"/>
      <c r="J10" s="59"/>
      <c r="K10" s="59"/>
      <c r="L10" s="59"/>
      <c r="M10" s="59"/>
      <c r="N10" s="1"/>
      <c r="O10" s="15"/>
      <c r="P10" s="60"/>
      <c r="Q10" s="60"/>
    </row>
    <row r="11" spans="2:21" ht="20.149999999999999" customHeight="1" x14ac:dyDescent="0.45">
      <c r="B11" s="337" t="s">
        <v>351</v>
      </c>
      <c r="C11" s="337"/>
      <c r="D11" s="9"/>
      <c r="E11" s="9"/>
      <c r="F11" s="9"/>
      <c r="G11" s="9"/>
      <c r="H11" s="9"/>
      <c r="I11" s="9"/>
      <c r="J11" s="9"/>
      <c r="K11" s="9"/>
      <c r="L11" s="9"/>
      <c r="M11" s="9"/>
      <c r="N11" s="9"/>
      <c r="O11" s="9"/>
      <c r="P11" s="9"/>
      <c r="Q11" s="9"/>
    </row>
    <row r="12" spans="2:21" ht="15" customHeight="1" x14ac:dyDescent="0.35">
      <c r="B12" s="423"/>
      <c r="C12" s="14"/>
      <c r="D12" s="4"/>
      <c r="E12" s="4"/>
      <c r="F12" s="4"/>
      <c r="G12" s="4"/>
      <c r="H12" s="4"/>
      <c r="I12" s="4"/>
      <c r="J12" s="4"/>
      <c r="K12" s="4"/>
      <c r="L12" s="4"/>
      <c r="M12" s="4"/>
      <c r="N12" s="4"/>
      <c r="O12" s="4"/>
      <c r="P12" s="4"/>
      <c r="Q12" s="4"/>
    </row>
    <row r="13" spans="2:21" ht="48.75" customHeight="1" x14ac:dyDescent="0.35">
      <c r="B13" s="423"/>
      <c r="C13" s="1038" t="s">
        <v>691</v>
      </c>
      <c r="D13" s="1038"/>
      <c r="E13" s="1038"/>
      <c r="F13" s="1038"/>
      <c r="G13" s="1038"/>
      <c r="H13" s="1038"/>
      <c r="I13" s="1038"/>
      <c r="J13" s="1038"/>
      <c r="K13" s="1038"/>
      <c r="L13" s="1038"/>
      <c r="M13" s="1038"/>
      <c r="N13" s="1038"/>
      <c r="O13" s="1038"/>
      <c r="P13" s="1038"/>
      <c r="Q13" s="423"/>
    </row>
    <row r="14" spans="2:21" x14ac:dyDescent="0.35">
      <c r="B14" s="423"/>
      <c r="C14" s="3"/>
      <c r="D14" s="4"/>
      <c r="E14" s="4"/>
      <c r="F14" s="4"/>
      <c r="G14" s="4"/>
      <c r="H14" s="4"/>
      <c r="I14" s="4"/>
      <c r="J14" s="4"/>
      <c r="K14" s="4"/>
      <c r="L14" s="4"/>
      <c r="M14" s="4"/>
      <c r="N14" s="4"/>
      <c r="O14" s="4"/>
      <c r="P14" s="4"/>
      <c r="Q14" s="4"/>
    </row>
    <row r="15" spans="2:21" x14ac:dyDescent="0.35">
      <c r="B15" s="210" t="s">
        <v>275</v>
      </c>
      <c r="C15" s="210"/>
      <c r="D15" s="208"/>
      <c r="E15" s="208"/>
      <c r="F15" s="1041"/>
      <c r="G15" s="1041"/>
      <c r="H15" s="211"/>
      <c r="I15" s="208"/>
      <c r="J15" s="208"/>
      <c r="K15" s="208"/>
      <c r="L15" s="208"/>
      <c r="M15" s="208"/>
      <c r="N15" s="208"/>
      <c r="O15" s="208"/>
      <c r="P15" s="208"/>
      <c r="Q15" s="208"/>
    </row>
    <row r="16" spans="2:21" x14ac:dyDescent="0.35">
      <c r="B16" s="210"/>
      <c r="C16" s="210"/>
      <c r="D16" s="208"/>
      <c r="E16" s="208"/>
      <c r="F16" s="208"/>
      <c r="G16" s="208"/>
      <c r="H16" s="208"/>
      <c r="I16" s="208"/>
      <c r="J16" s="208"/>
      <c r="K16" s="208"/>
      <c r="L16" s="208"/>
      <c r="M16" s="208"/>
      <c r="N16" s="208"/>
      <c r="O16" s="208"/>
      <c r="P16" s="208"/>
      <c r="Q16" s="208"/>
    </row>
    <row r="17" spans="2:19" x14ac:dyDescent="0.35">
      <c r="B17" s="209" t="s">
        <v>278</v>
      </c>
      <c r="C17" s="209"/>
      <c r="D17" s="208"/>
      <c r="E17" s="208"/>
      <c r="F17" s="208"/>
      <c r="G17" s="208"/>
      <c r="H17" s="208"/>
      <c r="I17" s="208"/>
      <c r="J17" s="208"/>
      <c r="K17" s="208"/>
      <c r="L17" s="208"/>
      <c r="M17" s="208"/>
      <c r="N17" s="208"/>
      <c r="O17" s="208"/>
      <c r="P17" s="208"/>
      <c r="Q17" s="208"/>
    </row>
    <row r="18" spans="2:19" ht="15" customHeight="1" x14ac:dyDescent="0.35">
      <c r="B18" s="209" t="s">
        <v>276</v>
      </c>
      <c r="C18" s="209"/>
      <c r="D18" s="208"/>
      <c r="E18" s="208"/>
      <c r="F18" s="208"/>
      <c r="G18" s="208"/>
      <c r="H18" s="208"/>
      <c r="I18" s="208"/>
      <c r="J18" s="208"/>
      <c r="K18" s="208"/>
      <c r="L18" s="208"/>
      <c r="M18" s="208"/>
      <c r="N18" s="208"/>
      <c r="O18" s="208"/>
      <c r="P18" s="208"/>
      <c r="Q18" s="208"/>
    </row>
    <row r="19" spans="2:19" ht="15" customHeight="1" x14ac:dyDescent="0.35">
      <c r="B19" s="207" t="s">
        <v>689</v>
      </c>
      <c r="C19" s="207"/>
      <c r="D19" s="208"/>
      <c r="E19" s="208"/>
      <c r="F19" s="208"/>
      <c r="G19" s="208"/>
      <c r="H19" s="208"/>
      <c r="I19" s="208"/>
      <c r="J19" s="208"/>
      <c r="K19" s="208"/>
      <c r="L19" s="208"/>
      <c r="M19" s="208"/>
      <c r="N19" s="208"/>
      <c r="O19" s="208"/>
      <c r="P19" s="208"/>
      <c r="Q19" s="208"/>
    </row>
    <row r="20" spans="2:19" ht="15" customHeight="1" x14ac:dyDescent="0.35">
      <c r="B20" s="209" t="s">
        <v>690</v>
      </c>
      <c r="C20" s="209"/>
      <c r="D20" s="208"/>
      <c r="E20" s="208"/>
      <c r="F20" s="208"/>
      <c r="G20" s="208"/>
      <c r="H20" s="208"/>
      <c r="I20" s="208"/>
      <c r="J20" s="208"/>
      <c r="K20" s="208"/>
      <c r="L20" s="208"/>
      <c r="M20" s="208"/>
      <c r="N20" s="208"/>
      <c r="O20" s="208"/>
      <c r="P20" s="208"/>
      <c r="Q20" s="208"/>
    </row>
    <row r="21" spans="2:19" ht="15" customHeight="1" x14ac:dyDescent="0.35">
      <c r="B21" s="207" t="s">
        <v>277</v>
      </c>
      <c r="C21" s="207"/>
      <c r="D21" s="208"/>
      <c r="E21" s="208"/>
      <c r="F21" s="208"/>
      <c r="G21" s="208"/>
      <c r="H21" s="208"/>
      <c r="I21" s="208"/>
      <c r="J21" s="208"/>
      <c r="K21" s="208"/>
      <c r="L21" s="208"/>
      <c r="M21" s="208"/>
      <c r="N21" s="208"/>
      <c r="O21" s="208"/>
      <c r="P21" s="208"/>
      <c r="Q21" s="208"/>
    </row>
    <row r="22" spans="2:19" x14ac:dyDescent="0.35">
      <c r="B22" s="423"/>
      <c r="C22" s="3"/>
      <c r="D22" s="176"/>
      <c r="E22" s="176"/>
      <c r="F22" s="176"/>
      <c r="G22" s="176"/>
      <c r="H22" s="176"/>
      <c r="I22" s="176"/>
      <c r="J22" s="176"/>
      <c r="K22" s="176"/>
      <c r="L22" s="176"/>
      <c r="M22" s="176"/>
      <c r="N22" s="176"/>
      <c r="O22" s="176"/>
      <c r="P22" s="176"/>
      <c r="Q22" s="176"/>
    </row>
    <row r="23" spans="2:19" x14ac:dyDescent="0.35">
      <c r="B23" s="423"/>
      <c r="C23" s="567" t="s">
        <v>274</v>
      </c>
      <c r="D23" s="278">
        <f>'Project Information'!J32</f>
        <v>0</v>
      </c>
      <c r="E23" s="16"/>
      <c r="F23" s="204"/>
      <c r="G23" s="8"/>
      <c r="H23" s="8"/>
      <c r="I23" s="8"/>
      <c r="J23" s="727"/>
      <c r="K23" s="8"/>
      <c r="L23" s="8"/>
      <c r="M23" s="8"/>
      <c r="N23" s="728"/>
      <c r="O23" s="727"/>
      <c r="P23" s="8"/>
      <c r="Q23" s="176"/>
    </row>
    <row r="24" spans="2:19" x14ac:dyDescent="0.35">
      <c r="B24" s="423"/>
      <c r="C24" s="150"/>
      <c r="D24" s="8"/>
      <c r="E24" s="8"/>
      <c r="F24" s="8"/>
      <c r="G24" s="8"/>
      <c r="H24" s="8"/>
      <c r="I24" s="8"/>
      <c r="J24" s="8"/>
      <c r="K24" s="8"/>
      <c r="L24" s="8"/>
      <c r="M24" s="8"/>
      <c r="N24" s="8"/>
      <c r="O24" s="8"/>
      <c r="P24" s="8"/>
      <c r="Q24" s="176"/>
    </row>
    <row r="25" spans="2:19" x14ac:dyDescent="0.35">
      <c r="B25" s="423"/>
      <c r="C25" s="249" t="s">
        <v>327</v>
      </c>
      <c r="D25" s="8"/>
      <c r="E25" s="8"/>
      <c r="F25" s="8"/>
      <c r="G25" s="8"/>
      <c r="H25" s="8"/>
      <c r="I25" s="8"/>
      <c r="J25" s="8"/>
      <c r="K25" s="8"/>
      <c r="L25" s="8"/>
      <c r="M25" s="8"/>
      <c r="N25" s="8"/>
      <c r="O25" s="8"/>
      <c r="P25" s="8"/>
      <c r="Q25" s="4"/>
    </row>
    <row r="26" spans="2:19" x14ac:dyDescent="0.35">
      <c r="B26" s="423"/>
      <c r="C26" s="30" t="s">
        <v>20</v>
      </c>
      <c r="D26" s="30" t="s">
        <v>21</v>
      </c>
      <c r="E26" s="30" t="s">
        <v>22</v>
      </c>
      <c r="F26" s="30" t="s">
        <v>23</v>
      </c>
      <c r="G26" s="31" t="s">
        <v>24</v>
      </c>
      <c r="H26" s="30" t="s">
        <v>25</v>
      </c>
      <c r="I26" s="30" t="s">
        <v>26</v>
      </c>
      <c r="J26" s="30" t="s">
        <v>27</v>
      </c>
      <c r="K26" s="30" t="s">
        <v>28</v>
      </c>
      <c r="L26" s="30" t="s">
        <v>29</v>
      </c>
      <c r="M26" s="30" t="s">
        <v>30</v>
      </c>
      <c r="N26" s="30" t="s">
        <v>31</v>
      </c>
      <c r="O26" s="30" t="s">
        <v>32</v>
      </c>
      <c r="P26" s="30" t="s">
        <v>41</v>
      </c>
      <c r="Q26" s="4"/>
    </row>
    <row r="27" spans="2:19" ht="15" customHeight="1" x14ac:dyDescent="0.35">
      <c r="B27" s="671"/>
      <c r="C27" s="58" t="s">
        <v>685</v>
      </c>
      <c r="D27" s="32">
        <v>2.27</v>
      </c>
      <c r="E27" s="32">
        <v>2.72</v>
      </c>
      <c r="F27" s="32">
        <v>4.34</v>
      </c>
      <c r="G27" s="32">
        <v>5.27</v>
      </c>
      <c r="H27" s="32">
        <v>6.39</v>
      </c>
      <c r="I27" s="32">
        <v>7.15</v>
      </c>
      <c r="J27" s="32">
        <v>7.22</v>
      </c>
      <c r="K27" s="32">
        <v>7.25</v>
      </c>
      <c r="L27" s="32">
        <v>5.57</v>
      </c>
      <c r="M27" s="32">
        <v>4.38</v>
      </c>
      <c r="N27" s="32">
        <v>2.74</v>
      </c>
      <c r="O27" s="206">
        <v>2.21</v>
      </c>
      <c r="P27" s="724"/>
      <c r="Q27" s="671"/>
    </row>
    <row r="28" spans="2:19" ht="15" customHeight="1" x14ac:dyDescent="0.35">
      <c r="B28" s="671"/>
      <c r="C28" s="725" t="s">
        <v>687</v>
      </c>
      <c r="D28" s="32">
        <v>0.1</v>
      </c>
      <c r="E28" s="32">
        <v>0.2</v>
      </c>
      <c r="F28" s="32">
        <v>0.3</v>
      </c>
      <c r="G28" s="32">
        <v>0.6</v>
      </c>
      <c r="H28" s="32">
        <v>0.6</v>
      </c>
      <c r="I28" s="32">
        <v>0.6</v>
      </c>
      <c r="J28" s="32">
        <v>0.6</v>
      </c>
      <c r="K28" s="32">
        <v>0.6</v>
      </c>
      <c r="L28" s="32">
        <v>0.6</v>
      </c>
      <c r="M28" s="32">
        <v>0.6</v>
      </c>
      <c r="N28" s="32">
        <v>0.3</v>
      </c>
      <c r="O28" s="206">
        <v>0.1</v>
      </c>
      <c r="P28" s="724"/>
      <c r="Q28" s="671"/>
    </row>
    <row r="29" spans="2:19" ht="15" customHeight="1" x14ac:dyDescent="0.35">
      <c r="B29" s="671"/>
      <c r="C29" s="725" t="s">
        <v>686</v>
      </c>
      <c r="D29" s="32">
        <v>0.8</v>
      </c>
      <c r="E29" s="32">
        <v>0.8</v>
      </c>
      <c r="F29" s="32">
        <v>0.8</v>
      </c>
      <c r="G29" s="32">
        <v>0.8</v>
      </c>
      <c r="H29" s="32">
        <v>0.8</v>
      </c>
      <c r="I29" s="32">
        <v>0.8</v>
      </c>
      <c r="J29" s="32">
        <v>0.8</v>
      </c>
      <c r="K29" s="32">
        <v>0.8</v>
      </c>
      <c r="L29" s="32">
        <v>0.8</v>
      </c>
      <c r="M29" s="32">
        <v>0.8</v>
      </c>
      <c r="N29" s="32">
        <v>0.8</v>
      </c>
      <c r="O29" s="206">
        <v>0.8</v>
      </c>
      <c r="P29" s="724"/>
      <c r="Q29" s="671"/>
    </row>
    <row r="30" spans="2:19" ht="15" customHeight="1" x14ac:dyDescent="0.35">
      <c r="B30" s="423"/>
      <c r="C30" s="58" t="s">
        <v>457</v>
      </c>
      <c r="D30" s="726">
        <f>$D$23*D27*D28*D29*0.623</f>
        <v>0</v>
      </c>
      <c r="E30" s="726">
        <f t="shared" ref="E30:O30" si="0">$D$23*E27*E28*E29*0.623</f>
        <v>0</v>
      </c>
      <c r="F30" s="726">
        <f t="shared" si="0"/>
        <v>0</v>
      </c>
      <c r="G30" s="726">
        <f t="shared" si="0"/>
        <v>0</v>
      </c>
      <c r="H30" s="726">
        <f t="shared" si="0"/>
        <v>0</v>
      </c>
      <c r="I30" s="726">
        <f t="shared" si="0"/>
        <v>0</v>
      </c>
      <c r="J30" s="726">
        <f t="shared" si="0"/>
        <v>0</v>
      </c>
      <c r="K30" s="726">
        <f t="shared" si="0"/>
        <v>0</v>
      </c>
      <c r="L30" s="726">
        <f t="shared" si="0"/>
        <v>0</v>
      </c>
      <c r="M30" s="726">
        <f t="shared" si="0"/>
        <v>0</v>
      </c>
      <c r="N30" s="726">
        <f t="shared" si="0"/>
        <v>0</v>
      </c>
      <c r="O30" s="726">
        <f t="shared" si="0"/>
        <v>0</v>
      </c>
      <c r="P30" s="450">
        <f>SUM(D30:O30)</f>
        <v>0</v>
      </c>
      <c r="Q30" s="4"/>
    </row>
    <row r="31" spans="2:19" ht="15" customHeight="1" x14ac:dyDescent="0.35">
      <c r="B31" s="423"/>
      <c r="C31" s="190" t="s">
        <v>268</v>
      </c>
      <c r="D31" s="488"/>
      <c r="E31" s="488"/>
      <c r="F31" s="488"/>
      <c r="G31" s="488"/>
      <c r="H31" s="488"/>
      <c r="I31" s="488"/>
      <c r="J31" s="488"/>
      <c r="K31" s="488"/>
      <c r="L31" s="488"/>
      <c r="M31" s="488"/>
      <c r="N31" s="488"/>
      <c r="O31" s="488"/>
      <c r="P31" s="442" t="str">
        <f>IF(SUM(D31:O31)=0,"",SUM(D31:O31))</f>
        <v/>
      </c>
      <c r="Q31" s="176"/>
      <c r="S31" s="10"/>
    </row>
    <row r="32" spans="2:19" x14ac:dyDescent="0.35">
      <c r="B32" s="551"/>
      <c r="C32" s="8"/>
      <c r="D32" s="1043" t="s">
        <v>688</v>
      </c>
      <c r="E32" s="1043"/>
      <c r="F32" s="1043"/>
      <c r="G32" s="1043"/>
      <c r="H32" s="1043"/>
      <c r="I32" s="1043"/>
      <c r="J32" s="1043"/>
      <c r="K32" s="1043"/>
      <c r="L32" s="1043"/>
      <c r="M32" s="1043"/>
      <c r="N32" s="1043"/>
      <c r="O32" s="1043"/>
      <c r="P32" s="551"/>
      <c r="Q32" s="551"/>
    </row>
    <row r="33" spans="2:17" ht="15" customHeight="1" x14ac:dyDescent="0.35">
      <c r="B33" s="423"/>
      <c r="C33" s="567" t="s">
        <v>544</v>
      </c>
      <c r="D33" s="32">
        <v>31</v>
      </c>
      <c r="E33" s="32">
        <v>28</v>
      </c>
      <c r="F33" s="32">
        <v>31</v>
      </c>
      <c r="G33" s="32">
        <v>30</v>
      </c>
      <c r="H33" s="32">
        <v>31</v>
      </c>
      <c r="I33" s="32">
        <v>30</v>
      </c>
      <c r="J33" s="32">
        <v>31</v>
      </c>
      <c r="K33" s="32">
        <v>31</v>
      </c>
      <c r="L33" s="32">
        <v>30</v>
      </c>
      <c r="M33" s="32">
        <v>31</v>
      </c>
      <c r="N33" s="32">
        <v>30</v>
      </c>
      <c r="O33" s="32">
        <v>31</v>
      </c>
      <c r="P33" s="8"/>
      <c r="Q33" s="4"/>
    </row>
    <row r="34" spans="2:17" x14ac:dyDescent="0.35">
      <c r="B34" s="551"/>
      <c r="C34" s="567" t="s">
        <v>545</v>
      </c>
      <c r="D34" s="288">
        <f t="shared" ref="D34:O34" si="1">IF(ISBLANK(D31),D30/D33,D31/D33)</f>
        <v>0</v>
      </c>
      <c r="E34" s="288">
        <f t="shared" si="1"/>
        <v>0</v>
      </c>
      <c r="F34" s="288">
        <f t="shared" si="1"/>
        <v>0</v>
      </c>
      <c r="G34" s="288">
        <f t="shared" si="1"/>
        <v>0</v>
      </c>
      <c r="H34" s="288">
        <f t="shared" si="1"/>
        <v>0</v>
      </c>
      <c r="I34" s="288">
        <f t="shared" si="1"/>
        <v>0</v>
      </c>
      <c r="J34" s="288">
        <f t="shared" si="1"/>
        <v>0</v>
      </c>
      <c r="K34" s="288">
        <f t="shared" si="1"/>
        <v>0</v>
      </c>
      <c r="L34" s="288">
        <f t="shared" si="1"/>
        <v>0</v>
      </c>
      <c r="M34" s="288">
        <f t="shared" si="1"/>
        <v>0</v>
      </c>
      <c r="N34" s="288">
        <f t="shared" si="1"/>
        <v>0</v>
      </c>
      <c r="O34" s="288">
        <f t="shared" si="1"/>
        <v>0</v>
      </c>
      <c r="P34" s="25"/>
      <c r="Q34" s="551"/>
    </row>
    <row r="35" spans="2:17" x14ac:dyDescent="0.35">
      <c r="B35" s="671"/>
      <c r="C35" s="8"/>
      <c r="D35" s="671"/>
      <c r="E35" s="671"/>
      <c r="F35" s="671"/>
      <c r="G35" s="671"/>
      <c r="H35" s="671"/>
      <c r="I35" s="671"/>
      <c r="J35" s="671"/>
      <c r="K35" s="671"/>
      <c r="L35" s="671"/>
      <c r="M35" s="671"/>
      <c r="N35" s="671"/>
      <c r="O35" s="671"/>
      <c r="P35" s="671"/>
      <c r="Q35" s="671"/>
    </row>
    <row r="36" spans="2:17" ht="43.5" x14ac:dyDescent="0.35">
      <c r="B36" s="423"/>
      <c r="C36" s="8"/>
      <c r="D36" s="225"/>
      <c r="E36" s="225"/>
      <c r="F36" s="225"/>
      <c r="G36" s="43"/>
      <c r="H36" s="225"/>
      <c r="I36" s="225"/>
      <c r="J36" s="225"/>
      <c r="K36" s="129"/>
      <c r="L36" s="949" t="s">
        <v>329</v>
      </c>
      <c r="M36" s="949"/>
      <c r="N36" s="103" t="s">
        <v>314</v>
      </c>
      <c r="O36" s="949" t="s">
        <v>331</v>
      </c>
      <c r="P36" s="949"/>
      <c r="Q36" s="225"/>
    </row>
    <row r="37" spans="2:17" ht="21" customHeight="1" x14ac:dyDescent="0.75">
      <c r="B37" s="423"/>
      <c r="C37" s="8"/>
      <c r="D37" s="225"/>
      <c r="E37" s="225"/>
      <c r="F37" s="225"/>
      <c r="G37" s="225"/>
      <c r="H37" s="225"/>
      <c r="I37" s="225"/>
      <c r="J37" s="1027" t="s">
        <v>328</v>
      </c>
      <c r="K37" s="1028"/>
      <c r="L37" s="1042">
        <f>MROUND(IF(P31="",P30,P31),100)</f>
        <v>0</v>
      </c>
      <c r="M37" s="1042"/>
      <c r="N37" s="276">
        <v>0</v>
      </c>
      <c r="O37" s="1015">
        <f>L37</f>
        <v>0</v>
      </c>
      <c r="P37" s="1016"/>
      <c r="Q37" s="225"/>
    </row>
    <row r="38" spans="2:17" ht="36.75" customHeight="1" x14ac:dyDescent="0.35">
      <c r="B38" s="423"/>
      <c r="C38" s="11" t="s">
        <v>382</v>
      </c>
      <c r="D38" s="225"/>
      <c r="E38" s="225"/>
      <c r="F38" s="225"/>
      <c r="G38" s="225"/>
      <c r="H38" s="225"/>
      <c r="I38" s="225"/>
      <c r="J38" s="1029"/>
      <c r="K38" s="1030"/>
      <c r="L38" s="1025" t="s">
        <v>333</v>
      </c>
      <c r="M38" s="1025"/>
      <c r="N38" s="229" t="s">
        <v>326</v>
      </c>
      <c r="O38" s="1025" t="s">
        <v>332</v>
      </c>
      <c r="P38" s="1025"/>
      <c r="Q38" s="225"/>
    </row>
    <row r="39" spans="2:17" x14ac:dyDescent="0.35">
      <c r="B39" s="423"/>
      <c r="C39" s="440" t="s">
        <v>459</v>
      </c>
      <c r="D39" s="225"/>
      <c r="E39" s="225"/>
      <c r="F39" s="225"/>
      <c r="G39" s="225"/>
      <c r="H39" s="225"/>
      <c r="I39" s="225"/>
      <c r="J39" s="225"/>
      <c r="K39" s="225"/>
      <c r="L39" s="225"/>
      <c r="M39" s="225"/>
      <c r="N39" s="225"/>
      <c r="O39" s="225"/>
      <c r="P39" s="225"/>
      <c r="Q39" s="225"/>
    </row>
    <row r="40" spans="2:17" x14ac:dyDescent="0.35">
      <c r="B40" s="423"/>
      <c r="C40" s="439" t="s">
        <v>460</v>
      </c>
      <c r="D40" s="423"/>
      <c r="E40" s="423"/>
      <c r="F40" s="423"/>
      <c r="G40" s="423"/>
      <c r="H40" s="423"/>
      <c r="I40" s="423"/>
      <c r="J40" s="423"/>
      <c r="K40" s="423"/>
      <c r="L40" s="423"/>
      <c r="M40" s="423"/>
      <c r="N40" s="423"/>
      <c r="O40" s="423"/>
      <c r="P40" s="423"/>
      <c r="Q40" s="423"/>
    </row>
    <row r="41" spans="2:17" x14ac:dyDescent="0.35">
      <c r="B41" s="423"/>
      <c r="C41" s="8"/>
      <c r="D41" s="423"/>
      <c r="E41" s="423"/>
      <c r="F41" s="423"/>
      <c r="G41" s="423"/>
      <c r="H41" s="423"/>
      <c r="I41" s="423"/>
      <c r="J41" s="423"/>
      <c r="K41" s="423"/>
      <c r="L41" s="423"/>
      <c r="M41" s="423"/>
      <c r="N41" s="423"/>
      <c r="O41" s="423"/>
      <c r="P41" s="423"/>
      <c r="Q41" s="423"/>
    </row>
    <row r="42" spans="2:17" ht="20.149999999999999" customHeight="1" x14ac:dyDescent="0.45">
      <c r="B42" s="336" t="s">
        <v>352</v>
      </c>
      <c r="C42" s="336"/>
      <c r="D42" s="13"/>
      <c r="E42" s="13"/>
      <c r="F42" s="13"/>
      <c r="G42" s="13"/>
      <c r="H42" s="13"/>
      <c r="I42" s="13"/>
      <c r="J42" s="13"/>
      <c r="K42" s="13"/>
      <c r="L42" s="13"/>
      <c r="M42" s="13"/>
      <c r="N42" s="13"/>
      <c r="O42" s="13"/>
      <c r="P42" s="13"/>
      <c r="Q42" s="13"/>
    </row>
    <row r="43" spans="2:17" x14ac:dyDescent="0.35">
      <c r="B43" s="308" t="s">
        <v>415</v>
      </c>
      <c r="C43" s="308"/>
      <c r="D43" s="308"/>
      <c r="E43" s="339"/>
      <c r="F43" s="338"/>
      <c r="G43" s="338"/>
      <c r="H43" s="338"/>
      <c r="I43" s="338"/>
      <c r="J43" s="338"/>
      <c r="K43" s="338"/>
      <c r="L43" s="338"/>
      <c r="M43" s="338"/>
      <c r="N43" s="338"/>
      <c r="O43" s="338"/>
      <c r="P43" s="338"/>
      <c r="Q43" s="432"/>
    </row>
    <row r="44" spans="2:17" x14ac:dyDescent="0.35">
      <c r="B44" s="423"/>
      <c r="C44" s="79"/>
      <c r="D44" s="3"/>
      <c r="E44" s="217"/>
      <c r="F44" s="3"/>
      <c r="G44" s="3"/>
      <c r="H44" s="3"/>
      <c r="I44" s="3"/>
      <c r="J44" s="3"/>
      <c r="K44" s="3"/>
      <c r="L44" s="3"/>
      <c r="M44" s="3"/>
      <c r="N44" s="3"/>
      <c r="O44" s="3"/>
      <c r="P44" s="3"/>
      <c r="Q44" s="217"/>
    </row>
    <row r="45" spans="2:17" x14ac:dyDescent="0.35">
      <c r="B45" s="423"/>
      <c r="C45" s="137" t="s">
        <v>270</v>
      </c>
      <c r="D45" s="137"/>
      <c r="E45" s="261" t="str">
        <f>IF(OR('Project Information'!N17="Outdoor",'Project Information'!N17="Indoor &amp; Outdoor"),1040,"No Pool/Spa")</f>
        <v>No Pool/Spa</v>
      </c>
      <c r="F45" s="481"/>
      <c r="G45" s="148"/>
      <c r="H45" s="79"/>
      <c r="I45" s="191" t="s">
        <v>272</v>
      </c>
      <c r="J45" s="279" t="str">
        <f>IF(OR('Project Information'!N17="Outdoor",'Project Information'!N17="Indoor &amp; Outdoor"),31117,"No Pool/Spa")</f>
        <v>No Pool/Spa</v>
      </c>
      <c r="K45" s="481"/>
      <c r="L45" s="71" t="s">
        <v>760</v>
      </c>
      <c r="M45" s="148"/>
      <c r="N45" s="148"/>
      <c r="O45" s="3"/>
      <c r="P45" s="3"/>
      <c r="Q45" s="4"/>
    </row>
    <row r="46" spans="2:17" x14ac:dyDescent="0.35">
      <c r="B46" s="423"/>
      <c r="C46" s="3"/>
      <c r="D46" s="3"/>
      <c r="E46" s="3"/>
      <c r="F46" s="3"/>
      <c r="G46" s="3"/>
      <c r="H46" s="3"/>
      <c r="I46" s="3"/>
      <c r="J46" s="3"/>
      <c r="K46" s="3"/>
      <c r="L46" s="3"/>
      <c r="M46" s="3"/>
      <c r="N46" s="3"/>
      <c r="O46" s="3"/>
      <c r="P46" s="3"/>
      <c r="Q46" s="4"/>
    </row>
    <row r="47" spans="2:17" x14ac:dyDescent="0.35">
      <c r="B47" s="423"/>
      <c r="C47" s="30" t="s">
        <v>20</v>
      </c>
      <c r="D47" s="30" t="s">
        <v>21</v>
      </c>
      <c r="E47" s="30" t="s">
        <v>22</v>
      </c>
      <c r="F47" s="30" t="s">
        <v>23</v>
      </c>
      <c r="G47" s="31" t="s">
        <v>24</v>
      </c>
      <c r="H47" s="30" t="s">
        <v>25</v>
      </c>
      <c r="I47" s="30" t="s">
        <v>26</v>
      </c>
      <c r="J47" s="30" t="s">
        <v>27</v>
      </c>
      <c r="K47" s="30" t="s">
        <v>28</v>
      </c>
      <c r="L47" s="30" t="s">
        <v>29</v>
      </c>
      <c r="M47" s="30" t="s">
        <v>30</v>
      </c>
      <c r="N47" s="30" t="s">
        <v>31</v>
      </c>
      <c r="O47" s="30" t="s">
        <v>32</v>
      </c>
      <c r="P47" s="30" t="s">
        <v>41</v>
      </c>
      <c r="Q47" s="4"/>
    </row>
    <row r="48" spans="2:17" ht="16.5" x14ac:dyDescent="0.35">
      <c r="B48" s="423"/>
      <c r="C48" s="32" t="s">
        <v>455</v>
      </c>
      <c r="D48" s="32">
        <v>2.16</v>
      </c>
      <c r="E48" s="32">
        <v>2.4500000000000002</v>
      </c>
      <c r="F48" s="32">
        <v>3.68</v>
      </c>
      <c r="G48" s="32">
        <v>4.3899999999999997</v>
      </c>
      <c r="H48" s="32">
        <v>4.62</v>
      </c>
      <c r="I48" s="32">
        <v>6.11</v>
      </c>
      <c r="J48" s="32">
        <v>7.14</v>
      </c>
      <c r="K48" s="32">
        <v>6.96</v>
      </c>
      <c r="L48" s="32">
        <v>5.35</v>
      </c>
      <c r="M48" s="32">
        <v>4.3099999999999996</v>
      </c>
      <c r="N48" s="32">
        <v>2.98</v>
      </c>
      <c r="O48" s="32">
        <v>2.19</v>
      </c>
      <c r="P48" s="447">
        <f>SUM(D48:O48)</f>
        <v>52.339999999999996</v>
      </c>
      <c r="Q48" s="4"/>
    </row>
    <row r="49" spans="2:17" ht="16.5" x14ac:dyDescent="0.35">
      <c r="B49" s="423"/>
      <c r="C49" s="32" t="s">
        <v>456</v>
      </c>
      <c r="D49" s="32">
        <v>2.16</v>
      </c>
      <c r="E49" s="32">
        <v>2.3199999999999998</v>
      </c>
      <c r="F49" s="32">
        <v>2.34</v>
      </c>
      <c r="G49" s="32">
        <v>2.91</v>
      </c>
      <c r="H49" s="32">
        <v>4.0999999999999996</v>
      </c>
      <c r="I49" s="32">
        <v>3.22</v>
      </c>
      <c r="J49" s="32">
        <v>1.96</v>
      </c>
      <c r="K49" s="32">
        <v>2.2799999999999998</v>
      </c>
      <c r="L49" s="32">
        <v>3.32</v>
      </c>
      <c r="M49" s="32">
        <v>3.57</v>
      </c>
      <c r="N49" s="32">
        <v>2.65</v>
      </c>
      <c r="O49" s="32">
        <v>2.38</v>
      </c>
      <c r="P49" s="447">
        <f>SUM(D49:O49)</f>
        <v>33.21</v>
      </c>
      <c r="Q49" s="176"/>
    </row>
    <row r="50" spans="2:17" x14ac:dyDescent="0.35">
      <c r="B50" s="423"/>
      <c r="C50" s="32" t="s">
        <v>279</v>
      </c>
      <c r="D50" s="212">
        <f>(D48-D49)</f>
        <v>0</v>
      </c>
      <c r="E50" s="212">
        <f>(E48-E49)</f>
        <v>0.13000000000000034</v>
      </c>
      <c r="F50" s="212">
        <f>(F48-F49)</f>
        <v>1.3400000000000003</v>
      </c>
      <c r="G50" s="212">
        <f>(G48-G49)</f>
        <v>1.4799999999999995</v>
      </c>
      <c r="H50" s="212">
        <f t="shared" ref="H50:P50" si="2">(H48-H49)</f>
        <v>0.52000000000000046</v>
      </c>
      <c r="I50" s="212">
        <f t="shared" si="2"/>
        <v>2.89</v>
      </c>
      <c r="J50" s="212">
        <f t="shared" si="2"/>
        <v>5.18</v>
      </c>
      <c r="K50" s="212">
        <f t="shared" si="2"/>
        <v>4.68</v>
      </c>
      <c r="L50" s="212">
        <f t="shared" si="2"/>
        <v>2.0299999999999998</v>
      </c>
      <c r="M50" s="212">
        <f t="shared" si="2"/>
        <v>0.73999999999999977</v>
      </c>
      <c r="N50" s="212">
        <f t="shared" si="2"/>
        <v>0.33000000000000007</v>
      </c>
      <c r="O50" s="212">
        <v>0</v>
      </c>
      <c r="P50" s="449">
        <f t="shared" si="2"/>
        <v>19.129999999999995</v>
      </c>
      <c r="Q50" s="176"/>
    </row>
    <row r="51" spans="2:17" x14ac:dyDescent="0.35">
      <c r="B51" s="423"/>
      <c r="C51" s="34" t="s">
        <v>104</v>
      </c>
      <c r="D51" s="280">
        <f>IF(OR('Project Information'!$N$17="Outdoor", 'Project Information'!$N$17="Indoor &amp; Outdoor"),IF(ISBLANK($F45),$E45*(D50)/12*7.48+IF(ISBLANK($K45),$J45/12,$K45/12),$F45*(D50/12)*7.48+IF(ISBLANK($K45),$J45/12,$K45/12)),0)</f>
        <v>0</v>
      </c>
      <c r="E51" s="280">
        <f>IF(OR('Project Information'!$N$17="Outdoor", 'Project Information'!$N$17="Indoor &amp; Outdoor"),IF(ISBLANK($F45),$E45*(E50/12)*7.48+IF(ISBLANK($K45),$J45/12,$K45/12),$F45*(E50/12)*7.48+IF(ISBLANK($K45),$J45/12,$K45/12)),0)</f>
        <v>0</v>
      </c>
      <c r="F51" s="280">
        <f>IF(OR('Project Information'!$N$17="Outdoor", 'Project Information'!$N$17="Indoor &amp; Outdoor"),IF(ISBLANK($F45),$E45*(F50/12)*7.48+IF(ISBLANK($K45),$J45/12,$K45/12),$F45*(F50/12)*7.48+IF(ISBLANK($K45),$J45/12,$K45/12)),0)</f>
        <v>0</v>
      </c>
      <c r="G51" s="280">
        <f>IF(OR('Project Information'!$N$17="Outdoor", 'Project Information'!$N$17="Indoor &amp; Outdoor"),IF(ISBLANK($F45),$E45*(G50/12)*7.48+IF(ISBLANK($K45),$J45/12,$K45/12),$F45*(G50/12)*7.48+IF(ISBLANK($K45),$J45/12,$K45/12)),0)</f>
        <v>0</v>
      </c>
      <c r="H51" s="280">
        <f>IF(OR('Project Information'!$N$17="Outdoor", 'Project Information'!$N$17="Indoor &amp; Outdoor"),IF(ISBLANK($F45),$E45*(H50/12)*7.48+IF(ISBLANK($K45),$J45/12,$K45/12),$F45*(H50/12)*7.48+IF(ISBLANK($K45),$J45/12,$K45/12)),0)</f>
        <v>0</v>
      </c>
      <c r="I51" s="280">
        <f>IF(OR('Project Information'!$N$17="Outdoor", 'Project Information'!$N$17="Indoor &amp; Outdoor"),IF(ISBLANK($F45),$E45*(I50/12)*7.48+IF(ISBLANK($K45),$J45/12,$K45/12),$F45*(I50/12)*7.48+IF(ISBLANK($K45),$J45/12,$K45/12)),0)</f>
        <v>0</v>
      </c>
      <c r="J51" s="280">
        <f>IF(OR('Project Information'!$N$17="Outdoor", 'Project Information'!$N$17="Indoor &amp; Outdoor"),IF(ISBLANK($F45),$E45*(J50/12)*7.48+IF(ISBLANK($K45),$J45/12,$K45/12),$F45*(J50/12)*7.48+IF(ISBLANK($K45),$J45/12,$K45/12)),0)</f>
        <v>0</v>
      </c>
      <c r="K51" s="280">
        <f>IF(OR('Project Information'!$N$17="Outdoor", 'Project Information'!$N$17="Indoor &amp; Outdoor"),IF(ISBLANK($F45),$E45*(K50/12)*7.48+IF(ISBLANK($K45),$J45/12,$K45/12),$F45*(K50/12)*7.48+IF(ISBLANK($K45),$J45/12,$K45/12)),0)</f>
        <v>0</v>
      </c>
      <c r="L51" s="280">
        <f>IF(OR('Project Information'!$N$17="Outdoor", 'Project Information'!$N$17="Indoor &amp; Outdoor"),IF(ISBLANK($F45),$E45*(L50/12)*7.48+IF(ISBLANK($K45),$J45/12,$K45/12),$F45*(L50/12)*7.48+IF(ISBLANK($K45),$J45/12,$K45/12)),0)</f>
        <v>0</v>
      </c>
      <c r="M51" s="280">
        <f>IF(OR('Project Information'!$N$17="Outdoor", 'Project Information'!$N$17="Indoor &amp; Outdoor"),IF(ISBLANK($F45),$E45*(M50/12)*7.48+IF(ISBLANK($K45),$J45/12,$K45/12),$F45*(M50/12)*7.48+IF(ISBLANK($K45),$J45/12,$K45/12)),0)</f>
        <v>0</v>
      </c>
      <c r="N51" s="280">
        <f>IF(OR('Project Information'!$N$17="Outdoor", 'Project Information'!$N$17="Indoor &amp; Outdoor"),IF(ISBLANK($F45),$E45*(N50/12)*7.48+IF(ISBLANK($K45),$J45/12,$K45/12),$F45*(N50/12)*7.48+IF(ISBLANK($K45),$J45/12,$K45/12)),0)</f>
        <v>0</v>
      </c>
      <c r="O51" s="280">
        <f>IF(OR('Project Information'!$N$17="Outdoor", 'Project Information'!$N$17="Indoor &amp; Outdoor"),IF(ISBLANK($F45),$E45*(O50/12)*7.48+IF(ISBLANK($K45),$J45/12,$K45/12),$F45*(O50/12)*7.48+IF(ISBLANK($K45),$J45/12,$K45/12)),0)</f>
        <v>0</v>
      </c>
      <c r="P51" s="448">
        <f>SUM(D51:O51)</f>
        <v>0</v>
      </c>
      <c r="Q51" s="4"/>
    </row>
    <row r="52" spans="2:17" x14ac:dyDescent="0.35">
      <c r="B52" s="423"/>
      <c r="C52" s="190" t="s">
        <v>268</v>
      </c>
      <c r="D52" s="487"/>
      <c r="E52" s="487"/>
      <c r="F52" s="487"/>
      <c r="G52" s="487"/>
      <c r="H52" s="487"/>
      <c r="I52" s="487"/>
      <c r="J52" s="487"/>
      <c r="K52" s="487"/>
      <c r="L52" s="487"/>
      <c r="M52" s="487"/>
      <c r="N52" s="487"/>
      <c r="O52" s="487"/>
      <c r="P52" s="442" t="str">
        <f>IF(SUM(D52:O52)=0,"",SUM(D52:O52))</f>
        <v/>
      </c>
      <c r="Q52" s="176"/>
    </row>
    <row r="53" spans="2:17" ht="15" customHeight="1" x14ac:dyDescent="0.35">
      <c r="B53" s="423"/>
      <c r="C53" s="4"/>
      <c r="D53" s="1033" t="s">
        <v>288</v>
      </c>
      <c r="E53" s="1035"/>
      <c r="F53" s="1035"/>
      <c r="G53" s="1035"/>
      <c r="H53" s="1035"/>
      <c r="I53" s="1035"/>
      <c r="J53" s="1035"/>
      <c r="K53" s="1035"/>
      <c r="L53" s="1035"/>
      <c r="M53" s="1035"/>
      <c r="N53" s="1035"/>
      <c r="O53" s="1035"/>
      <c r="P53" s="1036"/>
      <c r="Q53" s="4"/>
    </row>
    <row r="54" spans="2:17" ht="15" customHeight="1" x14ac:dyDescent="0.35">
      <c r="B54" s="423"/>
      <c r="C54" s="3" t="s">
        <v>382</v>
      </c>
      <c r="D54" s="4"/>
      <c r="E54" s="43"/>
      <c r="F54" s="176"/>
      <c r="G54" s="176"/>
      <c r="H54" s="176"/>
      <c r="I54" s="43"/>
      <c r="J54" s="43"/>
      <c r="K54" s="176"/>
      <c r="L54" s="43"/>
      <c r="M54" s="176"/>
      <c r="N54" s="176"/>
      <c r="O54" s="176"/>
      <c r="P54" s="176"/>
      <c r="Q54" s="4"/>
    </row>
    <row r="55" spans="2:17" ht="15" customHeight="1" x14ac:dyDescent="0.35">
      <c r="B55" s="423"/>
      <c r="C55" s="1026" t="s">
        <v>451</v>
      </c>
      <c r="D55" s="1026"/>
      <c r="E55" s="1026"/>
      <c r="F55" s="1026"/>
      <c r="G55" s="1026"/>
      <c r="H55" s="1026"/>
      <c r="I55" s="1026"/>
      <c r="J55" s="1026"/>
      <c r="K55" s="1026"/>
      <c r="L55" s="1026"/>
      <c r="M55" s="1026"/>
      <c r="N55" s="1026"/>
      <c r="O55" s="1026"/>
      <c r="P55" s="1026"/>
      <c r="Q55" s="1026"/>
    </row>
    <row r="56" spans="2:17" ht="15" customHeight="1" x14ac:dyDescent="0.35">
      <c r="B56" s="423"/>
      <c r="C56" s="423" t="s">
        <v>452</v>
      </c>
      <c r="D56" s="423"/>
      <c r="E56" s="43"/>
      <c r="F56" s="423"/>
      <c r="G56" s="423"/>
      <c r="H56" s="423"/>
      <c r="I56" s="43"/>
      <c r="J56" s="43"/>
      <c r="K56" s="423"/>
      <c r="L56" s="43"/>
      <c r="M56" s="423"/>
      <c r="N56" s="423"/>
      <c r="O56" s="423"/>
      <c r="P56" s="423"/>
      <c r="Q56" s="423"/>
    </row>
    <row r="57" spans="2:17" ht="15" customHeight="1" x14ac:dyDescent="0.35">
      <c r="B57" s="423"/>
      <c r="C57" s="423"/>
      <c r="D57" s="423"/>
      <c r="E57" s="43"/>
      <c r="F57" s="423"/>
      <c r="G57" s="423"/>
      <c r="H57" s="423"/>
      <c r="I57" s="43"/>
      <c r="J57" s="43"/>
      <c r="K57" s="423"/>
      <c r="L57" s="43"/>
      <c r="M57" s="423"/>
      <c r="N57" s="423"/>
      <c r="O57" s="423"/>
      <c r="P57" s="423"/>
      <c r="Q57" s="423"/>
    </row>
    <row r="58" spans="2:17" s="10" customFormat="1" ht="15" customHeight="1" x14ac:dyDescent="0.35">
      <c r="B58" s="308" t="s">
        <v>416</v>
      </c>
      <c r="C58" s="308"/>
      <c r="D58" s="338"/>
      <c r="E58" s="339"/>
      <c r="F58" s="338"/>
      <c r="G58" s="338"/>
      <c r="H58" s="338"/>
      <c r="I58" s="378"/>
      <c r="J58" s="338"/>
      <c r="K58" s="338"/>
      <c r="L58" s="338"/>
      <c r="M58" s="338"/>
      <c r="N58" s="338"/>
      <c r="O58" s="338"/>
      <c r="P58" s="338"/>
      <c r="Q58" s="434"/>
    </row>
    <row r="59" spans="2:17" s="10" customFormat="1" ht="15" customHeight="1" x14ac:dyDescent="0.35">
      <c r="B59" s="8"/>
      <c r="C59" s="370"/>
      <c r="D59" s="14"/>
      <c r="E59" s="432"/>
      <c r="F59" s="14"/>
      <c r="G59" s="14"/>
      <c r="H59" s="14"/>
      <c r="I59" s="433"/>
      <c r="J59" s="14"/>
      <c r="K59" s="14"/>
      <c r="L59" s="14"/>
      <c r="M59" s="14"/>
      <c r="N59" s="14"/>
      <c r="O59" s="14"/>
      <c r="P59" s="14"/>
      <c r="Q59" s="434"/>
    </row>
    <row r="60" spans="2:17" s="10" customFormat="1" x14ac:dyDescent="0.35">
      <c r="B60" s="8"/>
      <c r="C60" s="137" t="s">
        <v>271</v>
      </c>
      <c r="D60" s="137"/>
      <c r="E60" s="261" t="str">
        <f>IF(OR('Project Information'!N18="Outdoor",'Project Information'!N18="Indoor &amp; Outdoor"),50,"No Feature")</f>
        <v>No Feature</v>
      </c>
      <c r="F60" s="481"/>
      <c r="G60" s="8"/>
      <c r="H60" s="79"/>
      <c r="I60" s="191" t="s">
        <v>273</v>
      </c>
      <c r="J60" s="279" t="str">
        <f>IF(OR('Project Information'!N18="Outdoor",'Project Information'!N18="Indoor &amp; Outdoor"),748,"No Feature")</f>
        <v>No Feature</v>
      </c>
      <c r="K60" s="481"/>
      <c r="L60" s="71" t="s">
        <v>761</v>
      </c>
      <c r="M60" s="8"/>
      <c r="N60" s="8"/>
      <c r="O60" s="3"/>
      <c r="P60" s="3"/>
      <c r="Q60" s="8"/>
    </row>
    <row r="61" spans="2:17" s="10" customFormat="1" x14ac:dyDescent="0.35">
      <c r="B61" s="8"/>
      <c r="C61" s="3"/>
      <c r="D61" s="3"/>
      <c r="E61" s="3"/>
      <c r="F61" s="3"/>
      <c r="G61" s="3"/>
      <c r="H61" s="3"/>
      <c r="I61" s="3"/>
      <c r="J61" s="3"/>
      <c r="K61" s="3"/>
      <c r="L61" s="3"/>
      <c r="M61" s="3"/>
      <c r="N61" s="3"/>
      <c r="O61" s="3"/>
      <c r="P61" s="3"/>
      <c r="Q61" s="8"/>
    </row>
    <row r="62" spans="2:17" s="10" customFormat="1" x14ac:dyDescent="0.35">
      <c r="B62" s="8"/>
      <c r="C62" s="30" t="s">
        <v>20</v>
      </c>
      <c r="D62" s="30" t="s">
        <v>21</v>
      </c>
      <c r="E62" s="30" t="s">
        <v>22</v>
      </c>
      <c r="F62" s="30" t="s">
        <v>23</v>
      </c>
      <c r="G62" s="31" t="s">
        <v>24</v>
      </c>
      <c r="H62" s="30" t="s">
        <v>25</v>
      </c>
      <c r="I62" s="30" t="s">
        <v>26</v>
      </c>
      <c r="J62" s="30" t="s">
        <v>27</v>
      </c>
      <c r="K62" s="30" t="s">
        <v>28</v>
      </c>
      <c r="L62" s="30" t="s">
        <v>29</v>
      </c>
      <c r="M62" s="30" t="s">
        <v>30</v>
      </c>
      <c r="N62" s="30" t="s">
        <v>31</v>
      </c>
      <c r="O62" s="30" t="s">
        <v>32</v>
      </c>
      <c r="P62" s="30" t="s">
        <v>41</v>
      </c>
      <c r="Q62" s="8"/>
    </row>
    <row r="63" spans="2:17" s="10" customFormat="1" ht="16.5" x14ac:dyDescent="0.35">
      <c r="B63" s="8"/>
      <c r="C63" s="32" t="s">
        <v>455</v>
      </c>
      <c r="D63" s="32">
        <v>2.16</v>
      </c>
      <c r="E63" s="32">
        <v>2.4500000000000002</v>
      </c>
      <c r="F63" s="32">
        <v>3.68</v>
      </c>
      <c r="G63" s="32">
        <v>4.3899999999999997</v>
      </c>
      <c r="H63" s="32">
        <v>4.62</v>
      </c>
      <c r="I63" s="32">
        <v>6.11</v>
      </c>
      <c r="J63" s="32">
        <v>7.14</v>
      </c>
      <c r="K63" s="32">
        <v>6.96</v>
      </c>
      <c r="L63" s="32">
        <v>5.35</v>
      </c>
      <c r="M63" s="32">
        <v>4.3099999999999996</v>
      </c>
      <c r="N63" s="32">
        <v>2.98</v>
      </c>
      <c r="O63" s="32">
        <v>2.19</v>
      </c>
      <c r="P63" s="447">
        <f>SUM(D63:O63)</f>
        <v>52.339999999999996</v>
      </c>
      <c r="Q63" s="35"/>
    </row>
    <row r="64" spans="2:17" s="10" customFormat="1" ht="16.5" x14ac:dyDescent="0.35">
      <c r="B64" s="8"/>
      <c r="C64" s="32" t="s">
        <v>456</v>
      </c>
      <c r="D64" s="32">
        <v>2.16</v>
      </c>
      <c r="E64" s="32">
        <v>2.3199999999999998</v>
      </c>
      <c r="F64" s="32">
        <v>2.34</v>
      </c>
      <c r="G64" s="32">
        <v>2.91</v>
      </c>
      <c r="H64" s="32">
        <v>4.0999999999999996</v>
      </c>
      <c r="I64" s="32">
        <v>3.22</v>
      </c>
      <c r="J64" s="32">
        <v>1.96</v>
      </c>
      <c r="K64" s="32">
        <v>2.2799999999999998</v>
      </c>
      <c r="L64" s="32">
        <v>3.32</v>
      </c>
      <c r="M64" s="32">
        <v>3.57</v>
      </c>
      <c r="N64" s="32">
        <v>2.65</v>
      </c>
      <c r="O64" s="32">
        <v>2.38</v>
      </c>
      <c r="P64" s="447">
        <f>SUM(D64:O64)</f>
        <v>33.21</v>
      </c>
      <c r="Q64" s="188"/>
    </row>
    <row r="65" spans="2:19" s="10" customFormat="1" x14ac:dyDescent="0.35">
      <c r="B65" s="8"/>
      <c r="C65" s="32" t="s">
        <v>279</v>
      </c>
      <c r="D65" s="212">
        <f t="shared" ref="D65:N65" si="3">(D63-D64)</f>
        <v>0</v>
      </c>
      <c r="E65" s="212">
        <f t="shared" si="3"/>
        <v>0.13000000000000034</v>
      </c>
      <c r="F65" s="212">
        <f t="shared" si="3"/>
        <v>1.3400000000000003</v>
      </c>
      <c r="G65" s="212">
        <f t="shared" si="3"/>
        <v>1.4799999999999995</v>
      </c>
      <c r="H65" s="212">
        <f t="shared" si="3"/>
        <v>0.52000000000000046</v>
      </c>
      <c r="I65" s="212">
        <f t="shared" si="3"/>
        <v>2.89</v>
      </c>
      <c r="J65" s="212">
        <f t="shared" si="3"/>
        <v>5.18</v>
      </c>
      <c r="K65" s="212">
        <f t="shared" si="3"/>
        <v>4.68</v>
      </c>
      <c r="L65" s="212">
        <f t="shared" si="3"/>
        <v>2.0299999999999998</v>
      </c>
      <c r="M65" s="212">
        <f t="shared" si="3"/>
        <v>0.73999999999999977</v>
      </c>
      <c r="N65" s="212">
        <f t="shared" si="3"/>
        <v>0.33000000000000007</v>
      </c>
      <c r="O65" s="212">
        <v>0</v>
      </c>
      <c r="P65" s="449">
        <f>(P63-P64)</f>
        <v>19.129999999999995</v>
      </c>
      <c r="Q65" s="188"/>
    </row>
    <row r="66" spans="2:19" s="10" customFormat="1" x14ac:dyDescent="0.35">
      <c r="B66" s="8"/>
      <c r="C66" s="34" t="s">
        <v>104</v>
      </c>
      <c r="D66" s="280">
        <f>IF(OR('Project Information'!$N$18="Outdoor", 'Project Information'!$N$18="Indoor &amp; Outdoor"),IF(ISBLANK($F60),$E60*(D65/12)*7.48+IF(ISBLANK($K60),$J60/12,$K60/12),$F60*(D65/12)*7.48+IF(ISBLANK($K60),$J60/12,$K60/12)),0)</f>
        <v>0</v>
      </c>
      <c r="E66" s="280">
        <f>IF(OR('Project Information'!$N$18="Outdoor", 'Project Information'!$N$18="Indoor &amp; Outdoor"),IF(ISBLANK($F60),$E60*(E65/12)*7.48+IF(ISBLANK($K60),$J60/12,$K60/12),$F60*(E65/12)*7.48+IF(ISBLANK($K60),$J60/12,$K60/12)),0)</f>
        <v>0</v>
      </c>
      <c r="F66" s="280">
        <f>IF(OR('Project Information'!$N$18="Outdoor", 'Project Information'!$N$18="Indoor &amp; Outdoor"),IF(ISBLANK($F60),$E60*(F65/12)*7.48+IF(ISBLANK($K60),$J60/12,$K60/12),$F60*(F65/12)*7.48+IF(ISBLANK($K60),$J60/12,$K60/12)),0)</f>
        <v>0</v>
      </c>
      <c r="G66" s="280">
        <f>IF(OR('Project Information'!$N$18="Outdoor", 'Project Information'!$N$18="Indoor &amp; Outdoor"),IF(ISBLANK($F60),$E60*(G65/12)*7.48+IF(ISBLANK($K60),$J60/12,$K60/12),$F60*(G65/12)*7.48+IF(ISBLANK($K60),$J60/12,$K60/12)),0)</f>
        <v>0</v>
      </c>
      <c r="H66" s="280">
        <f>IF(OR('Project Information'!$N$18="Outdoor", 'Project Information'!$N$18="Indoor &amp; Outdoor"),IF(ISBLANK($F60),$E60*(H65/12)*7.48+IF(ISBLANK($K60),$J60/12,$K60/12),$F60*(H65/12)*7.48+IF(ISBLANK($K60),$J60/12,$K60/12)),0)</f>
        <v>0</v>
      </c>
      <c r="I66" s="280">
        <f>IF(OR('Project Information'!$N$18="Outdoor", 'Project Information'!$N$18="Indoor &amp; Outdoor"),IF(ISBLANK($F60),$E60*(I65/12)*7.48+IF(ISBLANK($K60),$J60/12,$K60/12),$F60*(I65/12)*7.48+IF(ISBLANK($K60),$J60/12,$K60/12)),0)</f>
        <v>0</v>
      </c>
      <c r="J66" s="280">
        <f>IF(OR('Project Information'!$N$18="Outdoor", 'Project Information'!$N$18="Indoor &amp; Outdoor"),IF(ISBLANK($F60),$E60*(J65/12)*7.48+IF(ISBLANK($K60),$J60/12,$K60/12),$F60*(J65/12)*7.48+IF(ISBLANK($K60),$J60/12,$K60/12)),0)</f>
        <v>0</v>
      </c>
      <c r="K66" s="280">
        <f>IF(OR('Project Information'!$N$18="Outdoor", 'Project Information'!$N$18="Indoor &amp; Outdoor"),IF(ISBLANK($F60),$E60*(K65/12)*7.48+IF(ISBLANK($K60),$J60/12,$K60/12),$F60*(K65/12)*7.48+IF(ISBLANK($K60),$J60/12,$K60/12)),0)</f>
        <v>0</v>
      </c>
      <c r="L66" s="280">
        <f>IF(OR('Project Information'!$N$18="Outdoor", 'Project Information'!$N$18="Indoor &amp; Outdoor"),IF(ISBLANK($F60),$E60*(L65/12)*7.48+IF(ISBLANK($K60),$J60/12,$K60/12),$F60*(L65/12)*7.48+IF(ISBLANK($K60),$J60/12,$K60/12)),0)</f>
        <v>0</v>
      </c>
      <c r="M66" s="280">
        <f>IF(OR('Project Information'!$N$18="Outdoor", 'Project Information'!$N$18="Indoor &amp; Outdoor"),IF(ISBLANK($F60),$E60*(M65/12)*7.48+IF(ISBLANK($K60),$J60/12,$K60/12),$F60*(M65/12)*7.48+IF(ISBLANK($K60),$J60/12,$K60/12)),0)</f>
        <v>0</v>
      </c>
      <c r="N66" s="280">
        <f>IF(OR('Project Information'!$N$18="Outdoor", 'Project Information'!$N$18="Indoor &amp; Outdoor"),IF(ISBLANK($F60),$E60*(N65/12)*7.48+IF(ISBLANK($K60),$J60/12,$K60/12),$F60*(N65/12)*7.48+IF(ISBLANK($K60),$J60/12,$K60/12)),0)</f>
        <v>0</v>
      </c>
      <c r="O66" s="726">
        <f>IF(OR('Project Information'!$N$18="Outdoor", 'Project Information'!$N$18="Indoor &amp; Outdoor"),IF(ISBLANK($F60),$E60*(O65/12)*7.48+IF(ISBLANK($K60),$J60/12,$K60/12),$F60*(O65/12)*7.48+IF(ISBLANK($K60),$J60/12,$K60/12)),0)</f>
        <v>0</v>
      </c>
      <c r="P66" s="448">
        <f>SUM(D66:O66)</f>
        <v>0</v>
      </c>
      <c r="Q66" s="8"/>
    </row>
    <row r="67" spans="2:19" s="10" customFormat="1" x14ac:dyDescent="0.35">
      <c r="B67" s="8"/>
      <c r="C67" s="190" t="s">
        <v>268</v>
      </c>
      <c r="D67" s="487"/>
      <c r="E67" s="487"/>
      <c r="F67" s="487"/>
      <c r="G67" s="487"/>
      <c r="H67" s="487"/>
      <c r="I67" s="487"/>
      <c r="J67" s="487"/>
      <c r="K67" s="487"/>
      <c r="L67" s="487"/>
      <c r="M67" s="487"/>
      <c r="N67" s="487"/>
      <c r="O67" s="487"/>
      <c r="P67" s="442" t="str">
        <f>IF(SUM(D67:O67)=0,"",SUM(D67:O67))</f>
        <v/>
      </c>
      <c r="Q67" s="8"/>
    </row>
    <row r="68" spans="2:19" s="10" customFormat="1" x14ac:dyDescent="0.35">
      <c r="B68" s="8"/>
      <c r="C68" s="36"/>
      <c r="D68" s="1033" t="s">
        <v>288</v>
      </c>
      <c r="E68" s="1034"/>
      <c r="F68" s="1034"/>
      <c r="G68" s="1034"/>
      <c r="H68" s="1034"/>
      <c r="I68" s="1034"/>
      <c r="J68" s="1034"/>
      <c r="K68" s="1034"/>
      <c r="L68" s="1034"/>
      <c r="M68" s="1034"/>
      <c r="N68" s="1034"/>
      <c r="O68" s="1034"/>
      <c r="P68" s="63"/>
      <c r="Q68" s="8"/>
    </row>
    <row r="69" spans="2:19" s="10" customFormat="1" x14ac:dyDescent="0.35">
      <c r="B69" s="8"/>
      <c r="C69" s="567" t="s">
        <v>544</v>
      </c>
      <c r="D69" s="32">
        <v>31</v>
      </c>
      <c r="E69" s="32">
        <v>28</v>
      </c>
      <c r="F69" s="32">
        <v>31</v>
      </c>
      <c r="G69" s="32">
        <v>30</v>
      </c>
      <c r="H69" s="32">
        <v>31</v>
      </c>
      <c r="I69" s="32">
        <v>30</v>
      </c>
      <c r="J69" s="32">
        <v>31</v>
      </c>
      <c r="K69" s="32">
        <v>31</v>
      </c>
      <c r="L69" s="32">
        <v>30</v>
      </c>
      <c r="M69" s="32">
        <v>31</v>
      </c>
      <c r="N69" s="32">
        <v>30</v>
      </c>
      <c r="O69" s="32">
        <v>31</v>
      </c>
      <c r="P69" s="8"/>
      <c r="Q69" s="8"/>
    </row>
    <row r="70" spans="2:19" s="10" customFormat="1" x14ac:dyDescent="0.35">
      <c r="B70" s="8"/>
      <c r="C70" s="567" t="s">
        <v>545</v>
      </c>
      <c r="D70" s="288">
        <f t="shared" ref="D70:O70" si="4">IF(ISBLANK(D67),D66/D69,D67/D69)</f>
        <v>0</v>
      </c>
      <c r="E70" s="288">
        <f t="shared" si="4"/>
        <v>0</v>
      </c>
      <c r="F70" s="288">
        <f t="shared" si="4"/>
        <v>0</v>
      </c>
      <c r="G70" s="288">
        <f t="shared" si="4"/>
        <v>0</v>
      </c>
      <c r="H70" s="288">
        <f t="shared" si="4"/>
        <v>0</v>
      </c>
      <c r="I70" s="288">
        <f t="shared" si="4"/>
        <v>0</v>
      </c>
      <c r="J70" s="288">
        <f t="shared" si="4"/>
        <v>0</v>
      </c>
      <c r="K70" s="288">
        <f t="shared" si="4"/>
        <v>0</v>
      </c>
      <c r="L70" s="288">
        <f t="shared" si="4"/>
        <v>0</v>
      </c>
      <c r="M70" s="288">
        <f t="shared" si="4"/>
        <v>0</v>
      </c>
      <c r="N70" s="288">
        <f t="shared" si="4"/>
        <v>0</v>
      </c>
      <c r="O70" s="288">
        <f t="shared" si="4"/>
        <v>0</v>
      </c>
      <c r="P70" s="8"/>
      <c r="Q70" s="8"/>
    </row>
    <row r="71" spans="2:19" s="10" customFormat="1" x14ac:dyDescent="0.35">
      <c r="B71" s="8"/>
      <c r="C71" s="3" t="s">
        <v>382</v>
      </c>
      <c r="D71" s="423"/>
      <c r="E71" s="43"/>
      <c r="F71" s="423"/>
      <c r="G71" s="423"/>
      <c r="H71" s="423"/>
      <c r="I71" s="43"/>
      <c r="J71" s="43"/>
      <c r="K71" s="423"/>
      <c r="L71" s="43"/>
      <c r="M71" s="423"/>
      <c r="N71" s="423"/>
      <c r="O71" s="423"/>
      <c r="P71" s="423"/>
      <c r="Q71" s="423"/>
    </row>
    <row r="72" spans="2:19" s="10" customFormat="1" ht="15" customHeight="1" x14ac:dyDescent="0.35">
      <c r="B72" s="8"/>
      <c r="C72" s="1026" t="s">
        <v>451</v>
      </c>
      <c r="D72" s="1026"/>
      <c r="E72" s="1026"/>
      <c r="F72" s="1026"/>
      <c r="G72" s="1026"/>
      <c r="H72" s="1026"/>
      <c r="I72" s="1026"/>
      <c r="J72" s="1026"/>
      <c r="K72" s="1026"/>
      <c r="L72" s="1026"/>
      <c r="M72" s="1026"/>
      <c r="N72" s="1026"/>
      <c r="O72" s="1026"/>
      <c r="P72" s="1026"/>
      <c r="Q72" s="1026"/>
    </row>
    <row r="73" spans="2:19" s="10" customFormat="1" x14ac:dyDescent="0.35">
      <c r="B73" s="8"/>
      <c r="C73" s="423" t="s">
        <v>452</v>
      </c>
      <c r="D73" s="423"/>
      <c r="E73" s="43"/>
      <c r="F73" s="423"/>
      <c r="G73" s="423"/>
      <c r="H73" s="423"/>
      <c r="I73" s="43"/>
      <c r="J73" s="43"/>
      <c r="K73" s="423"/>
      <c r="L73" s="43"/>
      <c r="M73" s="423"/>
      <c r="N73" s="423"/>
      <c r="O73" s="423"/>
      <c r="P73" s="423"/>
      <c r="Q73" s="423"/>
    </row>
    <row r="74" spans="2:19" s="10" customFormat="1" x14ac:dyDescent="0.35">
      <c r="B74" s="8"/>
      <c r="C74" s="213"/>
      <c r="D74" s="213"/>
      <c r="E74" s="213"/>
      <c r="F74" s="213"/>
      <c r="G74" s="213"/>
      <c r="H74" s="213"/>
      <c r="I74" s="213"/>
      <c r="J74" s="213"/>
      <c r="K74" s="213"/>
      <c r="L74" s="213"/>
      <c r="M74" s="213"/>
      <c r="N74" s="213"/>
      <c r="O74" s="213"/>
      <c r="P74" s="213"/>
      <c r="Q74" s="213"/>
    </row>
    <row r="75" spans="2:19" s="10" customFormat="1" ht="15" customHeight="1" x14ac:dyDescent="0.35">
      <c r="B75" s="377" t="s">
        <v>454</v>
      </c>
      <c r="C75" s="374"/>
      <c r="D75" s="375"/>
      <c r="E75" s="1032"/>
      <c r="F75" s="1032"/>
      <c r="G75" s="1032"/>
      <c r="H75" s="1032"/>
      <c r="I75" s="1032"/>
      <c r="J75" s="1032"/>
      <c r="K75" s="1032"/>
      <c r="L75" s="1032"/>
      <c r="M75" s="1032"/>
      <c r="N75" s="1032"/>
      <c r="O75" s="1032"/>
      <c r="P75" s="1032"/>
      <c r="Q75" s="704"/>
      <c r="R75" s="236"/>
      <c r="S75" s="236"/>
    </row>
    <row r="76" spans="2:19" s="10" customFormat="1" x14ac:dyDescent="0.35">
      <c r="B76" s="8"/>
      <c r="C76" s="221"/>
      <c r="D76" s="221"/>
      <c r="E76" s="221"/>
      <c r="F76" s="221"/>
      <c r="G76" s="221"/>
      <c r="H76" s="221"/>
      <c r="I76" s="221"/>
      <c r="J76" s="221"/>
      <c r="K76" s="221"/>
      <c r="L76" s="221"/>
      <c r="M76" s="221"/>
      <c r="N76" s="221"/>
      <c r="O76" s="232"/>
      <c r="P76" s="221"/>
      <c r="Q76" s="221"/>
      <c r="R76" s="236"/>
      <c r="S76" s="236"/>
    </row>
    <row r="77" spans="2:19" s="10" customFormat="1" x14ac:dyDescent="0.35">
      <c r="B77" s="8"/>
      <c r="C77" s="135" t="s">
        <v>20</v>
      </c>
      <c r="D77" s="429" t="s">
        <v>21</v>
      </c>
      <c r="E77" s="135" t="s">
        <v>22</v>
      </c>
      <c r="F77" s="135" t="s">
        <v>23</v>
      </c>
      <c r="G77" s="430" t="s">
        <v>24</v>
      </c>
      <c r="H77" s="135" t="s">
        <v>25</v>
      </c>
      <c r="I77" s="135" t="s">
        <v>26</v>
      </c>
      <c r="J77" s="429" t="s">
        <v>27</v>
      </c>
      <c r="K77" s="135" t="s">
        <v>28</v>
      </c>
      <c r="L77" s="135" t="s">
        <v>29</v>
      </c>
      <c r="M77" s="135" t="s">
        <v>30</v>
      </c>
      <c r="N77" s="135" t="s">
        <v>31</v>
      </c>
      <c r="O77" s="135" t="s">
        <v>32</v>
      </c>
      <c r="P77" s="135" t="s">
        <v>41</v>
      </c>
      <c r="Q77" s="234"/>
      <c r="R77" s="236"/>
    </row>
    <row r="78" spans="2:19" s="10" customFormat="1" x14ac:dyDescent="0.35">
      <c r="B78" s="8"/>
      <c r="C78" s="78" t="s">
        <v>287</v>
      </c>
      <c r="D78" s="281">
        <f>IF($E$45="No Pool/Spa",0,15*6*5*52/12)</f>
        <v>0</v>
      </c>
      <c r="E78" s="281">
        <f t="shared" ref="E78:O78" si="5">IF($E$45="No Pool/Spa",0,15*6*5*52/12)</f>
        <v>0</v>
      </c>
      <c r="F78" s="281">
        <f t="shared" si="5"/>
        <v>0</v>
      </c>
      <c r="G78" s="281">
        <f t="shared" si="5"/>
        <v>0</v>
      </c>
      <c r="H78" s="281">
        <f t="shared" si="5"/>
        <v>0</v>
      </c>
      <c r="I78" s="281">
        <f t="shared" si="5"/>
        <v>0</v>
      </c>
      <c r="J78" s="281">
        <f t="shared" si="5"/>
        <v>0</v>
      </c>
      <c r="K78" s="281">
        <f t="shared" si="5"/>
        <v>0</v>
      </c>
      <c r="L78" s="281">
        <f t="shared" si="5"/>
        <v>0</v>
      </c>
      <c r="M78" s="281">
        <f t="shared" si="5"/>
        <v>0</v>
      </c>
      <c r="N78" s="281">
        <f t="shared" si="5"/>
        <v>0</v>
      </c>
      <c r="O78" s="281">
        <f t="shared" si="5"/>
        <v>0</v>
      </c>
      <c r="P78" s="446">
        <f>SUM(D78:O78)</f>
        <v>0</v>
      </c>
      <c r="Q78" s="8"/>
      <c r="R78" s="236"/>
    </row>
    <row r="79" spans="2:19" s="10" customFormat="1" x14ac:dyDescent="0.35">
      <c r="B79" s="8"/>
      <c r="C79" s="190" t="s">
        <v>268</v>
      </c>
      <c r="D79" s="489"/>
      <c r="E79" s="489"/>
      <c r="F79" s="489"/>
      <c r="G79" s="489"/>
      <c r="H79" s="489"/>
      <c r="I79" s="489"/>
      <c r="J79" s="489"/>
      <c r="K79" s="489"/>
      <c r="L79" s="489"/>
      <c r="M79" s="489"/>
      <c r="N79" s="489"/>
      <c r="O79" s="489"/>
      <c r="P79" s="442" t="str">
        <f>IF(SUM(D79:O79)=0,"",SUM(D79:O79))</f>
        <v/>
      </c>
      <c r="Q79" s="8"/>
      <c r="R79" s="236"/>
    </row>
    <row r="80" spans="2:19" s="10" customFormat="1" x14ac:dyDescent="0.35">
      <c r="B80" s="8"/>
      <c r="C80" s="8"/>
      <c r="D80" s="1037" t="s">
        <v>290</v>
      </c>
      <c r="E80" s="1037"/>
      <c r="F80" s="1037"/>
      <c r="G80" s="1037"/>
      <c r="H80" s="1037"/>
      <c r="I80" s="1037"/>
      <c r="J80" s="1037"/>
      <c r="K80" s="1037"/>
      <c r="L80" s="1037"/>
      <c r="M80" s="1037"/>
      <c r="N80" s="1037"/>
      <c r="O80" s="1037"/>
      <c r="P80" s="1037"/>
      <c r="Q80" s="8"/>
      <c r="R80" s="236"/>
    </row>
    <row r="81" spans="2:28" s="10" customFormat="1" x14ac:dyDescent="0.35">
      <c r="B81" s="8"/>
      <c r="C81" s="8"/>
      <c r="D81" s="25"/>
      <c r="E81" s="25"/>
      <c r="F81" s="25"/>
      <c r="G81" s="25"/>
      <c r="H81" s="25"/>
      <c r="I81" s="25"/>
      <c r="J81" s="25"/>
      <c r="K81" s="25"/>
      <c r="L81" s="25"/>
      <c r="M81" s="25"/>
      <c r="N81" s="25"/>
      <c r="O81" s="25"/>
      <c r="P81" s="25"/>
      <c r="Q81" s="8"/>
      <c r="R81" s="236"/>
    </row>
    <row r="82" spans="2:28" s="10" customFormat="1" ht="36" customHeight="1" x14ac:dyDescent="0.35">
      <c r="B82" s="8"/>
      <c r="C82" s="235"/>
      <c r="D82" s="235"/>
      <c r="E82" s="235"/>
      <c r="F82" s="235"/>
      <c r="G82" s="235"/>
      <c r="H82" s="235"/>
      <c r="I82" s="235"/>
      <c r="J82" s="235"/>
      <c r="K82" s="129"/>
      <c r="L82" s="949" t="s">
        <v>330</v>
      </c>
      <c r="M82" s="949"/>
      <c r="N82" s="103" t="s">
        <v>314</v>
      </c>
      <c r="O82" s="949" t="s">
        <v>331</v>
      </c>
      <c r="P82" s="949"/>
      <c r="Q82" s="235"/>
      <c r="R82" s="236"/>
    </row>
    <row r="83" spans="2:28" s="10" customFormat="1" ht="23.25" customHeight="1" x14ac:dyDescent="0.75">
      <c r="B83" s="8"/>
      <c r="C83" s="228"/>
      <c r="D83" s="228"/>
      <c r="E83" s="228"/>
      <c r="F83" s="228"/>
      <c r="G83" s="228"/>
      <c r="H83" s="228"/>
      <c r="I83" s="228"/>
      <c r="J83" s="1027" t="s">
        <v>318</v>
      </c>
      <c r="K83" s="1028"/>
      <c r="L83" s="1031">
        <f>MROUND(IF(P79="",P78,P79)+IF(P67="",P66,P67)+IF(P52="",P51,P52),100)</f>
        <v>0</v>
      </c>
      <c r="M83" s="1031"/>
      <c r="N83" s="276">
        <f>L83-O83</f>
        <v>0</v>
      </c>
      <c r="O83" s="1015">
        <f>MROUND(IF(P67="",P66,P67),100)</f>
        <v>0</v>
      </c>
      <c r="P83" s="1016"/>
      <c r="Q83" s="235"/>
      <c r="R83" s="236"/>
    </row>
    <row r="84" spans="2:28" s="10" customFormat="1" ht="51.75" customHeight="1" x14ac:dyDescent="0.35">
      <c r="B84" s="8"/>
      <c r="C84" s="436" t="s">
        <v>453</v>
      </c>
      <c r="D84" s="228"/>
      <c r="E84" s="228"/>
      <c r="F84" s="228"/>
      <c r="G84" s="228"/>
      <c r="H84" s="228"/>
      <c r="I84" s="228"/>
      <c r="J84" s="1029"/>
      <c r="K84" s="1030"/>
      <c r="L84" s="1025" t="s">
        <v>315</v>
      </c>
      <c r="M84" s="1025"/>
      <c r="N84" s="229" t="s">
        <v>316</v>
      </c>
      <c r="O84" s="1025" t="s">
        <v>317</v>
      </c>
      <c r="P84" s="1025"/>
      <c r="Q84" s="235"/>
      <c r="R84" s="236"/>
    </row>
    <row r="85" spans="2:28" s="10" customFormat="1" x14ac:dyDescent="0.35">
      <c r="B85" s="8"/>
      <c r="C85" s="8"/>
      <c r="D85" s="8"/>
      <c r="E85" s="8"/>
      <c r="F85" s="8"/>
      <c r="G85" s="8"/>
      <c r="H85" s="8"/>
      <c r="I85" s="8"/>
      <c r="J85" s="8"/>
      <c r="K85" s="8"/>
      <c r="L85" s="8"/>
      <c r="M85" s="8"/>
      <c r="N85" s="8"/>
      <c r="O85" s="8"/>
      <c r="P85" s="8"/>
      <c r="Q85" s="8"/>
    </row>
    <row r="86" spans="2:28" s="68" customFormat="1" ht="20.149999999999999" customHeight="1" x14ac:dyDescent="0.45">
      <c r="B86" s="336" t="s">
        <v>353</v>
      </c>
      <c r="C86" s="336"/>
      <c r="D86" s="335"/>
      <c r="E86" s="335"/>
      <c r="F86" s="335"/>
      <c r="G86" s="335"/>
      <c r="H86" s="296"/>
      <c r="I86" s="296"/>
      <c r="J86" s="335"/>
      <c r="K86" s="335"/>
      <c r="L86" s="335"/>
      <c r="M86" s="335"/>
      <c r="N86" s="335"/>
      <c r="O86" s="335"/>
      <c r="P86" s="335"/>
      <c r="Q86" s="335"/>
      <c r="R86" s="10"/>
      <c r="S86" s="10"/>
      <c r="T86" s="10"/>
    </row>
    <row r="87" spans="2:28" s="68" customFormat="1" x14ac:dyDescent="0.35">
      <c r="B87" s="72"/>
      <c r="C87" s="72"/>
      <c r="D87" s="72"/>
      <c r="E87" s="72"/>
      <c r="F87" s="72"/>
      <c r="G87" s="72"/>
      <c r="H87" s="5"/>
      <c r="I87" s="5"/>
      <c r="J87" s="72"/>
      <c r="K87" s="72"/>
      <c r="L87" s="72"/>
      <c r="M87" s="72"/>
      <c r="N87" s="72"/>
      <c r="O87" s="72"/>
      <c r="P87" s="72"/>
      <c r="Q87" s="72"/>
      <c r="R87" s="10"/>
      <c r="S87" s="10"/>
      <c r="T87" s="10"/>
    </row>
    <row r="88" spans="2:28" s="68" customFormat="1" x14ac:dyDescent="0.35">
      <c r="B88" s="72"/>
      <c r="C88" s="72" t="s">
        <v>269</v>
      </c>
      <c r="D88" s="72"/>
      <c r="E88" s="261" t="str">
        <f>IF('Project Information'!N19="Yes",'Project Information'!J18/400,"No Demand")</f>
        <v>No Demand</v>
      </c>
      <c r="F88" s="481"/>
      <c r="G88" s="71" t="s">
        <v>762</v>
      </c>
      <c r="H88" s="5"/>
      <c r="I88" s="72"/>
      <c r="J88" s="72"/>
      <c r="K88" s="72"/>
      <c r="L88" s="72"/>
      <c r="M88" s="72"/>
      <c r="N88" s="72"/>
      <c r="O88" s="72"/>
      <c r="P88" s="72"/>
      <c r="Q88" s="72"/>
      <c r="R88" s="10"/>
      <c r="S88" s="10"/>
      <c r="T88" s="10"/>
    </row>
    <row r="89" spans="2:28" s="68" customFormat="1" x14ac:dyDescent="0.35">
      <c r="B89" s="72"/>
      <c r="C89" s="72"/>
      <c r="D89" s="72"/>
      <c r="E89" s="72"/>
      <c r="F89" s="72"/>
      <c r="G89" s="72"/>
      <c r="H89" s="238"/>
      <c r="I89" s="238"/>
      <c r="J89" s="72"/>
      <c r="K89" s="72"/>
      <c r="L89" s="72"/>
      <c r="M89" s="72"/>
      <c r="N89" s="72"/>
      <c r="O89" s="72"/>
      <c r="P89" s="72"/>
      <c r="Q89" s="72"/>
      <c r="R89" s="10"/>
      <c r="S89" s="10"/>
      <c r="T89" s="10"/>
    </row>
    <row r="90" spans="2:28" s="68" customFormat="1" x14ac:dyDescent="0.35">
      <c r="B90" s="72"/>
      <c r="C90" s="135" t="s">
        <v>20</v>
      </c>
      <c r="D90" s="524" t="s">
        <v>21</v>
      </c>
      <c r="E90" s="135" t="s">
        <v>22</v>
      </c>
      <c r="F90" s="135" t="s">
        <v>23</v>
      </c>
      <c r="G90" s="525" t="s">
        <v>24</v>
      </c>
      <c r="H90" s="135" t="s">
        <v>25</v>
      </c>
      <c r="I90" s="135" t="s">
        <v>26</v>
      </c>
      <c r="J90" s="524" t="s">
        <v>27</v>
      </c>
      <c r="K90" s="135" t="s">
        <v>28</v>
      </c>
      <c r="L90" s="135" t="s">
        <v>29</v>
      </c>
      <c r="M90" s="135" t="s">
        <v>30</v>
      </c>
      <c r="N90" s="135" t="s">
        <v>31</v>
      </c>
      <c r="O90" s="135" t="s">
        <v>32</v>
      </c>
      <c r="P90" s="135" t="s">
        <v>41</v>
      </c>
      <c r="Q90" s="72"/>
      <c r="R90" s="10"/>
      <c r="S90" s="10"/>
      <c r="T90" s="10"/>
    </row>
    <row r="91" spans="2:28" s="68" customFormat="1" x14ac:dyDescent="0.35">
      <c r="B91" s="72"/>
      <c r="C91" s="78" t="s">
        <v>413</v>
      </c>
      <c r="D91" s="522">
        <v>89.323316912972103</v>
      </c>
      <c r="E91" s="523">
        <v>87.070114942528733</v>
      </c>
      <c r="F91" s="523">
        <v>106.70695216907676</v>
      </c>
      <c r="G91" s="523">
        <v>115.13787541713015</v>
      </c>
      <c r="H91" s="523">
        <v>270.26857619577311</v>
      </c>
      <c r="I91" s="523">
        <v>417.81935483870967</v>
      </c>
      <c r="J91" s="523">
        <v>544.98311403508774</v>
      </c>
      <c r="K91" s="523">
        <v>632.48077485380122</v>
      </c>
      <c r="L91" s="523">
        <v>585.13984674329492</v>
      </c>
      <c r="M91" s="523">
        <v>293.92459770114942</v>
      </c>
      <c r="N91" s="523">
        <v>93.945229885057472</v>
      </c>
      <c r="O91" s="523">
        <v>72.513201487491543</v>
      </c>
      <c r="P91" s="446">
        <f>SUM(D91:O91)</f>
        <v>3309.312955182073</v>
      </c>
      <c r="Q91" s="72"/>
      <c r="R91" s="10"/>
      <c r="S91" s="10"/>
      <c r="T91" s="10"/>
    </row>
    <row r="92" spans="2:28" s="68" customFormat="1" x14ac:dyDescent="0.35">
      <c r="B92" s="72"/>
      <c r="C92" s="143" t="s">
        <v>414</v>
      </c>
      <c r="D92" s="527">
        <f>IF('Project Information'!$N$19="Yes",IF(ISBLANK(F88),D91*'Outdoor Demand'!$E$88,D91*'Outdoor Demand'!$F$88),0)</f>
        <v>0</v>
      </c>
      <c r="E92" s="526">
        <f>IF('Project Information'!$N$19="Yes",IF(ISBLANK(F88),E91*'Outdoor Demand'!$E$88,E91*'Outdoor Demand'!$F$88),0)</f>
        <v>0</v>
      </c>
      <c r="F92" s="526">
        <f>IF('Project Information'!$N$19="Yes",IF(ISBLANK(F88),F91*'Outdoor Demand'!$E$88,F91*'Outdoor Demand'!$F$88),0)</f>
        <v>0</v>
      </c>
      <c r="G92" s="527">
        <f>IF('Project Information'!$N$19="Yes",IF(ISBLANK(F88),G91*'Outdoor Demand'!$E$88,G91*'Outdoor Demand'!$F$88),0)</f>
        <v>0</v>
      </c>
      <c r="H92" s="526">
        <f>IF('Project Information'!$N$19="Yes",IF(ISBLANK(F88),H91*'Outdoor Demand'!$E$88,H91*'Outdoor Demand'!$F$88),0)</f>
        <v>0</v>
      </c>
      <c r="I92" s="526">
        <f>IF('Project Information'!$N$19="Yes",IF(ISBLANK(F88),I91*'Outdoor Demand'!$E$88,I91*'Outdoor Demand'!$F$88),0)</f>
        <v>0</v>
      </c>
      <c r="J92" s="527">
        <f>IF('Project Information'!$N$19="Yes",IF(ISBLANK(F88),J91*'Outdoor Demand'!$E$88,J91*'Outdoor Demand'!$F$88),0)</f>
        <v>0</v>
      </c>
      <c r="K92" s="526">
        <f>IF('Project Information'!$N$19="Yes",IF(ISBLANK(F88),K91*'Outdoor Demand'!$E$88,K91*'Outdoor Demand'!$F$88),0)</f>
        <v>0</v>
      </c>
      <c r="L92" s="526">
        <f>IF('Project Information'!$N$19="Yes",IF(ISBLANK(F88),L91*'Outdoor Demand'!$E$88,L91*'Outdoor Demand'!$F$88),0)</f>
        <v>0</v>
      </c>
      <c r="M92" s="526">
        <f>IF('Project Information'!$N$19="Yes",IF(ISBLANK(F88),M91*'Outdoor Demand'!$E$88,M91*'Outdoor Demand'!$F$88),0)</f>
        <v>0</v>
      </c>
      <c r="N92" s="526">
        <f>IF('Project Information'!$N$19="Yes",IF(ISBLANK(F88),N91*'Outdoor Demand'!$E$88,N91*'Outdoor Demand'!$F$88),0)</f>
        <v>0</v>
      </c>
      <c r="O92" s="526">
        <f>IF('Project Information'!$N$19="Yes",IF(ISBLANK(F88),O91*'Outdoor Demand'!$E$88,O91*'Outdoor Demand'!$F$88),0)</f>
        <v>0</v>
      </c>
      <c r="P92" s="446">
        <f>SUM(D92:O92)</f>
        <v>0</v>
      </c>
      <c r="Q92" s="72"/>
      <c r="R92" s="10"/>
      <c r="S92" s="10"/>
      <c r="T92" s="10"/>
    </row>
    <row r="93" spans="2:28" s="68" customFormat="1" x14ac:dyDescent="0.35">
      <c r="B93" s="72"/>
      <c r="C93" s="190" t="s">
        <v>268</v>
      </c>
      <c r="D93" s="673"/>
      <c r="E93" s="487"/>
      <c r="F93" s="487"/>
      <c r="G93" s="673"/>
      <c r="H93" s="487"/>
      <c r="I93" s="487"/>
      <c r="J93" s="673"/>
      <c r="K93" s="487"/>
      <c r="L93" s="487"/>
      <c r="M93" s="487"/>
      <c r="N93" s="487"/>
      <c r="O93" s="487"/>
      <c r="P93" s="442" t="str">
        <f>IF(SUM(D93:O93)=0,"",SUM(D93:O93))</f>
        <v/>
      </c>
      <c r="Q93" s="72"/>
      <c r="R93" s="10"/>
      <c r="S93" s="10"/>
      <c r="T93" s="10"/>
      <c r="AB93" s="68" t="s">
        <v>44</v>
      </c>
    </row>
    <row r="94" spans="2:28" s="68" customFormat="1" x14ac:dyDescent="0.35">
      <c r="B94" s="72"/>
      <c r="C94" s="72"/>
      <c r="D94" s="956" t="s">
        <v>478</v>
      </c>
      <c r="E94" s="956"/>
      <c r="F94" s="956"/>
      <c r="G94" s="956"/>
      <c r="H94" s="956"/>
      <c r="I94" s="956"/>
      <c r="J94" s="956"/>
      <c r="K94" s="956"/>
      <c r="L94" s="956"/>
      <c r="M94" s="956"/>
      <c r="N94" s="956"/>
      <c r="O94" s="956"/>
      <c r="P94" s="729"/>
      <c r="Q94" s="72"/>
      <c r="R94" s="10"/>
      <c r="S94" s="10"/>
      <c r="T94" s="10"/>
    </row>
    <row r="95" spans="2:28" s="68" customFormat="1" x14ac:dyDescent="0.35">
      <c r="B95" s="72"/>
      <c r="C95" s="567" t="s">
        <v>544</v>
      </c>
      <c r="D95" s="32">
        <v>31</v>
      </c>
      <c r="E95" s="32">
        <v>28</v>
      </c>
      <c r="F95" s="32">
        <v>31</v>
      </c>
      <c r="G95" s="32">
        <v>30</v>
      </c>
      <c r="H95" s="32">
        <v>31</v>
      </c>
      <c r="I95" s="32">
        <v>30</v>
      </c>
      <c r="J95" s="32">
        <v>31</v>
      </c>
      <c r="K95" s="32">
        <v>31</v>
      </c>
      <c r="L95" s="32">
        <v>30</v>
      </c>
      <c r="M95" s="32">
        <v>31</v>
      </c>
      <c r="N95" s="575">
        <v>30</v>
      </c>
      <c r="O95" s="32">
        <v>31</v>
      </c>
      <c r="P95" s="576"/>
      <c r="Q95" s="72"/>
      <c r="R95" s="10"/>
      <c r="S95" s="10"/>
      <c r="T95" s="10"/>
    </row>
    <row r="96" spans="2:28" s="68" customFormat="1" x14ac:dyDescent="0.35">
      <c r="B96" s="72"/>
      <c r="C96" s="567" t="s">
        <v>558</v>
      </c>
      <c r="D96" s="288">
        <f>IF(ISBLANK(D93),D92/D95,D93/D95)</f>
        <v>0</v>
      </c>
      <c r="E96" s="288">
        <f t="shared" ref="E96:O96" si="6">IF(ISBLANK(E93),E92/E95,E93/E95)</f>
        <v>0</v>
      </c>
      <c r="F96" s="288">
        <f t="shared" si="6"/>
        <v>0</v>
      </c>
      <c r="G96" s="288">
        <f t="shared" si="6"/>
        <v>0</v>
      </c>
      <c r="H96" s="288">
        <f t="shared" si="6"/>
        <v>0</v>
      </c>
      <c r="I96" s="288">
        <f t="shared" si="6"/>
        <v>0</v>
      </c>
      <c r="J96" s="288">
        <f t="shared" si="6"/>
        <v>0</v>
      </c>
      <c r="K96" s="288">
        <f t="shared" si="6"/>
        <v>0</v>
      </c>
      <c r="L96" s="288">
        <f t="shared" si="6"/>
        <v>0</v>
      </c>
      <c r="M96" s="288">
        <f t="shared" si="6"/>
        <v>0</v>
      </c>
      <c r="N96" s="288">
        <f t="shared" si="6"/>
        <v>0</v>
      </c>
      <c r="O96" s="288">
        <f t="shared" si="6"/>
        <v>0</v>
      </c>
      <c r="P96" s="576"/>
      <c r="Q96" s="72"/>
      <c r="R96" s="10"/>
      <c r="S96" s="10"/>
      <c r="T96" s="10"/>
    </row>
    <row r="97" spans="2:20" s="68" customFormat="1" x14ac:dyDescent="0.35">
      <c r="B97" s="72"/>
      <c r="C97" s="72"/>
      <c r="D97" s="136"/>
      <c r="E97" s="136"/>
      <c r="F97" s="136"/>
      <c r="G97" s="136"/>
      <c r="H97" s="136"/>
      <c r="I97" s="136"/>
      <c r="J97" s="136"/>
      <c r="K97" s="136"/>
      <c r="L97" s="136"/>
      <c r="M97" s="136"/>
      <c r="N97" s="136"/>
      <c r="O97" s="136"/>
      <c r="P97" s="136"/>
      <c r="Q97" s="72"/>
      <c r="R97" s="10"/>
      <c r="S97" s="10"/>
      <c r="T97" s="10"/>
    </row>
    <row r="98" spans="2:20" s="68" customFormat="1" ht="30" customHeight="1" x14ac:dyDescent="0.35">
      <c r="B98" s="72"/>
      <c r="C98" s="137" t="s">
        <v>450</v>
      </c>
      <c r="D98" s="136"/>
      <c r="E98" s="136"/>
      <c r="F98" s="136"/>
      <c r="G98" s="136"/>
      <c r="H98" s="136"/>
      <c r="I98" s="136"/>
      <c r="J98" s="129"/>
      <c r="K98" s="129"/>
      <c r="L98" s="949" t="s">
        <v>329</v>
      </c>
      <c r="M98" s="949"/>
      <c r="N98" s="103" t="s">
        <v>314</v>
      </c>
      <c r="O98" s="985" t="s">
        <v>331</v>
      </c>
      <c r="P98" s="987"/>
      <c r="Q98" s="72"/>
      <c r="R98" s="10"/>
      <c r="S98" s="10"/>
      <c r="T98" s="10"/>
    </row>
    <row r="99" spans="2:20" s="68" customFormat="1" ht="21" customHeight="1" x14ac:dyDescent="0.75">
      <c r="B99" s="72"/>
      <c r="C99" s="72"/>
      <c r="D99" s="136"/>
      <c r="E99" s="136"/>
      <c r="F99" s="136"/>
      <c r="G99" s="136"/>
      <c r="H99" s="136"/>
      <c r="I99" s="136"/>
      <c r="J99" s="1027" t="s">
        <v>324</v>
      </c>
      <c r="K99" s="1028"/>
      <c r="L99" s="1031">
        <f>MROUND(IF(P93="",P92,P93),100)</f>
        <v>0</v>
      </c>
      <c r="M99" s="1031"/>
      <c r="N99" s="276">
        <v>0</v>
      </c>
      <c r="O99" s="1015">
        <f>L99</f>
        <v>0</v>
      </c>
      <c r="P99" s="1016"/>
      <c r="Q99" s="72"/>
      <c r="R99" s="10"/>
      <c r="S99" s="10"/>
      <c r="T99" s="10"/>
    </row>
    <row r="100" spans="2:20" s="68" customFormat="1" ht="30" customHeight="1" x14ac:dyDescent="0.35">
      <c r="B100" s="72"/>
      <c r="C100" s="72"/>
      <c r="D100" s="136"/>
      <c r="E100" s="136"/>
      <c r="F100" s="136"/>
      <c r="G100" s="136"/>
      <c r="H100" s="136"/>
      <c r="I100" s="136"/>
      <c r="J100" s="1029"/>
      <c r="K100" s="1030"/>
      <c r="L100" s="1025" t="s">
        <v>325</v>
      </c>
      <c r="M100" s="1025"/>
      <c r="N100" s="229" t="s">
        <v>326</v>
      </c>
      <c r="O100" s="1039" t="s">
        <v>325</v>
      </c>
      <c r="P100" s="1040"/>
      <c r="Q100" s="72"/>
      <c r="R100" s="10"/>
      <c r="S100" s="10"/>
      <c r="T100" s="10"/>
    </row>
    <row r="101" spans="2:20" s="68" customFormat="1" x14ac:dyDescent="0.35">
      <c r="B101" s="72"/>
      <c r="C101" s="72"/>
      <c r="D101" s="136"/>
      <c r="E101" s="136"/>
      <c r="F101" s="136"/>
      <c r="G101" s="136"/>
      <c r="H101" s="136"/>
      <c r="I101" s="136"/>
      <c r="J101" s="136"/>
      <c r="K101" s="136"/>
      <c r="L101" s="136"/>
      <c r="M101" s="136"/>
      <c r="N101" s="136"/>
      <c r="O101" s="136"/>
      <c r="P101" s="136"/>
      <c r="Q101" s="136"/>
      <c r="R101" s="10"/>
      <c r="S101" s="10"/>
      <c r="T101" s="10"/>
    </row>
    <row r="102" spans="2:20" s="68" customFormat="1" x14ac:dyDescent="0.35">
      <c r="B102" s="72"/>
      <c r="C102" s="72"/>
      <c r="D102" s="136"/>
      <c r="E102" s="136"/>
      <c r="F102" s="136"/>
      <c r="G102" s="136"/>
      <c r="H102" s="136"/>
      <c r="I102" s="136"/>
      <c r="J102" s="136"/>
      <c r="K102" s="136"/>
      <c r="L102" s="136"/>
      <c r="M102" s="136"/>
      <c r="N102" s="136"/>
      <c r="O102" s="136"/>
      <c r="P102" s="136"/>
      <c r="Q102" s="136"/>
      <c r="R102" s="10"/>
      <c r="S102" s="10"/>
      <c r="T102" s="10"/>
    </row>
    <row r="103" spans="2:20" s="10" customFormat="1" ht="18.5" x14ac:dyDescent="0.45">
      <c r="B103" s="336" t="s">
        <v>531</v>
      </c>
      <c r="C103" s="336"/>
      <c r="D103" s="13"/>
      <c r="E103" s="13"/>
      <c r="F103" s="13"/>
      <c r="G103" s="13"/>
      <c r="H103" s="13"/>
      <c r="I103" s="13"/>
      <c r="J103" s="13"/>
      <c r="K103" s="13"/>
      <c r="L103" s="13"/>
      <c r="M103" s="13"/>
      <c r="N103" s="13"/>
      <c r="O103" s="13"/>
      <c r="P103" s="13"/>
      <c r="Q103" s="13"/>
    </row>
    <row r="104" spans="2:20" s="10" customFormat="1" x14ac:dyDescent="0.35">
      <c r="B104" s="8"/>
      <c r="C104" s="8"/>
      <c r="D104" s="8"/>
      <c r="E104" s="8"/>
      <c r="F104" s="8"/>
      <c r="G104" s="8"/>
      <c r="H104" s="8"/>
      <c r="I104" s="8"/>
      <c r="J104" s="8"/>
      <c r="K104" s="8"/>
      <c r="L104" s="8"/>
      <c r="M104" s="8"/>
      <c r="N104" s="8"/>
      <c r="O104" s="8"/>
      <c r="P104" s="8"/>
      <c r="Q104" s="8"/>
    </row>
    <row r="105" spans="2:20" s="10" customFormat="1" x14ac:dyDescent="0.35">
      <c r="B105" s="8"/>
      <c r="C105" s="135" t="s">
        <v>20</v>
      </c>
      <c r="D105" s="514" t="s">
        <v>21</v>
      </c>
      <c r="E105" s="135" t="s">
        <v>22</v>
      </c>
      <c r="F105" s="135" t="s">
        <v>23</v>
      </c>
      <c r="G105" s="515" t="s">
        <v>24</v>
      </c>
      <c r="H105" s="135" t="s">
        <v>25</v>
      </c>
      <c r="I105" s="135" t="s">
        <v>26</v>
      </c>
      <c r="J105" s="514" t="s">
        <v>27</v>
      </c>
      <c r="K105" s="135" t="s">
        <v>28</v>
      </c>
      <c r="L105" s="135" t="s">
        <v>29</v>
      </c>
      <c r="M105" s="135" t="s">
        <v>30</v>
      </c>
      <c r="N105" s="135" t="s">
        <v>31</v>
      </c>
      <c r="O105" s="135" t="s">
        <v>32</v>
      </c>
      <c r="P105" s="135" t="s">
        <v>41</v>
      </c>
      <c r="Q105" s="8"/>
    </row>
    <row r="106" spans="2:20" s="10" customFormat="1" x14ac:dyDescent="0.35">
      <c r="B106" s="8"/>
      <c r="C106" s="190" t="s">
        <v>294</v>
      </c>
      <c r="D106" s="489"/>
      <c r="E106" s="489"/>
      <c r="F106" s="489"/>
      <c r="G106" s="489"/>
      <c r="H106" s="489"/>
      <c r="I106" s="489"/>
      <c r="J106" s="489"/>
      <c r="K106" s="489"/>
      <c r="L106" s="489"/>
      <c r="M106" s="489"/>
      <c r="N106" s="489"/>
      <c r="O106" s="489"/>
      <c r="P106" s="442" t="str">
        <f>IF(SUM(D106:O106)=0,"",SUM(D106:O106))</f>
        <v/>
      </c>
      <c r="Q106" s="8"/>
    </row>
    <row r="107" spans="2:20" s="10" customFormat="1" x14ac:dyDescent="0.35">
      <c r="B107" s="8"/>
      <c r="C107" s="8"/>
      <c r="D107" s="8"/>
      <c r="E107" s="8"/>
      <c r="F107" s="8"/>
      <c r="G107" s="8"/>
      <c r="H107" s="8"/>
      <c r="I107" s="8"/>
      <c r="J107" s="8"/>
      <c r="K107" s="8"/>
      <c r="L107" s="8"/>
      <c r="M107" s="8"/>
      <c r="N107" s="8"/>
      <c r="O107" s="8"/>
      <c r="P107" s="8"/>
      <c r="Q107" s="8"/>
    </row>
    <row r="108" spans="2:20" s="10" customFormat="1" x14ac:dyDescent="0.35">
      <c r="B108" s="8"/>
      <c r="C108" s="513" t="s">
        <v>532</v>
      </c>
      <c r="D108" s="8"/>
      <c r="E108" s="8"/>
      <c r="F108" s="8"/>
      <c r="G108" s="8"/>
      <c r="H108" s="8"/>
      <c r="I108" s="8"/>
      <c r="J108" s="8"/>
      <c r="K108" s="8"/>
      <c r="L108" s="8"/>
      <c r="M108" s="8"/>
      <c r="N108" s="8"/>
      <c r="O108" s="8"/>
      <c r="P108" s="8"/>
      <c r="Q108" s="8"/>
    </row>
    <row r="109" spans="2:20" s="10" customFormat="1" x14ac:dyDescent="0.35">
      <c r="B109" s="8"/>
      <c r="C109" s="513"/>
      <c r="D109" s="8"/>
      <c r="E109" s="8"/>
      <c r="F109" s="8"/>
      <c r="G109" s="8"/>
      <c r="H109" s="8"/>
      <c r="I109" s="8"/>
      <c r="J109" s="8"/>
      <c r="K109" s="8"/>
      <c r="L109" s="8"/>
      <c r="M109" s="8"/>
      <c r="N109" s="8"/>
      <c r="O109" s="8"/>
      <c r="P109" s="8"/>
      <c r="Q109" s="8"/>
    </row>
    <row r="110" spans="2:20" s="10" customFormat="1" ht="18.75" customHeight="1" x14ac:dyDescent="0.45">
      <c r="B110" s="314" t="s">
        <v>485</v>
      </c>
      <c r="C110" s="476"/>
      <c r="D110" s="476"/>
      <c r="E110" s="476"/>
      <c r="F110" s="476"/>
      <c r="G110" s="476"/>
      <c r="H110" s="476"/>
      <c r="I110" s="476"/>
      <c r="J110" s="476"/>
      <c r="K110" s="476"/>
      <c r="L110" s="476"/>
      <c r="M110" s="476"/>
      <c r="N110" s="476"/>
      <c r="O110" s="476"/>
      <c r="P110" s="476"/>
      <c r="Q110" s="476"/>
    </row>
    <row r="111" spans="2:20" s="10" customFormat="1" x14ac:dyDescent="0.35"/>
    <row r="112" spans="2:20" s="10" customFormat="1" x14ac:dyDescent="0.35"/>
    <row r="113" s="10" customFormat="1" x14ac:dyDescent="0.35"/>
    <row r="114" s="10" customFormat="1" x14ac:dyDescent="0.35"/>
    <row r="115" s="10" customFormat="1" x14ac:dyDescent="0.35"/>
    <row r="116" s="10" customFormat="1" x14ac:dyDescent="0.35"/>
    <row r="117" s="10" customFormat="1" x14ac:dyDescent="0.35"/>
    <row r="118" s="10" customFormat="1" x14ac:dyDescent="0.35"/>
  </sheetData>
  <sheetProtection algorithmName="SHA-512" hashValue="KaqFuGtLhj9TqdRNIwuseFHE7RcoMjpCjJgEP+221uGcC02iQRzJn6OINBZoQL6qdzBT9MmImuhicaDaAm0fwA==" saltValue="8j7+kWnVYVC0EOFriCsjeg==" spinCount="100000" sheet="1" objects="1" scenarios="1"/>
  <mergeCells count="31">
    <mergeCell ref="C13:P13"/>
    <mergeCell ref="D94:O94"/>
    <mergeCell ref="O99:P99"/>
    <mergeCell ref="O100:P100"/>
    <mergeCell ref="J99:K100"/>
    <mergeCell ref="L98:M98"/>
    <mergeCell ref="L99:M99"/>
    <mergeCell ref="L100:M100"/>
    <mergeCell ref="O98:P98"/>
    <mergeCell ref="F15:G15"/>
    <mergeCell ref="C72:Q72"/>
    <mergeCell ref="L36:M36"/>
    <mergeCell ref="L37:M37"/>
    <mergeCell ref="L38:M38"/>
    <mergeCell ref="D32:O32"/>
    <mergeCell ref="O84:P84"/>
    <mergeCell ref="D68:O68"/>
    <mergeCell ref="O82:P82"/>
    <mergeCell ref="O36:P36"/>
    <mergeCell ref="D53:P53"/>
    <mergeCell ref="D80:P80"/>
    <mergeCell ref="O37:P37"/>
    <mergeCell ref="O38:P38"/>
    <mergeCell ref="J37:K38"/>
    <mergeCell ref="C55:Q55"/>
    <mergeCell ref="J83:K84"/>
    <mergeCell ref="L82:M82"/>
    <mergeCell ref="L83:M83"/>
    <mergeCell ref="L84:M84"/>
    <mergeCell ref="E75:P75"/>
    <mergeCell ref="O83:P83"/>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B1:AH72"/>
  <sheetViews>
    <sheetView zoomScale="85" zoomScaleNormal="85" workbookViewId="0"/>
  </sheetViews>
  <sheetFormatPr defaultColWidth="9.1796875" defaultRowHeight="14.5" x14ac:dyDescent="0.35"/>
  <cols>
    <col min="1" max="2" width="5.26953125" style="2" customWidth="1"/>
    <col min="3" max="3" width="39.453125" style="2" customWidth="1"/>
    <col min="4" max="6" width="16.54296875" style="2" customWidth="1"/>
    <col min="7" max="9" width="16" style="2" customWidth="1"/>
    <col min="10" max="10" width="18.1796875" style="2" customWidth="1"/>
    <col min="11" max="11" width="17.26953125" style="2" customWidth="1"/>
    <col min="12" max="12" width="16" style="2" customWidth="1"/>
    <col min="13" max="13" width="17.54296875" style="2" customWidth="1"/>
    <col min="14" max="15" width="16" style="2" customWidth="1"/>
    <col min="16" max="16" width="18.1796875" style="2" customWidth="1"/>
    <col min="17" max="17" width="4.54296875" style="2" customWidth="1"/>
    <col min="18" max="16384" width="9.1796875" style="2"/>
  </cols>
  <sheetData>
    <row r="1" spans="2:21" ht="21" customHeight="1" x14ac:dyDescent="0.5">
      <c r="B1" s="300" t="s">
        <v>106</v>
      </c>
      <c r="C1" s="300"/>
      <c r="D1" s="301"/>
      <c r="E1" s="301"/>
      <c r="F1" s="301"/>
      <c r="G1" s="301"/>
      <c r="H1" s="301"/>
      <c r="I1" s="301"/>
      <c r="J1" s="301"/>
      <c r="K1" s="301"/>
      <c r="L1" s="301"/>
      <c r="M1" s="301"/>
      <c r="N1" s="301"/>
      <c r="O1" s="301"/>
      <c r="P1" s="301"/>
      <c r="Q1" s="301"/>
    </row>
    <row r="2" spans="2:21" ht="20.149999999999999" customHeight="1" x14ac:dyDescent="0.45">
      <c r="B2" s="435" t="s">
        <v>356</v>
      </c>
      <c r="C2" s="435"/>
      <c r="D2" s="435"/>
      <c r="E2" s="435"/>
      <c r="F2" s="435"/>
      <c r="G2" s="435"/>
      <c r="H2" s="435"/>
      <c r="I2" s="435"/>
      <c r="J2" s="435"/>
      <c r="K2" s="435"/>
      <c r="L2" s="435"/>
      <c r="M2" s="435"/>
      <c r="N2" s="435"/>
      <c r="O2" s="435"/>
      <c r="P2" s="435"/>
      <c r="Q2" s="435"/>
      <c r="R2" s="23"/>
      <c r="S2" s="23"/>
      <c r="T2" s="23"/>
      <c r="U2" s="23"/>
    </row>
    <row r="3" spans="2:21" ht="14.25" customHeight="1" x14ac:dyDescent="0.35">
      <c r="B3" s="423"/>
      <c r="C3" s="1053"/>
      <c r="D3" s="1053"/>
      <c r="E3" s="1053"/>
      <c r="F3" s="1053"/>
      <c r="G3" s="1053"/>
      <c r="H3" s="1053"/>
      <c r="I3" s="1053"/>
      <c r="J3" s="1053"/>
      <c r="K3" s="1053"/>
      <c r="L3" s="1053"/>
      <c r="M3" s="1053"/>
      <c r="N3" s="4"/>
      <c r="O3" s="4"/>
      <c r="P3" s="60"/>
      <c r="Q3" s="60"/>
    </row>
    <row r="4" spans="2:21" ht="15" customHeight="1" x14ac:dyDescent="0.35">
      <c r="B4" s="423"/>
      <c r="C4" s="357" t="s">
        <v>765</v>
      </c>
      <c r="D4" s="437"/>
      <c r="E4" s="437"/>
      <c r="F4" s="437"/>
      <c r="G4" s="437"/>
      <c r="H4" s="437"/>
      <c r="I4" s="437"/>
      <c r="J4" s="437"/>
      <c r="K4" s="1" t="s">
        <v>107</v>
      </c>
      <c r="L4" s="1"/>
      <c r="M4" s="437"/>
      <c r="N4" s="437"/>
      <c r="O4" s="437"/>
      <c r="P4" s="437"/>
      <c r="Q4" s="437"/>
    </row>
    <row r="5" spans="2:21" ht="15.5" x14ac:dyDescent="0.35">
      <c r="B5" s="423"/>
      <c r="C5" s="357" t="s">
        <v>469</v>
      </c>
      <c r="D5" s="437"/>
      <c r="E5" s="437"/>
      <c r="F5" s="437"/>
      <c r="G5" s="437"/>
      <c r="H5" s="437"/>
      <c r="I5" s="437"/>
      <c r="J5" s="437"/>
      <c r="K5" s="263"/>
      <c r="L5" s="77" t="s">
        <v>108</v>
      </c>
      <c r="M5" s="437"/>
      <c r="N5" s="4"/>
      <c r="O5" s="4"/>
      <c r="P5" s="60"/>
      <c r="Q5" s="60"/>
    </row>
    <row r="6" spans="2:21" ht="15" customHeight="1" x14ac:dyDescent="0.35">
      <c r="B6" s="423"/>
      <c r="C6" s="357" t="s">
        <v>767</v>
      </c>
      <c r="D6" s="437"/>
      <c r="E6" s="437"/>
      <c r="F6" s="437"/>
      <c r="G6" s="437"/>
      <c r="H6" s="437"/>
      <c r="I6" s="437"/>
      <c r="J6" s="437"/>
      <c r="K6" s="253"/>
      <c r="L6" s="77" t="s">
        <v>229</v>
      </c>
      <c r="M6" s="437"/>
      <c r="N6" s="437"/>
      <c r="O6" s="437"/>
      <c r="P6" s="437"/>
      <c r="Q6" s="437"/>
    </row>
    <row r="7" spans="2:21" ht="15.5" x14ac:dyDescent="0.35">
      <c r="B7" s="423"/>
      <c r="C7" s="357" t="s">
        <v>463</v>
      </c>
      <c r="D7" s="60"/>
      <c r="E7" s="4"/>
      <c r="F7" s="4"/>
      <c r="G7" s="4"/>
      <c r="H7" s="60"/>
      <c r="I7" s="60"/>
      <c r="J7" s="60"/>
      <c r="K7" s="254"/>
      <c r="L7" s="77" t="s">
        <v>334</v>
      </c>
      <c r="M7" s="62"/>
      <c r="N7" s="8"/>
      <c r="O7" s="4"/>
      <c r="P7" s="60"/>
      <c r="Q7" s="60"/>
    </row>
    <row r="8" spans="2:21" ht="15" customHeight="1" x14ac:dyDescent="0.35">
      <c r="B8" s="423"/>
      <c r="C8" s="437"/>
      <c r="D8" s="437"/>
      <c r="E8" s="437"/>
      <c r="F8" s="437"/>
      <c r="G8" s="437"/>
      <c r="H8" s="437"/>
      <c r="I8" s="437"/>
      <c r="J8" s="437"/>
      <c r="K8" s="78"/>
      <c r="L8" s="72" t="s">
        <v>109</v>
      </c>
      <c r="M8" s="437"/>
      <c r="N8" s="437"/>
      <c r="O8" s="437"/>
      <c r="P8" s="437"/>
      <c r="Q8" s="437"/>
    </row>
    <row r="9" spans="2:21" x14ac:dyDescent="0.35">
      <c r="B9" s="423"/>
      <c r="C9" s="60"/>
      <c r="D9" s="60"/>
      <c r="E9" s="4"/>
      <c r="F9" s="4"/>
      <c r="G9" s="4"/>
      <c r="H9" s="60"/>
      <c r="I9" s="60"/>
      <c r="J9" s="60"/>
      <c r="K9" s="252"/>
      <c r="L9" s="77" t="s">
        <v>228</v>
      </c>
      <c r="M9" s="62"/>
      <c r="N9" s="8"/>
      <c r="O9" s="4"/>
      <c r="P9" s="60"/>
      <c r="Q9" s="60"/>
    </row>
    <row r="10" spans="2:21" x14ac:dyDescent="0.35">
      <c r="B10" s="423"/>
      <c r="C10" s="61"/>
      <c r="D10" s="59"/>
      <c r="E10" s="59"/>
      <c r="F10" s="59"/>
      <c r="G10" s="59"/>
      <c r="H10" s="59"/>
      <c r="I10" s="59"/>
      <c r="J10" s="59"/>
      <c r="K10" s="59"/>
      <c r="L10" s="59"/>
      <c r="M10" s="59"/>
      <c r="N10" s="1"/>
      <c r="O10" s="15"/>
      <c r="P10" s="60"/>
      <c r="Q10" s="60"/>
    </row>
    <row r="11" spans="2:21" ht="20.149999999999999" customHeight="1" x14ac:dyDescent="0.45">
      <c r="B11" s="337" t="s">
        <v>350</v>
      </c>
      <c r="C11" s="337"/>
      <c r="D11" s="9"/>
      <c r="E11" s="9"/>
      <c r="F11" s="9"/>
      <c r="G11" s="9"/>
      <c r="H11" s="9"/>
      <c r="I11" s="9"/>
      <c r="J11" s="9"/>
      <c r="K11" s="9"/>
      <c r="L11" s="9"/>
      <c r="M11" s="9"/>
      <c r="N11" s="9"/>
      <c r="O11" s="9"/>
      <c r="P11" s="9"/>
      <c r="Q11" s="9"/>
    </row>
    <row r="12" spans="2:21" x14ac:dyDescent="0.35">
      <c r="B12" s="338" t="s">
        <v>284</v>
      </c>
      <c r="C12" s="338"/>
      <c r="D12" s="340"/>
      <c r="E12" s="340"/>
      <c r="F12" s="340"/>
      <c r="G12" s="340"/>
      <c r="H12" s="340"/>
      <c r="I12" s="340"/>
      <c r="J12" s="340"/>
      <c r="K12" s="301"/>
      <c r="L12" s="301"/>
      <c r="M12" s="301"/>
      <c r="N12" s="301"/>
      <c r="O12" s="301"/>
      <c r="P12" s="301"/>
      <c r="Q12" s="554"/>
    </row>
    <row r="13" spans="2:21" x14ac:dyDescent="0.35">
      <c r="B13" s="423"/>
      <c r="C13" s="1047" t="s">
        <v>285</v>
      </c>
      <c r="D13" s="1047"/>
      <c r="E13" s="1047"/>
      <c r="F13" s="1047"/>
      <c r="G13" s="1047"/>
      <c r="H13" s="1047"/>
      <c r="I13" s="5"/>
      <c r="J13" s="1051" t="s">
        <v>298</v>
      </c>
      <c r="K13" s="1051"/>
      <c r="L13" s="1051"/>
      <c r="M13" s="1051"/>
      <c r="N13" s="1051"/>
      <c r="O13" s="1051"/>
      <c r="P13" s="1051"/>
      <c r="Q13" s="176"/>
    </row>
    <row r="14" spans="2:21" ht="58" x14ac:dyDescent="0.35">
      <c r="B14" s="423"/>
      <c r="C14" s="431" t="s">
        <v>475</v>
      </c>
      <c r="D14" s="424" t="s">
        <v>281</v>
      </c>
      <c r="E14" s="424" t="s">
        <v>33</v>
      </c>
      <c r="F14" s="1046" t="s">
        <v>282</v>
      </c>
      <c r="G14" s="1046"/>
      <c r="H14" s="425" t="s">
        <v>283</v>
      </c>
      <c r="I14" s="37"/>
      <c r="J14" s="1048" t="s">
        <v>35</v>
      </c>
      <c r="K14" s="1048"/>
      <c r="L14" s="424" t="s">
        <v>281</v>
      </c>
      <c r="M14" s="424" t="s">
        <v>303</v>
      </c>
      <c r="N14" s="1049" t="s">
        <v>301</v>
      </c>
      <c r="O14" s="1050"/>
      <c r="P14" s="425" t="s">
        <v>302</v>
      </c>
      <c r="Q14" s="4"/>
    </row>
    <row r="15" spans="2:21" x14ac:dyDescent="0.35">
      <c r="B15" s="423"/>
      <c r="C15" s="33" t="s">
        <v>36</v>
      </c>
      <c r="D15" s="282">
        <f>'Indoor Demand'!$Q18</f>
        <v>0</v>
      </c>
      <c r="E15" s="282">
        <f>'Indoor Demand'!$Q18</f>
        <v>0</v>
      </c>
      <c r="F15" s="215">
        <v>0.9</v>
      </c>
      <c r="G15" s="484"/>
      <c r="H15" s="456">
        <f>IF(ISBLANK(G15),F15*E15,G15*E15)</f>
        <v>0</v>
      </c>
      <c r="I15" s="38"/>
      <c r="J15" s="1052" t="s">
        <v>36</v>
      </c>
      <c r="K15" s="1052"/>
      <c r="L15" s="283">
        <f>'Indoor Demand'!$Q18</f>
        <v>0</v>
      </c>
      <c r="M15" s="283">
        <f>'Indoor Demand'!$Q18</f>
        <v>0</v>
      </c>
      <c r="N15" s="215">
        <v>0.9</v>
      </c>
      <c r="O15" s="491"/>
      <c r="P15" s="456">
        <f t="shared" ref="P15:P21" si="0">IF(ISBLANK(O15),N15*M15,O15*M15)</f>
        <v>0</v>
      </c>
      <c r="Q15" s="4"/>
    </row>
    <row r="16" spans="2:21" ht="15" customHeight="1" x14ac:dyDescent="0.35">
      <c r="B16" s="423"/>
      <c r="C16" s="33" t="s">
        <v>37</v>
      </c>
      <c r="D16" s="282">
        <f>'Indoor Demand'!$Q19</f>
        <v>0</v>
      </c>
      <c r="E16" s="282">
        <f>'Indoor Demand'!$Q19</f>
        <v>0</v>
      </c>
      <c r="F16" s="215">
        <v>0.9</v>
      </c>
      <c r="G16" s="484"/>
      <c r="H16" s="456">
        <f>IF(ISBLANK(G16),F16*E16,G16*E16)</f>
        <v>0</v>
      </c>
      <c r="I16" s="38"/>
      <c r="J16" s="1052" t="s">
        <v>37</v>
      </c>
      <c r="K16" s="1052"/>
      <c r="L16" s="283">
        <f>'Indoor Demand'!$Q19</f>
        <v>0</v>
      </c>
      <c r="M16" s="283">
        <f>'Indoor Demand'!$Q19</f>
        <v>0</v>
      </c>
      <c r="N16" s="215">
        <v>0.9</v>
      </c>
      <c r="O16" s="491"/>
      <c r="P16" s="456">
        <f t="shared" si="0"/>
        <v>0</v>
      </c>
      <c r="Q16" s="4"/>
    </row>
    <row r="17" spans="2:17" x14ac:dyDescent="0.35">
      <c r="B17" s="423"/>
      <c r="C17" s="33" t="s">
        <v>103</v>
      </c>
      <c r="D17" s="282">
        <f>'Indoor Demand'!$Q20</f>
        <v>0</v>
      </c>
      <c r="E17" s="214" t="s">
        <v>34</v>
      </c>
      <c r="F17" s="214" t="s">
        <v>34</v>
      </c>
      <c r="G17" s="214" t="s">
        <v>34</v>
      </c>
      <c r="H17" s="457" t="s">
        <v>34</v>
      </c>
      <c r="I17" s="38"/>
      <c r="J17" s="1052" t="s">
        <v>103</v>
      </c>
      <c r="K17" s="1052"/>
      <c r="L17" s="283">
        <f>'Indoor Demand'!$Q20</f>
        <v>0</v>
      </c>
      <c r="M17" s="283">
        <f>'Indoor Demand'!$Q20</f>
        <v>0</v>
      </c>
      <c r="N17" s="215">
        <v>0.9</v>
      </c>
      <c r="O17" s="491"/>
      <c r="P17" s="456">
        <f t="shared" si="0"/>
        <v>0</v>
      </c>
      <c r="Q17" s="4"/>
    </row>
    <row r="18" spans="2:17" x14ac:dyDescent="0.35">
      <c r="B18" s="423"/>
      <c r="C18" s="33" t="s">
        <v>78</v>
      </c>
      <c r="D18" s="282">
        <f>'Indoor Demand'!$Q21</f>
        <v>0</v>
      </c>
      <c r="E18" s="282">
        <f>'Indoor Demand'!$Q21</f>
        <v>0</v>
      </c>
      <c r="F18" s="215">
        <v>0.9</v>
      </c>
      <c r="G18" s="484"/>
      <c r="H18" s="456">
        <f>IF(ISBLANK(G18),F18*E18,G18*E18)</f>
        <v>0</v>
      </c>
      <c r="I18" s="38"/>
      <c r="J18" s="1052" t="s">
        <v>78</v>
      </c>
      <c r="K18" s="1052"/>
      <c r="L18" s="283">
        <f>'Indoor Demand'!$Q21</f>
        <v>0</v>
      </c>
      <c r="M18" s="283">
        <f>'Indoor Demand'!$Q21</f>
        <v>0</v>
      </c>
      <c r="N18" s="215">
        <v>0.9</v>
      </c>
      <c r="O18" s="491"/>
      <c r="P18" s="456">
        <f t="shared" si="0"/>
        <v>0</v>
      </c>
      <c r="Q18" s="4"/>
    </row>
    <row r="19" spans="2:17" x14ac:dyDescent="0.35">
      <c r="B19" s="423"/>
      <c r="C19" s="33" t="s">
        <v>6</v>
      </c>
      <c r="D19" s="282">
        <f>'Indoor Demand'!$Q22</f>
        <v>0</v>
      </c>
      <c r="E19" s="214" t="s">
        <v>34</v>
      </c>
      <c r="F19" s="214" t="s">
        <v>34</v>
      </c>
      <c r="G19" s="214" t="s">
        <v>34</v>
      </c>
      <c r="H19" s="457" t="s">
        <v>34</v>
      </c>
      <c r="I19" s="38"/>
      <c r="J19" s="1052" t="s">
        <v>6</v>
      </c>
      <c r="K19" s="1052"/>
      <c r="L19" s="283">
        <f>'Indoor Demand'!$Q22</f>
        <v>0</v>
      </c>
      <c r="M19" s="283">
        <f>'Indoor Demand'!$Q22</f>
        <v>0</v>
      </c>
      <c r="N19" s="215">
        <v>0.9</v>
      </c>
      <c r="O19" s="491"/>
      <c r="P19" s="456">
        <f t="shared" si="0"/>
        <v>0</v>
      </c>
      <c r="Q19" s="4"/>
    </row>
    <row r="20" spans="2:17" x14ac:dyDescent="0.35">
      <c r="B20" s="423"/>
      <c r="C20" s="33" t="s">
        <v>7</v>
      </c>
      <c r="D20" s="282">
        <f>'Indoor Demand'!$Q23</f>
        <v>0</v>
      </c>
      <c r="E20" s="214" t="s">
        <v>34</v>
      </c>
      <c r="F20" s="214" t="s">
        <v>34</v>
      </c>
      <c r="G20" s="214" t="s">
        <v>34</v>
      </c>
      <c r="H20" s="457" t="s">
        <v>34</v>
      </c>
      <c r="I20" s="38"/>
      <c r="J20" s="1052" t="s">
        <v>7</v>
      </c>
      <c r="K20" s="1052"/>
      <c r="L20" s="283">
        <f>'Indoor Demand'!$Q23</f>
        <v>0</v>
      </c>
      <c r="M20" s="283">
        <f>'Indoor Demand'!$Q23</f>
        <v>0</v>
      </c>
      <c r="N20" s="215">
        <v>0.9</v>
      </c>
      <c r="O20" s="491"/>
      <c r="P20" s="456">
        <f t="shared" si="0"/>
        <v>0</v>
      </c>
      <c r="Q20" s="4"/>
    </row>
    <row r="21" spans="2:17" x14ac:dyDescent="0.35">
      <c r="B21" s="423"/>
      <c r="C21" s="33" t="s">
        <v>115</v>
      </c>
      <c r="D21" s="282">
        <f>'Indoor Demand'!$Q24</f>
        <v>0</v>
      </c>
      <c r="E21" s="282">
        <f>'Indoor Demand'!$Q24</f>
        <v>0</v>
      </c>
      <c r="F21" s="215">
        <v>0.9</v>
      </c>
      <c r="G21" s="484"/>
      <c r="H21" s="456">
        <f>IF(ISBLANK(G21),F21*E21,G21*E21)</f>
        <v>0</v>
      </c>
      <c r="I21" s="38"/>
      <c r="J21" s="1052" t="s">
        <v>115</v>
      </c>
      <c r="K21" s="1052"/>
      <c r="L21" s="283">
        <f>'Indoor Demand'!$Q24</f>
        <v>0</v>
      </c>
      <c r="M21" s="283">
        <f>'Indoor Demand'!$Q24</f>
        <v>0</v>
      </c>
      <c r="N21" s="215">
        <v>0.9</v>
      </c>
      <c r="O21" s="491"/>
      <c r="P21" s="456">
        <f t="shared" si="0"/>
        <v>0</v>
      </c>
      <c r="Q21" s="4"/>
    </row>
    <row r="22" spans="2:17" ht="15" customHeight="1" x14ac:dyDescent="0.35">
      <c r="B22" s="423"/>
      <c r="C22" s="1044" t="s">
        <v>476</v>
      </c>
      <c r="D22" s="1044"/>
      <c r="E22" s="1044"/>
      <c r="F22" s="1044"/>
      <c r="G22" s="1044"/>
      <c r="H22" s="1044"/>
      <c r="I22" s="38"/>
      <c r="J22" s="1045" t="s">
        <v>477</v>
      </c>
      <c r="K22" s="1045"/>
      <c r="L22" s="1045"/>
      <c r="M22" s="1045"/>
      <c r="N22" s="1045"/>
      <c r="O22" s="1045"/>
      <c r="P22" s="1045"/>
      <c r="Q22" s="176"/>
    </row>
    <row r="23" spans="2:17" x14ac:dyDescent="0.35">
      <c r="B23" s="423"/>
      <c r="C23" s="39"/>
      <c r="D23" s="40"/>
      <c r="E23" s="40"/>
      <c r="F23" s="40"/>
      <c r="G23" s="423"/>
      <c r="H23" s="8"/>
      <c r="I23" s="38"/>
      <c r="J23" s="8"/>
      <c r="K23" s="423"/>
      <c r="L23" s="423"/>
      <c r="M23" s="423"/>
      <c r="N23" s="423"/>
      <c r="O23" s="423"/>
      <c r="P23" s="423"/>
      <c r="Q23" s="423"/>
    </row>
    <row r="24" spans="2:17" x14ac:dyDescent="0.35">
      <c r="B24" s="338" t="s">
        <v>286</v>
      </c>
      <c r="C24" s="338"/>
      <c r="D24" s="340"/>
      <c r="E24" s="340"/>
      <c r="F24" s="340"/>
      <c r="G24" s="340"/>
      <c r="H24" s="340"/>
      <c r="I24" s="340"/>
      <c r="J24" s="340"/>
      <c r="K24" s="301"/>
      <c r="L24" s="301"/>
      <c r="M24" s="301"/>
      <c r="N24" s="301"/>
      <c r="O24" s="301"/>
      <c r="P24" s="301"/>
      <c r="Q24" s="554"/>
    </row>
    <row r="25" spans="2:17" x14ac:dyDescent="0.35">
      <c r="B25" s="423"/>
      <c r="C25" s="1047" t="s">
        <v>285</v>
      </c>
      <c r="D25" s="1047"/>
      <c r="E25" s="1047"/>
      <c r="F25" s="1047"/>
      <c r="G25" s="1047"/>
      <c r="H25" s="1047"/>
      <c r="I25" s="38"/>
      <c r="J25" s="1051" t="s">
        <v>298</v>
      </c>
      <c r="K25" s="1051"/>
      <c r="L25" s="1051"/>
      <c r="M25" s="1051"/>
      <c r="N25" s="1051"/>
      <c r="O25" s="1051"/>
      <c r="P25" s="1051"/>
      <c r="Q25" s="176"/>
    </row>
    <row r="26" spans="2:17" ht="58" x14ac:dyDescent="0.35">
      <c r="B26" s="423"/>
      <c r="C26" s="101" t="s">
        <v>35</v>
      </c>
      <c r="D26" s="220" t="s">
        <v>281</v>
      </c>
      <c r="E26" s="220" t="s">
        <v>33</v>
      </c>
      <c r="F26" s="1046" t="s">
        <v>282</v>
      </c>
      <c r="G26" s="1046"/>
      <c r="H26" s="222" t="s">
        <v>283</v>
      </c>
      <c r="I26" s="38"/>
      <c r="J26" s="1048" t="s">
        <v>35</v>
      </c>
      <c r="K26" s="1048"/>
      <c r="L26" s="220" t="s">
        <v>281</v>
      </c>
      <c r="M26" s="220" t="s">
        <v>303</v>
      </c>
      <c r="N26" s="1049" t="s">
        <v>301</v>
      </c>
      <c r="O26" s="1050"/>
      <c r="P26" s="222" t="s">
        <v>302</v>
      </c>
      <c r="Q26" s="176"/>
    </row>
    <row r="27" spans="2:17" x14ac:dyDescent="0.35">
      <c r="B27" s="423"/>
      <c r="C27" s="78" t="s">
        <v>36</v>
      </c>
      <c r="D27" s="282">
        <f>'Indoor Demand'!$Q41+'Indoor Demand'!$Q51+'Indoor Demand'!$Q61+'Indoor Demand'!$Q71+'Indoor Demand'!$Q81</f>
        <v>0</v>
      </c>
      <c r="E27" s="282">
        <f>D27</f>
        <v>0</v>
      </c>
      <c r="F27" s="215">
        <v>0.9</v>
      </c>
      <c r="G27" s="491"/>
      <c r="H27" s="456">
        <f>IF(ISBLANK(G27),F27*E27,G27*E27)</f>
        <v>0</v>
      </c>
      <c r="I27" s="38"/>
      <c r="J27" s="874" t="s">
        <v>36</v>
      </c>
      <c r="K27" s="876"/>
      <c r="L27" s="282">
        <f>'Indoor Demand'!$Q41+'Indoor Demand'!$Q51+'Indoor Demand'!$Q61+'Indoor Demand'!$Q71+'Indoor Demand'!$Q81</f>
        <v>0</v>
      </c>
      <c r="M27" s="284">
        <f t="shared" ref="M27:M35" si="1">L27</f>
        <v>0</v>
      </c>
      <c r="N27" s="215">
        <v>0.9</v>
      </c>
      <c r="O27" s="491"/>
      <c r="P27" s="456">
        <f t="shared" ref="P27:P35" si="2">IF(ISBLANK(O27),N27*M27,O27*M27)</f>
        <v>0</v>
      </c>
      <c r="Q27" s="176"/>
    </row>
    <row r="28" spans="2:17" x14ac:dyDescent="0.35">
      <c r="B28" s="423"/>
      <c r="C28" s="78" t="s">
        <v>37</v>
      </c>
      <c r="D28" s="282">
        <f>'Indoor Demand'!$Q42+'Indoor Demand'!$Q52+'Indoor Demand'!$Q62+'Indoor Demand'!$Q72+'Indoor Demand'!$Q82</f>
        <v>0</v>
      </c>
      <c r="E28" s="282">
        <f>D28</f>
        <v>0</v>
      </c>
      <c r="F28" s="215">
        <v>0.9</v>
      </c>
      <c r="G28" s="491"/>
      <c r="H28" s="456">
        <f>IF(ISBLANK(G28),F28*E28,G28*E28)</f>
        <v>0</v>
      </c>
      <c r="I28" s="38"/>
      <c r="J28" s="874" t="s">
        <v>37</v>
      </c>
      <c r="K28" s="876"/>
      <c r="L28" s="282">
        <f>'Indoor Demand'!$Q42+'Indoor Demand'!$Q52+'Indoor Demand'!$Q62+'Indoor Demand'!$Q72+'Indoor Demand'!$Q82</f>
        <v>0</v>
      </c>
      <c r="M28" s="284">
        <f t="shared" si="1"/>
        <v>0</v>
      </c>
      <c r="N28" s="215">
        <v>0.9</v>
      </c>
      <c r="O28" s="491"/>
      <c r="P28" s="456">
        <f t="shared" si="2"/>
        <v>0</v>
      </c>
      <c r="Q28" s="176"/>
    </row>
    <row r="29" spans="2:17" x14ac:dyDescent="0.35">
      <c r="B29" s="423"/>
      <c r="C29" s="78" t="s">
        <v>83</v>
      </c>
      <c r="D29" s="282">
        <f>'Indoor Demand'!$Q43+'Indoor Demand'!$Q53+'Indoor Demand'!$Q63+'Indoor Demand'!$Q73+'Indoor Demand'!$Q83</f>
        <v>0</v>
      </c>
      <c r="E29" s="216" t="s">
        <v>34</v>
      </c>
      <c r="F29" s="216" t="s">
        <v>34</v>
      </c>
      <c r="G29" s="216" t="s">
        <v>34</v>
      </c>
      <c r="H29" s="216" t="s">
        <v>34</v>
      </c>
      <c r="I29" s="38"/>
      <c r="J29" s="874" t="s">
        <v>83</v>
      </c>
      <c r="K29" s="876"/>
      <c r="L29" s="282">
        <f>'Indoor Demand'!$Q43+'Indoor Demand'!$Q53+'Indoor Demand'!$Q63+'Indoor Demand'!$Q73+'Indoor Demand'!$Q83</f>
        <v>0</v>
      </c>
      <c r="M29" s="284">
        <f t="shared" si="1"/>
        <v>0</v>
      </c>
      <c r="N29" s="215">
        <v>0.9</v>
      </c>
      <c r="O29" s="491"/>
      <c r="P29" s="456">
        <f t="shared" si="2"/>
        <v>0</v>
      </c>
      <c r="Q29" s="176"/>
    </row>
    <row r="30" spans="2:17" x14ac:dyDescent="0.35">
      <c r="B30" s="423"/>
      <c r="C30" s="78" t="s">
        <v>85</v>
      </c>
      <c r="D30" s="282">
        <f>'Indoor Demand'!$Q44+'Indoor Demand'!$Q54+'Indoor Demand'!$Q64+'Indoor Demand'!$Q74+'Indoor Demand'!$Q84</f>
        <v>0</v>
      </c>
      <c r="E30" s="216" t="s">
        <v>34</v>
      </c>
      <c r="F30" s="216" t="s">
        <v>34</v>
      </c>
      <c r="G30" s="216" t="s">
        <v>34</v>
      </c>
      <c r="H30" s="216" t="s">
        <v>34</v>
      </c>
      <c r="I30" s="38"/>
      <c r="J30" s="874" t="s">
        <v>85</v>
      </c>
      <c r="K30" s="876"/>
      <c r="L30" s="282">
        <f>'Indoor Demand'!$Q44+'Indoor Demand'!$Q54+'Indoor Demand'!$Q64+'Indoor Demand'!$Q74+'Indoor Demand'!$Q84</f>
        <v>0</v>
      </c>
      <c r="M30" s="284">
        <f t="shared" si="1"/>
        <v>0</v>
      </c>
      <c r="N30" s="215">
        <v>0.9</v>
      </c>
      <c r="O30" s="491"/>
      <c r="P30" s="456">
        <f t="shared" si="2"/>
        <v>0</v>
      </c>
      <c r="Q30" s="176"/>
    </row>
    <row r="31" spans="2:17" x14ac:dyDescent="0.35">
      <c r="B31" s="423"/>
      <c r="C31" s="78" t="s">
        <v>70</v>
      </c>
      <c r="D31" s="282">
        <f>'Indoor Demand'!$Q45+'Indoor Demand'!$Q55+'Indoor Demand'!$Q65+'Indoor Demand'!$Q75+'Indoor Demand'!$Q85</f>
        <v>0</v>
      </c>
      <c r="E31" s="216" t="s">
        <v>34</v>
      </c>
      <c r="F31" s="216" t="s">
        <v>34</v>
      </c>
      <c r="G31" s="216" t="s">
        <v>34</v>
      </c>
      <c r="H31" s="216" t="s">
        <v>34</v>
      </c>
      <c r="I31" s="38"/>
      <c r="J31" s="874" t="s">
        <v>70</v>
      </c>
      <c r="K31" s="876"/>
      <c r="L31" s="282">
        <f>'Indoor Demand'!$Q45+'Indoor Demand'!$Q55+'Indoor Demand'!$Q65+'Indoor Demand'!$Q75+'Indoor Demand'!$Q85</f>
        <v>0</v>
      </c>
      <c r="M31" s="284">
        <f t="shared" si="1"/>
        <v>0</v>
      </c>
      <c r="N31" s="215">
        <v>0.9</v>
      </c>
      <c r="O31" s="491"/>
      <c r="P31" s="456">
        <f t="shared" si="2"/>
        <v>0</v>
      </c>
      <c r="Q31" s="176"/>
    </row>
    <row r="32" spans="2:17" x14ac:dyDescent="0.35">
      <c r="B32" s="423"/>
      <c r="C32" s="108" t="s">
        <v>103</v>
      </c>
      <c r="D32" s="282">
        <f>'Indoor Demand'!$Q46+'Indoor Demand'!$Q56+'Indoor Demand'!$Q66+'Indoor Demand'!$Q76+'Indoor Demand'!$Q86</f>
        <v>0</v>
      </c>
      <c r="E32" s="216" t="s">
        <v>34</v>
      </c>
      <c r="F32" s="216" t="s">
        <v>34</v>
      </c>
      <c r="G32" s="216" t="s">
        <v>34</v>
      </c>
      <c r="H32" s="216" t="s">
        <v>34</v>
      </c>
      <c r="I32" s="38"/>
      <c r="J32" s="1054" t="s">
        <v>103</v>
      </c>
      <c r="K32" s="1055"/>
      <c r="L32" s="282">
        <f>'Indoor Demand'!$Q46+'Indoor Demand'!$Q56+'Indoor Demand'!$Q66+'Indoor Demand'!$Q76+'Indoor Demand'!$Q86</f>
        <v>0</v>
      </c>
      <c r="M32" s="284">
        <f t="shared" si="1"/>
        <v>0</v>
      </c>
      <c r="N32" s="215">
        <v>0.9</v>
      </c>
      <c r="O32" s="491"/>
      <c r="P32" s="456">
        <f t="shared" si="2"/>
        <v>0</v>
      </c>
      <c r="Q32" s="176"/>
    </row>
    <row r="33" spans="2:17" x14ac:dyDescent="0.35">
      <c r="B33" s="423"/>
      <c r="C33" s="78" t="s">
        <v>91</v>
      </c>
      <c r="D33" s="282">
        <f>'Indoor Demand'!$Q91</f>
        <v>0</v>
      </c>
      <c r="E33" s="282">
        <f>D33</f>
        <v>0</v>
      </c>
      <c r="F33" s="223">
        <v>0.9</v>
      </c>
      <c r="G33" s="491"/>
      <c r="H33" s="456">
        <f>IF(ISBLANK(G33),F33*E33,G33*E33)</f>
        <v>0</v>
      </c>
      <c r="I33" s="38"/>
      <c r="J33" s="874" t="s">
        <v>91</v>
      </c>
      <c r="K33" s="876"/>
      <c r="L33" s="282">
        <f>'Indoor Demand'!$Q91</f>
        <v>0</v>
      </c>
      <c r="M33" s="284">
        <f t="shared" si="1"/>
        <v>0</v>
      </c>
      <c r="N33" s="215">
        <v>0.9</v>
      </c>
      <c r="O33" s="491"/>
      <c r="P33" s="456">
        <f t="shared" si="2"/>
        <v>0</v>
      </c>
      <c r="Q33" s="176"/>
    </row>
    <row r="34" spans="2:17" x14ac:dyDescent="0.35">
      <c r="B34" s="423"/>
      <c r="C34" s="78" t="s">
        <v>96</v>
      </c>
      <c r="D34" s="282">
        <f>'Indoor Demand'!$Q96</f>
        <v>0</v>
      </c>
      <c r="E34" s="216" t="s">
        <v>34</v>
      </c>
      <c r="F34" s="216" t="s">
        <v>34</v>
      </c>
      <c r="G34" s="216" t="s">
        <v>34</v>
      </c>
      <c r="H34" s="216" t="s">
        <v>34</v>
      </c>
      <c r="I34" s="38"/>
      <c r="J34" s="874" t="s">
        <v>96</v>
      </c>
      <c r="K34" s="876"/>
      <c r="L34" s="282">
        <f>'Indoor Demand'!$Q96</f>
        <v>0</v>
      </c>
      <c r="M34" s="284">
        <f t="shared" si="1"/>
        <v>0</v>
      </c>
      <c r="N34" s="215">
        <v>0.9</v>
      </c>
      <c r="O34" s="491"/>
      <c r="P34" s="456">
        <f t="shared" si="2"/>
        <v>0</v>
      </c>
      <c r="Q34" s="176"/>
    </row>
    <row r="35" spans="2:17" x14ac:dyDescent="0.35">
      <c r="B35" s="423"/>
      <c r="C35" s="178" t="s">
        <v>256</v>
      </c>
      <c r="D35" s="282">
        <f>'Indoor Demand'!$Q97</f>
        <v>0</v>
      </c>
      <c r="E35" s="216" t="s">
        <v>34</v>
      </c>
      <c r="F35" s="216" t="s">
        <v>34</v>
      </c>
      <c r="G35" s="216" t="s">
        <v>34</v>
      </c>
      <c r="H35" s="216" t="s">
        <v>34</v>
      </c>
      <c r="I35" s="38"/>
      <c r="J35" s="874" t="s">
        <v>256</v>
      </c>
      <c r="K35" s="876"/>
      <c r="L35" s="282">
        <f>'Indoor Demand'!$Q97</f>
        <v>0</v>
      </c>
      <c r="M35" s="284">
        <f t="shared" si="1"/>
        <v>0</v>
      </c>
      <c r="N35" s="215">
        <v>0.9</v>
      </c>
      <c r="O35" s="491"/>
      <c r="P35" s="456">
        <f t="shared" si="2"/>
        <v>0</v>
      </c>
      <c r="Q35" s="176"/>
    </row>
    <row r="36" spans="2:17" x14ac:dyDescent="0.35">
      <c r="B36" s="423"/>
      <c r="C36" s="78" t="s">
        <v>243</v>
      </c>
      <c r="D36" s="216" t="s">
        <v>34</v>
      </c>
      <c r="E36" s="216" t="s">
        <v>34</v>
      </c>
      <c r="F36" s="216" t="s">
        <v>34</v>
      </c>
      <c r="G36" s="216" t="s">
        <v>34</v>
      </c>
      <c r="H36" s="216" t="s">
        <v>34</v>
      </c>
      <c r="I36" s="38"/>
      <c r="J36" s="874" t="s">
        <v>243</v>
      </c>
      <c r="K36" s="876"/>
      <c r="L36" s="216" t="s">
        <v>34</v>
      </c>
      <c r="M36" s="216" t="s">
        <v>34</v>
      </c>
      <c r="N36" s="216" t="s">
        <v>34</v>
      </c>
      <c r="O36" s="216" t="s">
        <v>34</v>
      </c>
      <c r="P36" s="216" t="s">
        <v>34</v>
      </c>
      <c r="Q36" s="176"/>
    </row>
    <row r="37" spans="2:17" x14ac:dyDescent="0.35">
      <c r="B37" s="423"/>
      <c r="C37" s="78" t="s">
        <v>244</v>
      </c>
      <c r="D37" s="216" t="s">
        <v>34</v>
      </c>
      <c r="E37" s="216" t="s">
        <v>34</v>
      </c>
      <c r="F37" s="216" t="s">
        <v>34</v>
      </c>
      <c r="G37" s="216" t="s">
        <v>34</v>
      </c>
      <c r="H37" s="216" t="s">
        <v>34</v>
      </c>
      <c r="I37" s="38"/>
      <c r="J37" s="874" t="s">
        <v>244</v>
      </c>
      <c r="K37" s="876"/>
      <c r="L37" s="216" t="s">
        <v>34</v>
      </c>
      <c r="M37" s="216" t="s">
        <v>34</v>
      </c>
      <c r="N37" s="216" t="s">
        <v>34</v>
      </c>
      <c r="O37" s="216" t="s">
        <v>34</v>
      </c>
      <c r="P37" s="216" t="s">
        <v>34</v>
      </c>
      <c r="Q37" s="176"/>
    </row>
    <row r="38" spans="2:17" x14ac:dyDescent="0.35">
      <c r="B38" s="423"/>
      <c r="C38" s="78" t="s">
        <v>245</v>
      </c>
      <c r="D38" s="216" t="s">
        <v>34</v>
      </c>
      <c r="E38" s="216" t="s">
        <v>34</v>
      </c>
      <c r="F38" s="216" t="s">
        <v>34</v>
      </c>
      <c r="G38" s="216" t="s">
        <v>34</v>
      </c>
      <c r="H38" s="216" t="s">
        <v>34</v>
      </c>
      <c r="I38" s="38"/>
      <c r="J38" s="874" t="s">
        <v>245</v>
      </c>
      <c r="K38" s="876"/>
      <c r="L38" s="216" t="s">
        <v>34</v>
      </c>
      <c r="M38" s="216" t="s">
        <v>34</v>
      </c>
      <c r="N38" s="216" t="s">
        <v>34</v>
      </c>
      <c r="O38" s="216" t="s">
        <v>34</v>
      </c>
      <c r="P38" s="216" t="s">
        <v>34</v>
      </c>
      <c r="Q38" s="176"/>
    </row>
    <row r="39" spans="2:17" x14ac:dyDescent="0.35">
      <c r="B39" s="423"/>
      <c r="C39" s="88" t="s">
        <v>102</v>
      </c>
      <c r="D39" s="282">
        <f>'Indoor Demand'!$Q105</f>
        <v>0</v>
      </c>
      <c r="E39" s="282">
        <f>D39</f>
        <v>0</v>
      </c>
      <c r="F39" s="223">
        <v>0.9</v>
      </c>
      <c r="G39" s="491"/>
      <c r="H39" s="456">
        <f>IF(ISBLANK(G39),F39*E39,G39*E39)</f>
        <v>0</v>
      </c>
      <c r="I39" s="38"/>
      <c r="J39" s="961" t="s">
        <v>102</v>
      </c>
      <c r="K39" s="962"/>
      <c r="L39" s="282">
        <f>'Indoor Demand'!$Q105</f>
        <v>0</v>
      </c>
      <c r="M39" s="284">
        <f t="shared" ref="M39:M44" si="3">L39</f>
        <v>0</v>
      </c>
      <c r="N39" s="215">
        <v>0.9</v>
      </c>
      <c r="O39" s="491"/>
      <c r="P39" s="456">
        <f t="shared" ref="P39:P44" si="4">IF(ISBLANK(O39),N39*M39,O39*M39)</f>
        <v>0</v>
      </c>
      <c r="Q39" s="176"/>
    </row>
    <row r="40" spans="2:17" x14ac:dyDescent="0.35">
      <c r="B40" s="423"/>
      <c r="C40" s="88" t="s">
        <v>66</v>
      </c>
      <c r="D40" s="282">
        <f>'Indoor Demand'!$Q106</f>
        <v>0</v>
      </c>
      <c r="E40" s="216" t="s">
        <v>34</v>
      </c>
      <c r="F40" s="216" t="s">
        <v>34</v>
      </c>
      <c r="G40" s="216" t="s">
        <v>34</v>
      </c>
      <c r="H40" s="216" t="s">
        <v>34</v>
      </c>
      <c r="I40" s="38"/>
      <c r="J40" s="961" t="s">
        <v>66</v>
      </c>
      <c r="K40" s="962"/>
      <c r="L40" s="282">
        <f>'Indoor Demand'!$Q106</f>
        <v>0</v>
      </c>
      <c r="M40" s="284">
        <f t="shared" si="3"/>
        <v>0</v>
      </c>
      <c r="N40" s="215">
        <v>0.9</v>
      </c>
      <c r="O40" s="491"/>
      <c r="P40" s="456">
        <f t="shared" si="4"/>
        <v>0</v>
      </c>
      <c r="Q40" s="176"/>
    </row>
    <row r="41" spans="2:17" x14ac:dyDescent="0.35">
      <c r="B41" s="423"/>
      <c r="C41" s="88" t="s">
        <v>135</v>
      </c>
      <c r="D41" s="282">
        <f>'Indoor Demand'!$Q107</f>
        <v>0</v>
      </c>
      <c r="E41" s="216" t="s">
        <v>34</v>
      </c>
      <c r="F41" s="216" t="s">
        <v>34</v>
      </c>
      <c r="G41" s="216" t="s">
        <v>34</v>
      </c>
      <c r="H41" s="216" t="s">
        <v>34</v>
      </c>
      <c r="I41" s="38"/>
      <c r="J41" s="961" t="s">
        <v>135</v>
      </c>
      <c r="K41" s="962"/>
      <c r="L41" s="282">
        <f>'Indoor Demand'!$Q107</f>
        <v>0</v>
      </c>
      <c r="M41" s="284">
        <f t="shared" si="3"/>
        <v>0</v>
      </c>
      <c r="N41" s="215">
        <v>0.9</v>
      </c>
      <c r="O41" s="491"/>
      <c r="P41" s="456">
        <f t="shared" si="4"/>
        <v>0</v>
      </c>
      <c r="Q41" s="176"/>
    </row>
    <row r="42" spans="2:17" x14ac:dyDescent="0.35">
      <c r="B42" s="423"/>
      <c r="C42" s="88" t="s">
        <v>136</v>
      </c>
      <c r="D42" s="282">
        <f>'Indoor Demand'!$Q108</f>
        <v>0</v>
      </c>
      <c r="E42" s="216" t="s">
        <v>34</v>
      </c>
      <c r="F42" s="216" t="s">
        <v>34</v>
      </c>
      <c r="G42" s="216" t="s">
        <v>34</v>
      </c>
      <c r="H42" s="216" t="s">
        <v>34</v>
      </c>
      <c r="I42" s="38"/>
      <c r="J42" s="961" t="s">
        <v>136</v>
      </c>
      <c r="K42" s="962"/>
      <c r="L42" s="282">
        <f>'Indoor Demand'!$Q108</f>
        <v>0</v>
      </c>
      <c r="M42" s="284">
        <f t="shared" si="3"/>
        <v>0</v>
      </c>
      <c r="N42" s="215">
        <v>0.9</v>
      </c>
      <c r="O42" s="491"/>
      <c r="P42" s="456">
        <f t="shared" si="4"/>
        <v>0</v>
      </c>
      <c r="Q42" s="176"/>
    </row>
    <row r="43" spans="2:17" x14ac:dyDescent="0.35">
      <c r="B43" s="423"/>
      <c r="C43" s="182" t="s">
        <v>299</v>
      </c>
      <c r="D43" s="282">
        <f>'Indoor Demand'!$Q109</f>
        <v>0</v>
      </c>
      <c r="E43" s="216" t="s">
        <v>34</v>
      </c>
      <c r="F43" s="216" t="s">
        <v>34</v>
      </c>
      <c r="G43" s="216" t="s">
        <v>34</v>
      </c>
      <c r="H43" s="216" t="s">
        <v>34</v>
      </c>
      <c r="I43" s="38"/>
      <c r="J43" s="961" t="s">
        <v>299</v>
      </c>
      <c r="K43" s="962"/>
      <c r="L43" s="282">
        <f>'Indoor Demand'!$Q109</f>
        <v>0</v>
      </c>
      <c r="M43" s="284">
        <f t="shared" si="3"/>
        <v>0</v>
      </c>
      <c r="N43" s="215">
        <v>0.9</v>
      </c>
      <c r="O43" s="491"/>
      <c r="P43" s="456">
        <f t="shared" si="4"/>
        <v>0</v>
      </c>
      <c r="Q43" s="176"/>
    </row>
    <row r="44" spans="2:17" x14ac:dyDescent="0.35">
      <c r="B44" s="423"/>
      <c r="C44" s="88" t="s">
        <v>300</v>
      </c>
      <c r="D44" s="282">
        <f>'Indoor Demand'!$Q110</f>
        <v>0</v>
      </c>
      <c r="E44" s="216" t="s">
        <v>34</v>
      </c>
      <c r="F44" s="216" t="s">
        <v>34</v>
      </c>
      <c r="G44" s="216" t="s">
        <v>34</v>
      </c>
      <c r="H44" s="216" t="s">
        <v>34</v>
      </c>
      <c r="I44" s="38"/>
      <c r="J44" s="961" t="s">
        <v>300</v>
      </c>
      <c r="K44" s="962"/>
      <c r="L44" s="282">
        <f>'Indoor Demand'!$Q110</f>
        <v>0</v>
      </c>
      <c r="M44" s="284">
        <f t="shared" si="3"/>
        <v>0</v>
      </c>
      <c r="N44" s="215">
        <v>0.9</v>
      </c>
      <c r="O44" s="491"/>
      <c r="P44" s="456">
        <f t="shared" si="4"/>
        <v>0</v>
      </c>
      <c r="Q44" s="176"/>
    </row>
    <row r="45" spans="2:17" x14ac:dyDescent="0.35">
      <c r="B45" s="423"/>
      <c r="C45" s="1044" t="s">
        <v>476</v>
      </c>
      <c r="D45" s="1044"/>
      <c r="E45" s="1044"/>
      <c r="F45" s="1044"/>
      <c r="G45" s="1044"/>
      <c r="H45" s="1044"/>
      <c r="I45" s="38"/>
      <c r="J45" s="1045" t="s">
        <v>477</v>
      </c>
      <c r="K45" s="1045"/>
      <c r="L45" s="1045"/>
      <c r="M45" s="1045"/>
      <c r="N45" s="1045"/>
      <c r="O45" s="1045"/>
      <c r="P45" s="1045"/>
      <c r="Q45" s="176"/>
    </row>
    <row r="46" spans="2:17" x14ac:dyDescent="0.35">
      <c r="B46" s="423"/>
      <c r="C46" s="245"/>
      <c r="D46" s="246"/>
      <c r="E46" s="246"/>
      <c r="F46" s="246"/>
      <c r="G46" s="4"/>
      <c r="H46" s="8"/>
      <c r="I46" s="38"/>
      <c r="J46" s="8"/>
      <c r="K46" s="4"/>
      <c r="L46" s="4"/>
      <c r="M46" s="4"/>
      <c r="N46" s="4"/>
      <c r="O46" s="4"/>
      <c r="P46" s="4"/>
      <c r="Q46" s="4"/>
    </row>
    <row r="47" spans="2:17" ht="50.25" customHeight="1" x14ac:dyDescent="0.35">
      <c r="B47" s="423"/>
      <c r="C47" s="247"/>
      <c r="D47" s="985" t="s">
        <v>307</v>
      </c>
      <c r="E47" s="987"/>
      <c r="F47" s="103" t="s">
        <v>308</v>
      </c>
      <c r="G47" s="985" t="s">
        <v>468</v>
      </c>
      <c r="H47" s="987"/>
      <c r="I47" s="217"/>
      <c r="J47" s="8"/>
      <c r="K47" s="129"/>
      <c r="L47" s="985" t="s">
        <v>464</v>
      </c>
      <c r="M47" s="987"/>
      <c r="N47" s="103" t="s">
        <v>304</v>
      </c>
      <c r="O47" s="949" t="s">
        <v>467</v>
      </c>
      <c r="P47" s="949"/>
      <c r="Q47" s="4"/>
    </row>
    <row r="48" spans="2:17" ht="21" customHeight="1" x14ac:dyDescent="0.75">
      <c r="B48" s="423"/>
      <c r="C48" s="1056" t="s">
        <v>311</v>
      </c>
      <c r="D48" s="1015">
        <f>MROUND(SUM(D15:D21)+SUM(D27:D35)+SUM(D39:D44),100)</f>
        <v>0</v>
      </c>
      <c r="E48" s="1016"/>
      <c r="F48" s="290">
        <f>MROUND(SUM(E15:E16)+E18+E21+SUM(E27:E28)+E33+E39,100)</f>
        <v>0</v>
      </c>
      <c r="G48" s="1015">
        <f>MROUND(SUM(H15:H16)+H18+H21+SUM(H27:H28)+H33+H39,100)</f>
        <v>0</v>
      </c>
      <c r="H48" s="1016"/>
      <c r="I48" s="217"/>
      <c r="J48" s="1022" t="s">
        <v>312</v>
      </c>
      <c r="K48" s="1022"/>
      <c r="L48" s="1059">
        <f>MROUND(SUM(L15:L21)+SUM(L27:L35)+SUM(L39:L44),100)</f>
        <v>0</v>
      </c>
      <c r="M48" s="1060"/>
      <c r="N48" s="290">
        <f>MROUND(IF(P67="",P66,P67),100)</f>
        <v>0</v>
      </c>
      <c r="O48" s="1059">
        <f>MROUND(SUM(P15:P21)+SUM(P27:P35)+SUM(P39:P44),100)+MROUND(IF(P67="",P66,P67),100)</f>
        <v>0</v>
      </c>
      <c r="P48" s="1060"/>
      <c r="Q48" s="4"/>
    </row>
    <row r="49" spans="2:20" ht="60" customHeight="1" x14ac:dyDescent="0.35">
      <c r="B49" s="423"/>
      <c r="C49" s="1057"/>
      <c r="D49" s="1039" t="s">
        <v>305</v>
      </c>
      <c r="E49" s="1040"/>
      <c r="F49" s="219" t="s">
        <v>309</v>
      </c>
      <c r="G49" s="1039" t="s">
        <v>310</v>
      </c>
      <c r="H49" s="1040"/>
      <c r="I49" s="217"/>
      <c r="J49" s="1022"/>
      <c r="K49" s="1022"/>
      <c r="L49" s="1039" t="s">
        <v>305</v>
      </c>
      <c r="M49" s="1040"/>
      <c r="N49" s="219" t="s">
        <v>306</v>
      </c>
      <c r="O49" s="1025" t="s">
        <v>698</v>
      </c>
      <c r="P49" s="1025"/>
      <c r="Q49" s="4"/>
    </row>
    <row r="50" spans="2:20" x14ac:dyDescent="0.35">
      <c r="B50" s="423"/>
      <c r="C50" s="8"/>
      <c r="D50" s="40"/>
      <c r="E50" s="40"/>
      <c r="F50" s="40"/>
      <c r="G50" s="4"/>
      <c r="H50" s="8"/>
      <c r="I50" s="38"/>
      <c r="J50" s="40"/>
      <c r="K50" s="4"/>
      <c r="L50" s="4"/>
      <c r="M50" s="4"/>
      <c r="N50" s="4"/>
      <c r="O50" s="4"/>
      <c r="P50" s="4"/>
      <c r="Q50" s="4"/>
    </row>
    <row r="51" spans="2:20" x14ac:dyDescent="0.35">
      <c r="B51" s="423"/>
      <c r="C51" s="441" t="s">
        <v>462</v>
      </c>
      <c r="D51" s="41"/>
      <c r="E51" s="41"/>
      <c r="F51" s="41"/>
      <c r="G51" s="4"/>
      <c r="H51" s="4"/>
      <c r="I51" s="41"/>
      <c r="J51" s="41"/>
      <c r="K51" s="4"/>
      <c r="L51" s="4" t="s">
        <v>322</v>
      </c>
      <c r="M51" s="4"/>
      <c r="N51" s="4"/>
      <c r="O51" s="4"/>
      <c r="P51" s="4"/>
      <c r="Q51" s="4"/>
    </row>
    <row r="52" spans="2:20" x14ac:dyDescent="0.35">
      <c r="B52" s="423"/>
      <c r="C52" s="4"/>
      <c r="D52" s="4"/>
      <c r="E52" s="4"/>
      <c r="F52" s="4"/>
      <c r="G52" s="4"/>
      <c r="H52" s="4"/>
      <c r="I52" s="4"/>
      <c r="J52" s="4"/>
      <c r="K52" s="4"/>
      <c r="L52" s="4"/>
      <c r="M52" s="4"/>
      <c r="N52" s="4"/>
      <c r="O52" s="4"/>
      <c r="P52" s="4"/>
      <c r="Q52" s="4"/>
    </row>
    <row r="53" spans="2:20" ht="18.5" x14ac:dyDescent="0.45">
      <c r="B53" s="337" t="s">
        <v>347</v>
      </c>
      <c r="C53" s="337"/>
      <c r="D53" s="341"/>
      <c r="E53" s="341"/>
      <c r="F53" s="341"/>
      <c r="G53" s="341"/>
      <c r="H53" s="341"/>
      <c r="I53" s="341"/>
      <c r="J53" s="341"/>
      <c r="K53" s="341"/>
      <c r="L53" s="341"/>
      <c r="M53" s="341"/>
      <c r="N53" s="341"/>
      <c r="O53" s="341"/>
      <c r="P53" s="341"/>
      <c r="Q53" s="341"/>
    </row>
    <row r="54" spans="2:20" x14ac:dyDescent="0.35">
      <c r="B54" s="423"/>
      <c r="C54" s="217"/>
      <c r="D54" s="146"/>
      <c r="E54" s="146"/>
      <c r="F54" s="146"/>
      <c r="G54" s="146"/>
      <c r="H54" s="146"/>
      <c r="I54" s="146"/>
      <c r="J54" s="146"/>
      <c r="K54" s="146"/>
      <c r="L54" s="146"/>
      <c r="M54" s="146"/>
      <c r="N54" s="146"/>
      <c r="O54" s="146"/>
      <c r="P54" s="8"/>
      <c r="Q54" s="217"/>
    </row>
    <row r="55" spans="2:20" x14ac:dyDescent="0.35">
      <c r="B55" s="423"/>
      <c r="C55" s="30" t="s">
        <v>20</v>
      </c>
      <c r="D55" s="30" t="s">
        <v>21</v>
      </c>
      <c r="E55" s="30" t="s">
        <v>22</v>
      </c>
      <c r="F55" s="30" t="s">
        <v>23</v>
      </c>
      <c r="G55" s="31" t="s">
        <v>24</v>
      </c>
      <c r="H55" s="30" t="s">
        <v>25</v>
      </c>
      <c r="I55" s="30" t="s">
        <v>26</v>
      </c>
      <c r="J55" s="30" t="s">
        <v>27</v>
      </c>
      <c r="K55" s="30" t="s">
        <v>28</v>
      </c>
      <c r="L55" s="30" t="s">
        <v>29</v>
      </c>
      <c r="M55" s="30" t="s">
        <v>30</v>
      </c>
      <c r="N55" s="30" t="s">
        <v>31</v>
      </c>
      <c r="O55" s="30" t="s">
        <v>32</v>
      </c>
      <c r="P55" s="30" t="s">
        <v>41</v>
      </c>
      <c r="Q55" s="217"/>
    </row>
    <row r="56" spans="2:20" x14ac:dyDescent="0.35">
      <c r="B56" s="423"/>
      <c r="C56" s="190" t="s">
        <v>294</v>
      </c>
      <c r="D56" s="490"/>
      <c r="E56" s="490"/>
      <c r="F56" s="490"/>
      <c r="G56" s="490"/>
      <c r="H56" s="490"/>
      <c r="I56" s="490"/>
      <c r="J56" s="490"/>
      <c r="K56" s="490"/>
      <c r="L56" s="490"/>
      <c r="M56" s="490"/>
      <c r="N56" s="490"/>
      <c r="O56" s="490"/>
      <c r="P56" s="442" t="str">
        <f>IF(SUM(D56:O56)=0,"",SUM(D56:O56))</f>
        <v/>
      </c>
      <c r="Q56" s="217"/>
    </row>
    <row r="57" spans="2:20" x14ac:dyDescent="0.35">
      <c r="B57" s="423"/>
      <c r="C57" s="217"/>
      <c r="D57" s="146"/>
      <c r="E57" s="146"/>
      <c r="F57" s="146"/>
      <c r="G57" s="146"/>
      <c r="H57" s="146"/>
      <c r="I57" s="146"/>
      <c r="J57" s="146"/>
      <c r="K57" s="146"/>
      <c r="L57" s="146"/>
      <c r="M57" s="146"/>
      <c r="N57" s="146"/>
      <c r="O57" s="146"/>
      <c r="P57" s="8"/>
      <c r="Q57" s="217"/>
    </row>
    <row r="58" spans="2:20" x14ac:dyDescent="0.35">
      <c r="B58" s="423"/>
      <c r="C58" s="423" t="s">
        <v>465</v>
      </c>
      <c r="D58" s="146"/>
      <c r="E58" s="146"/>
      <c r="F58" s="146"/>
      <c r="G58" s="146"/>
      <c r="H58" s="146"/>
      <c r="I58" s="146"/>
      <c r="J58" s="146"/>
      <c r="K58" s="146"/>
      <c r="L58" s="146"/>
      <c r="M58" s="146"/>
      <c r="N58" s="146"/>
      <c r="O58" s="146"/>
      <c r="P58" s="8"/>
      <c r="Q58" s="423"/>
    </row>
    <row r="59" spans="2:20" x14ac:dyDescent="0.35">
      <c r="B59" s="423"/>
      <c r="C59" s="423"/>
      <c r="D59" s="146"/>
      <c r="E59" s="146"/>
      <c r="F59" s="146"/>
      <c r="G59" s="146"/>
      <c r="H59" s="146"/>
      <c r="I59" s="146"/>
      <c r="J59" s="146"/>
      <c r="K59" s="146"/>
      <c r="L59" s="146"/>
      <c r="M59" s="146"/>
      <c r="N59" s="146"/>
      <c r="O59" s="146"/>
      <c r="P59" s="8"/>
      <c r="Q59" s="423"/>
    </row>
    <row r="60" spans="2:20" ht="18.5" x14ac:dyDescent="0.45">
      <c r="B60" s="336" t="s">
        <v>348</v>
      </c>
      <c r="C60" s="336"/>
      <c r="D60" s="336"/>
      <c r="E60" s="336"/>
      <c r="F60" s="336"/>
      <c r="G60" s="336"/>
      <c r="H60" s="342"/>
      <c r="I60" s="342"/>
      <c r="J60" s="336"/>
      <c r="K60" s="336"/>
      <c r="L60" s="336"/>
      <c r="M60" s="336"/>
      <c r="N60" s="336"/>
      <c r="O60" s="336"/>
      <c r="P60" s="336"/>
      <c r="Q60" s="336"/>
      <c r="R60" s="237"/>
      <c r="S60" s="237"/>
      <c r="T60" s="237"/>
    </row>
    <row r="61" spans="2:20" x14ac:dyDescent="0.35">
      <c r="B61" s="423"/>
      <c r="C61" s="217"/>
      <c r="D61" s="217"/>
      <c r="E61" s="217"/>
      <c r="F61" s="217"/>
      <c r="G61" s="217"/>
      <c r="H61" s="217"/>
      <c r="I61" s="217"/>
      <c r="J61" s="217"/>
      <c r="K61" s="217"/>
      <c r="L61" s="217"/>
      <c r="M61" s="217"/>
      <c r="N61" s="217"/>
      <c r="O61" s="217"/>
      <c r="P61" s="217"/>
      <c r="Q61" s="217"/>
    </row>
    <row r="62" spans="2:20" x14ac:dyDescent="0.35">
      <c r="B62" s="423"/>
      <c r="C62" s="217" t="s">
        <v>466</v>
      </c>
      <c r="D62" s="217"/>
      <c r="E62" s="286" t="str">
        <f>IF('Project Information'!N19="Yes", "Yes", "No")</f>
        <v>No</v>
      </c>
      <c r="F62" s="217"/>
      <c r="G62" s="3"/>
      <c r="H62" s="8"/>
      <c r="I62" s="217"/>
      <c r="J62" s="217"/>
      <c r="K62" s="217"/>
      <c r="L62" s="217"/>
      <c r="M62" s="217"/>
      <c r="N62" s="217"/>
      <c r="O62" s="217"/>
      <c r="P62" s="217"/>
      <c r="Q62" s="217"/>
    </row>
    <row r="63" spans="2:20" x14ac:dyDescent="0.35">
      <c r="B63" s="423"/>
      <c r="C63" s="217"/>
      <c r="D63" s="217"/>
      <c r="E63" s="217"/>
      <c r="F63" s="217"/>
      <c r="G63" s="217"/>
      <c r="H63" s="217"/>
      <c r="I63" s="217"/>
      <c r="J63" s="217"/>
      <c r="K63" s="217"/>
      <c r="L63" s="217"/>
      <c r="M63" s="217"/>
      <c r="N63" s="217"/>
      <c r="O63" s="217"/>
      <c r="P63" s="217"/>
      <c r="Q63" s="217"/>
    </row>
    <row r="64" spans="2:20" x14ac:dyDescent="0.35">
      <c r="B64" s="423"/>
      <c r="C64" s="30" t="s">
        <v>20</v>
      </c>
      <c r="D64" s="30" t="s">
        <v>21</v>
      </c>
      <c r="E64" s="30" t="s">
        <v>22</v>
      </c>
      <c r="F64" s="30" t="s">
        <v>23</v>
      </c>
      <c r="G64" s="31" t="s">
        <v>24</v>
      </c>
      <c r="H64" s="30" t="s">
        <v>25</v>
      </c>
      <c r="I64" s="30" t="s">
        <v>26</v>
      </c>
      <c r="J64" s="30" t="s">
        <v>27</v>
      </c>
      <c r="K64" s="30" t="s">
        <v>28</v>
      </c>
      <c r="L64" s="30" t="s">
        <v>29</v>
      </c>
      <c r="M64" s="30" t="s">
        <v>30</v>
      </c>
      <c r="N64" s="30" t="s">
        <v>31</v>
      </c>
      <c r="O64" s="30" t="s">
        <v>32</v>
      </c>
      <c r="P64" s="30" t="s">
        <v>41</v>
      </c>
      <c r="Q64" s="217"/>
    </row>
    <row r="65" spans="2:34" x14ac:dyDescent="0.35">
      <c r="B65" s="423"/>
      <c r="C65" s="32" t="s">
        <v>292</v>
      </c>
      <c r="D65" s="289">
        <f>IF('Indoor Supply'!$E$62="Yes",IF(ISBLANK('Outdoor Demand'!D93),'Outdoor Demand'!D92,'Outdoor Demand'!D93),0)</f>
        <v>0</v>
      </c>
      <c r="E65" s="289">
        <f>IF('Indoor Supply'!$E$62="Yes",IF(ISBLANK('Outdoor Demand'!E93),'Outdoor Demand'!E92,'Outdoor Demand'!E93),0)</f>
        <v>0</v>
      </c>
      <c r="F65" s="289">
        <f>IF('Indoor Supply'!$E$62="Yes",IF(ISBLANK('Outdoor Demand'!F93),'Outdoor Demand'!F92,'Outdoor Demand'!F93),0)</f>
        <v>0</v>
      </c>
      <c r="G65" s="289">
        <f>IF('Indoor Supply'!$E$62="Yes",IF(ISBLANK('Outdoor Demand'!G93),'Outdoor Demand'!G92,'Outdoor Demand'!G93),0)</f>
        <v>0</v>
      </c>
      <c r="H65" s="289">
        <f>IF('Indoor Supply'!$E$62="Yes",IF(ISBLANK('Outdoor Demand'!H93),'Outdoor Demand'!H92,'Outdoor Demand'!H93),0)</f>
        <v>0</v>
      </c>
      <c r="I65" s="289">
        <f>IF('Indoor Supply'!$E$62="Yes",IF(ISBLANK('Outdoor Demand'!I93),'Outdoor Demand'!I92,'Outdoor Demand'!I93),0)</f>
        <v>0</v>
      </c>
      <c r="J65" s="289">
        <f>IF('Indoor Supply'!$E$62="Yes",IF(ISBLANK('Outdoor Demand'!J93),'Outdoor Demand'!J92,'Outdoor Demand'!J93),0)</f>
        <v>0</v>
      </c>
      <c r="K65" s="289">
        <f>IF('Indoor Supply'!$E$62="Yes",IF(ISBLANK('Outdoor Demand'!K93),'Outdoor Demand'!K92,'Outdoor Demand'!K93),0)</f>
        <v>0</v>
      </c>
      <c r="L65" s="289">
        <f>IF('Indoor Supply'!$E$62="Yes",IF(ISBLANK('Outdoor Demand'!L93),'Outdoor Demand'!L92,'Outdoor Demand'!L93),0)</f>
        <v>0</v>
      </c>
      <c r="M65" s="289">
        <f>IF('Indoor Supply'!$E$62="Yes",IF(ISBLANK('Outdoor Demand'!M93),'Outdoor Demand'!M92,'Outdoor Demand'!M93),0)</f>
        <v>0</v>
      </c>
      <c r="N65" s="289">
        <f>IF('Indoor Supply'!$E$62="Yes",IF(ISBLANK('Outdoor Demand'!N93),'Outdoor Demand'!N92,'Outdoor Demand'!N93),0)</f>
        <v>0</v>
      </c>
      <c r="O65" s="289">
        <f>IF('Indoor Supply'!$E$62="Yes",IF(ISBLANK('Outdoor Demand'!O93),'Outdoor Demand'!O92,'Outdoor Demand'!O93),0)</f>
        <v>0</v>
      </c>
      <c r="P65" s="287">
        <f>SUM(D65:O65)</f>
        <v>0</v>
      </c>
      <c r="Q65" s="217"/>
    </row>
    <row r="66" spans="2:34" x14ac:dyDescent="0.35">
      <c r="B66" s="423"/>
      <c r="C66" s="32" t="s">
        <v>291</v>
      </c>
      <c r="D66" s="288">
        <f>D65*0.2*0.9</f>
        <v>0</v>
      </c>
      <c r="E66" s="288">
        <f t="shared" ref="E66:O66" si="5">E65*0.2*0.9</f>
        <v>0</v>
      </c>
      <c r="F66" s="288">
        <f t="shared" si="5"/>
        <v>0</v>
      </c>
      <c r="G66" s="288">
        <f t="shared" si="5"/>
        <v>0</v>
      </c>
      <c r="H66" s="288">
        <f t="shared" si="5"/>
        <v>0</v>
      </c>
      <c r="I66" s="288">
        <f t="shared" si="5"/>
        <v>0</v>
      </c>
      <c r="J66" s="288">
        <f t="shared" si="5"/>
        <v>0</v>
      </c>
      <c r="K66" s="288">
        <f t="shared" si="5"/>
        <v>0</v>
      </c>
      <c r="L66" s="288">
        <f t="shared" si="5"/>
        <v>0</v>
      </c>
      <c r="M66" s="288">
        <f t="shared" si="5"/>
        <v>0</v>
      </c>
      <c r="N66" s="288">
        <f t="shared" si="5"/>
        <v>0</v>
      </c>
      <c r="O66" s="288">
        <f t="shared" si="5"/>
        <v>0</v>
      </c>
      <c r="P66" s="287">
        <f>SUM(D66:O66)</f>
        <v>0</v>
      </c>
      <c r="Q66" s="217"/>
    </row>
    <row r="67" spans="2:34" x14ac:dyDescent="0.35">
      <c r="B67" s="423"/>
      <c r="C67" s="190" t="s">
        <v>268</v>
      </c>
      <c r="D67" s="481"/>
      <c r="E67" s="481"/>
      <c r="F67" s="481"/>
      <c r="G67" s="481"/>
      <c r="H67" s="481"/>
      <c r="I67" s="481"/>
      <c r="J67" s="481"/>
      <c r="K67" s="481"/>
      <c r="L67" s="481"/>
      <c r="M67" s="481"/>
      <c r="N67" s="481"/>
      <c r="O67" s="481"/>
      <c r="P67" s="442" t="str">
        <f>IF(SUM(D67:O67)=0,"",SUM(D67:O67))</f>
        <v/>
      </c>
      <c r="Q67" s="217"/>
    </row>
    <row r="68" spans="2:34" x14ac:dyDescent="0.35">
      <c r="B68" s="423"/>
      <c r="C68" s="8"/>
      <c r="D68" s="1058" t="s">
        <v>697</v>
      </c>
      <c r="E68" s="1058"/>
      <c r="F68" s="1058"/>
      <c r="G68" s="1058"/>
      <c r="H68" s="1058"/>
      <c r="I68" s="1058"/>
      <c r="J68" s="1058"/>
      <c r="K68" s="1058"/>
      <c r="L68" s="1058"/>
      <c r="M68" s="1058"/>
      <c r="N68" s="1058"/>
      <c r="O68" s="1058"/>
      <c r="P68" s="1058"/>
      <c r="Q68" s="217"/>
    </row>
    <row r="69" spans="2:34" x14ac:dyDescent="0.35">
      <c r="B69" s="423"/>
      <c r="C69" s="217"/>
      <c r="D69" s="217"/>
      <c r="E69" s="217"/>
      <c r="F69" s="217"/>
      <c r="G69" s="217"/>
      <c r="H69" s="217"/>
      <c r="I69" s="217"/>
      <c r="J69" s="217"/>
      <c r="K69" s="217"/>
      <c r="L69" s="217"/>
      <c r="M69" s="217"/>
      <c r="N69" s="217"/>
      <c r="O69" s="217"/>
      <c r="P69" s="217"/>
      <c r="Q69" s="217"/>
    </row>
    <row r="70" spans="2:34" x14ac:dyDescent="0.35">
      <c r="B70" s="427"/>
      <c r="C70" s="427"/>
      <c r="D70" s="427"/>
      <c r="E70" s="427"/>
      <c r="F70" s="427"/>
      <c r="G70" s="427"/>
      <c r="H70" s="427"/>
      <c r="I70" s="427"/>
      <c r="J70" s="427"/>
      <c r="K70" s="427"/>
      <c r="L70" s="427"/>
      <c r="M70" s="427"/>
      <c r="N70" s="427"/>
      <c r="O70" s="427"/>
      <c r="P70" s="427"/>
      <c r="Q70" s="427"/>
    </row>
    <row r="71" spans="2:34" ht="18.75" customHeight="1" x14ac:dyDescent="0.45">
      <c r="B71" s="314" t="s">
        <v>763</v>
      </c>
      <c r="C71" s="301"/>
      <c r="D71" s="301"/>
      <c r="E71" s="301"/>
      <c r="F71" s="301"/>
      <c r="G71" s="301"/>
      <c r="H71" s="301"/>
      <c r="I71" s="301"/>
      <c r="J71" s="301"/>
      <c r="K71" s="301"/>
      <c r="L71" s="301"/>
      <c r="M71" s="301"/>
      <c r="N71" s="301"/>
      <c r="O71" s="301"/>
      <c r="P71" s="301"/>
      <c r="Q71" s="301"/>
    </row>
    <row r="72" spans="2:34" x14ac:dyDescent="0.35">
      <c r="W72" s="64"/>
      <c r="X72" s="64"/>
      <c r="Y72" s="64"/>
      <c r="Z72" s="64"/>
      <c r="AA72" s="64"/>
      <c r="AB72" s="64"/>
      <c r="AC72" s="64"/>
      <c r="AD72" s="64"/>
      <c r="AE72" s="64"/>
      <c r="AF72" s="64"/>
      <c r="AG72" s="64"/>
      <c r="AH72" s="64"/>
    </row>
  </sheetData>
  <sheetProtection algorithmName="SHA-512" hashValue="S+GafXFeuZttOpJtMCmg60f5uOFCDDBti3YuNu0VVmtiIUOUWqrbmQWkL3QvEHwh0e2ZInDOrjrHWqecmjKxNw==" saltValue="RmEkzvG6K+m4hwHG5vD51w==" spinCount="100000" sheet="1" objects="1" scenarios="1"/>
  <mergeCells count="55">
    <mergeCell ref="G47:H47"/>
    <mergeCell ref="G49:H49"/>
    <mergeCell ref="D49:E49"/>
    <mergeCell ref="D47:E47"/>
    <mergeCell ref="L48:M48"/>
    <mergeCell ref="L49:M49"/>
    <mergeCell ref="J48:K49"/>
    <mergeCell ref="L47:M47"/>
    <mergeCell ref="C48:C49"/>
    <mergeCell ref="G48:H48"/>
    <mergeCell ref="D48:E48"/>
    <mergeCell ref="J36:K36"/>
    <mergeCell ref="D68:P68"/>
    <mergeCell ref="J42:K42"/>
    <mergeCell ref="J43:K43"/>
    <mergeCell ref="J44:K44"/>
    <mergeCell ref="J37:K37"/>
    <mergeCell ref="J38:K38"/>
    <mergeCell ref="J39:K39"/>
    <mergeCell ref="J40:K40"/>
    <mergeCell ref="J41:K41"/>
    <mergeCell ref="O47:P47"/>
    <mergeCell ref="O48:P48"/>
    <mergeCell ref="O49:P49"/>
    <mergeCell ref="J31:K31"/>
    <mergeCell ref="J32:K32"/>
    <mergeCell ref="J33:K33"/>
    <mergeCell ref="J34:K34"/>
    <mergeCell ref="J35:K35"/>
    <mergeCell ref="J17:K17"/>
    <mergeCell ref="J18:K18"/>
    <mergeCell ref="J19:K19"/>
    <mergeCell ref="J20:K20"/>
    <mergeCell ref="J30:K30"/>
    <mergeCell ref="C13:H13"/>
    <mergeCell ref="N14:O14"/>
    <mergeCell ref="J14:K14"/>
    <mergeCell ref="J13:P13"/>
    <mergeCell ref="C3:M3"/>
    <mergeCell ref="C22:H22"/>
    <mergeCell ref="C45:H45"/>
    <mergeCell ref="J22:P22"/>
    <mergeCell ref="J45:P45"/>
    <mergeCell ref="F14:G14"/>
    <mergeCell ref="C25:H25"/>
    <mergeCell ref="F26:G26"/>
    <mergeCell ref="J26:K26"/>
    <mergeCell ref="N26:O26"/>
    <mergeCell ref="J25:P25"/>
    <mergeCell ref="J15:K15"/>
    <mergeCell ref="J21:K21"/>
    <mergeCell ref="J27:K27"/>
    <mergeCell ref="J28:K28"/>
    <mergeCell ref="J29:K29"/>
    <mergeCell ref="J16:K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sheetPr>
  <dimension ref="B1:X56"/>
  <sheetViews>
    <sheetView zoomScale="85" zoomScaleNormal="85" workbookViewId="0">
      <selection activeCell="D14" sqref="D14"/>
    </sheetView>
  </sheetViews>
  <sheetFormatPr defaultColWidth="9.1796875" defaultRowHeight="14.5" x14ac:dyDescent="0.35"/>
  <cols>
    <col min="1" max="1" width="3.7265625" style="2" customWidth="1"/>
    <col min="2" max="2" width="4.26953125" style="2" customWidth="1"/>
    <col min="3" max="3" width="46.81640625" style="2" customWidth="1"/>
    <col min="4" max="16" width="15.453125" style="2" customWidth="1"/>
    <col min="17" max="17" width="7.81640625" style="2" customWidth="1"/>
    <col min="18" max="16384" width="9.1796875" style="2"/>
  </cols>
  <sheetData>
    <row r="1" spans="2:21" ht="21" customHeight="1" x14ac:dyDescent="0.5">
      <c r="B1" s="300" t="s">
        <v>106</v>
      </c>
      <c r="C1" s="300"/>
      <c r="D1" s="301"/>
      <c r="E1" s="301"/>
      <c r="F1" s="301"/>
      <c r="G1" s="301"/>
      <c r="H1" s="301"/>
      <c r="I1" s="301"/>
      <c r="J1" s="301"/>
      <c r="K1" s="301"/>
      <c r="L1" s="301"/>
      <c r="M1" s="301"/>
      <c r="N1" s="301"/>
      <c r="O1" s="301"/>
      <c r="P1" s="301"/>
      <c r="Q1" s="301"/>
    </row>
    <row r="2" spans="2:21" ht="20.149999999999999" customHeight="1" x14ac:dyDescent="0.45">
      <c r="B2" s="435" t="s">
        <v>356</v>
      </c>
      <c r="C2" s="435"/>
      <c r="D2" s="435"/>
      <c r="E2" s="435"/>
      <c r="F2" s="435"/>
      <c r="G2" s="435"/>
      <c r="H2" s="435"/>
      <c r="I2" s="435"/>
      <c r="J2" s="435"/>
      <c r="K2" s="435"/>
      <c r="L2" s="435"/>
      <c r="M2" s="435"/>
      <c r="N2" s="435"/>
      <c r="O2" s="435"/>
      <c r="P2" s="435"/>
      <c r="Q2" s="435"/>
      <c r="R2" s="23"/>
      <c r="S2" s="23"/>
      <c r="T2" s="23"/>
      <c r="U2" s="23"/>
    </row>
    <row r="3" spans="2:21" ht="14.25" customHeight="1" x14ac:dyDescent="0.35">
      <c r="B3" s="423"/>
      <c r="C3" s="437"/>
      <c r="D3" s="437"/>
      <c r="E3" s="437"/>
      <c r="F3" s="437"/>
      <c r="G3" s="437"/>
      <c r="H3" s="437"/>
      <c r="I3" s="437"/>
      <c r="J3" s="437"/>
      <c r="K3" s="437"/>
      <c r="L3" s="437"/>
      <c r="M3" s="437"/>
      <c r="N3" s="4"/>
      <c r="O3" s="4"/>
      <c r="P3" s="60"/>
      <c r="Q3" s="60"/>
    </row>
    <row r="4" spans="2:21" ht="15" customHeight="1" x14ac:dyDescent="0.35">
      <c r="B4" s="423"/>
      <c r="C4" s="357" t="s">
        <v>473</v>
      </c>
      <c r="D4" s="437"/>
      <c r="E4" s="437"/>
      <c r="F4" s="437"/>
      <c r="G4" s="437"/>
      <c r="H4" s="437"/>
      <c r="I4" s="437"/>
      <c r="J4" s="437"/>
      <c r="K4" s="1"/>
      <c r="L4" s="1"/>
      <c r="M4" s="1" t="s">
        <v>107</v>
      </c>
      <c r="N4" s="1"/>
      <c r="O4" s="437"/>
      <c r="P4" s="437"/>
      <c r="Q4" s="437"/>
    </row>
    <row r="5" spans="2:21" ht="15.5" x14ac:dyDescent="0.35">
      <c r="B5" s="423"/>
      <c r="C5" s="357" t="s">
        <v>766</v>
      </c>
      <c r="D5" s="437"/>
      <c r="E5" s="4"/>
      <c r="F5" s="4"/>
      <c r="G5" s="4"/>
      <c r="H5" s="59"/>
      <c r="I5" s="59"/>
      <c r="J5" s="59"/>
      <c r="K5" s="1"/>
      <c r="L5" s="1"/>
      <c r="M5" s="263"/>
      <c r="N5" s="77" t="s">
        <v>108</v>
      </c>
      <c r="O5" s="15"/>
      <c r="P5" s="60"/>
      <c r="Q5" s="60"/>
    </row>
    <row r="6" spans="2:21" ht="15.5" x14ac:dyDescent="0.35">
      <c r="B6" s="423"/>
      <c r="C6" s="357" t="s">
        <v>768</v>
      </c>
      <c r="D6" s="437"/>
      <c r="E6" s="4"/>
      <c r="F6" s="4"/>
      <c r="G6" s="4"/>
      <c r="H6" s="59"/>
      <c r="I6" s="59"/>
      <c r="J6" s="59"/>
      <c r="K6" s="1"/>
      <c r="L6" s="1"/>
      <c r="M6" s="253"/>
      <c r="N6" s="77" t="s">
        <v>229</v>
      </c>
      <c r="O6" s="15"/>
      <c r="P6" s="60"/>
      <c r="Q6" s="60"/>
    </row>
    <row r="7" spans="2:21" ht="15.5" x14ac:dyDescent="0.35">
      <c r="B7" s="423"/>
      <c r="C7" s="357" t="s">
        <v>774</v>
      </c>
      <c r="D7" s="437"/>
      <c r="E7" s="4"/>
      <c r="F7" s="4"/>
      <c r="G7" s="4"/>
      <c r="H7" s="59"/>
      <c r="I7" s="59"/>
      <c r="J7" s="59"/>
      <c r="K7" s="1"/>
      <c r="L7" s="1"/>
      <c r="M7" s="254"/>
      <c r="N7" s="77" t="s">
        <v>334</v>
      </c>
      <c r="O7" s="15"/>
      <c r="P7" s="60"/>
      <c r="Q7" s="60"/>
    </row>
    <row r="8" spans="2:21" ht="15.5" x14ac:dyDescent="0.35">
      <c r="B8" s="423"/>
      <c r="C8" s="357" t="s">
        <v>775</v>
      </c>
      <c r="D8" s="437"/>
      <c r="E8" s="4"/>
      <c r="F8" s="4"/>
      <c r="G8" s="4"/>
      <c r="H8" s="59"/>
      <c r="I8" s="59" t="s">
        <v>322</v>
      </c>
      <c r="J8" s="59"/>
      <c r="K8" s="1"/>
      <c r="L8" s="1"/>
      <c r="M8" s="78"/>
      <c r="N8" s="72" t="s">
        <v>109</v>
      </c>
      <c r="O8" s="15"/>
      <c r="P8" s="60"/>
      <c r="Q8" s="60"/>
    </row>
    <row r="9" spans="2:21" ht="15.5" x14ac:dyDescent="0.35">
      <c r="B9" s="423"/>
      <c r="C9" s="357" t="s">
        <v>474</v>
      </c>
      <c r="D9" s="437"/>
      <c r="E9" s="4"/>
      <c r="F9" s="4"/>
      <c r="G9" s="4"/>
      <c r="H9" s="59"/>
      <c r="I9" s="59"/>
      <c r="J9" s="59"/>
      <c r="K9" s="1"/>
      <c r="L9" s="1"/>
      <c r="M9" s="252"/>
      <c r="N9" s="77" t="s">
        <v>228</v>
      </c>
      <c r="O9" s="15"/>
      <c r="P9" s="60"/>
      <c r="Q9" s="60"/>
    </row>
    <row r="10" spans="2:21" x14ac:dyDescent="0.35">
      <c r="B10" s="423"/>
      <c r="C10" s="61"/>
      <c r="D10" s="437"/>
      <c r="E10" s="59"/>
      <c r="F10" s="59"/>
      <c r="G10" s="59"/>
      <c r="H10" s="59"/>
      <c r="I10" s="59"/>
      <c r="J10" s="59"/>
      <c r="K10" s="59"/>
      <c r="L10" s="59"/>
      <c r="M10" s="59"/>
      <c r="N10" s="1"/>
      <c r="O10" s="15"/>
      <c r="P10" s="60"/>
      <c r="Q10" s="60"/>
    </row>
    <row r="11" spans="2:21" ht="20.149999999999999" customHeight="1" x14ac:dyDescent="0.45">
      <c r="B11" s="337" t="s">
        <v>637</v>
      </c>
      <c r="C11" s="337"/>
      <c r="D11" s="9"/>
      <c r="E11" s="9"/>
      <c r="F11" s="9"/>
      <c r="G11" s="9"/>
      <c r="H11" s="9"/>
      <c r="I11" s="9"/>
      <c r="J11" s="9"/>
      <c r="K11" s="9"/>
      <c r="L11" s="9"/>
      <c r="M11" s="9"/>
      <c r="N11" s="9"/>
      <c r="O11" s="9"/>
      <c r="P11" s="9"/>
      <c r="Q11" s="9"/>
    </row>
    <row r="12" spans="2:21" ht="15" customHeight="1" x14ac:dyDescent="0.35">
      <c r="B12" s="338" t="s">
        <v>636</v>
      </c>
      <c r="C12" s="338"/>
      <c r="D12" s="340"/>
      <c r="E12" s="340"/>
      <c r="F12" s="340"/>
      <c r="G12" s="340"/>
      <c r="H12" s="340"/>
      <c r="I12" s="340"/>
      <c r="J12" s="340"/>
      <c r="K12" s="554"/>
      <c r="L12" s="554"/>
      <c r="M12" s="554"/>
      <c r="N12" s="554"/>
      <c r="O12" s="554"/>
      <c r="P12" s="554"/>
      <c r="Q12" s="554"/>
    </row>
    <row r="13" spans="2:21" ht="46.5" customHeight="1" x14ac:dyDescent="0.35">
      <c r="B13" s="554"/>
      <c r="C13" s="557" t="s">
        <v>613</v>
      </c>
      <c r="D13" s="555" t="s">
        <v>611</v>
      </c>
      <c r="E13" s="555" t="s">
        <v>616</v>
      </c>
      <c r="F13" s="556" t="s">
        <v>618</v>
      </c>
      <c r="G13" s="556" t="s">
        <v>612</v>
      </c>
      <c r="H13" s="556" t="s">
        <v>615</v>
      </c>
      <c r="I13" s="556" t="s">
        <v>619</v>
      </c>
      <c r="J13" s="556" t="s">
        <v>634</v>
      </c>
      <c r="K13" s="722" t="s">
        <v>681</v>
      </c>
      <c r="L13" s="1062" t="s">
        <v>682</v>
      </c>
      <c r="M13" s="1062"/>
      <c r="N13" s="1062"/>
      <c r="O13" s="1062"/>
      <c r="P13" s="1062"/>
      <c r="Q13" s="152"/>
    </row>
    <row r="14" spans="2:21" x14ac:dyDescent="0.35">
      <c r="B14" s="423"/>
      <c r="C14" s="676" t="s">
        <v>614</v>
      </c>
      <c r="D14" s="291">
        <f>'Project Information'!$J$23</f>
        <v>0</v>
      </c>
      <c r="E14" s="852"/>
      <c r="F14" s="675">
        <f>IF(ISBLANK(E14),1,E14/D14)</f>
        <v>1</v>
      </c>
      <c r="G14" s="215">
        <v>0.85</v>
      </c>
      <c r="H14" s="484"/>
      <c r="I14" s="456">
        <f>IF(ISBLANK(E14),D14,E14)*IF(ISBLANK(H14),G14,H14)*1*0.623</f>
        <v>0</v>
      </c>
      <c r="J14" s="853"/>
      <c r="K14" s="8"/>
      <c r="L14" s="1062"/>
      <c r="M14" s="1062"/>
      <c r="N14" s="1062"/>
      <c r="O14" s="1062"/>
      <c r="P14" s="1062"/>
      <c r="Q14" s="152"/>
    </row>
    <row r="15" spans="2:21" ht="15.75" customHeight="1" x14ac:dyDescent="0.35">
      <c r="B15" s="554"/>
      <c r="C15" s="1065" t="s">
        <v>620</v>
      </c>
      <c r="D15" s="1065"/>
      <c r="E15" s="1065"/>
      <c r="F15" s="1065"/>
      <c r="G15" s="1065"/>
      <c r="H15" s="1065"/>
      <c r="I15" s="1065"/>
      <c r="J15" s="1065"/>
      <c r="K15" s="8"/>
      <c r="L15" s="1062"/>
      <c r="M15" s="1062"/>
      <c r="N15" s="1062"/>
      <c r="O15" s="1062"/>
      <c r="P15" s="1062"/>
      <c r="Q15" s="152"/>
    </row>
    <row r="16" spans="2:21" x14ac:dyDescent="0.35">
      <c r="B16" s="338" t="s">
        <v>638</v>
      </c>
      <c r="C16" s="338"/>
      <c r="D16" s="340"/>
      <c r="E16" s="340"/>
      <c r="F16" s="340"/>
      <c r="G16" s="340"/>
      <c r="H16" s="340"/>
      <c r="I16" s="340"/>
      <c r="J16" s="340"/>
      <c r="K16" s="554"/>
      <c r="L16" s="1062"/>
      <c r="M16" s="1062"/>
      <c r="N16" s="1062"/>
      <c r="O16" s="1062"/>
      <c r="P16" s="1062"/>
      <c r="Q16" s="554"/>
    </row>
    <row r="17" spans="2:17" ht="46.5" customHeight="1" x14ac:dyDescent="0.35">
      <c r="B17" s="554"/>
      <c r="C17" s="557" t="s">
        <v>613</v>
      </c>
      <c r="D17" s="555" t="s">
        <v>611</v>
      </c>
      <c r="E17" s="555" t="s">
        <v>616</v>
      </c>
      <c r="F17" s="556" t="s">
        <v>618</v>
      </c>
      <c r="G17" s="556" t="s">
        <v>612</v>
      </c>
      <c r="H17" s="556" t="s">
        <v>615</v>
      </c>
      <c r="I17" s="556" t="s">
        <v>619</v>
      </c>
      <c r="J17" s="556" t="s">
        <v>634</v>
      </c>
      <c r="K17" s="723" t="s">
        <v>681</v>
      </c>
      <c r="L17" s="1062"/>
      <c r="M17" s="1062"/>
      <c r="N17" s="1062"/>
      <c r="O17" s="1062"/>
      <c r="P17" s="1062"/>
      <c r="Q17" s="702"/>
    </row>
    <row r="18" spans="2:17" x14ac:dyDescent="0.35">
      <c r="B18" s="554"/>
      <c r="C18" s="676" t="s">
        <v>617</v>
      </c>
      <c r="D18" s="291">
        <f>'Project Information'!$J$24</f>
        <v>0</v>
      </c>
      <c r="E18" s="852"/>
      <c r="F18" s="675">
        <f>IF(ISBLANK(E18),1,E18/D18)</f>
        <v>1</v>
      </c>
      <c r="G18" s="215">
        <v>0.85</v>
      </c>
      <c r="H18" s="484"/>
      <c r="I18" s="456">
        <f>IF(ISBLANK(E18),D18,E18)*IF(ISBLANK(H18),G18,H18)*1*0.623</f>
        <v>0</v>
      </c>
      <c r="J18" s="853"/>
      <c r="K18" s="8"/>
      <c r="L18" s="702"/>
      <c r="M18" s="702"/>
      <c r="N18" s="702"/>
      <c r="O18" s="702"/>
      <c r="P18" s="702"/>
      <c r="Q18" s="702"/>
    </row>
    <row r="19" spans="2:17" x14ac:dyDescent="0.35">
      <c r="B19" s="554"/>
      <c r="C19" s="1065" t="s">
        <v>639</v>
      </c>
      <c r="D19" s="1065"/>
      <c r="E19" s="1065"/>
      <c r="F19" s="1065"/>
      <c r="G19" s="1065"/>
      <c r="H19" s="1065"/>
      <c r="I19" s="1065"/>
      <c r="J19" s="1065"/>
      <c r="K19" s="8"/>
      <c r="L19" s="702"/>
      <c r="M19" s="835"/>
      <c r="N19" s="702"/>
      <c r="O19" s="702"/>
      <c r="P19" s="702"/>
      <c r="Q19" s="702"/>
    </row>
    <row r="20" spans="2:17" ht="15.5" x14ac:dyDescent="0.35">
      <c r="B20" s="554"/>
      <c r="C20" s="55"/>
      <c r="D20" s="55"/>
      <c r="E20" s="55"/>
      <c r="F20" s="55"/>
      <c r="G20" s="55"/>
      <c r="H20" s="55"/>
      <c r="I20" s="55"/>
      <c r="J20" s="55"/>
      <c r="K20" s="8"/>
      <c r="L20" s="8"/>
      <c r="M20" s="8"/>
      <c r="N20" s="8"/>
      <c r="O20" s="8"/>
      <c r="P20" s="8"/>
      <c r="Q20" s="554"/>
    </row>
    <row r="21" spans="2:17" ht="25.5" customHeight="1" x14ac:dyDescent="0.35">
      <c r="B21" s="554"/>
      <c r="C21" s="1061" t="s">
        <v>640</v>
      </c>
      <c r="D21" s="1061"/>
      <c r="E21" s="1061"/>
      <c r="F21" s="1061"/>
      <c r="G21" s="1061"/>
      <c r="H21" s="1061"/>
      <c r="I21" s="1061"/>
      <c r="J21" s="1061"/>
      <c r="K21" s="1061"/>
      <c r="L21" s="1061"/>
      <c r="M21" s="1061"/>
      <c r="N21" s="1061"/>
      <c r="O21" s="1061"/>
      <c r="P21" s="1061"/>
      <c r="Q21" s="554"/>
    </row>
    <row r="22" spans="2:17" x14ac:dyDescent="0.35">
      <c r="B22" s="423"/>
      <c r="C22" s="30" t="s">
        <v>20</v>
      </c>
      <c r="D22" s="30" t="s">
        <v>21</v>
      </c>
      <c r="E22" s="30" t="s">
        <v>22</v>
      </c>
      <c r="F22" s="30" t="s">
        <v>23</v>
      </c>
      <c r="G22" s="30" t="s">
        <v>24</v>
      </c>
      <c r="H22" s="30" t="s">
        <v>25</v>
      </c>
      <c r="I22" s="30" t="s">
        <v>26</v>
      </c>
      <c r="J22" s="30" t="s">
        <v>27</v>
      </c>
      <c r="K22" s="30" t="s">
        <v>28</v>
      </c>
      <c r="L22" s="30" t="s">
        <v>29</v>
      </c>
      <c r="M22" s="30" t="s">
        <v>30</v>
      </c>
      <c r="N22" s="30" t="s">
        <v>31</v>
      </c>
      <c r="O22" s="30" t="s">
        <v>32</v>
      </c>
      <c r="P22" s="30" t="s">
        <v>41</v>
      </c>
      <c r="Q22" s="4"/>
    </row>
    <row r="23" spans="2:17" x14ac:dyDescent="0.35">
      <c r="B23" s="423"/>
      <c r="C23" s="567" t="s">
        <v>641</v>
      </c>
      <c r="D23" s="288">
        <f>Supply_Calcs!$AS12</f>
        <v>0</v>
      </c>
      <c r="E23" s="288">
        <f>Supply_Calcs!$AS13</f>
        <v>0</v>
      </c>
      <c r="F23" s="288">
        <f>Supply_Calcs!$AS14</f>
        <v>0</v>
      </c>
      <c r="G23" s="288">
        <f>Supply_Calcs!$AS15</f>
        <v>0</v>
      </c>
      <c r="H23" s="288">
        <f>Supply_Calcs!$AS16</f>
        <v>0</v>
      </c>
      <c r="I23" s="288">
        <f>Supply_Calcs!$AS17</f>
        <v>0</v>
      </c>
      <c r="J23" s="288">
        <f>Supply_Calcs!$AS18</f>
        <v>0</v>
      </c>
      <c r="K23" s="288">
        <f>Supply_Calcs!$AS19</f>
        <v>0</v>
      </c>
      <c r="L23" s="288">
        <f>Supply_Calcs!$AS20</f>
        <v>0</v>
      </c>
      <c r="M23" s="288">
        <f>Supply_Calcs!$AS21</f>
        <v>0</v>
      </c>
      <c r="N23" s="288">
        <f>Supply_Calcs!$AS22</f>
        <v>0</v>
      </c>
      <c r="O23" s="288">
        <f>Supply_Calcs!$AS23</f>
        <v>0</v>
      </c>
      <c r="P23" s="443">
        <f>SUM(D23:O23)</f>
        <v>0</v>
      </c>
      <c r="Q23" s="4"/>
    </row>
    <row r="24" spans="2:17" x14ac:dyDescent="0.35">
      <c r="B24" s="423"/>
      <c r="C24" s="567" t="s">
        <v>642</v>
      </c>
      <c r="D24" s="288">
        <f>Supply_Calcs!$AT12</f>
        <v>0</v>
      </c>
      <c r="E24" s="288">
        <f>Supply_Calcs!$AT13</f>
        <v>0</v>
      </c>
      <c r="F24" s="288">
        <f>Supply_Calcs!$AT14</f>
        <v>0</v>
      </c>
      <c r="G24" s="288">
        <f>Supply_Calcs!$AT15</f>
        <v>0</v>
      </c>
      <c r="H24" s="288">
        <f>Supply_Calcs!$AT16</f>
        <v>0</v>
      </c>
      <c r="I24" s="288">
        <f>Supply_Calcs!$AT17</f>
        <v>0</v>
      </c>
      <c r="J24" s="288">
        <f>Supply_Calcs!$AT18</f>
        <v>0</v>
      </c>
      <c r="K24" s="288">
        <f>Supply_Calcs!$AT19</f>
        <v>0</v>
      </c>
      <c r="L24" s="288">
        <f>Supply_Calcs!$AT20</f>
        <v>0</v>
      </c>
      <c r="M24" s="288">
        <f>Supply_Calcs!$AT21</f>
        <v>0</v>
      </c>
      <c r="N24" s="288">
        <f>Supply_Calcs!$AT22</f>
        <v>0</v>
      </c>
      <c r="O24" s="288">
        <f>Supply_Calcs!$AT23</f>
        <v>0</v>
      </c>
      <c r="P24" s="443">
        <f>SUM(D24:O24)</f>
        <v>0</v>
      </c>
      <c r="Q24" s="4"/>
    </row>
    <row r="25" spans="2:17" x14ac:dyDescent="0.35">
      <c r="B25" s="554"/>
      <c r="C25" s="554"/>
      <c r="D25" s="554"/>
      <c r="E25" s="554"/>
      <c r="F25" s="554"/>
      <c r="G25" s="554"/>
      <c r="H25" s="554"/>
      <c r="I25" s="554"/>
      <c r="J25" s="554"/>
      <c r="K25" s="554"/>
      <c r="L25" s="554"/>
      <c r="M25" s="554"/>
      <c r="N25" s="554"/>
      <c r="O25" s="554"/>
      <c r="P25" s="554"/>
      <c r="Q25" s="554"/>
    </row>
    <row r="26" spans="2:17" x14ac:dyDescent="0.35">
      <c r="B26" s="423"/>
      <c r="C26" s="423" t="s">
        <v>684</v>
      </c>
      <c r="D26" s="423"/>
      <c r="E26" s="423"/>
      <c r="F26" s="423"/>
      <c r="G26" s="423"/>
      <c r="H26" s="423"/>
      <c r="I26" s="423"/>
      <c r="J26" s="423"/>
      <c r="K26" s="423"/>
      <c r="L26" s="423"/>
      <c r="M26" s="423"/>
      <c r="N26" s="423"/>
      <c r="O26" s="423"/>
      <c r="P26" s="423"/>
      <c r="Q26" s="423"/>
    </row>
    <row r="27" spans="2:17" x14ac:dyDescent="0.35">
      <c r="B27" s="423"/>
      <c r="C27" s="554"/>
      <c r="D27" s="423"/>
      <c r="E27" s="423"/>
      <c r="F27" s="423"/>
      <c r="G27" s="423"/>
      <c r="H27" s="423"/>
      <c r="I27" s="423"/>
      <c r="J27" s="423"/>
      <c r="K27" s="423"/>
      <c r="L27" s="423"/>
      <c r="M27" s="423"/>
      <c r="N27" s="423"/>
      <c r="O27" s="423"/>
      <c r="P27" s="423"/>
      <c r="Q27" s="423"/>
    </row>
    <row r="28" spans="2:17" ht="18.5" x14ac:dyDescent="0.45">
      <c r="B28" s="337" t="s">
        <v>608</v>
      </c>
      <c r="C28" s="337"/>
      <c r="D28" s="341"/>
      <c r="E28" s="341"/>
      <c r="F28" s="341"/>
      <c r="G28" s="341"/>
      <c r="H28" s="341"/>
      <c r="I28" s="341"/>
      <c r="J28" s="341"/>
      <c r="K28" s="341"/>
      <c r="L28" s="341"/>
      <c r="M28" s="341"/>
      <c r="N28" s="341"/>
      <c r="O28" s="341"/>
      <c r="P28" s="341"/>
      <c r="Q28" s="341"/>
    </row>
    <row r="29" spans="2:17" x14ac:dyDescent="0.35">
      <c r="B29" s="423"/>
      <c r="C29" s="4"/>
      <c r="D29" s="4"/>
      <c r="E29" s="4"/>
      <c r="F29" s="4"/>
      <c r="G29" s="4"/>
      <c r="H29" s="4"/>
      <c r="I29" s="4"/>
      <c r="J29" s="4"/>
      <c r="K29" s="4"/>
      <c r="L29" s="4"/>
      <c r="M29" s="4"/>
      <c r="N29" s="4"/>
      <c r="O29" s="4"/>
      <c r="P29" s="4"/>
      <c r="Q29" s="4"/>
    </row>
    <row r="30" spans="2:17" x14ac:dyDescent="0.35">
      <c r="B30" s="423"/>
      <c r="C30"/>
      <c r="D30" s="6" t="s">
        <v>293</v>
      </c>
      <c r="E30" s="285">
        <f>'Project Information'!J18/400</f>
        <v>0</v>
      </c>
      <c r="F30" s="259"/>
      <c r="G30" s="71" t="s">
        <v>280</v>
      </c>
      <c r="H30" s="4"/>
      <c r="I30" s="4"/>
      <c r="J30" s="4"/>
      <c r="K30" s="4"/>
      <c r="L30" s="4"/>
      <c r="M30" s="4"/>
      <c r="N30" s="4"/>
      <c r="O30" s="4"/>
      <c r="P30" s="4"/>
      <c r="Q30" s="4"/>
    </row>
    <row r="31" spans="2:17" x14ac:dyDescent="0.35">
      <c r="B31" s="554"/>
      <c r="C31" s="554"/>
      <c r="D31" s="554"/>
      <c r="E31" s="554"/>
      <c r="F31" s="554"/>
      <c r="G31" s="554"/>
      <c r="H31" s="554"/>
      <c r="I31" s="554"/>
      <c r="J31" s="554"/>
      <c r="K31" s="554"/>
      <c r="L31" s="554"/>
      <c r="M31" s="554"/>
      <c r="N31" s="554"/>
      <c r="O31" s="554"/>
      <c r="P31" s="554"/>
      <c r="Q31" s="554"/>
    </row>
    <row r="32" spans="2:17" x14ac:dyDescent="0.35">
      <c r="B32" s="423"/>
      <c r="C32" s="30" t="s">
        <v>20</v>
      </c>
      <c r="D32" s="30" t="s">
        <v>21</v>
      </c>
      <c r="E32" s="30" t="s">
        <v>22</v>
      </c>
      <c r="F32" s="30" t="s">
        <v>23</v>
      </c>
      <c r="G32" s="31" t="s">
        <v>24</v>
      </c>
      <c r="H32" s="30" t="s">
        <v>25</v>
      </c>
      <c r="I32" s="30" t="s">
        <v>26</v>
      </c>
      <c r="J32" s="30" t="s">
        <v>27</v>
      </c>
      <c r="K32" s="30" t="s">
        <v>28</v>
      </c>
      <c r="L32" s="30" t="s">
        <v>29</v>
      </c>
      <c r="M32" s="30" t="s">
        <v>30</v>
      </c>
      <c r="N32" s="30" t="s">
        <v>31</v>
      </c>
      <c r="O32" s="30" t="s">
        <v>32</v>
      </c>
      <c r="P32" s="30" t="s">
        <v>41</v>
      </c>
      <c r="Q32" s="4"/>
    </row>
    <row r="33" spans="2:24" x14ac:dyDescent="0.35">
      <c r="B33" s="423"/>
      <c r="C33" s="567" t="s">
        <v>160</v>
      </c>
      <c r="D33" s="65">
        <v>12.057851795168059</v>
      </c>
      <c r="E33" s="65">
        <v>18.533028979447767</v>
      </c>
      <c r="F33" s="65">
        <v>49.306275023769501</v>
      </c>
      <c r="G33" s="65">
        <v>113.43106783357743</v>
      </c>
      <c r="H33" s="65">
        <v>173.71654585750309</v>
      </c>
      <c r="I33" s="65">
        <v>233.23173254099692</v>
      </c>
      <c r="J33" s="65">
        <v>258.87062270855989</v>
      </c>
      <c r="K33" s="65">
        <v>228.47959783559429</v>
      </c>
      <c r="L33" s="65">
        <v>165.9569889975991</v>
      </c>
      <c r="M33" s="65">
        <v>133.51291937551625</v>
      </c>
      <c r="N33" s="65">
        <v>56.890344606032428</v>
      </c>
      <c r="O33" s="65">
        <v>25.658882014087617</v>
      </c>
      <c r="P33" s="445">
        <f>SUM(D33:O33)</f>
        <v>1469.6458575678523</v>
      </c>
      <c r="Q33" s="4"/>
    </row>
    <row r="34" spans="2:24" x14ac:dyDescent="0.35">
      <c r="B34" s="423"/>
      <c r="C34" s="567" t="s">
        <v>635</v>
      </c>
      <c r="D34" s="288">
        <f t="shared" ref="D34:O34" si="0">IF(ISBLANK($F$30),$E$30*D33,$F$30*D33)</f>
        <v>0</v>
      </c>
      <c r="E34" s="288">
        <f t="shared" si="0"/>
        <v>0</v>
      </c>
      <c r="F34" s="288">
        <f t="shared" si="0"/>
        <v>0</v>
      </c>
      <c r="G34" s="288">
        <f t="shared" si="0"/>
        <v>0</v>
      </c>
      <c r="H34" s="288">
        <f t="shared" si="0"/>
        <v>0</v>
      </c>
      <c r="I34" s="288">
        <f t="shared" si="0"/>
        <v>0</v>
      </c>
      <c r="J34" s="288">
        <f t="shared" si="0"/>
        <v>0</v>
      </c>
      <c r="K34" s="288">
        <f t="shared" si="0"/>
        <v>0</v>
      </c>
      <c r="L34" s="288">
        <f t="shared" si="0"/>
        <v>0</v>
      </c>
      <c r="M34" s="288">
        <f t="shared" si="0"/>
        <v>0</v>
      </c>
      <c r="N34" s="288">
        <f t="shared" si="0"/>
        <v>0</v>
      </c>
      <c r="O34" s="288">
        <f t="shared" si="0"/>
        <v>0</v>
      </c>
      <c r="P34" s="287">
        <f>SUM(D34:O34)</f>
        <v>0</v>
      </c>
      <c r="Q34" s="4"/>
    </row>
    <row r="35" spans="2:24" x14ac:dyDescent="0.35">
      <c r="B35" s="423"/>
      <c r="C35" s="190" t="s">
        <v>268</v>
      </c>
      <c r="D35" s="481"/>
      <c r="E35" s="481"/>
      <c r="F35" s="481"/>
      <c r="G35" s="481"/>
      <c r="H35" s="481"/>
      <c r="I35" s="481"/>
      <c r="J35" s="481"/>
      <c r="K35" s="481"/>
      <c r="L35" s="481"/>
      <c r="M35" s="481"/>
      <c r="N35" s="481"/>
      <c r="O35" s="481"/>
      <c r="P35" s="442" t="str">
        <f>IF(SUM(D35:O35)=0,"",SUM(D35:O35))</f>
        <v/>
      </c>
      <c r="Q35" s="217"/>
    </row>
    <row r="36" spans="2:24" x14ac:dyDescent="0.35">
      <c r="B36" s="423"/>
      <c r="C36" s="4"/>
      <c r="D36" s="1064" t="s">
        <v>417</v>
      </c>
      <c r="E36" s="1064"/>
      <c r="F36" s="1064"/>
      <c r="G36" s="1064"/>
      <c r="H36" s="1064"/>
      <c r="I36" s="1064"/>
      <c r="J36" s="1064"/>
      <c r="K36" s="1064"/>
      <c r="L36" s="1064"/>
      <c r="M36" s="1064"/>
      <c r="N36" s="1064"/>
      <c r="O36" s="1064"/>
      <c r="P36" s="1064"/>
      <c r="Q36" s="4"/>
    </row>
    <row r="37" spans="2:24" x14ac:dyDescent="0.35">
      <c r="B37" s="423"/>
      <c r="C37" s="567" t="s">
        <v>544</v>
      </c>
      <c r="D37" s="670">
        <v>31</v>
      </c>
      <c r="E37" s="670">
        <v>28</v>
      </c>
      <c r="F37" s="670">
        <v>31</v>
      </c>
      <c r="G37" s="670">
        <v>30</v>
      </c>
      <c r="H37" s="670">
        <v>31</v>
      </c>
      <c r="I37" s="670">
        <v>30</v>
      </c>
      <c r="J37" s="670">
        <v>31</v>
      </c>
      <c r="K37" s="670">
        <v>31</v>
      </c>
      <c r="L37" s="670">
        <v>30</v>
      </c>
      <c r="M37" s="670">
        <v>31</v>
      </c>
      <c r="N37" s="670">
        <v>30</v>
      </c>
      <c r="O37" s="65">
        <v>31</v>
      </c>
      <c r="P37" s="668"/>
      <c r="Q37" s="144"/>
    </row>
    <row r="38" spans="2:24" x14ac:dyDescent="0.35">
      <c r="B38" s="551"/>
      <c r="C38" s="567" t="s">
        <v>610</v>
      </c>
      <c r="D38" s="288">
        <f>IF(ISBLANK(D35),D34/D37,D35/D37)</f>
        <v>0</v>
      </c>
      <c r="E38" s="288">
        <f t="shared" ref="E38:O38" si="1">IF(ISBLANK(E35),E34/E37,E35/E37)</f>
        <v>0</v>
      </c>
      <c r="F38" s="288">
        <f t="shared" si="1"/>
        <v>0</v>
      </c>
      <c r="G38" s="288">
        <f t="shared" si="1"/>
        <v>0</v>
      </c>
      <c r="H38" s="288">
        <f t="shared" si="1"/>
        <v>0</v>
      </c>
      <c r="I38" s="288">
        <f t="shared" si="1"/>
        <v>0</v>
      </c>
      <c r="J38" s="288">
        <f t="shared" si="1"/>
        <v>0</v>
      </c>
      <c r="K38" s="288">
        <f t="shared" si="1"/>
        <v>0</v>
      </c>
      <c r="L38" s="288">
        <f t="shared" si="1"/>
        <v>0</v>
      </c>
      <c r="M38" s="288">
        <f t="shared" si="1"/>
        <v>0</v>
      </c>
      <c r="N38" s="288">
        <f t="shared" si="1"/>
        <v>0</v>
      </c>
      <c r="O38" s="288">
        <f t="shared" si="1"/>
        <v>0</v>
      </c>
      <c r="P38" s="669"/>
      <c r="Q38" s="551"/>
    </row>
    <row r="39" spans="2:24" x14ac:dyDescent="0.35">
      <c r="B39" s="423"/>
      <c r="C39" s="438"/>
      <c r="D39" s="146"/>
      <c r="E39" s="146"/>
      <c r="F39" s="146"/>
      <c r="G39" s="146"/>
      <c r="H39" s="146"/>
      <c r="I39" s="146"/>
      <c r="J39" s="146"/>
      <c r="K39" s="146"/>
      <c r="L39" s="146"/>
      <c r="M39" s="146"/>
      <c r="N39" s="146"/>
      <c r="O39" s="146"/>
      <c r="P39" s="8"/>
      <c r="Q39" s="217"/>
    </row>
    <row r="40" spans="2:24" x14ac:dyDescent="0.35">
      <c r="B40" s="551"/>
      <c r="C40" s="438" t="s">
        <v>461</v>
      </c>
      <c r="D40" s="146"/>
      <c r="E40" s="146"/>
      <c r="F40" s="146"/>
      <c r="G40" s="146"/>
      <c r="H40" s="146"/>
      <c r="I40" s="146"/>
      <c r="J40" s="146"/>
      <c r="K40" s="146"/>
      <c r="L40" s="146"/>
      <c r="M40" s="146"/>
      <c r="N40" s="146"/>
      <c r="O40" s="146"/>
      <c r="P40" s="8"/>
      <c r="Q40" s="551"/>
    </row>
    <row r="41" spans="2:24" x14ac:dyDescent="0.35">
      <c r="B41" s="423"/>
      <c r="C41" s="217"/>
      <c r="D41" s="146"/>
      <c r="E41" s="146"/>
      <c r="F41" s="146"/>
      <c r="G41" s="146"/>
      <c r="H41" s="146"/>
      <c r="I41" s="146"/>
      <c r="J41" s="146"/>
      <c r="K41" s="146"/>
      <c r="L41" s="146"/>
      <c r="M41" s="146"/>
      <c r="N41" s="146"/>
      <c r="O41" s="146"/>
      <c r="P41" s="8"/>
      <c r="Q41" s="217"/>
    </row>
    <row r="42" spans="2:24" ht="18.5" x14ac:dyDescent="0.45">
      <c r="B42" s="337" t="s">
        <v>656</v>
      </c>
      <c r="C42" s="337"/>
      <c r="D42" s="341"/>
      <c r="E42" s="341"/>
      <c r="F42" s="341"/>
      <c r="G42" s="341"/>
      <c r="H42" s="341"/>
      <c r="I42" s="341"/>
      <c r="J42" s="341"/>
      <c r="K42" s="341"/>
      <c r="L42" s="341"/>
      <c r="M42" s="341"/>
      <c r="N42" s="341"/>
      <c r="O42" s="341"/>
      <c r="P42" s="341"/>
      <c r="Q42" s="341"/>
    </row>
    <row r="43" spans="2:24" x14ac:dyDescent="0.35">
      <c r="B43" s="554"/>
      <c r="C43" s="554"/>
      <c r="D43" s="146"/>
      <c r="E43" s="146"/>
      <c r="F43" s="146"/>
      <c r="G43" s="146"/>
      <c r="H43" s="146"/>
      <c r="I43" s="146"/>
      <c r="J43" s="146"/>
      <c r="K43" s="146"/>
      <c r="L43" s="146"/>
      <c r="M43" s="146"/>
      <c r="N43" s="146"/>
      <c r="O43" s="146"/>
      <c r="P43" s="8"/>
      <c r="Q43" s="554"/>
    </row>
    <row r="44" spans="2:24" ht="43.5" x14ac:dyDescent="0.35">
      <c r="B44" s="554"/>
      <c r="C44" s="554"/>
      <c r="D44" s="556" t="s">
        <v>657</v>
      </c>
      <c r="E44" s="146"/>
      <c r="F44" s="1048" t="s">
        <v>164</v>
      </c>
      <c r="G44" s="1048"/>
      <c r="H44" s="555" t="s">
        <v>616</v>
      </c>
      <c r="I44" s="556" t="s">
        <v>660</v>
      </c>
      <c r="J44" s="146"/>
      <c r="K44" s="708" t="s">
        <v>662</v>
      </c>
      <c r="L44" s="146"/>
      <c r="M44" s="146"/>
      <c r="N44" s="146"/>
      <c r="O44" s="146"/>
      <c r="P44" s="8"/>
      <c r="Q44" s="554"/>
    </row>
    <row r="45" spans="2:24" ht="15" customHeight="1" x14ac:dyDescent="0.35">
      <c r="B45" s="554"/>
      <c r="C45" s="567" t="s">
        <v>659</v>
      </c>
      <c r="D45" s="854"/>
      <c r="E45" s="707" t="s">
        <v>661</v>
      </c>
      <c r="F45" s="1066" t="s">
        <v>614</v>
      </c>
      <c r="G45" s="1066"/>
      <c r="H45" s="855"/>
      <c r="I45" s="856"/>
      <c r="J45" s="146"/>
      <c r="K45" s="857"/>
      <c r="L45" s="146"/>
      <c r="M45" s="146"/>
      <c r="N45" s="146"/>
      <c r="O45" s="146"/>
      <c r="P45" s="8"/>
      <c r="Q45" s="554"/>
      <c r="X45" s="2" t="s">
        <v>49</v>
      </c>
    </row>
    <row r="46" spans="2:24" x14ac:dyDescent="0.35">
      <c r="B46" s="554"/>
      <c r="C46" s="567" t="s">
        <v>658</v>
      </c>
      <c r="D46" s="854"/>
      <c r="E46" s="707" t="s">
        <v>661</v>
      </c>
      <c r="F46" s="1067" t="s">
        <v>617</v>
      </c>
      <c r="G46" s="1067"/>
      <c r="H46" s="857"/>
      <c r="I46" s="858"/>
      <c r="J46" s="146"/>
      <c r="K46" s="146"/>
      <c r="L46" s="146"/>
      <c r="M46" s="146"/>
      <c r="N46" s="146"/>
      <c r="O46" s="146"/>
      <c r="P46" s="8"/>
      <c r="Q46" s="554"/>
      <c r="X46" s="2" t="s">
        <v>50</v>
      </c>
    </row>
    <row r="47" spans="2:24" x14ac:dyDescent="0.35">
      <c r="B47" s="554"/>
      <c r="C47" s="567" t="s">
        <v>607</v>
      </c>
      <c r="D47" s="854"/>
      <c r="E47" s="146"/>
      <c r="F47" s="146"/>
      <c r="G47" s="146"/>
      <c r="H47" s="146"/>
      <c r="I47" s="146"/>
      <c r="J47" s="146"/>
      <c r="K47" s="146"/>
      <c r="L47" s="146"/>
      <c r="M47" s="146"/>
      <c r="N47" s="146"/>
      <c r="O47" s="146"/>
      <c r="P47" s="8"/>
      <c r="Q47" s="554"/>
    </row>
    <row r="48" spans="2:24" x14ac:dyDescent="0.35">
      <c r="B48" s="554"/>
      <c r="C48" s="554"/>
      <c r="D48" s="146"/>
      <c r="E48" s="146"/>
      <c r="F48" s="146"/>
      <c r="G48" s="146"/>
      <c r="H48" s="146"/>
      <c r="I48" s="146"/>
      <c r="J48" s="146"/>
      <c r="K48" s="146"/>
      <c r="L48" s="146"/>
      <c r="M48" s="146"/>
      <c r="N48" s="146"/>
      <c r="O48" s="146"/>
      <c r="P48" s="8"/>
      <c r="Q48" s="554"/>
    </row>
    <row r="49" spans="2:17" ht="25.5" customHeight="1" x14ac:dyDescent="0.35">
      <c r="B49" s="554"/>
      <c r="C49" s="1061" t="s">
        <v>640</v>
      </c>
      <c r="D49" s="1061"/>
      <c r="E49" s="1061"/>
      <c r="F49" s="1061"/>
      <c r="G49" s="1061"/>
      <c r="H49" s="1061"/>
      <c r="I49" s="1061"/>
      <c r="J49" s="1061"/>
      <c r="K49" s="1061"/>
      <c r="L49" s="1061"/>
      <c r="M49" s="1061"/>
      <c r="N49" s="1061"/>
      <c r="O49" s="1061"/>
      <c r="P49" s="1061"/>
      <c r="Q49" s="554"/>
    </row>
    <row r="50" spans="2:17" x14ac:dyDescent="0.35">
      <c r="B50" s="554"/>
      <c r="C50" s="30" t="s">
        <v>20</v>
      </c>
      <c r="D50" s="30" t="s">
        <v>21</v>
      </c>
      <c r="E50" s="30" t="s">
        <v>22</v>
      </c>
      <c r="F50" s="30" t="s">
        <v>23</v>
      </c>
      <c r="G50" s="30" t="s">
        <v>24</v>
      </c>
      <c r="H50" s="30" t="s">
        <v>25</v>
      </c>
      <c r="I50" s="30" t="s">
        <v>26</v>
      </c>
      <c r="J50" s="30" t="s">
        <v>27</v>
      </c>
      <c r="K50" s="30" t="s">
        <v>28</v>
      </c>
      <c r="L50" s="30" t="s">
        <v>29</v>
      </c>
      <c r="M50" s="30" t="s">
        <v>30</v>
      </c>
      <c r="N50" s="30" t="s">
        <v>31</v>
      </c>
      <c r="O50" s="30" t="s">
        <v>32</v>
      </c>
      <c r="P50" s="30" t="s">
        <v>41</v>
      </c>
      <c r="Q50" s="554"/>
    </row>
    <row r="51" spans="2:17" x14ac:dyDescent="0.35">
      <c r="B51" s="554"/>
      <c r="C51" s="567" t="s">
        <v>663</v>
      </c>
      <c r="D51" s="288">
        <f>Supply_Calcs!AU12</f>
        <v>0</v>
      </c>
      <c r="E51" s="288">
        <f>Supply_Calcs!AU13</f>
        <v>0</v>
      </c>
      <c r="F51" s="288">
        <f>Supply_Calcs!AU14</f>
        <v>0</v>
      </c>
      <c r="G51" s="288">
        <f>Supply_Calcs!AU15</f>
        <v>0</v>
      </c>
      <c r="H51" s="288">
        <f>Supply_Calcs!AU16</f>
        <v>0</v>
      </c>
      <c r="I51" s="288">
        <f>Supply_Calcs!AU17</f>
        <v>0</v>
      </c>
      <c r="J51" s="288">
        <f>Supply_Calcs!AU18</f>
        <v>0</v>
      </c>
      <c r="K51" s="288">
        <f>Supply_Calcs!AU19</f>
        <v>0</v>
      </c>
      <c r="L51" s="288">
        <f>Supply_Calcs!AU20</f>
        <v>0</v>
      </c>
      <c r="M51" s="288">
        <f>Supply_Calcs!AU21</f>
        <v>0</v>
      </c>
      <c r="N51" s="288">
        <f>Supply_Calcs!AU22</f>
        <v>0</v>
      </c>
      <c r="O51" s="288">
        <f>Supply_Calcs!AU23</f>
        <v>0</v>
      </c>
      <c r="P51" s="443">
        <f>SUM(D51:O51)</f>
        <v>0</v>
      </c>
      <c r="Q51" s="554"/>
    </row>
    <row r="52" spans="2:17" x14ac:dyDescent="0.35">
      <c r="B52" s="554"/>
      <c r="C52" s="554"/>
      <c r="D52" s="146"/>
      <c r="E52" s="146"/>
      <c r="F52" s="146"/>
      <c r="G52" s="146"/>
      <c r="H52" s="146"/>
      <c r="I52" s="146"/>
      <c r="J52" s="146"/>
      <c r="K52" s="146"/>
      <c r="L52" s="146"/>
      <c r="M52" s="146"/>
      <c r="N52" s="146"/>
      <c r="O52" s="146"/>
      <c r="P52" s="8"/>
      <c r="Q52" s="554"/>
    </row>
    <row r="53" spans="2:17" x14ac:dyDescent="0.35">
      <c r="B53" s="554"/>
      <c r="C53" s="1063" t="s">
        <v>683</v>
      </c>
      <c r="D53" s="1063"/>
      <c r="E53" s="1063"/>
      <c r="F53" s="1063"/>
      <c r="G53" s="1063"/>
      <c r="H53" s="1063"/>
      <c r="I53" s="1063"/>
      <c r="J53" s="1063"/>
      <c r="K53" s="1063"/>
      <c r="L53" s="1063"/>
      <c r="M53" s="1063"/>
      <c r="N53" s="1063"/>
      <c r="O53" s="1063"/>
      <c r="P53" s="1063"/>
      <c r="Q53" s="554"/>
    </row>
    <row r="54" spans="2:17" x14ac:dyDescent="0.35">
      <c r="B54" s="554"/>
      <c r="C54" s="1063"/>
      <c r="D54" s="1063"/>
      <c r="E54" s="1063"/>
      <c r="F54" s="1063"/>
      <c r="G54" s="1063"/>
      <c r="H54" s="1063"/>
      <c r="I54" s="1063"/>
      <c r="J54" s="1063"/>
      <c r="K54" s="1063"/>
      <c r="L54" s="1063"/>
      <c r="M54" s="1063"/>
      <c r="N54" s="1063"/>
      <c r="O54" s="1063"/>
      <c r="P54" s="1063"/>
      <c r="Q54" s="554"/>
    </row>
    <row r="55" spans="2:17" x14ac:dyDescent="0.35">
      <c r="B55" s="554"/>
      <c r="C55" s="554"/>
      <c r="D55" s="146"/>
      <c r="E55" s="146"/>
      <c r="F55" s="146"/>
      <c r="G55" s="146"/>
      <c r="H55" s="146"/>
      <c r="I55" s="146"/>
      <c r="J55" s="146"/>
      <c r="K55" s="146"/>
      <c r="L55" s="146"/>
      <c r="M55" s="146"/>
      <c r="N55" s="146"/>
      <c r="O55" s="146"/>
      <c r="P55" s="8"/>
      <c r="Q55" s="554"/>
    </row>
    <row r="56" spans="2:17" ht="18.75" customHeight="1" x14ac:dyDescent="0.45">
      <c r="B56" s="314" t="s">
        <v>750</v>
      </c>
      <c r="C56" s="301"/>
      <c r="D56" s="301"/>
      <c r="E56" s="301"/>
      <c r="F56" s="301"/>
      <c r="G56" s="301"/>
      <c r="H56" s="301"/>
      <c r="I56" s="301"/>
      <c r="J56" s="301"/>
      <c r="K56" s="301"/>
      <c r="L56" s="301"/>
      <c r="M56" s="301"/>
      <c r="N56" s="301"/>
      <c r="O56" s="301"/>
      <c r="P56" s="301"/>
      <c r="Q56" s="301"/>
    </row>
  </sheetData>
  <sheetProtection algorithmName="SHA-512" hashValue="FOKofvkWmJipjU6jMmA7/m9lLRFcFj3doQpXDyjcEmFY6dmFAhMVlYqcute7DAWtEfF/0VdbuKKU9cEtQ8TiGg==" saltValue="C48OEu/LzZ1w3++j4IYm2Q==" spinCount="100000" sheet="1" objects="1" scenarios="1"/>
  <mergeCells count="10">
    <mergeCell ref="C49:P49"/>
    <mergeCell ref="L13:P17"/>
    <mergeCell ref="C53:P54"/>
    <mergeCell ref="D36:P36"/>
    <mergeCell ref="C15:J15"/>
    <mergeCell ref="C19:J19"/>
    <mergeCell ref="C21:P21"/>
    <mergeCell ref="F44:G44"/>
    <mergeCell ref="F45:G45"/>
    <mergeCell ref="F46:G46"/>
  </mergeCells>
  <dataValidations count="1">
    <dataValidation type="list" allowBlank="1" showInputMessage="1" showErrorMessage="1" sqref="D45:D47" xr:uid="{E35F3A69-780C-4989-9915-4DB197128E3A}">
      <formula1>$X$45:$X$46</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499984740745262"/>
  </sheetPr>
  <dimension ref="B1:AD114"/>
  <sheetViews>
    <sheetView zoomScale="85" zoomScaleNormal="85" workbookViewId="0">
      <selection activeCell="J14" sqref="J14"/>
    </sheetView>
  </sheetViews>
  <sheetFormatPr defaultColWidth="9.1796875" defaultRowHeight="14.5" x14ac:dyDescent="0.35"/>
  <cols>
    <col min="1" max="1" width="5.1796875" style="2" customWidth="1"/>
    <col min="2" max="2" width="9.7265625" style="2" customWidth="1"/>
    <col min="3" max="3" width="45.7265625" style="2" customWidth="1"/>
    <col min="4" max="9" width="14.1796875" style="2" customWidth="1"/>
    <col min="10" max="11" width="15.7265625" style="2" customWidth="1"/>
    <col min="12" max="15" width="14.1796875" style="2" customWidth="1"/>
    <col min="16" max="16" width="4" style="2" customWidth="1"/>
    <col min="17" max="17" width="14.1796875" style="2" customWidth="1"/>
    <col min="18" max="18" width="5" style="2" customWidth="1"/>
    <col min="19" max="16384" width="9.1796875" style="2"/>
  </cols>
  <sheetData>
    <row r="1" spans="2:30" ht="21" customHeight="1" x14ac:dyDescent="0.5">
      <c r="C1" s="300" t="s">
        <v>106</v>
      </c>
      <c r="D1" s="301"/>
      <c r="E1" s="301"/>
      <c r="F1" s="301"/>
      <c r="G1" s="301"/>
      <c r="H1" s="301"/>
      <c r="I1" s="301"/>
      <c r="J1" s="301"/>
      <c r="K1" s="301"/>
      <c r="L1" s="301"/>
      <c r="M1" s="301"/>
      <c r="N1" s="301"/>
      <c r="O1" s="301"/>
      <c r="P1" s="301"/>
      <c r="Q1" s="301"/>
      <c r="R1" s="301"/>
    </row>
    <row r="2" spans="2:30" ht="18.5" x14ac:dyDescent="0.45">
      <c r="C2" s="1087" t="s">
        <v>356</v>
      </c>
      <c r="D2" s="1087"/>
      <c r="E2" s="1087"/>
      <c r="F2" s="1087"/>
      <c r="G2" s="1087"/>
      <c r="H2" s="1087"/>
      <c r="I2" s="1087"/>
      <c r="J2" s="1087"/>
      <c r="K2" s="1087"/>
      <c r="L2" s="1087"/>
      <c r="M2" s="1087"/>
      <c r="N2" s="1087"/>
      <c r="O2" s="1087"/>
      <c r="P2" s="1087"/>
      <c r="Q2" s="1087"/>
      <c r="R2" s="1087"/>
      <c r="S2" s="23"/>
      <c r="T2" s="23"/>
      <c r="U2" s="23"/>
      <c r="V2" s="23"/>
    </row>
    <row r="3" spans="2:30" ht="14.25" customHeight="1" x14ac:dyDescent="0.35">
      <c r="C3" s="1053"/>
      <c r="D3" s="1053"/>
      <c r="E3" s="1053"/>
      <c r="F3" s="1053"/>
      <c r="G3" s="1053"/>
      <c r="H3" s="1053"/>
      <c r="I3" s="1053"/>
      <c r="J3" s="1053"/>
      <c r="K3" s="1053"/>
      <c r="L3" s="1053"/>
      <c r="M3" s="1053"/>
      <c r="N3" s="4"/>
      <c r="O3" s="4"/>
      <c r="P3" s="217"/>
      <c r="Q3" s="60"/>
      <c r="R3" s="60"/>
    </row>
    <row r="4" spans="2:30" ht="51.75" customHeight="1" x14ac:dyDescent="0.35">
      <c r="C4" s="1038" t="s">
        <v>770</v>
      </c>
      <c r="D4" s="1038"/>
      <c r="E4" s="1038"/>
      <c r="F4" s="1038"/>
      <c r="G4" s="1038"/>
      <c r="H4" s="1038"/>
      <c r="I4" s="1038"/>
      <c r="J4" s="1038"/>
      <c r="K4" s="1038"/>
      <c r="L4" s="1038"/>
      <c r="M4" s="1038"/>
      <c r="N4" s="1038"/>
      <c r="O4" s="1038"/>
      <c r="P4" s="1038"/>
      <c r="Q4" s="1038"/>
      <c r="R4" s="1038"/>
    </row>
    <row r="5" spans="2:30" x14ac:dyDescent="0.35">
      <c r="C5" s="61"/>
      <c r="D5" s="59"/>
      <c r="E5" s="59"/>
      <c r="F5" s="59"/>
      <c r="G5" s="59"/>
      <c r="H5" s="59"/>
      <c r="I5" s="59"/>
      <c r="J5" s="59"/>
      <c r="K5" s="59"/>
      <c r="L5" s="59"/>
      <c r="M5" s="59"/>
      <c r="N5" s="1"/>
      <c r="O5" s="15"/>
      <c r="P5" s="15"/>
      <c r="Q5" s="60"/>
      <c r="R5" s="60"/>
    </row>
    <row r="6" spans="2:30" ht="20.149999999999999" customHeight="1" thickBot="1" x14ac:dyDescent="0.5">
      <c r="C6" s="337" t="s">
        <v>349</v>
      </c>
      <c r="D6" s="9"/>
      <c r="E6" s="9"/>
      <c r="F6" s="9"/>
      <c r="G6" s="9"/>
      <c r="H6" s="9"/>
      <c r="I6" s="9"/>
      <c r="J6" s="9"/>
      <c r="K6" s="9"/>
      <c r="L6" s="9"/>
      <c r="M6" s="9"/>
      <c r="N6" s="9"/>
      <c r="O6" s="9"/>
      <c r="P6" s="9"/>
      <c r="Q6" s="9"/>
      <c r="R6" s="9"/>
    </row>
    <row r="7" spans="2:30" ht="15" customHeight="1" x14ac:dyDescent="0.35">
      <c r="B7" s="1068" t="s">
        <v>295</v>
      </c>
      <c r="C7" s="1084" t="s">
        <v>345</v>
      </c>
      <c r="D7" s="1084"/>
      <c r="E7" s="1084"/>
      <c r="F7" s="1084"/>
      <c r="G7" s="1084"/>
      <c r="H7" s="1084"/>
      <c r="I7" s="1084"/>
      <c r="J7" s="1084"/>
      <c r="K7" s="1084"/>
      <c r="L7" s="1084"/>
      <c r="M7" s="1084"/>
      <c r="N7" s="1084"/>
      <c r="O7" s="1084"/>
      <c r="P7" s="1084"/>
      <c r="Q7" s="1085"/>
      <c r="R7" s="225"/>
    </row>
    <row r="8" spans="2:30" x14ac:dyDescent="0.35">
      <c r="B8" s="1069"/>
      <c r="C8" s="474" t="s">
        <v>20</v>
      </c>
      <c r="D8" s="30" t="s">
        <v>21</v>
      </c>
      <c r="E8" s="30" t="s">
        <v>22</v>
      </c>
      <c r="F8" s="30" t="s">
        <v>23</v>
      </c>
      <c r="G8" s="31" t="s">
        <v>24</v>
      </c>
      <c r="H8" s="30" t="s">
        <v>25</v>
      </c>
      <c r="I8" s="30" t="s">
        <v>26</v>
      </c>
      <c r="J8" s="30" t="s">
        <v>27</v>
      </c>
      <c r="K8" s="30" t="s">
        <v>28</v>
      </c>
      <c r="L8" s="30" t="s">
        <v>29</v>
      </c>
      <c r="M8" s="30" t="s">
        <v>30</v>
      </c>
      <c r="N8" s="30" t="s">
        <v>31</v>
      </c>
      <c r="O8" s="30" t="s">
        <v>32</v>
      </c>
      <c r="P8" s="243"/>
      <c r="Q8" s="386" t="s">
        <v>41</v>
      </c>
      <c r="R8" s="8"/>
    </row>
    <row r="9" spans="2:30" x14ac:dyDescent="0.35">
      <c r="B9" s="1069"/>
      <c r="C9" s="240" t="s">
        <v>418</v>
      </c>
      <c r="D9" s="289">
        <f>MROUND(('Indoor Demand'!$Q$121-'Indoor Demand'!$R$121)*31/365,100)</f>
        <v>0</v>
      </c>
      <c r="E9" s="289">
        <f>MROUND(('Indoor Demand'!$Q$121-'Indoor Demand'!$R$121)*28/365,100)</f>
        <v>0</v>
      </c>
      <c r="F9" s="289">
        <f>MROUND(('Indoor Demand'!$Q$121-'Indoor Demand'!$R$121)*31/365,100)</f>
        <v>0</v>
      </c>
      <c r="G9" s="289">
        <f>MROUND(('Indoor Demand'!$Q$121-'Indoor Demand'!$R$121)*30/365,100)</f>
        <v>0</v>
      </c>
      <c r="H9" s="289">
        <f>MROUND(('Indoor Demand'!$Q$121-'Indoor Demand'!$R$121)*31/365,100)</f>
        <v>0</v>
      </c>
      <c r="I9" s="289">
        <f>MROUND(('Indoor Demand'!$Q$121-'Indoor Demand'!$R$121)*30/365,100)</f>
        <v>0</v>
      </c>
      <c r="J9" s="289">
        <f>MROUND(('Indoor Demand'!$Q$121-'Indoor Demand'!$R$121)*31/365,100)</f>
        <v>0</v>
      </c>
      <c r="K9" s="289">
        <f>MROUND(('Indoor Demand'!$Q$121-'Indoor Demand'!$R$121)*31/365,100)</f>
        <v>0</v>
      </c>
      <c r="L9" s="289">
        <f>MROUND(('Indoor Demand'!$Q$121-'Indoor Demand'!$R$121)*30/365,100)</f>
        <v>0</v>
      </c>
      <c r="M9" s="289">
        <f>MROUND(('Indoor Demand'!$Q$121-'Indoor Demand'!$R$121)*31/365,100)</f>
        <v>0</v>
      </c>
      <c r="N9" s="289">
        <f>MROUND(('Indoor Demand'!$Q$121-'Indoor Demand'!$R$121)*30/365,100)</f>
        <v>0</v>
      </c>
      <c r="O9" s="289">
        <f>MROUND(('Indoor Demand'!$Q$121-'Indoor Demand'!$R$121)*31/365,100)</f>
        <v>0</v>
      </c>
      <c r="P9" s="244"/>
      <c r="Q9" s="444">
        <f>SUM(D9:O9)</f>
        <v>0</v>
      </c>
      <c r="R9" s="1088"/>
    </row>
    <row r="10" spans="2:30" x14ac:dyDescent="0.35">
      <c r="B10" s="1069"/>
      <c r="C10" s="240" t="s">
        <v>419</v>
      </c>
      <c r="D10" s="289">
        <f>MROUND(IF('Indoor Demand'!D138&gt;0,'Indoor Demand'!D138,'Indoor Demand'!D137)+IF('Indoor Demand'!D158&gt;0,'Indoor Demand'!D158,'Indoor Demand'!D157)+IF('Outdoor Demand'!D52&gt;0,'Outdoor Demand'!D52,'Outdoor Demand'!D51)+IF('Outdoor Demand'!D79&gt;0,'Outdoor Demand'!D79,'Outdoor Demand'!D78),100)</f>
        <v>0</v>
      </c>
      <c r="E10" s="289">
        <f>MROUND(IF('Indoor Demand'!F138&gt;0,'Indoor Demand'!F138,'Indoor Demand'!F137)+IF('Indoor Demand'!F158&gt;0,'Indoor Demand'!F158,'Indoor Demand'!F157)+IF('Outdoor Demand'!E52&gt;0,'Outdoor Demand'!E52,'Outdoor Demand'!E51)+IF('Outdoor Demand'!E79&gt;0,'Outdoor Demand'!E79,'Outdoor Demand'!E78),100)</f>
        <v>0</v>
      </c>
      <c r="F10" s="289">
        <f>MROUND(IF('Indoor Demand'!G138&gt;0,'Indoor Demand'!G138,'Indoor Demand'!G137)+IF('Indoor Demand'!G158&gt;0,'Indoor Demand'!G158,'Indoor Demand'!G157)+IF('Outdoor Demand'!F52&gt;0,'Outdoor Demand'!F52,'Outdoor Demand'!F51)+IF('Outdoor Demand'!F79&gt;0,'Outdoor Demand'!F79,'Outdoor Demand'!F78),100)</f>
        <v>0</v>
      </c>
      <c r="G10" s="289">
        <f>MROUND(IF('Indoor Demand'!H138&gt;0,'Indoor Demand'!H138,'Indoor Demand'!H137)+IF('Indoor Demand'!H158&gt;0,'Indoor Demand'!H158,'Indoor Demand'!H157)+IF('Outdoor Demand'!G52&gt;0,'Outdoor Demand'!G52,'Outdoor Demand'!G51)+IF('Outdoor Demand'!G79&gt;0,'Outdoor Demand'!G79,'Outdoor Demand'!G78),100)</f>
        <v>0</v>
      </c>
      <c r="H10" s="289">
        <f>MROUND(IF('Indoor Demand'!J138&gt;0,'Indoor Demand'!J138,'Indoor Demand'!J137)+IF('Indoor Demand'!J158&gt;0,'Indoor Demand'!J158,'Indoor Demand'!J157)+IF('Outdoor Demand'!H52&gt;0,'Outdoor Demand'!H52,'Outdoor Demand'!H51)+IF('Outdoor Demand'!H79&gt;0,'Outdoor Demand'!H79,'Outdoor Demand'!H78),100)</f>
        <v>0</v>
      </c>
      <c r="I10" s="289">
        <f>MROUND(IF('Indoor Demand'!K138&gt;0,'Indoor Demand'!K138,'Indoor Demand'!K137)+IF('Indoor Demand'!K158&gt;0,'Indoor Demand'!K158,'Indoor Demand'!K157)+IF('Outdoor Demand'!I52&gt;0,'Outdoor Demand'!I52,'Outdoor Demand'!I51)+IF('Outdoor Demand'!I79&gt;0,'Outdoor Demand'!I79,'Outdoor Demand'!I78),100)</f>
        <v>0</v>
      </c>
      <c r="J10" s="289">
        <f>MROUND(IF('Indoor Demand'!L138&gt;0,'Indoor Demand'!L138,'Indoor Demand'!L137)+IF('Indoor Demand'!L158&gt;0,'Indoor Demand'!L158,'Indoor Demand'!L157)+IF('Outdoor Demand'!J52&gt;0,'Outdoor Demand'!J52,'Outdoor Demand'!J51)+IF('Outdoor Demand'!J79&gt;0,'Outdoor Demand'!J79,'Outdoor Demand'!J78),100)</f>
        <v>0</v>
      </c>
      <c r="K10" s="289">
        <f>MROUND(IF('Indoor Demand'!N138&gt;0,'Indoor Demand'!N138,'Indoor Demand'!N137)+IF('Indoor Demand'!N158&gt;0,'Indoor Demand'!N158,'Indoor Demand'!N157)+IF('Outdoor Demand'!K52&gt;0,'Outdoor Demand'!K52,'Outdoor Demand'!K51)+IF('Outdoor Demand'!K79&gt;0,'Outdoor Demand'!K79,'Outdoor Demand'!K78),100)</f>
        <v>0</v>
      </c>
      <c r="L10" s="289">
        <f>MROUND(IF('Indoor Demand'!O138&gt;0,'Indoor Demand'!O138,'Indoor Demand'!O137)+IF('Indoor Demand'!O158&gt;0,'Indoor Demand'!O158,'Indoor Demand'!O157)+IF('Outdoor Demand'!L52&gt;0,'Outdoor Demand'!L52,'Outdoor Demand'!L51)+IF('Outdoor Demand'!L79&gt;0,'Outdoor Demand'!L79,'Outdoor Demand'!L78),100)</f>
        <v>0</v>
      </c>
      <c r="M10" s="289">
        <f>MROUND(IF('Indoor Demand'!P138&gt;0,'Indoor Demand'!P138,'Indoor Demand'!P137)+IF('Indoor Demand'!P158&gt;0,'Indoor Demand'!P158,'Indoor Demand'!P157)+IF('Outdoor Demand'!M52&gt;0,'Outdoor Demand'!M52,'Outdoor Demand'!M51)+IF('Outdoor Demand'!M79&gt;0,'Outdoor Demand'!M79,'Outdoor Demand'!M78),100)</f>
        <v>0</v>
      </c>
      <c r="N10" s="289">
        <f>MROUND(IF('Indoor Demand'!Q138&gt;0,'Indoor Demand'!Q138,'Indoor Demand'!Q137)+IF('Indoor Demand'!Q158&gt;0,'Indoor Demand'!Q158,'Indoor Demand'!Q157)+IF('Outdoor Demand'!N52&gt;0,'Outdoor Demand'!N52,'Outdoor Demand'!N51)+IF('Outdoor Demand'!N79&gt;0,'Outdoor Demand'!N79,'Outdoor Demand'!N78),100)</f>
        <v>0</v>
      </c>
      <c r="O10" s="289">
        <f>MROUND(IF('Indoor Demand'!R138&gt;0,'Indoor Demand'!R138,'Indoor Demand'!R137)+IF('Indoor Demand'!R158&gt;0,'Indoor Demand'!R158,'Indoor Demand'!R157)+IF('Outdoor Demand'!O52&gt;0,'Outdoor Demand'!O52,'Outdoor Demand'!O51)+IF('Outdoor Demand'!O79&gt;0,'Outdoor Demand'!O79,'Outdoor Demand'!O78),100)</f>
        <v>0</v>
      </c>
      <c r="P10" s="244"/>
      <c r="Q10" s="444">
        <f>SUM(D10:O10)</f>
        <v>0</v>
      </c>
      <c r="R10" s="1088"/>
    </row>
    <row r="11" spans="2:30" x14ac:dyDescent="0.35">
      <c r="B11" s="1069"/>
      <c r="C11" s="380" t="s">
        <v>422</v>
      </c>
      <c r="D11" s="381">
        <f>SUM(D9:D10)</f>
        <v>0</v>
      </c>
      <c r="E11" s="381">
        <f t="shared" ref="E11:O11" si="0">SUM(E9:E10)</f>
        <v>0</v>
      </c>
      <c r="F11" s="381">
        <f t="shared" si="0"/>
        <v>0</v>
      </c>
      <c r="G11" s="381">
        <f t="shared" si="0"/>
        <v>0</v>
      </c>
      <c r="H11" s="381">
        <f t="shared" si="0"/>
        <v>0</v>
      </c>
      <c r="I11" s="381">
        <f t="shared" si="0"/>
        <v>0</v>
      </c>
      <c r="J11" s="381">
        <f t="shared" si="0"/>
        <v>0</v>
      </c>
      <c r="K11" s="381">
        <f t="shared" si="0"/>
        <v>0</v>
      </c>
      <c r="L11" s="381">
        <f t="shared" si="0"/>
        <v>0</v>
      </c>
      <c r="M11" s="381">
        <f t="shared" si="0"/>
        <v>0</v>
      </c>
      <c r="N11" s="381">
        <f t="shared" si="0"/>
        <v>0</v>
      </c>
      <c r="O11" s="381">
        <f t="shared" si="0"/>
        <v>0</v>
      </c>
      <c r="P11" s="379"/>
      <c r="Q11" s="387">
        <f>SUM(D11:O11)</f>
        <v>0</v>
      </c>
      <c r="R11" s="1088"/>
    </row>
    <row r="12" spans="2:30" ht="15" customHeight="1" x14ac:dyDescent="0.35">
      <c r="B12" s="1069"/>
      <c r="C12" s="1089" t="s">
        <v>346</v>
      </c>
      <c r="D12" s="1089"/>
      <c r="E12" s="1089"/>
      <c r="F12" s="1089"/>
      <c r="G12" s="1089"/>
      <c r="H12" s="1089"/>
      <c r="I12" s="1089"/>
      <c r="J12" s="1089"/>
      <c r="K12" s="1089"/>
      <c r="L12" s="1089"/>
      <c r="M12" s="1089"/>
      <c r="N12" s="1089"/>
      <c r="O12" s="1089"/>
      <c r="P12" s="1089"/>
      <c r="Q12" s="1090"/>
      <c r="R12" s="225"/>
      <c r="AC12" s="66"/>
      <c r="AD12" s="10"/>
    </row>
    <row r="13" spans="2:30" ht="15" customHeight="1" x14ac:dyDescent="0.35">
      <c r="B13" s="1069"/>
      <c r="C13" s="474" t="s">
        <v>20</v>
      </c>
      <c r="D13" s="30" t="s">
        <v>21</v>
      </c>
      <c r="E13" s="30" t="s">
        <v>22</v>
      </c>
      <c r="F13" s="30" t="s">
        <v>23</v>
      </c>
      <c r="G13" s="31" t="s">
        <v>24</v>
      </c>
      <c r="H13" s="30" t="s">
        <v>25</v>
      </c>
      <c r="I13" s="30" t="s">
        <v>26</v>
      </c>
      <c r="J13" s="30" t="s">
        <v>27</v>
      </c>
      <c r="K13" s="30" t="s">
        <v>28</v>
      </c>
      <c r="L13" s="30" t="s">
        <v>29</v>
      </c>
      <c r="M13" s="30" t="s">
        <v>30</v>
      </c>
      <c r="N13" s="30" t="s">
        <v>31</v>
      </c>
      <c r="O13" s="30" t="s">
        <v>32</v>
      </c>
      <c r="P13" s="243"/>
      <c r="Q13" s="386" t="s">
        <v>41</v>
      </c>
      <c r="R13" s="4"/>
      <c r="AC13" s="66"/>
      <c r="AD13" s="10"/>
    </row>
    <row r="14" spans="2:30" ht="15" customHeight="1" x14ac:dyDescent="0.35">
      <c r="B14" s="1069"/>
      <c r="C14" s="240" t="s">
        <v>528</v>
      </c>
      <c r="D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E14" s="289">
        <f>MROUND(('Indoor Demand'!$R$22+'Indoor Demand'!$R$43+'Indoor Demand'!$R$44+'Indoor Demand'!$R$45+'Indoor Demand'!$R$53+'Indoor Demand'!$R$54+'Indoor Demand'!$R$55+'Indoor Demand'!$R$63+'Indoor Demand'!$R$64+'Indoor Demand'!$R$65+'Indoor Demand'!$R$73+'Indoor Demand'!$R$74+'Indoor Demand'!$R$75+'Indoor Demand'!$R$83+'Indoor Demand'!$R$84+'Indoor Demand'!$R$85)/365*28,100)</f>
        <v>0</v>
      </c>
      <c r="F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G14" s="289">
        <f>MROUND(('Indoor Demand'!$R$22+'Indoor Demand'!$R$43+'Indoor Demand'!$R$44+'Indoor Demand'!$R$45+'Indoor Demand'!$R$53+'Indoor Demand'!$R$54+'Indoor Demand'!$R$55+'Indoor Demand'!$R$63+'Indoor Demand'!$R$64+'Indoor Demand'!$R$65+'Indoor Demand'!$R$73+'Indoor Demand'!$R$74+'Indoor Demand'!$R$75+'Indoor Demand'!$R$83+'Indoor Demand'!$R$84+'Indoor Demand'!$R$85)/365*30,100)</f>
        <v>0</v>
      </c>
      <c r="H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I14" s="289">
        <f>MROUND(('Indoor Demand'!$R$22+'Indoor Demand'!$R$43+'Indoor Demand'!$R$44+'Indoor Demand'!$R$45+'Indoor Demand'!$R$53+'Indoor Demand'!$R$54+'Indoor Demand'!$R$55+'Indoor Demand'!$R$63+'Indoor Demand'!$R$64+'Indoor Demand'!$R$65+'Indoor Demand'!$R$73+'Indoor Demand'!$R$74+'Indoor Demand'!$R$75+'Indoor Demand'!$R$83+'Indoor Demand'!$R$84+'Indoor Demand'!$R$85)/365*30,100)</f>
        <v>0</v>
      </c>
      <c r="J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K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L14" s="289">
        <f>MROUND(('Indoor Demand'!$R$22+'Indoor Demand'!$R$43+'Indoor Demand'!$R$44+'Indoor Demand'!$R$45+'Indoor Demand'!$R$53+'Indoor Demand'!$R$54+'Indoor Demand'!$R$55+'Indoor Demand'!$R$63+'Indoor Demand'!$R$64+'Indoor Demand'!$R$65+'Indoor Demand'!$R$73+'Indoor Demand'!$R$74+'Indoor Demand'!$R$75+'Indoor Demand'!$R$83+'Indoor Demand'!$R$84+'Indoor Demand'!$R$85)/365*30,100)</f>
        <v>0</v>
      </c>
      <c r="M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N14" s="289">
        <f>MROUND(('Indoor Demand'!$R$22+'Indoor Demand'!$R$43+'Indoor Demand'!$R$44+'Indoor Demand'!$R$45+'Indoor Demand'!$R$53+'Indoor Demand'!$R$54+'Indoor Demand'!$R$55+'Indoor Demand'!$R$63+'Indoor Demand'!$R$64+'Indoor Demand'!$R$65+'Indoor Demand'!$R$73+'Indoor Demand'!$R$74+'Indoor Demand'!$R$75+'Indoor Demand'!$R$83+'Indoor Demand'!$R$84+'Indoor Demand'!$R$85)/365*30,100)</f>
        <v>0</v>
      </c>
      <c r="O14" s="289">
        <f>MROUND(('Indoor Demand'!$R$22+'Indoor Demand'!$R$43+'Indoor Demand'!$R$44+'Indoor Demand'!$R$45+'Indoor Demand'!$R$53+'Indoor Demand'!$R$54+'Indoor Demand'!$R$55+'Indoor Demand'!$R$63+'Indoor Demand'!$R$64+'Indoor Demand'!$R$65+'Indoor Demand'!$R$73+'Indoor Demand'!$R$74+'Indoor Demand'!$R$75+'Indoor Demand'!$R$83+'Indoor Demand'!$R$84+'Indoor Demand'!$R$85)/365*31,100)</f>
        <v>0</v>
      </c>
      <c r="P14" s="244"/>
      <c r="Q14" s="444">
        <f t="shared" ref="Q14:Q19" si="1">SUM(D14:O14)</f>
        <v>0</v>
      </c>
      <c r="R14" s="1088"/>
      <c r="AC14" s="66"/>
      <c r="AD14" s="10"/>
    </row>
    <row r="15" spans="2:30" ht="15" customHeight="1" x14ac:dyDescent="0.35">
      <c r="B15" s="1069"/>
      <c r="C15" s="240" t="s">
        <v>529</v>
      </c>
      <c r="D15" s="289">
        <f>IFERROR(MROUND('Indoor Demand'!$R$121*31/365-D14+IF('Indoor Demand'!D149&gt;0,'Indoor Demand'!D149,'Indoor Demand'!D148),100),0)</f>
        <v>0</v>
      </c>
      <c r="E15" s="289">
        <f>IFERROR(MROUND('Indoor Demand'!$R$121*28/365-E14+IF('Indoor Demand'!F149&gt;0,'Indoor Demand'!F149,'Indoor Demand'!F148),100),0)</f>
        <v>0</v>
      </c>
      <c r="F15" s="289">
        <f>IFERROR(MROUND('Indoor Demand'!$R$121*31/365-F14+IF('Indoor Demand'!G149&gt;0,'Indoor Demand'!G149,'Indoor Demand'!G148),100),0)</f>
        <v>0</v>
      </c>
      <c r="G15" s="289">
        <f>IFERROR(MROUND('Indoor Demand'!$R$121*30/365-G14+IF('Indoor Demand'!H149&gt;0,'Indoor Demand'!H149,'Indoor Demand'!H148),100),0)</f>
        <v>0</v>
      </c>
      <c r="H15" s="289">
        <f>IFERROR(MROUND('Indoor Demand'!$R$121*31/365-H14+IF('Indoor Demand'!J149&gt;0,'Indoor Demand'!J149,'Indoor Demand'!J148),100),0)</f>
        <v>0</v>
      </c>
      <c r="I15" s="289">
        <f>IFERROR(MROUND('Indoor Demand'!$R$121*30/365-I14+IF('Indoor Demand'!K149&gt;0,'Indoor Demand'!K149,'Indoor Demand'!K148),100),0)</f>
        <v>0</v>
      </c>
      <c r="J15" s="289">
        <f>IFERROR(MROUND('Indoor Demand'!$R$121*31/365-J14+IF('Indoor Demand'!L149&gt;0,'Indoor Demand'!L149,'Indoor Demand'!L148),100),0)</f>
        <v>0</v>
      </c>
      <c r="K15" s="289">
        <f>IFERROR(MROUND('Indoor Demand'!$R$121*31/365-K14+IF('Indoor Demand'!N149&gt;0,'Indoor Demand'!N149,'Indoor Demand'!N148),100),0)</f>
        <v>0</v>
      </c>
      <c r="L15" s="289">
        <f>IFERROR(MROUND('Indoor Demand'!$R$121*30/365-L14+IF('Indoor Demand'!O149&gt;0,'Indoor Demand'!O149,'Indoor Demand'!O148),100),0)</f>
        <v>0</v>
      </c>
      <c r="M15" s="289">
        <f>IFERROR(MROUND('Indoor Demand'!$R$121*31/365-M14+IF('Indoor Demand'!P149&gt;0,'Indoor Demand'!P149,'Indoor Demand'!P148),100),0)</f>
        <v>0</v>
      </c>
      <c r="N15" s="289">
        <f>IFERROR(MROUND('Indoor Demand'!$R$121*30/365-N14+IF('Indoor Demand'!Q149&gt;0,'Indoor Demand'!Q149,'Indoor Demand'!Q148),100),0)</f>
        <v>0</v>
      </c>
      <c r="O15" s="289">
        <f>IFERROR(MROUND('Indoor Demand'!$R$121*31/365-O14+IF('Indoor Demand'!R149&gt;0,'Indoor Demand'!R149,'Indoor Demand'!R148),100),0)</f>
        <v>0</v>
      </c>
      <c r="P15" s="244"/>
      <c r="Q15" s="444">
        <f t="shared" si="1"/>
        <v>0</v>
      </c>
      <c r="R15" s="1088"/>
      <c r="AC15" s="66"/>
      <c r="AD15" s="10"/>
    </row>
    <row r="16" spans="2:30" ht="15" customHeight="1" x14ac:dyDescent="0.35">
      <c r="B16" s="1069"/>
      <c r="C16" s="520" t="s">
        <v>534</v>
      </c>
      <c r="D16" s="521">
        <f>D14+D15</f>
        <v>0</v>
      </c>
      <c r="E16" s="521">
        <f t="shared" ref="E16:O16" si="2">E14+E15</f>
        <v>0</v>
      </c>
      <c r="F16" s="521">
        <f t="shared" si="2"/>
        <v>0</v>
      </c>
      <c r="G16" s="521">
        <f t="shared" si="2"/>
        <v>0</v>
      </c>
      <c r="H16" s="521">
        <f t="shared" si="2"/>
        <v>0</v>
      </c>
      <c r="I16" s="521">
        <f t="shared" si="2"/>
        <v>0</v>
      </c>
      <c r="J16" s="521">
        <f t="shared" si="2"/>
        <v>0</v>
      </c>
      <c r="K16" s="521">
        <f t="shared" si="2"/>
        <v>0</v>
      </c>
      <c r="L16" s="521">
        <f t="shared" si="2"/>
        <v>0</v>
      </c>
      <c r="M16" s="521">
        <f t="shared" si="2"/>
        <v>0</v>
      </c>
      <c r="N16" s="521">
        <f t="shared" si="2"/>
        <v>0</v>
      </c>
      <c r="O16" s="521">
        <f t="shared" si="2"/>
        <v>0</v>
      </c>
      <c r="P16" s="244"/>
      <c r="Q16" s="387">
        <f t="shared" si="1"/>
        <v>0</v>
      </c>
      <c r="R16" s="1088"/>
      <c r="AC16" s="66"/>
      <c r="AD16" s="10"/>
    </row>
    <row r="17" spans="2:18" x14ac:dyDescent="0.35">
      <c r="B17" s="1069"/>
      <c r="C17" s="241" t="s">
        <v>533</v>
      </c>
      <c r="D17" s="289">
        <f>MROUND(IF('Outdoor Demand'!D31&gt;0,'Outdoor Demand'!D31,'Outdoor Demand'!D30),100)</f>
        <v>0</v>
      </c>
      <c r="E17" s="289">
        <f>MROUND(IF('Outdoor Demand'!E31&gt;0,'Outdoor Demand'!E31,'Outdoor Demand'!E30),100)</f>
        <v>0</v>
      </c>
      <c r="F17" s="289">
        <f>MROUND(IF('Outdoor Demand'!F31&gt;0,'Outdoor Demand'!F31,'Outdoor Demand'!F30),100)</f>
        <v>0</v>
      </c>
      <c r="G17" s="289">
        <f>MROUND(IF('Outdoor Demand'!G31&gt;0,'Outdoor Demand'!G31,'Outdoor Demand'!G30),100)</f>
        <v>0</v>
      </c>
      <c r="H17" s="289">
        <f>MROUND(IF('Outdoor Demand'!H31&gt;0,'Outdoor Demand'!H31,'Outdoor Demand'!H30),100)</f>
        <v>0</v>
      </c>
      <c r="I17" s="289">
        <f>MROUND(IF('Outdoor Demand'!I31&gt;0,'Outdoor Demand'!I31,'Outdoor Demand'!I30),100)</f>
        <v>0</v>
      </c>
      <c r="J17" s="289">
        <f>MROUND(IF('Outdoor Demand'!J31&gt;0,'Outdoor Demand'!J31,'Outdoor Demand'!J30),100)</f>
        <v>0</v>
      </c>
      <c r="K17" s="289">
        <f>MROUND(IF('Outdoor Demand'!K31&gt;0,'Outdoor Demand'!K31,'Outdoor Demand'!K30),100)</f>
        <v>0</v>
      </c>
      <c r="L17" s="289">
        <f>MROUND(IF('Outdoor Demand'!L31&gt;0,'Outdoor Demand'!L31,'Outdoor Demand'!L30),100)</f>
        <v>0</v>
      </c>
      <c r="M17" s="289">
        <f>MROUND(IF('Outdoor Demand'!M31&gt;0,'Outdoor Demand'!M31,'Outdoor Demand'!M30),100)</f>
        <v>0</v>
      </c>
      <c r="N17" s="289">
        <f>MROUND(IF('Outdoor Demand'!N31&gt;0,'Outdoor Demand'!N31,'Outdoor Demand'!N30),100)</f>
        <v>0</v>
      </c>
      <c r="O17" s="289">
        <f>MROUND(IF('Outdoor Demand'!O31&gt;0,'Outdoor Demand'!O31,'Outdoor Demand'!O30),100)</f>
        <v>0</v>
      </c>
      <c r="P17" s="244"/>
      <c r="Q17" s="444">
        <f t="shared" si="1"/>
        <v>0</v>
      </c>
      <c r="R17" s="1088"/>
    </row>
    <row r="18" spans="2:18" x14ac:dyDescent="0.35">
      <c r="B18" s="1069"/>
      <c r="C18" s="518" t="s">
        <v>530</v>
      </c>
      <c r="D18" s="277">
        <f>MROUND(IF('Outdoor Demand'!D67&gt;0,'Outdoor Demand'!D67,'Outdoor Demand'!D66)+D108,100)</f>
        <v>0</v>
      </c>
      <c r="E18" s="277">
        <f>MROUND(IF('Outdoor Demand'!E67&gt;0,'Outdoor Demand'!E67,'Outdoor Demand'!E66)+E108,100)</f>
        <v>0</v>
      </c>
      <c r="F18" s="277">
        <f>MROUND(IF('Outdoor Demand'!F67&gt;0,'Outdoor Demand'!F67,'Outdoor Demand'!F66)+F108,100)</f>
        <v>0</v>
      </c>
      <c r="G18" s="277">
        <f>MROUND(IF('Outdoor Demand'!G67&gt;0,'Outdoor Demand'!G67,'Outdoor Demand'!G66)+G108,100)</f>
        <v>0</v>
      </c>
      <c r="H18" s="277">
        <f>MROUND(IF('Outdoor Demand'!H67&gt;0,'Outdoor Demand'!H67,'Outdoor Demand'!H66)+H108,100)</f>
        <v>0</v>
      </c>
      <c r="I18" s="277">
        <f>MROUND(IF('Outdoor Demand'!I67&gt;0,'Outdoor Demand'!I67,'Outdoor Demand'!I66)+I108,100)</f>
        <v>0</v>
      </c>
      <c r="J18" s="277">
        <f>MROUND(IF('Outdoor Demand'!J67&gt;0,'Outdoor Demand'!J67,'Outdoor Demand'!J66)+J108,100)</f>
        <v>0</v>
      </c>
      <c r="K18" s="277">
        <f>MROUND(IF('Outdoor Demand'!K67&gt;0,'Outdoor Demand'!K67,'Outdoor Demand'!K66)+K108,100)</f>
        <v>0</v>
      </c>
      <c r="L18" s="277">
        <f>MROUND(IF('Outdoor Demand'!L67&gt;0,'Outdoor Demand'!L67,'Outdoor Demand'!L66)+L108,100)</f>
        <v>0</v>
      </c>
      <c r="M18" s="277">
        <f>MROUND(IF('Outdoor Demand'!M67&gt;0,'Outdoor Demand'!M67,'Outdoor Demand'!M66)+M108,100)</f>
        <v>0</v>
      </c>
      <c r="N18" s="277">
        <f>MROUND(IF('Outdoor Demand'!N67&gt;0,'Outdoor Demand'!N67,'Outdoor Demand'!N66)+N108,100)</f>
        <v>0</v>
      </c>
      <c r="O18" s="277">
        <f>MROUND(IF('Outdoor Demand'!O67&gt;0,'Outdoor Demand'!O67,'Outdoor Demand'!O66)+O108,100)</f>
        <v>0</v>
      </c>
      <c r="P18" s="519"/>
      <c r="Q18" s="444">
        <f t="shared" si="1"/>
        <v>0</v>
      </c>
      <c r="R18" s="1088"/>
    </row>
    <row r="19" spans="2:18" x14ac:dyDescent="0.35">
      <c r="B19" s="1069"/>
      <c r="C19" s="520" t="s">
        <v>535</v>
      </c>
      <c r="D19" s="521">
        <f>D17+D18</f>
        <v>0</v>
      </c>
      <c r="E19" s="521">
        <f t="shared" ref="E19:O19" si="3">E17+E18</f>
        <v>0</v>
      </c>
      <c r="F19" s="521">
        <f t="shared" si="3"/>
        <v>0</v>
      </c>
      <c r="G19" s="521">
        <f t="shared" si="3"/>
        <v>0</v>
      </c>
      <c r="H19" s="521">
        <f t="shared" si="3"/>
        <v>0</v>
      </c>
      <c r="I19" s="521">
        <f t="shared" si="3"/>
        <v>0</v>
      </c>
      <c r="J19" s="521">
        <f t="shared" si="3"/>
        <v>0</v>
      </c>
      <c r="K19" s="521">
        <f t="shared" si="3"/>
        <v>0</v>
      </c>
      <c r="L19" s="521">
        <f t="shared" si="3"/>
        <v>0</v>
      </c>
      <c r="M19" s="521">
        <f t="shared" si="3"/>
        <v>0</v>
      </c>
      <c r="N19" s="521">
        <f t="shared" si="3"/>
        <v>0</v>
      </c>
      <c r="O19" s="521">
        <f t="shared" si="3"/>
        <v>0</v>
      </c>
      <c r="P19" s="519"/>
      <c r="Q19" s="387">
        <f t="shared" si="1"/>
        <v>0</v>
      </c>
      <c r="R19" s="1088"/>
    </row>
    <row r="20" spans="2:18" x14ac:dyDescent="0.35">
      <c r="B20" s="1069"/>
      <c r="C20" s="241" t="s">
        <v>420</v>
      </c>
      <c r="D20" s="289">
        <f>MROUND(IF('Outdoor Demand'!D93&gt;0,'Outdoor Demand'!D93,'Outdoor Demand'!D92),100)</f>
        <v>0</v>
      </c>
      <c r="E20" s="289">
        <f>MROUND(IF('Outdoor Demand'!E93&gt;0,'Outdoor Demand'!E93,'Outdoor Demand'!E92),100)</f>
        <v>0</v>
      </c>
      <c r="F20" s="289">
        <f>MROUND(IF('Outdoor Demand'!F93&gt;0,'Outdoor Demand'!F93,'Outdoor Demand'!F92),100)</f>
        <v>0</v>
      </c>
      <c r="G20" s="289">
        <f>MROUND(IF('Outdoor Demand'!G93&gt;0,'Outdoor Demand'!G93,'Outdoor Demand'!G92),100)</f>
        <v>0</v>
      </c>
      <c r="H20" s="289">
        <f>MROUND(IF('Outdoor Demand'!H93&gt;0,'Outdoor Demand'!H93,'Outdoor Demand'!H92),100)</f>
        <v>0</v>
      </c>
      <c r="I20" s="289">
        <f>MROUND(IF('Outdoor Demand'!I93&gt;0,'Outdoor Demand'!I93,'Outdoor Demand'!I92),100)</f>
        <v>0</v>
      </c>
      <c r="J20" s="289">
        <f>MROUND(IF('Outdoor Demand'!J93&gt;0,'Outdoor Demand'!J93,'Outdoor Demand'!J92),100)</f>
        <v>0</v>
      </c>
      <c r="K20" s="289">
        <f>MROUND(IF('Outdoor Demand'!K93&gt;0,'Outdoor Demand'!K93,'Outdoor Demand'!K92),100)</f>
        <v>0</v>
      </c>
      <c r="L20" s="289">
        <f>MROUND(IF('Outdoor Demand'!L93&gt;0,'Outdoor Demand'!L93,'Outdoor Demand'!L92),100)</f>
        <v>0</v>
      </c>
      <c r="M20" s="289">
        <f>MROUND(IF('Outdoor Demand'!M93&gt;0,'Outdoor Demand'!M93,'Outdoor Demand'!M92),100)</f>
        <v>0</v>
      </c>
      <c r="N20" s="289">
        <f>MROUND(IF('Outdoor Demand'!N93&gt;0,'Outdoor Demand'!N93,'Outdoor Demand'!N92),100)</f>
        <v>0</v>
      </c>
      <c r="O20" s="289">
        <f>MROUND(IF('Outdoor Demand'!O93&gt;0,'Outdoor Demand'!O93,'Outdoor Demand'!O92),100)</f>
        <v>0</v>
      </c>
      <c r="P20" s="244"/>
      <c r="Q20" s="444">
        <f>SUM(D20:O20)</f>
        <v>0</v>
      </c>
      <c r="R20" s="1088"/>
    </row>
    <row r="21" spans="2:18" ht="15" thickBot="1" x14ac:dyDescent="0.4">
      <c r="B21" s="1070"/>
      <c r="C21" s="388" t="s">
        <v>423</v>
      </c>
      <c r="D21" s="389">
        <f>D16+D19+D20</f>
        <v>0</v>
      </c>
      <c r="E21" s="389">
        <f t="shared" ref="E21:O21" si="4">E16+E19+E20</f>
        <v>0</v>
      </c>
      <c r="F21" s="389">
        <f t="shared" si="4"/>
        <v>0</v>
      </c>
      <c r="G21" s="389">
        <f t="shared" si="4"/>
        <v>0</v>
      </c>
      <c r="H21" s="389">
        <f t="shared" si="4"/>
        <v>0</v>
      </c>
      <c r="I21" s="389">
        <f t="shared" si="4"/>
        <v>0</v>
      </c>
      <c r="J21" s="389">
        <f t="shared" si="4"/>
        <v>0</v>
      </c>
      <c r="K21" s="389">
        <f t="shared" si="4"/>
        <v>0</v>
      </c>
      <c r="L21" s="389">
        <f t="shared" si="4"/>
        <v>0</v>
      </c>
      <c r="M21" s="389">
        <f t="shared" si="4"/>
        <v>0</v>
      </c>
      <c r="N21" s="389">
        <f t="shared" si="4"/>
        <v>0</v>
      </c>
      <c r="O21" s="389">
        <f t="shared" si="4"/>
        <v>0</v>
      </c>
      <c r="P21" s="390"/>
      <c r="Q21" s="391">
        <f>MROUND(SUM(D21:O21),100)</f>
        <v>0</v>
      </c>
      <c r="R21" s="1088"/>
    </row>
    <row r="22" spans="2:18" ht="15" thickBot="1" x14ac:dyDescent="0.4">
      <c r="C22" s="42"/>
      <c r="D22" s="7"/>
      <c r="E22" s="7"/>
      <c r="F22" s="7"/>
      <c r="G22" s="7"/>
      <c r="H22" s="7"/>
      <c r="I22" s="7"/>
      <c r="J22" s="7"/>
      <c r="K22" s="7"/>
      <c r="L22" s="7"/>
      <c r="M22" s="7"/>
      <c r="N22" s="7"/>
      <c r="O22" s="7"/>
      <c r="P22" s="7"/>
      <c r="Q22" s="43"/>
      <c r="R22" s="4"/>
    </row>
    <row r="23" spans="2:18" ht="15" customHeight="1" x14ac:dyDescent="0.35">
      <c r="B23" s="1068" t="s">
        <v>296</v>
      </c>
      <c r="C23" s="1091" t="s">
        <v>424</v>
      </c>
      <c r="D23" s="1092"/>
      <c r="E23" s="1092"/>
      <c r="F23" s="1092"/>
      <c r="G23" s="1092"/>
      <c r="H23" s="1092"/>
      <c r="I23" s="1092"/>
      <c r="J23" s="1092"/>
      <c r="K23" s="1092"/>
      <c r="L23" s="1092"/>
      <c r="M23" s="1092"/>
      <c r="N23" s="1092"/>
      <c r="O23" s="1092"/>
      <c r="P23" s="1092"/>
      <c r="Q23" s="1093"/>
      <c r="R23" s="225"/>
    </row>
    <row r="24" spans="2:18" x14ac:dyDescent="0.35">
      <c r="B24" s="1069"/>
      <c r="C24" s="475" t="s">
        <v>20</v>
      </c>
      <c r="D24" s="343" t="s">
        <v>21</v>
      </c>
      <c r="E24" s="343" t="s">
        <v>22</v>
      </c>
      <c r="F24" s="343" t="s">
        <v>23</v>
      </c>
      <c r="G24" s="344" t="s">
        <v>24</v>
      </c>
      <c r="H24" s="343" t="s">
        <v>25</v>
      </c>
      <c r="I24" s="343" t="s">
        <v>26</v>
      </c>
      <c r="J24" s="343" t="s">
        <v>27</v>
      </c>
      <c r="K24" s="343" t="s">
        <v>28</v>
      </c>
      <c r="L24" s="343" t="s">
        <v>29</v>
      </c>
      <c r="M24" s="343" t="s">
        <v>30</v>
      </c>
      <c r="N24" s="343" t="s">
        <v>31</v>
      </c>
      <c r="O24" s="343" t="s">
        <v>32</v>
      </c>
      <c r="P24" s="345"/>
      <c r="Q24" s="382" t="s">
        <v>41</v>
      </c>
      <c r="R24" s="4"/>
    </row>
    <row r="25" spans="2:18" x14ac:dyDescent="0.35">
      <c r="B25" s="1069"/>
      <c r="C25" s="242" t="s">
        <v>45</v>
      </c>
      <c r="D25" s="289">
        <f>MROUND('Indoor Supply'!$G$48*31/365,100)</f>
        <v>0</v>
      </c>
      <c r="E25" s="289">
        <f>MROUND('Indoor Supply'!$G$48*28/365,100)</f>
        <v>0</v>
      </c>
      <c r="F25" s="289">
        <f>MROUND('Indoor Supply'!$G$48*31/365,100)</f>
        <v>0</v>
      </c>
      <c r="G25" s="289">
        <f>MROUND('Indoor Supply'!$G$48*30/365,100)</f>
        <v>0</v>
      </c>
      <c r="H25" s="289">
        <f>MROUND('Indoor Supply'!$G$48*31/365,100)</f>
        <v>0</v>
      </c>
      <c r="I25" s="289">
        <f>MROUND('Indoor Supply'!$G$48*30/365,100)</f>
        <v>0</v>
      </c>
      <c r="J25" s="289">
        <f>MROUND('Indoor Supply'!$G$48*31/365,100)</f>
        <v>0</v>
      </c>
      <c r="K25" s="289">
        <f>MROUND('Indoor Supply'!$G$48*31/365,100)</f>
        <v>0</v>
      </c>
      <c r="L25" s="289">
        <f>MROUND('Indoor Supply'!$G$48*30/365,100)</f>
        <v>0</v>
      </c>
      <c r="M25" s="289">
        <f>MROUND('Indoor Supply'!$G$48*31/365,100)</f>
        <v>0</v>
      </c>
      <c r="N25" s="289">
        <f>MROUND('Indoor Supply'!$G$48*30/365,100)</f>
        <v>0</v>
      </c>
      <c r="O25" s="289">
        <f>MROUND('Indoor Supply'!$G$48*31/365,100)</f>
        <v>0</v>
      </c>
      <c r="P25" s="244"/>
      <c r="Q25" s="444">
        <f t="shared" ref="Q25:Q30" si="5">SUM(D25:O25)</f>
        <v>0</v>
      </c>
      <c r="R25" s="1088"/>
    </row>
    <row r="26" spans="2:18" x14ac:dyDescent="0.35">
      <c r="B26" s="1069"/>
      <c r="C26" s="242" t="s">
        <v>426</v>
      </c>
      <c r="D26" s="289">
        <f>MROUND('Indoor Supply'!$O$48*31/365,100)</f>
        <v>0</v>
      </c>
      <c r="E26" s="289">
        <f>MROUND('Indoor Supply'!$O$48*28/365,100)</f>
        <v>0</v>
      </c>
      <c r="F26" s="289">
        <f>MROUND('Indoor Supply'!$O$48*31/365,100)</f>
        <v>0</v>
      </c>
      <c r="G26" s="289">
        <f>MROUND('Indoor Supply'!$O$48*30/365,100)</f>
        <v>0</v>
      </c>
      <c r="H26" s="289">
        <f>MROUND('Indoor Supply'!$O$48*31/365,100)</f>
        <v>0</v>
      </c>
      <c r="I26" s="289">
        <f>MROUND('Indoor Supply'!$O$48*30/365,100)</f>
        <v>0</v>
      </c>
      <c r="J26" s="289">
        <f>MROUND('Indoor Supply'!$O$48*31/365,100)</f>
        <v>0</v>
      </c>
      <c r="K26" s="289">
        <f>MROUND('Indoor Supply'!$O$48*31/365,100)</f>
        <v>0</v>
      </c>
      <c r="L26" s="289">
        <f>MROUND('Indoor Supply'!$O$48*30/365,100)</f>
        <v>0</v>
      </c>
      <c r="M26" s="289">
        <f>MROUND('Indoor Supply'!$O$48*31/365,100)</f>
        <v>0</v>
      </c>
      <c r="N26" s="289">
        <f>MROUND('Indoor Supply'!$O$48*30/365,100)</f>
        <v>0</v>
      </c>
      <c r="O26" s="289">
        <f>MROUND('Indoor Supply'!$O$48*31/365,100)</f>
        <v>0</v>
      </c>
      <c r="P26" s="244"/>
      <c r="Q26" s="444">
        <f t="shared" si="5"/>
        <v>0</v>
      </c>
      <c r="R26" s="1088"/>
    </row>
    <row r="27" spans="2:18" x14ac:dyDescent="0.35">
      <c r="B27" s="1069"/>
      <c r="C27" s="242" t="s">
        <v>46</v>
      </c>
      <c r="D27" s="289">
        <f>MROUND(IF('Outdoor Supply'!D35&gt;0,'Outdoor Supply'!D35,'Outdoor Supply'!D34),100)</f>
        <v>0</v>
      </c>
      <c r="E27" s="289">
        <f>MROUND(IF('Outdoor Supply'!E35&gt;0,'Outdoor Supply'!E35,'Outdoor Supply'!E34),100)</f>
        <v>0</v>
      </c>
      <c r="F27" s="289">
        <f>MROUND(IF('Outdoor Supply'!F35&gt;0,'Outdoor Supply'!F35,'Outdoor Supply'!F34),100)</f>
        <v>0</v>
      </c>
      <c r="G27" s="289">
        <f>MROUND(IF('Outdoor Supply'!G35&gt;0,'Outdoor Supply'!G35,'Outdoor Supply'!G34),100)</f>
        <v>0</v>
      </c>
      <c r="H27" s="289">
        <f>MROUND(IF('Outdoor Supply'!H35&gt;0,'Outdoor Supply'!H35,'Outdoor Supply'!H34),100)</f>
        <v>0</v>
      </c>
      <c r="I27" s="289">
        <f>MROUND(IF('Outdoor Supply'!I35&gt;0,'Outdoor Supply'!I35,'Outdoor Supply'!I34),100)</f>
        <v>0</v>
      </c>
      <c r="J27" s="289">
        <f>MROUND(IF('Outdoor Supply'!J35&gt;0,'Outdoor Supply'!J35,'Outdoor Supply'!J34),100)</f>
        <v>0</v>
      </c>
      <c r="K27" s="289">
        <f>MROUND(IF('Outdoor Supply'!K35&gt;0,'Outdoor Supply'!K35,'Outdoor Supply'!K34),100)</f>
        <v>0</v>
      </c>
      <c r="L27" s="289">
        <f>MROUND(IF('Outdoor Supply'!L35&gt;0,'Outdoor Supply'!L35,'Outdoor Supply'!L34),100)</f>
        <v>0</v>
      </c>
      <c r="M27" s="289">
        <f>MROUND(IF('Outdoor Supply'!M35&gt;0,'Outdoor Supply'!M35,'Outdoor Supply'!M34),100)</f>
        <v>0</v>
      </c>
      <c r="N27" s="289">
        <f>MROUND(IF('Outdoor Supply'!N35&gt;0,'Outdoor Supply'!N35,'Outdoor Supply'!N34),100)</f>
        <v>0</v>
      </c>
      <c r="O27" s="289">
        <f>MROUND(IF('Outdoor Supply'!O35&gt;0,'Outdoor Supply'!O35,'Outdoor Supply'!O34),100)</f>
        <v>0</v>
      </c>
      <c r="P27" s="244"/>
      <c r="Q27" s="444">
        <f t="shared" si="5"/>
        <v>0</v>
      </c>
      <c r="R27" s="1088"/>
    </row>
    <row r="28" spans="2:18" x14ac:dyDescent="0.35">
      <c r="B28" s="1069"/>
      <c r="C28" s="242" t="s">
        <v>421</v>
      </c>
      <c r="D28" s="289">
        <f>MROUND('Indoor Supply'!D56,100)</f>
        <v>0</v>
      </c>
      <c r="E28" s="289">
        <f>MROUND('Indoor Supply'!E56,100)</f>
        <v>0</v>
      </c>
      <c r="F28" s="289">
        <f>MROUND('Indoor Supply'!F56,100)</f>
        <v>0</v>
      </c>
      <c r="G28" s="289">
        <f>MROUND('Indoor Supply'!G56,100)</f>
        <v>0</v>
      </c>
      <c r="H28" s="289">
        <f>MROUND('Indoor Supply'!H56,100)</f>
        <v>0</v>
      </c>
      <c r="I28" s="289">
        <f>MROUND('Indoor Supply'!I56,100)</f>
        <v>0</v>
      </c>
      <c r="J28" s="289">
        <f>MROUND('Indoor Supply'!J56,100)</f>
        <v>0</v>
      </c>
      <c r="K28" s="289">
        <f>MROUND('Indoor Supply'!K56,100)</f>
        <v>0</v>
      </c>
      <c r="L28" s="289">
        <f>MROUND('Indoor Supply'!L56,100)</f>
        <v>0</v>
      </c>
      <c r="M28" s="289">
        <f>MROUND('Indoor Supply'!M56,100)</f>
        <v>0</v>
      </c>
      <c r="N28" s="289">
        <f>MROUND('Indoor Supply'!N56,100)</f>
        <v>0</v>
      </c>
      <c r="O28" s="289">
        <f>MROUND('Indoor Supply'!O56,100)</f>
        <v>0</v>
      </c>
      <c r="P28" s="244"/>
      <c r="Q28" s="444">
        <f t="shared" si="5"/>
        <v>0</v>
      </c>
      <c r="R28" s="1088"/>
    </row>
    <row r="29" spans="2:18" x14ac:dyDescent="0.35">
      <c r="B29" s="1069"/>
      <c r="C29" s="242" t="s">
        <v>47</v>
      </c>
      <c r="D29" s="289">
        <f>MROUND('Outdoor Supply'!D23,100)</f>
        <v>0</v>
      </c>
      <c r="E29" s="289">
        <f>MROUND('Outdoor Supply'!E23,100)</f>
        <v>0</v>
      </c>
      <c r="F29" s="289">
        <f>MROUND('Outdoor Supply'!F23,100)</f>
        <v>0</v>
      </c>
      <c r="G29" s="289">
        <f>MROUND('Outdoor Supply'!G23,100)</f>
        <v>0</v>
      </c>
      <c r="H29" s="289">
        <f>MROUND('Outdoor Supply'!H23,100)</f>
        <v>0</v>
      </c>
      <c r="I29" s="289">
        <f>MROUND('Outdoor Supply'!I23,100)</f>
        <v>0</v>
      </c>
      <c r="J29" s="289">
        <f>MROUND('Outdoor Supply'!J23,100)</f>
        <v>0</v>
      </c>
      <c r="K29" s="289">
        <f>MROUND('Outdoor Supply'!K23,100)</f>
        <v>0</v>
      </c>
      <c r="L29" s="289">
        <f>MROUND('Outdoor Supply'!L23,100)</f>
        <v>0</v>
      </c>
      <c r="M29" s="289">
        <f>MROUND('Outdoor Supply'!M23,100)</f>
        <v>0</v>
      </c>
      <c r="N29" s="289">
        <f>MROUND('Outdoor Supply'!N23,100)</f>
        <v>0</v>
      </c>
      <c r="O29" s="289">
        <f>MROUND('Outdoor Supply'!O23,100)</f>
        <v>0</v>
      </c>
      <c r="P29" s="244"/>
      <c r="Q29" s="444">
        <f>SUM(D29:O29)</f>
        <v>0</v>
      </c>
      <c r="R29" s="1088"/>
    </row>
    <row r="30" spans="2:18" x14ac:dyDescent="0.35">
      <c r="B30" s="1069"/>
      <c r="C30" s="242" t="s">
        <v>48</v>
      </c>
      <c r="D30" s="289">
        <f>MROUND('Outdoor Supply'!D24,100)</f>
        <v>0</v>
      </c>
      <c r="E30" s="289">
        <f>MROUND('Outdoor Supply'!E24,100)</f>
        <v>0</v>
      </c>
      <c r="F30" s="289">
        <f>MROUND('Outdoor Supply'!F24,100)</f>
        <v>0</v>
      </c>
      <c r="G30" s="289">
        <f>MROUND('Outdoor Supply'!G24,100)</f>
        <v>0</v>
      </c>
      <c r="H30" s="289">
        <f>MROUND('Outdoor Supply'!H24,100)</f>
        <v>0</v>
      </c>
      <c r="I30" s="289">
        <f>MROUND('Outdoor Supply'!I24,100)</f>
        <v>0</v>
      </c>
      <c r="J30" s="289">
        <f>MROUND('Outdoor Supply'!J24,100)</f>
        <v>0</v>
      </c>
      <c r="K30" s="289">
        <f>MROUND('Outdoor Supply'!K24,100)</f>
        <v>0</v>
      </c>
      <c r="L30" s="289">
        <f>MROUND('Outdoor Supply'!L24,100)</f>
        <v>0</v>
      </c>
      <c r="M30" s="289">
        <f>MROUND('Outdoor Supply'!M24,100)</f>
        <v>0</v>
      </c>
      <c r="N30" s="289">
        <f>MROUND('Outdoor Supply'!N24,100)</f>
        <v>0</v>
      </c>
      <c r="O30" s="289">
        <f>MROUND('Outdoor Supply'!O24,100)</f>
        <v>0</v>
      </c>
      <c r="P30" s="244"/>
      <c r="Q30" s="444">
        <f t="shared" si="5"/>
        <v>0</v>
      </c>
      <c r="R30" s="1088"/>
    </row>
    <row r="31" spans="2:18" ht="15" thickBot="1" x14ac:dyDescent="0.4">
      <c r="B31" s="1070"/>
      <c r="C31" s="383" t="s">
        <v>425</v>
      </c>
      <c r="D31" s="384">
        <f>SUM(D26:D30)</f>
        <v>0</v>
      </c>
      <c r="E31" s="384">
        <f t="shared" ref="E31:O31" si="6">SUM(E26:E30)</f>
        <v>0</v>
      </c>
      <c r="F31" s="384">
        <f t="shared" si="6"/>
        <v>0</v>
      </c>
      <c r="G31" s="384">
        <f t="shared" si="6"/>
        <v>0</v>
      </c>
      <c r="H31" s="384">
        <f t="shared" si="6"/>
        <v>0</v>
      </c>
      <c r="I31" s="384">
        <f t="shared" si="6"/>
        <v>0</v>
      </c>
      <c r="J31" s="384">
        <f t="shared" si="6"/>
        <v>0</v>
      </c>
      <c r="K31" s="384">
        <f t="shared" si="6"/>
        <v>0</v>
      </c>
      <c r="L31" s="384">
        <f t="shared" si="6"/>
        <v>0</v>
      </c>
      <c r="M31" s="384">
        <f t="shared" si="6"/>
        <v>0</v>
      </c>
      <c r="N31" s="384">
        <f t="shared" si="6"/>
        <v>0</v>
      </c>
      <c r="O31" s="384">
        <f t="shared" si="6"/>
        <v>0</v>
      </c>
      <c r="P31" s="385"/>
      <c r="Q31" s="384">
        <f>SUM(Q26:Q30)</f>
        <v>0</v>
      </c>
      <c r="R31" s="7"/>
    </row>
    <row r="32" spans="2:18" ht="15" thickBot="1" x14ac:dyDescent="0.4">
      <c r="C32" s="4"/>
      <c r="D32" s="4"/>
      <c r="E32" s="4"/>
      <c r="F32" s="4"/>
      <c r="G32" s="4"/>
      <c r="H32" s="4"/>
      <c r="I32" s="4"/>
      <c r="J32" s="4"/>
      <c r="K32" s="4"/>
      <c r="L32" s="4"/>
      <c r="M32" s="4"/>
      <c r="N32" s="4"/>
      <c r="O32" s="4"/>
      <c r="P32" s="217"/>
      <c r="Q32" s="4"/>
      <c r="R32" s="4"/>
    </row>
    <row r="33" spans="3:18" ht="18.5" x14ac:dyDescent="0.45">
      <c r="C33" s="4"/>
      <c r="D33" s="4"/>
      <c r="E33" s="4"/>
      <c r="F33" s="4"/>
      <c r="G33" s="4"/>
      <c r="H33" s="4"/>
      <c r="I33" s="4"/>
      <c r="J33" s="396" t="s">
        <v>42</v>
      </c>
      <c r="K33" s="397"/>
      <c r="L33" s="1086" t="s">
        <v>436</v>
      </c>
      <c r="M33" s="1086"/>
      <c r="N33" s="397"/>
      <c r="O33" s="398" t="s">
        <v>43</v>
      </c>
      <c r="P33" s="399"/>
      <c r="Q33" s="400"/>
      <c r="R33" s="4"/>
    </row>
    <row r="34" spans="3:18" x14ac:dyDescent="0.35">
      <c r="C34" s="4"/>
      <c r="D34" s="4"/>
      <c r="E34" s="4"/>
      <c r="F34" s="4"/>
      <c r="G34" s="4"/>
      <c r="H34" s="4"/>
      <c r="I34" s="4"/>
      <c r="J34" s="401" t="s">
        <v>525</v>
      </c>
      <c r="K34" s="8"/>
      <c r="L34" s="12"/>
      <c r="M34" s="8"/>
      <c r="N34" s="8"/>
      <c r="O34" s="8" t="s">
        <v>525</v>
      </c>
      <c r="P34" s="8"/>
      <c r="Q34" s="402"/>
      <c r="R34" s="4"/>
    </row>
    <row r="35" spans="3:18" x14ac:dyDescent="0.35">
      <c r="C35" s="4"/>
      <c r="D35" s="4"/>
      <c r="E35" s="4"/>
      <c r="F35" s="4"/>
      <c r="G35" s="4"/>
      <c r="H35" s="4"/>
      <c r="I35" s="4"/>
      <c r="J35" s="401" t="s">
        <v>526</v>
      </c>
      <c r="K35" s="8"/>
      <c r="L35" s="8"/>
      <c r="M35" s="8"/>
      <c r="N35" s="8"/>
      <c r="O35" s="8" t="s">
        <v>526</v>
      </c>
      <c r="P35" s="8"/>
      <c r="Q35" s="402"/>
      <c r="R35" s="4"/>
    </row>
    <row r="36" spans="3:18" ht="15" customHeight="1" thickBot="1" x14ac:dyDescent="0.4">
      <c r="C36" s="4"/>
      <c r="D36" s="4"/>
      <c r="E36" s="4"/>
      <c r="F36" s="4"/>
      <c r="G36" s="4"/>
      <c r="H36" s="4"/>
      <c r="I36" s="4"/>
      <c r="J36" s="401"/>
      <c r="K36" s="8"/>
      <c r="L36" s="8"/>
      <c r="M36" s="8"/>
      <c r="N36" s="8"/>
      <c r="O36" s="8"/>
      <c r="P36" s="8"/>
      <c r="Q36" s="402"/>
      <c r="R36" s="4"/>
    </row>
    <row r="37" spans="3:18" ht="15" customHeight="1" thickBot="1" x14ac:dyDescent="0.4">
      <c r="C37" s="4"/>
      <c r="D37" s="4"/>
      <c r="E37" s="4"/>
      <c r="F37" s="4"/>
      <c r="G37" s="4"/>
      <c r="H37" s="4"/>
      <c r="I37" s="4"/>
      <c r="J37" s="500" t="s">
        <v>522</v>
      </c>
      <c r="K37" s="501"/>
      <c r="L37" s="8"/>
      <c r="M37" s="8"/>
      <c r="N37" s="8"/>
      <c r="O37" s="8"/>
      <c r="P37" s="8"/>
      <c r="Q37" s="402"/>
      <c r="R37" s="4"/>
    </row>
    <row r="38" spans="3:18" ht="15" customHeight="1" x14ac:dyDescent="0.35">
      <c r="C38" s="4"/>
      <c r="D38" s="4"/>
      <c r="E38" s="4"/>
      <c r="F38" s="4"/>
      <c r="G38" s="4"/>
      <c r="H38" s="4"/>
      <c r="I38" s="4"/>
      <c r="J38" s="502" t="s">
        <v>520</v>
      </c>
      <c r="K38" s="463"/>
      <c r="L38" s="8"/>
      <c r="M38" s="8"/>
      <c r="N38" s="8"/>
      <c r="O38" s="467" t="s">
        <v>430</v>
      </c>
      <c r="P38" s="468"/>
      <c r="Q38" s="469"/>
      <c r="R38" s="4"/>
    </row>
    <row r="39" spans="3:18" ht="15" customHeight="1" x14ac:dyDescent="0.35">
      <c r="C39" s="4"/>
      <c r="D39" s="4"/>
      <c r="E39" s="4"/>
      <c r="F39" s="4"/>
      <c r="G39" s="4"/>
      <c r="H39" s="4"/>
      <c r="I39" s="4"/>
      <c r="J39" s="403">
        <f>(MROUND(Q11/365,100))</f>
        <v>0</v>
      </c>
      <c r="K39" s="463" t="s">
        <v>427</v>
      </c>
      <c r="L39" s="8"/>
      <c r="M39" s="8"/>
      <c r="N39" s="19"/>
      <c r="O39" s="1080">
        <f>MROUND((Q25/365),100)</f>
        <v>0</v>
      </c>
      <c r="P39" s="1081"/>
      <c r="Q39" s="413" t="s">
        <v>427</v>
      </c>
      <c r="R39" s="4"/>
    </row>
    <row r="40" spans="3:18" ht="15" customHeight="1" x14ac:dyDescent="0.35">
      <c r="C40" s="4"/>
      <c r="D40" s="4"/>
      <c r="E40" s="4"/>
      <c r="F40" s="4"/>
      <c r="G40" s="4"/>
      <c r="H40" s="4"/>
      <c r="I40" s="4"/>
      <c r="J40" s="403">
        <f>Q11</f>
        <v>0</v>
      </c>
      <c r="K40" s="463" t="s">
        <v>428</v>
      </c>
      <c r="L40" s="8"/>
      <c r="M40" s="8"/>
      <c r="N40" s="8"/>
      <c r="O40" s="1082">
        <f>Q25</f>
        <v>0</v>
      </c>
      <c r="P40" s="1083"/>
      <c r="Q40" s="414" t="s">
        <v>428</v>
      </c>
      <c r="R40" s="4"/>
    </row>
    <row r="41" spans="3:18" ht="15" customHeight="1" thickBot="1" x14ac:dyDescent="0.4">
      <c r="C41" s="4"/>
      <c r="D41" s="4"/>
      <c r="E41" s="4"/>
      <c r="F41" s="4"/>
      <c r="G41" s="4"/>
      <c r="H41" s="4"/>
      <c r="I41" s="4"/>
      <c r="J41" s="421"/>
      <c r="K41" s="464"/>
      <c r="L41" s="8"/>
      <c r="M41" s="8"/>
      <c r="N41" s="8"/>
      <c r="O41" s="470" t="s">
        <v>431</v>
      </c>
      <c r="P41" s="395"/>
      <c r="Q41" s="404"/>
      <c r="R41" s="4"/>
    </row>
    <row r="42" spans="3:18" ht="15" customHeight="1" x14ac:dyDescent="0.35">
      <c r="C42" s="4"/>
      <c r="D42" s="4"/>
      <c r="E42" s="4"/>
      <c r="F42" s="4"/>
      <c r="G42" s="4"/>
      <c r="H42" s="4"/>
      <c r="I42" s="4"/>
      <c r="J42" s="500" t="s">
        <v>523</v>
      </c>
      <c r="K42" s="501"/>
      <c r="L42" s="8"/>
      <c r="M42" s="8"/>
      <c r="N42" s="19"/>
      <c r="O42" s="538">
        <f>MROUND((Q26/365),100)</f>
        <v>0</v>
      </c>
      <c r="P42" s="539"/>
      <c r="Q42" s="411" t="s">
        <v>427</v>
      </c>
      <c r="R42" s="4"/>
    </row>
    <row r="43" spans="3:18" ht="15" customHeight="1" x14ac:dyDescent="0.35">
      <c r="C43" s="4"/>
      <c r="D43" s="4"/>
      <c r="E43" s="4"/>
      <c r="F43" s="4"/>
      <c r="G43" s="4"/>
      <c r="H43" s="4"/>
      <c r="I43" s="4"/>
      <c r="J43" s="421"/>
      <c r="K43" s="464"/>
      <c r="L43" s="8"/>
      <c r="M43" s="8"/>
      <c r="N43" s="8"/>
      <c r="O43" s="540">
        <f>Q26</f>
        <v>0</v>
      </c>
      <c r="P43" s="541"/>
      <c r="Q43" s="412" t="s">
        <v>428</v>
      </c>
      <c r="R43" s="4"/>
    </row>
    <row r="44" spans="3:18" ht="15" customHeight="1" x14ac:dyDescent="0.35">
      <c r="C44" s="4"/>
      <c r="D44" s="4"/>
      <c r="E44" s="4"/>
      <c r="F44" s="4"/>
      <c r="G44" s="4"/>
      <c r="H44" s="4"/>
      <c r="I44" s="4"/>
      <c r="J44" s="405" t="s">
        <v>521</v>
      </c>
      <c r="K44" s="465"/>
      <c r="L44" s="8"/>
      <c r="M44" s="8"/>
      <c r="N44" s="8"/>
      <c r="O44" s="471" t="s">
        <v>432</v>
      </c>
      <c r="P44" s="394"/>
      <c r="Q44" s="407"/>
      <c r="R44" s="4"/>
    </row>
    <row r="45" spans="3:18" ht="15" customHeight="1" x14ac:dyDescent="0.35">
      <c r="C45" s="4"/>
      <c r="D45" s="4"/>
      <c r="E45" s="4"/>
      <c r="F45" s="4"/>
      <c r="G45" s="4"/>
      <c r="H45" s="4"/>
      <c r="I45" s="4"/>
      <c r="J45" s="406">
        <f>(MROUND((Q14+Q15)/365,100))</f>
        <v>0</v>
      </c>
      <c r="K45" s="465" t="s">
        <v>427</v>
      </c>
      <c r="L45" s="8"/>
      <c r="M45" s="8"/>
      <c r="N45" s="19"/>
      <c r="O45" s="532">
        <f>MROUND((Q27/365),100)</f>
        <v>0</v>
      </c>
      <c r="P45" s="533"/>
      <c r="Q45" s="415" t="s">
        <v>427</v>
      </c>
      <c r="R45" s="4"/>
    </row>
    <row r="46" spans="3:18" ht="15" customHeight="1" x14ac:dyDescent="0.35">
      <c r="C46" s="4"/>
      <c r="D46" s="4"/>
      <c r="E46" s="4"/>
      <c r="F46" s="4"/>
      <c r="G46" s="4"/>
      <c r="H46" s="4"/>
      <c r="I46" s="4"/>
      <c r="J46" s="408">
        <f>Q14+Q15</f>
        <v>0</v>
      </c>
      <c r="K46" s="465" t="s">
        <v>428</v>
      </c>
      <c r="L46" s="8"/>
      <c r="M46" s="8"/>
      <c r="N46" s="8"/>
      <c r="O46" s="534">
        <f>Q27</f>
        <v>0</v>
      </c>
      <c r="P46" s="535"/>
      <c r="Q46" s="416" t="s">
        <v>428</v>
      </c>
      <c r="R46" s="4"/>
    </row>
    <row r="47" spans="3:18" ht="15" customHeight="1" x14ac:dyDescent="0.35">
      <c r="C47" s="4"/>
      <c r="D47" s="4"/>
      <c r="E47" s="4"/>
      <c r="F47" s="4"/>
      <c r="G47" s="4"/>
      <c r="H47" s="4"/>
      <c r="I47" s="4"/>
      <c r="J47" s="421"/>
      <c r="K47" s="464"/>
      <c r="L47" s="8"/>
      <c r="M47" s="8"/>
      <c r="N47" s="8"/>
      <c r="O47" s="544" t="s">
        <v>433</v>
      </c>
      <c r="P47" s="545"/>
      <c r="Q47" s="546"/>
      <c r="R47" s="4"/>
    </row>
    <row r="48" spans="3:18" ht="15" customHeight="1" x14ac:dyDescent="0.35">
      <c r="C48" s="4"/>
      <c r="D48" s="4"/>
      <c r="E48" s="4"/>
      <c r="F48" s="4"/>
      <c r="G48" s="4"/>
      <c r="H48" s="4"/>
      <c r="I48" s="4"/>
      <c r="J48" s="503" t="s">
        <v>429</v>
      </c>
      <c r="K48" s="504"/>
      <c r="L48" s="8"/>
      <c r="M48" s="8"/>
      <c r="N48" s="19"/>
      <c r="O48" s="547">
        <f>MROUND((Q28/365),100)</f>
        <v>0</v>
      </c>
      <c r="P48" s="548"/>
      <c r="Q48" s="420" t="s">
        <v>427</v>
      </c>
      <c r="R48" s="4"/>
    </row>
    <row r="49" spans="3:18" ht="15" customHeight="1" x14ac:dyDescent="0.35">
      <c r="C49" s="4"/>
      <c r="D49" s="4"/>
      <c r="E49" s="4"/>
      <c r="F49" s="4"/>
      <c r="G49" s="4"/>
      <c r="H49" s="4"/>
      <c r="I49" s="4"/>
      <c r="J49" s="505">
        <f>(MROUND(Q20/365,100))</f>
        <v>0</v>
      </c>
      <c r="K49" s="506" t="s">
        <v>427</v>
      </c>
      <c r="L49" s="8"/>
      <c r="M49" s="8"/>
      <c r="N49" s="8"/>
      <c r="O49" s="549">
        <f>Q28</f>
        <v>0</v>
      </c>
      <c r="P49" s="545"/>
      <c r="Q49" s="550" t="s">
        <v>428</v>
      </c>
      <c r="R49" s="4"/>
    </row>
    <row r="50" spans="3:18" ht="15" customHeight="1" x14ac:dyDescent="0.35">
      <c r="C50" s="4"/>
      <c r="D50" s="4"/>
      <c r="E50" s="4"/>
      <c r="F50" s="4"/>
      <c r="G50" s="4"/>
      <c r="H50" s="4"/>
      <c r="I50" s="4"/>
      <c r="J50" s="507">
        <f>Q20</f>
        <v>0</v>
      </c>
      <c r="K50" s="506" t="s">
        <v>428</v>
      </c>
      <c r="L50" s="8"/>
      <c r="M50" s="8"/>
      <c r="N50" s="8"/>
      <c r="O50" s="472" t="s">
        <v>434</v>
      </c>
      <c r="P50" s="393"/>
      <c r="Q50" s="409"/>
      <c r="R50" s="4"/>
    </row>
    <row r="51" spans="3:18" ht="15" customHeight="1" x14ac:dyDescent="0.35">
      <c r="C51" s="4"/>
      <c r="D51" s="4"/>
      <c r="E51" s="4"/>
      <c r="F51" s="4"/>
      <c r="G51" s="4"/>
      <c r="H51" s="4"/>
      <c r="I51" s="4"/>
      <c r="J51" s="421"/>
      <c r="K51" s="464"/>
      <c r="L51" s="8"/>
      <c r="M51" s="8"/>
      <c r="N51" s="8"/>
      <c r="O51" s="530">
        <f>MROUND((Q29/365),100)</f>
        <v>0</v>
      </c>
      <c r="P51" s="531"/>
      <c r="Q51" s="417" t="s">
        <v>427</v>
      </c>
      <c r="R51" s="4"/>
    </row>
    <row r="52" spans="3:18" ht="15" customHeight="1" x14ac:dyDescent="0.35">
      <c r="C52" s="4"/>
      <c r="D52" s="4"/>
      <c r="E52" s="4"/>
      <c r="F52" s="4"/>
      <c r="G52" s="4"/>
      <c r="H52" s="4"/>
      <c r="I52" s="4"/>
      <c r="J52" s="508" t="s">
        <v>524</v>
      </c>
      <c r="K52" s="509"/>
      <c r="L52" s="20"/>
      <c r="M52" s="8"/>
      <c r="N52" s="8"/>
      <c r="O52" s="536">
        <f>Q29</f>
        <v>0</v>
      </c>
      <c r="P52" s="537"/>
      <c r="Q52" s="418" t="s">
        <v>428</v>
      </c>
      <c r="R52" s="4"/>
    </row>
    <row r="53" spans="3:18" x14ac:dyDescent="0.35">
      <c r="C53" s="4"/>
      <c r="D53" s="4"/>
      <c r="E53" s="4"/>
      <c r="F53" s="4"/>
      <c r="G53" s="4"/>
      <c r="H53" s="4"/>
      <c r="I53" s="4"/>
      <c r="J53" s="510">
        <f>(MROUND((Q17+Q18)/365,100))</f>
        <v>0</v>
      </c>
      <c r="K53" s="511" t="s">
        <v>427</v>
      </c>
      <c r="L53" s="25"/>
      <c r="M53" s="8"/>
      <c r="N53" s="8"/>
      <c r="O53" s="473" t="s">
        <v>435</v>
      </c>
      <c r="P53" s="392"/>
      <c r="Q53" s="410"/>
      <c r="R53" s="4"/>
    </row>
    <row r="54" spans="3:18" x14ac:dyDescent="0.35">
      <c r="C54" s="4"/>
      <c r="D54" s="4"/>
      <c r="E54" s="4"/>
      <c r="F54" s="4"/>
      <c r="G54" s="4"/>
      <c r="H54" s="4"/>
      <c r="I54" s="4"/>
      <c r="J54" s="512">
        <f>Q17+Q18</f>
        <v>0</v>
      </c>
      <c r="K54" s="511" t="s">
        <v>428</v>
      </c>
      <c r="L54" s="8"/>
      <c r="M54" s="8"/>
      <c r="N54" s="8"/>
      <c r="O54" s="528">
        <f>MROUND((Q30/365),100)</f>
        <v>0</v>
      </c>
      <c r="P54" s="529"/>
      <c r="Q54" s="419" t="s">
        <v>427</v>
      </c>
      <c r="R54" s="4"/>
    </row>
    <row r="55" spans="3:18" ht="15" thickBot="1" x14ac:dyDescent="0.4">
      <c r="C55" s="4"/>
      <c r="D55" s="4"/>
      <c r="E55" s="4"/>
      <c r="F55" s="4"/>
      <c r="G55" s="4"/>
      <c r="H55" s="4"/>
      <c r="I55" s="4"/>
      <c r="J55" s="422"/>
      <c r="K55" s="466"/>
      <c r="L55" s="8"/>
      <c r="M55" s="8"/>
      <c r="N55" s="8"/>
      <c r="O55" s="542">
        <f>Q30</f>
        <v>0</v>
      </c>
      <c r="P55" s="543"/>
      <c r="Q55" s="419" t="s">
        <v>428</v>
      </c>
      <c r="R55" s="4"/>
    </row>
    <row r="56" spans="3:18" x14ac:dyDescent="0.35">
      <c r="C56" s="4"/>
      <c r="D56" s="4"/>
      <c r="E56" s="4"/>
      <c r="F56" s="4"/>
      <c r="G56" s="4"/>
      <c r="H56" s="4"/>
      <c r="I56" s="4"/>
      <c r="J56" s="1078" t="s">
        <v>471</v>
      </c>
      <c r="K56" s="1079"/>
      <c r="L56" s="462"/>
      <c r="M56" s="462"/>
      <c r="N56" s="462"/>
      <c r="O56" s="1075" t="s">
        <v>472</v>
      </c>
      <c r="P56" s="1076"/>
      <c r="Q56" s="1077"/>
      <c r="R56" s="4"/>
    </row>
    <row r="57" spans="3:18" x14ac:dyDescent="0.35">
      <c r="C57" s="423"/>
      <c r="D57" s="423"/>
      <c r="E57" s="423"/>
      <c r="F57" s="423"/>
      <c r="G57" s="423"/>
      <c r="H57" s="423"/>
      <c r="I57" s="423"/>
      <c r="J57" s="461">
        <f>MROUND(Q21/365,1000)</f>
        <v>0</v>
      </c>
      <c r="K57" s="458" t="s">
        <v>427</v>
      </c>
      <c r="L57" s="462"/>
      <c r="M57" s="462"/>
      <c r="N57" s="462"/>
      <c r="O57" s="1071">
        <f>MROUND(Q31/365,1000)</f>
        <v>0</v>
      </c>
      <c r="P57" s="1072"/>
      <c r="Q57" s="458" t="s">
        <v>427</v>
      </c>
      <c r="R57" s="423"/>
    </row>
    <row r="58" spans="3:18" ht="15" thickBot="1" x14ac:dyDescent="0.4">
      <c r="C58" s="423"/>
      <c r="D58" s="423"/>
      <c r="E58" s="423"/>
      <c r="F58" s="423"/>
      <c r="G58" s="423"/>
      <c r="H58" s="423"/>
      <c r="I58" s="423"/>
      <c r="J58" s="460">
        <f>Q21</f>
        <v>0</v>
      </c>
      <c r="K58" s="459" t="s">
        <v>428</v>
      </c>
      <c r="L58" s="499"/>
      <c r="M58" s="499"/>
      <c r="N58" s="499"/>
      <c r="O58" s="1073">
        <f>MROUND(Q31,1000)</f>
        <v>0</v>
      </c>
      <c r="P58" s="1074"/>
      <c r="Q58" s="459" t="s">
        <v>428</v>
      </c>
      <c r="R58" s="423"/>
    </row>
    <row r="59" spans="3:18" x14ac:dyDescent="0.35">
      <c r="C59" s="423"/>
      <c r="D59" s="423"/>
      <c r="E59" s="423"/>
      <c r="F59" s="423"/>
      <c r="G59" s="423"/>
      <c r="H59" s="423"/>
      <c r="I59" s="423"/>
      <c r="J59" s="423"/>
      <c r="K59" s="423"/>
      <c r="L59" s="423"/>
      <c r="M59" s="423"/>
      <c r="N59" s="423"/>
      <c r="O59" s="423"/>
      <c r="P59" s="423"/>
      <c r="Q59" s="423"/>
      <c r="R59" s="423"/>
    </row>
    <row r="60" spans="3:18" s="10" customFormat="1" ht="18.5" x14ac:dyDescent="0.45">
      <c r="C60" s="314" t="s">
        <v>769</v>
      </c>
      <c r="D60" s="301"/>
      <c r="E60" s="301"/>
      <c r="F60" s="301"/>
      <c r="G60" s="301"/>
      <c r="H60" s="301"/>
      <c r="I60" s="301"/>
      <c r="J60" s="301"/>
      <c r="K60" s="301"/>
      <c r="L60" s="301"/>
      <c r="M60" s="301"/>
      <c r="N60" s="301"/>
      <c r="O60" s="301"/>
      <c r="P60" s="301"/>
      <c r="Q60" s="301"/>
      <c r="R60" s="301"/>
    </row>
    <row r="61" spans="3:18" s="10" customFormat="1" x14ac:dyDescent="0.35">
      <c r="D61" s="18"/>
      <c r="E61" s="18"/>
      <c r="F61" s="18"/>
      <c r="G61" s="21"/>
      <c r="H61" s="18"/>
      <c r="I61" s="18"/>
      <c r="J61" s="18"/>
      <c r="K61" s="18"/>
      <c r="L61" s="18"/>
      <c r="M61" s="18"/>
      <c r="N61" s="18"/>
      <c r="O61" s="18"/>
      <c r="P61" s="18"/>
      <c r="Q61" s="18"/>
    </row>
    <row r="62" spans="3:18" s="10" customFormat="1" x14ac:dyDescent="0.35">
      <c r="D62" s="17"/>
    </row>
    <row r="68" spans="10:10" x14ac:dyDescent="0.35">
      <c r="J68" s="67"/>
    </row>
    <row r="69" spans="10:10" x14ac:dyDescent="0.35">
      <c r="J69" s="67"/>
    </row>
    <row r="99" spans="3:17" ht="15" thickBot="1" x14ac:dyDescent="0.4">
      <c r="C99" s="2" t="s">
        <v>546</v>
      </c>
    </row>
    <row r="100" spans="3:17" x14ac:dyDescent="0.35">
      <c r="C100" s="1084" t="s">
        <v>345</v>
      </c>
      <c r="D100" s="1084"/>
      <c r="E100" s="1084"/>
      <c r="F100" s="1084"/>
      <c r="G100" s="1084"/>
      <c r="H100" s="1084"/>
      <c r="I100" s="1084"/>
      <c r="J100" s="1084"/>
      <c r="K100" s="1084"/>
      <c r="L100" s="1084"/>
      <c r="M100" s="1084"/>
      <c r="N100" s="1084"/>
      <c r="O100" s="1084"/>
      <c r="P100" s="1084"/>
      <c r="Q100" s="1085"/>
    </row>
    <row r="101" spans="3:17" x14ac:dyDescent="0.35">
      <c r="C101" s="474" t="s">
        <v>20</v>
      </c>
      <c r="D101" s="30" t="s">
        <v>21</v>
      </c>
      <c r="E101" s="30" t="s">
        <v>22</v>
      </c>
      <c r="F101" s="30" t="s">
        <v>23</v>
      </c>
      <c r="G101" s="31" t="s">
        <v>24</v>
      </c>
      <c r="H101" s="30" t="s">
        <v>25</v>
      </c>
      <c r="I101" s="30" t="s">
        <v>26</v>
      </c>
      <c r="J101" s="30" t="s">
        <v>27</v>
      </c>
      <c r="K101" s="30" t="s">
        <v>28</v>
      </c>
      <c r="L101" s="30" t="s">
        <v>29</v>
      </c>
      <c r="M101" s="30" t="s">
        <v>30</v>
      </c>
      <c r="N101" s="30" t="s">
        <v>31</v>
      </c>
      <c r="O101" s="30" t="s">
        <v>32</v>
      </c>
      <c r="P101" s="243"/>
      <c r="Q101" s="386" t="s">
        <v>41</v>
      </c>
    </row>
    <row r="102" spans="3:17" x14ac:dyDescent="0.35">
      <c r="C102" s="240" t="s">
        <v>418</v>
      </c>
      <c r="D102" s="289">
        <f>MROUND(('Indoor Demand'!$Q$121-'Indoor Demand'!$R$121)/365,100)</f>
        <v>0</v>
      </c>
      <c r="E102" s="289">
        <f>MROUND(('Indoor Demand'!$Q$121-'Indoor Demand'!$R$121)/365,100)</f>
        <v>0</v>
      </c>
      <c r="F102" s="289">
        <f>MROUND(('Indoor Demand'!$Q$121-'Indoor Demand'!$R$121)/365,100)</f>
        <v>0</v>
      </c>
      <c r="G102" s="289">
        <f>MROUND(('Indoor Demand'!$Q$121-'Indoor Demand'!$R$121)*30/365,100)</f>
        <v>0</v>
      </c>
      <c r="H102" s="289">
        <f>MROUND(('Indoor Demand'!$Q$121-'Indoor Demand'!$R$121)*31/365,100)</f>
        <v>0</v>
      </c>
      <c r="I102" s="289">
        <f>MROUND(('Indoor Demand'!$Q$121-'Indoor Demand'!$R$121)*30/365,100)</f>
        <v>0</v>
      </c>
      <c r="J102" s="289">
        <f>MROUND(('Indoor Demand'!$Q$121-'Indoor Demand'!$R$121)*31/365,100)</f>
        <v>0</v>
      </c>
      <c r="K102" s="289">
        <f>MROUND(('Indoor Demand'!$Q$121-'Indoor Demand'!$R$121)*31/365,100)</f>
        <v>0</v>
      </c>
      <c r="L102" s="289">
        <f>MROUND(('Indoor Demand'!$Q$121-'Indoor Demand'!$R$121)*30/365,100)</f>
        <v>0</v>
      </c>
      <c r="M102" s="289">
        <f>MROUND(('Indoor Demand'!$Q$121-'Indoor Demand'!$R$121)*31/365,100)</f>
        <v>0</v>
      </c>
      <c r="N102" s="289">
        <f>MROUND(('Indoor Demand'!$Q$121-'Indoor Demand'!$R$121)*30/365,100)</f>
        <v>0</v>
      </c>
      <c r="O102" s="289">
        <f>MROUND(('Indoor Demand'!$Q$121-'Indoor Demand'!$R$121)*31/365,100)</f>
        <v>0</v>
      </c>
      <c r="P102" s="244"/>
      <c r="Q102" s="444">
        <f>SUM(D102:O102)</f>
        <v>0</v>
      </c>
    </row>
    <row r="103" spans="3:17" x14ac:dyDescent="0.35">
      <c r="C103" s="240" t="s">
        <v>419</v>
      </c>
      <c r="D103" s="289">
        <f>IF('Indoor Demand'!D231&gt;0,'Indoor Demand'!D231,'Indoor Demand'!D230)+IF('Indoor Demand'!D251&gt;0,'Indoor Demand'!D251,'Indoor Demand'!D250)+IF('Outdoor Demand'!D149&gt;0,'Outdoor Demand'!D149,'Outdoor Demand'!D148)+IF('Outdoor Demand'!D174&gt;0,'Outdoor Demand'!D174,'Outdoor Demand'!D173)/31</f>
        <v>0</v>
      </c>
      <c r="E103" s="289">
        <f>IF('Indoor Demand'!F231&gt;0,'Indoor Demand'!F231,'Indoor Demand'!F230)+IF('Indoor Demand'!F251&gt;0,'Indoor Demand'!F251,'Indoor Demand'!F250)+IF('Outdoor Demand'!E149&gt;0,'Outdoor Demand'!E149,'Outdoor Demand'!E148)+IF('Outdoor Demand'!E174&gt;0,'Outdoor Demand'!E174,'Outdoor Demand'!E173)/28</f>
        <v>0</v>
      </c>
      <c r="F103" s="289">
        <f>IF('Indoor Demand'!G231&gt;0,'Indoor Demand'!G231,'Indoor Demand'!G230)+IF('Indoor Demand'!G251&gt;0,'Indoor Demand'!G251,'Indoor Demand'!G250)+IF('Outdoor Demand'!F149&gt;0,'Outdoor Demand'!F149,'Outdoor Demand'!F148)+IF('Outdoor Demand'!F174&gt;0,'Outdoor Demand'!F174,'Outdoor Demand'!F173)/31</f>
        <v>0</v>
      </c>
      <c r="G103" s="289">
        <f>IF('Indoor Demand'!H231&gt;0,'Indoor Demand'!H231,'Indoor Demand'!H230)+IF('Indoor Demand'!H251&gt;0,'Indoor Demand'!H251,'Indoor Demand'!H250)+IF('Outdoor Demand'!G149&gt;0,'Outdoor Demand'!G149,'Outdoor Demand'!G148)+IF('Outdoor Demand'!G174&gt;0,'Outdoor Demand'!G174,'Outdoor Demand'!G173)/30</f>
        <v>0</v>
      </c>
      <c r="H103" s="289">
        <f>IF('Indoor Demand'!J231&gt;0,'Indoor Demand'!J231,'Indoor Demand'!J230)+IF('Indoor Demand'!J251&gt;0,'Indoor Demand'!J251,'Indoor Demand'!J250)+IF('Outdoor Demand'!H149&gt;0,'Outdoor Demand'!H149,'Outdoor Demand'!H148)+IF('Outdoor Demand'!H174&gt;0,'Outdoor Demand'!H174,'Outdoor Demand'!H173)/31</f>
        <v>0</v>
      </c>
      <c r="I103" s="289">
        <f>IF('Indoor Demand'!K231&gt;0,'Indoor Demand'!K231,'Indoor Demand'!K230)+IF('Indoor Demand'!K251&gt;0,'Indoor Demand'!K251,'Indoor Demand'!K250)+IF('Outdoor Demand'!I149&gt;0,'Outdoor Demand'!I149,'Outdoor Demand'!I148)+IF('Outdoor Demand'!I174&gt;0,'Outdoor Demand'!I174,'Outdoor Demand'!I173)/30</f>
        <v>0</v>
      </c>
      <c r="J103" s="289">
        <f>IF('Indoor Demand'!L231&gt;0,'Indoor Demand'!L231,'Indoor Demand'!L230)+IF('Indoor Demand'!L251&gt;0,'Indoor Demand'!L251,'Indoor Demand'!L250)+IF('Outdoor Demand'!J149&gt;0,'Outdoor Demand'!J149,'Outdoor Demand'!J148)+IF('Outdoor Demand'!J174&gt;0,'Outdoor Demand'!J174,'Outdoor Demand'!J173)/31</f>
        <v>0</v>
      </c>
      <c r="K103" s="289">
        <f>IF('Indoor Demand'!N231&gt;0,'Indoor Demand'!N231,'Indoor Demand'!N230)+IF('Indoor Demand'!N251&gt;0,'Indoor Demand'!N251,'Indoor Demand'!N250)+IF('Outdoor Demand'!K149&gt;0,'Outdoor Demand'!K149,'Outdoor Demand'!K148)+IF('Outdoor Demand'!K174&gt;0,'Outdoor Demand'!K174,'Outdoor Demand'!K173)/31</f>
        <v>0</v>
      </c>
      <c r="L103" s="289">
        <f>IF('Indoor Demand'!O231&gt;0,'Indoor Demand'!O231,'Indoor Demand'!O230)+IF('Indoor Demand'!O251&gt;0,'Indoor Demand'!O251,'Indoor Demand'!O250)+IF('Outdoor Demand'!L149&gt;0,'Outdoor Demand'!L149,'Outdoor Demand'!L148)+IF('Outdoor Demand'!L174&gt;0,'Outdoor Demand'!L174,'Outdoor Demand'!L173)/30</f>
        <v>0</v>
      </c>
      <c r="M103" s="289">
        <f>IF('Indoor Demand'!P231&gt;0,'Indoor Demand'!P231,'Indoor Demand'!P230)+IF('Indoor Demand'!P251&gt;0,'Indoor Demand'!P251,'Indoor Demand'!P250)+IF('Outdoor Demand'!M149&gt;0,'Outdoor Demand'!M149,'Outdoor Demand'!M148)+IF('Outdoor Demand'!M174&gt;0,'Outdoor Demand'!M174,'Outdoor Demand'!M173)/31</f>
        <v>0</v>
      </c>
      <c r="N103" s="289">
        <f>IF('Indoor Demand'!Q231&gt;0,'Indoor Demand'!Q231,'Indoor Demand'!Q230)+IF('Indoor Demand'!Q251&gt;0,'Indoor Demand'!Q251,'Indoor Demand'!Q250)+IF('Outdoor Demand'!N149&gt;0,'Outdoor Demand'!N149,'Outdoor Demand'!N148)+IF('Outdoor Demand'!N174&gt;0,'Outdoor Demand'!N174,'Outdoor Demand'!N173)/30</f>
        <v>0</v>
      </c>
      <c r="O103" s="289">
        <f>IF('Indoor Demand'!R231&gt;0,'Indoor Demand'!R231,'Indoor Demand'!R230)+IF('Indoor Demand'!R251&gt;0,'Indoor Demand'!R251,'Indoor Demand'!R250)+IF('Outdoor Demand'!O149&gt;0,'Outdoor Demand'!O149,'Outdoor Demand'!O148)+IF('Outdoor Demand'!O174&gt;0,'Outdoor Demand'!O174,'Outdoor Demand'!O173)/31</f>
        <v>0</v>
      </c>
      <c r="P103" s="244"/>
      <c r="Q103" s="444">
        <f>SUM(D103:O103)</f>
        <v>0</v>
      </c>
    </row>
    <row r="104" spans="3:17" x14ac:dyDescent="0.35">
      <c r="C104" s="380" t="s">
        <v>422</v>
      </c>
      <c r="D104" s="381">
        <f>SUM(D102:D103)</f>
        <v>0</v>
      </c>
      <c r="E104" s="381">
        <f t="shared" ref="E104:O104" si="7">SUM(E102:E103)</f>
        <v>0</v>
      </c>
      <c r="F104" s="381">
        <f>SUM(F102:F103)</f>
        <v>0</v>
      </c>
      <c r="G104" s="381">
        <f t="shared" si="7"/>
        <v>0</v>
      </c>
      <c r="H104" s="381">
        <f t="shared" si="7"/>
        <v>0</v>
      </c>
      <c r="I104" s="381">
        <f t="shared" si="7"/>
        <v>0</v>
      </c>
      <c r="J104" s="381">
        <f t="shared" si="7"/>
        <v>0</v>
      </c>
      <c r="K104" s="381">
        <f t="shared" si="7"/>
        <v>0</v>
      </c>
      <c r="L104" s="381">
        <f t="shared" si="7"/>
        <v>0</v>
      </c>
      <c r="M104" s="381">
        <f t="shared" si="7"/>
        <v>0</v>
      </c>
      <c r="N104" s="381">
        <f t="shared" si="7"/>
        <v>0</v>
      </c>
      <c r="O104" s="381">
        <f t="shared" si="7"/>
        <v>0</v>
      </c>
      <c r="P104" s="379"/>
      <c r="Q104" s="387">
        <f>SUM(D104:O104)</f>
        <v>0</v>
      </c>
    </row>
    <row r="105" spans="3:17" x14ac:dyDescent="0.35">
      <c r="C105" s="1089" t="s">
        <v>346</v>
      </c>
      <c r="D105" s="1089"/>
      <c r="E105" s="1089"/>
      <c r="F105" s="1089"/>
      <c r="G105" s="1089"/>
      <c r="H105" s="1089"/>
      <c r="I105" s="1089"/>
      <c r="J105" s="1089"/>
      <c r="K105" s="1089"/>
      <c r="L105" s="1089"/>
      <c r="M105" s="1089"/>
      <c r="N105" s="1089"/>
      <c r="O105" s="1089"/>
      <c r="P105" s="1089"/>
      <c r="Q105" s="1090"/>
    </row>
    <row r="106" spans="3:17" x14ac:dyDescent="0.35">
      <c r="C106" s="474" t="s">
        <v>20</v>
      </c>
      <c r="D106" s="30" t="s">
        <v>21</v>
      </c>
      <c r="E106" s="30" t="s">
        <v>22</v>
      </c>
      <c r="F106" s="30" t="s">
        <v>23</v>
      </c>
      <c r="G106" s="31" t="s">
        <v>24</v>
      </c>
      <c r="H106" s="30" t="s">
        <v>25</v>
      </c>
      <c r="I106" s="30" t="s">
        <v>26</v>
      </c>
      <c r="J106" s="30" t="s">
        <v>27</v>
      </c>
      <c r="K106" s="30" t="s">
        <v>28</v>
      </c>
      <c r="L106" s="30" t="s">
        <v>29</v>
      </c>
      <c r="M106" s="30" t="s">
        <v>30</v>
      </c>
      <c r="N106" s="30" t="s">
        <v>31</v>
      </c>
      <c r="O106" s="30" t="s">
        <v>32</v>
      </c>
      <c r="P106" s="243"/>
      <c r="Q106" s="386" t="s">
        <v>41</v>
      </c>
    </row>
    <row r="107" spans="3:17" x14ac:dyDescent="0.35">
      <c r="C107" s="240" t="s">
        <v>547</v>
      </c>
      <c r="D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E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F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G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H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I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J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K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L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M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N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O107" s="289">
        <f>MROUND(('Indoor Demand'!$P$22+'Indoor Demand'!$P$43+'Indoor Demand'!$P$44+'Indoor Demand'!$P$45+'Indoor Demand'!$P$53+'Indoor Demand'!$P$54+'Indoor Demand'!$P$55+'Indoor Demand'!$P$63+'Indoor Demand'!$P$64+'Indoor Demand'!$P$65+'Indoor Demand'!$P$73+'Indoor Demand'!$P$74+'Indoor Demand'!$P$75+'Indoor Demand'!$P$83+'Indoor Demand'!$P$84+'Indoor Demand'!$P$85),100)</f>
        <v>0</v>
      </c>
      <c r="P107" s="244"/>
      <c r="Q107" s="444">
        <f t="shared" ref="Q107:Q113" si="8">SUM(D107:O107)</f>
        <v>0</v>
      </c>
    </row>
    <row r="108" spans="3:17" x14ac:dyDescent="0.35">
      <c r="C108" s="240" t="s">
        <v>529</v>
      </c>
      <c r="D108" s="289">
        <f>IFERROR(MROUND('Indoor Demand'!$R$121*31/365-D107+IF('Indoor Demand'!D242&gt;0,'Indoor Demand'!D242,'Indoor Demand'!D241),100),0)</f>
        <v>0</v>
      </c>
      <c r="E108" s="289">
        <f>IFERROR(MROUND('Indoor Demand'!$R$121*28/365-E107+IF('Indoor Demand'!F242&gt;0,'Indoor Demand'!F242,'Indoor Demand'!F241),100),0)</f>
        <v>0</v>
      </c>
      <c r="F108" s="289">
        <f>IFERROR(MROUND('Indoor Demand'!$R$121*31/365-F107+IF('Indoor Demand'!G242&gt;0,'Indoor Demand'!G242,'Indoor Demand'!G241),100),0)</f>
        <v>0</v>
      </c>
      <c r="G108" s="289">
        <f>IFERROR(MROUND('Indoor Demand'!$R$121*30/365-G107+IF('Indoor Demand'!H242&gt;0,'Indoor Demand'!H242,'Indoor Demand'!H241),100),0)</f>
        <v>0</v>
      </c>
      <c r="H108" s="289">
        <f>IFERROR(MROUND('Indoor Demand'!$R$121*31/365-H107+IF('Indoor Demand'!J242&gt;0,'Indoor Demand'!J242,'Indoor Demand'!J241),100),0)</f>
        <v>0</v>
      </c>
      <c r="I108" s="289">
        <f>IFERROR(MROUND('Indoor Demand'!$R$121*30/365-I107+IF('Indoor Demand'!K242&gt;0,'Indoor Demand'!K242,'Indoor Demand'!K241),100),0)</f>
        <v>0</v>
      </c>
      <c r="J108" s="289">
        <f>IFERROR(MROUND('Indoor Demand'!$R$121*31/365-J107+IF('Indoor Demand'!L242&gt;0,'Indoor Demand'!L242,'Indoor Demand'!L241),100),0)</f>
        <v>0</v>
      </c>
      <c r="K108" s="289">
        <f>IFERROR(MROUND('Indoor Demand'!$R$121*31/365-K107+IF('Indoor Demand'!N242&gt;0,'Indoor Demand'!N242,'Indoor Demand'!N241),100),0)</f>
        <v>0</v>
      </c>
      <c r="L108" s="289">
        <f>IFERROR(MROUND('Indoor Demand'!$R$121*30/365-L107+IF('Indoor Demand'!O242&gt;0,'Indoor Demand'!O242,'Indoor Demand'!O241),100),0)</f>
        <v>0</v>
      </c>
      <c r="M108" s="289">
        <f>IFERROR(MROUND('Indoor Demand'!$R$121*31/365-M107+IF('Indoor Demand'!P242&gt;0,'Indoor Demand'!P242,'Indoor Demand'!P241),100),0)</f>
        <v>0</v>
      </c>
      <c r="N108" s="289">
        <f>IFERROR(MROUND('Indoor Demand'!$R$121*30/365-N107+IF('Indoor Demand'!Q242&gt;0,'Indoor Demand'!Q242,'Indoor Demand'!Q241),100),0)</f>
        <v>0</v>
      </c>
      <c r="O108" s="289">
        <f>IFERROR(MROUND('Indoor Demand'!$R$121*31/365-O107+IF('Indoor Demand'!R242&gt;0,'Indoor Demand'!R242,'Indoor Demand'!R241),100),0)</f>
        <v>0</v>
      </c>
      <c r="P108" s="244"/>
      <c r="Q108" s="444">
        <f t="shared" si="8"/>
        <v>0</v>
      </c>
    </row>
    <row r="109" spans="3:17" x14ac:dyDescent="0.35">
      <c r="C109" s="520" t="s">
        <v>534</v>
      </c>
      <c r="D109" s="521">
        <f>D107+D108</f>
        <v>0</v>
      </c>
      <c r="E109" s="521">
        <f t="shared" ref="E109:O109" si="9">E107+E108</f>
        <v>0</v>
      </c>
      <c r="F109" s="521">
        <f t="shared" si="9"/>
        <v>0</v>
      </c>
      <c r="G109" s="521">
        <f t="shared" si="9"/>
        <v>0</v>
      </c>
      <c r="H109" s="521">
        <f t="shared" si="9"/>
        <v>0</v>
      </c>
      <c r="I109" s="521">
        <f t="shared" si="9"/>
        <v>0</v>
      </c>
      <c r="J109" s="521">
        <f t="shared" si="9"/>
        <v>0</v>
      </c>
      <c r="K109" s="521">
        <f t="shared" si="9"/>
        <v>0</v>
      </c>
      <c r="L109" s="521">
        <f t="shared" si="9"/>
        <v>0</v>
      </c>
      <c r="M109" s="521">
        <f t="shared" si="9"/>
        <v>0</v>
      </c>
      <c r="N109" s="521">
        <f t="shared" si="9"/>
        <v>0</v>
      </c>
      <c r="O109" s="521">
        <f t="shared" si="9"/>
        <v>0</v>
      </c>
      <c r="P109" s="244"/>
      <c r="Q109" s="387">
        <f t="shared" si="8"/>
        <v>0</v>
      </c>
    </row>
    <row r="110" spans="3:17" x14ac:dyDescent="0.35">
      <c r="C110" s="241" t="s">
        <v>533</v>
      </c>
      <c r="D110" s="289">
        <f>MROUND(IF('Outdoor Demand'!D129&gt;0,'Outdoor Demand'!D129,'Outdoor Demand'!D127),100)</f>
        <v>0</v>
      </c>
      <c r="E110" s="289">
        <f>MROUND(IF('Outdoor Demand'!E129&gt;0,'Outdoor Demand'!E129,'Outdoor Demand'!E127),100)</f>
        <v>0</v>
      </c>
      <c r="F110" s="289">
        <f>MROUND(IF('Outdoor Demand'!F129&gt;0,'Outdoor Demand'!F129,'Outdoor Demand'!F127),100)</f>
        <v>0</v>
      </c>
      <c r="G110" s="289">
        <f>MROUND(IF('Outdoor Demand'!G129&gt;0,'Outdoor Demand'!G129,'Outdoor Demand'!G127),100)</f>
        <v>0</v>
      </c>
      <c r="H110" s="289">
        <f>MROUND(IF('Outdoor Demand'!H129&gt;0,'Outdoor Demand'!H129,'Outdoor Demand'!H127),100)</f>
        <v>0</v>
      </c>
      <c r="I110" s="289">
        <f>MROUND(IF('Outdoor Demand'!I129&gt;0,'Outdoor Demand'!I129,'Outdoor Demand'!I127),100)</f>
        <v>0</v>
      </c>
      <c r="J110" s="289">
        <f>MROUND(IF('Outdoor Demand'!J129&gt;0,'Outdoor Demand'!J129,'Outdoor Demand'!J127),100)</f>
        <v>0</v>
      </c>
      <c r="K110" s="289">
        <f>MROUND(IF('Outdoor Demand'!K129&gt;0,'Outdoor Demand'!K129,'Outdoor Demand'!K127),100)</f>
        <v>0</v>
      </c>
      <c r="L110" s="289">
        <f>MROUND(IF('Outdoor Demand'!L129&gt;0,'Outdoor Demand'!L129,'Outdoor Demand'!L127),100)</f>
        <v>0</v>
      </c>
      <c r="M110" s="289">
        <f>MROUND(IF('Outdoor Demand'!M129&gt;0,'Outdoor Demand'!M129,'Outdoor Demand'!M127),100)</f>
        <v>0</v>
      </c>
      <c r="N110" s="289">
        <f>MROUND(IF('Outdoor Demand'!N129&gt;0,'Outdoor Demand'!N129,'Outdoor Demand'!N127),100)</f>
        <v>0</v>
      </c>
      <c r="O110" s="289">
        <f>MROUND(IF('Outdoor Demand'!O129&gt;0,'Outdoor Demand'!O129,'Outdoor Demand'!O127),100)</f>
        <v>0</v>
      </c>
      <c r="P110" s="244"/>
      <c r="Q110" s="444">
        <f t="shared" si="8"/>
        <v>0</v>
      </c>
    </row>
    <row r="111" spans="3:17" x14ac:dyDescent="0.35">
      <c r="C111" s="518" t="s">
        <v>530</v>
      </c>
      <c r="D111" s="277">
        <f>MROUND(IF('Outdoor Demand'!D164&gt;0,'Outdoor Demand'!D164,'Outdoor Demand'!D163)+D201,100)</f>
        <v>0</v>
      </c>
      <c r="E111" s="277">
        <f>MROUND(IF('Outdoor Demand'!E164&gt;0,'Outdoor Demand'!E164,'Outdoor Demand'!E163)+E201,100)</f>
        <v>0</v>
      </c>
      <c r="F111" s="277">
        <f>MROUND(IF('Outdoor Demand'!F164&gt;0,'Outdoor Demand'!F164,'Outdoor Demand'!F163)+F201,100)</f>
        <v>0</v>
      </c>
      <c r="G111" s="277">
        <f>MROUND(IF('Outdoor Demand'!G164&gt;0,'Outdoor Demand'!G164,'Outdoor Demand'!G163)+G201,100)</f>
        <v>0</v>
      </c>
      <c r="H111" s="277">
        <f>MROUND(IF('Outdoor Demand'!H164&gt;0,'Outdoor Demand'!H164,'Outdoor Demand'!H163)+H201,100)</f>
        <v>0</v>
      </c>
      <c r="I111" s="277">
        <f>MROUND(IF('Outdoor Demand'!I164&gt;0,'Outdoor Demand'!I164,'Outdoor Demand'!I163)+I201,100)</f>
        <v>0</v>
      </c>
      <c r="J111" s="277">
        <f>MROUND(IF('Outdoor Demand'!J164&gt;0,'Outdoor Demand'!J164,'Outdoor Demand'!J163)+J201,100)</f>
        <v>0</v>
      </c>
      <c r="K111" s="277">
        <f>MROUND(IF('Outdoor Demand'!K164&gt;0,'Outdoor Demand'!K164,'Outdoor Demand'!K163)+K201,100)</f>
        <v>0</v>
      </c>
      <c r="L111" s="277">
        <f>MROUND(IF('Outdoor Demand'!L164&gt;0,'Outdoor Demand'!L164,'Outdoor Demand'!L163)+L201,100)</f>
        <v>0</v>
      </c>
      <c r="M111" s="277">
        <f>MROUND(IF('Outdoor Demand'!M164&gt;0,'Outdoor Demand'!M164,'Outdoor Demand'!M163)+M201,100)</f>
        <v>0</v>
      </c>
      <c r="N111" s="277">
        <f>MROUND(IF('Outdoor Demand'!N164&gt;0,'Outdoor Demand'!N164,'Outdoor Demand'!N163)+N201,100)</f>
        <v>0</v>
      </c>
      <c r="O111" s="277">
        <f>MROUND(IF('Outdoor Demand'!O164&gt;0,'Outdoor Demand'!O164,'Outdoor Demand'!O163)+O201,100)</f>
        <v>0</v>
      </c>
      <c r="P111" s="519"/>
      <c r="Q111" s="444">
        <f t="shared" si="8"/>
        <v>0</v>
      </c>
    </row>
    <row r="112" spans="3:17" x14ac:dyDescent="0.35">
      <c r="C112" s="520" t="s">
        <v>535</v>
      </c>
      <c r="D112" s="521">
        <f t="shared" ref="D112" si="10">D110+D111</f>
        <v>0</v>
      </c>
      <c r="E112" s="521">
        <f t="shared" ref="E112" si="11">E110+E111</f>
        <v>0</v>
      </c>
      <c r="F112" s="521">
        <f t="shared" ref="F112" si="12">F110+F111</f>
        <v>0</v>
      </c>
      <c r="G112" s="521">
        <f t="shared" ref="G112" si="13">G110+G111</f>
        <v>0</v>
      </c>
      <c r="H112" s="521">
        <f t="shared" ref="H112" si="14">H110+H111</f>
        <v>0</v>
      </c>
      <c r="I112" s="521">
        <f t="shared" ref="I112" si="15">I110+I111</f>
        <v>0</v>
      </c>
      <c r="J112" s="521">
        <f t="shared" ref="J112" si="16">J110+J111</f>
        <v>0</v>
      </c>
      <c r="K112" s="521">
        <f t="shared" ref="K112" si="17">K110+K111</f>
        <v>0</v>
      </c>
      <c r="L112" s="521">
        <f t="shared" ref="L112" si="18">L110+L111</f>
        <v>0</v>
      </c>
      <c r="M112" s="521">
        <f t="shared" ref="M112" si="19">M110+M111</f>
        <v>0</v>
      </c>
      <c r="N112" s="521">
        <f t="shared" ref="N112" si="20">N110+N111</f>
        <v>0</v>
      </c>
      <c r="O112" s="521">
        <f t="shared" ref="O112" si="21">O110+O111</f>
        <v>0</v>
      </c>
      <c r="P112" s="519"/>
      <c r="Q112" s="387">
        <f t="shared" si="8"/>
        <v>0</v>
      </c>
    </row>
    <row r="113" spans="3:17" x14ac:dyDescent="0.35">
      <c r="C113" s="241" t="s">
        <v>420</v>
      </c>
      <c r="D113" s="289">
        <f>MROUND(IF('Outdoor Demand'!D188&gt;0,'Outdoor Demand'!D188,'Outdoor Demand'!D187),100)</f>
        <v>0</v>
      </c>
      <c r="E113" s="289">
        <f>MROUND(IF('Outdoor Demand'!E188&gt;0,'Outdoor Demand'!E188,'Outdoor Demand'!E187),100)</f>
        <v>0</v>
      </c>
      <c r="F113" s="289">
        <f>MROUND(IF('Outdoor Demand'!F188&gt;0,'Outdoor Demand'!F188,'Outdoor Demand'!F187),100)</f>
        <v>0</v>
      </c>
      <c r="G113" s="289">
        <f>MROUND(IF('Outdoor Demand'!G188&gt;0,'Outdoor Demand'!G188,'Outdoor Demand'!G187),100)</f>
        <v>0</v>
      </c>
      <c r="H113" s="289">
        <f>MROUND(IF('Outdoor Demand'!H188&gt;0,'Outdoor Demand'!H188,'Outdoor Demand'!H187),100)</f>
        <v>0</v>
      </c>
      <c r="I113" s="289">
        <f>MROUND(IF('Outdoor Demand'!I188&gt;0,'Outdoor Demand'!I188,'Outdoor Demand'!I187),100)</f>
        <v>0</v>
      </c>
      <c r="J113" s="289">
        <f>MROUND(IF('Outdoor Demand'!J188&gt;0,'Outdoor Demand'!J188,'Outdoor Demand'!J187),100)</f>
        <v>0</v>
      </c>
      <c r="K113" s="289">
        <f>MROUND(IF('Outdoor Demand'!K188&gt;0,'Outdoor Demand'!K188,'Outdoor Demand'!K187),100)</f>
        <v>0</v>
      </c>
      <c r="L113" s="289">
        <f>MROUND(IF('Outdoor Demand'!L188&gt;0,'Outdoor Demand'!L188,'Outdoor Demand'!L187),100)</f>
        <v>0</v>
      </c>
      <c r="M113" s="289">
        <f>MROUND(IF('Outdoor Demand'!M188&gt;0,'Outdoor Demand'!M188,'Outdoor Demand'!M187),100)</f>
        <v>0</v>
      </c>
      <c r="N113" s="289">
        <f>MROUND(IF('Outdoor Demand'!N188&gt;0,'Outdoor Demand'!N188,'Outdoor Demand'!N187),100)</f>
        <v>0</v>
      </c>
      <c r="O113" s="289">
        <f>MROUND(IF('Outdoor Demand'!O188&gt;0,'Outdoor Demand'!O188,'Outdoor Demand'!O187),100)</f>
        <v>0</v>
      </c>
      <c r="P113" s="244"/>
      <c r="Q113" s="444">
        <f t="shared" si="8"/>
        <v>0</v>
      </c>
    </row>
    <row r="114" spans="3:17" ht="15" thickBot="1" x14ac:dyDescent="0.4">
      <c r="C114" s="388" t="s">
        <v>423</v>
      </c>
      <c r="D114" s="389">
        <f t="shared" ref="D114:O114" si="22">SUM(D107:D111)</f>
        <v>0</v>
      </c>
      <c r="E114" s="389">
        <f t="shared" si="22"/>
        <v>0</v>
      </c>
      <c r="F114" s="389">
        <f t="shared" si="22"/>
        <v>0</v>
      </c>
      <c r="G114" s="389">
        <f t="shared" si="22"/>
        <v>0</v>
      </c>
      <c r="H114" s="389">
        <f t="shared" si="22"/>
        <v>0</v>
      </c>
      <c r="I114" s="389">
        <f t="shared" si="22"/>
        <v>0</v>
      </c>
      <c r="J114" s="389">
        <f t="shared" si="22"/>
        <v>0</v>
      </c>
      <c r="K114" s="389">
        <f t="shared" si="22"/>
        <v>0</v>
      </c>
      <c r="L114" s="389">
        <f t="shared" si="22"/>
        <v>0</v>
      </c>
      <c r="M114" s="389">
        <f t="shared" si="22"/>
        <v>0</v>
      </c>
      <c r="N114" s="389">
        <f t="shared" si="22"/>
        <v>0</v>
      </c>
      <c r="O114" s="389">
        <f t="shared" si="22"/>
        <v>0</v>
      </c>
      <c r="P114" s="390"/>
      <c r="Q114" s="391">
        <f>MROUND(SUM(D114:O114),100)</f>
        <v>0</v>
      </c>
    </row>
  </sheetData>
  <sheetProtection algorithmName="SHA-512" hashValue="5HZlnLevJMJqmO5Vz/5tgCf4F31PBrYlNono+LkLUCvH0ZxgeoUkQ2n05nGxQ+f4JCfjkXafmBMX5wNCxsNLKg==" saltValue="B1z5FlRlrgiC4iMNdm6tXA==" spinCount="100000" sheet="1" objects="1" scenarios="1"/>
  <mergeCells count="20">
    <mergeCell ref="C100:Q100"/>
    <mergeCell ref="C105:Q105"/>
    <mergeCell ref="R25:R30"/>
    <mergeCell ref="C23:Q23"/>
    <mergeCell ref="C12:Q12"/>
    <mergeCell ref="C2:R2"/>
    <mergeCell ref="C3:M3"/>
    <mergeCell ref="C4:R4"/>
    <mergeCell ref="R9:R11"/>
    <mergeCell ref="R14:R21"/>
    <mergeCell ref="B23:B31"/>
    <mergeCell ref="O57:P57"/>
    <mergeCell ref="O58:P58"/>
    <mergeCell ref="O56:Q56"/>
    <mergeCell ref="B7:B21"/>
    <mergeCell ref="J56:K56"/>
    <mergeCell ref="O39:P39"/>
    <mergeCell ref="O40:P40"/>
    <mergeCell ref="C7:Q7"/>
    <mergeCell ref="L33:M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A81E-7635-4C0E-B34F-BD1FAE45ECF5}">
  <sheetPr>
    <tabColor theme="4" tint="-0.499984740745262"/>
  </sheetPr>
  <dimension ref="B1:AH140"/>
  <sheetViews>
    <sheetView zoomScale="85" zoomScaleNormal="85" workbookViewId="0">
      <selection activeCell="D18" activeCellId="13" sqref="D74 D72 D69:D70 D63:D65 D58:D61 D54:D56 D50:D52 D45:D48 D34:D35 D32 D30 D23:D26 D20:D21 D17:D18"/>
    </sheetView>
  </sheetViews>
  <sheetFormatPr defaultColWidth="9.1796875" defaultRowHeight="14.5" x14ac:dyDescent="0.35"/>
  <cols>
    <col min="1" max="1" width="3.453125" style="2" customWidth="1"/>
    <col min="2" max="2" width="4.26953125" style="2" customWidth="1"/>
    <col min="3" max="3" width="32.7265625" style="2" customWidth="1"/>
    <col min="4" max="4" width="18.54296875" style="2" customWidth="1"/>
    <col min="5" max="5" width="14.1796875" style="2" customWidth="1"/>
    <col min="6" max="6" width="3" style="2" customWidth="1"/>
    <col min="7" max="16" width="14.1796875" style="2" customWidth="1"/>
    <col min="17" max="18" width="14.1796875" style="302" customWidth="1"/>
    <col min="19" max="21" width="14.1796875" style="2" customWidth="1"/>
    <col min="22" max="16384" width="9.1796875" style="2"/>
  </cols>
  <sheetData>
    <row r="1" spans="2:34" ht="21" customHeight="1" x14ac:dyDescent="0.5">
      <c r="B1" s="300" t="s">
        <v>106</v>
      </c>
      <c r="C1" s="300"/>
      <c r="D1" s="300"/>
      <c r="E1" s="300"/>
      <c r="F1" s="300"/>
      <c r="G1" s="301"/>
      <c r="H1" s="301"/>
      <c r="I1" s="301"/>
      <c r="J1" s="301"/>
      <c r="K1" s="301"/>
      <c r="L1" s="301"/>
      <c r="M1" s="301"/>
      <c r="N1" s="301"/>
      <c r="O1" s="301"/>
      <c r="P1" s="301"/>
      <c r="Q1" s="301"/>
      <c r="R1" s="301"/>
      <c r="S1" s="301"/>
      <c r="T1" s="301"/>
      <c r="U1" s="301"/>
      <c r="V1" s="301"/>
      <c r="W1" s="301"/>
      <c r="X1" s="301"/>
      <c r="Y1" s="301"/>
      <c r="Z1" s="301"/>
    </row>
    <row r="2" spans="2:34" ht="20.149999999999999" customHeight="1" x14ac:dyDescent="0.45">
      <c r="B2" s="336" t="s">
        <v>356</v>
      </c>
      <c r="C2" s="336"/>
      <c r="D2" s="336"/>
      <c r="E2" s="336"/>
      <c r="F2" s="336"/>
      <c r="G2" s="297"/>
      <c r="H2" s="297"/>
      <c r="I2" s="297"/>
      <c r="J2" s="297"/>
      <c r="K2" s="297"/>
      <c r="L2" s="297"/>
      <c r="M2" s="297"/>
      <c r="N2" s="297"/>
      <c r="O2" s="297"/>
      <c r="P2" s="297"/>
      <c r="Q2" s="297"/>
      <c r="R2" s="297"/>
      <c r="S2" s="297"/>
      <c r="T2" s="297"/>
      <c r="U2" s="297"/>
      <c r="V2" s="297"/>
      <c r="W2" s="297"/>
      <c r="X2" s="297"/>
      <c r="Y2" s="297"/>
      <c r="Z2" s="297"/>
    </row>
    <row r="3" spans="2:34" ht="15" customHeight="1" x14ac:dyDescent="0.35">
      <c r="B3" s="551"/>
      <c r="C3" s="1097"/>
      <c r="D3" s="1097"/>
      <c r="E3" s="1097"/>
      <c r="F3" s="1097"/>
      <c r="G3" s="1097"/>
      <c r="H3" s="1097"/>
      <c r="I3" s="1097"/>
      <c r="J3" s="1097"/>
      <c r="K3" s="1097"/>
      <c r="L3" s="1097"/>
      <c r="M3" s="1097"/>
      <c r="N3" s="1097"/>
      <c r="O3" s="1097"/>
      <c r="P3" s="1097"/>
      <c r="Q3" s="568"/>
      <c r="R3" s="568"/>
      <c r="S3" s="551"/>
      <c r="T3" s="551"/>
      <c r="U3" s="551"/>
      <c r="V3" s="551"/>
      <c r="W3" s="551"/>
      <c r="X3" s="551"/>
      <c r="Y3" s="551"/>
      <c r="Z3" s="551"/>
    </row>
    <row r="4" spans="2:34" ht="15" customHeight="1" x14ac:dyDescent="0.35">
      <c r="B4" s="551"/>
      <c r="C4" s="1038" t="s">
        <v>772</v>
      </c>
      <c r="D4" s="1038"/>
      <c r="E4" s="1038"/>
      <c r="F4" s="1038"/>
      <c r="G4" s="1038"/>
      <c r="H4" s="1038"/>
      <c r="I4" s="1038"/>
      <c r="J4" s="1038"/>
      <c r="K4" s="1038"/>
      <c r="L4" s="1038"/>
      <c r="M4" s="1038"/>
      <c r="N4" s="15" t="s">
        <v>107</v>
      </c>
      <c r="O4" s="1"/>
      <c r="P4" s="850"/>
      <c r="Q4" s="850"/>
      <c r="R4" s="850"/>
      <c r="S4" s="551"/>
      <c r="T4" s="551"/>
      <c r="U4" s="551"/>
      <c r="V4" s="551"/>
      <c r="W4" s="551"/>
      <c r="X4" s="551"/>
      <c r="Y4" s="551"/>
      <c r="Z4" s="551"/>
    </row>
    <row r="5" spans="2:34" ht="15" customHeight="1" x14ac:dyDescent="0.35">
      <c r="B5" s="671"/>
      <c r="C5" s="1097" t="s">
        <v>771</v>
      </c>
      <c r="D5" s="1097"/>
      <c r="E5" s="1097"/>
      <c r="F5" s="1097"/>
      <c r="G5" s="1097"/>
      <c r="H5" s="1097"/>
      <c r="I5" s="1097"/>
      <c r="J5" s="1097"/>
      <c r="K5" s="1097"/>
      <c r="L5" s="1097"/>
      <c r="M5" s="1097"/>
      <c r="N5" s="263"/>
      <c r="O5" s="77" t="s">
        <v>108</v>
      </c>
      <c r="P5" s="672"/>
      <c r="Q5" s="568"/>
      <c r="R5" s="568"/>
      <c r="S5" s="671"/>
      <c r="T5" s="671"/>
      <c r="U5" s="671"/>
      <c r="V5" s="671"/>
      <c r="W5" s="671"/>
      <c r="X5" s="671"/>
      <c r="Y5" s="671"/>
      <c r="Z5" s="671"/>
    </row>
    <row r="6" spans="2:34" ht="15" customHeight="1" x14ac:dyDescent="0.35">
      <c r="B6" s="671"/>
      <c r="C6" s="672"/>
      <c r="D6" s="672"/>
      <c r="E6" s="672"/>
      <c r="F6" s="672"/>
      <c r="G6" s="672"/>
      <c r="H6" s="672"/>
      <c r="I6" s="672"/>
      <c r="J6" s="672"/>
      <c r="K6" s="672"/>
      <c r="L6" s="672"/>
      <c r="M6" s="672"/>
      <c r="N6" s="253"/>
      <c r="O6" s="77" t="s">
        <v>229</v>
      </c>
      <c r="P6" s="672"/>
      <c r="Q6" s="568"/>
      <c r="R6" s="568"/>
      <c r="S6" s="671"/>
      <c r="T6" s="671"/>
      <c r="U6" s="671"/>
      <c r="V6" s="671"/>
      <c r="W6" s="671"/>
      <c r="X6" s="671"/>
      <c r="Y6" s="671"/>
      <c r="Z6" s="671"/>
    </row>
    <row r="7" spans="2:34" ht="15" customHeight="1" x14ac:dyDescent="0.35">
      <c r="B7" s="671"/>
      <c r="C7" s="851" t="s">
        <v>773</v>
      </c>
      <c r="D7" s="672"/>
      <c r="E7" s="672"/>
      <c r="F7" s="672"/>
      <c r="G7" s="672"/>
      <c r="H7" s="672"/>
      <c r="I7" s="672"/>
      <c r="J7" s="672"/>
      <c r="K7" s="672"/>
      <c r="L7" s="672"/>
      <c r="M7" s="672"/>
      <c r="N7" s="254"/>
      <c r="O7" s="77" t="s">
        <v>334</v>
      </c>
      <c r="P7" s="672"/>
      <c r="Q7" s="568"/>
      <c r="R7" s="568"/>
      <c r="S7" s="671"/>
      <c r="T7" s="671"/>
      <c r="U7" s="671"/>
      <c r="V7" s="671"/>
      <c r="W7" s="671"/>
      <c r="X7" s="671"/>
      <c r="Y7" s="671"/>
      <c r="Z7" s="671"/>
    </row>
    <row r="8" spans="2:34" ht="15" customHeight="1" x14ac:dyDescent="0.35">
      <c r="B8" s="671"/>
      <c r="C8" s="672"/>
      <c r="D8" s="672"/>
      <c r="E8" s="672"/>
      <c r="F8" s="672"/>
      <c r="G8" s="672"/>
      <c r="H8" s="672"/>
      <c r="I8" s="672"/>
      <c r="J8" s="672"/>
      <c r="K8" s="672"/>
      <c r="L8" s="672"/>
      <c r="M8" s="672"/>
      <c r="N8" s="78"/>
      <c r="O8" s="72" t="s">
        <v>109</v>
      </c>
      <c r="P8" s="672"/>
      <c r="Q8" s="568"/>
      <c r="R8" s="568"/>
      <c r="S8" s="671"/>
      <c r="T8" s="671"/>
      <c r="U8" s="671"/>
      <c r="V8" s="671"/>
      <c r="W8" s="671"/>
      <c r="X8" s="671"/>
      <c r="Y8" s="671"/>
      <c r="Z8" s="671"/>
    </row>
    <row r="9" spans="2:34" ht="15" customHeight="1" x14ac:dyDescent="0.35">
      <c r="B9" s="671"/>
      <c r="C9" s="672"/>
      <c r="D9" s="672"/>
      <c r="E9" s="672"/>
      <c r="F9" s="672"/>
      <c r="G9" s="672"/>
      <c r="H9" s="672"/>
      <c r="I9" s="672"/>
      <c r="J9" s="672"/>
      <c r="K9" s="672"/>
      <c r="L9" s="672"/>
      <c r="M9" s="672"/>
      <c r="N9" s="252"/>
      <c r="O9" s="77" t="s">
        <v>228</v>
      </c>
      <c r="P9" s="672"/>
      <c r="Q9" s="568"/>
      <c r="R9" s="568"/>
      <c r="S9" s="671"/>
      <c r="T9" s="671"/>
      <c r="U9" s="671"/>
      <c r="V9" s="671"/>
      <c r="W9" s="671"/>
      <c r="X9" s="671"/>
      <c r="Y9" s="671"/>
      <c r="Z9" s="671"/>
    </row>
    <row r="10" spans="2:34" ht="15" customHeight="1" x14ac:dyDescent="0.35">
      <c r="B10" s="671"/>
      <c r="C10" s="672"/>
      <c r="D10" s="672"/>
      <c r="E10" s="672"/>
      <c r="F10" s="672"/>
      <c r="G10" s="672"/>
      <c r="H10" s="672"/>
      <c r="I10" s="672"/>
      <c r="J10" s="672"/>
      <c r="K10" s="672"/>
      <c r="L10" s="672"/>
      <c r="M10" s="672"/>
      <c r="N10" s="76"/>
      <c r="O10" s="77"/>
      <c r="P10" s="672"/>
      <c r="Q10" s="568"/>
      <c r="R10" s="568"/>
      <c r="S10" s="671"/>
      <c r="T10" s="671"/>
      <c r="U10" s="671"/>
      <c r="V10" s="671"/>
      <c r="W10" s="671"/>
      <c r="X10" s="671"/>
      <c r="Y10" s="671"/>
      <c r="Z10" s="671"/>
    </row>
    <row r="11" spans="2:34" ht="20.149999999999999" customHeight="1" x14ac:dyDescent="0.45">
      <c r="B11" s="364" t="s">
        <v>559</v>
      </c>
      <c r="C11" s="364"/>
      <c r="D11" s="364"/>
      <c r="E11" s="364"/>
      <c r="F11" s="364"/>
      <c r="G11" s="297"/>
      <c r="H11" s="297"/>
      <c r="I11" s="297"/>
      <c r="J11" s="297"/>
      <c r="K11" s="297"/>
      <c r="L11" s="297"/>
      <c r="M11" s="297"/>
      <c r="N11" s="297"/>
      <c r="O11" s="297"/>
      <c r="P11" s="297"/>
      <c r="Q11" s="297"/>
      <c r="R11" s="297"/>
      <c r="S11" s="297"/>
      <c r="T11" s="297"/>
      <c r="U11" s="297"/>
      <c r="V11" s="297"/>
      <c r="W11" s="297"/>
      <c r="X11" s="297"/>
      <c r="Y11" s="297"/>
      <c r="Z11" s="297"/>
    </row>
    <row r="12" spans="2:34" ht="15" customHeight="1" thickBot="1" x14ac:dyDescent="0.4">
      <c r="B12" s="551"/>
      <c r="C12" s="189"/>
      <c r="D12" s="189"/>
      <c r="E12" s="189"/>
      <c r="F12" s="189"/>
      <c r="G12" s="570"/>
      <c r="H12" s="570"/>
      <c r="I12" s="189"/>
      <c r="J12" s="189"/>
      <c r="K12" s="551"/>
      <c r="L12" s="551"/>
      <c r="M12" s="551"/>
      <c r="N12" s="551"/>
      <c r="O12" s="551"/>
      <c r="P12" s="551"/>
      <c r="Q12" s="551"/>
      <c r="R12" s="551"/>
      <c r="S12" s="551"/>
      <c r="T12" s="551"/>
      <c r="U12" s="551"/>
      <c r="V12" s="551"/>
      <c r="W12" s="551"/>
      <c r="X12" s="551"/>
      <c r="Y12" s="551"/>
      <c r="Z12" s="551"/>
      <c r="AH12" s="2" t="s">
        <v>49</v>
      </c>
    </row>
    <row r="13" spans="2:34" ht="20.149999999999999" customHeight="1" thickBot="1" x14ac:dyDescent="0.4">
      <c r="B13" s="1104" t="s">
        <v>597</v>
      </c>
      <c r="C13" s="1105"/>
      <c r="D13" s="1105"/>
      <c r="E13" s="1106"/>
      <c r="F13" s="643"/>
      <c r="G13" s="1098" t="s">
        <v>595</v>
      </c>
      <c r="H13" s="1099"/>
      <c r="I13" s="1100"/>
      <c r="J13" s="1101" t="s">
        <v>594</v>
      </c>
      <c r="K13" s="1101"/>
      <c r="L13" s="1101"/>
      <c r="M13" s="1101"/>
      <c r="N13" s="1101"/>
      <c r="O13" s="1101"/>
      <c r="P13" s="1101"/>
      <c r="Q13" s="1101"/>
      <c r="R13" s="1101"/>
      <c r="S13" s="1101"/>
      <c r="T13" s="1101"/>
      <c r="U13" s="1102"/>
      <c r="V13" s="551"/>
      <c r="W13" s="551"/>
      <c r="X13" s="551"/>
      <c r="Y13" s="551"/>
      <c r="Z13" s="551"/>
      <c r="AH13" s="2" t="s">
        <v>50</v>
      </c>
    </row>
    <row r="14" spans="2:34" ht="43.5" x14ac:dyDescent="0.35">
      <c r="B14" s="551"/>
      <c r="C14" s="569" t="s">
        <v>548</v>
      </c>
      <c r="D14" s="574" t="s">
        <v>554</v>
      </c>
      <c r="E14" s="620" t="s">
        <v>599</v>
      </c>
      <c r="F14" s="644"/>
      <c r="G14" s="295" t="s">
        <v>556</v>
      </c>
      <c r="H14" s="574" t="s">
        <v>555</v>
      </c>
      <c r="I14" s="553" t="s">
        <v>557</v>
      </c>
      <c r="J14" s="295" t="s">
        <v>21</v>
      </c>
      <c r="K14" s="552" t="s">
        <v>22</v>
      </c>
      <c r="L14" s="552" t="s">
        <v>23</v>
      </c>
      <c r="M14" s="552" t="s">
        <v>24</v>
      </c>
      <c r="N14" s="608" t="s">
        <v>25</v>
      </c>
      <c r="O14" s="608" t="s">
        <v>26</v>
      </c>
      <c r="P14" s="608" t="s">
        <v>27</v>
      </c>
      <c r="Q14" s="608" t="s">
        <v>28</v>
      </c>
      <c r="R14" s="608" t="s">
        <v>29</v>
      </c>
      <c r="S14" s="608" t="s">
        <v>30</v>
      </c>
      <c r="T14" s="608" t="s">
        <v>31</v>
      </c>
      <c r="U14" s="609" t="s">
        <v>32</v>
      </c>
      <c r="V14" s="551"/>
      <c r="W14" s="551"/>
      <c r="X14" s="551"/>
      <c r="Y14" s="551"/>
      <c r="Z14" s="551"/>
    </row>
    <row r="15" spans="2:34" ht="20.149999999999999" customHeight="1" thickBot="1" x14ac:dyDescent="0.4">
      <c r="B15" s="551"/>
      <c r="C15" s="610" t="s">
        <v>583</v>
      </c>
      <c r="D15" s="611" t="str">
        <f>IF(I15&gt;0,"YES","")</f>
        <v/>
      </c>
      <c r="E15" s="621">
        <f>SUM(E17:E26)</f>
        <v>0</v>
      </c>
      <c r="F15" s="645"/>
      <c r="G15" s="307">
        <f>G16+G19+G22</f>
        <v>0</v>
      </c>
      <c r="H15" s="307">
        <f t="shared" ref="H15:U15" si="0">H16+H19+H22</f>
        <v>0</v>
      </c>
      <c r="I15" s="307">
        <f>I16+I19+I22</f>
        <v>0</v>
      </c>
      <c r="J15" s="307">
        <f t="shared" si="0"/>
        <v>0</v>
      </c>
      <c r="K15" s="307">
        <f t="shared" si="0"/>
        <v>0</v>
      </c>
      <c r="L15" s="307">
        <f t="shared" si="0"/>
        <v>0</v>
      </c>
      <c r="M15" s="307">
        <f t="shared" si="0"/>
        <v>0</v>
      </c>
      <c r="N15" s="307">
        <f t="shared" si="0"/>
        <v>0</v>
      </c>
      <c r="O15" s="307">
        <f t="shared" si="0"/>
        <v>0</v>
      </c>
      <c r="P15" s="307">
        <f t="shared" si="0"/>
        <v>0</v>
      </c>
      <c r="Q15" s="307">
        <f t="shared" si="0"/>
        <v>0</v>
      </c>
      <c r="R15" s="307">
        <f t="shared" si="0"/>
        <v>0</v>
      </c>
      <c r="S15" s="307">
        <f t="shared" si="0"/>
        <v>0</v>
      </c>
      <c r="T15" s="307">
        <f t="shared" si="0"/>
        <v>0</v>
      </c>
      <c r="U15" s="642">
        <f t="shared" si="0"/>
        <v>0</v>
      </c>
      <c r="V15" s="551"/>
      <c r="W15" s="551"/>
      <c r="X15" s="551"/>
      <c r="Y15" s="551"/>
      <c r="Z15" s="551"/>
    </row>
    <row r="16" spans="2:34" ht="15" customHeight="1" x14ac:dyDescent="0.35">
      <c r="B16" s="551"/>
      <c r="C16" s="1122" t="s">
        <v>585</v>
      </c>
      <c r="D16" s="1123"/>
      <c r="E16" s="1123"/>
      <c r="F16" s="646"/>
      <c r="G16" s="639">
        <f>SUM(G17:G18)</f>
        <v>0</v>
      </c>
      <c r="H16" s="638">
        <f>SUM(H17:H18)</f>
        <v>0</v>
      </c>
      <c r="I16" s="640">
        <f>SUM(I17:I18)</f>
        <v>0</v>
      </c>
      <c r="J16" s="639">
        <f t="shared" ref="J16:U16" si="1">SUM(J17:J18)</f>
        <v>0</v>
      </c>
      <c r="K16" s="638">
        <f t="shared" si="1"/>
        <v>0</v>
      </c>
      <c r="L16" s="638">
        <f t="shared" si="1"/>
        <v>0</v>
      </c>
      <c r="M16" s="638">
        <f t="shared" si="1"/>
        <v>0</v>
      </c>
      <c r="N16" s="638">
        <f t="shared" si="1"/>
        <v>0</v>
      </c>
      <c r="O16" s="638">
        <f t="shared" si="1"/>
        <v>0</v>
      </c>
      <c r="P16" s="638">
        <f t="shared" si="1"/>
        <v>0</v>
      </c>
      <c r="Q16" s="638">
        <f t="shared" si="1"/>
        <v>0</v>
      </c>
      <c r="R16" s="638">
        <f t="shared" si="1"/>
        <v>0</v>
      </c>
      <c r="S16" s="638">
        <f t="shared" si="1"/>
        <v>0</v>
      </c>
      <c r="T16" s="638">
        <f t="shared" si="1"/>
        <v>0</v>
      </c>
      <c r="U16" s="640">
        <f t="shared" si="1"/>
        <v>0</v>
      </c>
      <c r="V16" s="551"/>
      <c r="W16" s="551"/>
      <c r="X16" s="551"/>
      <c r="Y16" s="551"/>
      <c r="Z16" s="551"/>
    </row>
    <row r="17" spans="2:29" ht="15" customHeight="1" x14ac:dyDescent="0.35">
      <c r="B17" s="551"/>
      <c r="C17" s="294" t="s">
        <v>78</v>
      </c>
      <c r="D17" s="861" t="s">
        <v>49</v>
      </c>
      <c r="E17" s="603">
        <f>'Indoor Demand'!Q21</f>
        <v>0</v>
      </c>
      <c r="F17" s="647"/>
      <c r="G17" s="498">
        <f>IF(D17="Yes",E17/365,0)</f>
        <v>0</v>
      </c>
      <c r="H17" s="623">
        <f>IF(D17="Yes",'Indoor Demand'!P21,0)</f>
        <v>0</v>
      </c>
      <c r="I17" s="626">
        <f>IF(D17="Yes",E17,0)</f>
        <v>0</v>
      </c>
      <c r="J17" s="498">
        <f>$I17/12</f>
        <v>0</v>
      </c>
      <c r="K17" s="607">
        <f t="shared" ref="K17:U18" si="2">$I17/12</f>
        <v>0</v>
      </c>
      <c r="L17" s="607">
        <f t="shared" si="2"/>
        <v>0</v>
      </c>
      <c r="M17" s="607">
        <f t="shared" si="2"/>
        <v>0</v>
      </c>
      <c r="N17" s="607">
        <f t="shared" si="2"/>
        <v>0</v>
      </c>
      <c r="O17" s="607">
        <f t="shared" si="2"/>
        <v>0</v>
      </c>
      <c r="P17" s="607">
        <f t="shared" si="2"/>
        <v>0</v>
      </c>
      <c r="Q17" s="607">
        <f t="shared" si="2"/>
        <v>0</v>
      </c>
      <c r="R17" s="607">
        <f t="shared" si="2"/>
        <v>0</v>
      </c>
      <c r="S17" s="607">
        <f t="shared" si="2"/>
        <v>0</v>
      </c>
      <c r="T17" s="607">
        <f t="shared" si="2"/>
        <v>0</v>
      </c>
      <c r="U17" s="614">
        <f t="shared" si="2"/>
        <v>0</v>
      </c>
      <c r="V17" s="551"/>
      <c r="W17" s="551"/>
      <c r="X17" s="551"/>
      <c r="Y17" s="551"/>
      <c r="Z17" s="551"/>
    </row>
    <row r="18" spans="2:29" ht="15" customHeight="1" x14ac:dyDescent="0.35">
      <c r="B18" s="551"/>
      <c r="C18" s="250" t="s">
        <v>6</v>
      </c>
      <c r="D18" s="861" t="s">
        <v>49</v>
      </c>
      <c r="E18" s="603">
        <f>'Indoor Demand'!Q22</f>
        <v>0</v>
      </c>
      <c r="F18" s="647"/>
      <c r="G18" s="498">
        <f>IF(D18="Yes",E18/365,0)</f>
        <v>0</v>
      </c>
      <c r="H18" s="623">
        <f>IF(D18="Yes",'Indoor Demand'!P22,0)</f>
        <v>0</v>
      </c>
      <c r="I18" s="626">
        <f>IF(D18="Yes",E18,0)</f>
        <v>0</v>
      </c>
      <c r="J18" s="498">
        <f>$I18/12</f>
        <v>0</v>
      </c>
      <c r="K18" s="607">
        <f t="shared" si="2"/>
        <v>0</v>
      </c>
      <c r="L18" s="607">
        <f t="shared" si="2"/>
        <v>0</v>
      </c>
      <c r="M18" s="607">
        <f t="shared" si="2"/>
        <v>0</v>
      </c>
      <c r="N18" s="607">
        <f t="shared" si="2"/>
        <v>0</v>
      </c>
      <c r="O18" s="607">
        <f t="shared" si="2"/>
        <v>0</v>
      </c>
      <c r="P18" s="607">
        <f t="shared" si="2"/>
        <v>0</v>
      </c>
      <c r="Q18" s="607">
        <f t="shared" si="2"/>
        <v>0</v>
      </c>
      <c r="R18" s="607">
        <f t="shared" si="2"/>
        <v>0</v>
      </c>
      <c r="S18" s="607">
        <f t="shared" si="2"/>
        <v>0</v>
      </c>
      <c r="T18" s="607">
        <f t="shared" si="2"/>
        <v>0</v>
      </c>
      <c r="U18" s="614">
        <f t="shared" si="2"/>
        <v>0</v>
      </c>
      <c r="V18" s="551"/>
      <c r="W18" s="551"/>
      <c r="X18" s="551"/>
      <c r="Y18" s="551"/>
      <c r="Z18" s="551"/>
    </row>
    <row r="19" spans="2:29" s="302" customFormat="1" ht="15" customHeight="1" x14ac:dyDescent="0.35">
      <c r="B19" s="551"/>
      <c r="C19" s="1094" t="s">
        <v>586</v>
      </c>
      <c r="D19" s="1095"/>
      <c r="E19" s="1095"/>
      <c r="F19" s="648"/>
      <c r="G19" s="639">
        <f>SUM(G20:G21)</f>
        <v>0</v>
      </c>
      <c r="H19" s="638">
        <f t="shared" ref="H19:U19" si="3">SUM(H20:H21)</f>
        <v>0</v>
      </c>
      <c r="I19" s="640">
        <f t="shared" si="3"/>
        <v>0</v>
      </c>
      <c r="J19" s="639">
        <f t="shared" si="3"/>
        <v>0</v>
      </c>
      <c r="K19" s="638">
        <f t="shared" si="3"/>
        <v>0</v>
      </c>
      <c r="L19" s="638">
        <f t="shared" si="3"/>
        <v>0</v>
      </c>
      <c r="M19" s="638">
        <f t="shared" si="3"/>
        <v>0</v>
      </c>
      <c r="N19" s="638">
        <f t="shared" si="3"/>
        <v>0</v>
      </c>
      <c r="O19" s="638">
        <f t="shared" si="3"/>
        <v>0</v>
      </c>
      <c r="P19" s="638">
        <f t="shared" si="3"/>
        <v>0</v>
      </c>
      <c r="Q19" s="638">
        <f t="shared" si="3"/>
        <v>0</v>
      </c>
      <c r="R19" s="638">
        <f t="shared" si="3"/>
        <v>0</v>
      </c>
      <c r="S19" s="638">
        <f t="shared" si="3"/>
        <v>0</v>
      </c>
      <c r="T19" s="638">
        <f t="shared" si="3"/>
        <v>0</v>
      </c>
      <c r="U19" s="640">
        <f t="shared" si="3"/>
        <v>0</v>
      </c>
      <c r="V19" s="551"/>
      <c r="W19" s="551"/>
      <c r="X19" s="551"/>
      <c r="Y19" s="551"/>
      <c r="Z19" s="551"/>
      <c r="AA19" s="2"/>
      <c r="AB19" s="2"/>
      <c r="AC19" s="2"/>
    </row>
    <row r="20" spans="2:29" s="302" customFormat="1" ht="15" customHeight="1" x14ac:dyDescent="0.35">
      <c r="B20" s="551"/>
      <c r="C20" s="294" t="s">
        <v>83</v>
      </c>
      <c r="D20" s="861" t="s">
        <v>49</v>
      </c>
      <c r="E20" s="603">
        <f>'Indoor Demand'!Q43+'Indoor Demand'!Q53+'Indoor Demand'!Q63+'Indoor Demand'!Q73+'Indoor Demand'!Q83+'Indoor Demand'!Q44+'Indoor Demand'!Q54+'Indoor Demand'!Q64+'Indoor Demand'!Q74+'Indoor Demand'!Q84</f>
        <v>0</v>
      </c>
      <c r="F20" s="647"/>
      <c r="G20" s="498">
        <f>IF(D20="Yes",E20/365,0)</f>
        <v>0</v>
      </c>
      <c r="H20" s="607">
        <f>IF(D20="Yes",'Indoor Demand'!P43+'Indoor Demand'!P53+'Indoor Demand'!P63+'Indoor Demand'!P73+'Indoor Demand'!P83+'Indoor Demand'!P44+'Indoor Demand'!P54+'Indoor Demand'!P64+'Indoor Demand'!P74+'Indoor Demand'!P84,0)</f>
        <v>0</v>
      </c>
      <c r="I20" s="626">
        <f>IF(D20="Yes",E20,0)</f>
        <v>0</v>
      </c>
      <c r="J20" s="498">
        <f t="shared" ref="J20:U21" si="4">$I20/12</f>
        <v>0</v>
      </c>
      <c r="K20" s="607">
        <f t="shared" si="4"/>
        <v>0</v>
      </c>
      <c r="L20" s="607">
        <f t="shared" si="4"/>
        <v>0</v>
      </c>
      <c r="M20" s="607">
        <f t="shared" si="4"/>
        <v>0</v>
      </c>
      <c r="N20" s="607">
        <f t="shared" si="4"/>
        <v>0</v>
      </c>
      <c r="O20" s="607">
        <f t="shared" si="4"/>
        <v>0</v>
      </c>
      <c r="P20" s="607">
        <f t="shared" si="4"/>
        <v>0</v>
      </c>
      <c r="Q20" s="607">
        <f t="shared" si="4"/>
        <v>0</v>
      </c>
      <c r="R20" s="607">
        <f t="shared" si="4"/>
        <v>0</v>
      </c>
      <c r="S20" s="607">
        <f t="shared" si="4"/>
        <v>0</v>
      </c>
      <c r="T20" s="607">
        <f t="shared" si="4"/>
        <v>0</v>
      </c>
      <c r="U20" s="614">
        <f t="shared" si="4"/>
        <v>0</v>
      </c>
      <c r="V20" s="551"/>
      <c r="W20" s="551"/>
      <c r="X20" s="551"/>
      <c r="Y20" s="551"/>
      <c r="Z20" s="551"/>
      <c r="AA20" s="2"/>
      <c r="AB20" s="2"/>
      <c r="AC20" s="2"/>
    </row>
    <row r="21" spans="2:29" s="302" customFormat="1" x14ac:dyDescent="0.35">
      <c r="B21" s="551"/>
      <c r="C21" s="294" t="s">
        <v>70</v>
      </c>
      <c r="D21" s="861" t="s">
        <v>49</v>
      </c>
      <c r="E21" s="603">
        <f>'Indoor Demand'!Q45+'Indoor Demand'!Q55+'Indoor Demand'!Q65+'Indoor Demand'!Q75+'Indoor Demand'!Q85</f>
        <v>0</v>
      </c>
      <c r="F21" s="647"/>
      <c r="G21" s="498">
        <f t="shared" ref="G21:G26" si="5">IF(D21="Yes",E21/365,0)</f>
        <v>0</v>
      </c>
      <c r="H21" s="607">
        <f>IF(D21="Yes",'Indoor Demand'!P45+'Indoor Demand'!P55+'Indoor Demand'!P65+'Indoor Demand'!P75+'Indoor Demand'!P85,0)</f>
        <v>0</v>
      </c>
      <c r="I21" s="626">
        <f>IF(D21="Yes",E21,0)</f>
        <v>0</v>
      </c>
      <c r="J21" s="498">
        <f t="shared" si="4"/>
        <v>0</v>
      </c>
      <c r="K21" s="607">
        <f t="shared" si="4"/>
        <v>0</v>
      </c>
      <c r="L21" s="607">
        <f t="shared" si="4"/>
        <v>0</v>
      </c>
      <c r="M21" s="607">
        <f t="shared" si="4"/>
        <v>0</v>
      </c>
      <c r="N21" s="607">
        <f t="shared" si="4"/>
        <v>0</v>
      </c>
      <c r="O21" s="607">
        <f t="shared" si="4"/>
        <v>0</v>
      </c>
      <c r="P21" s="607">
        <f t="shared" si="4"/>
        <v>0</v>
      </c>
      <c r="Q21" s="607">
        <f t="shared" si="4"/>
        <v>0</v>
      </c>
      <c r="R21" s="607">
        <f t="shared" si="4"/>
        <v>0</v>
      </c>
      <c r="S21" s="607">
        <f t="shared" si="4"/>
        <v>0</v>
      </c>
      <c r="T21" s="607">
        <f t="shared" si="4"/>
        <v>0</v>
      </c>
      <c r="U21" s="614">
        <f t="shared" si="4"/>
        <v>0</v>
      </c>
      <c r="V21" s="551"/>
      <c r="W21" s="551"/>
      <c r="X21" s="551"/>
      <c r="Y21" s="551"/>
      <c r="Z21" s="551"/>
      <c r="AA21" s="2"/>
      <c r="AB21" s="2"/>
      <c r="AC21" s="2"/>
    </row>
    <row r="22" spans="2:29" s="302" customFormat="1" x14ac:dyDescent="0.35">
      <c r="B22" s="551"/>
      <c r="C22" s="1094" t="s">
        <v>549</v>
      </c>
      <c r="D22" s="1095"/>
      <c r="E22" s="1095"/>
      <c r="F22" s="648"/>
      <c r="G22" s="637">
        <f>SUM(G23:G26)</f>
        <v>0</v>
      </c>
      <c r="H22" s="637">
        <f>SUM(H23:H26)</f>
        <v>0</v>
      </c>
      <c r="I22" s="641">
        <f t="shared" ref="I22:U22" si="6">SUM(I23:I26)</f>
        <v>0</v>
      </c>
      <c r="J22" s="637">
        <f t="shared" si="6"/>
        <v>0</v>
      </c>
      <c r="K22" s="637">
        <f t="shared" si="6"/>
        <v>0</v>
      </c>
      <c r="L22" s="637">
        <f t="shared" si="6"/>
        <v>0</v>
      </c>
      <c r="M22" s="637">
        <f t="shared" si="6"/>
        <v>0</v>
      </c>
      <c r="N22" s="637">
        <f t="shared" si="6"/>
        <v>0</v>
      </c>
      <c r="O22" s="637">
        <f t="shared" si="6"/>
        <v>0</v>
      </c>
      <c r="P22" s="637">
        <f t="shared" si="6"/>
        <v>0</v>
      </c>
      <c r="Q22" s="637">
        <f t="shared" si="6"/>
        <v>0</v>
      </c>
      <c r="R22" s="637">
        <f t="shared" si="6"/>
        <v>0</v>
      </c>
      <c r="S22" s="637">
        <f t="shared" si="6"/>
        <v>0</v>
      </c>
      <c r="T22" s="637">
        <f t="shared" si="6"/>
        <v>0</v>
      </c>
      <c r="U22" s="641">
        <f t="shared" si="6"/>
        <v>0</v>
      </c>
      <c r="V22" s="551"/>
      <c r="W22" s="551"/>
      <c r="X22" s="551"/>
      <c r="Y22" s="551"/>
      <c r="Z22" s="551"/>
      <c r="AA22" s="2"/>
      <c r="AB22" s="2"/>
      <c r="AC22" s="2"/>
    </row>
    <row r="23" spans="2:29" x14ac:dyDescent="0.35">
      <c r="B23" s="551"/>
      <c r="C23" s="293" t="s">
        <v>227</v>
      </c>
      <c r="D23" s="861" t="s">
        <v>49</v>
      </c>
      <c r="E23" s="603">
        <f>IF('Indoor Demand'!S149="",'Indoor Demand'!S148,'Indoor Demand'!S149)</f>
        <v>0</v>
      </c>
      <c r="F23" s="647"/>
      <c r="G23" s="498">
        <f t="shared" si="5"/>
        <v>0</v>
      </c>
      <c r="H23" s="607">
        <f>IF(D23="Yes",E23/365,0)</f>
        <v>0</v>
      </c>
      <c r="I23" s="626">
        <f>IF(D23="Yes",E23,0)</f>
        <v>0</v>
      </c>
      <c r="J23" s="498">
        <f t="shared" ref="J23:U26" si="7">$I23/12</f>
        <v>0</v>
      </c>
      <c r="K23" s="607">
        <f t="shared" si="7"/>
        <v>0</v>
      </c>
      <c r="L23" s="607">
        <f t="shared" si="7"/>
        <v>0</v>
      </c>
      <c r="M23" s="607">
        <f t="shared" si="7"/>
        <v>0</v>
      </c>
      <c r="N23" s="607">
        <f t="shared" si="7"/>
        <v>0</v>
      </c>
      <c r="O23" s="607">
        <f t="shared" si="7"/>
        <v>0</v>
      </c>
      <c r="P23" s="607">
        <f t="shared" si="7"/>
        <v>0</v>
      </c>
      <c r="Q23" s="607">
        <f t="shared" si="7"/>
        <v>0</v>
      </c>
      <c r="R23" s="607">
        <f t="shared" si="7"/>
        <v>0</v>
      </c>
      <c r="S23" s="607">
        <f t="shared" si="7"/>
        <v>0</v>
      </c>
      <c r="T23" s="607">
        <f t="shared" si="7"/>
        <v>0</v>
      </c>
      <c r="U23" s="614">
        <f t="shared" si="7"/>
        <v>0</v>
      </c>
      <c r="V23" s="551"/>
      <c r="W23" s="551"/>
      <c r="X23" s="551"/>
      <c r="Y23" s="551"/>
      <c r="Z23" s="551"/>
    </row>
    <row r="24" spans="2:29" x14ac:dyDescent="0.35">
      <c r="B24" s="551"/>
      <c r="C24" s="294" t="s">
        <v>102</v>
      </c>
      <c r="D24" s="861" t="s">
        <v>49</v>
      </c>
      <c r="E24" s="603">
        <f>'Indoor Demand'!Q91+'Indoor Demand'!Q105-'Indoor Demand'!Q115</f>
        <v>0</v>
      </c>
      <c r="F24" s="647"/>
      <c r="G24" s="498">
        <f t="shared" si="5"/>
        <v>0</v>
      </c>
      <c r="H24" s="607">
        <f>IF(D24="Yes",'Indoor Demand'!P91+'Indoor Demand'!P105-'Indoor Demand'!P115,0)</f>
        <v>0</v>
      </c>
      <c r="I24" s="626">
        <f>IF(D24="Yes",E24,0)</f>
        <v>0</v>
      </c>
      <c r="J24" s="498">
        <f t="shared" si="7"/>
        <v>0</v>
      </c>
      <c r="K24" s="607">
        <f t="shared" si="7"/>
        <v>0</v>
      </c>
      <c r="L24" s="607">
        <f t="shared" si="7"/>
        <v>0</v>
      </c>
      <c r="M24" s="607">
        <f t="shared" si="7"/>
        <v>0</v>
      </c>
      <c r="N24" s="607">
        <f t="shared" si="7"/>
        <v>0</v>
      </c>
      <c r="O24" s="607">
        <f t="shared" si="7"/>
        <v>0</v>
      </c>
      <c r="P24" s="607">
        <f t="shared" si="7"/>
        <v>0</v>
      </c>
      <c r="Q24" s="607">
        <f t="shared" si="7"/>
        <v>0</v>
      </c>
      <c r="R24" s="607">
        <f t="shared" si="7"/>
        <v>0</v>
      </c>
      <c r="S24" s="607">
        <f t="shared" si="7"/>
        <v>0</v>
      </c>
      <c r="T24" s="607">
        <f t="shared" si="7"/>
        <v>0</v>
      </c>
      <c r="U24" s="614">
        <f t="shared" si="7"/>
        <v>0</v>
      </c>
      <c r="V24" s="551"/>
      <c r="W24" s="551"/>
      <c r="X24" s="551"/>
      <c r="Y24" s="551"/>
      <c r="Z24" s="551"/>
    </row>
    <row r="25" spans="2:29" x14ac:dyDescent="0.35">
      <c r="B25" s="551"/>
      <c r="C25" s="251" t="s">
        <v>550</v>
      </c>
      <c r="D25" s="861" t="s">
        <v>49</v>
      </c>
      <c r="E25" s="603">
        <f>'Indoor Demand'!Q106-'Indoor Demand'!Q116</f>
        <v>0</v>
      </c>
      <c r="F25" s="647"/>
      <c r="G25" s="498">
        <f t="shared" si="5"/>
        <v>0</v>
      </c>
      <c r="H25" s="607">
        <f>IF(D25="Yes",'Indoor Demand'!P106-'Indoor Demand'!P116,0)</f>
        <v>0</v>
      </c>
      <c r="I25" s="626">
        <f>IF(D25="Yes",E25,0)</f>
        <v>0</v>
      </c>
      <c r="J25" s="498">
        <f t="shared" si="7"/>
        <v>0</v>
      </c>
      <c r="K25" s="607">
        <f t="shared" si="7"/>
        <v>0</v>
      </c>
      <c r="L25" s="607">
        <f t="shared" si="7"/>
        <v>0</v>
      </c>
      <c r="M25" s="607">
        <f t="shared" si="7"/>
        <v>0</v>
      </c>
      <c r="N25" s="607">
        <f t="shared" si="7"/>
        <v>0</v>
      </c>
      <c r="O25" s="607">
        <f t="shared" si="7"/>
        <v>0</v>
      </c>
      <c r="P25" s="607">
        <f t="shared" si="7"/>
        <v>0</v>
      </c>
      <c r="Q25" s="607">
        <f t="shared" si="7"/>
        <v>0</v>
      </c>
      <c r="R25" s="607">
        <f t="shared" si="7"/>
        <v>0</v>
      </c>
      <c r="S25" s="607">
        <f t="shared" si="7"/>
        <v>0</v>
      </c>
      <c r="T25" s="607">
        <f t="shared" si="7"/>
        <v>0</v>
      </c>
      <c r="U25" s="614">
        <f t="shared" si="7"/>
        <v>0</v>
      </c>
      <c r="V25" s="551"/>
      <c r="W25" s="551"/>
      <c r="X25" s="551"/>
      <c r="Y25" s="551"/>
      <c r="Z25" s="551"/>
    </row>
    <row r="26" spans="2:29" ht="15" thickBot="1" x14ac:dyDescent="0.4">
      <c r="B26" s="551"/>
      <c r="C26" s="618" t="s">
        <v>552</v>
      </c>
      <c r="D26" s="862" t="s">
        <v>49</v>
      </c>
      <c r="E26" s="622">
        <f>'Indoor Demand'!Q109</f>
        <v>0</v>
      </c>
      <c r="F26" s="649"/>
      <c r="G26" s="627">
        <f t="shared" si="5"/>
        <v>0</v>
      </c>
      <c r="H26" s="616">
        <f>IF(D26="Yes",'Indoor Demand'!P109,0)</f>
        <v>0</v>
      </c>
      <c r="I26" s="628">
        <f>IF(D26="Yes",E26,0)</f>
        <v>0</v>
      </c>
      <c r="J26" s="627">
        <f t="shared" si="7"/>
        <v>0</v>
      </c>
      <c r="K26" s="616">
        <f t="shared" si="7"/>
        <v>0</v>
      </c>
      <c r="L26" s="616">
        <f t="shared" si="7"/>
        <v>0</v>
      </c>
      <c r="M26" s="616">
        <f t="shared" si="7"/>
        <v>0</v>
      </c>
      <c r="N26" s="616">
        <f t="shared" si="7"/>
        <v>0</v>
      </c>
      <c r="O26" s="616">
        <f t="shared" si="7"/>
        <v>0</v>
      </c>
      <c r="P26" s="616">
        <f t="shared" si="7"/>
        <v>0</v>
      </c>
      <c r="Q26" s="616">
        <f t="shared" si="7"/>
        <v>0</v>
      </c>
      <c r="R26" s="616">
        <f t="shared" si="7"/>
        <v>0</v>
      </c>
      <c r="S26" s="616">
        <f t="shared" si="7"/>
        <v>0</v>
      </c>
      <c r="T26" s="616">
        <f t="shared" si="7"/>
        <v>0</v>
      </c>
      <c r="U26" s="617">
        <f t="shared" si="7"/>
        <v>0</v>
      </c>
      <c r="V26" s="551"/>
      <c r="W26" s="551"/>
      <c r="X26" s="551"/>
      <c r="Y26" s="551"/>
      <c r="Z26" s="551"/>
    </row>
    <row r="27" spans="2:29" s="303" customFormat="1" ht="9.75" customHeight="1" thickBot="1" x14ac:dyDescent="0.4">
      <c r="B27" s="8"/>
      <c r="C27" s="571"/>
      <c r="D27" s="571"/>
      <c r="E27" s="571"/>
      <c r="F27" s="571"/>
      <c r="G27" s="248"/>
      <c r="H27" s="248"/>
      <c r="I27" s="248"/>
      <c r="J27" s="248"/>
      <c r="K27" s="248"/>
      <c r="L27" s="248"/>
      <c r="M27" s="248"/>
      <c r="N27" s="8"/>
      <c r="O27" s="8"/>
      <c r="P27" s="8"/>
      <c r="Q27" s="8"/>
      <c r="R27" s="8"/>
      <c r="S27" s="8"/>
      <c r="T27" s="8"/>
      <c r="U27" s="8"/>
      <c r="V27" s="8"/>
      <c r="W27" s="8"/>
      <c r="X27" s="8"/>
      <c r="Y27" s="8"/>
      <c r="Z27" s="8"/>
    </row>
    <row r="28" spans="2:29" ht="20.149999999999999" customHeight="1" thickBot="1" x14ac:dyDescent="0.4">
      <c r="B28" s="551"/>
      <c r="C28" s="612" t="s">
        <v>584</v>
      </c>
      <c r="D28" s="613" t="str">
        <f>IF(I28&gt;0,"YES","")</f>
        <v/>
      </c>
      <c r="E28" s="632">
        <f>E30+E32+E34+E35</f>
        <v>0</v>
      </c>
      <c r="F28" s="650"/>
      <c r="G28" s="633">
        <f>G29+G31+G33</f>
        <v>0</v>
      </c>
      <c r="H28" s="633">
        <f t="shared" ref="H28:U28" si="8">H29+H31+H33</f>
        <v>0</v>
      </c>
      <c r="I28" s="633">
        <f t="shared" si="8"/>
        <v>0</v>
      </c>
      <c r="J28" s="633">
        <f t="shared" si="8"/>
        <v>0</v>
      </c>
      <c r="K28" s="633">
        <f t="shared" si="8"/>
        <v>0</v>
      </c>
      <c r="L28" s="633">
        <f t="shared" si="8"/>
        <v>0</v>
      </c>
      <c r="M28" s="633">
        <f t="shared" si="8"/>
        <v>0</v>
      </c>
      <c r="N28" s="633">
        <f t="shared" si="8"/>
        <v>0</v>
      </c>
      <c r="O28" s="633">
        <f t="shared" si="8"/>
        <v>0</v>
      </c>
      <c r="P28" s="633">
        <f t="shared" si="8"/>
        <v>0</v>
      </c>
      <c r="Q28" s="633">
        <f t="shared" si="8"/>
        <v>0</v>
      </c>
      <c r="R28" s="633">
        <f t="shared" si="8"/>
        <v>0</v>
      </c>
      <c r="S28" s="633">
        <f t="shared" si="8"/>
        <v>0</v>
      </c>
      <c r="T28" s="633">
        <f t="shared" si="8"/>
        <v>0</v>
      </c>
      <c r="U28" s="655">
        <f t="shared" si="8"/>
        <v>0</v>
      </c>
      <c r="V28" s="551"/>
      <c r="W28" s="551"/>
      <c r="X28" s="551"/>
      <c r="Y28" s="551"/>
      <c r="Z28" s="551"/>
    </row>
    <row r="29" spans="2:29" x14ac:dyDescent="0.35">
      <c r="B29" s="551"/>
      <c r="C29" s="1122" t="s">
        <v>323</v>
      </c>
      <c r="D29" s="1123"/>
      <c r="E29" s="1123"/>
      <c r="F29" s="646"/>
      <c r="G29" s="654">
        <f>G30</f>
        <v>0</v>
      </c>
      <c r="H29" s="654">
        <f t="shared" ref="H29:I29" si="9">H30</f>
        <v>0</v>
      </c>
      <c r="I29" s="654">
        <f t="shared" si="9"/>
        <v>0</v>
      </c>
      <c r="J29" s="654">
        <f t="shared" ref="J29" si="10">J30</f>
        <v>0</v>
      </c>
      <c r="K29" s="654">
        <f t="shared" ref="K29" si="11">K30</f>
        <v>0</v>
      </c>
      <c r="L29" s="654">
        <f t="shared" ref="L29" si="12">L30</f>
        <v>0</v>
      </c>
      <c r="M29" s="654">
        <f t="shared" ref="M29" si="13">M30</f>
        <v>0</v>
      </c>
      <c r="N29" s="654">
        <f t="shared" ref="N29" si="14">N30</f>
        <v>0</v>
      </c>
      <c r="O29" s="654">
        <f t="shared" ref="O29" si="15">O30</f>
        <v>0</v>
      </c>
      <c r="P29" s="654">
        <f t="shared" ref="P29" si="16">P30</f>
        <v>0</v>
      </c>
      <c r="Q29" s="654">
        <f t="shared" ref="Q29" si="17">Q30</f>
        <v>0</v>
      </c>
      <c r="R29" s="654">
        <f t="shared" ref="R29" si="18">R30</f>
        <v>0</v>
      </c>
      <c r="S29" s="654">
        <f t="shared" ref="S29" si="19">S30</f>
        <v>0</v>
      </c>
      <c r="T29" s="654">
        <f t="shared" ref="T29" si="20">T30</f>
        <v>0</v>
      </c>
      <c r="U29" s="656">
        <f t="shared" ref="U29" si="21">U30</f>
        <v>0</v>
      </c>
      <c r="V29" s="551"/>
      <c r="W29" s="551"/>
      <c r="X29" s="551"/>
      <c r="Y29" s="551"/>
      <c r="Z29" s="551"/>
    </row>
    <row r="30" spans="2:29" x14ac:dyDescent="0.35">
      <c r="B30" s="551"/>
      <c r="C30" s="293" t="s">
        <v>321</v>
      </c>
      <c r="D30" s="861" t="s">
        <v>49</v>
      </c>
      <c r="E30" s="603">
        <f>'Outdoor Demand'!O37</f>
        <v>0</v>
      </c>
      <c r="F30" s="647"/>
      <c r="G30" s="498">
        <f>IF(D30="Yes",E30/365,0)</f>
        <v>0</v>
      </c>
      <c r="H30" s="623">
        <f>IF(D30="Yes",MAX('Outdoor Demand'!D34:O34),0)</f>
        <v>0</v>
      </c>
      <c r="I30" s="630">
        <f>IF(D30="Yes",E30,0)</f>
        <v>0</v>
      </c>
      <c r="J30" s="623">
        <f>IF($D30="Yes",IF('Outdoor Demand'!D31="",'Outdoor Demand'!D30,'Outdoor Demand'!D31),0)</f>
        <v>0</v>
      </c>
      <c r="K30" s="623">
        <f>IF($D30="Yes",IF('Outdoor Demand'!E31="",'Outdoor Demand'!E30,'Outdoor Demand'!E31),0)</f>
        <v>0</v>
      </c>
      <c r="L30" s="623">
        <f>IF($D30="Yes",IF('Outdoor Demand'!F31="",'Outdoor Demand'!F30,'Outdoor Demand'!F31),0)</f>
        <v>0</v>
      </c>
      <c r="M30" s="623">
        <f>IF($D30="Yes",IF('Outdoor Demand'!G31="",'Outdoor Demand'!G30,'Outdoor Demand'!G31),0)</f>
        <v>0</v>
      </c>
      <c r="N30" s="623">
        <f>IF($D30="Yes",IF('Outdoor Demand'!H31="",'Outdoor Demand'!H30,'Outdoor Demand'!H31),0)</f>
        <v>0</v>
      </c>
      <c r="O30" s="623">
        <f>IF($D30="Yes",IF('Outdoor Demand'!I31="",'Outdoor Demand'!I30,'Outdoor Demand'!I31),0)</f>
        <v>0</v>
      </c>
      <c r="P30" s="623">
        <f>IF($D30="Yes",IF('Outdoor Demand'!J31="",'Outdoor Demand'!J30,'Outdoor Demand'!J31),0)</f>
        <v>0</v>
      </c>
      <c r="Q30" s="623">
        <f>IF($D30="Yes",IF('Outdoor Demand'!K31="",'Outdoor Demand'!K30,'Outdoor Demand'!K31),0)</f>
        <v>0</v>
      </c>
      <c r="R30" s="623">
        <f>IF($D30="Yes",IF('Outdoor Demand'!L31="",'Outdoor Demand'!L30,'Outdoor Demand'!L31),0)</f>
        <v>0</v>
      </c>
      <c r="S30" s="623">
        <f>IF($D30="Yes",IF('Outdoor Demand'!M31="",'Outdoor Demand'!M30,'Outdoor Demand'!M31),0)</f>
        <v>0</v>
      </c>
      <c r="T30" s="623">
        <f>IF($D30="Yes",IF('Outdoor Demand'!N31="",'Outdoor Demand'!N30,'Outdoor Demand'!N31),0)</f>
        <v>0</v>
      </c>
      <c r="U30" s="623">
        <f>IF($D30="Yes",IF('Outdoor Demand'!O31="",'Outdoor Demand'!O30,'Outdoor Demand'!O31),0)</f>
        <v>0</v>
      </c>
      <c r="V30" s="551"/>
      <c r="W30" s="551"/>
      <c r="X30" s="551"/>
      <c r="Y30" s="551"/>
      <c r="Z30" s="551"/>
    </row>
    <row r="31" spans="2:29" x14ac:dyDescent="0.35">
      <c r="B31" s="551"/>
      <c r="C31" s="1094" t="s">
        <v>320</v>
      </c>
      <c r="D31" s="1095"/>
      <c r="E31" s="1095"/>
      <c r="F31" s="648"/>
      <c r="G31" s="637">
        <f>G32</f>
        <v>0</v>
      </c>
      <c r="H31" s="637">
        <f t="shared" ref="H31:I31" si="22">H32</f>
        <v>0</v>
      </c>
      <c r="I31" s="637">
        <f t="shared" si="22"/>
        <v>0</v>
      </c>
      <c r="J31" s="637">
        <f t="shared" ref="J31" si="23">J32</f>
        <v>0</v>
      </c>
      <c r="K31" s="637">
        <f t="shared" ref="K31" si="24">K32</f>
        <v>0</v>
      </c>
      <c r="L31" s="637">
        <f t="shared" ref="L31" si="25">L32</f>
        <v>0</v>
      </c>
      <c r="M31" s="637">
        <f t="shared" ref="M31" si="26">M32</f>
        <v>0</v>
      </c>
      <c r="N31" s="637">
        <f t="shared" ref="N31" si="27">N32</f>
        <v>0</v>
      </c>
      <c r="O31" s="637">
        <f t="shared" ref="O31" si="28">O32</f>
        <v>0</v>
      </c>
      <c r="P31" s="637">
        <f t="shared" ref="P31" si="29">P32</f>
        <v>0</v>
      </c>
      <c r="Q31" s="637">
        <f t="shared" ref="Q31" si="30">Q32</f>
        <v>0</v>
      </c>
      <c r="R31" s="637">
        <f t="shared" ref="R31" si="31">R32</f>
        <v>0</v>
      </c>
      <c r="S31" s="637">
        <f t="shared" ref="S31" si="32">S32</f>
        <v>0</v>
      </c>
      <c r="T31" s="637">
        <f t="shared" ref="T31:U31" si="33">T32</f>
        <v>0</v>
      </c>
      <c r="U31" s="641">
        <f t="shared" si="33"/>
        <v>0</v>
      </c>
      <c r="V31" s="551"/>
      <c r="W31" s="551"/>
      <c r="X31" s="551"/>
      <c r="Y31" s="551"/>
      <c r="Z31" s="551"/>
    </row>
    <row r="32" spans="2:29" x14ac:dyDescent="0.35">
      <c r="B32" s="551"/>
      <c r="C32" s="293" t="s">
        <v>395</v>
      </c>
      <c r="D32" s="861" t="s">
        <v>49</v>
      </c>
      <c r="E32" s="603">
        <f>'Outdoor Demand'!O99</f>
        <v>0</v>
      </c>
      <c r="F32" s="647"/>
      <c r="G32" s="498">
        <f>IF(D32="Yes",E32/365,0)</f>
        <v>0</v>
      </c>
      <c r="H32" s="623">
        <f>IF(D32="Yes",MAX('Outdoor Demand'!D96:O96),0)</f>
        <v>0</v>
      </c>
      <c r="I32" s="630">
        <f>IF(D32="Yes",E32,0)</f>
        <v>0</v>
      </c>
      <c r="J32" s="623">
        <f>IF($D32="Yes",IF('Outdoor Demand'!D93="",'Outdoor Demand'!D92,'Outdoor Demand'!D93),0)</f>
        <v>0</v>
      </c>
      <c r="K32" s="623">
        <f>IF($D32="Yes",IF('Outdoor Demand'!E93="",'Outdoor Demand'!E92,'Outdoor Demand'!E93),0)</f>
        <v>0</v>
      </c>
      <c r="L32" s="623">
        <f>IF($D32="Yes",IF('Outdoor Demand'!F93="",'Outdoor Demand'!F92,'Outdoor Demand'!F93),0)</f>
        <v>0</v>
      </c>
      <c r="M32" s="623">
        <f>IF($D32="Yes",IF('Outdoor Demand'!G93="",'Outdoor Demand'!G92,'Outdoor Demand'!G93),0)</f>
        <v>0</v>
      </c>
      <c r="N32" s="623">
        <f>IF($D32="Yes",IF('Outdoor Demand'!H93="",'Outdoor Demand'!H92,'Outdoor Demand'!H93),0)</f>
        <v>0</v>
      </c>
      <c r="O32" s="623">
        <f>IF($D32="Yes",IF('Outdoor Demand'!I93="",'Outdoor Demand'!I92,'Outdoor Demand'!I93),0)</f>
        <v>0</v>
      </c>
      <c r="P32" s="623">
        <f>IF($D32="Yes",IF('Outdoor Demand'!J93="",'Outdoor Demand'!J92,'Outdoor Demand'!J93),0)</f>
        <v>0</v>
      </c>
      <c r="Q32" s="623">
        <f>IF($D32="Yes",IF('Outdoor Demand'!K93="",'Outdoor Demand'!K92,'Outdoor Demand'!K93),0)</f>
        <v>0</v>
      </c>
      <c r="R32" s="623">
        <f>IF($D32="Yes",IF('Outdoor Demand'!L93="",'Outdoor Demand'!L92,'Outdoor Demand'!L93),0)</f>
        <v>0</v>
      </c>
      <c r="S32" s="623">
        <f>IF($D32="Yes",IF('Outdoor Demand'!M93="",'Outdoor Demand'!M92,'Outdoor Demand'!M93),0)</f>
        <v>0</v>
      </c>
      <c r="T32" s="623">
        <f>IF($D32="Yes",IF('Outdoor Demand'!N93="",'Outdoor Demand'!N92,'Outdoor Demand'!N93),0)</f>
        <v>0</v>
      </c>
      <c r="U32" s="623">
        <f>IF($D32="Yes",IF('Outdoor Demand'!O93="",'Outdoor Demand'!O92,'Outdoor Demand'!O93),0)</f>
        <v>0</v>
      </c>
      <c r="V32" s="551"/>
      <c r="W32" s="551"/>
      <c r="X32" s="551"/>
      <c r="Y32" s="551"/>
      <c r="Z32" s="551"/>
    </row>
    <row r="33" spans="2:34" ht="15" customHeight="1" x14ac:dyDescent="0.35">
      <c r="B33" s="551"/>
      <c r="C33" s="1094" t="s">
        <v>551</v>
      </c>
      <c r="D33" s="1095"/>
      <c r="E33" s="1095"/>
      <c r="F33" s="648"/>
      <c r="G33" s="637">
        <f>SUM(G34:G35)</f>
        <v>0</v>
      </c>
      <c r="H33" s="637">
        <f t="shared" ref="H33:I33" si="34">SUM(H34:H35)</f>
        <v>0</v>
      </c>
      <c r="I33" s="637">
        <f t="shared" si="34"/>
        <v>0</v>
      </c>
      <c r="J33" s="637">
        <f t="shared" ref="J33" si="35">SUM(J34:J35)</f>
        <v>0</v>
      </c>
      <c r="K33" s="637">
        <f t="shared" ref="K33" si="36">SUM(K34:K35)</f>
        <v>0</v>
      </c>
      <c r="L33" s="637">
        <f t="shared" ref="L33" si="37">SUM(L34:L35)</f>
        <v>0</v>
      </c>
      <c r="M33" s="637">
        <f t="shared" ref="M33" si="38">SUM(M34:M35)</f>
        <v>0</v>
      </c>
      <c r="N33" s="637">
        <f t="shared" ref="N33" si="39">SUM(N34:N35)</f>
        <v>0</v>
      </c>
      <c r="O33" s="637">
        <f t="shared" ref="O33" si="40">SUM(O34:O35)</f>
        <v>0</v>
      </c>
      <c r="P33" s="637">
        <f t="shared" ref="P33" si="41">SUM(P34:P35)</f>
        <v>0</v>
      </c>
      <c r="Q33" s="637">
        <f t="shared" ref="Q33" si="42">SUM(Q34:Q35)</f>
        <v>0</v>
      </c>
      <c r="R33" s="637">
        <f t="shared" ref="R33" si="43">SUM(R34:R35)</f>
        <v>0</v>
      </c>
      <c r="S33" s="637">
        <f t="shared" ref="S33" si="44">SUM(S34:S35)</f>
        <v>0</v>
      </c>
      <c r="T33" s="637">
        <f t="shared" ref="T33" si="45">SUM(T34:T35)</f>
        <v>0</v>
      </c>
      <c r="U33" s="641">
        <f t="shared" ref="U33" si="46">SUM(U34:U35)</f>
        <v>0</v>
      </c>
      <c r="V33" s="551"/>
      <c r="W33" s="551"/>
      <c r="X33" s="551"/>
      <c r="Y33" s="551"/>
      <c r="Z33" s="551"/>
    </row>
    <row r="34" spans="2:34" x14ac:dyDescent="0.35">
      <c r="B34" s="551"/>
      <c r="C34" s="293" t="s">
        <v>227</v>
      </c>
      <c r="D34" s="861" t="s">
        <v>49</v>
      </c>
      <c r="E34" s="603">
        <f>IF('Outdoor Demand'!P67="",'Outdoor Demand'!P66,'Outdoor Demand'!P67)</f>
        <v>0</v>
      </c>
      <c r="F34" s="647"/>
      <c r="G34" s="498">
        <f>IF(D34="Yes",E34/365,0)</f>
        <v>0</v>
      </c>
      <c r="H34" s="623">
        <f>IF(D34="Yes",IF('Outdoor Demand'!P67="",MAX('Outdoor Demand'!D66:O66)/30.5,MAX('Outdoor Demand'!D67:O67)/30.5),0)</f>
        <v>0</v>
      </c>
      <c r="I34" s="630">
        <f>IF(D34="Yes",E34,0)</f>
        <v>0</v>
      </c>
      <c r="J34" s="623">
        <f>IF($D34="Yes",IF('Outdoor Demand'!D67="",'Outdoor Demand'!D66,'Outdoor Demand'!D67),0)</f>
        <v>0</v>
      </c>
      <c r="K34" s="623">
        <f>IF($D34="Yes",IF('Outdoor Demand'!E67="",'Outdoor Demand'!E66,'Outdoor Demand'!E67),0)</f>
        <v>0</v>
      </c>
      <c r="L34" s="623">
        <f>IF($D34="Yes",IF('Outdoor Demand'!F67="",'Outdoor Demand'!F66,'Outdoor Demand'!F67),0)</f>
        <v>0</v>
      </c>
      <c r="M34" s="623">
        <f>IF($D34="Yes",IF('Outdoor Demand'!G67="",'Outdoor Demand'!G66,'Outdoor Demand'!G67),0)</f>
        <v>0</v>
      </c>
      <c r="N34" s="623">
        <f>IF($D34="Yes",IF('Outdoor Demand'!H67="",'Outdoor Demand'!H66,'Outdoor Demand'!H67),0)</f>
        <v>0</v>
      </c>
      <c r="O34" s="623">
        <f>IF($D34="Yes",IF('Outdoor Demand'!I67="",'Outdoor Demand'!I66,'Outdoor Demand'!I67),0)</f>
        <v>0</v>
      </c>
      <c r="P34" s="623">
        <f>IF($D34="Yes",IF('Outdoor Demand'!J67="",'Outdoor Demand'!J66,'Outdoor Demand'!J67),0)</f>
        <v>0</v>
      </c>
      <c r="Q34" s="623">
        <f>IF($D34="Yes",IF('Outdoor Demand'!K67="",'Outdoor Demand'!K66,'Outdoor Demand'!K67),0)</f>
        <v>0</v>
      </c>
      <c r="R34" s="623">
        <f>IF($D34="Yes",IF('Outdoor Demand'!L67="",'Outdoor Demand'!L66,'Outdoor Demand'!L67),0)</f>
        <v>0</v>
      </c>
      <c r="S34" s="623">
        <f>IF($D34="Yes",IF('Outdoor Demand'!M67="",'Outdoor Demand'!M66,'Outdoor Demand'!M67),0)</f>
        <v>0</v>
      </c>
      <c r="T34" s="623">
        <f>IF($D34="Yes",IF('Outdoor Demand'!N67="",'Outdoor Demand'!N66,'Outdoor Demand'!N67),0)</f>
        <v>0</v>
      </c>
      <c r="U34" s="623">
        <f>IF($D34="Yes",IF('Outdoor Demand'!O67="",'Outdoor Demand'!O66,'Outdoor Demand'!O67),0)</f>
        <v>0</v>
      </c>
      <c r="V34" s="551"/>
      <c r="W34" s="551"/>
      <c r="X34" s="551"/>
      <c r="Y34" s="551"/>
      <c r="Z34" s="551"/>
    </row>
    <row r="35" spans="2:34" ht="15" thickBot="1" x14ac:dyDescent="0.4">
      <c r="B35" s="551"/>
      <c r="C35" s="615" t="s">
        <v>552</v>
      </c>
      <c r="D35" s="862" t="s">
        <v>49</v>
      </c>
      <c r="E35" s="622">
        <f>IF('Outdoor Demand'!P106="",0,'Outdoor Demand'!P106)</f>
        <v>0</v>
      </c>
      <c r="F35" s="649"/>
      <c r="G35" s="627">
        <f>IF(D35="Yes",E35/365,0)</f>
        <v>0</v>
      </c>
      <c r="H35" s="624">
        <f>IF(D35="Yes",MAX('Outdoor Demand'!D106:O106)/30.5,0)</f>
        <v>0</v>
      </c>
      <c r="I35" s="631">
        <f>IF(D35="Yes",E35,0)</f>
        <v>0</v>
      </c>
      <c r="J35" s="624">
        <f>IF($D35="Yes",'Outdoor Demand'!D106,0)</f>
        <v>0</v>
      </c>
      <c r="K35" s="616">
        <f>IF($D35="Yes",'Outdoor Demand'!E106,0)</f>
        <v>0</v>
      </c>
      <c r="L35" s="616">
        <f>IF($D35="Yes",'Outdoor Demand'!F106,0)</f>
        <v>0</v>
      </c>
      <c r="M35" s="616">
        <f>IF($D35="Yes",'Outdoor Demand'!G106,0)</f>
        <v>0</v>
      </c>
      <c r="N35" s="616">
        <f>IF($D35="Yes",'Outdoor Demand'!H106,0)</f>
        <v>0</v>
      </c>
      <c r="O35" s="616">
        <f>IF($D35="Yes",'Outdoor Demand'!I106,0)</f>
        <v>0</v>
      </c>
      <c r="P35" s="616">
        <f>IF($D35="Yes",'Outdoor Demand'!J106,0)</f>
        <v>0</v>
      </c>
      <c r="Q35" s="616">
        <f>IF($D35="Yes",'Outdoor Demand'!K106,0)</f>
        <v>0</v>
      </c>
      <c r="R35" s="616">
        <f>IF($D35="Yes",'Outdoor Demand'!L106,0)</f>
        <v>0</v>
      </c>
      <c r="S35" s="616">
        <f>IF($D35="Yes",'Outdoor Demand'!M106,0)</f>
        <v>0</v>
      </c>
      <c r="T35" s="616">
        <f>IF($D35="Yes",'Outdoor Demand'!N106,0)</f>
        <v>0</v>
      </c>
      <c r="U35" s="617">
        <f>IF($D35="Yes",'Outdoor Demand'!O106,0)</f>
        <v>0</v>
      </c>
      <c r="V35" s="551"/>
      <c r="W35" s="551"/>
      <c r="X35" s="551"/>
      <c r="Y35" s="551"/>
      <c r="Z35" s="551"/>
    </row>
    <row r="36" spans="2:34" ht="9" customHeight="1" thickBot="1" x14ac:dyDescent="0.4">
      <c r="B36" s="551"/>
      <c r="C36" s="573"/>
      <c r="D36" s="573"/>
      <c r="E36" s="573"/>
      <c r="F36" s="573"/>
      <c r="G36" s="248"/>
      <c r="H36" s="248"/>
      <c r="I36" s="248"/>
      <c r="J36" s="248"/>
      <c r="K36" s="248"/>
      <c r="L36" s="248"/>
      <c r="M36" s="248"/>
      <c r="N36" s="551"/>
      <c r="O36" s="551"/>
      <c r="P36" s="551"/>
      <c r="Q36" s="551"/>
      <c r="R36" s="551"/>
      <c r="S36" s="551"/>
      <c r="T36" s="551"/>
      <c r="U36" s="551"/>
      <c r="V36" s="551"/>
      <c r="W36" s="551"/>
      <c r="X36" s="551"/>
      <c r="Y36" s="551"/>
      <c r="Z36" s="551"/>
    </row>
    <row r="37" spans="2:34" ht="15" thickBot="1" x14ac:dyDescent="0.4">
      <c r="B37" s="551"/>
      <c r="C37" s="604" t="s">
        <v>553</v>
      </c>
      <c r="D37" s="605"/>
      <c r="E37" s="634">
        <f>E15+E28</f>
        <v>0</v>
      </c>
      <c r="F37" s="651"/>
      <c r="G37" s="636">
        <f>G15+G28</f>
        <v>0</v>
      </c>
      <c r="H37" s="636">
        <f t="shared" ref="H37" si="47">H15+H28</f>
        <v>0</v>
      </c>
      <c r="I37" s="636">
        <f t="shared" ref="I37:U37" si="48">I15+I28</f>
        <v>0</v>
      </c>
      <c r="J37" s="635">
        <f t="shared" si="48"/>
        <v>0</v>
      </c>
      <c r="K37" s="606">
        <f t="shared" si="48"/>
        <v>0</v>
      </c>
      <c r="L37" s="606">
        <f t="shared" si="48"/>
        <v>0</v>
      </c>
      <c r="M37" s="606">
        <f t="shared" si="48"/>
        <v>0</v>
      </c>
      <c r="N37" s="606">
        <f t="shared" si="48"/>
        <v>0</v>
      </c>
      <c r="O37" s="606">
        <f t="shared" si="48"/>
        <v>0</v>
      </c>
      <c r="P37" s="606">
        <f t="shared" si="48"/>
        <v>0</v>
      </c>
      <c r="Q37" s="606">
        <f t="shared" si="48"/>
        <v>0</v>
      </c>
      <c r="R37" s="606">
        <f t="shared" si="48"/>
        <v>0</v>
      </c>
      <c r="S37" s="606">
        <f t="shared" si="48"/>
        <v>0</v>
      </c>
      <c r="T37" s="606">
        <f t="shared" si="48"/>
        <v>0</v>
      </c>
      <c r="U37" s="606">
        <f t="shared" si="48"/>
        <v>0</v>
      </c>
      <c r="V37" s="551"/>
      <c r="W37" s="551"/>
      <c r="X37" s="551"/>
      <c r="Y37" s="551"/>
      <c r="Z37" s="551"/>
    </row>
    <row r="38" spans="2:34" x14ac:dyDescent="0.35">
      <c r="B38" s="551"/>
      <c r="C38" s="12"/>
      <c r="D38" s="12"/>
      <c r="E38" s="12"/>
      <c r="F38" s="12"/>
      <c r="G38" s="25"/>
      <c r="H38" s="25"/>
      <c r="I38" s="25"/>
      <c r="J38" s="25"/>
      <c r="K38" s="551"/>
      <c r="L38" s="551"/>
      <c r="M38" s="551"/>
      <c r="N38" s="551"/>
      <c r="O38" s="551"/>
      <c r="P38" s="551"/>
      <c r="Q38" s="551"/>
      <c r="R38" s="551"/>
      <c r="S38" s="551"/>
      <c r="T38" s="551"/>
      <c r="U38" s="551"/>
      <c r="V38" s="551"/>
      <c r="W38" s="551"/>
      <c r="X38" s="551"/>
      <c r="Y38" s="551"/>
      <c r="Z38" s="551"/>
    </row>
    <row r="39" spans="2:34" ht="20.149999999999999" customHeight="1" x14ac:dyDescent="0.45">
      <c r="B39" s="364" t="s">
        <v>560</v>
      </c>
      <c r="C39" s="364"/>
      <c r="D39" s="364"/>
      <c r="E39" s="364"/>
      <c r="F39" s="364"/>
      <c r="G39" s="297"/>
      <c r="H39" s="297"/>
      <c r="I39" s="297"/>
      <c r="J39" s="297"/>
      <c r="K39" s="297"/>
      <c r="L39" s="297"/>
      <c r="M39" s="297"/>
      <c r="N39" s="297"/>
      <c r="O39" s="297"/>
      <c r="P39" s="297"/>
      <c r="Q39" s="297"/>
      <c r="R39" s="297"/>
      <c r="S39" s="297"/>
      <c r="T39" s="297"/>
      <c r="U39" s="297"/>
      <c r="V39" s="297"/>
      <c r="W39" s="297"/>
      <c r="X39" s="297"/>
      <c r="Y39" s="297"/>
      <c r="Z39" s="297"/>
    </row>
    <row r="40" spans="2:34" s="10" customFormat="1" ht="15" thickBot="1" x14ac:dyDescent="0.4">
      <c r="B40" s="8"/>
      <c r="C40" s="439"/>
      <c r="D40" s="439"/>
      <c r="E40" s="439"/>
      <c r="F40" s="439"/>
      <c r="G40" s="8"/>
      <c r="H40" s="8"/>
      <c r="I40" s="8"/>
      <c r="J40" s="188"/>
      <c r="K40" s="8"/>
      <c r="L40" s="8"/>
      <c r="M40" s="8"/>
      <c r="N40" s="8"/>
      <c r="O40" s="8"/>
      <c r="P40" s="8"/>
      <c r="Q40" s="8"/>
      <c r="R40" s="8"/>
      <c r="S40" s="8"/>
      <c r="T40" s="8"/>
      <c r="U40" s="8"/>
      <c r="V40" s="8"/>
      <c r="W40" s="8"/>
      <c r="X40" s="8"/>
      <c r="Y40" s="8"/>
      <c r="Z40" s="8"/>
    </row>
    <row r="41" spans="2:34" ht="20.149999999999999" customHeight="1" thickBot="1" x14ac:dyDescent="0.4">
      <c r="B41" s="1104" t="s">
        <v>596</v>
      </c>
      <c r="C41" s="1105"/>
      <c r="D41" s="1105"/>
      <c r="E41" s="1106"/>
      <c r="F41" s="643"/>
      <c r="G41" s="1098" t="s">
        <v>595</v>
      </c>
      <c r="H41" s="1099"/>
      <c r="I41" s="1100"/>
      <c r="J41" s="1103" t="s">
        <v>598</v>
      </c>
      <c r="K41" s="1101"/>
      <c r="L41" s="1101"/>
      <c r="M41" s="1101"/>
      <c r="N41" s="1101"/>
      <c r="O41" s="1101"/>
      <c r="P41" s="1101"/>
      <c r="Q41" s="1101"/>
      <c r="R41" s="1101"/>
      <c r="S41" s="1101"/>
      <c r="T41" s="1101"/>
      <c r="U41" s="1102"/>
      <c r="V41" s="551"/>
      <c r="W41" s="551"/>
      <c r="X41" s="551"/>
      <c r="Y41" s="551"/>
      <c r="Z41" s="551"/>
    </row>
    <row r="42" spans="2:34" ht="43.5" x14ac:dyDescent="0.35">
      <c r="B42" s="551"/>
      <c r="C42" s="295" t="s">
        <v>696</v>
      </c>
      <c r="D42" s="574" t="s">
        <v>561</v>
      </c>
      <c r="E42" s="553" t="s">
        <v>592</v>
      </c>
      <c r="F42" s="644"/>
      <c r="G42" s="295" t="s">
        <v>590</v>
      </c>
      <c r="H42" s="574" t="s">
        <v>591</v>
      </c>
      <c r="I42" s="553" t="s">
        <v>592</v>
      </c>
      <c r="J42" s="295" t="s">
        <v>21</v>
      </c>
      <c r="K42" s="552" t="s">
        <v>22</v>
      </c>
      <c r="L42" s="552" t="s">
        <v>23</v>
      </c>
      <c r="M42" s="552" t="s">
        <v>24</v>
      </c>
      <c r="N42" s="608" t="s">
        <v>25</v>
      </c>
      <c r="O42" s="608" t="s">
        <v>26</v>
      </c>
      <c r="P42" s="608" t="s">
        <v>27</v>
      </c>
      <c r="Q42" s="608" t="s">
        <v>28</v>
      </c>
      <c r="R42" s="608" t="s">
        <v>29</v>
      </c>
      <c r="S42" s="608" t="s">
        <v>30</v>
      </c>
      <c r="T42" s="608" t="s">
        <v>31</v>
      </c>
      <c r="U42" s="609" t="s">
        <v>32</v>
      </c>
      <c r="V42" s="551"/>
      <c r="W42" s="551"/>
      <c r="X42" s="551"/>
      <c r="Y42" s="551"/>
      <c r="Z42" s="551"/>
      <c r="AH42" s="2" t="s">
        <v>50</v>
      </c>
    </row>
    <row r="43" spans="2:34" ht="20.149999999999999" customHeight="1" thickBot="1" x14ac:dyDescent="0.4">
      <c r="B43" s="551"/>
      <c r="C43" s="572" t="s">
        <v>568</v>
      </c>
      <c r="D43" s="611" t="str">
        <f>IF(I43&gt;0,"YES","")</f>
        <v/>
      </c>
      <c r="E43" s="629">
        <f>SUM(E45:E65)</f>
        <v>0</v>
      </c>
      <c r="F43" s="652"/>
      <c r="G43" s="625">
        <f>G44+G49+G53+G57+G62</f>
        <v>0</v>
      </c>
      <c r="H43" s="625">
        <f t="shared" ref="H43:T43" si="49">H44+H49+H53+H57+H62</f>
        <v>0</v>
      </c>
      <c r="I43" s="625">
        <f t="shared" si="49"/>
        <v>0</v>
      </c>
      <c r="J43" s="625">
        <f t="shared" si="49"/>
        <v>0</v>
      </c>
      <c r="K43" s="625">
        <f t="shared" si="49"/>
        <v>0</v>
      </c>
      <c r="L43" s="625">
        <f t="shared" si="49"/>
        <v>0</v>
      </c>
      <c r="M43" s="625">
        <f t="shared" si="49"/>
        <v>0</v>
      </c>
      <c r="N43" s="625">
        <f t="shared" si="49"/>
        <v>0</v>
      </c>
      <c r="O43" s="625">
        <f t="shared" si="49"/>
        <v>0</v>
      </c>
      <c r="P43" s="625">
        <f t="shared" si="49"/>
        <v>0</v>
      </c>
      <c r="Q43" s="625">
        <f t="shared" si="49"/>
        <v>0</v>
      </c>
      <c r="R43" s="625">
        <f t="shared" si="49"/>
        <v>0</v>
      </c>
      <c r="S43" s="625">
        <f t="shared" si="49"/>
        <v>0</v>
      </c>
      <c r="T43" s="625">
        <f t="shared" si="49"/>
        <v>0</v>
      </c>
      <c r="U43" s="659">
        <f>U44+U49+U53+U57+U62</f>
        <v>0</v>
      </c>
      <c r="V43" s="551"/>
      <c r="W43" s="551"/>
      <c r="X43" s="551"/>
      <c r="Y43" s="551"/>
      <c r="Z43" s="551"/>
    </row>
    <row r="44" spans="2:34" ht="15" customHeight="1" x14ac:dyDescent="0.35">
      <c r="B44" s="551"/>
      <c r="C44" s="1117" t="s">
        <v>593</v>
      </c>
      <c r="D44" s="1118"/>
      <c r="E44" s="1119"/>
      <c r="F44" s="653"/>
      <c r="G44" s="658">
        <f>SUM(G45:G48)</f>
        <v>0</v>
      </c>
      <c r="H44" s="658">
        <f t="shared" ref="H44:U44" si="50">SUM(H45:H48)</f>
        <v>0</v>
      </c>
      <c r="I44" s="658">
        <f t="shared" si="50"/>
        <v>0</v>
      </c>
      <c r="J44" s="658">
        <f t="shared" si="50"/>
        <v>0</v>
      </c>
      <c r="K44" s="658">
        <f t="shared" si="50"/>
        <v>0</v>
      </c>
      <c r="L44" s="658">
        <f t="shared" si="50"/>
        <v>0</v>
      </c>
      <c r="M44" s="658">
        <f t="shared" si="50"/>
        <v>0</v>
      </c>
      <c r="N44" s="658">
        <f t="shared" si="50"/>
        <v>0</v>
      </c>
      <c r="O44" s="658">
        <f t="shared" si="50"/>
        <v>0</v>
      </c>
      <c r="P44" s="658">
        <f t="shared" si="50"/>
        <v>0</v>
      </c>
      <c r="Q44" s="658">
        <f t="shared" si="50"/>
        <v>0</v>
      </c>
      <c r="R44" s="658">
        <f t="shared" si="50"/>
        <v>0</v>
      </c>
      <c r="S44" s="658">
        <f t="shared" si="50"/>
        <v>0</v>
      </c>
      <c r="T44" s="658">
        <f t="shared" si="50"/>
        <v>0</v>
      </c>
      <c r="U44" s="660">
        <f t="shared" si="50"/>
        <v>0</v>
      </c>
      <c r="V44" s="551"/>
      <c r="W44" s="551"/>
      <c r="X44" s="551"/>
      <c r="Y44" s="551"/>
      <c r="Z44" s="551"/>
    </row>
    <row r="45" spans="2:34" ht="15" customHeight="1" x14ac:dyDescent="0.35">
      <c r="B45" s="551"/>
      <c r="C45" s="294" t="s">
        <v>36</v>
      </c>
      <c r="D45" s="860" t="s">
        <v>49</v>
      </c>
      <c r="E45" s="292">
        <f>'Indoor Supply'!H15</f>
        <v>0</v>
      </c>
      <c r="F45" s="647"/>
      <c r="G45" s="498">
        <f t="shared" ref="G45:G47" si="51">IF(D45="Yes",E45/365,0)</f>
        <v>0</v>
      </c>
      <c r="H45" s="607">
        <f>IF(D45="Yes",'Indoor Demand'!P18*IF(ISBLANK('Indoor Supply'!G15),'Indoor Supply'!F15,'Indoor Supply'!G15),0)</f>
        <v>0</v>
      </c>
      <c r="I45" s="630">
        <f>IF(D45="Yes",E45,0)</f>
        <v>0</v>
      </c>
      <c r="J45" s="498">
        <f t="shared" ref="J45:U48" si="52">$I45/12</f>
        <v>0</v>
      </c>
      <c r="K45" s="607">
        <f t="shared" si="52"/>
        <v>0</v>
      </c>
      <c r="L45" s="607">
        <f t="shared" si="52"/>
        <v>0</v>
      </c>
      <c r="M45" s="607">
        <f t="shared" si="52"/>
        <v>0</v>
      </c>
      <c r="N45" s="607">
        <f t="shared" si="52"/>
        <v>0</v>
      </c>
      <c r="O45" s="607">
        <f t="shared" si="52"/>
        <v>0</v>
      </c>
      <c r="P45" s="607">
        <f t="shared" si="52"/>
        <v>0</v>
      </c>
      <c r="Q45" s="607">
        <f t="shared" si="52"/>
        <v>0</v>
      </c>
      <c r="R45" s="607">
        <f t="shared" si="52"/>
        <v>0</v>
      </c>
      <c r="S45" s="607">
        <f t="shared" si="52"/>
        <v>0</v>
      </c>
      <c r="T45" s="607">
        <f t="shared" si="52"/>
        <v>0</v>
      </c>
      <c r="U45" s="614">
        <f t="shared" si="52"/>
        <v>0</v>
      </c>
      <c r="V45" s="551"/>
      <c r="W45" s="551"/>
      <c r="X45" s="551"/>
      <c r="Y45" s="551"/>
      <c r="Z45" s="551"/>
    </row>
    <row r="46" spans="2:34" ht="15" customHeight="1" x14ac:dyDescent="0.35">
      <c r="B46" s="551"/>
      <c r="C46" s="294" t="s">
        <v>37</v>
      </c>
      <c r="D46" s="860" t="s">
        <v>49</v>
      </c>
      <c r="E46" s="292">
        <f>'Indoor Supply'!H16</f>
        <v>0</v>
      </c>
      <c r="F46" s="647"/>
      <c r="G46" s="498">
        <f t="shared" si="51"/>
        <v>0</v>
      </c>
      <c r="H46" s="607">
        <f>IF(D46="Yes",'Indoor Demand'!P19*IF(ISBLANK('Indoor Supply'!G16),'Indoor Supply'!F16,'Indoor Supply'!G16),0)</f>
        <v>0</v>
      </c>
      <c r="I46" s="630">
        <f t="shared" ref="I46:I65" si="53">IF(D46="Yes",E46,0)</f>
        <v>0</v>
      </c>
      <c r="J46" s="498">
        <f t="shared" si="52"/>
        <v>0</v>
      </c>
      <c r="K46" s="607">
        <f t="shared" si="52"/>
        <v>0</v>
      </c>
      <c r="L46" s="607">
        <f t="shared" si="52"/>
        <v>0</v>
      </c>
      <c r="M46" s="607">
        <f t="shared" si="52"/>
        <v>0</v>
      </c>
      <c r="N46" s="607">
        <f t="shared" si="52"/>
        <v>0</v>
      </c>
      <c r="O46" s="607">
        <f t="shared" si="52"/>
        <v>0</v>
      </c>
      <c r="P46" s="607">
        <f t="shared" si="52"/>
        <v>0</v>
      </c>
      <c r="Q46" s="607">
        <f t="shared" si="52"/>
        <v>0</v>
      </c>
      <c r="R46" s="607">
        <f t="shared" si="52"/>
        <v>0</v>
      </c>
      <c r="S46" s="607">
        <f t="shared" si="52"/>
        <v>0</v>
      </c>
      <c r="T46" s="607">
        <f t="shared" si="52"/>
        <v>0</v>
      </c>
      <c r="U46" s="614">
        <f t="shared" si="52"/>
        <v>0</v>
      </c>
      <c r="V46" s="551"/>
      <c r="W46" s="551"/>
      <c r="X46" s="551"/>
      <c r="Y46" s="551"/>
      <c r="Z46" s="551"/>
    </row>
    <row r="47" spans="2:34" ht="15" customHeight="1" x14ac:dyDescent="0.35">
      <c r="B47" s="551"/>
      <c r="C47" s="294" t="s">
        <v>78</v>
      </c>
      <c r="D47" s="860" t="s">
        <v>49</v>
      </c>
      <c r="E47" s="292">
        <f>'Indoor Supply'!H18</f>
        <v>0</v>
      </c>
      <c r="F47" s="647"/>
      <c r="G47" s="498">
        <f t="shared" si="51"/>
        <v>0</v>
      </c>
      <c r="H47" s="607">
        <f>IF(D47="Yes",'Indoor Demand'!P21*IF(ISBLANK('Indoor Supply'!G18),'Indoor Supply'!F18,'Indoor Supply'!G18),0)</f>
        <v>0</v>
      </c>
      <c r="I47" s="630">
        <f t="shared" si="53"/>
        <v>0</v>
      </c>
      <c r="J47" s="498">
        <f t="shared" si="52"/>
        <v>0</v>
      </c>
      <c r="K47" s="607">
        <f t="shared" si="52"/>
        <v>0</v>
      </c>
      <c r="L47" s="607">
        <f t="shared" si="52"/>
        <v>0</v>
      </c>
      <c r="M47" s="607">
        <f t="shared" si="52"/>
        <v>0</v>
      </c>
      <c r="N47" s="607">
        <f t="shared" si="52"/>
        <v>0</v>
      </c>
      <c r="O47" s="607">
        <f t="shared" si="52"/>
        <v>0</v>
      </c>
      <c r="P47" s="607">
        <f t="shared" si="52"/>
        <v>0</v>
      </c>
      <c r="Q47" s="607">
        <f t="shared" si="52"/>
        <v>0</v>
      </c>
      <c r="R47" s="607">
        <f t="shared" si="52"/>
        <v>0</v>
      </c>
      <c r="S47" s="607">
        <f t="shared" si="52"/>
        <v>0</v>
      </c>
      <c r="T47" s="607">
        <f t="shared" si="52"/>
        <v>0</v>
      </c>
      <c r="U47" s="614">
        <f t="shared" si="52"/>
        <v>0</v>
      </c>
      <c r="V47" s="551"/>
      <c r="W47" s="551"/>
      <c r="X47" s="551"/>
      <c r="Y47" s="551"/>
      <c r="Z47" s="551"/>
    </row>
    <row r="48" spans="2:34" ht="15" customHeight="1" x14ac:dyDescent="0.35">
      <c r="B48" s="551"/>
      <c r="C48" s="250" t="s">
        <v>115</v>
      </c>
      <c r="D48" s="860" t="s">
        <v>49</v>
      </c>
      <c r="E48" s="292">
        <f>'Indoor Supply'!H21</f>
        <v>0</v>
      </c>
      <c r="F48" s="647"/>
      <c r="G48" s="498">
        <f>IF(D48="Yes",E48/365,0)</f>
        <v>0</v>
      </c>
      <c r="H48" s="607">
        <f>IF(D48="Yes",'Indoor Demand'!P24*IF(ISBLANK('Indoor Supply'!G21),'Indoor Supply'!F21,'Indoor Supply'!G21),0)</f>
        <v>0</v>
      </c>
      <c r="I48" s="630">
        <f t="shared" si="53"/>
        <v>0</v>
      </c>
      <c r="J48" s="498">
        <f t="shared" si="52"/>
        <v>0</v>
      </c>
      <c r="K48" s="607">
        <f t="shared" si="52"/>
        <v>0</v>
      </c>
      <c r="L48" s="607">
        <f t="shared" si="52"/>
        <v>0</v>
      </c>
      <c r="M48" s="607">
        <f t="shared" si="52"/>
        <v>0</v>
      </c>
      <c r="N48" s="607">
        <f t="shared" si="52"/>
        <v>0</v>
      </c>
      <c r="O48" s="607">
        <f t="shared" si="52"/>
        <v>0</v>
      </c>
      <c r="P48" s="607">
        <f t="shared" si="52"/>
        <v>0</v>
      </c>
      <c r="Q48" s="607">
        <f t="shared" si="52"/>
        <v>0</v>
      </c>
      <c r="R48" s="607">
        <f t="shared" si="52"/>
        <v>0</v>
      </c>
      <c r="S48" s="607">
        <f t="shared" si="52"/>
        <v>0</v>
      </c>
      <c r="T48" s="607">
        <f t="shared" si="52"/>
        <v>0</v>
      </c>
      <c r="U48" s="614">
        <f t="shared" si="52"/>
        <v>0</v>
      </c>
      <c r="V48" s="551"/>
      <c r="W48" s="551"/>
      <c r="X48" s="551"/>
      <c r="Y48" s="551"/>
      <c r="Z48" s="551"/>
    </row>
    <row r="49" spans="2:29" s="302" customFormat="1" ht="15" customHeight="1" x14ac:dyDescent="0.35">
      <c r="B49" s="551"/>
      <c r="C49" s="1094" t="s">
        <v>587</v>
      </c>
      <c r="D49" s="1095"/>
      <c r="E49" s="1096"/>
      <c r="F49" s="648"/>
      <c r="G49" s="637">
        <f>SUM(G50:G52)</f>
        <v>0</v>
      </c>
      <c r="H49" s="637">
        <f t="shared" ref="H49:U49" si="54">SUM(H50:H52)</f>
        <v>0</v>
      </c>
      <c r="I49" s="637">
        <f t="shared" si="54"/>
        <v>0</v>
      </c>
      <c r="J49" s="637">
        <f t="shared" si="54"/>
        <v>0</v>
      </c>
      <c r="K49" s="637">
        <f t="shared" si="54"/>
        <v>0</v>
      </c>
      <c r="L49" s="637">
        <f t="shared" si="54"/>
        <v>0</v>
      </c>
      <c r="M49" s="637">
        <f t="shared" si="54"/>
        <v>0</v>
      </c>
      <c r="N49" s="637">
        <f t="shared" si="54"/>
        <v>0</v>
      </c>
      <c r="O49" s="637">
        <f t="shared" si="54"/>
        <v>0</v>
      </c>
      <c r="P49" s="637">
        <f t="shared" si="54"/>
        <v>0</v>
      </c>
      <c r="Q49" s="637">
        <f t="shared" si="54"/>
        <v>0</v>
      </c>
      <c r="R49" s="637">
        <f t="shared" si="54"/>
        <v>0</v>
      </c>
      <c r="S49" s="637">
        <f t="shared" si="54"/>
        <v>0</v>
      </c>
      <c r="T49" s="637">
        <f t="shared" si="54"/>
        <v>0</v>
      </c>
      <c r="U49" s="641">
        <f t="shared" si="54"/>
        <v>0</v>
      </c>
      <c r="V49" s="551"/>
      <c r="W49" s="551"/>
      <c r="X49" s="551"/>
      <c r="Y49" s="551"/>
      <c r="Z49" s="551"/>
      <c r="AA49" s="2"/>
      <c r="AB49" s="2"/>
      <c r="AC49" s="2"/>
    </row>
    <row r="50" spans="2:29" s="302" customFormat="1" ht="15" customHeight="1" x14ac:dyDescent="0.35">
      <c r="B50" s="551"/>
      <c r="C50" s="250" t="s">
        <v>103</v>
      </c>
      <c r="D50" s="860" t="s">
        <v>49</v>
      </c>
      <c r="E50" s="292">
        <f>'Indoor Supply'!P17</f>
        <v>0</v>
      </c>
      <c r="F50" s="647"/>
      <c r="G50" s="498">
        <f t="shared" ref="G50:G52" si="55">IF(D50="Yes",E50/365,0)</f>
        <v>0</v>
      </c>
      <c r="H50" s="607">
        <f>IF(D50="Yes",'Indoor Demand'!P20*IF(ISBLANK('Indoor Supply'!O17),'Indoor Supply'!N17,'Indoor Supply'!O17),0)</f>
        <v>0</v>
      </c>
      <c r="I50" s="630">
        <f t="shared" si="53"/>
        <v>0</v>
      </c>
      <c r="J50" s="498">
        <f t="shared" ref="J50:U52" si="56">$I50/12</f>
        <v>0</v>
      </c>
      <c r="K50" s="607">
        <f t="shared" si="56"/>
        <v>0</v>
      </c>
      <c r="L50" s="607">
        <f t="shared" si="56"/>
        <v>0</v>
      </c>
      <c r="M50" s="607">
        <f t="shared" si="56"/>
        <v>0</v>
      </c>
      <c r="N50" s="607">
        <f t="shared" si="56"/>
        <v>0</v>
      </c>
      <c r="O50" s="607">
        <f t="shared" si="56"/>
        <v>0</v>
      </c>
      <c r="P50" s="607">
        <f t="shared" si="56"/>
        <v>0</v>
      </c>
      <c r="Q50" s="607">
        <f t="shared" si="56"/>
        <v>0</v>
      </c>
      <c r="R50" s="607">
        <f t="shared" si="56"/>
        <v>0</v>
      </c>
      <c r="S50" s="607">
        <f t="shared" si="56"/>
        <v>0</v>
      </c>
      <c r="T50" s="607">
        <f t="shared" si="56"/>
        <v>0</v>
      </c>
      <c r="U50" s="614">
        <f t="shared" si="56"/>
        <v>0</v>
      </c>
      <c r="V50" s="551"/>
      <c r="W50" s="551"/>
      <c r="X50" s="551"/>
      <c r="Y50" s="551"/>
      <c r="Z50" s="551"/>
      <c r="AA50" s="2"/>
      <c r="AB50" s="2"/>
      <c r="AC50" s="2"/>
    </row>
    <row r="51" spans="2:29" s="302" customFormat="1" x14ac:dyDescent="0.35">
      <c r="B51" s="551"/>
      <c r="C51" s="294" t="s">
        <v>6</v>
      </c>
      <c r="D51" s="860" t="s">
        <v>49</v>
      </c>
      <c r="E51" s="292">
        <f>'Indoor Supply'!P19</f>
        <v>0</v>
      </c>
      <c r="F51" s="647"/>
      <c r="G51" s="498">
        <f t="shared" si="55"/>
        <v>0</v>
      </c>
      <c r="H51" s="607">
        <f>IF(D51="Yes",'Indoor Demand'!P22*IF(ISBLANK('Indoor Supply'!O19),'Indoor Supply'!N19,'Indoor Supply'!O19),0)</f>
        <v>0</v>
      </c>
      <c r="I51" s="630">
        <f t="shared" si="53"/>
        <v>0</v>
      </c>
      <c r="J51" s="498">
        <f t="shared" si="56"/>
        <v>0</v>
      </c>
      <c r="K51" s="607">
        <f t="shared" si="56"/>
        <v>0</v>
      </c>
      <c r="L51" s="607">
        <f t="shared" si="56"/>
        <v>0</v>
      </c>
      <c r="M51" s="607">
        <f t="shared" si="56"/>
        <v>0</v>
      </c>
      <c r="N51" s="607">
        <f t="shared" si="56"/>
        <v>0</v>
      </c>
      <c r="O51" s="607">
        <f t="shared" si="56"/>
        <v>0</v>
      </c>
      <c r="P51" s="607">
        <f t="shared" si="56"/>
        <v>0</v>
      </c>
      <c r="Q51" s="607">
        <f t="shared" si="56"/>
        <v>0</v>
      </c>
      <c r="R51" s="607">
        <f t="shared" si="56"/>
        <v>0</v>
      </c>
      <c r="S51" s="607">
        <f t="shared" si="56"/>
        <v>0</v>
      </c>
      <c r="T51" s="607">
        <f t="shared" si="56"/>
        <v>0</v>
      </c>
      <c r="U51" s="614">
        <f t="shared" si="56"/>
        <v>0</v>
      </c>
      <c r="V51" s="551"/>
      <c r="W51" s="551"/>
      <c r="X51" s="551"/>
      <c r="Y51" s="551"/>
      <c r="Z51" s="551"/>
      <c r="AA51" s="2"/>
      <c r="AB51" s="2"/>
      <c r="AC51" s="2"/>
    </row>
    <row r="52" spans="2:29" s="302" customFormat="1" x14ac:dyDescent="0.35">
      <c r="B52" s="551"/>
      <c r="C52" s="294" t="s">
        <v>7</v>
      </c>
      <c r="D52" s="860" t="s">
        <v>49</v>
      </c>
      <c r="E52" s="292">
        <f>'Indoor Supply'!P20</f>
        <v>0</v>
      </c>
      <c r="F52" s="647"/>
      <c r="G52" s="498">
        <f t="shared" si="55"/>
        <v>0</v>
      </c>
      <c r="H52" s="607">
        <f>IF(D52="Yes",'Indoor Demand'!P23*IF(ISBLANK('Indoor Supply'!O20),'Indoor Supply'!N20,'Indoor Supply'!O20),0)</f>
        <v>0</v>
      </c>
      <c r="I52" s="630">
        <f t="shared" si="53"/>
        <v>0</v>
      </c>
      <c r="J52" s="498">
        <f t="shared" si="56"/>
        <v>0</v>
      </c>
      <c r="K52" s="607">
        <f t="shared" si="56"/>
        <v>0</v>
      </c>
      <c r="L52" s="607">
        <f t="shared" si="56"/>
        <v>0</v>
      </c>
      <c r="M52" s="607">
        <f t="shared" si="56"/>
        <v>0</v>
      </c>
      <c r="N52" s="607">
        <f t="shared" si="56"/>
        <v>0</v>
      </c>
      <c r="O52" s="607">
        <f t="shared" si="56"/>
        <v>0</v>
      </c>
      <c r="P52" s="607">
        <f t="shared" si="56"/>
        <v>0</v>
      </c>
      <c r="Q52" s="607">
        <f t="shared" si="56"/>
        <v>0</v>
      </c>
      <c r="R52" s="607">
        <f t="shared" si="56"/>
        <v>0</v>
      </c>
      <c r="S52" s="607">
        <f t="shared" si="56"/>
        <v>0</v>
      </c>
      <c r="T52" s="607">
        <f t="shared" si="56"/>
        <v>0</v>
      </c>
      <c r="U52" s="614">
        <f t="shared" si="56"/>
        <v>0</v>
      </c>
      <c r="V52" s="551"/>
      <c r="W52" s="551"/>
      <c r="X52" s="551"/>
      <c r="Y52" s="551"/>
      <c r="Z52" s="551"/>
      <c r="AA52" s="2"/>
      <c r="AB52" s="2"/>
      <c r="AC52" s="2"/>
    </row>
    <row r="53" spans="2:29" s="302" customFormat="1" ht="15" customHeight="1" x14ac:dyDescent="0.35">
      <c r="B53" s="551"/>
      <c r="C53" s="1094" t="s">
        <v>589</v>
      </c>
      <c r="D53" s="1095"/>
      <c r="E53" s="1096"/>
      <c r="F53" s="648"/>
      <c r="G53" s="639">
        <f>SUM(G54:G56)</f>
        <v>0</v>
      </c>
      <c r="H53" s="639">
        <f t="shared" ref="H53:U53" si="57">SUM(H54:H56)</f>
        <v>0</v>
      </c>
      <c r="I53" s="639">
        <f t="shared" si="57"/>
        <v>0</v>
      </c>
      <c r="J53" s="639">
        <f t="shared" si="57"/>
        <v>0</v>
      </c>
      <c r="K53" s="639">
        <f t="shared" si="57"/>
        <v>0</v>
      </c>
      <c r="L53" s="639">
        <f t="shared" si="57"/>
        <v>0</v>
      </c>
      <c r="M53" s="639">
        <f t="shared" si="57"/>
        <v>0</v>
      </c>
      <c r="N53" s="639">
        <f t="shared" si="57"/>
        <v>0</v>
      </c>
      <c r="O53" s="639">
        <f t="shared" si="57"/>
        <v>0</v>
      </c>
      <c r="P53" s="639">
        <f t="shared" si="57"/>
        <v>0</v>
      </c>
      <c r="Q53" s="639">
        <f t="shared" si="57"/>
        <v>0</v>
      </c>
      <c r="R53" s="639">
        <f t="shared" si="57"/>
        <v>0</v>
      </c>
      <c r="S53" s="639">
        <f t="shared" si="57"/>
        <v>0</v>
      </c>
      <c r="T53" s="639">
        <f t="shared" si="57"/>
        <v>0</v>
      </c>
      <c r="U53" s="641">
        <f t="shared" si="57"/>
        <v>0</v>
      </c>
      <c r="V53" s="551"/>
      <c r="W53" s="551"/>
      <c r="X53" s="551"/>
      <c r="Y53" s="551"/>
      <c r="Z53" s="551"/>
      <c r="AA53" s="2"/>
      <c r="AB53" s="2"/>
      <c r="AC53" s="2"/>
    </row>
    <row r="54" spans="2:29" s="302" customFormat="1" ht="15" customHeight="1" x14ac:dyDescent="0.35">
      <c r="B54" s="551"/>
      <c r="C54" s="294" t="s">
        <v>36</v>
      </c>
      <c r="D54" s="860" t="s">
        <v>49</v>
      </c>
      <c r="E54" s="292">
        <f>'Indoor Supply'!H27</f>
        <v>0</v>
      </c>
      <c r="F54" s="647"/>
      <c r="G54" s="498">
        <f t="shared" ref="G54:G56" si="58">IF(D54="Yes",E54/365,0)</f>
        <v>0</v>
      </c>
      <c r="H54" s="607">
        <f>IF(D54="Yes",('Indoor Demand'!P41+'Indoor Demand'!P51+'Indoor Demand'!P61+'Indoor Demand'!P71+'Indoor Demand'!P81)*IF(ISBLANK('Indoor Supply'!G15),'Indoor Supply'!F15,'Indoor Supply'!G15),0)</f>
        <v>0</v>
      </c>
      <c r="I54" s="630">
        <f t="shared" si="53"/>
        <v>0</v>
      </c>
      <c r="J54" s="498">
        <f t="shared" ref="J54:U56" si="59">$I54/12</f>
        <v>0</v>
      </c>
      <c r="K54" s="607">
        <f t="shared" si="59"/>
        <v>0</v>
      </c>
      <c r="L54" s="607">
        <f t="shared" si="59"/>
        <v>0</v>
      </c>
      <c r="M54" s="607">
        <f t="shared" si="59"/>
        <v>0</v>
      </c>
      <c r="N54" s="607">
        <f t="shared" si="59"/>
        <v>0</v>
      </c>
      <c r="O54" s="607">
        <f t="shared" si="59"/>
        <v>0</v>
      </c>
      <c r="P54" s="607">
        <f t="shared" si="59"/>
        <v>0</v>
      </c>
      <c r="Q54" s="607">
        <f t="shared" si="59"/>
        <v>0</v>
      </c>
      <c r="R54" s="607">
        <f t="shared" si="59"/>
        <v>0</v>
      </c>
      <c r="S54" s="607">
        <f t="shared" si="59"/>
        <v>0</v>
      </c>
      <c r="T54" s="607">
        <f t="shared" si="59"/>
        <v>0</v>
      </c>
      <c r="U54" s="614">
        <f t="shared" si="59"/>
        <v>0</v>
      </c>
      <c r="V54" s="551"/>
      <c r="W54" s="551"/>
      <c r="X54" s="551"/>
      <c r="Y54" s="551"/>
      <c r="Z54" s="551"/>
      <c r="AA54" s="2"/>
      <c r="AB54" s="2"/>
      <c r="AC54" s="2"/>
    </row>
    <row r="55" spans="2:29" s="302" customFormat="1" x14ac:dyDescent="0.35">
      <c r="B55" s="551"/>
      <c r="C55" s="294" t="s">
        <v>37</v>
      </c>
      <c r="D55" s="860" t="s">
        <v>49</v>
      </c>
      <c r="E55" s="292">
        <f>'Indoor Supply'!H28</f>
        <v>0</v>
      </c>
      <c r="F55" s="647"/>
      <c r="G55" s="498">
        <f t="shared" si="58"/>
        <v>0</v>
      </c>
      <c r="H55" s="607">
        <f>IF(D55="Yes",('Indoor Demand'!P42+'Indoor Demand'!P52+'Indoor Demand'!P62+'Indoor Demand'!P72+'Indoor Demand'!P82)*IF(ISBLANK('Indoor Supply'!G16),'Indoor Supply'!F16,'Indoor Supply'!G16),0)</f>
        <v>0</v>
      </c>
      <c r="I55" s="630">
        <f t="shared" si="53"/>
        <v>0</v>
      </c>
      <c r="J55" s="498">
        <f t="shared" si="59"/>
        <v>0</v>
      </c>
      <c r="K55" s="607">
        <f t="shared" si="59"/>
        <v>0</v>
      </c>
      <c r="L55" s="607">
        <f t="shared" si="59"/>
        <v>0</v>
      </c>
      <c r="M55" s="607">
        <f t="shared" si="59"/>
        <v>0</v>
      </c>
      <c r="N55" s="607">
        <f t="shared" si="59"/>
        <v>0</v>
      </c>
      <c r="O55" s="607">
        <f t="shared" si="59"/>
        <v>0</v>
      </c>
      <c r="P55" s="607">
        <f t="shared" si="59"/>
        <v>0</v>
      </c>
      <c r="Q55" s="607">
        <f t="shared" si="59"/>
        <v>0</v>
      </c>
      <c r="R55" s="607">
        <f t="shared" si="59"/>
        <v>0</v>
      </c>
      <c r="S55" s="607">
        <f t="shared" si="59"/>
        <v>0</v>
      </c>
      <c r="T55" s="607">
        <f t="shared" si="59"/>
        <v>0</v>
      </c>
      <c r="U55" s="614">
        <f t="shared" si="59"/>
        <v>0</v>
      </c>
      <c r="V55" s="551"/>
      <c r="W55" s="551"/>
      <c r="X55" s="551"/>
      <c r="Y55" s="551"/>
      <c r="Z55" s="551"/>
      <c r="AA55" s="2"/>
      <c r="AB55" s="2"/>
      <c r="AC55" s="2"/>
    </row>
    <row r="56" spans="2:29" s="302" customFormat="1" x14ac:dyDescent="0.35">
      <c r="B56" s="551"/>
      <c r="C56" s="294" t="s">
        <v>102</v>
      </c>
      <c r="D56" s="860" t="s">
        <v>49</v>
      </c>
      <c r="E56" s="292">
        <f>'Indoor Supply'!H33+'Indoor Supply'!H39</f>
        <v>0</v>
      </c>
      <c r="F56" s="647"/>
      <c r="G56" s="498">
        <f t="shared" si="58"/>
        <v>0</v>
      </c>
      <c r="H56" s="607">
        <f>IF(D56="Yes",'Indoor Demand'!P91*IF(ISBLANK('Indoor Supply'!O33),'Indoor Supply'!N33,'Indoor Supply'!O33)+'Indoor Demand'!P105*IF(ISBLANK('Indoor Supply'!O39),'Indoor Supply'!N39,'Indoor Supply'!O39),0)</f>
        <v>0</v>
      </c>
      <c r="I56" s="630">
        <f t="shared" si="53"/>
        <v>0</v>
      </c>
      <c r="J56" s="498">
        <f t="shared" si="59"/>
        <v>0</v>
      </c>
      <c r="K56" s="607">
        <f t="shared" si="59"/>
        <v>0</v>
      </c>
      <c r="L56" s="607">
        <f t="shared" si="59"/>
        <v>0</v>
      </c>
      <c r="M56" s="607">
        <f t="shared" si="59"/>
        <v>0</v>
      </c>
      <c r="N56" s="607">
        <f t="shared" si="59"/>
        <v>0</v>
      </c>
      <c r="O56" s="607">
        <f t="shared" si="59"/>
        <v>0</v>
      </c>
      <c r="P56" s="607">
        <f t="shared" si="59"/>
        <v>0</v>
      </c>
      <c r="Q56" s="607">
        <f t="shared" si="59"/>
        <v>0</v>
      </c>
      <c r="R56" s="607">
        <f t="shared" si="59"/>
        <v>0</v>
      </c>
      <c r="S56" s="607">
        <f t="shared" si="59"/>
        <v>0</v>
      </c>
      <c r="T56" s="607">
        <f t="shared" si="59"/>
        <v>0</v>
      </c>
      <c r="U56" s="614">
        <f t="shared" si="59"/>
        <v>0</v>
      </c>
      <c r="V56" s="551"/>
      <c r="W56" s="551"/>
      <c r="X56" s="551"/>
      <c r="Y56" s="551"/>
      <c r="Z56" s="551"/>
      <c r="AA56" s="2"/>
      <c r="AB56" s="2"/>
      <c r="AC56" s="2"/>
    </row>
    <row r="57" spans="2:29" s="302" customFormat="1" ht="15" customHeight="1" x14ac:dyDescent="0.35">
      <c r="B57" s="551"/>
      <c r="C57" s="1094" t="s">
        <v>588</v>
      </c>
      <c r="D57" s="1095"/>
      <c r="E57" s="1096"/>
      <c r="F57" s="648"/>
      <c r="G57" s="639">
        <f>SUM(G58:G61)</f>
        <v>0</v>
      </c>
      <c r="H57" s="639">
        <f t="shared" ref="H57:U57" si="60">SUM(H58:H61)</f>
        <v>0</v>
      </c>
      <c r="I57" s="639">
        <f t="shared" si="60"/>
        <v>0</v>
      </c>
      <c r="J57" s="639">
        <f t="shared" si="60"/>
        <v>0</v>
      </c>
      <c r="K57" s="639">
        <f t="shared" si="60"/>
        <v>0</v>
      </c>
      <c r="L57" s="639">
        <f t="shared" si="60"/>
        <v>0</v>
      </c>
      <c r="M57" s="639">
        <f t="shared" si="60"/>
        <v>0</v>
      </c>
      <c r="N57" s="639">
        <f t="shared" si="60"/>
        <v>0</v>
      </c>
      <c r="O57" s="639">
        <f t="shared" si="60"/>
        <v>0</v>
      </c>
      <c r="P57" s="639">
        <f t="shared" si="60"/>
        <v>0</v>
      </c>
      <c r="Q57" s="639">
        <f t="shared" si="60"/>
        <v>0</v>
      </c>
      <c r="R57" s="639">
        <f t="shared" si="60"/>
        <v>0</v>
      </c>
      <c r="S57" s="639">
        <f t="shared" si="60"/>
        <v>0</v>
      </c>
      <c r="T57" s="639">
        <f t="shared" si="60"/>
        <v>0</v>
      </c>
      <c r="U57" s="641">
        <f t="shared" si="60"/>
        <v>0</v>
      </c>
      <c r="V57" s="551"/>
      <c r="W57" s="551"/>
      <c r="X57" s="551"/>
      <c r="Y57" s="551"/>
      <c r="Z57" s="551"/>
      <c r="AA57" s="2"/>
      <c r="AB57" s="2"/>
      <c r="AC57" s="2"/>
    </row>
    <row r="58" spans="2:29" s="302" customFormat="1" ht="15" customHeight="1" x14ac:dyDescent="0.35">
      <c r="B58" s="551"/>
      <c r="C58" s="294" t="s">
        <v>6</v>
      </c>
      <c r="D58" s="860" t="s">
        <v>49</v>
      </c>
      <c r="E58" s="292">
        <f>'Indoor Supply'!P29+'Indoor Supply'!P30</f>
        <v>0</v>
      </c>
      <c r="F58" s="647"/>
      <c r="G58" s="498">
        <f t="shared" ref="G58:G61" si="61">IF(D58="Yes",E58/365,0)</f>
        <v>0</v>
      </c>
      <c r="H58" s="607">
        <f>IF(D58="Yes",('Indoor Demand'!P43+'Indoor Demand'!P53+'Indoor Demand'!P63+'Indoor Demand'!P73+'Indoor Demand'!P83)*IF(ISBLANK('Indoor Supply'!O29),'Indoor Supply'!N29,'Indoor Supply'!O29)+('Indoor Demand'!P44+'Indoor Demand'!P54+'Indoor Demand'!P64+'Indoor Demand'!P74+'Indoor Demand'!P84)*IF(ISBLANK('Indoor Supply'!O30),'Indoor Supply'!N30,'Indoor Supply'!O30),0)</f>
        <v>0</v>
      </c>
      <c r="I58" s="630">
        <f>IF(D58="Yes",E58,0)</f>
        <v>0</v>
      </c>
      <c r="J58" s="498">
        <f t="shared" ref="J58:U61" si="62">$I58/12</f>
        <v>0</v>
      </c>
      <c r="K58" s="607">
        <f t="shared" si="62"/>
        <v>0</v>
      </c>
      <c r="L58" s="607">
        <f t="shared" si="62"/>
        <v>0</v>
      </c>
      <c r="M58" s="607">
        <f t="shared" si="62"/>
        <v>0</v>
      </c>
      <c r="N58" s="607">
        <f t="shared" si="62"/>
        <v>0</v>
      </c>
      <c r="O58" s="607">
        <f t="shared" si="62"/>
        <v>0</v>
      </c>
      <c r="P58" s="607">
        <f t="shared" si="62"/>
        <v>0</v>
      </c>
      <c r="Q58" s="607">
        <f t="shared" si="62"/>
        <v>0</v>
      </c>
      <c r="R58" s="607">
        <f t="shared" si="62"/>
        <v>0</v>
      </c>
      <c r="S58" s="607">
        <f t="shared" si="62"/>
        <v>0</v>
      </c>
      <c r="T58" s="607">
        <f t="shared" si="62"/>
        <v>0</v>
      </c>
      <c r="U58" s="614">
        <f t="shared" si="62"/>
        <v>0</v>
      </c>
      <c r="V58" s="551"/>
      <c r="W58" s="551"/>
      <c r="X58" s="551"/>
      <c r="Y58" s="551"/>
      <c r="Z58" s="551"/>
      <c r="AA58" s="2"/>
      <c r="AB58" s="2"/>
      <c r="AC58" s="2"/>
    </row>
    <row r="59" spans="2:29" s="302" customFormat="1" x14ac:dyDescent="0.35">
      <c r="B59" s="551"/>
      <c r="C59" s="294" t="s">
        <v>70</v>
      </c>
      <c r="D59" s="860" t="s">
        <v>49</v>
      </c>
      <c r="E59" s="292">
        <f>'Indoor Supply'!P31</f>
        <v>0</v>
      </c>
      <c r="F59" s="647"/>
      <c r="G59" s="498">
        <f t="shared" si="61"/>
        <v>0</v>
      </c>
      <c r="H59" s="607">
        <f>IF(D59="Yes",('Indoor Demand'!P45+'Indoor Demand'!P55+'Indoor Demand'!P65+'Indoor Demand'!P75+'Indoor Demand'!P85)*IF(ISBLANK('Indoor Supply'!O31),'Indoor Supply'!N31,'Indoor Supply'!O31),0)</f>
        <v>0</v>
      </c>
      <c r="I59" s="630">
        <f t="shared" si="53"/>
        <v>0</v>
      </c>
      <c r="J59" s="498">
        <f t="shared" si="62"/>
        <v>0</v>
      </c>
      <c r="K59" s="607">
        <f t="shared" si="62"/>
        <v>0</v>
      </c>
      <c r="L59" s="607">
        <f t="shared" si="62"/>
        <v>0</v>
      </c>
      <c r="M59" s="607">
        <f t="shared" si="62"/>
        <v>0</v>
      </c>
      <c r="N59" s="607">
        <f t="shared" si="62"/>
        <v>0</v>
      </c>
      <c r="O59" s="607">
        <f t="shared" si="62"/>
        <v>0</v>
      </c>
      <c r="P59" s="607">
        <f t="shared" si="62"/>
        <v>0</v>
      </c>
      <c r="Q59" s="607">
        <f t="shared" si="62"/>
        <v>0</v>
      </c>
      <c r="R59" s="607">
        <f t="shared" si="62"/>
        <v>0</v>
      </c>
      <c r="S59" s="607">
        <f t="shared" si="62"/>
        <v>0</v>
      </c>
      <c r="T59" s="607">
        <f t="shared" si="62"/>
        <v>0</v>
      </c>
      <c r="U59" s="614">
        <f t="shared" si="62"/>
        <v>0</v>
      </c>
      <c r="V59" s="551"/>
      <c r="W59" s="551"/>
      <c r="X59" s="551"/>
      <c r="Y59" s="551"/>
      <c r="Z59" s="551"/>
      <c r="AA59" s="2"/>
      <c r="AB59" s="2"/>
      <c r="AC59" s="2"/>
    </row>
    <row r="60" spans="2:29" s="302" customFormat="1" x14ac:dyDescent="0.35">
      <c r="B60" s="551"/>
      <c r="C60" s="294" t="s">
        <v>103</v>
      </c>
      <c r="D60" s="860" t="s">
        <v>49</v>
      </c>
      <c r="E60" s="292">
        <f>'Indoor Supply'!P32</f>
        <v>0</v>
      </c>
      <c r="F60" s="647"/>
      <c r="G60" s="498">
        <f t="shared" si="61"/>
        <v>0</v>
      </c>
      <c r="H60" s="607">
        <f>IF(D60="Yes",('Indoor Demand'!P46+'Indoor Demand'!P56+'Indoor Demand'!P66+'Indoor Demand'!P76+'Indoor Demand'!P86)*IF(ISBLANK('Indoor Supply'!O32),'Indoor Supply'!N32,'Indoor Supply'!O32),0)</f>
        <v>0</v>
      </c>
      <c r="I60" s="630">
        <f t="shared" si="53"/>
        <v>0</v>
      </c>
      <c r="J60" s="498">
        <f t="shared" si="62"/>
        <v>0</v>
      </c>
      <c r="K60" s="607">
        <f t="shared" si="62"/>
        <v>0</v>
      </c>
      <c r="L60" s="607">
        <f t="shared" si="62"/>
        <v>0</v>
      </c>
      <c r="M60" s="607">
        <f t="shared" si="62"/>
        <v>0</v>
      </c>
      <c r="N60" s="607">
        <f t="shared" si="62"/>
        <v>0</v>
      </c>
      <c r="O60" s="607">
        <f t="shared" si="62"/>
        <v>0</v>
      </c>
      <c r="P60" s="607">
        <f t="shared" si="62"/>
        <v>0</v>
      </c>
      <c r="Q60" s="607">
        <f t="shared" si="62"/>
        <v>0</v>
      </c>
      <c r="R60" s="607">
        <f t="shared" si="62"/>
        <v>0</v>
      </c>
      <c r="S60" s="607">
        <f t="shared" si="62"/>
        <v>0</v>
      </c>
      <c r="T60" s="607">
        <f t="shared" si="62"/>
        <v>0</v>
      </c>
      <c r="U60" s="614">
        <f t="shared" si="62"/>
        <v>0</v>
      </c>
      <c r="V60" s="551"/>
      <c r="W60" s="551"/>
      <c r="X60" s="551"/>
      <c r="Y60" s="551"/>
      <c r="Z60" s="551"/>
      <c r="AA60" s="2"/>
      <c r="AB60" s="2"/>
      <c r="AC60" s="2"/>
    </row>
    <row r="61" spans="2:29" s="302" customFormat="1" x14ac:dyDescent="0.35">
      <c r="B61" s="551"/>
      <c r="C61" s="294" t="s">
        <v>562</v>
      </c>
      <c r="D61" s="860" t="s">
        <v>49</v>
      </c>
      <c r="E61" s="292">
        <f>'Indoor Supply'!P34+'Indoor Supply'!P35</f>
        <v>0</v>
      </c>
      <c r="F61" s="647"/>
      <c r="G61" s="498">
        <f t="shared" si="61"/>
        <v>0</v>
      </c>
      <c r="H61" s="607">
        <f>IF(D61="Yes",'Indoor Demand'!P96*IF(ISBLANK('Indoor Supply'!O34),'Indoor Supply'!N34,'Indoor Supply'!O34)+'Indoor Demand'!P97*IF(ISBLANK('Indoor Supply'!O35),'Indoor Supply'!N35,'Indoor Supply'!O35),0)</f>
        <v>0</v>
      </c>
      <c r="I61" s="630">
        <f t="shared" si="53"/>
        <v>0</v>
      </c>
      <c r="J61" s="498">
        <f t="shared" si="62"/>
        <v>0</v>
      </c>
      <c r="K61" s="607">
        <f t="shared" si="62"/>
        <v>0</v>
      </c>
      <c r="L61" s="607">
        <f t="shared" si="62"/>
        <v>0</v>
      </c>
      <c r="M61" s="607">
        <f t="shared" si="62"/>
        <v>0</v>
      </c>
      <c r="N61" s="607">
        <f t="shared" si="62"/>
        <v>0</v>
      </c>
      <c r="O61" s="607">
        <f t="shared" si="62"/>
        <v>0</v>
      </c>
      <c r="P61" s="607">
        <f t="shared" si="62"/>
        <v>0</v>
      </c>
      <c r="Q61" s="607">
        <f t="shared" si="62"/>
        <v>0</v>
      </c>
      <c r="R61" s="607">
        <f t="shared" si="62"/>
        <v>0</v>
      </c>
      <c r="S61" s="607">
        <f t="shared" si="62"/>
        <v>0</v>
      </c>
      <c r="T61" s="607">
        <f t="shared" si="62"/>
        <v>0</v>
      </c>
      <c r="U61" s="614">
        <f t="shared" si="62"/>
        <v>0</v>
      </c>
      <c r="V61" s="551"/>
      <c r="W61" s="551"/>
      <c r="X61" s="551"/>
      <c r="Y61" s="551"/>
      <c r="Z61" s="551"/>
      <c r="AA61" s="2"/>
      <c r="AB61" s="2"/>
      <c r="AC61" s="2"/>
    </row>
    <row r="62" spans="2:29" s="302" customFormat="1" x14ac:dyDescent="0.35">
      <c r="B62" s="551"/>
      <c r="C62" s="1094" t="s">
        <v>563</v>
      </c>
      <c r="D62" s="1095"/>
      <c r="E62" s="1096"/>
      <c r="F62" s="648"/>
      <c r="G62" s="637">
        <f t="shared" ref="G62:U62" si="63">SUM(G63:G65)</f>
        <v>0</v>
      </c>
      <c r="H62" s="637">
        <f t="shared" si="63"/>
        <v>0</v>
      </c>
      <c r="I62" s="637">
        <f t="shared" si="63"/>
        <v>0</v>
      </c>
      <c r="J62" s="637">
        <f t="shared" si="63"/>
        <v>0</v>
      </c>
      <c r="K62" s="637">
        <f t="shared" si="63"/>
        <v>0</v>
      </c>
      <c r="L62" s="637">
        <f t="shared" si="63"/>
        <v>0</v>
      </c>
      <c r="M62" s="637">
        <f t="shared" si="63"/>
        <v>0</v>
      </c>
      <c r="N62" s="637">
        <f t="shared" si="63"/>
        <v>0</v>
      </c>
      <c r="O62" s="637">
        <f t="shared" si="63"/>
        <v>0</v>
      </c>
      <c r="P62" s="637">
        <f t="shared" si="63"/>
        <v>0</v>
      </c>
      <c r="Q62" s="637">
        <f t="shared" si="63"/>
        <v>0</v>
      </c>
      <c r="R62" s="637">
        <f t="shared" si="63"/>
        <v>0</v>
      </c>
      <c r="S62" s="637">
        <f t="shared" si="63"/>
        <v>0</v>
      </c>
      <c r="T62" s="637">
        <f t="shared" si="63"/>
        <v>0</v>
      </c>
      <c r="U62" s="641">
        <f t="shared" si="63"/>
        <v>0</v>
      </c>
      <c r="V62" s="551"/>
      <c r="W62" s="551"/>
      <c r="X62" s="551"/>
      <c r="Y62" s="551"/>
      <c r="Z62" s="551"/>
      <c r="AA62" s="2"/>
      <c r="AB62" s="2"/>
      <c r="AC62" s="2"/>
    </row>
    <row r="63" spans="2:29" x14ac:dyDescent="0.35">
      <c r="B63" s="551"/>
      <c r="C63" s="294" t="s">
        <v>565</v>
      </c>
      <c r="D63" s="860" t="s">
        <v>49</v>
      </c>
      <c r="E63" s="292">
        <f>SUM('Indoor Supply'!P40:P44)</f>
        <v>0</v>
      </c>
      <c r="F63" s="647"/>
      <c r="G63" s="498">
        <f>IF(D63="Yes",E63/365,0)</f>
        <v>0</v>
      </c>
      <c r="H63" s="607">
        <f>IF(D63="Yes",'Indoor Demand'!P106*IF(ISBLANK('Indoor Supply'!O40),'Indoor Supply'!N40,'Indoor Supply'!O40)+'Indoor Demand'!P107*IF(ISBLANK('Indoor Supply'!O41),'Indoor Supply'!N41,'Indoor Supply'!O41)+'Indoor Demand'!P108*IF(ISBLANK('Indoor Supply'!O42),'Indoor Supply'!N42,'Indoor Supply'!O42)+'Indoor Demand'!P109*IF(ISBLANK('Indoor Supply'!O43),'Indoor Supply'!N43,'Indoor Supply'!O43)+'Indoor Demand'!P110*IF(ISBLANK('Indoor Supply'!O44),'Indoor Supply'!N44,'Indoor Supply'!O44),0)</f>
        <v>0</v>
      </c>
      <c r="I63" s="630">
        <f t="shared" si="53"/>
        <v>0</v>
      </c>
      <c r="J63" s="498">
        <f>$I63/12</f>
        <v>0</v>
      </c>
      <c r="K63" s="607">
        <f t="shared" ref="K63:U63" si="64">$I63/12</f>
        <v>0</v>
      </c>
      <c r="L63" s="607">
        <f t="shared" si="64"/>
        <v>0</v>
      </c>
      <c r="M63" s="607">
        <f t="shared" si="64"/>
        <v>0</v>
      </c>
      <c r="N63" s="607">
        <f t="shared" si="64"/>
        <v>0</v>
      </c>
      <c r="O63" s="607">
        <f t="shared" si="64"/>
        <v>0</v>
      </c>
      <c r="P63" s="607">
        <f t="shared" si="64"/>
        <v>0</v>
      </c>
      <c r="Q63" s="607">
        <f t="shared" si="64"/>
        <v>0</v>
      </c>
      <c r="R63" s="607">
        <f t="shared" si="64"/>
        <v>0</v>
      </c>
      <c r="S63" s="607">
        <f t="shared" si="64"/>
        <v>0</v>
      </c>
      <c r="T63" s="607">
        <f t="shared" si="64"/>
        <v>0</v>
      </c>
      <c r="U63" s="614">
        <f t="shared" si="64"/>
        <v>0</v>
      </c>
      <c r="V63" s="551"/>
      <c r="W63" s="551"/>
      <c r="X63" s="551"/>
      <c r="Y63" s="551"/>
      <c r="Z63" s="551"/>
    </row>
    <row r="64" spans="2:29" x14ac:dyDescent="0.35">
      <c r="B64" s="551"/>
      <c r="C64" s="294" t="s">
        <v>566</v>
      </c>
      <c r="D64" s="860" t="s">
        <v>49</v>
      </c>
      <c r="E64" s="292">
        <f>IF('Indoor Supply'!P56="",0,'Indoor Supply'!P56)</f>
        <v>0</v>
      </c>
      <c r="F64" s="647"/>
      <c r="G64" s="498">
        <f t="shared" ref="G64:G65" si="65">IF(D64="Yes",E64/365,0)</f>
        <v>0</v>
      </c>
      <c r="H64" s="607">
        <f>IF(D64="Yes",MAX('Indoor Supply'!D56:O56)/30.5,0)</f>
        <v>0</v>
      </c>
      <c r="I64" s="630">
        <f t="shared" si="53"/>
        <v>0</v>
      </c>
      <c r="J64" s="498">
        <f>IF($D64="Yes",'Indoor Supply'!D56,0)</f>
        <v>0</v>
      </c>
      <c r="K64" s="498">
        <f>IF($D64="Yes",'Indoor Supply'!E56,0)</f>
        <v>0</v>
      </c>
      <c r="L64" s="498">
        <f>IF($D64="Yes",'Indoor Supply'!F56,0)</f>
        <v>0</v>
      </c>
      <c r="M64" s="498">
        <f>IF($D64="Yes",'Indoor Supply'!G56,0)</f>
        <v>0</v>
      </c>
      <c r="N64" s="498">
        <f>IF($D64="Yes",'Indoor Supply'!H56,0)</f>
        <v>0</v>
      </c>
      <c r="O64" s="498">
        <f>IF($D64="Yes",'Indoor Supply'!I56,0)</f>
        <v>0</v>
      </c>
      <c r="P64" s="498">
        <f>IF($D64="Yes",'Indoor Supply'!J56,0)</f>
        <v>0</v>
      </c>
      <c r="Q64" s="498">
        <f>IF($D64="Yes",'Indoor Supply'!K56,0)</f>
        <v>0</v>
      </c>
      <c r="R64" s="498">
        <f>IF($D64="Yes",'Indoor Supply'!L56,0)</f>
        <v>0</v>
      </c>
      <c r="S64" s="498">
        <f>IF($D64="Yes",'Indoor Supply'!M56,0)</f>
        <v>0</v>
      </c>
      <c r="T64" s="498">
        <f>IF($D64="Yes",'Indoor Supply'!N56,0)</f>
        <v>0</v>
      </c>
      <c r="U64" s="498">
        <f>IF($D64="Yes",'Indoor Supply'!O56,0)</f>
        <v>0</v>
      </c>
      <c r="V64" s="551"/>
      <c r="W64" s="551"/>
      <c r="X64" s="551"/>
      <c r="Y64" s="551"/>
      <c r="Z64" s="551"/>
    </row>
    <row r="65" spans="2:26" ht="15" thickBot="1" x14ac:dyDescent="0.4">
      <c r="B65" s="551"/>
      <c r="C65" s="618" t="s">
        <v>567</v>
      </c>
      <c r="D65" s="859" t="s">
        <v>49</v>
      </c>
      <c r="E65" s="619">
        <f>IF('Indoor Supply'!P67="",'Indoor Supply'!P66,'Indoor Supply'!P67)</f>
        <v>0</v>
      </c>
      <c r="F65" s="649"/>
      <c r="G65" s="627">
        <f t="shared" si="65"/>
        <v>0</v>
      </c>
      <c r="H65" s="616">
        <f>IF(D65="Yes",IF('Indoor Supply'!P67="",MAX('Indoor Supply'!D66:O66)/30.5,MAX('Indoor Supply'!D67:O67)/30.5),0)</f>
        <v>0</v>
      </c>
      <c r="I65" s="631">
        <f t="shared" si="53"/>
        <v>0</v>
      </c>
      <c r="J65" s="627">
        <f>IF($D65="Yes",IF('Indoor Supply'!D67="",'Indoor Supply'!D66,'Indoor Supply'!D67),0)</f>
        <v>0</v>
      </c>
      <c r="K65" s="627">
        <f>IF($D65="Yes",IF('Indoor Supply'!E67="",'Indoor Supply'!E66,'Indoor Supply'!E67),0)</f>
        <v>0</v>
      </c>
      <c r="L65" s="627">
        <f>IF($D65="Yes",IF('Indoor Supply'!F67="",'Indoor Supply'!F66,'Indoor Supply'!F67),0)</f>
        <v>0</v>
      </c>
      <c r="M65" s="627">
        <f>IF($D65="Yes",IF('Indoor Supply'!G67="",'Indoor Supply'!G66,'Indoor Supply'!G67),0)</f>
        <v>0</v>
      </c>
      <c r="N65" s="627">
        <f>IF($D65="Yes",IF('Indoor Supply'!H67="",'Indoor Supply'!H66,'Indoor Supply'!H67),0)</f>
        <v>0</v>
      </c>
      <c r="O65" s="627">
        <f>IF($D65="Yes",IF('Indoor Supply'!I67="",'Indoor Supply'!I66,'Indoor Supply'!I67),0)</f>
        <v>0</v>
      </c>
      <c r="P65" s="627">
        <f>IF($D65="Yes",IF('Indoor Supply'!J67="",'Indoor Supply'!J66,'Indoor Supply'!J67),0)</f>
        <v>0</v>
      </c>
      <c r="Q65" s="627">
        <f>IF($D65="Yes",IF('Indoor Supply'!K67="",'Indoor Supply'!K66,'Indoor Supply'!K67),0)</f>
        <v>0</v>
      </c>
      <c r="R65" s="627">
        <f>IF($D65="Yes",IF('Indoor Supply'!L67="",'Indoor Supply'!L66,'Indoor Supply'!L67),0)</f>
        <v>0</v>
      </c>
      <c r="S65" s="627">
        <f>IF($D65="Yes",IF('Indoor Supply'!M67="",'Indoor Supply'!M66,'Indoor Supply'!M67),0)</f>
        <v>0</v>
      </c>
      <c r="T65" s="627">
        <f>IF($D65="Yes",IF('Indoor Supply'!N67="",'Indoor Supply'!N66,'Indoor Supply'!N67),0)</f>
        <v>0</v>
      </c>
      <c r="U65" s="627">
        <f>IF($D65="Yes",IF('Indoor Supply'!O67="",'Indoor Supply'!O66,'Indoor Supply'!O67),0)</f>
        <v>0</v>
      </c>
      <c r="V65" s="551"/>
      <c r="W65" s="551"/>
      <c r="X65" s="551"/>
      <c r="Y65" s="551"/>
      <c r="Z65" s="551"/>
    </row>
    <row r="66" spans="2:26" s="10" customFormat="1" ht="9" customHeight="1" thickBot="1" x14ac:dyDescent="0.4">
      <c r="B66" s="8"/>
      <c r="C66" s="8"/>
      <c r="D66" s="8"/>
      <c r="E66" s="8"/>
      <c r="F66" s="8"/>
      <c r="G66" s="8"/>
      <c r="H66" s="8"/>
      <c r="I66" s="8"/>
      <c r="J66" s="8"/>
      <c r="K66" s="8"/>
      <c r="L66" s="8"/>
      <c r="M66" s="8"/>
      <c r="N66" s="8"/>
      <c r="O66" s="8"/>
      <c r="P66" s="8"/>
      <c r="Q66" s="8"/>
      <c r="R66" s="8"/>
      <c r="S66" s="8"/>
      <c r="T66" s="8"/>
      <c r="U66" s="8"/>
      <c r="V66" s="8"/>
      <c r="W66" s="8"/>
      <c r="X66" s="8"/>
      <c r="Y66" s="8"/>
      <c r="Z66" s="8"/>
    </row>
    <row r="67" spans="2:26" s="10" customFormat="1" ht="15" thickBot="1" x14ac:dyDescent="0.4">
      <c r="B67" s="8"/>
      <c r="C67" s="612" t="s">
        <v>692</v>
      </c>
      <c r="D67" s="613" t="str">
        <f>IF(I67&gt;0,"YES","")</f>
        <v/>
      </c>
      <c r="E67" s="731">
        <f>SUM(E69:E74)</f>
        <v>0</v>
      </c>
      <c r="F67" s="741"/>
      <c r="G67" s="734">
        <f>G68+G71+G73</f>
        <v>0</v>
      </c>
      <c r="H67" s="734">
        <f t="shared" ref="H67:U67" si="66">H68+H71+H73</f>
        <v>0</v>
      </c>
      <c r="I67" s="734">
        <f>I68+I71+I73</f>
        <v>0</v>
      </c>
      <c r="J67" s="734">
        <f t="shared" si="66"/>
        <v>0</v>
      </c>
      <c r="K67" s="734">
        <f t="shared" si="66"/>
        <v>0</v>
      </c>
      <c r="L67" s="734">
        <f t="shared" si="66"/>
        <v>0</v>
      </c>
      <c r="M67" s="734">
        <f t="shared" si="66"/>
        <v>0</v>
      </c>
      <c r="N67" s="734">
        <f t="shared" si="66"/>
        <v>0</v>
      </c>
      <c r="O67" s="734">
        <f t="shared" si="66"/>
        <v>0</v>
      </c>
      <c r="P67" s="734">
        <f t="shared" si="66"/>
        <v>0</v>
      </c>
      <c r="Q67" s="734">
        <f t="shared" si="66"/>
        <v>0</v>
      </c>
      <c r="R67" s="734">
        <f t="shared" si="66"/>
        <v>0</v>
      </c>
      <c r="S67" s="734">
        <f t="shared" si="66"/>
        <v>0</v>
      </c>
      <c r="T67" s="734">
        <f t="shared" si="66"/>
        <v>0</v>
      </c>
      <c r="U67" s="734">
        <f t="shared" si="66"/>
        <v>0</v>
      </c>
      <c r="V67" s="8"/>
      <c r="W67" s="8"/>
      <c r="X67" s="8"/>
      <c r="Y67" s="8"/>
      <c r="Z67" s="8"/>
    </row>
    <row r="68" spans="2:26" s="10" customFormat="1" ht="15" thickBot="1" x14ac:dyDescent="0.4">
      <c r="B68" s="8"/>
      <c r="C68" s="1117" t="s">
        <v>693</v>
      </c>
      <c r="D68" s="1118"/>
      <c r="E68" s="1119"/>
      <c r="F68" s="742"/>
      <c r="G68" s="846">
        <f>SUM(G69:G70)</f>
        <v>0</v>
      </c>
      <c r="H68" s="847">
        <f t="shared" ref="H68:I68" si="67">SUM(H69:H70)</f>
        <v>0</v>
      </c>
      <c r="I68" s="848">
        <f t="shared" si="67"/>
        <v>0</v>
      </c>
      <c r="J68" s="846">
        <f t="shared" ref="J68" si="68">SUM(J69:J70)</f>
        <v>0</v>
      </c>
      <c r="K68" s="847">
        <f t="shared" ref="K68" si="69">SUM(K69:K70)</f>
        <v>0</v>
      </c>
      <c r="L68" s="847">
        <f t="shared" ref="L68" si="70">SUM(L69:L70)</f>
        <v>0</v>
      </c>
      <c r="M68" s="847">
        <f t="shared" ref="M68" si="71">SUM(M69:M70)</f>
        <v>0</v>
      </c>
      <c r="N68" s="847">
        <f t="shared" ref="N68" si="72">SUM(N69:N70)</f>
        <v>0</v>
      </c>
      <c r="O68" s="847">
        <f t="shared" ref="O68" si="73">SUM(O69:O70)</f>
        <v>0</v>
      </c>
      <c r="P68" s="847">
        <f t="shared" ref="P68" si="74">SUM(P69:P70)</f>
        <v>0</v>
      </c>
      <c r="Q68" s="847">
        <f t="shared" ref="Q68" si="75">SUM(Q69:Q70)</f>
        <v>0</v>
      </c>
      <c r="R68" s="847">
        <f t="shared" ref="R68" si="76">SUM(R69:R70)</f>
        <v>0</v>
      </c>
      <c r="S68" s="847">
        <f t="shared" ref="S68" si="77">SUM(S69:S70)</f>
        <v>0</v>
      </c>
      <c r="T68" s="847">
        <f t="shared" ref="T68" si="78">SUM(T69:T70)</f>
        <v>0</v>
      </c>
      <c r="U68" s="848">
        <f t="shared" ref="U68" si="79">SUM(U69:U70)</f>
        <v>0</v>
      </c>
      <c r="V68" s="8"/>
      <c r="W68" s="8"/>
      <c r="X68" s="8"/>
      <c r="Y68" s="8"/>
      <c r="Z68" s="8"/>
    </row>
    <row r="69" spans="2:26" s="10" customFormat="1" ht="15" thickBot="1" x14ac:dyDescent="0.4">
      <c r="B69" s="8"/>
      <c r="C69" s="732" t="s">
        <v>571</v>
      </c>
      <c r="D69" s="860" t="s">
        <v>49</v>
      </c>
      <c r="E69" s="733">
        <f>'Outdoor Supply'!P23</f>
        <v>0</v>
      </c>
      <c r="F69" s="742"/>
      <c r="G69" s="735">
        <f t="shared" ref="G69:G70" si="80">IF(D69="Yes",E69/365,0)</f>
        <v>0</v>
      </c>
      <c r="H69" s="730">
        <f>IF(D69="Yes",MAX('Outdoor Supply'!D23:O23)/30.5,0)</f>
        <v>0</v>
      </c>
      <c r="I69" s="736">
        <f t="shared" ref="I69:I70" si="81">IF(D69="Yes",E69,0)</f>
        <v>0</v>
      </c>
      <c r="J69" s="735">
        <f>IF($D69="Yes",'Outdoor Supply'!D23,0)</f>
        <v>0</v>
      </c>
      <c r="K69" s="730">
        <f>IF($D69="Yes",'Outdoor Supply'!E23,0)</f>
        <v>0</v>
      </c>
      <c r="L69" s="730">
        <f>IF($D69="Yes",'Outdoor Supply'!F23,0)</f>
        <v>0</v>
      </c>
      <c r="M69" s="730">
        <f>IF($D69="Yes",'Outdoor Supply'!G23,0)</f>
        <v>0</v>
      </c>
      <c r="N69" s="730">
        <f>IF($D69="Yes",'Outdoor Supply'!H23,0)</f>
        <v>0</v>
      </c>
      <c r="O69" s="730">
        <f>IF($D69="Yes",'Outdoor Supply'!I23,0)</f>
        <v>0</v>
      </c>
      <c r="P69" s="730">
        <f>IF($D69="Yes",'Outdoor Supply'!J23,0)</f>
        <v>0</v>
      </c>
      <c r="Q69" s="730">
        <f>IF($D69="Yes",'Outdoor Supply'!K23,0)</f>
        <v>0</v>
      </c>
      <c r="R69" s="730">
        <f>IF($D69="Yes",'Outdoor Supply'!L23,0)</f>
        <v>0</v>
      </c>
      <c r="S69" s="730">
        <f>IF($D69="Yes",'Outdoor Supply'!M23,0)</f>
        <v>0</v>
      </c>
      <c r="T69" s="730">
        <f>IF($D69="Yes",'Outdoor Supply'!N23,0)</f>
        <v>0</v>
      </c>
      <c r="U69" s="739">
        <f>IF($D69="Yes",'Outdoor Supply'!O23,0)</f>
        <v>0</v>
      </c>
      <c r="V69" s="8"/>
      <c r="W69" s="8"/>
      <c r="X69" s="8"/>
      <c r="Y69" s="8"/>
      <c r="Z69" s="8"/>
    </row>
    <row r="70" spans="2:26" s="10" customFormat="1" ht="15" thickBot="1" x14ac:dyDescent="0.4">
      <c r="B70" s="8"/>
      <c r="C70" s="732" t="s">
        <v>572</v>
      </c>
      <c r="D70" s="860" t="s">
        <v>49</v>
      </c>
      <c r="E70" s="733">
        <f>'Outdoor Supply'!P24</f>
        <v>0</v>
      </c>
      <c r="F70" s="742"/>
      <c r="G70" s="735">
        <f t="shared" si="80"/>
        <v>0</v>
      </c>
      <c r="H70" s="730">
        <f>IF(D70="Yes",MAX('Outdoor Supply'!D24:O24)/30.5,0)</f>
        <v>0</v>
      </c>
      <c r="I70" s="736">
        <f t="shared" si="81"/>
        <v>0</v>
      </c>
      <c r="J70" s="735">
        <f>IF($D70="Yes",'Outdoor Supply'!D24,0)</f>
        <v>0</v>
      </c>
      <c r="K70" s="730">
        <f>IF($D70="Yes",'Outdoor Supply'!E24,0)</f>
        <v>0</v>
      </c>
      <c r="L70" s="730">
        <f>IF($D70="Yes",'Outdoor Supply'!F24,0)</f>
        <v>0</v>
      </c>
      <c r="M70" s="730">
        <f>IF($D70="Yes",'Outdoor Supply'!G24,0)</f>
        <v>0</v>
      </c>
      <c r="N70" s="730">
        <f>IF($D70="Yes",'Outdoor Supply'!H24,0)</f>
        <v>0</v>
      </c>
      <c r="O70" s="730">
        <f>IF($D70="Yes",'Outdoor Supply'!I24,0)</f>
        <v>0</v>
      </c>
      <c r="P70" s="730">
        <f>IF($D70="Yes",'Outdoor Supply'!J24,0)</f>
        <v>0</v>
      </c>
      <c r="Q70" s="730">
        <f>IF($D70="Yes",'Outdoor Supply'!K24,0)</f>
        <v>0</v>
      </c>
      <c r="R70" s="730">
        <f>IF($D70="Yes",'Outdoor Supply'!L24,0)</f>
        <v>0</v>
      </c>
      <c r="S70" s="730">
        <f>IF($D70="Yes",'Outdoor Supply'!M24,0)</f>
        <v>0</v>
      </c>
      <c r="T70" s="730">
        <f>IF($D70="Yes",'Outdoor Supply'!N24,0)</f>
        <v>0</v>
      </c>
      <c r="U70" s="739">
        <f>IF($D70="Yes",'Outdoor Supply'!O24,0)</f>
        <v>0</v>
      </c>
      <c r="V70" s="8"/>
      <c r="W70" s="8"/>
      <c r="X70" s="8"/>
      <c r="Y70" s="8"/>
      <c r="Z70" s="8"/>
    </row>
    <row r="71" spans="2:26" s="10" customFormat="1" ht="15" thickBot="1" x14ac:dyDescent="0.4">
      <c r="B71" s="8"/>
      <c r="C71" s="1117" t="s">
        <v>694</v>
      </c>
      <c r="D71" s="1118"/>
      <c r="E71" s="1119"/>
      <c r="F71" s="742"/>
      <c r="G71" s="846">
        <f>G72</f>
        <v>0</v>
      </c>
      <c r="H71" s="847">
        <f t="shared" ref="H71:I71" si="82">H72</f>
        <v>0</v>
      </c>
      <c r="I71" s="848">
        <f t="shared" si="82"/>
        <v>0</v>
      </c>
      <c r="J71" s="846">
        <f t="shared" ref="J71" si="83">J72</f>
        <v>0</v>
      </c>
      <c r="K71" s="847">
        <f t="shared" ref="K71" si="84">K72</f>
        <v>0</v>
      </c>
      <c r="L71" s="847">
        <f t="shared" ref="L71" si="85">L72</f>
        <v>0</v>
      </c>
      <c r="M71" s="847">
        <f t="shared" ref="M71" si="86">M72</f>
        <v>0</v>
      </c>
      <c r="N71" s="847">
        <f t="shared" ref="N71" si="87">N72</f>
        <v>0</v>
      </c>
      <c r="O71" s="847">
        <f t="shared" ref="O71" si="88">O72</f>
        <v>0</v>
      </c>
      <c r="P71" s="847">
        <f t="shared" ref="P71" si="89">P72</f>
        <v>0</v>
      </c>
      <c r="Q71" s="847">
        <f t="shared" ref="Q71" si="90">Q72</f>
        <v>0</v>
      </c>
      <c r="R71" s="847">
        <f t="shared" ref="R71" si="91">R72</f>
        <v>0</v>
      </c>
      <c r="S71" s="847">
        <f t="shared" ref="S71" si="92">S72</f>
        <v>0</v>
      </c>
      <c r="T71" s="847">
        <f t="shared" ref="T71" si="93">T72</f>
        <v>0</v>
      </c>
      <c r="U71" s="848">
        <f t="shared" ref="U71" si="94">U72</f>
        <v>0</v>
      </c>
      <c r="V71" s="8"/>
      <c r="W71" s="8"/>
      <c r="X71" s="8"/>
      <c r="Y71" s="8"/>
      <c r="Z71" s="8"/>
    </row>
    <row r="72" spans="2:26" s="10" customFormat="1" ht="15" thickBot="1" x14ac:dyDescent="0.4">
      <c r="B72" s="8"/>
      <c r="C72" s="293" t="s">
        <v>607</v>
      </c>
      <c r="D72" s="860" t="s">
        <v>49</v>
      </c>
      <c r="E72" s="292">
        <f>IF('Outdoor Supply'!P35="",'Outdoor Supply'!P34,'Outdoor Supply'!P35)</f>
        <v>0</v>
      </c>
      <c r="F72" s="742"/>
      <c r="G72" s="735">
        <f>IF(D72="Yes",E72/365,0)</f>
        <v>0</v>
      </c>
      <c r="H72" s="730">
        <f>IF(D72="Yes",MAX('Outdoor Supply'!D38:O38),0)</f>
        <v>0</v>
      </c>
      <c r="I72" s="845">
        <f>IF(D72="Yes",E72,0)</f>
        <v>0</v>
      </c>
      <c r="J72" s="735">
        <f>IF($D72="Yes",IF('Outdoor Supply'!D35="",'Outdoor Supply'!D34,'Outdoor Supply'!D35),0)</f>
        <v>0</v>
      </c>
      <c r="K72" s="730">
        <f>IF($D72="Yes",IF('Outdoor Supply'!E35="",'Outdoor Supply'!E34,'Outdoor Supply'!E35),0)</f>
        <v>0</v>
      </c>
      <c r="L72" s="730">
        <f>IF($D72="Yes",IF('Outdoor Supply'!F35="",'Outdoor Supply'!F34,'Outdoor Supply'!F35),0)</f>
        <v>0</v>
      </c>
      <c r="M72" s="730">
        <f>IF($D72="Yes",IF('Outdoor Supply'!G35="",'Outdoor Supply'!G34,'Outdoor Supply'!G35),0)</f>
        <v>0</v>
      </c>
      <c r="N72" s="730">
        <f>IF($D72="Yes",IF('Outdoor Supply'!H35="",'Outdoor Supply'!H34,'Outdoor Supply'!H35),0)</f>
        <v>0</v>
      </c>
      <c r="O72" s="730">
        <f>IF($D72="Yes",IF('Outdoor Supply'!I35="",'Outdoor Supply'!I34,'Outdoor Supply'!I35),0)</f>
        <v>0</v>
      </c>
      <c r="P72" s="730">
        <f>IF($D72="Yes",IF('Outdoor Supply'!J35="",'Outdoor Supply'!J34,'Outdoor Supply'!J35),0)</f>
        <v>0</v>
      </c>
      <c r="Q72" s="730">
        <f>IF($D72="Yes",IF('Outdoor Supply'!K35="",'Outdoor Supply'!K34,'Outdoor Supply'!K35),0)</f>
        <v>0</v>
      </c>
      <c r="R72" s="730">
        <f>IF($D72="Yes",IF('Outdoor Supply'!L35="",'Outdoor Supply'!L34,'Outdoor Supply'!L35),0)</f>
        <v>0</v>
      </c>
      <c r="S72" s="730">
        <f>IF($D72="Yes",IF('Outdoor Supply'!M35="",'Outdoor Supply'!M34,'Outdoor Supply'!M35),0)</f>
        <v>0</v>
      </c>
      <c r="T72" s="730">
        <f>IF($D72="Yes",IF('Outdoor Supply'!N35="",'Outdoor Supply'!N34,'Outdoor Supply'!N35),0)</f>
        <v>0</v>
      </c>
      <c r="U72" s="739">
        <f>IF($D72="Yes",IF('Outdoor Supply'!O35="",'Outdoor Supply'!O34,'Outdoor Supply'!O35),0)</f>
        <v>0</v>
      </c>
      <c r="V72" s="8"/>
      <c r="W72" s="8"/>
      <c r="X72" s="8"/>
      <c r="Y72" s="8"/>
      <c r="Z72" s="8"/>
    </row>
    <row r="73" spans="2:26" s="10" customFormat="1" ht="15" thickBot="1" x14ac:dyDescent="0.4">
      <c r="B73" s="8"/>
      <c r="C73" s="1117" t="s">
        <v>695</v>
      </c>
      <c r="D73" s="1118"/>
      <c r="E73" s="1119"/>
      <c r="F73" s="742"/>
      <c r="G73" s="841">
        <f>G74</f>
        <v>0</v>
      </c>
      <c r="H73" s="842">
        <f t="shared" ref="H73:I73" si="95">H74</f>
        <v>0</v>
      </c>
      <c r="I73" s="843">
        <f t="shared" si="95"/>
        <v>0</v>
      </c>
      <c r="J73" s="841">
        <f t="shared" ref="J73" si="96">J74</f>
        <v>0</v>
      </c>
      <c r="K73" s="842">
        <f t="shared" ref="K73" si="97">K74</f>
        <v>0</v>
      </c>
      <c r="L73" s="842">
        <f t="shared" ref="L73" si="98">L74</f>
        <v>0</v>
      </c>
      <c r="M73" s="842">
        <f t="shared" ref="M73" si="99">M74</f>
        <v>0</v>
      </c>
      <c r="N73" s="842">
        <f t="shared" ref="N73" si="100">N74</f>
        <v>0</v>
      </c>
      <c r="O73" s="842">
        <f t="shared" ref="O73" si="101">O74</f>
        <v>0</v>
      </c>
      <c r="P73" s="842">
        <f t="shared" ref="P73" si="102">P74</f>
        <v>0</v>
      </c>
      <c r="Q73" s="842">
        <f t="shared" ref="Q73" si="103">Q74</f>
        <v>0</v>
      </c>
      <c r="R73" s="842">
        <f t="shared" ref="R73" si="104">R74</f>
        <v>0</v>
      </c>
      <c r="S73" s="842">
        <f t="shared" ref="S73" si="105">S74</f>
        <v>0</v>
      </c>
      <c r="T73" s="842">
        <f t="shared" ref="T73" si="106">T74</f>
        <v>0</v>
      </c>
      <c r="U73" s="843">
        <f t="shared" ref="U73" si="107">U74</f>
        <v>0</v>
      </c>
      <c r="V73" s="8"/>
      <c r="W73" s="8"/>
      <c r="X73" s="8"/>
      <c r="Y73" s="8"/>
      <c r="Z73" s="8"/>
    </row>
    <row r="74" spans="2:26" s="10" customFormat="1" ht="15" customHeight="1" thickBot="1" x14ac:dyDescent="0.4">
      <c r="B74" s="8"/>
      <c r="C74" s="615" t="s">
        <v>654</v>
      </c>
      <c r="D74" s="859" t="s">
        <v>49</v>
      </c>
      <c r="E74" s="619">
        <f>'Outdoor Supply'!P51</f>
        <v>0</v>
      </c>
      <c r="F74" s="742"/>
      <c r="G74" s="737">
        <f>IF(D74="Yes",E74/365,0)</f>
        <v>0</v>
      </c>
      <c r="H74" s="738">
        <f>IF(D74="Yes",MAX('Outdoor Supply'!D51:O51)/30.5,0)</f>
        <v>0</v>
      </c>
      <c r="I74" s="844">
        <f>IF(D74="Yes",E74,0)</f>
        <v>0</v>
      </c>
      <c r="J74" s="737">
        <f>IF($D74="Yes",'Outdoor Supply'!D51,0)</f>
        <v>0</v>
      </c>
      <c r="K74" s="738">
        <f>IF($D74="Yes",'Outdoor Supply'!E51,0)</f>
        <v>0</v>
      </c>
      <c r="L74" s="738">
        <f>IF($D74="Yes",'Outdoor Supply'!F51,0)</f>
        <v>0</v>
      </c>
      <c r="M74" s="738">
        <f>IF($D74="Yes",'Outdoor Supply'!G51,0)</f>
        <v>0</v>
      </c>
      <c r="N74" s="738">
        <f>IF($D74="Yes",'Outdoor Supply'!H51,0)</f>
        <v>0</v>
      </c>
      <c r="O74" s="738">
        <f>IF($D74="Yes",'Outdoor Supply'!I51,0)</f>
        <v>0</v>
      </c>
      <c r="P74" s="738">
        <f>IF($D74="Yes",'Outdoor Supply'!J51,0)</f>
        <v>0</v>
      </c>
      <c r="Q74" s="738">
        <f>IF($D74="Yes",'Outdoor Supply'!K51,0)</f>
        <v>0</v>
      </c>
      <c r="R74" s="738">
        <f>IF($D74="Yes",'Outdoor Supply'!L51,0)</f>
        <v>0</v>
      </c>
      <c r="S74" s="738">
        <f>IF($D74="Yes",'Outdoor Supply'!M51,0)</f>
        <v>0</v>
      </c>
      <c r="T74" s="738">
        <f>IF($D74="Yes",'Outdoor Supply'!N51,0)</f>
        <v>0</v>
      </c>
      <c r="U74" s="740">
        <f>IF($D74="Yes",'Outdoor Supply'!O51,0)</f>
        <v>0</v>
      </c>
      <c r="V74" s="8"/>
      <c r="W74" s="8"/>
      <c r="X74" s="8"/>
      <c r="Y74" s="8"/>
      <c r="Z74" s="8"/>
    </row>
    <row r="75" spans="2:26" s="10" customFormat="1" ht="15" thickBot="1" x14ac:dyDescent="0.4">
      <c r="B75" s="8"/>
      <c r="C75" s="8"/>
      <c r="D75" s="8"/>
      <c r="E75" s="8"/>
      <c r="F75" s="8"/>
      <c r="G75" s="8"/>
      <c r="H75" s="8"/>
      <c r="I75" s="8"/>
      <c r="J75" s="8"/>
      <c r="K75" s="8"/>
      <c r="L75" s="8"/>
      <c r="M75" s="8"/>
      <c r="N75" s="8"/>
      <c r="O75" s="8"/>
      <c r="P75" s="8"/>
      <c r="Q75" s="8"/>
      <c r="R75" s="8"/>
      <c r="S75" s="8"/>
      <c r="T75" s="8"/>
      <c r="U75" s="8"/>
      <c r="V75" s="8"/>
      <c r="W75" s="8"/>
      <c r="X75" s="8"/>
      <c r="Y75" s="8"/>
      <c r="Z75" s="8"/>
    </row>
    <row r="76" spans="2:26" s="10" customFormat="1" ht="15" thickBot="1" x14ac:dyDescent="0.4">
      <c r="B76" s="8"/>
      <c r="C76" s="743" t="s">
        <v>573</v>
      </c>
      <c r="D76" s="744"/>
      <c r="E76" s="745">
        <f>E43+E67</f>
        <v>0</v>
      </c>
      <c r="F76" s="746"/>
      <c r="G76" s="745">
        <f>G43+G67</f>
        <v>0</v>
      </c>
      <c r="H76" s="745">
        <f t="shared" ref="H76:U76" si="108">H43+H67</f>
        <v>0</v>
      </c>
      <c r="I76" s="745">
        <f>I43+I67</f>
        <v>0</v>
      </c>
      <c r="J76" s="745">
        <f t="shared" si="108"/>
        <v>0</v>
      </c>
      <c r="K76" s="745">
        <f t="shared" si="108"/>
        <v>0</v>
      </c>
      <c r="L76" s="745">
        <f t="shared" si="108"/>
        <v>0</v>
      </c>
      <c r="M76" s="745">
        <f t="shared" si="108"/>
        <v>0</v>
      </c>
      <c r="N76" s="745">
        <f t="shared" si="108"/>
        <v>0</v>
      </c>
      <c r="O76" s="745">
        <f t="shared" si="108"/>
        <v>0</v>
      </c>
      <c r="P76" s="745">
        <f t="shared" si="108"/>
        <v>0</v>
      </c>
      <c r="Q76" s="745">
        <f t="shared" si="108"/>
        <v>0</v>
      </c>
      <c r="R76" s="745">
        <f t="shared" si="108"/>
        <v>0</v>
      </c>
      <c r="S76" s="745">
        <f t="shared" si="108"/>
        <v>0</v>
      </c>
      <c r="T76" s="745">
        <f t="shared" si="108"/>
        <v>0</v>
      </c>
      <c r="U76" s="747">
        <f t="shared" si="108"/>
        <v>0</v>
      </c>
      <c r="V76" s="8"/>
      <c r="W76" s="8"/>
      <c r="X76" s="8"/>
      <c r="Y76" s="8"/>
      <c r="Z76" s="8"/>
    </row>
    <row r="77" spans="2:26" s="10" customFormat="1" x14ac:dyDescent="0.35">
      <c r="B77" s="8"/>
      <c r="C77" s="8"/>
      <c r="D77" s="8"/>
      <c r="E77" s="8"/>
      <c r="F77" s="8"/>
      <c r="G77" s="8"/>
      <c r="H77" s="8"/>
      <c r="I77" s="8"/>
      <c r="J77" s="8"/>
      <c r="K77" s="8"/>
      <c r="L77" s="8"/>
      <c r="M77" s="8"/>
      <c r="N77" s="8"/>
      <c r="O77" s="8"/>
      <c r="P77" s="8"/>
      <c r="Q77" s="8"/>
      <c r="R77" s="8"/>
      <c r="S77" s="8"/>
      <c r="T77" s="8"/>
      <c r="U77" s="8"/>
      <c r="V77" s="8"/>
      <c r="W77" s="8"/>
      <c r="X77" s="8"/>
      <c r="Y77" s="8"/>
      <c r="Z77" s="8"/>
    </row>
    <row r="78" spans="2:26" ht="20.149999999999999" customHeight="1" x14ac:dyDescent="0.45">
      <c r="B78" s="364" t="s">
        <v>574</v>
      </c>
      <c r="C78" s="364"/>
      <c r="D78" s="364"/>
      <c r="E78" s="364"/>
      <c r="F78" s="364"/>
      <c r="G78" s="297"/>
      <c r="H78" s="297"/>
      <c r="I78" s="297"/>
      <c r="J78" s="297"/>
      <c r="K78" s="297"/>
      <c r="L78" s="297"/>
      <c r="M78" s="297"/>
      <c r="N78" s="297"/>
      <c r="O78" s="297"/>
      <c r="P78" s="297"/>
      <c r="Q78" s="297"/>
      <c r="R78" s="297"/>
      <c r="S78" s="297"/>
      <c r="T78" s="297"/>
      <c r="U78" s="297"/>
      <c r="V78" s="297"/>
      <c r="W78" s="297"/>
      <c r="X78" s="297"/>
      <c r="Y78" s="297"/>
      <c r="Z78" s="297"/>
    </row>
    <row r="79" spans="2:26" s="10" customFormat="1" ht="15" thickBot="1" x14ac:dyDescent="0.4">
      <c r="B79" s="8"/>
      <c r="C79" s="11"/>
      <c r="D79" s="8"/>
      <c r="E79" s="8"/>
      <c r="F79" s="8"/>
      <c r="G79" s="8"/>
      <c r="H79" s="8"/>
      <c r="I79" s="8"/>
      <c r="J79" s="8"/>
      <c r="K79" s="8"/>
      <c r="L79" s="8"/>
      <c r="M79" s="8"/>
      <c r="N79" s="8"/>
      <c r="O79" s="8"/>
      <c r="P79" s="8"/>
      <c r="Q79" s="8"/>
      <c r="R79" s="8"/>
      <c r="S79" s="8"/>
      <c r="T79" s="8"/>
      <c r="U79" s="8"/>
      <c r="V79" s="8"/>
      <c r="W79" s="8"/>
      <c r="X79" s="8"/>
      <c r="Y79" s="8"/>
      <c r="Z79" s="8"/>
    </row>
    <row r="80" spans="2:26" s="10" customFormat="1" ht="15" thickBot="1" x14ac:dyDescent="0.4">
      <c r="B80" s="8"/>
      <c r="C80" s="1098" t="s">
        <v>595</v>
      </c>
      <c r="D80" s="1099"/>
      <c r="E80" s="1100"/>
      <c r="F80" s="761"/>
      <c r="G80" s="1103" t="s">
        <v>598</v>
      </c>
      <c r="H80" s="1101"/>
      <c r="I80" s="1101"/>
      <c r="J80" s="1101"/>
      <c r="K80" s="1101"/>
      <c r="L80" s="1101"/>
      <c r="M80" s="1101"/>
      <c r="N80" s="1101"/>
      <c r="O80" s="1101"/>
      <c r="P80" s="1101"/>
      <c r="Q80" s="1101"/>
      <c r="R80" s="1102"/>
      <c r="S80" s="8"/>
      <c r="T80" s="8"/>
      <c r="U80" s="8"/>
      <c r="V80" s="8"/>
      <c r="W80" s="8"/>
      <c r="X80" s="8"/>
      <c r="Y80" s="8"/>
      <c r="Z80" s="8"/>
    </row>
    <row r="81" spans="2:26" s="10" customFormat="1" ht="29" x14ac:dyDescent="0.35">
      <c r="B81" s="8"/>
      <c r="C81" s="1120" t="s">
        <v>699</v>
      </c>
      <c r="D81" s="1121"/>
      <c r="E81" s="752" t="s">
        <v>569</v>
      </c>
      <c r="F81" s="657"/>
      <c r="G81" s="752" t="s">
        <v>21</v>
      </c>
      <c r="H81" s="752" t="s">
        <v>22</v>
      </c>
      <c r="I81" s="752" t="s">
        <v>23</v>
      </c>
      <c r="J81" s="752" t="s">
        <v>24</v>
      </c>
      <c r="K81" s="752" t="s">
        <v>25</v>
      </c>
      <c r="L81" s="752" t="s">
        <v>26</v>
      </c>
      <c r="M81" s="752" t="s">
        <v>27</v>
      </c>
      <c r="N81" s="752" t="s">
        <v>28</v>
      </c>
      <c r="O81" s="752" t="s">
        <v>29</v>
      </c>
      <c r="P81" s="752" t="s">
        <v>30</v>
      </c>
      <c r="Q81" s="752" t="s">
        <v>31</v>
      </c>
      <c r="R81" s="753" t="s">
        <v>32</v>
      </c>
      <c r="S81" s="8"/>
      <c r="T81" s="8"/>
      <c r="U81" s="8"/>
      <c r="V81" s="8"/>
      <c r="W81" s="8"/>
      <c r="X81" s="8"/>
      <c r="Y81" s="8"/>
      <c r="Z81" s="8"/>
    </row>
    <row r="82" spans="2:26" s="10" customFormat="1" x14ac:dyDescent="0.35">
      <c r="B82" s="8"/>
      <c r="C82" s="1111" t="s">
        <v>700</v>
      </c>
      <c r="D82" s="1112"/>
      <c r="E82" s="759">
        <f>SUM(E83:E86)</f>
        <v>0</v>
      </c>
      <c r="F82" s="760"/>
      <c r="G82" s="759">
        <f>SUM(G83:G86)</f>
        <v>0</v>
      </c>
      <c r="H82" s="759">
        <f t="shared" ref="H82:R82" si="109">SUM(H83:H86)</f>
        <v>0</v>
      </c>
      <c r="I82" s="759">
        <f t="shared" si="109"/>
        <v>0</v>
      </c>
      <c r="J82" s="759">
        <f t="shared" si="109"/>
        <v>0</v>
      </c>
      <c r="K82" s="759">
        <f t="shared" si="109"/>
        <v>0</v>
      </c>
      <c r="L82" s="759">
        <f t="shared" si="109"/>
        <v>0</v>
      </c>
      <c r="M82" s="759">
        <f t="shared" si="109"/>
        <v>0</v>
      </c>
      <c r="N82" s="759">
        <f t="shared" si="109"/>
        <v>0</v>
      </c>
      <c r="O82" s="759">
        <f t="shared" si="109"/>
        <v>0</v>
      </c>
      <c r="P82" s="759">
        <f t="shared" si="109"/>
        <v>0</v>
      </c>
      <c r="Q82" s="759">
        <f t="shared" si="109"/>
        <v>0</v>
      </c>
      <c r="R82" s="759">
        <f t="shared" si="109"/>
        <v>0</v>
      </c>
      <c r="S82" s="8"/>
      <c r="T82" s="8"/>
      <c r="U82" s="8"/>
      <c r="V82" s="8"/>
      <c r="W82" s="8"/>
      <c r="X82" s="8"/>
      <c r="Y82" s="8"/>
      <c r="Z82" s="8"/>
    </row>
    <row r="83" spans="2:26" s="10" customFormat="1" x14ac:dyDescent="0.35">
      <c r="B83" s="8"/>
      <c r="C83" s="1113" t="s">
        <v>570</v>
      </c>
      <c r="D83" s="1114"/>
      <c r="E83" s="748">
        <f>I44+I53</f>
        <v>0</v>
      </c>
      <c r="F83" s="657"/>
      <c r="G83" s="748">
        <f t="shared" ref="G83:R83" si="110">J44+J53</f>
        <v>0</v>
      </c>
      <c r="H83" s="748">
        <f t="shared" si="110"/>
        <v>0</v>
      </c>
      <c r="I83" s="748">
        <f t="shared" si="110"/>
        <v>0</v>
      </c>
      <c r="J83" s="748">
        <f t="shared" si="110"/>
        <v>0</v>
      </c>
      <c r="K83" s="748">
        <f t="shared" si="110"/>
        <v>0</v>
      </c>
      <c r="L83" s="748">
        <f t="shared" si="110"/>
        <v>0</v>
      </c>
      <c r="M83" s="748">
        <f t="shared" si="110"/>
        <v>0</v>
      </c>
      <c r="N83" s="748">
        <f t="shared" si="110"/>
        <v>0</v>
      </c>
      <c r="O83" s="748">
        <f t="shared" si="110"/>
        <v>0</v>
      </c>
      <c r="P83" s="748">
        <f t="shared" si="110"/>
        <v>0</v>
      </c>
      <c r="Q83" s="748">
        <f t="shared" si="110"/>
        <v>0</v>
      </c>
      <c r="R83" s="754">
        <f t="shared" si="110"/>
        <v>0</v>
      </c>
      <c r="S83" s="8"/>
      <c r="T83" s="8"/>
      <c r="U83" s="8"/>
      <c r="V83" s="8"/>
      <c r="W83" s="8"/>
      <c r="X83" s="8"/>
      <c r="Y83" s="8"/>
      <c r="Z83" s="8"/>
    </row>
    <row r="84" spans="2:26" s="10" customFormat="1" x14ac:dyDescent="0.35">
      <c r="B84" s="8"/>
      <c r="C84" s="1113" t="s">
        <v>741</v>
      </c>
      <c r="D84" s="1114"/>
      <c r="E84" s="748">
        <f>I49+I57</f>
        <v>0</v>
      </c>
      <c r="F84" s="657"/>
      <c r="G84" s="748">
        <f t="shared" ref="G84:R84" si="111">J49+J57</f>
        <v>0</v>
      </c>
      <c r="H84" s="748">
        <f t="shared" si="111"/>
        <v>0</v>
      </c>
      <c r="I84" s="748">
        <f t="shared" si="111"/>
        <v>0</v>
      </c>
      <c r="J84" s="748">
        <f t="shared" si="111"/>
        <v>0</v>
      </c>
      <c r="K84" s="748">
        <f t="shared" si="111"/>
        <v>0</v>
      </c>
      <c r="L84" s="748">
        <f t="shared" si="111"/>
        <v>0</v>
      </c>
      <c r="M84" s="748">
        <f t="shared" si="111"/>
        <v>0</v>
      </c>
      <c r="N84" s="748">
        <f t="shared" si="111"/>
        <v>0</v>
      </c>
      <c r="O84" s="748">
        <f t="shared" si="111"/>
        <v>0</v>
      </c>
      <c r="P84" s="748">
        <f t="shared" si="111"/>
        <v>0</v>
      </c>
      <c r="Q84" s="748">
        <f t="shared" si="111"/>
        <v>0</v>
      </c>
      <c r="R84" s="754">
        <f t="shared" si="111"/>
        <v>0</v>
      </c>
      <c r="S84" s="8"/>
      <c r="T84" s="8"/>
      <c r="U84" s="8"/>
      <c r="V84" s="8"/>
      <c r="W84" s="8"/>
      <c r="X84" s="8"/>
      <c r="Y84" s="8"/>
      <c r="Z84" s="8"/>
    </row>
    <row r="85" spans="2:26" s="10" customFormat="1" x14ac:dyDescent="0.35">
      <c r="B85" s="8"/>
      <c r="C85" s="1113" t="s">
        <v>566</v>
      </c>
      <c r="D85" s="1114"/>
      <c r="E85" s="748">
        <f>I64</f>
        <v>0</v>
      </c>
      <c r="F85" s="657"/>
      <c r="G85" s="748">
        <f t="shared" ref="G85:R85" si="112">J64</f>
        <v>0</v>
      </c>
      <c r="H85" s="748">
        <f t="shared" si="112"/>
        <v>0</v>
      </c>
      <c r="I85" s="748">
        <f t="shared" si="112"/>
        <v>0</v>
      </c>
      <c r="J85" s="748">
        <f t="shared" si="112"/>
        <v>0</v>
      </c>
      <c r="K85" s="748">
        <f t="shared" si="112"/>
        <v>0</v>
      </c>
      <c r="L85" s="748">
        <f t="shared" si="112"/>
        <v>0</v>
      </c>
      <c r="M85" s="748">
        <f t="shared" si="112"/>
        <v>0</v>
      </c>
      <c r="N85" s="748">
        <f t="shared" si="112"/>
        <v>0</v>
      </c>
      <c r="O85" s="748">
        <f t="shared" si="112"/>
        <v>0</v>
      </c>
      <c r="P85" s="748">
        <f t="shared" si="112"/>
        <v>0</v>
      </c>
      <c r="Q85" s="748">
        <f t="shared" si="112"/>
        <v>0</v>
      </c>
      <c r="R85" s="754">
        <f t="shared" si="112"/>
        <v>0</v>
      </c>
      <c r="S85" s="8"/>
      <c r="T85" s="8"/>
      <c r="U85" s="8"/>
      <c r="V85" s="8"/>
      <c r="W85" s="8"/>
      <c r="X85" s="8"/>
      <c r="Y85" s="8"/>
      <c r="Z85" s="8"/>
    </row>
    <row r="86" spans="2:26" s="10" customFormat="1" x14ac:dyDescent="0.35">
      <c r="B86" s="8"/>
      <c r="C86" s="1113" t="s">
        <v>564</v>
      </c>
      <c r="D86" s="1114"/>
      <c r="E86" s="748">
        <f>I63+I65</f>
        <v>0</v>
      </c>
      <c r="F86" s="657"/>
      <c r="G86" s="748">
        <f t="shared" ref="G86:R86" si="113">J63+J65</f>
        <v>0</v>
      </c>
      <c r="H86" s="748">
        <f t="shared" si="113"/>
        <v>0</v>
      </c>
      <c r="I86" s="748">
        <f t="shared" si="113"/>
        <v>0</v>
      </c>
      <c r="J86" s="748">
        <f t="shared" si="113"/>
        <v>0</v>
      </c>
      <c r="K86" s="748">
        <f t="shared" si="113"/>
        <v>0</v>
      </c>
      <c r="L86" s="748">
        <f t="shared" si="113"/>
        <v>0</v>
      </c>
      <c r="M86" s="748">
        <f t="shared" si="113"/>
        <v>0</v>
      </c>
      <c r="N86" s="748">
        <f t="shared" si="113"/>
        <v>0</v>
      </c>
      <c r="O86" s="748">
        <f t="shared" si="113"/>
        <v>0</v>
      </c>
      <c r="P86" s="748">
        <f t="shared" si="113"/>
        <v>0</v>
      </c>
      <c r="Q86" s="748">
        <f t="shared" si="113"/>
        <v>0</v>
      </c>
      <c r="R86" s="754">
        <f t="shared" si="113"/>
        <v>0</v>
      </c>
      <c r="S86" s="8"/>
      <c r="T86" s="8"/>
      <c r="U86" s="8"/>
      <c r="V86" s="8"/>
      <c r="W86" s="8"/>
      <c r="X86" s="8"/>
      <c r="Y86" s="8"/>
      <c r="Z86" s="8"/>
    </row>
    <row r="87" spans="2:26" s="10" customFormat="1" x14ac:dyDescent="0.35">
      <c r="B87" s="8"/>
      <c r="C87" s="1111" t="s">
        <v>701</v>
      </c>
      <c r="D87" s="1112"/>
      <c r="E87" s="759">
        <f>SUM(E88:E91)</f>
        <v>0</v>
      </c>
      <c r="F87" s="657"/>
      <c r="G87" s="759">
        <f>SUM(G88:G91)</f>
        <v>0</v>
      </c>
      <c r="H87" s="759">
        <f t="shared" ref="H87:R87" si="114">SUM(H88:H91)</f>
        <v>0</v>
      </c>
      <c r="I87" s="759">
        <f t="shared" si="114"/>
        <v>0</v>
      </c>
      <c r="J87" s="759">
        <f t="shared" si="114"/>
        <v>0</v>
      </c>
      <c r="K87" s="759">
        <f t="shared" si="114"/>
        <v>0</v>
      </c>
      <c r="L87" s="759">
        <f t="shared" si="114"/>
        <v>0</v>
      </c>
      <c r="M87" s="759">
        <f t="shared" si="114"/>
        <v>0</v>
      </c>
      <c r="N87" s="759">
        <f t="shared" si="114"/>
        <v>0</v>
      </c>
      <c r="O87" s="759">
        <f t="shared" si="114"/>
        <v>0</v>
      </c>
      <c r="P87" s="759">
        <f t="shared" si="114"/>
        <v>0</v>
      </c>
      <c r="Q87" s="759">
        <f t="shared" si="114"/>
        <v>0</v>
      </c>
      <c r="R87" s="762">
        <f t="shared" si="114"/>
        <v>0</v>
      </c>
      <c r="S87" s="8"/>
      <c r="T87" s="8"/>
      <c r="U87" s="8"/>
      <c r="V87" s="8"/>
      <c r="W87" s="8"/>
      <c r="X87" s="8"/>
      <c r="Y87" s="8"/>
      <c r="Z87" s="8"/>
    </row>
    <row r="88" spans="2:26" s="10" customFormat="1" x14ac:dyDescent="0.35">
      <c r="B88" s="8"/>
      <c r="C88" s="1113" t="s">
        <v>571</v>
      </c>
      <c r="D88" s="1114"/>
      <c r="E88" s="748">
        <f>I69</f>
        <v>0</v>
      </c>
      <c r="F88" s="657"/>
      <c r="G88" s="749">
        <f>J69</f>
        <v>0</v>
      </c>
      <c r="H88" s="749">
        <f t="shared" ref="H88:R88" si="115">K69</f>
        <v>0</v>
      </c>
      <c r="I88" s="749">
        <f t="shared" si="115"/>
        <v>0</v>
      </c>
      <c r="J88" s="749">
        <f t="shared" si="115"/>
        <v>0</v>
      </c>
      <c r="K88" s="749">
        <f t="shared" si="115"/>
        <v>0</v>
      </c>
      <c r="L88" s="749">
        <f t="shared" si="115"/>
        <v>0</v>
      </c>
      <c r="M88" s="749">
        <f t="shared" si="115"/>
        <v>0</v>
      </c>
      <c r="N88" s="749">
        <f t="shared" si="115"/>
        <v>0</v>
      </c>
      <c r="O88" s="749">
        <f t="shared" si="115"/>
        <v>0</v>
      </c>
      <c r="P88" s="749">
        <f t="shared" si="115"/>
        <v>0</v>
      </c>
      <c r="Q88" s="749">
        <f t="shared" si="115"/>
        <v>0</v>
      </c>
      <c r="R88" s="755">
        <f t="shared" si="115"/>
        <v>0</v>
      </c>
      <c r="S88" s="8"/>
      <c r="T88" s="8"/>
      <c r="U88" s="8"/>
      <c r="V88" s="8"/>
      <c r="W88" s="8"/>
      <c r="X88" s="8"/>
      <c r="Y88" s="8"/>
      <c r="Z88" s="8"/>
    </row>
    <row r="89" spans="2:26" s="10" customFormat="1" x14ac:dyDescent="0.35">
      <c r="B89" s="8"/>
      <c r="C89" s="1115" t="s">
        <v>572</v>
      </c>
      <c r="D89" s="1116"/>
      <c r="E89" s="748">
        <f>I70</f>
        <v>0</v>
      </c>
      <c r="F89" s="657"/>
      <c r="G89" s="749">
        <f>J70</f>
        <v>0</v>
      </c>
      <c r="H89" s="749">
        <f t="shared" ref="H89:R89" si="116">K70</f>
        <v>0</v>
      </c>
      <c r="I89" s="749">
        <f t="shared" si="116"/>
        <v>0</v>
      </c>
      <c r="J89" s="749">
        <f t="shared" si="116"/>
        <v>0</v>
      </c>
      <c r="K89" s="749">
        <f t="shared" si="116"/>
        <v>0</v>
      </c>
      <c r="L89" s="749">
        <f t="shared" si="116"/>
        <v>0</v>
      </c>
      <c r="M89" s="749">
        <f t="shared" si="116"/>
        <v>0</v>
      </c>
      <c r="N89" s="749">
        <f t="shared" si="116"/>
        <v>0</v>
      </c>
      <c r="O89" s="749">
        <f t="shared" si="116"/>
        <v>0</v>
      </c>
      <c r="P89" s="749">
        <f t="shared" si="116"/>
        <v>0</v>
      </c>
      <c r="Q89" s="749">
        <f t="shared" si="116"/>
        <v>0</v>
      </c>
      <c r="R89" s="755">
        <f t="shared" si="116"/>
        <v>0</v>
      </c>
      <c r="S89" s="8"/>
      <c r="T89" s="8"/>
      <c r="U89" s="8"/>
      <c r="V89" s="8"/>
      <c r="W89" s="8"/>
      <c r="X89" s="8"/>
      <c r="Y89" s="8"/>
      <c r="Z89" s="8"/>
    </row>
    <row r="90" spans="2:26" ht="15" customHeight="1" x14ac:dyDescent="0.35">
      <c r="B90" s="551"/>
      <c r="C90" s="1107" t="s">
        <v>607</v>
      </c>
      <c r="D90" s="1108"/>
      <c r="E90" s="750">
        <f>I72</f>
        <v>0</v>
      </c>
      <c r="F90" s="657"/>
      <c r="G90" s="750">
        <f>J72</f>
        <v>0</v>
      </c>
      <c r="H90" s="750">
        <f t="shared" ref="H90:R90" si="117">K72</f>
        <v>0</v>
      </c>
      <c r="I90" s="750">
        <f t="shared" si="117"/>
        <v>0</v>
      </c>
      <c r="J90" s="750">
        <f t="shared" si="117"/>
        <v>0</v>
      </c>
      <c r="K90" s="750">
        <f t="shared" si="117"/>
        <v>0</v>
      </c>
      <c r="L90" s="750">
        <f t="shared" si="117"/>
        <v>0</v>
      </c>
      <c r="M90" s="750">
        <f t="shared" si="117"/>
        <v>0</v>
      </c>
      <c r="N90" s="750">
        <f t="shared" si="117"/>
        <v>0</v>
      </c>
      <c r="O90" s="750">
        <f t="shared" si="117"/>
        <v>0</v>
      </c>
      <c r="P90" s="750">
        <f t="shared" si="117"/>
        <v>0</v>
      </c>
      <c r="Q90" s="750">
        <f t="shared" si="117"/>
        <v>0</v>
      </c>
      <c r="R90" s="751">
        <f t="shared" si="117"/>
        <v>0</v>
      </c>
      <c r="S90" s="8"/>
      <c r="T90" s="8"/>
      <c r="U90" s="8"/>
      <c r="V90" s="551"/>
      <c r="W90" s="551"/>
      <c r="X90" s="551"/>
      <c r="Y90" s="551"/>
      <c r="Z90" s="551"/>
    </row>
    <row r="91" spans="2:26" ht="15" customHeight="1" thickBot="1" x14ac:dyDescent="0.4">
      <c r="B91" s="554"/>
      <c r="C91" s="1109" t="s">
        <v>654</v>
      </c>
      <c r="D91" s="1110"/>
      <c r="E91" s="756">
        <f>I74</f>
        <v>0</v>
      </c>
      <c r="F91" s="757"/>
      <c r="G91" s="756">
        <f t="shared" ref="G91:R91" si="118">J74</f>
        <v>0</v>
      </c>
      <c r="H91" s="756">
        <f t="shared" si="118"/>
        <v>0</v>
      </c>
      <c r="I91" s="756">
        <f t="shared" si="118"/>
        <v>0</v>
      </c>
      <c r="J91" s="756">
        <f t="shared" si="118"/>
        <v>0</v>
      </c>
      <c r="K91" s="756">
        <f t="shared" si="118"/>
        <v>0</v>
      </c>
      <c r="L91" s="756">
        <f t="shared" si="118"/>
        <v>0</v>
      </c>
      <c r="M91" s="756">
        <f t="shared" si="118"/>
        <v>0</v>
      </c>
      <c r="N91" s="756">
        <f t="shared" si="118"/>
        <v>0</v>
      </c>
      <c r="O91" s="756">
        <f t="shared" si="118"/>
        <v>0</v>
      </c>
      <c r="P91" s="756">
        <f t="shared" si="118"/>
        <v>0</v>
      </c>
      <c r="Q91" s="756">
        <f t="shared" si="118"/>
        <v>0</v>
      </c>
      <c r="R91" s="758">
        <f t="shared" si="118"/>
        <v>0</v>
      </c>
      <c r="S91" s="834" t="s">
        <v>742</v>
      </c>
      <c r="T91" s="8"/>
      <c r="U91" s="8"/>
      <c r="V91" s="554"/>
      <c r="W91" s="554"/>
      <c r="X91" s="554"/>
      <c r="Y91" s="554"/>
      <c r="Z91" s="554"/>
    </row>
    <row r="92" spans="2:26" s="10" customFormat="1" ht="15" thickBot="1" x14ac:dyDescent="0.4">
      <c r="B92" s="8"/>
      <c r="C92" s="11"/>
      <c r="D92" s="8"/>
      <c r="E92" s="8"/>
      <c r="F92" s="8"/>
      <c r="G92" s="8"/>
      <c r="H92" s="8"/>
      <c r="I92" s="8"/>
      <c r="J92" s="8"/>
      <c r="K92" s="8"/>
      <c r="L92" s="8"/>
      <c r="M92" s="8"/>
      <c r="N92" s="8"/>
      <c r="O92" s="8"/>
      <c r="P92" s="8"/>
      <c r="Q92" s="8"/>
      <c r="R92" s="8"/>
      <c r="S92" s="8"/>
      <c r="T92" s="8"/>
      <c r="U92" s="8"/>
      <c r="V92" s="8"/>
      <c r="W92" s="8"/>
      <c r="X92" s="8"/>
      <c r="Y92" s="8"/>
      <c r="Z92" s="8"/>
    </row>
    <row r="93" spans="2:26" s="10" customFormat="1" x14ac:dyDescent="0.35">
      <c r="B93" s="8"/>
      <c r="C93" s="591" t="s">
        <v>575</v>
      </c>
      <c r="D93" s="592"/>
      <c r="E93" s="595" t="s">
        <v>576</v>
      </c>
      <c r="F93" s="763"/>
      <c r="G93" s="596" t="s">
        <v>577</v>
      </c>
      <c r="H93" s="597"/>
      <c r="I93" s="597"/>
      <c r="J93" s="597"/>
      <c r="K93" s="597"/>
      <c r="L93" s="597"/>
      <c r="M93" s="597"/>
      <c r="N93" s="597"/>
      <c r="O93" s="597"/>
      <c r="P93" s="597"/>
      <c r="Q93" s="597"/>
      <c r="R93" s="598"/>
      <c r="S93" s="8"/>
      <c r="T93" s="8"/>
      <c r="U93" s="8"/>
      <c r="V93" s="8"/>
      <c r="W93" s="8"/>
      <c r="X93" s="8"/>
      <c r="Y93" s="8"/>
      <c r="Z93" s="8"/>
    </row>
    <row r="94" spans="2:26" s="10" customFormat="1" x14ac:dyDescent="0.35">
      <c r="B94" s="8"/>
      <c r="C94" s="593"/>
      <c r="D94" s="594"/>
      <c r="E94" s="599" t="s">
        <v>578</v>
      </c>
      <c r="F94" s="764"/>
      <c r="G94" s="600" t="s">
        <v>21</v>
      </c>
      <c r="H94" s="601" t="s">
        <v>22</v>
      </c>
      <c r="I94" s="601" t="s">
        <v>23</v>
      </c>
      <c r="J94" s="601" t="s">
        <v>24</v>
      </c>
      <c r="K94" s="601" t="s">
        <v>25</v>
      </c>
      <c r="L94" s="601" t="s">
        <v>26</v>
      </c>
      <c r="M94" s="601" t="s">
        <v>27</v>
      </c>
      <c r="N94" s="601" t="s">
        <v>28</v>
      </c>
      <c r="O94" s="601" t="s">
        <v>29</v>
      </c>
      <c r="P94" s="601" t="s">
        <v>30</v>
      </c>
      <c r="Q94" s="601" t="s">
        <v>31</v>
      </c>
      <c r="R94" s="602" t="s">
        <v>32</v>
      </c>
      <c r="S94" s="8"/>
      <c r="T94" s="8"/>
      <c r="U94" s="8"/>
      <c r="V94" s="8"/>
      <c r="W94" s="8"/>
      <c r="X94" s="8"/>
      <c r="Y94" s="8"/>
      <c r="Z94" s="8"/>
    </row>
    <row r="95" spans="2:26" s="10" customFormat="1" x14ac:dyDescent="0.35">
      <c r="B95" s="8"/>
      <c r="C95" s="577" t="s">
        <v>579</v>
      </c>
      <c r="D95" s="578"/>
      <c r="E95" s="579">
        <f>SUM(G95:R95)</f>
        <v>0</v>
      </c>
      <c r="F95" s="765"/>
      <c r="G95" s="583">
        <f t="shared" ref="G95:R95" si="119">G82+G87</f>
        <v>0</v>
      </c>
      <c r="H95" s="583">
        <f t="shared" si="119"/>
        <v>0</v>
      </c>
      <c r="I95" s="583">
        <f t="shared" si="119"/>
        <v>0</v>
      </c>
      <c r="J95" s="583">
        <f t="shared" si="119"/>
        <v>0</v>
      </c>
      <c r="K95" s="583">
        <f t="shared" si="119"/>
        <v>0</v>
      </c>
      <c r="L95" s="583">
        <f t="shared" si="119"/>
        <v>0</v>
      </c>
      <c r="M95" s="583">
        <f t="shared" si="119"/>
        <v>0</v>
      </c>
      <c r="N95" s="583">
        <f t="shared" si="119"/>
        <v>0</v>
      </c>
      <c r="O95" s="583">
        <f t="shared" si="119"/>
        <v>0</v>
      </c>
      <c r="P95" s="583">
        <f t="shared" si="119"/>
        <v>0</v>
      </c>
      <c r="Q95" s="583">
        <f t="shared" si="119"/>
        <v>0</v>
      </c>
      <c r="R95" s="584">
        <f t="shared" si="119"/>
        <v>0</v>
      </c>
      <c r="S95" s="8"/>
      <c r="T95" s="8"/>
      <c r="U95" s="8"/>
      <c r="V95" s="8"/>
      <c r="W95" s="8"/>
      <c r="X95" s="8"/>
      <c r="Y95" s="8"/>
      <c r="Z95" s="8"/>
    </row>
    <row r="96" spans="2:26" s="10" customFormat="1" x14ac:dyDescent="0.35">
      <c r="B96" s="8"/>
      <c r="C96" s="580" t="s">
        <v>580</v>
      </c>
      <c r="D96" s="581"/>
      <c r="E96" s="582">
        <f>SUM(G96:R96)</f>
        <v>0</v>
      </c>
      <c r="F96" s="766"/>
      <c r="G96" s="583">
        <f>J37</f>
        <v>0</v>
      </c>
      <c r="H96" s="583">
        <f t="shared" ref="H96:R96" si="120">K37</f>
        <v>0</v>
      </c>
      <c r="I96" s="583">
        <f t="shared" si="120"/>
        <v>0</v>
      </c>
      <c r="J96" s="583">
        <f t="shared" si="120"/>
        <v>0</v>
      </c>
      <c r="K96" s="583">
        <f t="shared" si="120"/>
        <v>0</v>
      </c>
      <c r="L96" s="583">
        <f t="shared" si="120"/>
        <v>0</v>
      </c>
      <c r="M96" s="583">
        <f t="shared" si="120"/>
        <v>0</v>
      </c>
      <c r="N96" s="583">
        <f t="shared" si="120"/>
        <v>0</v>
      </c>
      <c r="O96" s="583">
        <f t="shared" si="120"/>
        <v>0</v>
      </c>
      <c r="P96" s="583">
        <f t="shared" si="120"/>
        <v>0</v>
      </c>
      <c r="Q96" s="583">
        <f t="shared" si="120"/>
        <v>0</v>
      </c>
      <c r="R96" s="584">
        <f t="shared" si="120"/>
        <v>0</v>
      </c>
      <c r="S96" s="8"/>
      <c r="T96" s="8"/>
      <c r="U96" s="8"/>
      <c r="V96" s="8"/>
      <c r="W96" s="8"/>
      <c r="X96" s="8"/>
      <c r="Y96" s="8"/>
      <c r="Z96" s="8"/>
    </row>
    <row r="97" spans="2:26" s="10" customFormat="1" x14ac:dyDescent="0.35">
      <c r="B97" s="8"/>
      <c r="C97" s="580" t="s">
        <v>581</v>
      </c>
      <c r="D97" s="581"/>
      <c r="E97" s="582">
        <f>SUM(G97:R97)</f>
        <v>0</v>
      </c>
      <c r="F97" s="766"/>
      <c r="G97" s="583">
        <f>IF(G95&gt;G96,G96,G95)</f>
        <v>0</v>
      </c>
      <c r="H97" s="583">
        <f>IF(H95&gt;H96,H96,H95)</f>
        <v>0</v>
      </c>
      <c r="I97" s="583">
        <f t="shared" ref="I97:R97" si="121">IF(I95&gt;I96,I96,I95)</f>
        <v>0</v>
      </c>
      <c r="J97" s="583">
        <f t="shared" si="121"/>
        <v>0</v>
      </c>
      <c r="K97" s="583">
        <f t="shared" si="121"/>
        <v>0</v>
      </c>
      <c r="L97" s="583">
        <f t="shared" si="121"/>
        <v>0</v>
      </c>
      <c r="M97" s="583">
        <f t="shared" si="121"/>
        <v>0</v>
      </c>
      <c r="N97" s="583">
        <f t="shared" si="121"/>
        <v>0</v>
      </c>
      <c r="O97" s="583">
        <f t="shared" si="121"/>
        <v>0</v>
      </c>
      <c r="P97" s="583">
        <f t="shared" si="121"/>
        <v>0</v>
      </c>
      <c r="Q97" s="583">
        <f t="shared" si="121"/>
        <v>0</v>
      </c>
      <c r="R97" s="584">
        <f t="shared" si="121"/>
        <v>0</v>
      </c>
      <c r="S97" s="8"/>
      <c r="T97" s="8"/>
      <c r="U97" s="8"/>
      <c r="V97" s="8"/>
      <c r="W97" s="8"/>
      <c r="X97" s="8"/>
      <c r="Y97" s="8"/>
      <c r="Z97" s="8"/>
    </row>
    <row r="98" spans="2:26" s="10" customFormat="1" ht="15" thickBot="1" x14ac:dyDescent="0.4">
      <c r="B98" s="8"/>
      <c r="C98" s="585" t="s">
        <v>582</v>
      </c>
      <c r="D98" s="586"/>
      <c r="E98" s="587">
        <f>SUM(G98:R98)</f>
        <v>0</v>
      </c>
      <c r="F98" s="767"/>
      <c r="G98" s="588">
        <f>IF(G96&gt;G95,G96-G95,0)</f>
        <v>0</v>
      </c>
      <c r="H98" s="589">
        <f t="shared" ref="H98:R98" si="122">IF(H96&gt;H95,H96-H95,0)</f>
        <v>0</v>
      </c>
      <c r="I98" s="589">
        <f t="shared" si="122"/>
        <v>0</v>
      </c>
      <c r="J98" s="589">
        <f t="shared" si="122"/>
        <v>0</v>
      </c>
      <c r="K98" s="589">
        <f t="shared" si="122"/>
        <v>0</v>
      </c>
      <c r="L98" s="589">
        <f t="shared" si="122"/>
        <v>0</v>
      </c>
      <c r="M98" s="589">
        <f t="shared" si="122"/>
        <v>0</v>
      </c>
      <c r="N98" s="589">
        <f t="shared" si="122"/>
        <v>0</v>
      </c>
      <c r="O98" s="589">
        <f t="shared" si="122"/>
        <v>0</v>
      </c>
      <c r="P98" s="589">
        <f t="shared" si="122"/>
        <v>0</v>
      </c>
      <c r="Q98" s="589">
        <f t="shared" si="122"/>
        <v>0</v>
      </c>
      <c r="R98" s="590">
        <f t="shared" si="122"/>
        <v>0</v>
      </c>
      <c r="S98" s="8"/>
      <c r="T98" s="8"/>
      <c r="U98" s="8"/>
      <c r="V98" s="8"/>
      <c r="W98" s="8"/>
      <c r="X98" s="8"/>
      <c r="Y98" s="8"/>
      <c r="Z98" s="8"/>
    </row>
    <row r="99" spans="2:26" s="10" customFormat="1" x14ac:dyDescent="0.35">
      <c r="B99" s="8"/>
      <c r="C99" s="11"/>
      <c r="D99" s="8"/>
      <c r="E99" s="8"/>
      <c r="F99" s="8"/>
      <c r="G99" s="8"/>
      <c r="H99" s="8"/>
      <c r="I99" s="8"/>
      <c r="J99" s="8"/>
      <c r="K99" s="8"/>
      <c r="L99" s="8"/>
      <c r="M99" s="8"/>
      <c r="N99" s="8"/>
      <c r="O99" s="8"/>
      <c r="P99" s="8"/>
      <c r="Q99" s="8"/>
      <c r="R99" s="8"/>
      <c r="S99" s="8"/>
      <c r="T99" s="8"/>
      <c r="U99" s="8"/>
      <c r="V99" s="8"/>
      <c r="W99" s="8"/>
      <c r="X99" s="8"/>
      <c r="Y99" s="8"/>
      <c r="Z99" s="8"/>
    </row>
    <row r="100" spans="2:26" ht="20.149999999999999" customHeight="1" x14ac:dyDescent="0.45">
      <c r="B100" s="364" t="s">
        <v>726</v>
      </c>
      <c r="C100" s="364"/>
      <c r="D100" s="364"/>
      <c r="E100" s="364"/>
      <c r="F100" s="364"/>
      <c r="G100" s="297"/>
      <c r="H100" s="297"/>
      <c r="I100" s="297"/>
      <c r="J100" s="297"/>
      <c r="K100" s="297"/>
      <c r="L100" s="297"/>
      <c r="M100" s="297"/>
      <c r="N100" s="297"/>
      <c r="O100" s="297"/>
      <c r="P100" s="297"/>
      <c r="Q100" s="297"/>
      <c r="R100" s="297"/>
      <c r="S100" s="297"/>
      <c r="T100" s="297"/>
      <c r="U100" s="297"/>
      <c r="V100" s="297"/>
      <c r="W100" s="297"/>
      <c r="X100" s="297"/>
      <c r="Y100" s="297"/>
      <c r="Z100" s="297"/>
    </row>
    <row r="101" spans="2:26" s="10" customFormat="1" x14ac:dyDescent="0.35">
      <c r="B101" s="8"/>
      <c r="C101" s="11"/>
      <c r="D101" s="8"/>
      <c r="E101" s="8"/>
      <c r="F101" s="8"/>
      <c r="G101" s="8"/>
      <c r="H101" s="8"/>
      <c r="I101" s="8"/>
      <c r="J101" s="8"/>
      <c r="K101" s="8"/>
      <c r="L101" s="8"/>
      <c r="M101" s="8"/>
      <c r="N101" s="8"/>
      <c r="O101" s="8"/>
      <c r="P101" s="8"/>
      <c r="Q101" s="8"/>
      <c r="R101" s="8"/>
      <c r="S101" s="8"/>
      <c r="T101" s="8"/>
      <c r="U101" s="8"/>
      <c r="V101" s="8"/>
      <c r="W101" s="8"/>
      <c r="X101" s="8"/>
      <c r="Y101" s="8"/>
      <c r="Z101" s="8"/>
    </row>
    <row r="102" spans="2:26" s="10" customFormat="1" x14ac:dyDescent="0.35">
      <c r="B102" s="8"/>
      <c r="C102" s="11"/>
      <c r="D102" s="8"/>
      <c r="E102" s="8"/>
      <c r="F102" s="8"/>
      <c r="G102" s="8"/>
      <c r="H102" s="8"/>
      <c r="I102" s="8"/>
      <c r="J102" s="8"/>
      <c r="K102" s="8"/>
      <c r="L102" s="8"/>
      <c r="M102" s="8"/>
      <c r="N102" s="8"/>
      <c r="O102" s="8"/>
      <c r="P102" s="8"/>
      <c r="Q102" s="8"/>
      <c r="R102" s="8"/>
      <c r="S102" s="8"/>
      <c r="T102" s="8"/>
      <c r="U102" s="8"/>
      <c r="V102" s="8"/>
      <c r="W102" s="8"/>
      <c r="X102" s="8"/>
      <c r="Y102" s="8"/>
      <c r="Z102" s="8"/>
    </row>
    <row r="103" spans="2:26" s="10" customFormat="1" x14ac:dyDescent="0.35">
      <c r="B103" s="8"/>
      <c r="C103" s="11"/>
      <c r="D103" s="8"/>
      <c r="E103" s="8"/>
      <c r="F103" s="8"/>
      <c r="G103" s="8"/>
      <c r="H103" s="8"/>
      <c r="I103" s="8"/>
      <c r="J103" s="8"/>
      <c r="K103" s="8"/>
      <c r="L103" s="8"/>
      <c r="M103" s="8"/>
      <c r="N103" s="8"/>
      <c r="O103" s="8"/>
      <c r="P103" s="8"/>
      <c r="Q103" s="8"/>
      <c r="R103" s="8"/>
      <c r="S103" s="8"/>
      <c r="T103" s="8"/>
      <c r="U103" s="8"/>
      <c r="V103" s="8"/>
      <c r="W103" s="8"/>
      <c r="X103" s="8"/>
      <c r="Y103" s="8"/>
      <c r="Z103" s="8"/>
    </row>
    <row r="104" spans="2:26" s="10" customFormat="1" x14ac:dyDescent="0.35">
      <c r="B104" s="8"/>
      <c r="C104" s="11"/>
      <c r="D104" s="8"/>
      <c r="E104" s="8"/>
      <c r="F104" s="8"/>
      <c r="G104" s="8"/>
      <c r="H104" s="8"/>
      <c r="I104" s="8"/>
      <c r="J104" s="8"/>
      <c r="K104" s="8"/>
      <c r="L104" s="8"/>
      <c r="M104" s="8"/>
      <c r="N104" s="8"/>
      <c r="O104" s="8"/>
      <c r="P104" s="8"/>
      <c r="Q104" s="8"/>
      <c r="R104" s="8"/>
      <c r="S104" s="8"/>
      <c r="T104" s="8"/>
      <c r="U104" s="8"/>
      <c r="V104" s="8"/>
      <c r="W104" s="8"/>
      <c r="X104" s="8"/>
      <c r="Y104" s="8"/>
      <c r="Z104" s="8"/>
    </row>
    <row r="105" spans="2:26" s="10" customFormat="1" x14ac:dyDescent="0.35">
      <c r="B105" s="8"/>
      <c r="C105" s="11"/>
      <c r="D105" s="8"/>
      <c r="E105" s="8"/>
      <c r="F105" s="8"/>
      <c r="G105" s="8"/>
      <c r="H105" s="8"/>
      <c r="I105" s="8"/>
      <c r="J105" s="8"/>
      <c r="K105" s="8"/>
      <c r="L105" s="8"/>
      <c r="M105" s="8"/>
      <c r="N105" s="8"/>
      <c r="O105" s="8"/>
      <c r="P105" s="8"/>
      <c r="Q105" s="8"/>
      <c r="R105" s="8"/>
      <c r="S105" s="8"/>
      <c r="T105" s="8"/>
      <c r="U105" s="8"/>
      <c r="V105" s="8"/>
      <c r="W105" s="8"/>
      <c r="X105" s="8"/>
      <c r="Y105" s="8"/>
      <c r="Z105" s="8"/>
    </row>
    <row r="106" spans="2:26" s="10" customFormat="1" x14ac:dyDescent="0.35">
      <c r="B106" s="8"/>
      <c r="C106" s="11"/>
      <c r="D106" s="8"/>
      <c r="E106" s="8"/>
      <c r="F106" s="8"/>
      <c r="G106" s="8"/>
      <c r="H106" s="8"/>
      <c r="I106" s="8"/>
      <c r="J106" s="8"/>
      <c r="K106" s="8"/>
      <c r="L106" s="8"/>
      <c r="M106" s="8"/>
      <c r="N106" s="8"/>
      <c r="O106" s="8"/>
      <c r="P106" s="8"/>
      <c r="Q106" s="8"/>
      <c r="R106" s="8"/>
      <c r="S106" s="8"/>
      <c r="T106" s="8"/>
      <c r="U106" s="8"/>
      <c r="V106" s="8"/>
      <c r="W106" s="8"/>
      <c r="X106" s="8"/>
      <c r="Y106" s="8"/>
      <c r="Z106" s="8"/>
    </row>
    <row r="107" spans="2:26" s="10" customFormat="1" x14ac:dyDescent="0.35">
      <c r="B107" s="8"/>
      <c r="C107" s="11"/>
      <c r="D107" s="8"/>
      <c r="E107" s="8"/>
      <c r="F107" s="8"/>
      <c r="G107" s="8"/>
      <c r="H107" s="8"/>
      <c r="I107" s="8"/>
      <c r="J107" s="8"/>
      <c r="K107" s="8"/>
      <c r="L107" s="8"/>
      <c r="M107" s="8"/>
      <c r="N107" s="8"/>
      <c r="O107" s="8"/>
      <c r="P107" s="8"/>
      <c r="Q107" s="8"/>
      <c r="R107" s="8"/>
      <c r="S107" s="8"/>
      <c r="T107" s="8"/>
      <c r="U107" s="8"/>
      <c r="V107" s="8"/>
      <c r="W107" s="8"/>
      <c r="X107" s="8"/>
      <c r="Y107" s="8"/>
      <c r="Z107" s="8"/>
    </row>
    <row r="108" spans="2:26" s="10" customFormat="1" x14ac:dyDescent="0.35">
      <c r="B108" s="8"/>
      <c r="C108" s="11"/>
      <c r="D108" s="8"/>
      <c r="E108" s="8"/>
      <c r="F108" s="8"/>
      <c r="G108" s="8"/>
      <c r="H108" s="8"/>
      <c r="I108" s="8"/>
      <c r="J108" s="8"/>
      <c r="K108" s="8"/>
      <c r="L108" s="8"/>
      <c r="M108" s="8"/>
      <c r="N108" s="8"/>
      <c r="O108" s="8"/>
      <c r="P108" s="8"/>
      <c r="Q108" s="8"/>
      <c r="R108" s="8"/>
      <c r="S108" s="8"/>
      <c r="T108" s="8"/>
      <c r="U108" s="8"/>
      <c r="V108" s="8"/>
      <c r="W108" s="8"/>
      <c r="X108" s="8"/>
      <c r="Y108" s="8"/>
      <c r="Z108" s="8"/>
    </row>
    <row r="109" spans="2:26" s="10" customFormat="1" x14ac:dyDescent="0.35">
      <c r="B109" s="8"/>
      <c r="C109" s="11"/>
      <c r="D109" s="8"/>
      <c r="E109" s="8"/>
      <c r="F109" s="8"/>
      <c r="G109" s="8"/>
      <c r="H109" s="8"/>
      <c r="I109" s="8"/>
      <c r="J109" s="8"/>
      <c r="K109" s="8"/>
      <c r="L109" s="8"/>
      <c r="M109" s="8"/>
      <c r="N109" s="8"/>
      <c r="O109" s="8"/>
      <c r="P109" s="8"/>
      <c r="Q109" s="8"/>
      <c r="R109" s="8"/>
      <c r="S109" s="8"/>
      <c r="T109" s="8"/>
      <c r="U109" s="8"/>
      <c r="V109" s="8"/>
      <c r="W109" s="8"/>
      <c r="X109" s="8"/>
      <c r="Y109" s="8"/>
      <c r="Z109" s="8"/>
    </row>
    <row r="110" spans="2:26" s="10" customFormat="1" x14ac:dyDescent="0.35">
      <c r="B110" s="8"/>
      <c r="C110" s="11"/>
      <c r="D110" s="8"/>
      <c r="E110" s="8"/>
      <c r="F110" s="8"/>
      <c r="G110" s="8"/>
      <c r="H110" s="8"/>
      <c r="I110" s="8"/>
      <c r="J110" s="8"/>
      <c r="K110" s="8"/>
      <c r="L110" s="8"/>
      <c r="M110" s="8"/>
      <c r="N110" s="8"/>
      <c r="O110" s="8"/>
      <c r="P110" s="8"/>
      <c r="Q110" s="8"/>
      <c r="R110" s="8"/>
      <c r="S110" s="8"/>
      <c r="T110" s="8"/>
      <c r="U110" s="8"/>
      <c r="V110" s="8"/>
      <c r="W110" s="8"/>
      <c r="X110" s="8"/>
      <c r="Y110" s="8"/>
      <c r="Z110" s="8"/>
    </row>
    <row r="111" spans="2:26" s="10" customFormat="1" x14ac:dyDescent="0.35">
      <c r="B111" s="8"/>
      <c r="C111" s="11"/>
      <c r="D111" s="8"/>
      <c r="E111" s="8"/>
      <c r="F111" s="8"/>
      <c r="G111" s="8"/>
      <c r="H111" s="8"/>
      <c r="I111" s="8"/>
      <c r="J111" s="8"/>
      <c r="K111" s="8"/>
      <c r="L111" s="8"/>
      <c r="M111" s="8"/>
      <c r="N111" s="8"/>
      <c r="O111" s="8"/>
      <c r="P111" s="8"/>
      <c r="Q111" s="8"/>
      <c r="R111" s="8"/>
      <c r="S111" s="8"/>
      <c r="T111" s="8"/>
      <c r="U111" s="8"/>
      <c r="V111" s="8"/>
      <c r="W111" s="8"/>
      <c r="X111" s="8"/>
      <c r="Y111" s="8"/>
      <c r="Z111" s="8"/>
    </row>
    <row r="112" spans="2:26" s="10" customFormat="1" x14ac:dyDescent="0.35">
      <c r="B112" s="8"/>
      <c r="C112" s="11"/>
      <c r="D112" s="8"/>
      <c r="E112" s="8"/>
      <c r="F112" s="8"/>
      <c r="G112" s="8"/>
      <c r="H112" s="8"/>
      <c r="I112" s="8"/>
      <c r="J112" s="8"/>
      <c r="K112" s="8"/>
      <c r="L112" s="8"/>
      <c r="M112" s="8"/>
      <c r="N112" s="8"/>
      <c r="O112" s="8"/>
      <c r="P112" s="8"/>
      <c r="Q112" s="8"/>
      <c r="R112" s="8"/>
      <c r="S112" s="8"/>
      <c r="T112" s="8"/>
      <c r="U112" s="8"/>
      <c r="V112" s="8"/>
      <c r="W112" s="8"/>
      <c r="X112" s="8"/>
      <c r="Y112" s="8"/>
      <c r="Z112" s="8"/>
    </row>
    <row r="113" spans="2:26" s="10" customFormat="1" x14ac:dyDescent="0.35">
      <c r="B113" s="8"/>
      <c r="C113" s="11"/>
      <c r="D113" s="8"/>
      <c r="E113" s="8"/>
      <c r="F113" s="8"/>
      <c r="G113" s="8"/>
      <c r="H113" s="8"/>
      <c r="I113" s="8"/>
      <c r="J113" s="8"/>
      <c r="K113" s="8"/>
      <c r="L113" s="8"/>
      <c r="M113" s="8"/>
      <c r="N113" s="8"/>
      <c r="O113" s="8"/>
      <c r="P113" s="8"/>
      <c r="Q113" s="8"/>
      <c r="R113" s="8"/>
      <c r="S113" s="8"/>
      <c r="T113" s="8"/>
      <c r="U113" s="8"/>
      <c r="V113" s="8"/>
      <c r="W113" s="8"/>
      <c r="X113" s="8"/>
      <c r="Y113" s="8"/>
      <c r="Z113" s="8"/>
    </row>
    <row r="114" spans="2:26" s="10" customFormat="1" x14ac:dyDescent="0.35">
      <c r="B114" s="8"/>
      <c r="C114" s="11"/>
      <c r="D114" s="8"/>
      <c r="E114" s="8"/>
      <c r="F114" s="8"/>
      <c r="G114" s="8"/>
      <c r="H114" s="8"/>
      <c r="I114" s="8"/>
      <c r="J114" s="8"/>
      <c r="K114" s="8"/>
      <c r="L114" s="8"/>
      <c r="M114" s="8"/>
      <c r="N114" s="8"/>
      <c r="O114" s="8"/>
      <c r="P114" s="8"/>
      <c r="Q114" s="8"/>
      <c r="R114" s="8"/>
      <c r="S114" s="8"/>
      <c r="T114" s="8"/>
      <c r="U114" s="8"/>
      <c r="V114" s="8"/>
      <c r="W114" s="8"/>
      <c r="X114" s="8"/>
      <c r="Y114" s="8"/>
      <c r="Z114" s="8"/>
    </row>
    <row r="115" spans="2:26" s="10" customFormat="1" x14ac:dyDescent="0.35">
      <c r="B115" s="8"/>
      <c r="C115" s="11"/>
      <c r="D115" s="8"/>
      <c r="E115" s="8"/>
      <c r="F115" s="8"/>
      <c r="G115" s="8"/>
      <c r="H115" s="8"/>
      <c r="I115" s="8"/>
      <c r="J115" s="8"/>
      <c r="K115" s="8"/>
      <c r="L115" s="8"/>
      <c r="M115" s="8"/>
      <c r="N115" s="8"/>
      <c r="O115" s="8"/>
      <c r="P115" s="8"/>
      <c r="Q115" s="8"/>
      <c r="R115" s="8"/>
      <c r="S115" s="8"/>
      <c r="T115" s="8"/>
      <c r="U115" s="8"/>
      <c r="V115" s="8"/>
      <c r="W115" s="8"/>
      <c r="X115" s="8"/>
      <c r="Y115" s="8"/>
      <c r="Z115" s="8"/>
    </row>
    <row r="116" spans="2:26" s="10" customFormat="1" x14ac:dyDescent="0.35">
      <c r="B116" s="8"/>
      <c r="C116" s="11"/>
      <c r="D116" s="8"/>
      <c r="E116" s="8"/>
      <c r="F116" s="8"/>
      <c r="G116" s="8"/>
      <c r="H116" s="8"/>
      <c r="I116" s="8"/>
      <c r="J116" s="8"/>
      <c r="K116" s="8"/>
      <c r="L116" s="8"/>
      <c r="M116" s="8"/>
      <c r="N116" s="8"/>
      <c r="O116" s="8"/>
      <c r="P116" s="8"/>
      <c r="Q116" s="8"/>
      <c r="R116" s="8"/>
      <c r="S116" s="8"/>
      <c r="T116" s="8"/>
      <c r="U116" s="8"/>
      <c r="V116" s="8"/>
      <c r="W116" s="8"/>
      <c r="X116" s="8"/>
      <c r="Y116" s="8"/>
      <c r="Z116" s="8"/>
    </row>
    <row r="117" spans="2:26" s="10" customFormat="1" x14ac:dyDescent="0.35">
      <c r="B117" s="8"/>
      <c r="C117" s="11"/>
      <c r="D117" s="8"/>
      <c r="E117" s="8"/>
      <c r="F117" s="8"/>
      <c r="G117" s="8"/>
      <c r="H117" s="8"/>
      <c r="I117" s="8"/>
      <c r="J117" s="8"/>
      <c r="K117" s="8"/>
      <c r="L117" s="8"/>
      <c r="M117" s="8"/>
      <c r="N117" s="8"/>
      <c r="O117" s="8"/>
      <c r="P117" s="8"/>
      <c r="Q117" s="8"/>
      <c r="R117" s="8"/>
      <c r="S117" s="8"/>
      <c r="T117" s="8"/>
      <c r="U117" s="8"/>
      <c r="V117" s="8"/>
      <c r="W117" s="8"/>
      <c r="X117" s="8"/>
      <c r="Y117" s="8"/>
      <c r="Z117" s="8"/>
    </row>
    <row r="118" spans="2:26" s="10" customFormat="1" x14ac:dyDescent="0.35">
      <c r="B118" s="8"/>
      <c r="C118" s="11"/>
      <c r="D118" s="8"/>
      <c r="E118" s="8"/>
      <c r="F118" s="8"/>
      <c r="G118" s="8"/>
      <c r="H118" s="8"/>
      <c r="I118" s="8"/>
      <c r="J118" s="8"/>
      <c r="K118" s="8"/>
      <c r="L118" s="8"/>
      <c r="M118" s="8"/>
      <c r="N118" s="8"/>
      <c r="O118" s="8"/>
      <c r="P118" s="8"/>
      <c r="Q118" s="8"/>
      <c r="R118" s="8"/>
      <c r="S118" s="8"/>
      <c r="T118" s="8"/>
      <c r="U118" s="8"/>
      <c r="V118" s="8"/>
      <c r="W118" s="8"/>
      <c r="X118" s="8"/>
      <c r="Y118" s="8"/>
      <c r="Z118" s="8"/>
    </row>
    <row r="119" spans="2:26" x14ac:dyDescent="0.35">
      <c r="B119" s="551"/>
      <c r="C119" s="551"/>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row>
    <row r="120" spans="2:26" ht="18.75" customHeight="1" x14ac:dyDescent="0.45">
      <c r="B120" s="314" t="s">
        <v>751</v>
      </c>
      <c r="C120" s="338"/>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row>
    <row r="125" spans="2:26" x14ac:dyDescent="0.35">
      <c r="J125" s="67"/>
    </row>
    <row r="126" spans="2:26" x14ac:dyDescent="0.35">
      <c r="J126" s="67"/>
    </row>
    <row r="127" spans="2:26" x14ac:dyDescent="0.35">
      <c r="J127" s="67"/>
    </row>
    <row r="128" spans="2:26" x14ac:dyDescent="0.35">
      <c r="J128" s="67"/>
    </row>
    <row r="129" spans="10:10" x14ac:dyDescent="0.35">
      <c r="J129" s="67"/>
    </row>
    <row r="130" spans="10:10" x14ac:dyDescent="0.35">
      <c r="J130" s="67"/>
    </row>
    <row r="131" spans="10:10" x14ac:dyDescent="0.35">
      <c r="J131" s="67"/>
    </row>
    <row r="132" spans="10:10" x14ac:dyDescent="0.35">
      <c r="J132" s="67"/>
    </row>
    <row r="133" spans="10:10" x14ac:dyDescent="0.35">
      <c r="J133" s="67"/>
    </row>
    <row r="134" spans="10:10" x14ac:dyDescent="0.35">
      <c r="J134" s="67"/>
    </row>
    <row r="135" spans="10:10" x14ac:dyDescent="0.35">
      <c r="J135" s="67"/>
    </row>
    <row r="136" spans="10:10" x14ac:dyDescent="0.35">
      <c r="J136" s="67"/>
    </row>
    <row r="137" spans="10:10" x14ac:dyDescent="0.35">
      <c r="J137" s="67"/>
    </row>
    <row r="140" spans="10:10" ht="15.75" customHeight="1" x14ac:dyDescent="0.35"/>
  </sheetData>
  <sheetProtection algorithmName="SHA-512" hashValue="fRc/S2CGG9T8b22ops+a9dlBDZAdzEfN7Y4MoDXFEV+w5TyR6tT0kVJyiM9+Kvuw5kaRoNqltzBkrSeCLtvn/w==" saltValue="Nwh6LihLjjtMtoyE0ERTHA==" spinCount="100000" sheet="1" objects="1" scenarios="1"/>
  <mergeCells count="36">
    <mergeCell ref="G80:R80"/>
    <mergeCell ref="C80:E80"/>
    <mergeCell ref="C4:M4"/>
    <mergeCell ref="C5:M5"/>
    <mergeCell ref="C89:D89"/>
    <mergeCell ref="C68:E68"/>
    <mergeCell ref="C71:E71"/>
    <mergeCell ref="C73:E73"/>
    <mergeCell ref="C81:D81"/>
    <mergeCell ref="C62:E62"/>
    <mergeCell ref="C16:E16"/>
    <mergeCell ref="C19:E19"/>
    <mergeCell ref="C22:E22"/>
    <mergeCell ref="C29:E29"/>
    <mergeCell ref="C44:E44"/>
    <mergeCell ref="C49:E49"/>
    <mergeCell ref="C90:D90"/>
    <mergeCell ref="C91:D91"/>
    <mergeCell ref="C82:D82"/>
    <mergeCell ref="C87:D87"/>
    <mergeCell ref="C84:D84"/>
    <mergeCell ref="C85:D85"/>
    <mergeCell ref="C86:D86"/>
    <mergeCell ref="C88:D88"/>
    <mergeCell ref="C83:D83"/>
    <mergeCell ref="C53:E53"/>
    <mergeCell ref="C57:E57"/>
    <mergeCell ref="C3:P3"/>
    <mergeCell ref="G13:I13"/>
    <mergeCell ref="J13:U13"/>
    <mergeCell ref="G41:I41"/>
    <mergeCell ref="J41:U41"/>
    <mergeCell ref="B41:E41"/>
    <mergeCell ref="C31:E31"/>
    <mergeCell ref="C33:E33"/>
    <mergeCell ref="B13:E13"/>
  </mergeCells>
  <conditionalFormatting sqref="E30:F30 J17:U18 J20:U21 J63:U65 G90:R91">
    <cfRule type="expression" dxfId="35" priority="115">
      <formula>#REF!=1</formula>
    </cfRule>
  </conditionalFormatting>
  <conditionalFormatting sqref="C17:F18 C20:F21 C19 C58:F61 C63:D63">
    <cfRule type="expression" dxfId="34" priority="116">
      <formula>#REF!=1</formula>
    </cfRule>
  </conditionalFormatting>
  <conditionalFormatting sqref="C22">
    <cfRule type="expression" dxfId="33" priority="110">
      <formula>#REF!=1</formula>
    </cfRule>
  </conditionalFormatting>
  <conditionalFormatting sqref="C33">
    <cfRule type="expression" dxfId="32" priority="46">
      <formula>#REF!=1</formula>
    </cfRule>
  </conditionalFormatting>
  <conditionalFormatting sqref="D23">
    <cfRule type="expression" dxfId="31" priority="45">
      <formula>#REF!=1</formula>
    </cfRule>
  </conditionalFormatting>
  <conditionalFormatting sqref="D24">
    <cfRule type="expression" dxfId="30" priority="44">
      <formula>#REF!=1</formula>
    </cfRule>
  </conditionalFormatting>
  <conditionalFormatting sqref="D25">
    <cfRule type="expression" dxfId="29" priority="43">
      <formula>#REF!=1</formula>
    </cfRule>
  </conditionalFormatting>
  <conditionalFormatting sqref="D26">
    <cfRule type="expression" dxfId="28" priority="42">
      <formula>#REF!=1</formula>
    </cfRule>
  </conditionalFormatting>
  <conditionalFormatting sqref="D30">
    <cfRule type="expression" dxfId="27" priority="41">
      <formula>#REF!=1</formula>
    </cfRule>
  </conditionalFormatting>
  <conditionalFormatting sqref="D32">
    <cfRule type="expression" dxfId="26" priority="40">
      <formula>#REF!=1</formula>
    </cfRule>
  </conditionalFormatting>
  <conditionalFormatting sqref="D34">
    <cfRule type="expression" dxfId="25" priority="39">
      <formula>#REF!=1</formula>
    </cfRule>
  </conditionalFormatting>
  <conditionalFormatting sqref="D35">
    <cfRule type="expression" dxfId="24" priority="38">
      <formula>#REF!=1</formula>
    </cfRule>
  </conditionalFormatting>
  <conditionalFormatting sqref="C57 D45:F48">
    <cfRule type="expression" dxfId="23" priority="37">
      <formula>#REF!=1</formula>
    </cfRule>
  </conditionalFormatting>
  <conditionalFormatting sqref="C62">
    <cfRule type="expression" dxfId="22" priority="34">
      <formula>#REF!=1</formula>
    </cfRule>
  </conditionalFormatting>
  <conditionalFormatting sqref="D64">
    <cfRule type="expression" dxfId="21" priority="30">
      <formula>#REF!=1</formula>
    </cfRule>
  </conditionalFormatting>
  <conditionalFormatting sqref="D65">
    <cfRule type="expression" dxfId="20" priority="29">
      <formula>#REF!=1</formula>
    </cfRule>
  </conditionalFormatting>
  <conditionalFormatting sqref="C49 D50 C51:D52">
    <cfRule type="expression" dxfId="19" priority="27">
      <formula>#REF!=1</formula>
    </cfRule>
  </conditionalFormatting>
  <conditionalFormatting sqref="C45:C46">
    <cfRule type="expression" dxfId="18" priority="24">
      <formula>#REF!=1</formula>
    </cfRule>
  </conditionalFormatting>
  <conditionalFormatting sqref="C47">
    <cfRule type="expression" dxfId="17" priority="23">
      <formula>#REF!=1</formula>
    </cfRule>
  </conditionalFormatting>
  <conditionalFormatting sqref="C48">
    <cfRule type="expression" dxfId="16" priority="22">
      <formula>#REF!=1</formula>
    </cfRule>
  </conditionalFormatting>
  <conditionalFormatting sqref="C50">
    <cfRule type="expression" dxfId="15" priority="21">
      <formula>#REF!=1</formula>
    </cfRule>
  </conditionalFormatting>
  <conditionalFormatting sqref="C53 D54:F56">
    <cfRule type="expression" dxfId="14" priority="20">
      <formula>#REF!=1</formula>
    </cfRule>
  </conditionalFormatting>
  <conditionalFormatting sqref="C54:C56">
    <cfRule type="expression" dxfId="13" priority="17">
      <formula>#REF!=1</formula>
    </cfRule>
  </conditionalFormatting>
  <conditionalFormatting sqref="J23:U26">
    <cfRule type="expression" dxfId="12" priority="13">
      <formula>#REF!=1</formula>
    </cfRule>
  </conditionalFormatting>
  <conditionalFormatting sqref="E50:F52">
    <cfRule type="expression" dxfId="11" priority="12">
      <formula>#REF!=1</formula>
    </cfRule>
  </conditionalFormatting>
  <conditionalFormatting sqref="J45:U48">
    <cfRule type="expression" dxfId="10" priority="11">
      <formula>#REF!=1</formula>
    </cfRule>
  </conditionalFormatting>
  <conditionalFormatting sqref="J50:U52">
    <cfRule type="expression" dxfId="9" priority="10">
      <formula>#REF!=1</formula>
    </cfRule>
  </conditionalFormatting>
  <conditionalFormatting sqref="J54:U56">
    <cfRule type="expression" dxfId="8" priority="9">
      <formula>#REF!=1</formula>
    </cfRule>
  </conditionalFormatting>
  <conditionalFormatting sqref="J58:U61">
    <cfRule type="expression" dxfId="7" priority="8">
      <formula>#REF!=1</formula>
    </cfRule>
  </conditionalFormatting>
  <conditionalFormatting sqref="D69:D70">
    <cfRule type="expression" dxfId="6" priority="6">
      <formula>#REF!=1</formula>
    </cfRule>
  </conditionalFormatting>
  <conditionalFormatting sqref="D72">
    <cfRule type="expression" dxfId="5" priority="5">
      <formula>#REF!=1</formula>
    </cfRule>
  </conditionalFormatting>
  <conditionalFormatting sqref="D74">
    <cfRule type="expression" dxfId="4" priority="4">
      <formula>#REF!=1</formula>
    </cfRule>
  </conditionalFormatting>
  <conditionalFormatting sqref="J69:U70">
    <cfRule type="expression" dxfId="3" priority="3">
      <formula>#REF!=1</formula>
    </cfRule>
  </conditionalFormatting>
  <conditionalFormatting sqref="J72:U72">
    <cfRule type="expression" dxfId="2" priority="2">
      <formula>#REF!=1</formula>
    </cfRule>
  </conditionalFormatting>
  <conditionalFormatting sqref="J74:U74">
    <cfRule type="expression" dxfId="1" priority="1">
      <formula>#REF!=1</formula>
    </cfRule>
  </conditionalFormatting>
  <dataValidations count="1">
    <dataValidation type="list" allowBlank="1" showInputMessage="1" showErrorMessage="1" sqref="D17:D18 D63:D65 D54:D56 D50:D52 D45:D48 D58:D61 D34:D35 D32 D30 D23:D26 D20:D21 D69:D70 D72 D74" xr:uid="{5AE7727F-298A-4CD0-AC37-153971137824}">
      <formula1>$AH$12:$AH$13</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3EF3E-F3E9-4D90-BE19-64F8822366DC}">
  <sheetPr>
    <tabColor theme="4" tint="-0.499984740745262"/>
  </sheetPr>
  <dimension ref="A1:CJ39"/>
  <sheetViews>
    <sheetView workbookViewId="0"/>
  </sheetViews>
  <sheetFormatPr defaultColWidth="9.1796875" defaultRowHeight="14.5" x14ac:dyDescent="0.35"/>
  <cols>
    <col min="1" max="1" width="4.81640625" style="2" customWidth="1"/>
    <col min="2" max="2" width="4.1796875" style="2" customWidth="1"/>
    <col min="3" max="3" width="49" style="2" customWidth="1"/>
    <col min="4" max="4" width="36.1796875" style="2" customWidth="1"/>
    <col min="5" max="5" width="0.7265625" style="2" customWidth="1"/>
    <col min="6" max="6" width="14.26953125" style="2" customWidth="1"/>
    <col min="7" max="8" width="14.54296875" style="2" customWidth="1"/>
    <col min="9" max="9" width="28.7265625" style="2" customWidth="1"/>
    <col min="10" max="10" width="12.1796875" style="2" customWidth="1"/>
    <col min="11" max="16384" width="9.1796875" style="2"/>
  </cols>
  <sheetData>
    <row r="1" spans="1:88" customFormat="1" ht="29.25" customHeight="1" x14ac:dyDescent="0.5">
      <c r="A1" s="2"/>
      <c r="B1" s="300" t="s">
        <v>106</v>
      </c>
      <c r="C1" s="798"/>
      <c r="D1" s="799"/>
      <c r="E1" s="799"/>
      <c r="F1" s="799"/>
      <c r="G1" s="799"/>
      <c r="H1" s="799"/>
      <c r="I1" s="799"/>
      <c r="J1" s="799"/>
      <c r="K1" s="799"/>
      <c r="L1" s="2"/>
      <c r="M1" s="803"/>
      <c r="N1" s="803"/>
      <c r="O1" s="2"/>
      <c r="P1" s="2"/>
      <c r="Q1" s="2"/>
      <c r="R1" s="2"/>
      <c r="S1" s="2"/>
      <c r="T1" s="2"/>
      <c r="U1" s="2"/>
      <c r="V1" s="2"/>
      <c r="W1" s="2"/>
      <c r="X1" s="804"/>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row>
    <row r="2" spans="1:88" customFormat="1" ht="18.5" x14ac:dyDescent="0.45">
      <c r="A2" s="2"/>
      <c r="B2" s="800" t="s">
        <v>702</v>
      </c>
      <c r="C2" s="801"/>
      <c r="D2" s="802"/>
      <c r="E2" s="802"/>
      <c r="F2" s="802"/>
      <c r="G2" s="802"/>
      <c r="H2" s="802"/>
      <c r="I2" s="802"/>
      <c r="J2" s="802"/>
      <c r="K2" s="802"/>
      <c r="L2" s="2"/>
      <c r="M2" s="805"/>
      <c r="N2" s="806"/>
      <c r="O2" s="807"/>
      <c r="P2" s="807"/>
      <c r="Q2" s="807"/>
      <c r="R2" s="807"/>
      <c r="S2" s="807"/>
      <c r="T2" s="807"/>
      <c r="U2" s="807"/>
      <c r="V2" s="807"/>
      <c r="W2" s="807"/>
      <c r="X2" s="807"/>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row>
    <row r="3" spans="1:88" customFormat="1" x14ac:dyDescent="0.35">
      <c r="A3" s="2"/>
      <c r="B3" s="768"/>
      <c r="C3" s="769"/>
      <c r="D3" s="770"/>
      <c r="E3" s="770"/>
      <c r="F3" s="770"/>
      <c r="G3" s="770"/>
      <c r="H3" s="770"/>
      <c r="I3" s="770"/>
      <c r="J3" s="770"/>
      <c r="K3" s="77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row>
    <row r="4" spans="1:88" customFormat="1" x14ac:dyDescent="0.35">
      <c r="A4" s="2"/>
      <c r="B4" s="768"/>
      <c r="C4" s="771" t="s">
        <v>703</v>
      </c>
      <c r="D4" s="813" cm="1">
        <f t="array" ref="D4:E4">'Project Information'!D22:E22</f>
        <v>0</v>
      </c>
      <c r="E4" s="814">
        <v>0</v>
      </c>
      <c r="F4" s="825"/>
      <c r="G4" s="770"/>
      <c r="H4" s="772"/>
      <c r="I4" s="770"/>
      <c r="J4" s="772"/>
      <c r="K4" s="77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row>
    <row r="5" spans="1:88" customFormat="1" x14ac:dyDescent="0.35">
      <c r="A5" s="2"/>
      <c r="B5" s="768"/>
      <c r="C5" s="771"/>
      <c r="D5" s="813" cm="1">
        <f t="array" ref="D5:E5">'Project Information'!D23:E23</f>
        <v>0</v>
      </c>
      <c r="E5" s="814">
        <v>0</v>
      </c>
      <c r="F5" s="825"/>
      <c r="G5" s="772"/>
      <c r="H5" s="772"/>
      <c r="I5" s="772"/>
      <c r="J5" s="772"/>
      <c r="K5" s="77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row>
    <row r="6" spans="1:88" customFormat="1" x14ac:dyDescent="0.35">
      <c r="A6" s="2"/>
      <c r="B6" s="768"/>
      <c r="C6" s="771"/>
      <c r="D6" s="813" cm="1">
        <f t="array" ref="D6:E6">'Project Information'!D24:E24</f>
        <v>0</v>
      </c>
      <c r="E6" s="814">
        <v>0</v>
      </c>
      <c r="F6" s="825"/>
      <c r="G6" s="772"/>
      <c r="H6" s="772"/>
      <c r="I6" s="772"/>
      <c r="J6" s="772"/>
      <c r="K6" s="77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row>
    <row r="7" spans="1:88" customFormat="1" x14ac:dyDescent="0.35">
      <c r="A7" s="2"/>
      <c r="B7" s="773"/>
      <c r="C7" s="774"/>
      <c r="D7" s="772"/>
      <c r="E7" s="772"/>
      <c r="F7" s="775"/>
      <c r="G7" s="775"/>
      <c r="H7" s="775"/>
      <c r="I7" s="775"/>
      <c r="J7" s="776"/>
      <c r="K7" s="776"/>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row>
    <row r="8" spans="1:88" customFormat="1" x14ac:dyDescent="0.35">
      <c r="A8" s="2"/>
      <c r="B8" s="773"/>
      <c r="C8" s="777" t="s">
        <v>740</v>
      </c>
      <c r="D8" s="833" cm="1">
        <f t="array" ref="D8:E8">'Project Information'!D19:E19</f>
        <v>0</v>
      </c>
      <c r="E8" s="820">
        <v>0</v>
      </c>
      <c r="F8" s="820"/>
      <c r="G8" s="778"/>
      <c r="H8" s="774"/>
      <c r="I8" s="779"/>
      <c r="J8" s="776"/>
      <c r="K8" s="776"/>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row>
    <row r="9" spans="1:88" s="149" customFormat="1" x14ac:dyDescent="0.35">
      <c r="A9" s="2"/>
      <c r="B9" s="773"/>
      <c r="C9" s="777"/>
      <c r="D9" s="820"/>
      <c r="E9" s="820"/>
      <c r="F9" s="775"/>
      <c r="G9" s="778"/>
      <c r="H9" s="774"/>
      <c r="I9" s="779"/>
      <c r="J9" s="776"/>
      <c r="K9" s="776"/>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row>
    <row r="10" spans="1:88" customFormat="1" x14ac:dyDescent="0.35">
      <c r="A10" s="2"/>
      <c r="B10" s="817" t="s">
        <v>732</v>
      </c>
      <c r="C10" s="818"/>
      <c r="D10" s="819"/>
      <c r="E10" s="819"/>
      <c r="F10" s="819"/>
      <c r="G10" s="819"/>
      <c r="H10" s="819"/>
      <c r="I10" s="819"/>
      <c r="J10" s="819"/>
      <c r="K10" s="81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row>
    <row r="11" spans="1:88" customFormat="1" x14ac:dyDescent="0.35">
      <c r="A11" s="2"/>
      <c r="B11" s="770"/>
      <c r="C11" s="770"/>
      <c r="D11" s="780"/>
      <c r="E11" s="780"/>
      <c r="F11" s="770"/>
      <c r="G11" s="770"/>
      <c r="H11" s="770"/>
      <c r="I11" s="770"/>
      <c r="J11" s="772"/>
      <c r="K11" s="77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row>
    <row r="12" spans="1:88" customFormat="1" x14ac:dyDescent="0.35">
      <c r="A12" s="2"/>
      <c r="B12" s="768"/>
      <c r="C12" s="781" t="s">
        <v>704</v>
      </c>
      <c r="D12" s="832">
        <f>'Project Definition'!E97</f>
        <v>0</v>
      </c>
      <c r="E12" s="830"/>
      <c r="F12" s="782" t="e">
        <f>D12/D13</f>
        <v>#DIV/0!</v>
      </c>
      <c r="G12" s="772"/>
      <c r="H12" s="772"/>
      <c r="I12" s="772"/>
      <c r="J12" s="772"/>
      <c r="K12" s="77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row>
    <row r="13" spans="1:88" customFormat="1" x14ac:dyDescent="0.35">
      <c r="A13" s="2"/>
      <c r="B13" s="768"/>
      <c r="C13" s="781" t="s">
        <v>705</v>
      </c>
      <c r="D13" s="783">
        <f>'Water Balance'!Q11+'Water Balance'!Q21</f>
        <v>0</v>
      </c>
      <c r="E13" s="831"/>
      <c r="F13" s="784"/>
      <c r="G13" s="784"/>
      <c r="H13" s="784"/>
      <c r="I13" s="784"/>
      <c r="J13" s="772"/>
      <c r="K13" s="77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row>
    <row r="14" spans="1:88" customFormat="1" x14ac:dyDescent="0.35">
      <c r="A14" s="2"/>
      <c r="B14" s="768"/>
      <c r="C14" s="785"/>
      <c r="D14" s="815"/>
      <c r="E14" s="815"/>
      <c r="F14" s="815"/>
      <c r="G14" s="772"/>
      <c r="H14" s="772"/>
      <c r="I14" s="772"/>
      <c r="J14" s="772"/>
      <c r="K14" s="77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row>
    <row r="15" spans="1:88" customFormat="1" x14ac:dyDescent="0.35">
      <c r="A15" s="2"/>
      <c r="B15" s="768"/>
      <c r="C15" s="781" t="s">
        <v>730</v>
      </c>
      <c r="D15" s="786">
        <f>'Project Definition'!E98</f>
        <v>0</v>
      </c>
      <c r="E15" s="816"/>
      <c r="F15" s="816"/>
      <c r="G15" s="787"/>
      <c r="H15" s="787"/>
      <c r="I15" s="787"/>
      <c r="J15" s="772"/>
      <c r="K15" s="77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row>
    <row r="16" spans="1:88" customFormat="1" x14ac:dyDescent="0.35">
      <c r="A16" s="2"/>
      <c r="B16" s="768"/>
      <c r="C16" s="769"/>
      <c r="D16" s="788"/>
      <c r="E16" s="788"/>
      <c r="F16" s="772"/>
      <c r="G16" s="772"/>
      <c r="H16" s="772"/>
      <c r="I16" s="772"/>
      <c r="J16" s="772"/>
      <c r="K16" s="77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row>
    <row r="17" spans="1:88" customFormat="1" x14ac:dyDescent="0.35">
      <c r="A17" s="2"/>
      <c r="B17" s="817" t="s">
        <v>733</v>
      </c>
      <c r="C17" s="818"/>
      <c r="D17" s="819"/>
      <c r="E17" s="819"/>
      <c r="F17" s="819"/>
      <c r="G17" s="819"/>
      <c r="H17" s="819"/>
      <c r="I17" s="819"/>
      <c r="J17" s="819"/>
      <c r="K17" s="81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row>
    <row r="18" spans="1:88" customFormat="1" x14ac:dyDescent="0.35">
      <c r="A18" s="2"/>
      <c r="B18" s="770"/>
      <c r="C18" s="770"/>
      <c r="D18" s="770"/>
      <c r="E18" s="770"/>
      <c r="F18" s="770"/>
      <c r="G18" s="770"/>
      <c r="H18" s="770"/>
      <c r="I18" s="770"/>
      <c r="J18" s="772"/>
      <c r="K18" s="77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1:88" customFormat="1" x14ac:dyDescent="0.35">
      <c r="A19" s="2"/>
      <c r="B19" s="772"/>
      <c r="C19" s="771" t="s">
        <v>737</v>
      </c>
      <c r="D19" s="813" cm="1">
        <f t="array" ref="D19:E19">'Project Information'!D17:E17</f>
        <v>0</v>
      </c>
      <c r="E19" s="814">
        <v>0</v>
      </c>
      <c r="F19" s="770"/>
      <c r="G19" s="770"/>
      <c r="H19" s="774" t="s">
        <v>731</v>
      </c>
      <c r="I19" s="829" cm="1">
        <f t="array" ref="I19:J19">'Project Information'!D26:E26</f>
        <v>0</v>
      </c>
      <c r="J19" s="770">
        <v>0</v>
      </c>
      <c r="K19" s="7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row>
    <row r="20" spans="1:88" customFormat="1" x14ac:dyDescent="0.35">
      <c r="A20" s="2"/>
      <c r="B20" s="772"/>
      <c r="C20" s="771" t="s">
        <v>706</v>
      </c>
      <c r="D20" s="813" cm="1">
        <f t="array" ref="D20:E20">'Project Information'!D18:E18</f>
        <v>0</v>
      </c>
      <c r="E20" s="814">
        <v>0</v>
      </c>
      <c r="F20" s="770"/>
      <c r="G20" s="770"/>
      <c r="H20" s="774" t="s">
        <v>735</v>
      </c>
      <c r="I20" s="811">
        <f>'Project Information'!J18</f>
        <v>0</v>
      </c>
      <c r="J20" s="770"/>
      <c r="K20" s="7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row>
    <row r="21" spans="1:88" customFormat="1" ht="16.5" x14ac:dyDescent="0.35">
      <c r="A21" s="2"/>
      <c r="B21" s="772"/>
      <c r="C21" s="771" t="s">
        <v>739</v>
      </c>
      <c r="D21" s="813">
        <f>'Project Information'!C9</f>
        <v>0</v>
      </c>
      <c r="E21" s="814"/>
      <c r="F21" s="770"/>
      <c r="G21" s="770"/>
      <c r="H21" s="774" t="s">
        <v>707</v>
      </c>
      <c r="I21" s="811">
        <f>'Project Information'!J17</f>
        <v>0</v>
      </c>
      <c r="J21" s="770"/>
      <c r="K21" s="7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row>
    <row r="22" spans="1:88" customFormat="1" x14ac:dyDescent="0.35">
      <c r="A22" s="2"/>
      <c r="B22" s="772"/>
      <c r="C22" s="789"/>
      <c r="D22" s="824"/>
      <c r="E22" s="824"/>
      <c r="F22" s="770"/>
      <c r="G22" s="770"/>
      <c r="H22" s="774" t="s">
        <v>708</v>
      </c>
      <c r="I22" s="811">
        <f>'Project Information'!F43</f>
        <v>0</v>
      </c>
      <c r="J22" s="770"/>
      <c r="K22" s="7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row>
    <row r="23" spans="1:88" customFormat="1" ht="16.5" x14ac:dyDescent="0.35">
      <c r="A23" s="2"/>
      <c r="B23" s="772"/>
      <c r="C23" s="771" t="s">
        <v>736</v>
      </c>
      <c r="D23" s="829" cm="1">
        <f t="array" ref="D23:E23">'Project Information'!D29:E29</f>
        <v>0</v>
      </c>
      <c r="E23" s="826">
        <v>0</v>
      </c>
      <c r="F23" s="770"/>
      <c r="G23" s="770"/>
      <c r="H23" s="774" t="s">
        <v>728</v>
      </c>
      <c r="I23" s="811">
        <f>'Project Information'!J23</f>
        <v>0</v>
      </c>
      <c r="J23" s="770"/>
      <c r="K23" s="7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row>
    <row r="24" spans="1:88" customFormat="1" ht="16.5" x14ac:dyDescent="0.35">
      <c r="A24" s="2"/>
      <c r="B24" s="772"/>
      <c r="C24" s="771" t="s">
        <v>738</v>
      </c>
      <c r="D24" s="829" cm="1">
        <f t="array" ref="D24:E24">'Project Information'!D30:E30</f>
        <v>0</v>
      </c>
      <c r="E24" s="826">
        <v>0</v>
      </c>
      <c r="F24" s="770"/>
      <c r="G24" s="770"/>
      <c r="H24" s="774" t="s">
        <v>729</v>
      </c>
      <c r="I24" s="811">
        <f>'Project Information'!J24</f>
        <v>0</v>
      </c>
      <c r="J24" s="770"/>
      <c r="K24" s="7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row>
    <row r="25" spans="1:88" customFormat="1" ht="16.5" x14ac:dyDescent="0.35">
      <c r="A25" s="2"/>
      <c r="B25" s="768"/>
      <c r="C25" s="789"/>
      <c r="D25" s="790"/>
      <c r="E25" s="790"/>
      <c r="F25" s="770"/>
      <c r="G25" s="770"/>
      <c r="H25" s="774" t="s">
        <v>709</v>
      </c>
      <c r="I25" s="811">
        <f>'Project Information'!J32</f>
        <v>0</v>
      </c>
      <c r="J25" s="770"/>
      <c r="K25" s="7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row>
    <row r="26" spans="1:88" customFormat="1" x14ac:dyDescent="0.35">
      <c r="A26" s="2"/>
      <c r="B26" s="791"/>
      <c r="C26" s="771"/>
      <c r="D26" s="772"/>
      <c r="E26" s="772"/>
      <c r="F26" s="792"/>
      <c r="G26" s="772"/>
      <c r="H26" s="792"/>
      <c r="I26" s="772"/>
      <c r="J26" s="772"/>
      <c r="K26" s="77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row>
    <row r="27" spans="1:88" customFormat="1" x14ac:dyDescent="0.35">
      <c r="A27" s="2"/>
      <c r="B27" s="817" t="s">
        <v>734</v>
      </c>
      <c r="C27" s="818"/>
      <c r="D27" s="819"/>
      <c r="E27" s="819"/>
      <c r="F27" s="819"/>
      <c r="G27" s="819"/>
      <c r="H27" s="819"/>
      <c r="I27" s="819"/>
      <c r="J27" s="819"/>
      <c r="K27" s="819"/>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row>
    <row r="28" spans="1:88" customFormat="1" x14ac:dyDescent="0.35">
      <c r="A28" s="2"/>
      <c r="B28" s="791"/>
      <c r="C28" s="793" t="s">
        <v>710</v>
      </c>
      <c r="D28" s="772"/>
      <c r="E28" s="772"/>
      <c r="F28" s="772"/>
      <c r="G28" s="793" t="s">
        <v>711</v>
      </c>
      <c r="H28" s="770"/>
      <c r="I28" s="778"/>
      <c r="J28" s="772"/>
      <c r="K28" s="77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1:88" customFormat="1" x14ac:dyDescent="0.35">
      <c r="A29" s="2"/>
      <c r="B29" s="791"/>
      <c r="C29" s="821" t="s">
        <v>712</v>
      </c>
      <c r="D29" s="822" t="s">
        <v>569</v>
      </c>
      <c r="E29" s="827"/>
      <c r="F29" s="770"/>
      <c r="G29" s="823"/>
      <c r="H29" s="823" t="s">
        <v>713</v>
      </c>
      <c r="I29" s="822" t="s">
        <v>714</v>
      </c>
      <c r="J29" s="770"/>
      <c r="K29" s="7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row>
    <row r="30" spans="1:88" customFormat="1" x14ac:dyDescent="0.35">
      <c r="A30" s="2"/>
      <c r="B30" s="794"/>
      <c r="C30" s="774" t="s">
        <v>715</v>
      </c>
      <c r="D30" s="811">
        <f>'Project Definition'!E88</f>
        <v>0</v>
      </c>
      <c r="E30" s="828"/>
      <c r="F30" s="795"/>
      <c r="G30" s="774"/>
      <c r="H30" s="774" t="s">
        <v>716</v>
      </c>
      <c r="I30" s="808">
        <f>'Project Definition'!I18+'Project Definition'!I20+'Project Definition'!I21</f>
        <v>0</v>
      </c>
      <c r="J30" s="795"/>
      <c r="K30" s="795"/>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row>
    <row r="31" spans="1:88" customFormat="1" ht="15" customHeight="1" x14ac:dyDescent="0.35">
      <c r="A31" s="2"/>
      <c r="B31" s="794"/>
      <c r="C31" s="774" t="s">
        <v>717</v>
      </c>
      <c r="D31" s="811">
        <f>'Project Definition'!E89</f>
        <v>0</v>
      </c>
      <c r="E31" s="828"/>
      <c r="F31" s="795"/>
      <c r="G31" s="796"/>
      <c r="H31" s="774" t="s">
        <v>748</v>
      </c>
      <c r="I31" s="808">
        <f>'Project Definition'!I17+'Project Definition'!I24</f>
        <v>0</v>
      </c>
      <c r="J31" s="795"/>
      <c r="K31" s="795"/>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row>
    <row r="32" spans="1:88" s="149" customFormat="1" ht="15" customHeight="1" x14ac:dyDescent="0.35">
      <c r="A32" s="2"/>
      <c r="B32" s="794"/>
      <c r="C32" s="774" t="s">
        <v>727</v>
      </c>
      <c r="D32" s="811">
        <f>'Project Definition'!E90</f>
        <v>0</v>
      </c>
      <c r="E32" s="828"/>
      <c r="F32" s="795"/>
      <c r="G32" s="796"/>
      <c r="H32" s="838" t="s">
        <v>747</v>
      </c>
      <c r="I32" s="808">
        <f>'Project Definition'!I23+'Project Definition'!I34</f>
        <v>0</v>
      </c>
      <c r="J32" s="795"/>
      <c r="K32" s="795"/>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row>
    <row r="33" spans="1:88" s="149" customFormat="1" ht="15" customHeight="1" x14ac:dyDescent="0.35">
      <c r="A33" s="2"/>
      <c r="B33" s="794"/>
      <c r="C33" s="774" t="s">
        <v>749</v>
      </c>
      <c r="D33" s="811">
        <f>'Project Definition'!E91</f>
        <v>0</v>
      </c>
      <c r="E33" s="828"/>
      <c r="F33" s="795"/>
      <c r="G33" s="796"/>
      <c r="H33" s="796" t="s">
        <v>718</v>
      </c>
      <c r="I33" s="808">
        <f>'Project Definition'!I30</f>
        <v>0</v>
      </c>
      <c r="J33" s="795"/>
      <c r="K33" s="795"/>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row>
    <row r="34" spans="1:88" customFormat="1" x14ac:dyDescent="0.35">
      <c r="A34" s="2"/>
      <c r="B34" s="794"/>
      <c r="C34" s="774" t="s">
        <v>719</v>
      </c>
      <c r="D34" s="811">
        <f>'Project Definition'!E83</f>
        <v>0</v>
      </c>
      <c r="E34" s="828"/>
      <c r="F34" s="795"/>
      <c r="G34" s="796"/>
      <c r="H34" s="774" t="s">
        <v>721</v>
      </c>
      <c r="I34" s="808">
        <f>'Project Definition'!I32</f>
        <v>0</v>
      </c>
      <c r="J34" s="795"/>
      <c r="K34" s="795"/>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row>
    <row r="35" spans="1:88" customFormat="1" ht="15" thickBot="1" x14ac:dyDescent="0.4">
      <c r="A35" s="2"/>
      <c r="B35" s="794"/>
      <c r="C35" s="774" t="s">
        <v>720</v>
      </c>
      <c r="D35" s="811">
        <f>'Project Definition'!E84</f>
        <v>0</v>
      </c>
      <c r="E35" s="828"/>
      <c r="F35" s="797"/>
      <c r="G35" s="774"/>
      <c r="H35" s="774" t="s">
        <v>722</v>
      </c>
      <c r="I35" s="809">
        <f>'Project Definition'!I25+'Project Definition'!I26+'Project Definition'!I35</f>
        <v>0</v>
      </c>
      <c r="J35" s="795"/>
      <c r="K35" s="795"/>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row>
    <row r="36" spans="1:88" customFormat="1" ht="15" thickTop="1" x14ac:dyDescent="0.35">
      <c r="A36" s="2"/>
      <c r="B36" s="794"/>
      <c r="C36" s="774" t="s">
        <v>566</v>
      </c>
      <c r="D36" s="811">
        <f>'Project Definition'!E85</f>
        <v>0</v>
      </c>
      <c r="E36" s="828"/>
      <c r="F36" s="795"/>
      <c r="G36" s="774"/>
      <c r="H36" s="774" t="s">
        <v>724</v>
      </c>
      <c r="I36" s="810">
        <f>SUM(I30:I35)</f>
        <v>0</v>
      </c>
      <c r="J36" s="795"/>
      <c r="K36" s="795"/>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row>
    <row r="37" spans="1:88" customFormat="1" ht="15" thickBot="1" x14ac:dyDescent="0.4">
      <c r="A37" s="2"/>
      <c r="B37" s="794"/>
      <c r="C37" s="774" t="s">
        <v>723</v>
      </c>
      <c r="D37" s="812">
        <f>'Project Definition'!E86</f>
        <v>0</v>
      </c>
      <c r="E37" s="828"/>
      <c r="F37" s="795"/>
      <c r="G37" s="774"/>
      <c r="H37" s="774"/>
      <c r="I37" s="774"/>
      <c r="J37" s="795"/>
      <c r="K37" s="795"/>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row>
    <row r="38" spans="1:88" customFormat="1" ht="15" thickTop="1" x14ac:dyDescent="0.35">
      <c r="A38" s="2"/>
      <c r="B38" s="794"/>
      <c r="C38" s="774" t="s">
        <v>725</v>
      </c>
      <c r="D38" s="840">
        <f>SUM(D30:D37)</f>
        <v>0</v>
      </c>
      <c r="E38" s="839"/>
      <c r="F38" s="839"/>
      <c r="G38" s="778"/>
      <c r="H38" s="778"/>
      <c r="I38" s="778"/>
      <c r="J38" s="795"/>
      <c r="K38" s="795"/>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row>
    <row r="39" spans="1:88" customFormat="1" x14ac:dyDescent="0.35">
      <c r="A39" s="2"/>
      <c r="B39" s="794"/>
      <c r="C39" s="778"/>
      <c r="D39" s="778"/>
      <c r="E39" s="778"/>
      <c r="F39" s="778"/>
      <c r="G39" s="778"/>
      <c r="H39" s="778"/>
      <c r="I39" s="778"/>
      <c r="J39" s="778"/>
      <c r="K39" s="778"/>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row>
  </sheetData>
  <sheetProtection algorithmName="SHA-512" hashValue="8oi6v7Abmyqhl52Q/o9q6aPlcVJVJzmIPKMnToR39qyxFPJkKdvsBU8RlokYdv4n51VBnlyTMCNJcCH7Rzg1hw==" saltValue="dZKjtFb3PqFW+M8f+QPqKg==" spinCount="100000" sheet="1" objects="1" scenarios="1"/>
  <pageMargins left="0.7" right="0.7" top="0.75" bottom="0.75" header="0.3" footer="0.3"/>
  <pageSetup orientation="portrait"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BF68D928-BCD0-49A6-8C31-FBE12FF59E9B}">
            <xm:f>'[Copy of Copy of NP Single Site Calc_V8unlockforAustin.xlsx]1. Site Info'!#REF!&lt;'[Copy of Copy of NP Single Site Calc_V8unlockforAustin.xlsx]Calc_Allocation'!#REF!</xm:f>
            <x14:dxf>
              <fill>
                <patternFill patternType="lightUp">
                  <bgColor theme="0" tint="-0.34998626667073579"/>
                </patternFill>
              </fill>
            </x14:dxf>
          </x14:cfRule>
          <xm:sqref>D15:F15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Instructions</vt:lpstr>
      <vt:lpstr>Project Information</vt:lpstr>
      <vt:lpstr>Indoor Demand</vt:lpstr>
      <vt:lpstr>Outdoor Demand</vt:lpstr>
      <vt:lpstr>Indoor Supply</vt:lpstr>
      <vt:lpstr>Outdoor Supply</vt:lpstr>
      <vt:lpstr>Water Balance</vt:lpstr>
      <vt:lpstr>Project Definition</vt:lpstr>
      <vt:lpstr>Project Summary</vt:lpstr>
      <vt:lpstr>Supply_Calcs</vt:lpstr>
      <vt:lpstr>ADDITIONAL_WATER_DEMANDS</vt:lpstr>
      <vt:lpstr>CAR_WASH</vt:lpstr>
      <vt:lpstr>COMMERCIAL_DISHWASHER</vt:lpstr>
      <vt:lpstr>COMMERCIAL_LAUNDRY</vt:lpstr>
      <vt:lpstr>CUSTOMER_WATER_USE</vt:lpstr>
      <vt:lpstr>EMPLOYEE_WATER_USE</vt:lpstr>
      <vt:lpstr>OCCUPANCY</vt:lpstr>
      <vt:lpstr>PATIENT_GUEST_LAUNDRY</vt:lpstr>
      <vt:lpstr>PATIENT_GUEST_WATER_USE</vt:lpstr>
      <vt:lpstr>PROCESS_WATER_MEDICAL_EQUIPMENT</vt:lpstr>
      <vt:lpstr>RESIDENT_WATER_USE</vt:lpstr>
      <vt:lpstr>RESIDENTIAL_LAUNDRY</vt:lpstr>
      <vt:lpstr>STUDENT_WATER_USE</vt:lpstr>
      <vt:lpstr>USE_TYPE</vt:lpstr>
      <vt:lpstr>VISITOR_TRANSIENT_WATER_USE</vt:lpstr>
    </vt:vector>
  </TitlesOfParts>
  <Company>Austin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Jashinski, Katherine</cp:lastModifiedBy>
  <cp:lastPrinted>2019-03-15T14:05:24Z</cp:lastPrinted>
  <dcterms:created xsi:type="dcterms:W3CDTF">2018-04-06T15:30:06Z</dcterms:created>
  <dcterms:modified xsi:type="dcterms:W3CDTF">2021-01-06T21:23:53Z</dcterms:modified>
</cp:coreProperties>
</file>